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ivotTables/pivotTable1.xml" ContentType="application/vnd.openxmlformats-officedocument.spreadsheetml.pivotTable+xml"/>
  <Override PartName="/xl/drawings/drawing8.xml" ContentType="application/vnd.openxmlformats-officedocument.drawing+xml"/>
  <Override PartName="/xl/slicers/slicer1.xml" ContentType="application/vnd.ms-excel.slicer+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queryTables/queryTable2.xml" ContentType="application/vnd.openxmlformats-officedocument.spreadsheetml.queryTable+xml"/>
  <Override PartName="/xl/tables/table20.xml" ContentType="application/vnd.openxmlformats-officedocument.spreadsheetml.table+xml"/>
  <Override PartName="/xl/queryTables/queryTable3.xml" ContentType="application/vnd.openxmlformats-officedocument.spreadsheetml.queryTable+xml"/>
  <Override PartName="/xl/tables/table21.xml" ContentType="application/vnd.openxmlformats-officedocument.spreadsheetml.table+xml"/>
  <Override PartName="/xl/queryTables/queryTable4.xml" ContentType="application/vnd.openxmlformats-officedocument.spreadsheetml.queryTable+xml"/>
  <Override PartName="/xl/tables/table22.xml" ContentType="application/vnd.openxmlformats-officedocument.spreadsheetml.table+xml"/>
  <Override PartName="/xl/queryTables/queryTable5.xml" ContentType="application/vnd.openxmlformats-officedocument.spreadsheetml.queryTable+xml"/>
  <Override PartName="/xl/tables/table23.xml" ContentType="application/vnd.openxmlformats-officedocument.spreadsheetml.table+xml"/>
  <Override PartName="/xl/queryTables/queryTable6.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חוברת_עבודה_זו" hidePivotFieldList="1" defaultThemeVersion="124226"/>
  <mc:AlternateContent xmlns:mc="http://schemas.openxmlformats.org/markup-compatibility/2006">
    <mc:Choice Requires="x15">
      <x15ac:absPath xmlns:x15ac="http://schemas.microsoft.com/office/spreadsheetml/2010/11/ac" url="Z:\ITGaaS\מסמכי מכרז ITGaaS\מסמכי מכרז - טיוטה\מסמכי מכרז - שלב המיון המוקדם\נספחי המכרז - שלב המיון המוקדם\"/>
    </mc:Choice>
  </mc:AlternateContent>
  <workbookProtection workbookAlgorithmName="SHA-512" workbookHashValue="raQFs54PzOKugv/ndcJIUncR8wEW+QaU/6Ul0/6jnWrfX2cLhqi0jfyQcV0OspRMZ6gC5lzWjT7AFcxtM4gUzA==" workbookSaltValue="HY2Hc1bRQxpKfia+YJuRXg==" workbookSpinCount="100000" lockStructure="1"/>
  <bookViews>
    <workbookView xWindow="0" yWindow="0" windowWidth="20325" windowHeight="11025" tabRatio="794" firstSheet="1" activeTab="12"/>
  </bookViews>
  <sheets>
    <sheet name="הנחיות" sheetId="1" state="hidden" r:id="rId1"/>
    <sheet name="יעדים משרדיים ותקשובים" sheetId="2" r:id="rId2"/>
    <sheet name="קטלוג מערכות משרדי" sheetId="7" r:id="rId3"/>
    <sheet name="פעילויות המשרד" sheetId="14" r:id="rId4"/>
    <sheet name="תוצרים לפרויקטים" sheetId="19" r:id="rId5"/>
    <sheet name="טבלת משאבים תוצרים" sheetId="20" state="hidden" r:id="rId6"/>
    <sheet name="גאנט תוצרים" sheetId="23" r:id="rId7"/>
    <sheet name="ניהול משאבים" sheetId="21" state="hidden" r:id="rId8"/>
    <sheet name="ניתוח משאבים" sheetId="22" state="hidden" r:id="rId9"/>
    <sheet name="כח אדם מחשובי" sheetId="6" state="hidden" r:id="rId10"/>
    <sheet name="קידום יעדי רשות התקשוב הממשלתי" sheetId="18" state="hidden" r:id="rId11"/>
    <sheet name="עמידה בהנחיות רשות התקשוב" sheetId="12" state="hidden" r:id="rId12"/>
    <sheet name="היקף פעילות כספי תקשוב" sheetId="5" r:id="rId13"/>
    <sheet name="שיוך פעילויות ליעדי תקשוב" sheetId="9" state="hidden" r:id="rId14"/>
    <sheet name="טבלת משרדים" sheetId="10" state="hidden" r:id="rId15"/>
    <sheet name="פרמרטים" sheetId="13" state="hidden" r:id="rId16"/>
    <sheet name="רשימות מהSP" sheetId="24" state="hidden" r:id="rId17"/>
  </sheets>
  <definedNames>
    <definedName name="_xlnm._FilterDatabase" localSheetId="6" hidden="1">'גאנט תוצרים'!$B$6:$J$263</definedName>
    <definedName name="_xlnm._FilterDatabase" localSheetId="7" hidden="1">'ניהול משאבים'!$B$7:$O$7</definedName>
    <definedName name="_xlnm._FilterDatabase" localSheetId="11" hidden="1">'עמידה בהנחיות רשות התקשוב'!$D$9:$M$15</definedName>
    <definedName name="_xlnm._FilterDatabase" localSheetId="3" hidden="1">'פעילויות המשרד'!$C$7:$AS$107</definedName>
    <definedName name="_xlnm._FilterDatabase" localSheetId="2" hidden="1">'קטלוג מערכות משרדי'!$C$6:$Z$6</definedName>
    <definedName name="_xlnm._FilterDatabase" localSheetId="10" hidden="1">'קידום יעדי רשות התקשוב הממשלתי'!$C$7:$AJ$32</definedName>
    <definedName name="_xlnm._FilterDatabase" localSheetId="4" hidden="1">'תוצרים לפרויקטים'!$C$7:$AE$1007</definedName>
    <definedName name="owssvr" localSheetId="16" hidden="1">'רשימות מהSP'!$G$1:$G$11</definedName>
    <definedName name="owssvr__1" localSheetId="16" hidden="1">'רשימות מהSP'!$A$1:$A$41</definedName>
    <definedName name="owssvr__1__1" localSheetId="16" hidden="1">'רשימות מהSP'!$C$1:$C$27</definedName>
    <definedName name="owssvr__1__2" localSheetId="16" hidden="1">'רשימות מהSP'!$E$1:$E$19</definedName>
    <definedName name="owssvr__2" localSheetId="14" hidden="1">'טבלת משרדים'!$A$1:$K$67</definedName>
    <definedName name="owssvr__2" localSheetId="16" hidden="1">'רשימות מהSP'!$I$1:$J$43</definedName>
    <definedName name="Slicer_סטטוס_תוצר">#N/A</definedName>
    <definedName name="Slicer_צוות">#N/A</definedName>
    <definedName name="Slicer_שם_העובד">#N/A</definedName>
    <definedName name="Slicer_שם_הפעילות">#N/A</definedName>
    <definedName name="Slicer_תפקיד">#N/A</definedName>
    <definedName name="VADOT_VIEW" localSheetId="6">'גאנט תוצרים'!$B$6:$Y$36</definedName>
    <definedName name="_xlnm.Print_Area" localSheetId="6">'גאנט תוצרים'!$B$1:$AG$60</definedName>
    <definedName name="_xlnm.Print_Area" localSheetId="12">'היקף פעילות כספי תקשוב'!$A$1:$S$49</definedName>
    <definedName name="_xlnm.Print_Area" localSheetId="0">הנחיות!$A$1:$N$62</definedName>
    <definedName name="_xlnm.Print_Area" localSheetId="1">'יעדים משרדיים ותקשובים'!$A$1:$L$47</definedName>
    <definedName name="_xlnm.Print_Area" localSheetId="9">'כח אדם מחשובי'!$A$1:$N$30</definedName>
    <definedName name="_xlnm.Print_Area" localSheetId="7">'ניהול משאבים'!$A$1:$P$44</definedName>
    <definedName name="_xlnm.Print_Area" localSheetId="11">'עמידה בהנחיות רשות התקשוב'!$D$1:$N$15</definedName>
    <definedName name="_xlnm.Print_Area" localSheetId="3">'פעילויות המשרד'!$C$1:$AS$27</definedName>
    <definedName name="_xlnm.Print_Area" localSheetId="15">פרמרטים!$T$2:$V$39</definedName>
    <definedName name="_xlnm.Print_Area" localSheetId="2">'קטלוג מערכות משרדי'!$C$1:$V$55</definedName>
    <definedName name="_xlnm.Print_Area" localSheetId="10">'קידום יעדי רשות התקשוב הממשלתי'!$C$1:$AJ$40</definedName>
    <definedName name="_xlnm.Print_Area" localSheetId="4">'תוצרים לפרויקטים'!$C$1:$AF$207</definedName>
    <definedName name="_xlnm.Print_Titles" localSheetId="6">'גאנט תוצרים'!$1:$6</definedName>
    <definedName name="_xlnm.Print_Titles" localSheetId="12">'היקף פעילות כספי תקשוב'!$1:$5</definedName>
    <definedName name="_xlnm.Print_Titles" localSheetId="0">הנחיות!$1:$2</definedName>
    <definedName name="_xlnm.Print_Titles" localSheetId="1">'יעדים משרדיים ותקשובים'!$1:$2</definedName>
    <definedName name="_xlnm.Print_Titles" localSheetId="7">'ניהול משאבים'!$1:$7</definedName>
    <definedName name="_xlnm.Print_Titles" localSheetId="3">'פעילויות המשרד'!$C:$E,'פעילויות המשרד'!$1:$7</definedName>
    <definedName name="_xlnm.Print_Titles" localSheetId="2">'קטלוג מערכות משרדי'!$C:$E,'קטלוג מערכות משרדי'!$1:$6</definedName>
    <definedName name="_xlnm.Print_Titles" localSheetId="10">'קידום יעדי רשות התקשוב הממשלתי'!$C:$E,'קידום יעדי רשות התקשוב הממשלתי'!$1:$4</definedName>
    <definedName name="_xlnm.Print_Titles" localSheetId="4">'תוצרים לפרויקטים'!$E:$H,'תוצרים לפרויקטים'!$1:$7</definedName>
    <definedName name="אינטגרטור">OFFSET(אינטגרטור_טווח,,,COUNTIF(אינטגרטור_טווח,"?*"))</definedName>
    <definedName name="אינטגרטור_טווח">'רשימות מהSP'!$P$2:$P$101</definedName>
    <definedName name="ארגון">טבלת_משרדים[שם המשרד]</definedName>
    <definedName name="בסיס_נתונים">בסיס_נתונים25[שם בסיס הנתונים]</definedName>
    <definedName name="גורם_מבצע" localSheetId="4">טבלה9[גורם מבצע]</definedName>
    <definedName name="גורם_מבצע">טבלה9[גורם מבצע]</definedName>
    <definedName name="דירוג_גאנט">'תוצרים לפרויקטים'!$AU$8:$AU$1007</definedName>
    <definedName name="ה.אבני_דרך">הנחיות!$C$42</definedName>
    <definedName name="ה.יעדי_רשות">הנחיות!$C$48</definedName>
    <definedName name="ה.יעדים">הנחיות!$C$25</definedName>
    <definedName name="ה.כא">הנחיות!$C$45</definedName>
    <definedName name="ה.לוחות_זמנים">הנחיות!$C$36</definedName>
    <definedName name="ה.משאבים">'ניהול משאבים'!$C$8</definedName>
    <definedName name="ה.עמידה_הנחיות">הנחיות!$C$51</definedName>
    <definedName name="ה.פעילויות">הנחיות!$C$33</definedName>
    <definedName name="ה.פרטי_משרד">הנחיות!$C$23</definedName>
    <definedName name="ה.קטלוג_מערכות">הנחיות!$C$28</definedName>
    <definedName name="ה.תקציב_משרדי">הנחיות!$C$54</definedName>
    <definedName name="ה.תקציב_פעילות">הנחיות!$C$39</definedName>
    <definedName name="האם_מוצר_מדף?">טבלה17[סוג יישום]</definedName>
    <definedName name="המשכיות_פעילות" localSheetId="4">טבלה3[המשכיות פעילות]</definedName>
    <definedName name="המשכיות_פעילות">טבלה3[המשכיות פעילות]</definedName>
    <definedName name="המשרד">'יעדים משרדיים ותקשובים'!$E$7</definedName>
    <definedName name="ח.לוחות_זמנים">'פעילויות המשרד'!$AA$7</definedName>
    <definedName name="ח.פעילויות">'פעילויות המשרד'!$F$7</definedName>
    <definedName name="ח.תקציב">'פעילויות המשרד'!$AG$7</definedName>
    <definedName name="חודש_גאנט">טבלה15[חודש גאנט]</definedName>
    <definedName name="טבלה_שטוחה">OFFSET('טבלת משאבים תוצרים'!$A$1:$L$1000,,,MAX('טבלת משאבים תוצרים'!$A$1:$A$1000)+1)</definedName>
    <definedName name="טכנולוגיה">שפת_פיתוח[שפת הפיתוח]</definedName>
    <definedName name="יעד">OFFSET('יעדים משרדיים ותקשובים'!$Q$17:$Q$100,,,'יעדים משרדיים ותקשובים'!$Q$15)</definedName>
    <definedName name="יצרן">OFFSET(יצרן_טווח,,,COUNTIF(יצרן_טווח,"?*"))</definedName>
    <definedName name="יצרן_טווח">'רשימות מהSP'!$N$2:$N$101</definedName>
    <definedName name="כתובת_המשרד">פרמרטים!$B$15</definedName>
    <definedName name="מאפיין_פרויקט" localSheetId="4">טבלה4[מאפיין פרויקט]</definedName>
    <definedName name="מאפיין_פרויקט">טבלה4[מאפיין פרויקט]</definedName>
    <definedName name="מועד" localSheetId="10">טבלה2[מועד]</definedName>
    <definedName name="מועד" localSheetId="4">טבלה2[מועד]</definedName>
    <definedName name="מועד">טבלה2[מועד]</definedName>
    <definedName name="מיקום">טבלה21[מיקום]</definedName>
    <definedName name="מספר_משתמשים">טבלה19[מספר משתמשים]</definedName>
    <definedName name="מערכת">OFFSET('קטלוג מערכות משרדי'!$E$7:$E$206,,,COUNTIF('קטלוג מערכות משרדי'!$E$7:$E$206,"?*"))</definedName>
    <definedName name="מערכת_הפעלה">מערכת_הפעלה26[שם מערכת הפעלה]</definedName>
    <definedName name="מקור" localSheetId="4">טבלה1[מקור]</definedName>
    <definedName name="מקור">טבלה1[מקור]</definedName>
    <definedName name="סטטוס_המערכת">טבלה16[סטטוס המערכת]</definedName>
    <definedName name="סטטוס_מקטע" localSheetId="4">טבלה8[סטטוס מקטע]</definedName>
    <definedName name="סטטוס_מקטע">טבלה8[סטטוס מקטע]</definedName>
    <definedName name="סטטוס_תוצר">טבלה11[סטטוס תוצר]</definedName>
    <definedName name="סינון_תוצרים">'תוצרים לפרויקטים'!$AP$7:$AS$7</definedName>
    <definedName name="ציון_מקטע">פרמרטים!$P$3:$Q$6</definedName>
    <definedName name="קטגורייה">קטגוריה[קטגוריה]</definedName>
    <definedName name="קטגוריית_הפעילות" localSheetId="4">טבלה6[[קטגוריית הפעילות ]]</definedName>
    <definedName name="קטגוריית_הפעילות">טבלה6[[קטגוריית הפעילות ]]</definedName>
    <definedName name="ריבעון_2017" localSheetId="4">טבלה7[ריבעון 2017]</definedName>
    <definedName name="ריבעון_2017">טבלה7[ריבעון 2017]</definedName>
    <definedName name="שורות">'תוצרים לפרויקטים'!$AI$8:$AI$1007</definedName>
    <definedName name="שיוך_משאב">'תוצרים לפרויקטים'!$AJ$8:$AN$1007</definedName>
    <definedName name="שלב_מחזור" localSheetId="4">טבלה5[שלב מחזור חיים]</definedName>
    <definedName name="שלב_מחזור">טבלה5[שלב מחזור חיים]</definedName>
    <definedName name="שם_המשאב">OFFSET('ניהול משאבים'!$C$8:$C$300,,,COUNTIF('ניהול משאבים'!$C$8:$C$300,"?*"))</definedName>
    <definedName name="שם_פרוייקט">OFFSET('פעילויות המשרד'!$E$8:$E$107,,,COUNTIF('פעילויות המשרד'!$E$8:$E$107,"?*"))</definedName>
    <definedName name="תאריך_עדכון_תיק" localSheetId="6">'גאנט תוצרים'!$D$5</definedName>
    <definedName name="תדירות_התכנסות">טבלה20[תדירות התכנסות]</definedName>
  </definedNames>
  <calcPr calcId="152511"/>
  <pivotCaches>
    <pivotCache cacheId="10" r:id="rId18"/>
  </pivotCaches>
  <extLst>
    <ext xmlns:x14="http://schemas.microsoft.com/office/spreadsheetml/2009/9/main" uri="{BBE1A952-AA13-448e-AADC-164F8A28A991}">
      <x14:slicerCaches>
        <x14:slicerCache r:id="rId19"/>
        <x14:slicerCache r:id="rId20"/>
        <x14:slicerCache r:id="rId21"/>
        <x14:slicerCache r:id="rId22"/>
        <x14:slicerCache r:id="rId23"/>
      </x14:slicerCaches>
    </ext>
    <ext xmlns:x14="http://schemas.microsoft.com/office/spreadsheetml/2009/9/main" uri="{79F54976-1DA5-4618-B147-4CDE4B953A38}">
      <x14:workbookPr/>
    </ext>
  </extLst>
</workbook>
</file>

<file path=xl/calcChain.xml><?xml version="1.0" encoding="utf-8"?>
<calcChain xmlns="http://schemas.openxmlformats.org/spreadsheetml/2006/main">
  <c r="K2" i="24" l="1"/>
  <c r="K3" i="24" s="1"/>
  <c r="K7" i="24"/>
  <c r="K14" i="24"/>
  <c r="K16" i="24"/>
  <c r="K20" i="24"/>
  <c r="K23" i="24"/>
  <c r="K24" i="24"/>
  <c r="K27" i="24"/>
  <c r="K29" i="24"/>
  <c r="K30" i="24"/>
  <c r="K31" i="24"/>
  <c r="K32" i="24"/>
  <c r="K33" i="24"/>
  <c r="K35" i="24"/>
  <c r="K37" i="24"/>
  <c r="K38" i="24"/>
  <c r="K39" i="24"/>
  <c r="K40" i="24"/>
  <c r="K42" i="24"/>
  <c r="K43" i="24"/>
  <c r="L2" i="24"/>
  <c r="L3" i="24"/>
  <c r="L4" i="24"/>
  <c r="L8" i="24"/>
  <c r="L9" i="24"/>
  <c r="L13" i="24"/>
  <c r="L17" i="24"/>
  <c r="L18" i="24"/>
  <c r="L19" i="24"/>
  <c r="L21" i="24"/>
  <c r="L22" i="24"/>
  <c r="L25" i="24"/>
  <c r="L28" i="24"/>
  <c r="L36" i="24"/>
  <c r="L41" i="24"/>
  <c r="K4" i="24" l="1"/>
  <c r="K5" i="24" s="1"/>
  <c r="L5" i="24"/>
  <c r="L9" i="21"/>
  <c r="M9" i="21"/>
  <c r="N9" i="21"/>
  <c r="O9" i="21"/>
  <c r="L10" i="21"/>
  <c r="M10" i="21"/>
  <c r="N10" i="21"/>
  <c r="O10" i="21"/>
  <c r="L11" i="21"/>
  <c r="M11" i="21"/>
  <c r="N11" i="21"/>
  <c r="O11" i="21"/>
  <c r="L12" i="21"/>
  <c r="M12" i="21"/>
  <c r="N12" i="21"/>
  <c r="O12" i="21"/>
  <c r="L13" i="21"/>
  <c r="M13" i="21"/>
  <c r="N13" i="21"/>
  <c r="O13" i="21"/>
  <c r="L14" i="21"/>
  <c r="M14" i="21"/>
  <c r="N14" i="21"/>
  <c r="O14" i="21"/>
  <c r="L15" i="21"/>
  <c r="M15" i="21"/>
  <c r="N15" i="21"/>
  <c r="O15" i="21"/>
  <c r="L16" i="21"/>
  <c r="M16" i="21"/>
  <c r="N16" i="21"/>
  <c r="O16" i="21"/>
  <c r="L17" i="21"/>
  <c r="M17" i="21"/>
  <c r="N17" i="21"/>
  <c r="O17" i="21"/>
  <c r="L18" i="21"/>
  <c r="M18" i="21"/>
  <c r="N18" i="21"/>
  <c r="O18" i="21"/>
  <c r="L19" i="21"/>
  <c r="M19" i="21"/>
  <c r="N19" i="21"/>
  <c r="O19" i="21"/>
  <c r="L20" i="21"/>
  <c r="M20" i="21"/>
  <c r="N20" i="21"/>
  <c r="O20" i="21"/>
  <c r="L21" i="21"/>
  <c r="M21" i="21"/>
  <c r="N21" i="21"/>
  <c r="O21" i="21"/>
  <c r="L22" i="21"/>
  <c r="M22" i="21"/>
  <c r="N22" i="21"/>
  <c r="O22" i="21"/>
  <c r="L23" i="21"/>
  <c r="M23" i="21"/>
  <c r="N23" i="21"/>
  <c r="O23" i="21"/>
  <c r="L24" i="21"/>
  <c r="M24" i="21"/>
  <c r="N24" i="21"/>
  <c r="O24" i="21"/>
  <c r="L25" i="21"/>
  <c r="M25" i="21"/>
  <c r="N25" i="21"/>
  <c r="O25" i="21"/>
  <c r="L26" i="21"/>
  <c r="M26" i="21"/>
  <c r="N26" i="21"/>
  <c r="O26" i="21"/>
  <c r="L27" i="21"/>
  <c r="M27" i="21"/>
  <c r="N27" i="21"/>
  <c r="O27" i="21"/>
  <c r="L28" i="21"/>
  <c r="M28" i="21"/>
  <c r="N28" i="21"/>
  <c r="O28" i="21"/>
  <c r="L29" i="21"/>
  <c r="M29" i="21"/>
  <c r="N29" i="21"/>
  <c r="O29" i="21"/>
  <c r="L30" i="21"/>
  <c r="M30" i="21"/>
  <c r="N30" i="21"/>
  <c r="O30" i="21"/>
  <c r="L31" i="21"/>
  <c r="M31" i="21"/>
  <c r="N31" i="21"/>
  <c r="O31" i="21"/>
  <c r="L32" i="21"/>
  <c r="M32" i="21"/>
  <c r="N32" i="21"/>
  <c r="O32" i="21"/>
  <c r="L33" i="21"/>
  <c r="M33" i="21"/>
  <c r="N33" i="21"/>
  <c r="O33" i="21"/>
  <c r="L34" i="21"/>
  <c r="M34" i="21"/>
  <c r="N34" i="21"/>
  <c r="O34" i="21"/>
  <c r="L35" i="21"/>
  <c r="M35" i="21"/>
  <c r="N35" i="21"/>
  <c r="O35" i="21"/>
  <c r="L36" i="21"/>
  <c r="M36" i="21"/>
  <c r="N36" i="21"/>
  <c r="O36" i="21"/>
  <c r="L37" i="21"/>
  <c r="M37" i="21"/>
  <c r="N37" i="21"/>
  <c r="O37" i="21"/>
  <c r="L38" i="21"/>
  <c r="M38" i="21"/>
  <c r="N38" i="21"/>
  <c r="O38" i="21"/>
  <c r="L39" i="21"/>
  <c r="M39" i="21"/>
  <c r="N39" i="21"/>
  <c r="O39" i="21"/>
  <c r="L40" i="21"/>
  <c r="M40" i="21"/>
  <c r="N40" i="21"/>
  <c r="O40" i="21"/>
  <c r="L41" i="21"/>
  <c r="M41" i="21"/>
  <c r="N41" i="21"/>
  <c r="O41" i="21"/>
  <c r="L42" i="21"/>
  <c r="M42" i="21"/>
  <c r="N42" i="21"/>
  <c r="O42" i="21"/>
  <c r="L43" i="21"/>
  <c r="M43" i="21"/>
  <c r="N43" i="21"/>
  <c r="O43" i="21"/>
  <c r="L44" i="21"/>
  <c r="M44" i="21"/>
  <c r="N44" i="21"/>
  <c r="O44" i="21"/>
  <c r="L45" i="21"/>
  <c r="M45" i="21"/>
  <c r="N45" i="21"/>
  <c r="O45" i="21"/>
  <c r="L46" i="21"/>
  <c r="M46" i="21"/>
  <c r="N46" i="21"/>
  <c r="O46" i="21"/>
  <c r="L47" i="21"/>
  <c r="M47" i="21"/>
  <c r="N47" i="21"/>
  <c r="O47" i="21"/>
  <c r="L48" i="21"/>
  <c r="M48" i="21"/>
  <c r="N48" i="21"/>
  <c r="O48" i="21"/>
  <c r="L49" i="21"/>
  <c r="M49" i="21"/>
  <c r="N49" i="21"/>
  <c r="O49" i="21"/>
  <c r="L50" i="21"/>
  <c r="M50" i="21"/>
  <c r="N50" i="21"/>
  <c r="O50" i="21"/>
  <c r="L51" i="21"/>
  <c r="M51" i="21"/>
  <c r="N51" i="21"/>
  <c r="O51" i="21"/>
  <c r="L52" i="21"/>
  <c r="M52" i="21"/>
  <c r="N52" i="21"/>
  <c r="O52" i="21"/>
  <c r="L53" i="21"/>
  <c r="M53" i="21"/>
  <c r="N53" i="21"/>
  <c r="O53" i="21"/>
  <c r="L54" i="21"/>
  <c r="M54" i="21"/>
  <c r="N54" i="21"/>
  <c r="O54" i="21"/>
  <c r="L55" i="21"/>
  <c r="M55" i="21"/>
  <c r="N55" i="21"/>
  <c r="O55" i="21"/>
  <c r="L56" i="21"/>
  <c r="M56" i="21"/>
  <c r="N56" i="21"/>
  <c r="O56" i="21"/>
  <c r="L57" i="21"/>
  <c r="M57" i="21"/>
  <c r="N57" i="21"/>
  <c r="O57" i="21"/>
  <c r="L58" i="21"/>
  <c r="M58" i="21"/>
  <c r="N58" i="21"/>
  <c r="O58" i="21"/>
  <c r="L59" i="21"/>
  <c r="M59" i="21"/>
  <c r="N59" i="21"/>
  <c r="O59" i="21"/>
  <c r="L60" i="21"/>
  <c r="M60" i="21"/>
  <c r="N60" i="21"/>
  <c r="O60" i="21"/>
  <c r="L61" i="21"/>
  <c r="M61" i="21"/>
  <c r="N61" i="21"/>
  <c r="O61" i="21"/>
  <c r="L62" i="21"/>
  <c r="M62" i="21"/>
  <c r="N62" i="21"/>
  <c r="O62" i="21"/>
  <c r="L63" i="21"/>
  <c r="M63" i="21"/>
  <c r="N63" i="21"/>
  <c r="O63" i="21"/>
  <c r="L64" i="21"/>
  <c r="M64" i="21"/>
  <c r="N64" i="21"/>
  <c r="O64" i="21"/>
  <c r="L65" i="21"/>
  <c r="M65" i="21"/>
  <c r="N65" i="21"/>
  <c r="O65" i="21"/>
  <c r="L66" i="21"/>
  <c r="M66" i="21"/>
  <c r="N66" i="21"/>
  <c r="O66" i="21"/>
  <c r="L67" i="21"/>
  <c r="M67" i="21"/>
  <c r="N67" i="21"/>
  <c r="O67" i="21"/>
  <c r="L68" i="21"/>
  <c r="M68" i="21"/>
  <c r="N68" i="21"/>
  <c r="O68" i="21"/>
  <c r="L69" i="21"/>
  <c r="M69" i="21"/>
  <c r="N69" i="21"/>
  <c r="O69" i="21"/>
  <c r="L70" i="21"/>
  <c r="M70" i="21"/>
  <c r="N70" i="21"/>
  <c r="O70" i="21"/>
  <c r="L71" i="21"/>
  <c r="M71" i="21"/>
  <c r="N71" i="21"/>
  <c r="O71" i="21"/>
  <c r="L72" i="21"/>
  <c r="M72" i="21"/>
  <c r="N72" i="21"/>
  <c r="O72" i="21"/>
  <c r="L73" i="21"/>
  <c r="M73" i="21"/>
  <c r="N73" i="21"/>
  <c r="O73" i="21"/>
  <c r="L74" i="21"/>
  <c r="M74" i="21"/>
  <c r="N74" i="21"/>
  <c r="O74" i="21"/>
  <c r="L75" i="21"/>
  <c r="M75" i="21"/>
  <c r="N75" i="21"/>
  <c r="O75" i="21"/>
  <c r="L76" i="21"/>
  <c r="M76" i="21"/>
  <c r="N76" i="21"/>
  <c r="O76" i="21"/>
  <c r="L77" i="21"/>
  <c r="M77" i="21"/>
  <c r="N77" i="21"/>
  <c r="O77" i="21"/>
  <c r="L78" i="21"/>
  <c r="M78" i="21"/>
  <c r="N78" i="21"/>
  <c r="O78" i="21"/>
  <c r="N8" i="21"/>
  <c r="M8" i="21"/>
  <c r="L8" i="21"/>
  <c r="O8" i="21"/>
  <c r="K6" i="24" l="1"/>
  <c r="K8" i="24" s="1"/>
  <c r="L6" i="24"/>
  <c r="I10" i="19"/>
  <c r="J10" i="19"/>
  <c r="K10" i="19"/>
  <c r="L10" i="19"/>
  <c r="M10" i="19"/>
  <c r="I11" i="19"/>
  <c r="J11" i="19"/>
  <c r="K11" i="19"/>
  <c r="L11" i="19"/>
  <c r="M11" i="19"/>
  <c r="I12" i="19"/>
  <c r="J12" i="19"/>
  <c r="K12" i="19"/>
  <c r="L12" i="19"/>
  <c r="M12" i="19"/>
  <c r="I13" i="19"/>
  <c r="J13" i="19"/>
  <c r="K13" i="19"/>
  <c r="L13" i="19"/>
  <c r="M13" i="19"/>
  <c r="I14" i="19"/>
  <c r="J14" i="19"/>
  <c r="K14" i="19"/>
  <c r="L14" i="19"/>
  <c r="M14" i="19"/>
  <c r="I15" i="19"/>
  <c r="J15" i="19"/>
  <c r="K15" i="19"/>
  <c r="L15" i="19"/>
  <c r="M15" i="19"/>
  <c r="I16" i="19"/>
  <c r="J16" i="19"/>
  <c r="K16" i="19"/>
  <c r="L16" i="19"/>
  <c r="M16" i="19"/>
  <c r="I17" i="19"/>
  <c r="J17" i="19"/>
  <c r="K17" i="19"/>
  <c r="L17" i="19"/>
  <c r="M17" i="19"/>
  <c r="I18" i="19"/>
  <c r="J18" i="19"/>
  <c r="K18" i="19"/>
  <c r="L18" i="19"/>
  <c r="M18" i="19"/>
  <c r="I19" i="19"/>
  <c r="J19" i="19"/>
  <c r="K19" i="19"/>
  <c r="L19" i="19"/>
  <c r="M19" i="19"/>
  <c r="I20" i="19"/>
  <c r="J20" i="19"/>
  <c r="K20" i="19"/>
  <c r="L20" i="19"/>
  <c r="M20" i="19"/>
  <c r="I21" i="19"/>
  <c r="J21" i="19"/>
  <c r="K21" i="19"/>
  <c r="L21" i="19"/>
  <c r="M21" i="19"/>
  <c r="I22" i="19"/>
  <c r="J22" i="19"/>
  <c r="K22" i="19"/>
  <c r="L22" i="19"/>
  <c r="M22" i="19"/>
  <c r="I23" i="19"/>
  <c r="J23" i="19"/>
  <c r="K23" i="19"/>
  <c r="L23" i="19"/>
  <c r="M23" i="19"/>
  <c r="I24" i="19"/>
  <c r="J24" i="19"/>
  <c r="K24" i="19"/>
  <c r="L24" i="19"/>
  <c r="M24" i="19"/>
  <c r="I25" i="19"/>
  <c r="J25" i="19"/>
  <c r="K25" i="19"/>
  <c r="L25" i="19"/>
  <c r="M25" i="19"/>
  <c r="I26" i="19"/>
  <c r="J26" i="19"/>
  <c r="K26" i="19"/>
  <c r="L26" i="19"/>
  <c r="M26" i="19"/>
  <c r="I27" i="19"/>
  <c r="J27" i="19"/>
  <c r="K27" i="19"/>
  <c r="L27" i="19"/>
  <c r="M27" i="19"/>
  <c r="I28" i="19"/>
  <c r="J28" i="19"/>
  <c r="K28" i="19"/>
  <c r="L28" i="19"/>
  <c r="M28" i="19"/>
  <c r="I29" i="19"/>
  <c r="J29" i="19"/>
  <c r="K29" i="19"/>
  <c r="L29" i="19"/>
  <c r="M29" i="19"/>
  <c r="I30" i="19"/>
  <c r="J30" i="19"/>
  <c r="K30" i="19"/>
  <c r="L30" i="19"/>
  <c r="M30" i="19"/>
  <c r="I31" i="19"/>
  <c r="J31" i="19"/>
  <c r="K31" i="19"/>
  <c r="L31" i="19"/>
  <c r="M31" i="19"/>
  <c r="I32" i="19"/>
  <c r="J32" i="19"/>
  <c r="K32" i="19"/>
  <c r="L32" i="19"/>
  <c r="M32" i="19"/>
  <c r="I33" i="19"/>
  <c r="J33" i="19"/>
  <c r="K33" i="19"/>
  <c r="L33" i="19"/>
  <c r="M33" i="19"/>
  <c r="I34" i="19"/>
  <c r="J34" i="19"/>
  <c r="K34" i="19"/>
  <c r="L34" i="19"/>
  <c r="M34" i="19"/>
  <c r="I35" i="19"/>
  <c r="J35" i="19"/>
  <c r="K35" i="19"/>
  <c r="L35" i="19"/>
  <c r="M35" i="19"/>
  <c r="I36" i="19"/>
  <c r="J36" i="19"/>
  <c r="K36" i="19"/>
  <c r="L36" i="19"/>
  <c r="M36" i="19"/>
  <c r="I37" i="19"/>
  <c r="J37" i="19"/>
  <c r="K37" i="19"/>
  <c r="L37" i="19"/>
  <c r="M37" i="19"/>
  <c r="I38" i="19"/>
  <c r="J38" i="19"/>
  <c r="K38" i="19"/>
  <c r="L38" i="19"/>
  <c r="M38" i="19"/>
  <c r="I39" i="19"/>
  <c r="J39" i="19"/>
  <c r="K39" i="19"/>
  <c r="L39" i="19"/>
  <c r="M39" i="19"/>
  <c r="I40" i="19"/>
  <c r="J40" i="19"/>
  <c r="K40" i="19"/>
  <c r="L40" i="19"/>
  <c r="M40" i="19"/>
  <c r="I41" i="19"/>
  <c r="J41" i="19"/>
  <c r="K41" i="19"/>
  <c r="L41" i="19"/>
  <c r="M41" i="19"/>
  <c r="I42" i="19"/>
  <c r="J42" i="19"/>
  <c r="K42" i="19"/>
  <c r="L42" i="19"/>
  <c r="M42" i="19"/>
  <c r="I43" i="19"/>
  <c r="J43" i="19"/>
  <c r="K43" i="19"/>
  <c r="L43" i="19"/>
  <c r="M43" i="19"/>
  <c r="I44" i="19"/>
  <c r="J44" i="19"/>
  <c r="K44" i="19"/>
  <c r="L44" i="19"/>
  <c r="M44" i="19"/>
  <c r="I45" i="19"/>
  <c r="J45" i="19"/>
  <c r="K45" i="19"/>
  <c r="L45" i="19"/>
  <c r="M45" i="19"/>
  <c r="I46" i="19"/>
  <c r="J46" i="19"/>
  <c r="K46" i="19"/>
  <c r="L46" i="19"/>
  <c r="M46" i="19"/>
  <c r="I47" i="19"/>
  <c r="J47" i="19"/>
  <c r="K47" i="19"/>
  <c r="L47" i="19"/>
  <c r="M47" i="19"/>
  <c r="I48" i="19"/>
  <c r="J48" i="19"/>
  <c r="K48" i="19"/>
  <c r="L48" i="19"/>
  <c r="M48" i="19"/>
  <c r="I49" i="19"/>
  <c r="J49" i="19"/>
  <c r="K49" i="19"/>
  <c r="L49" i="19"/>
  <c r="M49" i="19"/>
  <c r="I50" i="19"/>
  <c r="J50" i="19"/>
  <c r="K50" i="19"/>
  <c r="L50" i="19"/>
  <c r="M50" i="19"/>
  <c r="I51" i="19"/>
  <c r="J51" i="19"/>
  <c r="K51" i="19"/>
  <c r="L51" i="19"/>
  <c r="M51" i="19"/>
  <c r="I52" i="19"/>
  <c r="J52" i="19"/>
  <c r="K52" i="19"/>
  <c r="L52" i="19"/>
  <c r="M52" i="19"/>
  <c r="I53" i="19"/>
  <c r="J53" i="19"/>
  <c r="K53" i="19"/>
  <c r="L53" i="19"/>
  <c r="M53" i="19"/>
  <c r="I54" i="19"/>
  <c r="J54" i="19"/>
  <c r="K54" i="19"/>
  <c r="L54" i="19"/>
  <c r="M54" i="19"/>
  <c r="I55" i="19"/>
  <c r="J55" i="19"/>
  <c r="K55" i="19"/>
  <c r="L55" i="19"/>
  <c r="M55" i="19"/>
  <c r="I56" i="19"/>
  <c r="J56" i="19"/>
  <c r="K56" i="19"/>
  <c r="L56" i="19"/>
  <c r="M56" i="19"/>
  <c r="I57" i="19"/>
  <c r="J57" i="19"/>
  <c r="K57" i="19"/>
  <c r="L57" i="19"/>
  <c r="M57" i="19"/>
  <c r="I58" i="19"/>
  <c r="J58" i="19"/>
  <c r="K58" i="19"/>
  <c r="L58" i="19"/>
  <c r="M58" i="19"/>
  <c r="I59" i="19"/>
  <c r="J59" i="19"/>
  <c r="K59" i="19"/>
  <c r="L59" i="19"/>
  <c r="M59" i="19"/>
  <c r="I60" i="19"/>
  <c r="J60" i="19"/>
  <c r="K60" i="19"/>
  <c r="L60" i="19"/>
  <c r="M60" i="19"/>
  <c r="I61" i="19"/>
  <c r="J61" i="19"/>
  <c r="K61" i="19"/>
  <c r="L61" i="19"/>
  <c r="M61" i="19"/>
  <c r="I62" i="19"/>
  <c r="J62" i="19"/>
  <c r="K62" i="19"/>
  <c r="L62" i="19"/>
  <c r="M62" i="19"/>
  <c r="I63" i="19"/>
  <c r="J63" i="19"/>
  <c r="K63" i="19"/>
  <c r="L63" i="19"/>
  <c r="M63" i="19"/>
  <c r="I64" i="19"/>
  <c r="J64" i="19"/>
  <c r="K64" i="19"/>
  <c r="L64" i="19"/>
  <c r="M64" i="19"/>
  <c r="I65" i="19"/>
  <c r="J65" i="19"/>
  <c r="K65" i="19"/>
  <c r="L65" i="19"/>
  <c r="M65" i="19"/>
  <c r="I66" i="19"/>
  <c r="J66" i="19"/>
  <c r="K66" i="19"/>
  <c r="L66" i="19"/>
  <c r="M66" i="19"/>
  <c r="I67" i="19"/>
  <c r="J67" i="19"/>
  <c r="K67" i="19"/>
  <c r="L67" i="19"/>
  <c r="M67" i="19"/>
  <c r="I68" i="19"/>
  <c r="J68" i="19"/>
  <c r="K68" i="19"/>
  <c r="L68" i="19"/>
  <c r="M68" i="19"/>
  <c r="I69" i="19"/>
  <c r="J69" i="19"/>
  <c r="K69" i="19"/>
  <c r="L69" i="19"/>
  <c r="M69" i="19"/>
  <c r="I70" i="19"/>
  <c r="J70" i="19"/>
  <c r="K70" i="19"/>
  <c r="L70" i="19"/>
  <c r="M70" i="19"/>
  <c r="I71" i="19"/>
  <c r="J71" i="19"/>
  <c r="K71" i="19"/>
  <c r="L71" i="19"/>
  <c r="M71" i="19"/>
  <c r="I72" i="19"/>
  <c r="J72" i="19"/>
  <c r="K72" i="19"/>
  <c r="L72" i="19"/>
  <c r="M72" i="19"/>
  <c r="I73" i="19"/>
  <c r="J73" i="19"/>
  <c r="K73" i="19"/>
  <c r="L73" i="19"/>
  <c r="M73" i="19"/>
  <c r="I74" i="19"/>
  <c r="J74" i="19"/>
  <c r="K74" i="19"/>
  <c r="L74" i="19"/>
  <c r="M74" i="19"/>
  <c r="I75" i="19"/>
  <c r="J75" i="19"/>
  <c r="K75" i="19"/>
  <c r="L75" i="19"/>
  <c r="M75" i="19"/>
  <c r="I76" i="19"/>
  <c r="J76" i="19"/>
  <c r="K76" i="19"/>
  <c r="L76" i="19"/>
  <c r="M76" i="19"/>
  <c r="I77" i="19"/>
  <c r="J77" i="19"/>
  <c r="K77" i="19"/>
  <c r="L77" i="19"/>
  <c r="M77" i="19"/>
  <c r="I78" i="19"/>
  <c r="J78" i="19"/>
  <c r="K78" i="19"/>
  <c r="L78" i="19"/>
  <c r="M78" i="19"/>
  <c r="I79" i="19"/>
  <c r="J79" i="19"/>
  <c r="K79" i="19"/>
  <c r="L79" i="19"/>
  <c r="M79" i="19"/>
  <c r="I80" i="19"/>
  <c r="J80" i="19"/>
  <c r="K80" i="19"/>
  <c r="L80" i="19"/>
  <c r="M80" i="19"/>
  <c r="I81" i="19"/>
  <c r="J81" i="19"/>
  <c r="K81" i="19"/>
  <c r="L81" i="19"/>
  <c r="M81" i="19"/>
  <c r="I82" i="19"/>
  <c r="J82" i="19"/>
  <c r="K82" i="19"/>
  <c r="L82" i="19"/>
  <c r="M82" i="19"/>
  <c r="I83" i="19"/>
  <c r="J83" i="19"/>
  <c r="K83" i="19"/>
  <c r="L83" i="19"/>
  <c r="M83" i="19"/>
  <c r="I84" i="19"/>
  <c r="J84" i="19"/>
  <c r="K84" i="19"/>
  <c r="L84" i="19"/>
  <c r="M84" i="19"/>
  <c r="I85" i="19"/>
  <c r="J85" i="19"/>
  <c r="K85" i="19"/>
  <c r="L85" i="19"/>
  <c r="M85" i="19"/>
  <c r="I86" i="19"/>
  <c r="J86" i="19"/>
  <c r="K86" i="19"/>
  <c r="L86" i="19"/>
  <c r="M86" i="19"/>
  <c r="I87" i="19"/>
  <c r="J87" i="19"/>
  <c r="K87" i="19"/>
  <c r="L87" i="19"/>
  <c r="M87" i="19"/>
  <c r="I88" i="19"/>
  <c r="J88" i="19"/>
  <c r="K88" i="19"/>
  <c r="L88" i="19"/>
  <c r="M88" i="19"/>
  <c r="I89" i="19"/>
  <c r="J89" i="19"/>
  <c r="K89" i="19"/>
  <c r="L89" i="19"/>
  <c r="M89" i="19"/>
  <c r="I90" i="19"/>
  <c r="J90" i="19"/>
  <c r="K90" i="19"/>
  <c r="L90" i="19"/>
  <c r="M90" i="19"/>
  <c r="I91" i="19"/>
  <c r="J91" i="19"/>
  <c r="K91" i="19"/>
  <c r="L91" i="19"/>
  <c r="M91" i="19"/>
  <c r="I92" i="19"/>
  <c r="J92" i="19"/>
  <c r="K92" i="19"/>
  <c r="L92" i="19"/>
  <c r="M92" i="19"/>
  <c r="I93" i="19"/>
  <c r="J93" i="19"/>
  <c r="K93" i="19"/>
  <c r="L93" i="19"/>
  <c r="M93" i="19"/>
  <c r="I94" i="19"/>
  <c r="J94" i="19"/>
  <c r="K94" i="19"/>
  <c r="L94" i="19"/>
  <c r="M94" i="19"/>
  <c r="I95" i="19"/>
  <c r="J95" i="19"/>
  <c r="K95" i="19"/>
  <c r="L95" i="19"/>
  <c r="M95" i="19"/>
  <c r="I96" i="19"/>
  <c r="J96" i="19"/>
  <c r="K96" i="19"/>
  <c r="L96" i="19"/>
  <c r="M96" i="19"/>
  <c r="I97" i="19"/>
  <c r="J97" i="19"/>
  <c r="K97" i="19"/>
  <c r="L97" i="19"/>
  <c r="M97" i="19"/>
  <c r="I98" i="19"/>
  <c r="J98" i="19"/>
  <c r="K98" i="19"/>
  <c r="L98" i="19"/>
  <c r="M98" i="19"/>
  <c r="I99" i="19"/>
  <c r="J99" i="19"/>
  <c r="K99" i="19"/>
  <c r="L99" i="19"/>
  <c r="M99" i="19"/>
  <c r="I100" i="19"/>
  <c r="J100" i="19"/>
  <c r="K100" i="19"/>
  <c r="L100" i="19"/>
  <c r="M100" i="19"/>
  <c r="I101" i="19"/>
  <c r="J101" i="19"/>
  <c r="K101" i="19"/>
  <c r="L101" i="19"/>
  <c r="M101" i="19"/>
  <c r="I102" i="19"/>
  <c r="J102" i="19"/>
  <c r="K102" i="19"/>
  <c r="L102" i="19"/>
  <c r="M102" i="19"/>
  <c r="I103" i="19"/>
  <c r="J103" i="19"/>
  <c r="K103" i="19"/>
  <c r="L103" i="19"/>
  <c r="M103" i="19"/>
  <c r="I104" i="19"/>
  <c r="J104" i="19"/>
  <c r="K104" i="19"/>
  <c r="L104" i="19"/>
  <c r="M104" i="19"/>
  <c r="I105" i="19"/>
  <c r="J105" i="19"/>
  <c r="K105" i="19"/>
  <c r="L105" i="19"/>
  <c r="M105" i="19"/>
  <c r="I106" i="19"/>
  <c r="J106" i="19"/>
  <c r="K106" i="19"/>
  <c r="L106" i="19"/>
  <c r="M106" i="19"/>
  <c r="I107" i="19"/>
  <c r="J107" i="19"/>
  <c r="K107" i="19"/>
  <c r="L107" i="19"/>
  <c r="M107" i="19"/>
  <c r="I108" i="19"/>
  <c r="J108" i="19"/>
  <c r="K108" i="19"/>
  <c r="L108" i="19"/>
  <c r="M108" i="19"/>
  <c r="I109" i="19"/>
  <c r="J109" i="19"/>
  <c r="K109" i="19"/>
  <c r="L109" i="19"/>
  <c r="M109" i="19"/>
  <c r="I110" i="19"/>
  <c r="J110" i="19"/>
  <c r="K110" i="19"/>
  <c r="L110" i="19"/>
  <c r="M110" i="19"/>
  <c r="I111" i="19"/>
  <c r="J111" i="19"/>
  <c r="K111" i="19"/>
  <c r="L111" i="19"/>
  <c r="M111" i="19"/>
  <c r="I112" i="19"/>
  <c r="J112" i="19"/>
  <c r="K112" i="19"/>
  <c r="L112" i="19"/>
  <c r="M112" i="19"/>
  <c r="I113" i="19"/>
  <c r="J113" i="19"/>
  <c r="K113" i="19"/>
  <c r="L113" i="19"/>
  <c r="M113" i="19"/>
  <c r="I114" i="19"/>
  <c r="J114" i="19"/>
  <c r="K114" i="19"/>
  <c r="L114" i="19"/>
  <c r="M114" i="19"/>
  <c r="I115" i="19"/>
  <c r="J115" i="19"/>
  <c r="K115" i="19"/>
  <c r="L115" i="19"/>
  <c r="M115" i="19"/>
  <c r="I116" i="19"/>
  <c r="J116" i="19"/>
  <c r="K116" i="19"/>
  <c r="L116" i="19"/>
  <c r="M116" i="19"/>
  <c r="I117" i="19"/>
  <c r="J117" i="19"/>
  <c r="K117" i="19"/>
  <c r="L117" i="19"/>
  <c r="M117" i="19"/>
  <c r="I118" i="19"/>
  <c r="J118" i="19"/>
  <c r="K118" i="19"/>
  <c r="L118" i="19"/>
  <c r="M118" i="19"/>
  <c r="I119" i="19"/>
  <c r="J119" i="19"/>
  <c r="K119" i="19"/>
  <c r="L119" i="19"/>
  <c r="M119" i="19"/>
  <c r="I120" i="19"/>
  <c r="J120" i="19"/>
  <c r="K120" i="19"/>
  <c r="L120" i="19"/>
  <c r="M120" i="19"/>
  <c r="I121" i="19"/>
  <c r="J121" i="19"/>
  <c r="K121" i="19"/>
  <c r="L121" i="19"/>
  <c r="M121" i="19"/>
  <c r="I122" i="19"/>
  <c r="J122" i="19"/>
  <c r="K122" i="19"/>
  <c r="L122" i="19"/>
  <c r="M122" i="19"/>
  <c r="I123" i="19"/>
  <c r="J123" i="19"/>
  <c r="K123" i="19"/>
  <c r="L123" i="19"/>
  <c r="M123" i="19"/>
  <c r="I124" i="19"/>
  <c r="J124" i="19"/>
  <c r="K124" i="19"/>
  <c r="L124" i="19"/>
  <c r="M124" i="19"/>
  <c r="I125" i="19"/>
  <c r="J125" i="19"/>
  <c r="K125" i="19"/>
  <c r="L125" i="19"/>
  <c r="M125" i="19"/>
  <c r="I126" i="19"/>
  <c r="J126" i="19"/>
  <c r="K126" i="19"/>
  <c r="L126" i="19"/>
  <c r="M126" i="19"/>
  <c r="I127" i="19"/>
  <c r="J127" i="19"/>
  <c r="K127" i="19"/>
  <c r="L127" i="19"/>
  <c r="M127" i="19"/>
  <c r="I128" i="19"/>
  <c r="J128" i="19"/>
  <c r="K128" i="19"/>
  <c r="L128" i="19"/>
  <c r="M128" i="19"/>
  <c r="I129" i="19"/>
  <c r="J129" i="19"/>
  <c r="K129" i="19"/>
  <c r="L129" i="19"/>
  <c r="M129" i="19"/>
  <c r="I130" i="19"/>
  <c r="J130" i="19"/>
  <c r="K130" i="19"/>
  <c r="L130" i="19"/>
  <c r="M130" i="19"/>
  <c r="I131" i="19"/>
  <c r="J131" i="19"/>
  <c r="K131" i="19"/>
  <c r="L131" i="19"/>
  <c r="M131" i="19"/>
  <c r="I132" i="19"/>
  <c r="J132" i="19"/>
  <c r="K132" i="19"/>
  <c r="L132" i="19"/>
  <c r="M132" i="19"/>
  <c r="I133" i="19"/>
  <c r="J133" i="19"/>
  <c r="K133" i="19"/>
  <c r="L133" i="19"/>
  <c r="M133" i="19"/>
  <c r="I134" i="19"/>
  <c r="J134" i="19"/>
  <c r="K134" i="19"/>
  <c r="L134" i="19"/>
  <c r="M134" i="19"/>
  <c r="I135" i="19"/>
  <c r="J135" i="19"/>
  <c r="K135" i="19"/>
  <c r="L135" i="19"/>
  <c r="M135" i="19"/>
  <c r="I136" i="19"/>
  <c r="J136" i="19"/>
  <c r="K136" i="19"/>
  <c r="L136" i="19"/>
  <c r="M136" i="19"/>
  <c r="I137" i="19"/>
  <c r="J137" i="19"/>
  <c r="K137" i="19"/>
  <c r="L137" i="19"/>
  <c r="M137" i="19"/>
  <c r="I138" i="19"/>
  <c r="J138" i="19"/>
  <c r="K138" i="19"/>
  <c r="L138" i="19"/>
  <c r="M138" i="19"/>
  <c r="I139" i="19"/>
  <c r="J139" i="19"/>
  <c r="K139" i="19"/>
  <c r="L139" i="19"/>
  <c r="M139" i="19"/>
  <c r="I140" i="19"/>
  <c r="J140" i="19"/>
  <c r="K140" i="19"/>
  <c r="L140" i="19"/>
  <c r="M140" i="19"/>
  <c r="I141" i="19"/>
  <c r="J141" i="19"/>
  <c r="K141" i="19"/>
  <c r="L141" i="19"/>
  <c r="M141" i="19"/>
  <c r="I142" i="19"/>
  <c r="J142" i="19"/>
  <c r="K142" i="19"/>
  <c r="L142" i="19"/>
  <c r="M142" i="19"/>
  <c r="I143" i="19"/>
  <c r="J143" i="19"/>
  <c r="K143" i="19"/>
  <c r="L143" i="19"/>
  <c r="M143" i="19"/>
  <c r="I144" i="19"/>
  <c r="J144" i="19"/>
  <c r="K144" i="19"/>
  <c r="L144" i="19"/>
  <c r="M144" i="19"/>
  <c r="I145" i="19"/>
  <c r="J145" i="19"/>
  <c r="K145" i="19"/>
  <c r="L145" i="19"/>
  <c r="M145" i="19"/>
  <c r="I146" i="19"/>
  <c r="J146" i="19"/>
  <c r="K146" i="19"/>
  <c r="L146" i="19"/>
  <c r="M146" i="19"/>
  <c r="I147" i="19"/>
  <c r="J147" i="19"/>
  <c r="K147" i="19"/>
  <c r="L147" i="19"/>
  <c r="M147" i="19"/>
  <c r="I148" i="19"/>
  <c r="J148" i="19"/>
  <c r="K148" i="19"/>
  <c r="L148" i="19"/>
  <c r="M148" i="19"/>
  <c r="I149" i="19"/>
  <c r="J149" i="19"/>
  <c r="K149" i="19"/>
  <c r="L149" i="19"/>
  <c r="M149" i="19"/>
  <c r="I150" i="19"/>
  <c r="J150" i="19"/>
  <c r="K150" i="19"/>
  <c r="L150" i="19"/>
  <c r="M150" i="19"/>
  <c r="I151" i="19"/>
  <c r="J151" i="19"/>
  <c r="K151" i="19"/>
  <c r="L151" i="19"/>
  <c r="M151" i="19"/>
  <c r="I152" i="19"/>
  <c r="J152" i="19"/>
  <c r="K152" i="19"/>
  <c r="L152" i="19"/>
  <c r="M152" i="19"/>
  <c r="I153" i="19"/>
  <c r="J153" i="19"/>
  <c r="K153" i="19"/>
  <c r="L153" i="19"/>
  <c r="M153" i="19"/>
  <c r="I154" i="19"/>
  <c r="J154" i="19"/>
  <c r="K154" i="19"/>
  <c r="L154" i="19"/>
  <c r="M154" i="19"/>
  <c r="I155" i="19"/>
  <c r="J155" i="19"/>
  <c r="K155" i="19"/>
  <c r="L155" i="19"/>
  <c r="M155" i="19"/>
  <c r="I156" i="19"/>
  <c r="J156" i="19"/>
  <c r="K156" i="19"/>
  <c r="L156" i="19"/>
  <c r="M156" i="19"/>
  <c r="I157" i="19"/>
  <c r="J157" i="19"/>
  <c r="K157" i="19"/>
  <c r="L157" i="19"/>
  <c r="M157" i="19"/>
  <c r="I158" i="19"/>
  <c r="J158" i="19"/>
  <c r="K158" i="19"/>
  <c r="L158" i="19"/>
  <c r="M158" i="19"/>
  <c r="I159" i="19"/>
  <c r="J159" i="19"/>
  <c r="K159" i="19"/>
  <c r="L159" i="19"/>
  <c r="M159" i="19"/>
  <c r="I160" i="19"/>
  <c r="J160" i="19"/>
  <c r="K160" i="19"/>
  <c r="L160" i="19"/>
  <c r="M160" i="19"/>
  <c r="I161" i="19"/>
  <c r="J161" i="19"/>
  <c r="K161" i="19"/>
  <c r="L161" i="19"/>
  <c r="M161" i="19"/>
  <c r="I162" i="19"/>
  <c r="J162" i="19"/>
  <c r="K162" i="19"/>
  <c r="L162" i="19"/>
  <c r="M162" i="19"/>
  <c r="I163" i="19"/>
  <c r="J163" i="19"/>
  <c r="K163" i="19"/>
  <c r="L163" i="19"/>
  <c r="M163" i="19"/>
  <c r="I164" i="19"/>
  <c r="J164" i="19"/>
  <c r="K164" i="19"/>
  <c r="L164" i="19"/>
  <c r="M164" i="19"/>
  <c r="I165" i="19"/>
  <c r="J165" i="19"/>
  <c r="K165" i="19"/>
  <c r="L165" i="19"/>
  <c r="M165" i="19"/>
  <c r="I166" i="19"/>
  <c r="J166" i="19"/>
  <c r="K166" i="19"/>
  <c r="L166" i="19"/>
  <c r="M166" i="19"/>
  <c r="I167" i="19"/>
  <c r="J167" i="19"/>
  <c r="K167" i="19"/>
  <c r="L167" i="19"/>
  <c r="M167" i="19"/>
  <c r="I168" i="19"/>
  <c r="J168" i="19"/>
  <c r="K168" i="19"/>
  <c r="L168" i="19"/>
  <c r="M168" i="19"/>
  <c r="I169" i="19"/>
  <c r="J169" i="19"/>
  <c r="K169" i="19"/>
  <c r="L169" i="19"/>
  <c r="M169" i="19"/>
  <c r="I170" i="19"/>
  <c r="J170" i="19"/>
  <c r="K170" i="19"/>
  <c r="L170" i="19"/>
  <c r="M170" i="19"/>
  <c r="I171" i="19"/>
  <c r="J171" i="19"/>
  <c r="K171" i="19"/>
  <c r="L171" i="19"/>
  <c r="M171" i="19"/>
  <c r="I172" i="19"/>
  <c r="J172" i="19"/>
  <c r="K172" i="19"/>
  <c r="L172" i="19"/>
  <c r="M172" i="19"/>
  <c r="I173" i="19"/>
  <c r="J173" i="19"/>
  <c r="K173" i="19"/>
  <c r="L173" i="19"/>
  <c r="M173" i="19"/>
  <c r="I174" i="19"/>
  <c r="J174" i="19"/>
  <c r="K174" i="19"/>
  <c r="L174" i="19"/>
  <c r="M174" i="19"/>
  <c r="I175" i="19"/>
  <c r="J175" i="19"/>
  <c r="K175" i="19"/>
  <c r="L175" i="19"/>
  <c r="M175" i="19"/>
  <c r="I176" i="19"/>
  <c r="J176" i="19"/>
  <c r="K176" i="19"/>
  <c r="L176" i="19"/>
  <c r="M176" i="19"/>
  <c r="I177" i="19"/>
  <c r="J177" i="19"/>
  <c r="K177" i="19"/>
  <c r="L177" i="19"/>
  <c r="M177" i="19"/>
  <c r="I178" i="19"/>
  <c r="J178" i="19"/>
  <c r="K178" i="19"/>
  <c r="L178" i="19"/>
  <c r="M178" i="19"/>
  <c r="I179" i="19"/>
  <c r="J179" i="19"/>
  <c r="K179" i="19"/>
  <c r="L179" i="19"/>
  <c r="M179" i="19"/>
  <c r="I180" i="19"/>
  <c r="J180" i="19"/>
  <c r="K180" i="19"/>
  <c r="L180" i="19"/>
  <c r="M180" i="19"/>
  <c r="I181" i="19"/>
  <c r="J181" i="19"/>
  <c r="K181" i="19"/>
  <c r="L181" i="19"/>
  <c r="M181" i="19"/>
  <c r="I182" i="19"/>
  <c r="J182" i="19"/>
  <c r="K182" i="19"/>
  <c r="L182" i="19"/>
  <c r="M182" i="19"/>
  <c r="I183" i="19"/>
  <c r="J183" i="19"/>
  <c r="K183" i="19"/>
  <c r="L183" i="19"/>
  <c r="M183" i="19"/>
  <c r="I184" i="19"/>
  <c r="J184" i="19"/>
  <c r="K184" i="19"/>
  <c r="L184" i="19"/>
  <c r="M184" i="19"/>
  <c r="I185" i="19"/>
  <c r="J185" i="19"/>
  <c r="K185" i="19"/>
  <c r="L185" i="19"/>
  <c r="M185" i="19"/>
  <c r="I186" i="19"/>
  <c r="J186" i="19"/>
  <c r="K186" i="19"/>
  <c r="L186" i="19"/>
  <c r="M186" i="19"/>
  <c r="I187" i="19"/>
  <c r="J187" i="19"/>
  <c r="K187" i="19"/>
  <c r="L187" i="19"/>
  <c r="M187" i="19"/>
  <c r="I188" i="19"/>
  <c r="J188" i="19"/>
  <c r="K188" i="19"/>
  <c r="L188" i="19"/>
  <c r="M188" i="19"/>
  <c r="I189" i="19"/>
  <c r="J189" i="19"/>
  <c r="K189" i="19"/>
  <c r="L189" i="19"/>
  <c r="M189" i="19"/>
  <c r="I190" i="19"/>
  <c r="J190" i="19"/>
  <c r="K190" i="19"/>
  <c r="L190" i="19"/>
  <c r="M190" i="19"/>
  <c r="I191" i="19"/>
  <c r="J191" i="19"/>
  <c r="K191" i="19"/>
  <c r="L191" i="19"/>
  <c r="M191" i="19"/>
  <c r="I192" i="19"/>
  <c r="J192" i="19"/>
  <c r="K192" i="19"/>
  <c r="L192" i="19"/>
  <c r="M192" i="19"/>
  <c r="I193" i="19"/>
  <c r="J193" i="19"/>
  <c r="K193" i="19"/>
  <c r="L193" i="19"/>
  <c r="M193" i="19"/>
  <c r="I194" i="19"/>
  <c r="J194" i="19"/>
  <c r="K194" i="19"/>
  <c r="L194" i="19"/>
  <c r="M194" i="19"/>
  <c r="I195" i="19"/>
  <c r="J195" i="19"/>
  <c r="K195" i="19"/>
  <c r="L195" i="19"/>
  <c r="M195" i="19"/>
  <c r="I196" i="19"/>
  <c r="J196" i="19"/>
  <c r="K196" i="19"/>
  <c r="L196" i="19"/>
  <c r="M196" i="19"/>
  <c r="I197" i="19"/>
  <c r="J197" i="19"/>
  <c r="K197" i="19"/>
  <c r="L197" i="19"/>
  <c r="M197" i="19"/>
  <c r="I198" i="19"/>
  <c r="J198" i="19"/>
  <c r="K198" i="19"/>
  <c r="L198" i="19"/>
  <c r="M198" i="19"/>
  <c r="I199" i="19"/>
  <c r="J199" i="19"/>
  <c r="K199" i="19"/>
  <c r="L199" i="19"/>
  <c r="M199" i="19"/>
  <c r="I200" i="19"/>
  <c r="J200" i="19"/>
  <c r="K200" i="19"/>
  <c r="L200" i="19"/>
  <c r="M200" i="19"/>
  <c r="I201" i="19"/>
  <c r="J201" i="19"/>
  <c r="K201" i="19"/>
  <c r="L201" i="19"/>
  <c r="M201" i="19"/>
  <c r="I202" i="19"/>
  <c r="J202" i="19"/>
  <c r="K202" i="19"/>
  <c r="L202" i="19"/>
  <c r="M202" i="19"/>
  <c r="I203" i="19"/>
  <c r="J203" i="19"/>
  <c r="K203" i="19"/>
  <c r="L203" i="19"/>
  <c r="M203" i="19"/>
  <c r="I204" i="19"/>
  <c r="J204" i="19"/>
  <c r="K204" i="19"/>
  <c r="L204" i="19"/>
  <c r="M204" i="19"/>
  <c r="I205" i="19"/>
  <c r="J205" i="19"/>
  <c r="K205" i="19"/>
  <c r="L205" i="19"/>
  <c r="M205" i="19"/>
  <c r="I206" i="19"/>
  <c r="J206" i="19"/>
  <c r="K206" i="19"/>
  <c r="L206" i="19"/>
  <c r="M206" i="19"/>
  <c r="I207" i="19"/>
  <c r="J207" i="19"/>
  <c r="K207" i="19"/>
  <c r="L207" i="19"/>
  <c r="M207" i="19"/>
  <c r="I208" i="19"/>
  <c r="J208" i="19"/>
  <c r="K208" i="19"/>
  <c r="L208" i="19"/>
  <c r="M208" i="19"/>
  <c r="I209" i="19"/>
  <c r="J209" i="19"/>
  <c r="K209" i="19"/>
  <c r="L209" i="19"/>
  <c r="M209" i="19"/>
  <c r="I210" i="19"/>
  <c r="J210" i="19"/>
  <c r="K210" i="19"/>
  <c r="L210" i="19"/>
  <c r="M210" i="19"/>
  <c r="I211" i="19"/>
  <c r="J211" i="19"/>
  <c r="K211" i="19"/>
  <c r="L211" i="19"/>
  <c r="M211" i="19"/>
  <c r="I212" i="19"/>
  <c r="J212" i="19"/>
  <c r="K212" i="19"/>
  <c r="L212" i="19"/>
  <c r="M212" i="19"/>
  <c r="I213" i="19"/>
  <c r="J213" i="19"/>
  <c r="K213" i="19"/>
  <c r="L213" i="19"/>
  <c r="M213" i="19"/>
  <c r="I214" i="19"/>
  <c r="J214" i="19"/>
  <c r="K214" i="19"/>
  <c r="L214" i="19"/>
  <c r="M214" i="19"/>
  <c r="I215" i="19"/>
  <c r="J215" i="19"/>
  <c r="K215" i="19"/>
  <c r="L215" i="19"/>
  <c r="M215" i="19"/>
  <c r="I216" i="19"/>
  <c r="J216" i="19"/>
  <c r="K216" i="19"/>
  <c r="L216" i="19"/>
  <c r="M216" i="19"/>
  <c r="I217" i="19"/>
  <c r="J217" i="19"/>
  <c r="K217" i="19"/>
  <c r="L217" i="19"/>
  <c r="M217" i="19"/>
  <c r="I218" i="19"/>
  <c r="J218" i="19"/>
  <c r="K218" i="19"/>
  <c r="L218" i="19"/>
  <c r="M218" i="19"/>
  <c r="I219" i="19"/>
  <c r="J219" i="19"/>
  <c r="K219" i="19"/>
  <c r="L219" i="19"/>
  <c r="M219" i="19"/>
  <c r="I220" i="19"/>
  <c r="J220" i="19"/>
  <c r="K220" i="19"/>
  <c r="L220" i="19"/>
  <c r="M220" i="19"/>
  <c r="I221" i="19"/>
  <c r="J221" i="19"/>
  <c r="K221" i="19"/>
  <c r="L221" i="19"/>
  <c r="M221" i="19"/>
  <c r="I222" i="19"/>
  <c r="J222" i="19"/>
  <c r="K222" i="19"/>
  <c r="L222" i="19"/>
  <c r="M222" i="19"/>
  <c r="I223" i="19"/>
  <c r="J223" i="19"/>
  <c r="K223" i="19"/>
  <c r="L223" i="19"/>
  <c r="M223" i="19"/>
  <c r="I224" i="19"/>
  <c r="J224" i="19"/>
  <c r="K224" i="19"/>
  <c r="L224" i="19"/>
  <c r="M224" i="19"/>
  <c r="I225" i="19"/>
  <c r="J225" i="19"/>
  <c r="K225" i="19"/>
  <c r="L225" i="19"/>
  <c r="M225" i="19"/>
  <c r="I226" i="19"/>
  <c r="J226" i="19"/>
  <c r="K226" i="19"/>
  <c r="L226" i="19"/>
  <c r="M226" i="19"/>
  <c r="I227" i="19"/>
  <c r="J227" i="19"/>
  <c r="K227" i="19"/>
  <c r="L227" i="19"/>
  <c r="M227" i="19"/>
  <c r="I228" i="19"/>
  <c r="J228" i="19"/>
  <c r="K228" i="19"/>
  <c r="L228" i="19"/>
  <c r="M228" i="19"/>
  <c r="I229" i="19"/>
  <c r="J229" i="19"/>
  <c r="K229" i="19"/>
  <c r="L229" i="19"/>
  <c r="M229" i="19"/>
  <c r="I230" i="19"/>
  <c r="J230" i="19"/>
  <c r="K230" i="19"/>
  <c r="L230" i="19"/>
  <c r="M230" i="19"/>
  <c r="I231" i="19"/>
  <c r="J231" i="19"/>
  <c r="K231" i="19"/>
  <c r="L231" i="19"/>
  <c r="M231" i="19"/>
  <c r="I232" i="19"/>
  <c r="J232" i="19"/>
  <c r="K232" i="19"/>
  <c r="L232" i="19"/>
  <c r="M232" i="19"/>
  <c r="I233" i="19"/>
  <c r="J233" i="19"/>
  <c r="K233" i="19"/>
  <c r="L233" i="19"/>
  <c r="M233" i="19"/>
  <c r="I234" i="19"/>
  <c r="J234" i="19"/>
  <c r="K234" i="19"/>
  <c r="L234" i="19"/>
  <c r="M234" i="19"/>
  <c r="I235" i="19"/>
  <c r="J235" i="19"/>
  <c r="K235" i="19"/>
  <c r="L235" i="19"/>
  <c r="M235" i="19"/>
  <c r="I236" i="19"/>
  <c r="J236" i="19"/>
  <c r="K236" i="19"/>
  <c r="L236" i="19"/>
  <c r="M236" i="19"/>
  <c r="I237" i="19"/>
  <c r="J237" i="19"/>
  <c r="K237" i="19"/>
  <c r="L237" i="19"/>
  <c r="M237" i="19"/>
  <c r="I238" i="19"/>
  <c r="J238" i="19"/>
  <c r="K238" i="19"/>
  <c r="L238" i="19"/>
  <c r="M238" i="19"/>
  <c r="I239" i="19"/>
  <c r="J239" i="19"/>
  <c r="K239" i="19"/>
  <c r="L239" i="19"/>
  <c r="M239" i="19"/>
  <c r="I240" i="19"/>
  <c r="J240" i="19"/>
  <c r="K240" i="19"/>
  <c r="L240" i="19"/>
  <c r="M240" i="19"/>
  <c r="I241" i="19"/>
  <c r="J241" i="19"/>
  <c r="K241" i="19"/>
  <c r="L241" i="19"/>
  <c r="M241" i="19"/>
  <c r="I242" i="19"/>
  <c r="J242" i="19"/>
  <c r="K242" i="19"/>
  <c r="L242" i="19"/>
  <c r="M242" i="19"/>
  <c r="I243" i="19"/>
  <c r="J243" i="19"/>
  <c r="K243" i="19"/>
  <c r="L243" i="19"/>
  <c r="M243" i="19"/>
  <c r="I244" i="19"/>
  <c r="J244" i="19"/>
  <c r="K244" i="19"/>
  <c r="L244" i="19"/>
  <c r="M244" i="19"/>
  <c r="I245" i="19"/>
  <c r="J245" i="19"/>
  <c r="K245" i="19"/>
  <c r="L245" i="19"/>
  <c r="M245" i="19"/>
  <c r="I246" i="19"/>
  <c r="J246" i="19"/>
  <c r="K246" i="19"/>
  <c r="L246" i="19"/>
  <c r="M246" i="19"/>
  <c r="I247" i="19"/>
  <c r="J247" i="19"/>
  <c r="K247" i="19"/>
  <c r="L247" i="19"/>
  <c r="M247" i="19"/>
  <c r="I248" i="19"/>
  <c r="J248" i="19"/>
  <c r="K248" i="19"/>
  <c r="L248" i="19"/>
  <c r="M248" i="19"/>
  <c r="I249" i="19"/>
  <c r="J249" i="19"/>
  <c r="K249" i="19"/>
  <c r="L249" i="19"/>
  <c r="M249" i="19"/>
  <c r="I250" i="19"/>
  <c r="J250" i="19"/>
  <c r="K250" i="19"/>
  <c r="L250" i="19"/>
  <c r="M250" i="19"/>
  <c r="I251" i="19"/>
  <c r="J251" i="19"/>
  <c r="K251" i="19"/>
  <c r="L251" i="19"/>
  <c r="M251" i="19"/>
  <c r="I252" i="19"/>
  <c r="J252" i="19"/>
  <c r="K252" i="19"/>
  <c r="L252" i="19"/>
  <c r="M252" i="19"/>
  <c r="I253" i="19"/>
  <c r="J253" i="19"/>
  <c r="K253" i="19"/>
  <c r="L253" i="19"/>
  <c r="M253" i="19"/>
  <c r="I254" i="19"/>
  <c r="J254" i="19"/>
  <c r="K254" i="19"/>
  <c r="L254" i="19"/>
  <c r="M254" i="19"/>
  <c r="I255" i="19"/>
  <c r="J255" i="19"/>
  <c r="K255" i="19"/>
  <c r="L255" i="19"/>
  <c r="M255" i="19"/>
  <c r="I256" i="19"/>
  <c r="J256" i="19"/>
  <c r="K256" i="19"/>
  <c r="L256" i="19"/>
  <c r="M256" i="19"/>
  <c r="I257" i="19"/>
  <c r="J257" i="19"/>
  <c r="K257" i="19"/>
  <c r="L257" i="19"/>
  <c r="M257" i="19"/>
  <c r="I258" i="19"/>
  <c r="J258" i="19"/>
  <c r="K258" i="19"/>
  <c r="L258" i="19"/>
  <c r="M258" i="19"/>
  <c r="I259" i="19"/>
  <c r="J259" i="19"/>
  <c r="K259" i="19"/>
  <c r="L259" i="19"/>
  <c r="M259" i="19"/>
  <c r="I260" i="19"/>
  <c r="J260" i="19"/>
  <c r="K260" i="19"/>
  <c r="L260" i="19"/>
  <c r="M260" i="19"/>
  <c r="I261" i="19"/>
  <c r="J261" i="19"/>
  <c r="K261" i="19"/>
  <c r="L261" i="19"/>
  <c r="M261" i="19"/>
  <c r="I262" i="19"/>
  <c r="J262" i="19"/>
  <c r="K262" i="19"/>
  <c r="L262" i="19"/>
  <c r="M262" i="19"/>
  <c r="I263" i="19"/>
  <c r="J263" i="19"/>
  <c r="K263" i="19"/>
  <c r="L263" i="19"/>
  <c r="M263" i="19"/>
  <c r="I264" i="19"/>
  <c r="J264" i="19"/>
  <c r="K264" i="19"/>
  <c r="L264" i="19"/>
  <c r="M264" i="19"/>
  <c r="I265" i="19"/>
  <c r="J265" i="19"/>
  <c r="K265" i="19"/>
  <c r="L265" i="19"/>
  <c r="M265" i="19"/>
  <c r="I266" i="19"/>
  <c r="J266" i="19"/>
  <c r="K266" i="19"/>
  <c r="L266" i="19"/>
  <c r="M266" i="19"/>
  <c r="I267" i="19"/>
  <c r="J267" i="19"/>
  <c r="K267" i="19"/>
  <c r="L267" i="19"/>
  <c r="M267" i="19"/>
  <c r="I268" i="19"/>
  <c r="J268" i="19"/>
  <c r="K268" i="19"/>
  <c r="L268" i="19"/>
  <c r="M268" i="19"/>
  <c r="I269" i="19"/>
  <c r="J269" i="19"/>
  <c r="K269" i="19"/>
  <c r="L269" i="19"/>
  <c r="M269" i="19"/>
  <c r="I270" i="19"/>
  <c r="J270" i="19"/>
  <c r="K270" i="19"/>
  <c r="L270" i="19"/>
  <c r="M270" i="19"/>
  <c r="I271" i="19"/>
  <c r="J271" i="19"/>
  <c r="K271" i="19"/>
  <c r="L271" i="19"/>
  <c r="M271" i="19"/>
  <c r="I272" i="19"/>
  <c r="J272" i="19"/>
  <c r="K272" i="19"/>
  <c r="L272" i="19"/>
  <c r="M272" i="19"/>
  <c r="I273" i="19"/>
  <c r="J273" i="19"/>
  <c r="K273" i="19"/>
  <c r="L273" i="19"/>
  <c r="M273" i="19"/>
  <c r="I274" i="19"/>
  <c r="J274" i="19"/>
  <c r="K274" i="19"/>
  <c r="L274" i="19"/>
  <c r="M274" i="19"/>
  <c r="I275" i="19"/>
  <c r="J275" i="19"/>
  <c r="K275" i="19"/>
  <c r="L275" i="19"/>
  <c r="M275" i="19"/>
  <c r="I276" i="19"/>
  <c r="J276" i="19"/>
  <c r="K276" i="19"/>
  <c r="L276" i="19"/>
  <c r="M276" i="19"/>
  <c r="I277" i="19"/>
  <c r="J277" i="19"/>
  <c r="K277" i="19"/>
  <c r="L277" i="19"/>
  <c r="M277" i="19"/>
  <c r="I278" i="19"/>
  <c r="J278" i="19"/>
  <c r="K278" i="19"/>
  <c r="L278" i="19"/>
  <c r="M278" i="19"/>
  <c r="I279" i="19"/>
  <c r="J279" i="19"/>
  <c r="K279" i="19"/>
  <c r="L279" i="19"/>
  <c r="M279" i="19"/>
  <c r="I280" i="19"/>
  <c r="J280" i="19"/>
  <c r="K280" i="19"/>
  <c r="L280" i="19"/>
  <c r="M280" i="19"/>
  <c r="I281" i="19"/>
  <c r="J281" i="19"/>
  <c r="K281" i="19"/>
  <c r="L281" i="19"/>
  <c r="M281" i="19"/>
  <c r="I282" i="19"/>
  <c r="J282" i="19"/>
  <c r="K282" i="19"/>
  <c r="L282" i="19"/>
  <c r="M282" i="19"/>
  <c r="I283" i="19"/>
  <c r="J283" i="19"/>
  <c r="K283" i="19"/>
  <c r="L283" i="19"/>
  <c r="M283" i="19"/>
  <c r="I284" i="19"/>
  <c r="J284" i="19"/>
  <c r="K284" i="19"/>
  <c r="L284" i="19"/>
  <c r="M284" i="19"/>
  <c r="I285" i="19"/>
  <c r="J285" i="19"/>
  <c r="K285" i="19"/>
  <c r="L285" i="19"/>
  <c r="M285" i="19"/>
  <c r="I286" i="19"/>
  <c r="J286" i="19"/>
  <c r="K286" i="19"/>
  <c r="L286" i="19"/>
  <c r="M286" i="19"/>
  <c r="I287" i="19"/>
  <c r="J287" i="19"/>
  <c r="K287" i="19"/>
  <c r="L287" i="19"/>
  <c r="M287" i="19"/>
  <c r="I288" i="19"/>
  <c r="J288" i="19"/>
  <c r="K288" i="19"/>
  <c r="L288" i="19"/>
  <c r="M288" i="19"/>
  <c r="I289" i="19"/>
  <c r="J289" i="19"/>
  <c r="K289" i="19"/>
  <c r="L289" i="19"/>
  <c r="M289" i="19"/>
  <c r="I290" i="19"/>
  <c r="J290" i="19"/>
  <c r="K290" i="19"/>
  <c r="L290" i="19"/>
  <c r="M290" i="19"/>
  <c r="I291" i="19"/>
  <c r="J291" i="19"/>
  <c r="K291" i="19"/>
  <c r="L291" i="19"/>
  <c r="M291" i="19"/>
  <c r="I292" i="19"/>
  <c r="J292" i="19"/>
  <c r="K292" i="19"/>
  <c r="L292" i="19"/>
  <c r="M292" i="19"/>
  <c r="I293" i="19"/>
  <c r="J293" i="19"/>
  <c r="K293" i="19"/>
  <c r="L293" i="19"/>
  <c r="M293" i="19"/>
  <c r="I294" i="19"/>
  <c r="J294" i="19"/>
  <c r="K294" i="19"/>
  <c r="L294" i="19"/>
  <c r="M294" i="19"/>
  <c r="I295" i="19"/>
  <c r="J295" i="19"/>
  <c r="K295" i="19"/>
  <c r="L295" i="19"/>
  <c r="M295" i="19"/>
  <c r="I296" i="19"/>
  <c r="J296" i="19"/>
  <c r="K296" i="19"/>
  <c r="L296" i="19"/>
  <c r="M296" i="19"/>
  <c r="I297" i="19"/>
  <c r="J297" i="19"/>
  <c r="K297" i="19"/>
  <c r="L297" i="19"/>
  <c r="M297" i="19"/>
  <c r="I298" i="19"/>
  <c r="J298" i="19"/>
  <c r="K298" i="19"/>
  <c r="L298" i="19"/>
  <c r="M298" i="19"/>
  <c r="I299" i="19"/>
  <c r="J299" i="19"/>
  <c r="K299" i="19"/>
  <c r="L299" i="19"/>
  <c r="M299" i="19"/>
  <c r="I300" i="19"/>
  <c r="J300" i="19"/>
  <c r="K300" i="19"/>
  <c r="L300" i="19"/>
  <c r="M300" i="19"/>
  <c r="I301" i="19"/>
  <c r="J301" i="19"/>
  <c r="K301" i="19"/>
  <c r="L301" i="19"/>
  <c r="M301" i="19"/>
  <c r="I302" i="19"/>
  <c r="J302" i="19"/>
  <c r="K302" i="19"/>
  <c r="L302" i="19"/>
  <c r="M302" i="19"/>
  <c r="I303" i="19"/>
  <c r="J303" i="19"/>
  <c r="K303" i="19"/>
  <c r="L303" i="19"/>
  <c r="M303" i="19"/>
  <c r="I304" i="19"/>
  <c r="J304" i="19"/>
  <c r="K304" i="19"/>
  <c r="L304" i="19"/>
  <c r="M304" i="19"/>
  <c r="I305" i="19"/>
  <c r="J305" i="19"/>
  <c r="K305" i="19"/>
  <c r="L305" i="19"/>
  <c r="M305" i="19"/>
  <c r="I306" i="19"/>
  <c r="J306" i="19"/>
  <c r="K306" i="19"/>
  <c r="L306" i="19"/>
  <c r="M306" i="19"/>
  <c r="I307" i="19"/>
  <c r="J307" i="19"/>
  <c r="K307" i="19"/>
  <c r="L307" i="19"/>
  <c r="M307" i="19"/>
  <c r="I308" i="19"/>
  <c r="J308" i="19"/>
  <c r="K308" i="19"/>
  <c r="L308" i="19"/>
  <c r="M308" i="19"/>
  <c r="I309" i="19"/>
  <c r="J309" i="19"/>
  <c r="K309" i="19"/>
  <c r="L309" i="19"/>
  <c r="M309" i="19"/>
  <c r="I310" i="19"/>
  <c r="J310" i="19"/>
  <c r="K310" i="19"/>
  <c r="L310" i="19"/>
  <c r="M310" i="19"/>
  <c r="I311" i="19"/>
  <c r="J311" i="19"/>
  <c r="K311" i="19"/>
  <c r="L311" i="19"/>
  <c r="M311" i="19"/>
  <c r="I312" i="19"/>
  <c r="J312" i="19"/>
  <c r="K312" i="19"/>
  <c r="L312" i="19"/>
  <c r="M312" i="19"/>
  <c r="I313" i="19"/>
  <c r="J313" i="19"/>
  <c r="K313" i="19"/>
  <c r="L313" i="19"/>
  <c r="M313" i="19"/>
  <c r="I314" i="19"/>
  <c r="J314" i="19"/>
  <c r="K314" i="19"/>
  <c r="L314" i="19"/>
  <c r="M314" i="19"/>
  <c r="I315" i="19"/>
  <c r="J315" i="19"/>
  <c r="K315" i="19"/>
  <c r="L315" i="19"/>
  <c r="M315" i="19"/>
  <c r="I316" i="19"/>
  <c r="J316" i="19"/>
  <c r="K316" i="19"/>
  <c r="L316" i="19"/>
  <c r="M316" i="19"/>
  <c r="I317" i="19"/>
  <c r="J317" i="19"/>
  <c r="K317" i="19"/>
  <c r="L317" i="19"/>
  <c r="M317" i="19"/>
  <c r="I318" i="19"/>
  <c r="J318" i="19"/>
  <c r="K318" i="19"/>
  <c r="L318" i="19"/>
  <c r="M318" i="19"/>
  <c r="I319" i="19"/>
  <c r="J319" i="19"/>
  <c r="K319" i="19"/>
  <c r="L319" i="19"/>
  <c r="M319" i="19"/>
  <c r="I320" i="19"/>
  <c r="J320" i="19"/>
  <c r="K320" i="19"/>
  <c r="L320" i="19"/>
  <c r="M320" i="19"/>
  <c r="I321" i="19"/>
  <c r="J321" i="19"/>
  <c r="K321" i="19"/>
  <c r="L321" i="19"/>
  <c r="M321" i="19"/>
  <c r="I322" i="19"/>
  <c r="J322" i="19"/>
  <c r="K322" i="19"/>
  <c r="L322" i="19"/>
  <c r="M322" i="19"/>
  <c r="I323" i="19"/>
  <c r="J323" i="19"/>
  <c r="K323" i="19"/>
  <c r="L323" i="19"/>
  <c r="M323" i="19"/>
  <c r="I324" i="19"/>
  <c r="J324" i="19"/>
  <c r="K324" i="19"/>
  <c r="L324" i="19"/>
  <c r="M324" i="19"/>
  <c r="I325" i="19"/>
  <c r="J325" i="19"/>
  <c r="K325" i="19"/>
  <c r="L325" i="19"/>
  <c r="M325" i="19"/>
  <c r="I326" i="19"/>
  <c r="J326" i="19"/>
  <c r="K326" i="19"/>
  <c r="L326" i="19"/>
  <c r="M326" i="19"/>
  <c r="I327" i="19"/>
  <c r="J327" i="19"/>
  <c r="K327" i="19"/>
  <c r="L327" i="19"/>
  <c r="M327" i="19"/>
  <c r="I328" i="19"/>
  <c r="J328" i="19"/>
  <c r="K328" i="19"/>
  <c r="L328" i="19"/>
  <c r="M328" i="19"/>
  <c r="I329" i="19"/>
  <c r="J329" i="19"/>
  <c r="K329" i="19"/>
  <c r="L329" i="19"/>
  <c r="M329" i="19"/>
  <c r="I330" i="19"/>
  <c r="J330" i="19"/>
  <c r="K330" i="19"/>
  <c r="L330" i="19"/>
  <c r="M330" i="19"/>
  <c r="I331" i="19"/>
  <c r="J331" i="19"/>
  <c r="K331" i="19"/>
  <c r="L331" i="19"/>
  <c r="M331" i="19"/>
  <c r="I332" i="19"/>
  <c r="J332" i="19"/>
  <c r="K332" i="19"/>
  <c r="L332" i="19"/>
  <c r="M332" i="19"/>
  <c r="I333" i="19"/>
  <c r="J333" i="19"/>
  <c r="K333" i="19"/>
  <c r="L333" i="19"/>
  <c r="M333" i="19"/>
  <c r="I334" i="19"/>
  <c r="J334" i="19"/>
  <c r="K334" i="19"/>
  <c r="L334" i="19"/>
  <c r="M334" i="19"/>
  <c r="I335" i="19"/>
  <c r="J335" i="19"/>
  <c r="K335" i="19"/>
  <c r="L335" i="19"/>
  <c r="M335" i="19"/>
  <c r="I336" i="19"/>
  <c r="J336" i="19"/>
  <c r="K336" i="19"/>
  <c r="L336" i="19"/>
  <c r="M336" i="19"/>
  <c r="I337" i="19"/>
  <c r="J337" i="19"/>
  <c r="K337" i="19"/>
  <c r="L337" i="19"/>
  <c r="M337" i="19"/>
  <c r="I338" i="19"/>
  <c r="J338" i="19"/>
  <c r="K338" i="19"/>
  <c r="L338" i="19"/>
  <c r="M338" i="19"/>
  <c r="I339" i="19"/>
  <c r="J339" i="19"/>
  <c r="K339" i="19"/>
  <c r="L339" i="19"/>
  <c r="M339" i="19"/>
  <c r="I340" i="19"/>
  <c r="J340" i="19"/>
  <c r="K340" i="19"/>
  <c r="L340" i="19"/>
  <c r="M340" i="19"/>
  <c r="I341" i="19"/>
  <c r="J341" i="19"/>
  <c r="K341" i="19"/>
  <c r="L341" i="19"/>
  <c r="M341" i="19"/>
  <c r="I342" i="19"/>
  <c r="J342" i="19"/>
  <c r="K342" i="19"/>
  <c r="L342" i="19"/>
  <c r="M342" i="19"/>
  <c r="I343" i="19"/>
  <c r="J343" i="19"/>
  <c r="K343" i="19"/>
  <c r="L343" i="19"/>
  <c r="M343" i="19"/>
  <c r="I344" i="19"/>
  <c r="J344" i="19"/>
  <c r="K344" i="19"/>
  <c r="L344" i="19"/>
  <c r="M344" i="19"/>
  <c r="I345" i="19"/>
  <c r="J345" i="19"/>
  <c r="K345" i="19"/>
  <c r="L345" i="19"/>
  <c r="M345" i="19"/>
  <c r="I346" i="19"/>
  <c r="J346" i="19"/>
  <c r="K346" i="19"/>
  <c r="L346" i="19"/>
  <c r="M346" i="19"/>
  <c r="I347" i="19"/>
  <c r="J347" i="19"/>
  <c r="K347" i="19"/>
  <c r="L347" i="19"/>
  <c r="M347" i="19"/>
  <c r="I348" i="19"/>
  <c r="J348" i="19"/>
  <c r="K348" i="19"/>
  <c r="L348" i="19"/>
  <c r="M348" i="19"/>
  <c r="I349" i="19"/>
  <c r="J349" i="19"/>
  <c r="K349" i="19"/>
  <c r="L349" i="19"/>
  <c r="M349" i="19"/>
  <c r="I350" i="19"/>
  <c r="J350" i="19"/>
  <c r="K350" i="19"/>
  <c r="L350" i="19"/>
  <c r="M350" i="19"/>
  <c r="I351" i="19"/>
  <c r="J351" i="19"/>
  <c r="K351" i="19"/>
  <c r="L351" i="19"/>
  <c r="M351" i="19"/>
  <c r="I352" i="19"/>
  <c r="J352" i="19"/>
  <c r="K352" i="19"/>
  <c r="L352" i="19"/>
  <c r="M352" i="19"/>
  <c r="I353" i="19"/>
  <c r="J353" i="19"/>
  <c r="K353" i="19"/>
  <c r="L353" i="19"/>
  <c r="M353" i="19"/>
  <c r="I354" i="19"/>
  <c r="J354" i="19"/>
  <c r="K354" i="19"/>
  <c r="L354" i="19"/>
  <c r="M354" i="19"/>
  <c r="I355" i="19"/>
  <c r="J355" i="19"/>
  <c r="K355" i="19"/>
  <c r="L355" i="19"/>
  <c r="M355" i="19"/>
  <c r="I356" i="19"/>
  <c r="J356" i="19"/>
  <c r="K356" i="19"/>
  <c r="L356" i="19"/>
  <c r="M356" i="19"/>
  <c r="I357" i="19"/>
  <c r="J357" i="19"/>
  <c r="K357" i="19"/>
  <c r="L357" i="19"/>
  <c r="M357" i="19"/>
  <c r="I358" i="19"/>
  <c r="J358" i="19"/>
  <c r="K358" i="19"/>
  <c r="L358" i="19"/>
  <c r="M358" i="19"/>
  <c r="I359" i="19"/>
  <c r="J359" i="19"/>
  <c r="K359" i="19"/>
  <c r="L359" i="19"/>
  <c r="M359" i="19"/>
  <c r="I360" i="19"/>
  <c r="J360" i="19"/>
  <c r="K360" i="19"/>
  <c r="L360" i="19"/>
  <c r="M360" i="19"/>
  <c r="I361" i="19"/>
  <c r="J361" i="19"/>
  <c r="K361" i="19"/>
  <c r="L361" i="19"/>
  <c r="M361" i="19"/>
  <c r="I362" i="19"/>
  <c r="J362" i="19"/>
  <c r="K362" i="19"/>
  <c r="L362" i="19"/>
  <c r="M362" i="19"/>
  <c r="I363" i="19"/>
  <c r="J363" i="19"/>
  <c r="K363" i="19"/>
  <c r="L363" i="19"/>
  <c r="M363" i="19"/>
  <c r="I364" i="19"/>
  <c r="J364" i="19"/>
  <c r="K364" i="19"/>
  <c r="L364" i="19"/>
  <c r="M364" i="19"/>
  <c r="I365" i="19"/>
  <c r="J365" i="19"/>
  <c r="K365" i="19"/>
  <c r="L365" i="19"/>
  <c r="M365" i="19"/>
  <c r="I366" i="19"/>
  <c r="J366" i="19"/>
  <c r="K366" i="19"/>
  <c r="L366" i="19"/>
  <c r="M366" i="19"/>
  <c r="I367" i="19"/>
  <c r="J367" i="19"/>
  <c r="K367" i="19"/>
  <c r="L367" i="19"/>
  <c r="M367" i="19"/>
  <c r="I368" i="19"/>
  <c r="J368" i="19"/>
  <c r="K368" i="19"/>
  <c r="L368" i="19"/>
  <c r="M368" i="19"/>
  <c r="I369" i="19"/>
  <c r="J369" i="19"/>
  <c r="K369" i="19"/>
  <c r="L369" i="19"/>
  <c r="M369" i="19"/>
  <c r="I370" i="19"/>
  <c r="J370" i="19"/>
  <c r="K370" i="19"/>
  <c r="L370" i="19"/>
  <c r="M370" i="19"/>
  <c r="I371" i="19"/>
  <c r="J371" i="19"/>
  <c r="K371" i="19"/>
  <c r="L371" i="19"/>
  <c r="M371" i="19"/>
  <c r="I372" i="19"/>
  <c r="J372" i="19"/>
  <c r="K372" i="19"/>
  <c r="L372" i="19"/>
  <c r="M372" i="19"/>
  <c r="I373" i="19"/>
  <c r="J373" i="19"/>
  <c r="K373" i="19"/>
  <c r="L373" i="19"/>
  <c r="M373" i="19"/>
  <c r="I374" i="19"/>
  <c r="J374" i="19"/>
  <c r="K374" i="19"/>
  <c r="L374" i="19"/>
  <c r="M374" i="19"/>
  <c r="I375" i="19"/>
  <c r="J375" i="19"/>
  <c r="K375" i="19"/>
  <c r="L375" i="19"/>
  <c r="M375" i="19"/>
  <c r="I376" i="19"/>
  <c r="J376" i="19"/>
  <c r="K376" i="19"/>
  <c r="L376" i="19"/>
  <c r="M376" i="19"/>
  <c r="I377" i="19"/>
  <c r="J377" i="19"/>
  <c r="K377" i="19"/>
  <c r="L377" i="19"/>
  <c r="M377" i="19"/>
  <c r="I378" i="19"/>
  <c r="J378" i="19"/>
  <c r="K378" i="19"/>
  <c r="L378" i="19"/>
  <c r="M378" i="19"/>
  <c r="I379" i="19"/>
  <c r="J379" i="19"/>
  <c r="K379" i="19"/>
  <c r="L379" i="19"/>
  <c r="M379" i="19"/>
  <c r="I380" i="19"/>
  <c r="J380" i="19"/>
  <c r="K380" i="19"/>
  <c r="L380" i="19"/>
  <c r="M380" i="19"/>
  <c r="I381" i="19"/>
  <c r="J381" i="19"/>
  <c r="K381" i="19"/>
  <c r="L381" i="19"/>
  <c r="M381" i="19"/>
  <c r="I382" i="19"/>
  <c r="J382" i="19"/>
  <c r="K382" i="19"/>
  <c r="L382" i="19"/>
  <c r="M382" i="19"/>
  <c r="I383" i="19"/>
  <c r="J383" i="19"/>
  <c r="K383" i="19"/>
  <c r="L383" i="19"/>
  <c r="M383" i="19"/>
  <c r="I384" i="19"/>
  <c r="J384" i="19"/>
  <c r="K384" i="19"/>
  <c r="L384" i="19"/>
  <c r="M384" i="19"/>
  <c r="I385" i="19"/>
  <c r="J385" i="19"/>
  <c r="K385" i="19"/>
  <c r="L385" i="19"/>
  <c r="M385" i="19"/>
  <c r="I386" i="19"/>
  <c r="J386" i="19"/>
  <c r="K386" i="19"/>
  <c r="L386" i="19"/>
  <c r="M386" i="19"/>
  <c r="I387" i="19"/>
  <c r="J387" i="19"/>
  <c r="K387" i="19"/>
  <c r="L387" i="19"/>
  <c r="M387" i="19"/>
  <c r="I388" i="19"/>
  <c r="J388" i="19"/>
  <c r="K388" i="19"/>
  <c r="L388" i="19"/>
  <c r="M388" i="19"/>
  <c r="I389" i="19"/>
  <c r="J389" i="19"/>
  <c r="K389" i="19"/>
  <c r="L389" i="19"/>
  <c r="M389" i="19"/>
  <c r="I390" i="19"/>
  <c r="J390" i="19"/>
  <c r="K390" i="19"/>
  <c r="L390" i="19"/>
  <c r="M390" i="19"/>
  <c r="I391" i="19"/>
  <c r="J391" i="19"/>
  <c r="K391" i="19"/>
  <c r="L391" i="19"/>
  <c r="M391" i="19"/>
  <c r="I392" i="19"/>
  <c r="J392" i="19"/>
  <c r="K392" i="19"/>
  <c r="L392" i="19"/>
  <c r="M392" i="19"/>
  <c r="I393" i="19"/>
  <c r="J393" i="19"/>
  <c r="K393" i="19"/>
  <c r="L393" i="19"/>
  <c r="M393" i="19"/>
  <c r="I394" i="19"/>
  <c r="J394" i="19"/>
  <c r="K394" i="19"/>
  <c r="L394" i="19"/>
  <c r="M394" i="19"/>
  <c r="I395" i="19"/>
  <c r="J395" i="19"/>
  <c r="K395" i="19"/>
  <c r="L395" i="19"/>
  <c r="M395" i="19"/>
  <c r="I396" i="19"/>
  <c r="J396" i="19"/>
  <c r="K396" i="19"/>
  <c r="L396" i="19"/>
  <c r="M396" i="19"/>
  <c r="I397" i="19"/>
  <c r="J397" i="19"/>
  <c r="K397" i="19"/>
  <c r="L397" i="19"/>
  <c r="M397" i="19"/>
  <c r="I398" i="19"/>
  <c r="J398" i="19"/>
  <c r="K398" i="19"/>
  <c r="L398" i="19"/>
  <c r="M398" i="19"/>
  <c r="I399" i="19"/>
  <c r="J399" i="19"/>
  <c r="K399" i="19"/>
  <c r="L399" i="19"/>
  <c r="M399" i="19"/>
  <c r="I400" i="19"/>
  <c r="J400" i="19"/>
  <c r="K400" i="19"/>
  <c r="L400" i="19"/>
  <c r="M400" i="19"/>
  <c r="I401" i="19"/>
  <c r="J401" i="19"/>
  <c r="K401" i="19"/>
  <c r="L401" i="19"/>
  <c r="M401" i="19"/>
  <c r="I402" i="19"/>
  <c r="J402" i="19"/>
  <c r="K402" i="19"/>
  <c r="L402" i="19"/>
  <c r="M402" i="19"/>
  <c r="I403" i="19"/>
  <c r="J403" i="19"/>
  <c r="K403" i="19"/>
  <c r="L403" i="19"/>
  <c r="M403" i="19"/>
  <c r="I404" i="19"/>
  <c r="J404" i="19"/>
  <c r="K404" i="19"/>
  <c r="L404" i="19"/>
  <c r="M404" i="19"/>
  <c r="I405" i="19"/>
  <c r="J405" i="19"/>
  <c r="K405" i="19"/>
  <c r="L405" i="19"/>
  <c r="M405" i="19"/>
  <c r="I406" i="19"/>
  <c r="J406" i="19"/>
  <c r="K406" i="19"/>
  <c r="L406" i="19"/>
  <c r="M406" i="19"/>
  <c r="I407" i="19"/>
  <c r="J407" i="19"/>
  <c r="K407" i="19"/>
  <c r="L407" i="19"/>
  <c r="M407" i="19"/>
  <c r="I408" i="19"/>
  <c r="J408" i="19"/>
  <c r="K408" i="19"/>
  <c r="L408" i="19"/>
  <c r="M408" i="19"/>
  <c r="I409" i="19"/>
  <c r="J409" i="19"/>
  <c r="K409" i="19"/>
  <c r="L409" i="19"/>
  <c r="M409" i="19"/>
  <c r="I410" i="19"/>
  <c r="J410" i="19"/>
  <c r="K410" i="19"/>
  <c r="L410" i="19"/>
  <c r="M410" i="19"/>
  <c r="I411" i="19"/>
  <c r="J411" i="19"/>
  <c r="K411" i="19"/>
  <c r="L411" i="19"/>
  <c r="M411" i="19"/>
  <c r="I412" i="19"/>
  <c r="J412" i="19"/>
  <c r="K412" i="19"/>
  <c r="L412" i="19"/>
  <c r="M412" i="19"/>
  <c r="I413" i="19"/>
  <c r="J413" i="19"/>
  <c r="K413" i="19"/>
  <c r="L413" i="19"/>
  <c r="M413" i="19"/>
  <c r="I414" i="19"/>
  <c r="J414" i="19"/>
  <c r="K414" i="19"/>
  <c r="L414" i="19"/>
  <c r="M414" i="19"/>
  <c r="I415" i="19"/>
  <c r="J415" i="19"/>
  <c r="K415" i="19"/>
  <c r="L415" i="19"/>
  <c r="M415" i="19"/>
  <c r="I416" i="19"/>
  <c r="J416" i="19"/>
  <c r="K416" i="19"/>
  <c r="L416" i="19"/>
  <c r="M416" i="19"/>
  <c r="I417" i="19"/>
  <c r="J417" i="19"/>
  <c r="K417" i="19"/>
  <c r="L417" i="19"/>
  <c r="M417" i="19"/>
  <c r="I418" i="19"/>
  <c r="J418" i="19"/>
  <c r="K418" i="19"/>
  <c r="L418" i="19"/>
  <c r="M418" i="19"/>
  <c r="I419" i="19"/>
  <c r="J419" i="19"/>
  <c r="K419" i="19"/>
  <c r="L419" i="19"/>
  <c r="M419" i="19"/>
  <c r="I420" i="19"/>
  <c r="J420" i="19"/>
  <c r="K420" i="19"/>
  <c r="L420" i="19"/>
  <c r="M420" i="19"/>
  <c r="I421" i="19"/>
  <c r="J421" i="19"/>
  <c r="K421" i="19"/>
  <c r="L421" i="19"/>
  <c r="M421" i="19"/>
  <c r="I422" i="19"/>
  <c r="J422" i="19"/>
  <c r="K422" i="19"/>
  <c r="L422" i="19"/>
  <c r="M422" i="19"/>
  <c r="I423" i="19"/>
  <c r="J423" i="19"/>
  <c r="K423" i="19"/>
  <c r="L423" i="19"/>
  <c r="M423" i="19"/>
  <c r="I424" i="19"/>
  <c r="J424" i="19"/>
  <c r="K424" i="19"/>
  <c r="L424" i="19"/>
  <c r="M424" i="19"/>
  <c r="I425" i="19"/>
  <c r="J425" i="19"/>
  <c r="K425" i="19"/>
  <c r="L425" i="19"/>
  <c r="M425" i="19"/>
  <c r="I426" i="19"/>
  <c r="J426" i="19"/>
  <c r="K426" i="19"/>
  <c r="L426" i="19"/>
  <c r="M426" i="19"/>
  <c r="I427" i="19"/>
  <c r="J427" i="19"/>
  <c r="K427" i="19"/>
  <c r="L427" i="19"/>
  <c r="M427" i="19"/>
  <c r="I428" i="19"/>
  <c r="J428" i="19"/>
  <c r="K428" i="19"/>
  <c r="L428" i="19"/>
  <c r="M428" i="19"/>
  <c r="I429" i="19"/>
  <c r="J429" i="19"/>
  <c r="K429" i="19"/>
  <c r="L429" i="19"/>
  <c r="M429" i="19"/>
  <c r="I430" i="19"/>
  <c r="J430" i="19"/>
  <c r="K430" i="19"/>
  <c r="L430" i="19"/>
  <c r="M430" i="19"/>
  <c r="I431" i="19"/>
  <c r="J431" i="19"/>
  <c r="K431" i="19"/>
  <c r="L431" i="19"/>
  <c r="M431" i="19"/>
  <c r="I432" i="19"/>
  <c r="J432" i="19"/>
  <c r="K432" i="19"/>
  <c r="L432" i="19"/>
  <c r="M432" i="19"/>
  <c r="I433" i="19"/>
  <c r="J433" i="19"/>
  <c r="K433" i="19"/>
  <c r="L433" i="19"/>
  <c r="M433" i="19"/>
  <c r="I434" i="19"/>
  <c r="J434" i="19"/>
  <c r="K434" i="19"/>
  <c r="L434" i="19"/>
  <c r="M434" i="19"/>
  <c r="I435" i="19"/>
  <c r="J435" i="19"/>
  <c r="K435" i="19"/>
  <c r="L435" i="19"/>
  <c r="M435" i="19"/>
  <c r="I436" i="19"/>
  <c r="J436" i="19"/>
  <c r="K436" i="19"/>
  <c r="L436" i="19"/>
  <c r="M436" i="19"/>
  <c r="I437" i="19"/>
  <c r="J437" i="19"/>
  <c r="K437" i="19"/>
  <c r="L437" i="19"/>
  <c r="M437" i="19"/>
  <c r="I438" i="19"/>
  <c r="J438" i="19"/>
  <c r="K438" i="19"/>
  <c r="L438" i="19"/>
  <c r="M438" i="19"/>
  <c r="I439" i="19"/>
  <c r="J439" i="19"/>
  <c r="K439" i="19"/>
  <c r="L439" i="19"/>
  <c r="M439" i="19"/>
  <c r="I440" i="19"/>
  <c r="J440" i="19"/>
  <c r="K440" i="19"/>
  <c r="L440" i="19"/>
  <c r="M440" i="19"/>
  <c r="I441" i="19"/>
  <c r="J441" i="19"/>
  <c r="K441" i="19"/>
  <c r="L441" i="19"/>
  <c r="M441" i="19"/>
  <c r="I442" i="19"/>
  <c r="J442" i="19"/>
  <c r="K442" i="19"/>
  <c r="L442" i="19"/>
  <c r="M442" i="19"/>
  <c r="I443" i="19"/>
  <c r="J443" i="19"/>
  <c r="K443" i="19"/>
  <c r="L443" i="19"/>
  <c r="M443" i="19"/>
  <c r="I444" i="19"/>
  <c r="J444" i="19"/>
  <c r="K444" i="19"/>
  <c r="L444" i="19"/>
  <c r="M444" i="19"/>
  <c r="I445" i="19"/>
  <c r="J445" i="19"/>
  <c r="K445" i="19"/>
  <c r="L445" i="19"/>
  <c r="M445" i="19"/>
  <c r="I446" i="19"/>
  <c r="J446" i="19"/>
  <c r="K446" i="19"/>
  <c r="L446" i="19"/>
  <c r="M446" i="19"/>
  <c r="I447" i="19"/>
  <c r="J447" i="19"/>
  <c r="K447" i="19"/>
  <c r="L447" i="19"/>
  <c r="M447" i="19"/>
  <c r="I448" i="19"/>
  <c r="J448" i="19"/>
  <c r="K448" i="19"/>
  <c r="L448" i="19"/>
  <c r="M448" i="19"/>
  <c r="I449" i="19"/>
  <c r="J449" i="19"/>
  <c r="K449" i="19"/>
  <c r="L449" i="19"/>
  <c r="M449" i="19"/>
  <c r="I450" i="19"/>
  <c r="J450" i="19"/>
  <c r="K450" i="19"/>
  <c r="L450" i="19"/>
  <c r="M450" i="19"/>
  <c r="I451" i="19"/>
  <c r="J451" i="19"/>
  <c r="K451" i="19"/>
  <c r="L451" i="19"/>
  <c r="M451" i="19"/>
  <c r="I452" i="19"/>
  <c r="J452" i="19"/>
  <c r="K452" i="19"/>
  <c r="L452" i="19"/>
  <c r="M452" i="19"/>
  <c r="I453" i="19"/>
  <c r="J453" i="19"/>
  <c r="K453" i="19"/>
  <c r="L453" i="19"/>
  <c r="M453" i="19"/>
  <c r="I454" i="19"/>
  <c r="J454" i="19"/>
  <c r="K454" i="19"/>
  <c r="L454" i="19"/>
  <c r="M454" i="19"/>
  <c r="I455" i="19"/>
  <c r="J455" i="19"/>
  <c r="K455" i="19"/>
  <c r="L455" i="19"/>
  <c r="M455" i="19"/>
  <c r="I456" i="19"/>
  <c r="J456" i="19"/>
  <c r="K456" i="19"/>
  <c r="L456" i="19"/>
  <c r="M456" i="19"/>
  <c r="I457" i="19"/>
  <c r="J457" i="19"/>
  <c r="K457" i="19"/>
  <c r="L457" i="19"/>
  <c r="M457" i="19"/>
  <c r="I458" i="19"/>
  <c r="J458" i="19"/>
  <c r="K458" i="19"/>
  <c r="L458" i="19"/>
  <c r="M458" i="19"/>
  <c r="I459" i="19"/>
  <c r="J459" i="19"/>
  <c r="K459" i="19"/>
  <c r="L459" i="19"/>
  <c r="M459" i="19"/>
  <c r="I460" i="19"/>
  <c r="J460" i="19"/>
  <c r="K460" i="19"/>
  <c r="L460" i="19"/>
  <c r="M460" i="19"/>
  <c r="I461" i="19"/>
  <c r="J461" i="19"/>
  <c r="K461" i="19"/>
  <c r="L461" i="19"/>
  <c r="M461" i="19"/>
  <c r="I462" i="19"/>
  <c r="J462" i="19"/>
  <c r="K462" i="19"/>
  <c r="L462" i="19"/>
  <c r="M462" i="19"/>
  <c r="I463" i="19"/>
  <c r="J463" i="19"/>
  <c r="K463" i="19"/>
  <c r="L463" i="19"/>
  <c r="M463" i="19"/>
  <c r="I464" i="19"/>
  <c r="J464" i="19"/>
  <c r="K464" i="19"/>
  <c r="L464" i="19"/>
  <c r="M464" i="19"/>
  <c r="I465" i="19"/>
  <c r="J465" i="19"/>
  <c r="K465" i="19"/>
  <c r="L465" i="19"/>
  <c r="M465" i="19"/>
  <c r="I466" i="19"/>
  <c r="J466" i="19"/>
  <c r="K466" i="19"/>
  <c r="L466" i="19"/>
  <c r="M466" i="19"/>
  <c r="I467" i="19"/>
  <c r="J467" i="19"/>
  <c r="K467" i="19"/>
  <c r="L467" i="19"/>
  <c r="M467" i="19"/>
  <c r="I468" i="19"/>
  <c r="J468" i="19"/>
  <c r="K468" i="19"/>
  <c r="L468" i="19"/>
  <c r="M468" i="19"/>
  <c r="I469" i="19"/>
  <c r="J469" i="19"/>
  <c r="K469" i="19"/>
  <c r="L469" i="19"/>
  <c r="M469" i="19"/>
  <c r="I470" i="19"/>
  <c r="J470" i="19"/>
  <c r="K470" i="19"/>
  <c r="L470" i="19"/>
  <c r="M470" i="19"/>
  <c r="I471" i="19"/>
  <c r="J471" i="19"/>
  <c r="K471" i="19"/>
  <c r="L471" i="19"/>
  <c r="M471" i="19"/>
  <c r="I472" i="19"/>
  <c r="J472" i="19"/>
  <c r="K472" i="19"/>
  <c r="L472" i="19"/>
  <c r="M472" i="19"/>
  <c r="I473" i="19"/>
  <c r="J473" i="19"/>
  <c r="K473" i="19"/>
  <c r="L473" i="19"/>
  <c r="M473" i="19"/>
  <c r="I474" i="19"/>
  <c r="J474" i="19"/>
  <c r="K474" i="19"/>
  <c r="L474" i="19"/>
  <c r="M474" i="19"/>
  <c r="I475" i="19"/>
  <c r="J475" i="19"/>
  <c r="K475" i="19"/>
  <c r="L475" i="19"/>
  <c r="M475" i="19"/>
  <c r="I476" i="19"/>
  <c r="J476" i="19"/>
  <c r="K476" i="19"/>
  <c r="L476" i="19"/>
  <c r="M476" i="19"/>
  <c r="I477" i="19"/>
  <c r="J477" i="19"/>
  <c r="K477" i="19"/>
  <c r="L477" i="19"/>
  <c r="M477" i="19"/>
  <c r="I478" i="19"/>
  <c r="J478" i="19"/>
  <c r="K478" i="19"/>
  <c r="L478" i="19"/>
  <c r="M478" i="19"/>
  <c r="I479" i="19"/>
  <c r="J479" i="19"/>
  <c r="K479" i="19"/>
  <c r="L479" i="19"/>
  <c r="M479" i="19"/>
  <c r="I480" i="19"/>
  <c r="J480" i="19"/>
  <c r="K480" i="19"/>
  <c r="L480" i="19"/>
  <c r="M480" i="19"/>
  <c r="I481" i="19"/>
  <c r="J481" i="19"/>
  <c r="K481" i="19"/>
  <c r="L481" i="19"/>
  <c r="M481" i="19"/>
  <c r="I482" i="19"/>
  <c r="J482" i="19"/>
  <c r="K482" i="19"/>
  <c r="L482" i="19"/>
  <c r="M482" i="19"/>
  <c r="I483" i="19"/>
  <c r="J483" i="19"/>
  <c r="K483" i="19"/>
  <c r="L483" i="19"/>
  <c r="M483" i="19"/>
  <c r="I484" i="19"/>
  <c r="J484" i="19"/>
  <c r="K484" i="19"/>
  <c r="L484" i="19"/>
  <c r="M484" i="19"/>
  <c r="I485" i="19"/>
  <c r="J485" i="19"/>
  <c r="K485" i="19"/>
  <c r="L485" i="19"/>
  <c r="M485" i="19"/>
  <c r="I486" i="19"/>
  <c r="J486" i="19"/>
  <c r="K486" i="19"/>
  <c r="L486" i="19"/>
  <c r="M486" i="19"/>
  <c r="I487" i="19"/>
  <c r="J487" i="19"/>
  <c r="K487" i="19"/>
  <c r="L487" i="19"/>
  <c r="M487" i="19"/>
  <c r="I488" i="19"/>
  <c r="J488" i="19"/>
  <c r="K488" i="19"/>
  <c r="L488" i="19"/>
  <c r="M488" i="19"/>
  <c r="I489" i="19"/>
  <c r="J489" i="19"/>
  <c r="K489" i="19"/>
  <c r="L489" i="19"/>
  <c r="M489" i="19"/>
  <c r="I490" i="19"/>
  <c r="J490" i="19"/>
  <c r="K490" i="19"/>
  <c r="L490" i="19"/>
  <c r="M490" i="19"/>
  <c r="I491" i="19"/>
  <c r="J491" i="19"/>
  <c r="K491" i="19"/>
  <c r="L491" i="19"/>
  <c r="M491" i="19"/>
  <c r="I492" i="19"/>
  <c r="J492" i="19"/>
  <c r="K492" i="19"/>
  <c r="L492" i="19"/>
  <c r="M492" i="19"/>
  <c r="I493" i="19"/>
  <c r="J493" i="19"/>
  <c r="K493" i="19"/>
  <c r="L493" i="19"/>
  <c r="M493" i="19"/>
  <c r="I494" i="19"/>
  <c r="J494" i="19"/>
  <c r="K494" i="19"/>
  <c r="L494" i="19"/>
  <c r="M494" i="19"/>
  <c r="I495" i="19"/>
  <c r="J495" i="19"/>
  <c r="K495" i="19"/>
  <c r="L495" i="19"/>
  <c r="M495" i="19"/>
  <c r="I496" i="19"/>
  <c r="J496" i="19"/>
  <c r="K496" i="19"/>
  <c r="L496" i="19"/>
  <c r="M496" i="19"/>
  <c r="I497" i="19"/>
  <c r="J497" i="19"/>
  <c r="K497" i="19"/>
  <c r="L497" i="19"/>
  <c r="M497" i="19"/>
  <c r="I498" i="19"/>
  <c r="J498" i="19"/>
  <c r="K498" i="19"/>
  <c r="L498" i="19"/>
  <c r="M498" i="19"/>
  <c r="I499" i="19"/>
  <c r="J499" i="19"/>
  <c r="K499" i="19"/>
  <c r="L499" i="19"/>
  <c r="M499" i="19"/>
  <c r="I500" i="19"/>
  <c r="J500" i="19"/>
  <c r="K500" i="19"/>
  <c r="L500" i="19"/>
  <c r="M500" i="19"/>
  <c r="I501" i="19"/>
  <c r="J501" i="19"/>
  <c r="K501" i="19"/>
  <c r="L501" i="19"/>
  <c r="M501" i="19"/>
  <c r="I502" i="19"/>
  <c r="J502" i="19"/>
  <c r="K502" i="19"/>
  <c r="L502" i="19"/>
  <c r="M502" i="19"/>
  <c r="I503" i="19"/>
  <c r="J503" i="19"/>
  <c r="K503" i="19"/>
  <c r="L503" i="19"/>
  <c r="M503" i="19"/>
  <c r="I504" i="19"/>
  <c r="J504" i="19"/>
  <c r="K504" i="19"/>
  <c r="L504" i="19"/>
  <c r="M504" i="19"/>
  <c r="I505" i="19"/>
  <c r="J505" i="19"/>
  <c r="K505" i="19"/>
  <c r="L505" i="19"/>
  <c r="M505" i="19"/>
  <c r="I506" i="19"/>
  <c r="J506" i="19"/>
  <c r="K506" i="19"/>
  <c r="L506" i="19"/>
  <c r="M506" i="19"/>
  <c r="I507" i="19"/>
  <c r="J507" i="19"/>
  <c r="K507" i="19"/>
  <c r="L507" i="19"/>
  <c r="M507" i="19"/>
  <c r="I508" i="19"/>
  <c r="J508" i="19"/>
  <c r="K508" i="19"/>
  <c r="L508" i="19"/>
  <c r="M508" i="19"/>
  <c r="I509" i="19"/>
  <c r="J509" i="19"/>
  <c r="K509" i="19"/>
  <c r="L509" i="19"/>
  <c r="M509" i="19"/>
  <c r="I510" i="19"/>
  <c r="J510" i="19"/>
  <c r="K510" i="19"/>
  <c r="L510" i="19"/>
  <c r="M510" i="19"/>
  <c r="I511" i="19"/>
  <c r="J511" i="19"/>
  <c r="K511" i="19"/>
  <c r="L511" i="19"/>
  <c r="M511" i="19"/>
  <c r="I512" i="19"/>
  <c r="J512" i="19"/>
  <c r="K512" i="19"/>
  <c r="L512" i="19"/>
  <c r="M512" i="19"/>
  <c r="I513" i="19"/>
  <c r="J513" i="19"/>
  <c r="K513" i="19"/>
  <c r="L513" i="19"/>
  <c r="M513" i="19"/>
  <c r="I514" i="19"/>
  <c r="J514" i="19"/>
  <c r="K514" i="19"/>
  <c r="L514" i="19"/>
  <c r="M514" i="19"/>
  <c r="I515" i="19"/>
  <c r="J515" i="19"/>
  <c r="K515" i="19"/>
  <c r="L515" i="19"/>
  <c r="M515" i="19"/>
  <c r="I516" i="19"/>
  <c r="J516" i="19"/>
  <c r="K516" i="19"/>
  <c r="L516" i="19"/>
  <c r="M516" i="19"/>
  <c r="I517" i="19"/>
  <c r="J517" i="19"/>
  <c r="K517" i="19"/>
  <c r="L517" i="19"/>
  <c r="M517" i="19"/>
  <c r="I518" i="19"/>
  <c r="J518" i="19"/>
  <c r="K518" i="19"/>
  <c r="L518" i="19"/>
  <c r="M518" i="19"/>
  <c r="I519" i="19"/>
  <c r="J519" i="19"/>
  <c r="K519" i="19"/>
  <c r="L519" i="19"/>
  <c r="M519" i="19"/>
  <c r="I520" i="19"/>
  <c r="J520" i="19"/>
  <c r="K520" i="19"/>
  <c r="L520" i="19"/>
  <c r="M520" i="19"/>
  <c r="I521" i="19"/>
  <c r="J521" i="19"/>
  <c r="K521" i="19"/>
  <c r="L521" i="19"/>
  <c r="M521" i="19"/>
  <c r="I522" i="19"/>
  <c r="J522" i="19"/>
  <c r="K522" i="19"/>
  <c r="L522" i="19"/>
  <c r="M522" i="19"/>
  <c r="I523" i="19"/>
  <c r="J523" i="19"/>
  <c r="K523" i="19"/>
  <c r="L523" i="19"/>
  <c r="M523" i="19"/>
  <c r="I524" i="19"/>
  <c r="J524" i="19"/>
  <c r="K524" i="19"/>
  <c r="L524" i="19"/>
  <c r="M524" i="19"/>
  <c r="I525" i="19"/>
  <c r="J525" i="19"/>
  <c r="K525" i="19"/>
  <c r="L525" i="19"/>
  <c r="M525" i="19"/>
  <c r="I526" i="19"/>
  <c r="J526" i="19"/>
  <c r="K526" i="19"/>
  <c r="L526" i="19"/>
  <c r="M526" i="19"/>
  <c r="I527" i="19"/>
  <c r="J527" i="19"/>
  <c r="K527" i="19"/>
  <c r="L527" i="19"/>
  <c r="M527" i="19"/>
  <c r="I528" i="19"/>
  <c r="J528" i="19"/>
  <c r="K528" i="19"/>
  <c r="L528" i="19"/>
  <c r="M528" i="19"/>
  <c r="I529" i="19"/>
  <c r="J529" i="19"/>
  <c r="K529" i="19"/>
  <c r="L529" i="19"/>
  <c r="M529" i="19"/>
  <c r="I530" i="19"/>
  <c r="J530" i="19"/>
  <c r="K530" i="19"/>
  <c r="L530" i="19"/>
  <c r="M530" i="19"/>
  <c r="I531" i="19"/>
  <c r="J531" i="19"/>
  <c r="K531" i="19"/>
  <c r="L531" i="19"/>
  <c r="M531" i="19"/>
  <c r="I532" i="19"/>
  <c r="J532" i="19"/>
  <c r="K532" i="19"/>
  <c r="L532" i="19"/>
  <c r="M532" i="19"/>
  <c r="I533" i="19"/>
  <c r="J533" i="19"/>
  <c r="K533" i="19"/>
  <c r="L533" i="19"/>
  <c r="M533" i="19"/>
  <c r="I534" i="19"/>
  <c r="J534" i="19"/>
  <c r="K534" i="19"/>
  <c r="L534" i="19"/>
  <c r="M534" i="19"/>
  <c r="I535" i="19"/>
  <c r="J535" i="19"/>
  <c r="K535" i="19"/>
  <c r="L535" i="19"/>
  <c r="M535" i="19"/>
  <c r="I536" i="19"/>
  <c r="J536" i="19"/>
  <c r="K536" i="19"/>
  <c r="L536" i="19"/>
  <c r="M536" i="19"/>
  <c r="I537" i="19"/>
  <c r="J537" i="19"/>
  <c r="K537" i="19"/>
  <c r="L537" i="19"/>
  <c r="M537" i="19"/>
  <c r="I538" i="19"/>
  <c r="J538" i="19"/>
  <c r="K538" i="19"/>
  <c r="L538" i="19"/>
  <c r="M538" i="19"/>
  <c r="I539" i="19"/>
  <c r="J539" i="19"/>
  <c r="K539" i="19"/>
  <c r="L539" i="19"/>
  <c r="M539" i="19"/>
  <c r="I540" i="19"/>
  <c r="J540" i="19"/>
  <c r="K540" i="19"/>
  <c r="L540" i="19"/>
  <c r="M540" i="19"/>
  <c r="I541" i="19"/>
  <c r="J541" i="19"/>
  <c r="K541" i="19"/>
  <c r="L541" i="19"/>
  <c r="M541" i="19"/>
  <c r="I542" i="19"/>
  <c r="J542" i="19"/>
  <c r="K542" i="19"/>
  <c r="L542" i="19"/>
  <c r="M542" i="19"/>
  <c r="I543" i="19"/>
  <c r="J543" i="19"/>
  <c r="K543" i="19"/>
  <c r="L543" i="19"/>
  <c r="M543" i="19"/>
  <c r="I544" i="19"/>
  <c r="J544" i="19"/>
  <c r="K544" i="19"/>
  <c r="L544" i="19"/>
  <c r="M544" i="19"/>
  <c r="I545" i="19"/>
  <c r="J545" i="19"/>
  <c r="K545" i="19"/>
  <c r="L545" i="19"/>
  <c r="M545" i="19"/>
  <c r="I546" i="19"/>
  <c r="J546" i="19"/>
  <c r="K546" i="19"/>
  <c r="L546" i="19"/>
  <c r="M546" i="19"/>
  <c r="I547" i="19"/>
  <c r="J547" i="19"/>
  <c r="K547" i="19"/>
  <c r="L547" i="19"/>
  <c r="M547" i="19"/>
  <c r="I548" i="19"/>
  <c r="J548" i="19"/>
  <c r="K548" i="19"/>
  <c r="L548" i="19"/>
  <c r="M548" i="19"/>
  <c r="I549" i="19"/>
  <c r="J549" i="19"/>
  <c r="K549" i="19"/>
  <c r="L549" i="19"/>
  <c r="M549" i="19"/>
  <c r="I550" i="19"/>
  <c r="J550" i="19"/>
  <c r="K550" i="19"/>
  <c r="L550" i="19"/>
  <c r="M550" i="19"/>
  <c r="I551" i="19"/>
  <c r="J551" i="19"/>
  <c r="K551" i="19"/>
  <c r="L551" i="19"/>
  <c r="M551" i="19"/>
  <c r="I552" i="19"/>
  <c r="J552" i="19"/>
  <c r="K552" i="19"/>
  <c r="L552" i="19"/>
  <c r="M552" i="19"/>
  <c r="I553" i="19"/>
  <c r="J553" i="19"/>
  <c r="K553" i="19"/>
  <c r="L553" i="19"/>
  <c r="M553" i="19"/>
  <c r="I554" i="19"/>
  <c r="J554" i="19"/>
  <c r="K554" i="19"/>
  <c r="L554" i="19"/>
  <c r="M554" i="19"/>
  <c r="I555" i="19"/>
  <c r="J555" i="19"/>
  <c r="K555" i="19"/>
  <c r="L555" i="19"/>
  <c r="M555" i="19"/>
  <c r="I556" i="19"/>
  <c r="J556" i="19"/>
  <c r="K556" i="19"/>
  <c r="L556" i="19"/>
  <c r="M556" i="19"/>
  <c r="I557" i="19"/>
  <c r="J557" i="19"/>
  <c r="K557" i="19"/>
  <c r="L557" i="19"/>
  <c r="M557" i="19"/>
  <c r="I558" i="19"/>
  <c r="J558" i="19"/>
  <c r="K558" i="19"/>
  <c r="L558" i="19"/>
  <c r="M558" i="19"/>
  <c r="I559" i="19"/>
  <c r="J559" i="19"/>
  <c r="K559" i="19"/>
  <c r="L559" i="19"/>
  <c r="M559" i="19"/>
  <c r="I560" i="19"/>
  <c r="J560" i="19"/>
  <c r="K560" i="19"/>
  <c r="L560" i="19"/>
  <c r="M560" i="19"/>
  <c r="I561" i="19"/>
  <c r="J561" i="19"/>
  <c r="K561" i="19"/>
  <c r="L561" i="19"/>
  <c r="M561" i="19"/>
  <c r="I562" i="19"/>
  <c r="J562" i="19"/>
  <c r="K562" i="19"/>
  <c r="L562" i="19"/>
  <c r="M562" i="19"/>
  <c r="I563" i="19"/>
  <c r="J563" i="19"/>
  <c r="K563" i="19"/>
  <c r="L563" i="19"/>
  <c r="M563" i="19"/>
  <c r="I564" i="19"/>
  <c r="J564" i="19"/>
  <c r="K564" i="19"/>
  <c r="L564" i="19"/>
  <c r="M564" i="19"/>
  <c r="I565" i="19"/>
  <c r="J565" i="19"/>
  <c r="K565" i="19"/>
  <c r="L565" i="19"/>
  <c r="M565" i="19"/>
  <c r="I566" i="19"/>
  <c r="J566" i="19"/>
  <c r="K566" i="19"/>
  <c r="L566" i="19"/>
  <c r="M566" i="19"/>
  <c r="I567" i="19"/>
  <c r="J567" i="19"/>
  <c r="K567" i="19"/>
  <c r="L567" i="19"/>
  <c r="M567" i="19"/>
  <c r="I568" i="19"/>
  <c r="J568" i="19"/>
  <c r="K568" i="19"/>
  <c r="L568" i="19"/>
  <c r="M568" i="19"/>
  <c r="I569" i="19"/>
  <c r="J569" i="19"/>
  <c r="K569" i="19"/>
  <c r="L569" i="19"/>
  <c r="M569" i="19"/>
  <c r="I570" i="19"/>
  <c r="J570" i="19"/>
  <c r="K570" i="19"/>
  <c r="L570" i="19"/>
  <c r="M570" i="19"/>
  <c r="I571" i="19"/>
  <c r="J571" i="19"/>
  <c r="K571" i="19"/>
  <c r="L571" i="19"/>
  <c r="M571" i="19"/>
  <c r="I572" i="19"/>
  <c r="J572" i="19"/>
  <c r="K572" i="19"/>
  <c r="L572" i="19"/>
  <c r="M572" i="19"/>
  <c r="I573" i="19"/>
  <c r="J573" i="19"/>
  <c r="K573" i="19"/>
  <c r="L573" i="19"/>
  <c r="M573" i="19"/>
  <c r="I574" i="19"/>
  <c r="J574" i="19"/>
  <c r="K574" i="19"/>
  <c r="L574" i="19"/>
  <c r="M574" i="19"/>
  <c r="I575" i="19"/>
  <c r="J575" i="19"/>
  <c r="K575" i="19"/>
  <c r="L575" i="19"/>
  <c r="M575" i="19"/>
  <c r="I576" i="19"/>
  <c r="J576" i="19"/>
  <c r="K576" i="19"/>
  <c r="L576" i="19"/>
  <c r="M576" i="19"/>
  <c r="I577" i="19"/>
  <c r="J577" i="19"/>
  <c r="K577" i="19"/>
  <c r="L577" i="19"/>
  <c r="M577" i="19"/>
  <c r="I578" i="19"/>
  <c r="J578" i="19"/>
  <c r="K578" i="19"/>
  <c r="L578" i="19"/>
  <c r="M578" i="19"/>
  <c r="I579" i="19"/>
  <c r="J579" i="19"/>
  <c r="K579" i="19"/>
  <c r="L579" i="19"/>
  <c r="M579" i="19"/>
  <c r="I580" i="19"/>
  <c r="J580" i="19"/>
  <c r="K580" i="19"/>
  <c r="L580" i="19"/>
  <c r="M580" i="19"/>
  <c r="I581" i="19"/>
  <c r="J581" i="19"/>
  <c r="K581" i="19"/>
  <c r="L581" i="19"/>
  <c r="M581" i="19"/>
  <c r="I582" i="19"/>
  <c r="J582" i="19"/>
  <c r="K582" i="19"/>
  <c r="L582" i="19"/>
  <c r="M582" i="19"/>
  <c r="I583" i="19"/>
  <c r="J583" i="19"/>
  <c r="K583" i="19"/>
  <c r="L583" i="19"/>
  <c r="M583" i="19"/>
  <c r="I584" i="19"/>
  <c r="J584" i="19"/>
  <c r="K584" i="19"/>
  <c r="L584" i="19"/>
  <c r="M584" i="19"/>
  <c r="I585" i="19"/>
  <c r="J585" i="19"/>
  <c r="K585" i="19"/>
  <c r="L585" i="19"/>
  <c r="M585" i="19"/>
  <c r="I586" i="19"/>
  <c r="J586" i="19"/>
  <c r="K586" i="19"/>
  <c r="L586" i="19"/>
  <c r="M586" i="19"/>
  <c r="I587" i="19"/>
  <c r="J587" i="19"/>
  <c r="K587" i="19"/>
  <c r="L587" i="19"/>
  <c r="M587" i="19"/>
  <c r="I588" i="19"/>
  <c r="J588" i="19"/>
  <c r="K588" i="19"/>
  <c r="L588" i="19"/>
  <c r="M588" i="19"/>
  <c r="I589" i="19"/>
  <c r="J589" i="19"/>
  <c r="K589" i="19"/>
  <c r="L589" i="19"/>
  <c r="M589" i="19"/>
  <c r="I590" i="19"/>
  <c r="J590" i="19"/>
  <c r="K590" i="19"/>
  <c r="L590" i="19"/>
  <c r="M590" i="19"/>
  <c r="I591" i="19"/>
  <c r="J591" i="19"/>
  <c r="K591" i="19"/>
  <c r="L591" i="19"/>
  <c r="M591" i="19"/>
  <c r="I592" i="19"/>
  <c r="J592" i="19"/>
  <c r="K592" i="19"/>
  <c r="L592" i="19"/>
  <c r="M592" i="19"/>
  <c r="I593" i="19"/>
  <c r="J593" i="19"/>
  <c r="K593" i="19"/>
  <c r="L593" i="19"/>
  <c r="M593" i="19"/>
  <c r="I594" i="19"/>
  <c r="J594" i="19"/>
  <c r="K594" i="19"/>
  <c r="L594" i="19"/>
  <c r="M594" i="19"/>
  <c r="I595" i="19"/>
  <c r="J595" i="19"/>
  <c r="K595" i="19"/>
  <c r="L595" i="19"/>
  <c r="M595" i="19"/>
  <c r="I596" i="19"/>
  <c r="J596" i="19"/>
  <c r="K596" i="19"/>
  <c r="L596" i="19"/>
  <c r="M596" i="19"/>
  <c r="I597" i="19"/>
  <c r="J597" i="19"/>
  <c r="K597" i="19"/>
  <c r="L597" i="19"/>
  <c r="M597" i="19"/>
  <c r="I598" i="19"/>
  <c r="J598" i="19"/>
  <c r="K598" i="19"/>
  <c r="L598" i="19"/>
  <c r="M598" i="19"/>
  <c r="I599" i="19"/>
  <c r="J599" i="19"/>
  <c r="K599" i="19"/>
  <c r="L599" i="19"/>
  <c r="M599" i="19"/>
  <c r="I600" i="19"/>
  <c r="J600" i="19"/>
  <c r="K600" i="19"/>
  <c r="L600" i="19"/>
  <c r="M600" i="19"/>
  <c r="I601" i="19"/>
  <c r="J601" i="19"/>
  <c r="K601" i="19"/>
  <c r="L601" i="19"/>
  <c r="M601" i="19"/>
  <c r="I602" i="19"/>
  <c r="J602" i="19"/>
  <c r="K602" i="19"/>
  <c r="L602" i="19"/>
  <c r="M602" i="19"/>
  <c r="I603" i="19"/>
  <c r="J603" i="19"/>
  <c r="K603" i="19"/>
  <c r="L603" i="19"/>
  <c r="M603" i="19"/>
  <c r="I604" i="19"/>
  <c r="J604" i="19"/>
  <c r="K604" i="19"/>
  <c r="L604" i="19"/>
  <c r="M604" i="19"/>
  <c r="I605" i="19"/>
  <c r="J605" i="19"/>
  <c r="K605" i="19"/>
  <c r="L605" i="19"/>
  <c r="M605" i="19"/>
  <c r="I606" i="19"/>
  <c r="J606" i="19"/>
  <c r="K606" i="19"/>
  <c r="L606" i="19"/>
  <c r="M606" i="19"/>
  <c r="I607" i="19"/>
  <c r="J607" i="19"/>
  <c r="K607" i="19"/>
  <c r="L607" i="19"/>
  <c r="M607" i="19"/>
  <c r="I608" i="19"/>
  <c r="J608" i="19"/>
  <c r="K608" i="19"/>
  <c r="L608" i="19"/>
  <c r="M608" i="19"/>
  <c r="I609" i="19"/>
  <c r="J609" i="19"/>
  <c r="K609" i="19"/>
  <c r="L609" i="19"/>
  <c r="M609" i="19"/>
  <c r="I610" i="19"/>
  <c r="J610" i="19"/>
  <c r="K610" i="19"/>
  <c r="L610" i="19"/>
  <c r="M610" i="19"/>
  <c r="I611" i="19"/>
  <c r="J611" i="19"/>
  <c r="K611" i="19"/>
  <c r="L611" i="19"/>
  <c r="M611" i="19"/>
  <c r="I612" i="19"/>
  <c r="J612" i="19"/>
  <c r="K612" i="19"/>
  <c r="L612" i="19"/>
  <c r="M612" i="19"/>
  <c r="I613" i="19"/>
  <c r="J613" i="19"/>
  <c r="K613" i="19"/>
  <c r="L613" i="19"/>
  <c r="M613" i="19"/>
  <c r="I614" i="19"/>
  <c r="J614" i="19"/>
  <c r="K614" i="19"/>
  <c r="L614" i="19"/>
  <c r="M614" i="19"/>
  <c r="I615" i="19"/>
  <c r="J615" i="19"/>
  <c r="K615" i="19"/>
  <c r="L615" i="19"/>
  <c r="M615" i="19"/>
  <c r="I616" i="19"/>
  <c r="J616" i="19"/>
  <c r="K616" i="19"/>
  <c r="L616" i="19"/>
  <c r="M616" i="19"/>
  <c r="I617" i="19"/>
  <c r="J617" i="19"/>
  <c r="K617" i="19"/>
  <c r="L617" i="19"/>
  <c r="M617" i="19"/>
  <c r="I618" i="19"/>
  <c r="J618" i="19"/>
  <c r="K618" i="19"/>
  <c r="L618" i="19"/>
  <c r="M618" i="19"/>
  <c r="I619" i="19"/>
  <c r="J619" i="19"/>
  <c r="K619" i="19"/>
  <c r="L619" i="19"/>
  <c r="M619" i="19"/>
  <c r="I620" i="19"/>
  <c r="J620" i="19"/>
  <c r="K620" i="19"/>
  <c r="L620" i="19"/>
  <c r="M620" i="19"/>
  <c r="I621" i="19"/>
  <c r="J621" i="19"/>
  <c r="K621" i="19"/>
  <c r="L621" i="19"/>
  <c r="M621" i="19"/>
  <c r="I622" i="19"/>
  <c r="J622" i="19"/>
  <c r="K622" i="19"/>
  <c r="L622" i="19"/>
  <c r="M622" i="19"/>
  <c r="I623" i="19"/>
  <c r="J623" i="19"/>
  <c r="K623" i="19"/>
  <c r="L623" i="19"/>
  <c r="M623" i="19"/>
  <c r="I624" i="19"/>
  <c r="J624" i="19"/>
  <c r="K624" i="19"/>
  <c r="L624" i="19"/>
  <c r="M624" i="19"/>
  <c r="I625" i="19"/>
  <c r="J625" i="19"/>
  <c r="K625" i="19"/>
  <c r="L625" i="19"/>
  <c r="M625" i="19"/>
  <c r="I626" i="19"/>
  <c r="J626" i="19"/>
  <c r="K626" i="19"/>
  <c r="L626" i="19"/>
  <c r="M626" i="19"/>
  <c r="I627" i="19"/>
  <c r="J627" i="19"/>
  <c r="K627" i="19"/>
  <c r="L627" i="19"/>
  <c r="M627" i="19"/>
  <c r="I628" i="19"/>
  <c r="J628" i="19"/>
  <c r="K628" i="19"/>
  <c r="L628" i="19"/>
  <c r="M628" i="19"/>
  <c r="I629" i="19"/>
  <c r="J629" i="19"/>
  <c r="K629" i="19"/>
  <c r="L629" i="19"/>
  <c r="M629" i="19"/>
  <c r="I630" i="19"/>
  <c r="J630" i="19"/>
  <c r="K630" i="19"/>
  <c r="L630" i="19"/>
  <c r="M630" i="19"/>
  <c r="I631" i="19"/>
  <c r="J631" i="19"/>
  <c r="K631" i="19"/>
  <c r="L631" i="19"/>
  <c r="M631" i="19"/>
  <c r="I632" i="19"/>
  <c r="J632" i="19"/>
  <c r="K632" i="19"/>
  <c r="L632" i="19"/>
  <c r="M632" i="19"/>
  <c r="I633" i="19"/>
  <c r="J633" i="19"/>
  <c r="K633" i="19"/>
  <c r="L633" i="19"/>
  <c r="M633" i="19"/>
  <c r="I634" i="19"/>
  <c r="J634" i="19"/>
  <c r="K634" i="19"/>
  <c r="L634" i="19"/>
  <c r="M634" i="19"/>
  <c r="I635" i="19"/>
  <c r="J635" i="19"/>
  <c r="K635" i="19"/>
  <c r="L635" i="19"/>
  <c r="M635" i="19"/>
  <c r="I636" i="19"/>
  <c r="J636" i="19"/>
  <c r="K636" i="19"/>
  <c r="L636" i="19"/>
  <c r="M636" i="19"/>
  <c r="I637" i="19"/>
  <c r="J637" i="19"/>
  <c r="K637" i="19"/>
  <c r="L637" i="19"/>
  <c r="M637" i="19"/>
  <c r="I638" i="19"/>
  <c r="J638" i="19"/>
  <c r="K638" i="19"/>
  <c r="L638" i="19"/>
  <c r="M638" i="19"/>
  <c r="I639" i="19"/>
  <c r="J639" i="19"/>
  <c r="K639" i="19"/>
  <c r="L639" i="19"/>
  <c r="M639" i="19"/>
  <c r="I640" i="19"/>
  <c r="J640" i="19"/>
  <c r="K640" i="19"/>
  <c r="L640" i="19"/>
  <c r="M640" i="19"/>
  <c r="I641" i="19"/>
  <c r="J641" i="19"/>
  <c r="K641" i="19"/>
  <c r="L641" i="19"/>
  <c r="M641" i="19"/>
  <c r="I642" i="19"/>
  <c r="J642" i="19"/>
  <c r="K642" i="19"/>
  <c r="L642" i="19"/>
  <c r="M642" i="19"/>
  <c r="I643" i="19"/>
  <c r="J643" i="19"/>
  <c r="K643" i="19"/>
  <c r="L643" i="19"/>
  <c r="M643" i="19"/>
  <c r="I644" i="19"/>
  <c r="J644" i="19"/>
  <c r="K644" i="19"/>
  <c r="L644" i="19"/>
  <c r="M644" i="19"/>
  <c r="I645" i="19"/>
  <c r="J645" i="19"/>
  <c r="K645" i="19"/>
  <c r="L645" i="19"/>
  <c r="M645" i="19"/>
  <c r="I646" i="19"/>
  <c r="J646" i="19"/>
  <c r="K646" i="19"/>
  <c r="L646" i="19"/>
  <c r="M646" i="19"/>
  <c r="I647" i="19"/>
  <c r="J647" i="19"/>
  <c r="K647" i="19"/>
  <c r="L647" i="19"/>
  <c r="M647" i="19"/>
  <c r="I648" i="19"/>
  <c r="J648" i="19"/>
  <c r="K648" i="19"/>
  <c r="L648" i="19"/>
  <c r="M648" i="19"/>
  <c r="I649" i="19"/>
  <c r="J649" i="19"/>
  <c r="K649" i="19"/>
  <c r="L649" i="19"/>
  <c r="M649" i="19"/>
  <c r="I650" i="19"/>
  <c r="J650" i="19"/>
  <c r="K650" i="19"/>
  <c r="L650" i="19"/>
  <c r="M650" i="19"/>
  <c r="I651" i="19"/>
  <c r="J651" i="19"/>
  <c r="K651" i="19"/>
  <c r="L651" i="19"/>
  <c r="M651" i="19"/>
  <c r="I652" i="19"/>
  <c r="J652" i="19"/>
  <c r="K652" i="19"/>
  <c r="L652" i="19"/>
  <c r="M652" i="19"/>
  <c r="I653" i="19"/>
  <c r="J653" i="19"/>
  <c r="K653" i="19"/>
  <c r="L653" i="19"/>
  <c r="M653" i="19"/>
  <c r="I654" i="19"/>
  <c r="J654" i="19"/>
  <c r="K654" i="19"/>
  <c r="L654" i="19"/>
  <c r="M654" i="19"/>
  <c r="I655" i="19"/>
  <c r="J655" i="19"/>
  <c r="K655" i="19"/>
  <c r="L655" i="19"/>
  <c r="M655" i="19"/>
  <c r="I656" i="19"/>
  <c r="J656" i="19"/>
  <c r="K656" i="19"/>
  <c r="L656" i="19"/>
  <c r="M656" i="19"/>
  <c r="I657" i="19"/>
  <c r="J657" i="19"/>
  <c r="K657" i="19"/>
  <c r="L657" i="19"/>
  <c r="M657" i="19"/>
  <c r="I658" i="19"/>
  <c r="J658" i="19"/>
  <c r="K658" i="19"/>
  <c r="L658" i="19"/>
  <c r="M658" i="19"/>
  <c r="I659" i="19"/>
  <c r="J659" i="19"/>
  <c r="K659" i="19"/>
  <c r="L659" i="19"/>
  <c r="M659" i="19"/>
  <c r="I660" i="19"/>
  <c r="J660" i="19"/>
  <c r="K660" i="19"/>
  <c r="L660" i="19"/>
  <c r="M660" i="19"/>
  <c r="I661" i="19"/>
  <c r="J661" i="19"/>
  <c r="K661" i="19"/>
  <c r="L661" i="19"/>
  <c r="M661" i="19"/>
  <c r="I662" i="19"/>
  <c r="J662" i="19"/>
  <c r="K662" i="19"/>
  <c r="L662" i="19"/>
  <c r="M662" i="19"/>
  <c r="I663" i="19"/>
  <c r="J663" i="19"/>
  <c r="K663" i="19"/>
  <c r="L663" i="19"/>
  <c r="M663" i="19"/>
  <c r="I664" i="19"/>
  <c r="J664" i="19"/>
  <c r="K664" i="19"/>
  <c r="L664" i="19"/>
  <c r="M664" i="19"/>
  <c r="I665" i="19"/>
  <c r="J665" i="19"/>
  <c r="K665" i="19"/>
  <c r="L665" i="19"/>
  <c r="M665" i="19"/>
  <c r="I666" i="19"/>
  <c r="J666" i="19"/>
  <c r="K666" i="19"/>
  <c r="L666" i="19"/>
  <c r="M666" i="19"/>
  <c r="I667" i="19"/>
  <c r="J667" i="19"/>
  <c r="K667" i="19"/>
  <c r="L667" i="19"/>
  <c r="M667" i="19"/>
  <c r="I668" i="19"/>
  <c r="J668" i="19"/>
  <c r="K668" i="19"/>
  <c r="L668" i="19"/>
  <c r="M668" i="19"/>
  <c r="I669" i="19"/>
  <c r="J669" i="19"/>
  <c r="K669" i="19"/>
  <c r="L669" i="19"/>
  <c r="M669" i="19"/>
  <c r="I670" i="19"/>
  <c r="J670" i="19"/>
  <c r="K670" i="19"/>
  <c r="L670" i="19"/>
  <c r="M670" i="19"/>
  <c r="I671" i="19"/>
  <c r="J671" i="19"/>
  <c r="K671" i="19"/>
  <c r="L671" i="19"/>
  <c r="M671" i="19"/>
  <c r="I672" i="19"/>
  <c r="J672" i="19"/>
  <c r="K672" i="19"/>
  <c r="L672" i="19"/>
  <c r="M672" i="19"/>
  <c r="I673" i="19"/>
  <c r="J673" i="19"/>
  <c r="K673" i="19"/>
  <c r="L673" i="19"/>
  <c r="M673" i="19"/>
  <c r="I674" i="19"/>
  <c r="J674" i="19"/>
  <c r="K674" i="19"/>
  <c r="L674" i="19"/>
  <c r="M674" i="19"/>
  <c r="I675" i="19"/>
  <c r="J675" i="19"/>
  <c r="K675" i="19"/>
  <c r="L675" i="19"/>
  <c r="M675" i="19"/>
  <c r="I676" i="19"/>
  <c r="J676" i="19"/>
  <c r="K676" i="19"/>
  <c r="L676" i="19"/>
  <c r="M676" i="19"/>
  <c r="I677" i="19"/>
  <c r="J677" i="19"/>
  <c r="K677" i="19"/>
  <c r="L677" i="19"/>
  <c r="M677" i="19"/>
  <c r="I678" i="19"/>
  <c r="J678" i="19"/>
  <c r="K678" i="19"/>
  <c r="L678" i="19"/>
  <c r="M678" i="19"/>
  <c r="I679" i="19"/>
  <c r="J679" i="19"/>
  <c r="K679" i="19"/>
  <c r="L679" i="19"/>
  <c r="M679" i="19"/>
  <c r="I680" i="19"/>
  <c r="J680" i="19"/>
  <c r="K680" i="19"/>
  <c r="L680" i="19"/>
  <c r="M680" i="19"/>
  <c r="I681" i="19"/>
  <c r="J681" i="19"/>
  <c r="K681" i="19"/>
  <c r="L681" i="19"/>
  <c r="M681" i="19"/>
  <c r="I682" i="19"/>
  <c r="J682" i="19"/>
  <c r="K682" i="19"/>
  <c r="L682" i="19"/>
  <c r="M682" i="19"/>
  <c r="I683" i="19"/>
  <c r="J683" i="19"/>
  <c r="K683" i="19"/>
  <c r="L683" i="19"/>
  <c r="M683" i="19"/>
  <c r="I684" i="19"/>
  <c r="J684" i="19"/>
  <c r="K684" i="19"/>
  <c r="L684" i="19"/>
  <c r="M684" i="19"/>
  <c r="I685" i="19"/>
  <c r="J685" i="19"/>
  <c r="K685" i="19"/>
  <c r="L685" i="19"/>
  <c r="M685" i="19"/>
  <c r="I686" i="19"/>
  <c r="J686" i="19"/>
  <c r="K686" i="19"/>
  <c r="L686" i="19"/>
  <c r="M686" i="19"/>
  <c r="I687" i="19"/>
  <c r="J687" i="19"/>
  <c r="K687" i="19"/>
  <c r="L687" i="19"/>
  <c r="M687" i="19"/>
  <c r="I688" i="19"/>
  <c r="J688" i="19"/>
  <c r="K688" i="19"/>
  <c r="L688" i="19"/>
  <c r="M688" i="19"/>
  <c r="I689" i="19"/>
  <c r="J689" i="19"/>
  <c r="K689" i="19"/>
  <c r="L689" i="19"/>
  <c r="M689" i="19"/>
  <c r="I690" i="19"/>
  <c r="J690" i="19"/>
  <c r="K690" i="19"/>
  <c r="L690" i="19"/>
  <c r="M690" i="19"/>
  <c r="I691" i="19"/>
  <c r="J691" i="19"/>
  <c r="K691" i="19"/>
  <c r="L691" i="19"/>
  <c r="M691" i="19"/>
  <c r="I692" i="19"/>
  <c r="J692" i="19"/>
  <c r="K692" i="19"/>
  <c r="L692" i="19"/>
  <c r="M692" i="19"/>
  <c r="I693" i="19"/>
  <c r="J693" i="19"/>
  <c r="K693" i="19"/>
  <c r="L693" i="19"/>
  <c r="M693" i="19"/>
  <c r="I694" i="19"/>
  <c r="J694" i="19"/>
  <c r="K694" i="19"/>
  <c r="L694" i="19"/>
  <c r="M694" i="19"/>
  <c r="I695" i="19"/>
  <c r="J695" i="19"/>
  <c r="K695" i="19"/>
  <c r="L695" i="19"/>
  <c r="M695" i="19"/>
  <c r="I696" i="19"/>
  <c r="J696" i="19"/>
  <c r="K696" i="19"/>
  <c r="L696" i="19"/>
  <c r="M696" i="19"/>
  <c r="I697" i="19"/>
  <c r="J697" i="19"/>
  <c r="K697" i="19"/>
  <c r="L697" i="19"/>
  <c r="M697" i="19"/>
  <c r="I698" i="19"/>
  <c r="J698" i="19"/>
  <c r="K698" i="19"/>
  <c r="L698" i="19"/>
  <c r="M698" i="19"/>
  <c r="I699" i="19"/>
  <c r="J699" i="19"/>
  <c r="K699" i="19"/>
  <c r="L699" i="19"/>
  <c r="M699" i="19"/>
  <c r="I700" i="19"/>
  <c r="J700" i="19"/>
  <c r="K700" i="19"/>
  <c r="L700" i="19"/>
  <c r="M700" i="19"/>
  <c r="I701" i="19"/>
  <c r="J701" i="19"/>
  <c r="K701" i="19"/>
  <c r="L701" i="19"/>
  <c r="M701" i="19"/>
  <c r="I702" i="19"/>
  <c r="J702" i="19"/>
  <c r="K702" i="19"/>
  <c r="L702" i="19"/>
  <c r="M702" i="19"/>
  <c r="I703" i="19"/>
  <c r="J703" i="19"/>
  <c r="K703" i="19"/>
  <c r="L703" i="19"/>
  <c r="M703" i="19"/>
  <c r="I704" i="19"/>
  <c r="J704" i="19"/>
  <c r="K704" i="19"/>
  <c r="L704" i="19"/>
  <c r="M704" i="19"/>
  <c r="I705" i="19"/>
  <c r="J705" i="19"/>
  <c r="K705" i="19"/>
  <c r="L705" i="19"/>
  <c r="M705" i="19"/>
  <c r="I706" i="19"/>
  <c r="J706" i="19"/>
  <c r="K706" i="19"/>
  <c r="L706" i="19"/>
  <c r="M706" i="19"/>
  <c r="I707" i="19"/>
  <c r="J707" i="19"/>
  <c r="K707" i="19"/>
  <c r="L707" i="19"/>
  <c r="M707" i="19"/>
  <c r="I708" i="19"/>
  <c r="J708" i="19"/>
  <c r="K708" i="19"/>
  <c r="L708" i="19"/>
  <c r="M708" i="19"/>
  <c r="I709" i="19"/>
  <c r="J709" i="19"/>
  <c r="K709" i="19"/>
  <c r="L709" i="19"/>
  <c r="M709" i="19"/>
  <c r="I710" i="19"/>
  <c r="J710" i="19"/>
  <c r="K710" i="19"/>
  <c r="L710" i="19"/>
  <c r="M710" i="19"/>
  <c r="I711" i="19"/>
  <c r="J711" i="19"/>
  <c r="K711" i="19"/>
  <c r="L711" i="19"/>
  <c r="M711" i="19"/>
  <c r="I712" i="19"/>
  <c r="J712" i="19"/>
  <c r="K712" i="19"/>
  <c r="L712" i="19"/>
  <c r="M712" i="19"/>
  <c r="I713" i="19"/>
  <c r="J713" i="19"/>
  <c r="K713" i="19"/>
  <c r="L713" i="19"/>
  <c r="M713" i="19"/>
  <c r="I714" i="19"/>
  <c r="J714" i="19"/>
  <c r="K714" i="19"/>
  <c r="L714" i="19"/>
  <c r="M714" i="19"/>
  <c r="I715" i="19"/>
  <c r="J715" i="19"/>
  <c r="K715" i="19"/>
  <c r="L715" i="19"/>
  <c r="M715" i="19"/>
  <c r="I716" i="19"/>
  <c r="J716" i="19"/>
  <c r="K716" i="19"/>
  <c r="L716" i="19"/>
  <c r="M716" i="19"/>
  <c r="I717" i="19"/>
  <c r="J717" i="19"/>
  <c r="K717" i="19"/>
  <c r="L717" i="19"/>
  <c r="M717" i="19"/>
  <c r="I718" i="19"/>
  <c r="J718" i="19"/>
  <c r="K718" i="19"/>
  <c r="L718" i="19"/>
  <c r="M718" i="19"/>
  <c r="I719" i="19"/>
  <c r="J719" i="19"/>
  <c r="K719" i="19"/>
  <c r="L719" i="19"/>
  <c r="M719" i="19"/>
  <c r="I720" i="19"/>
  <c r="J720" i="19"/>
  <c r="K720" i="19"/>
  <c r="L720" i="19"/>
  <c r="M720" i="19"/>
  <c r="I721" i="19"/>
  <c r="J721" i="19"/>
  <c r="K721" i="19"/>
  <c r="L721" i="19"/>
  <c r="M721" i="19"/>
  <c r="I722" i="19"/>
  <c r="J722" i="19"/>
  <c r="K722" i="19"/>
  <c r="L722" i="19"/>
  <c r="M722" i="19"/>
  <c r="I723" i="19"/>
  <c r="J723" i="19"/>
  <c r="K723" i="19"/>
  <c r="L723" i="19"/>
  <c r="M723" i="19"/>
  <c r="I724" i="19"/>
  <c r="J724" i="19"/>
  <c r="K724" i="19"/>
  <c r="L724" i="19"/>
  <c r="M724" i="19"/>
  <c r="I725" i="19"/>
  <c r="J725" i="19"/>
  <c r="K725" i="19"/>
  <c r="L725" i="19"/>
  <c r="M725" i="19"/>
  <c r="I726" i="19"/>
  <c r="J726" i="19"/>
  <c r="K726" i="19"/>
  <c r="L726" i="19"/>
  <c r="M726" i="19"/>
  <c r="I727" i="19"/>
  <c r="J727" i="19"/>
  <c r="K727" i="19"/>
  <c r="L727" i="19"/>
  <c r="M727" i="19"/>
  <c r="I728" i="19"/>
  <c r="J728" i="19"/>
  <c r="K728" i="19"/>
  <c r="L728" i="19"/>
  <c r="M728" i="19"/>
  <c r="I729" i="19"/>
  <c r="J729" i="19"/>
  <c r="K729" i="19"/>
  <c r="L729" i="19"/>
  <c r="M729" i="19"/>
  <c r="I730" i="19"/>
  <c r="J730" i="19"/>
  <c r="K730" i="19"/>
  <c r="L730" i="19"/>
  <c r="M730" i="19"/>
  <c r="I731" i="19"/>
  <c r="J731" i="19"/>
  <c r="K731" i="19"/>
  <c r="L731" i="19"/>
  <c r="M731" i="19"/>
  <c r="I732" i="19"/>
  <c r="J732" i="19"/>
  <c r="K732" i="19"/>
  <c r="L732" i="19"/>
  <c r="M732" i="19"/>
  <c r="I733" i="19"/>
  <c r="J733" i="19"/>
  <c r="K733" i="19"/>
  <c r="L733" i="19"/>
  <c r="M733" i="19"/>
  <c r="I734" i="19"/>
  <c r="J734" i="19"/>
  <c r="K734" i="19"/>
  <c r="L734" i="19"/>
  <c r="M734" i="19"/>
  <c r="I735" i="19"/>
  <c r="J735" i="19"/>
  <c r="K735" i="19"/>
  <c r="L735" i="19"/>
  <c r="M735" i="19"/>
  <c r="I736" i="19"/>
  <c r="J736" i="19"/>
  <c r="K736" i="19"/>
  <c r="L736" i="19"/>
  <c r="M736" i="19"/>
  <c r="I737" i="19"/>
  <c r="J737" i="19"/>
  <c r="K737" i="19"/>
  <c r="L737" i="19"/>
  <c r="M737" i="19"/>
  <c r="I738" i="19"/>
  <c r="J738" i="19"/>
  <c r="K738" i="19"/>
  <c r="L738" i="19"/>
  <c r="M738" i="19"/>
  <c r="I739" i="19"/>
  <c r="J739" i="19"/>
  <c r="K739" i="19"/>
  <c r="L739" i="19"/>
  <c r="M739" i="19"/>
  <c r="I740" i="19"/>
  <c r="J740" i="19"/>
  <c r="K740" i="19"/>
  <c r="L740" i="19"/>
  <c r="M740" i="19"/>
  <c r="I741" i="19"/>
  <c r="J741" i="19"/>
  <c r="K741" i="19"/>
  <c r="L741" i="19"/>
  <c r="M741" i="19"/>
  <c r="I742" i="19"/>
  <c r="J742" i="19"/>
  <c r="K742" i="19"/>
  <c r="L742" i="19"/>
  <c r="M742" i="19"/>
  <c r="I743" i="19"/>
  <c r="J743" i="19"/>
  <c r="K743" i="19"/>
  <c r="L743" i="19"/>
  <c r="M743" i="19"/>
  <c r="I744" i="19"/>
  <c r="J744" i="19"/>
  <c r="K744" i="19"/>
  <c r="L744" i="19"/>
  <c r="M744" i="19"/>
  <c r="I745" i="19"/>
  <c r="J745" i="19"/>
  <c r="K745" i="19"/>
  <c r="L745" i="19"/>
  <c r="M745" i="19"/>
  <c r="I746" i="19"/>
  <c r="J746" i="19"/>
  <c r="K746" i="19"/>
  <c r="L746" i="19"/>
  <c r="M746" i="19"/>
  <c r="I747" i="19"/>
  <c r="J747" i="19"/>
  <c r="K747" i="19"/>
  <c r="L747" i="19"/>
  <c r="M747" i="19"/>
  <c r="I748" i="19"/>
  <c r="J748" i="19"/>
  <c r="K748" i="19"/>
  <c r="L748" i="19"/>
  <c r="M748" i="19"/>
  <c r="I749" i="19"/>
  <c r="J749" i="19"/>
  <c r="K749" i="19"/>
  <c r="L749" i="19"/>
  <c r="M749" i="19"/>
  <c r="I750" i="19"/>
  <c r="J750" i="19"/>
  <c r="K750" i="19"/>
  <c r="L750" i="19"/>
  <c r="M750" i="19"/>
  <c r="I751" i="19"/>
  <c r="J751" i="19"/>
  <c r="K751" i="19"/>
  <c r="L751" i="19"/>
  <c r="M751" i="19"/>
  <c r="I752" i="19"/>
  <c r="J752" i="19"/>
  <c r="K752" i="19"/>
  <c r="L752" i="19"/>
  <c r="M752" i="19"/>
  <c r="I753" i="19"/>
  <c r="J753" i="19"/>
  <c r="K753" i="19"/>
  <c r="L753" i="19"/>
  <c r="M753" i="19"/>
  <c r="I754" i="19"/>
  <c r="J754" i="19"/>
  <c r="K754" i="19"/>
  <c r="L754" i="19"/>
  <c r="M754" i="19"/>
  <c r="I755" i="19"/>
  <c r="J755" i="19"/>
  <c r="K755" i="19"/>
  <c r="L755" i="19"/>
  <c r="M755" i="19"/>
  <c r="I756" i="19"/>
  <c r="J756" i="19"/>
  <c r="K756" i="19"/>
  <c r="L756" i="19"/>
  <c r="M756" i="19"/>
  <c r="I757" i="19"/>
  <c r="J757" i="19"/>
  <c r="K757" i="19"/>
  <c r="L757" i="19"/>
  <c r="M757" i="19"/>
  <c r="I758" i="19"/>
  <c r="J758" i="19"/>
  <c r="K758" i="19"/>
  <c r="L758" i="19"/>
  <c r="M758" i="19"/>
  <c r="I759" i="19"/>
  <c r="J759" i="19"/>
  <c r="K759" i="19"/>
  <c r="L759" i="19"/>
  <c r="M759" i="19"/>
  <c r="I760" i="19"/>
  <c r="J760" i="19"/>
  <c r="K760" i="19"/>
  <c r="L760" i="19"/>
  <c r="M760" i="19"/>
  <c r="I761" i="19"/>
  <c r="J761" i="19"/>
  <c r="K761" i="19"/>
  <c r="L761" i="19"/>
  <c r="M761" i="19"/>
  <c r="I762" i="19"/>
  <c r="J762" i="19"/>
  <c r="K762" i="19"/>
  <c r="L762" i="19"/>
  <c r="M762" i="19"/>
  <c r="I763" i="19"/>
  <c r="J763" i="19"/>
  <c r="K763" i="19"/>
  <c r="L763" i="19"/>
  <c r="M763" i="19"/>
  <c r="I764" i="19"/>
  <c r="J764" i="19"/>
  <c r="K764" i="19"/>
  <c r="L764" i="19"/>
  <c r="M764" i="19"/>
  <c r="I765" i="19"/>
  <c r="J765" i="19"/>
  <c r="K765" i="19"/>
  <c r="L765" i="19"/>
  <c r="M765" i="19"/>
  <c r="I766" i="19"/>
  <c r="J766" i="19"/>
  <c r="K766" i="19"/>
  <c r="L766" i="19"/>
  <c r="M766" i="19"/>
  <c r="I767" i="19"/>
  <c r="J767" i="19"/>
  <c r="K767" i="19"/>
  <c r="L767" i="19"/>
  <c r="M767" i="19"/>
  <c r="I768" i="19"/>
  <c r="J768" i="19"/>
  <c r="K768" i="19"/>
  <c r="L768" i="19"/>
  <c r="M768" i="19"/>
  <c r="I769" i="19"/>
  <c r="J769" i="19"/>
  <c r="K769" i="19"/>
  <c r="L769" i="19"/>
  <c r="M769" i="19"/>
  <c r="I770" i="19"/>
  <c r="J770" i="19"/>
  <c r="K770" i="19"/>
  <c r="L770" i="19"/>
  <c r="M770" i="19"/>
  <c r="I771" i="19"/>
  <c r="J771" i="19"/>
  <c r="K771" i="19"/>
  <c r="L771" i="19"/>
  <c r="M771" i="19"/>
  <c r="I772" i="19"/>
  <c r="J772" i="19"/>
  <c r="K772" i="19"/>
  <c r="L772" i="19"/>
  <c r="M772" i="19"/>
  <c r="I773" i="19"/>
  <c r="J773" i="19"/>
  <c r="K773" i="19"/>
  <c r="L773" i="19"/>
  <c r="M773" i="19"/>
  <c r="I774" i="19"/>
  <c r="J774" i="19"/>
  <c r="K774" i="19"/>
  <c r="L774" i="19"/>
  <c r="M774" i="19"/>
  <c r="I775" i="19"/>
  <c r="J775" i="19"/>
  <c r="K775" i="19"/>
  <c r="L775" i="19"/>
  <c r="M775" i="19"/>
  <c r="I776" i="19"/>
  <c r="J776" i="19"/>
  <c r="K776" i="19"/>
  <c r="L776" i="19"/>
  <c r="M776" i="19"/>
  <c r="I777" i="19"/>
  <c r="J777" i="19"/>
  <c r="K777" i="19"/>
  <c r="L777" i="19"/>
  <c r="M777" i="19"/>
  <c r="I778" i="19"/>
  <c r="J778" i="19"/>
  <c r="K778" i="19"/>
  <c r="L778" i="19"/>
  <c r="M778" i="19"/>
  <c r="I779" i="19"/>
  <c r="J779" i="19"/>
  <c r="K779" i="19"/>
  <c r="L779" i="19"/>
  <c r="M779" i="19"/>
  <c r="I780" i="19"/>
  <c r="J780" i="19"/>
  <c r="K780" i="19"/>
  <c r="L780" i="19"/>
  <c r="M780" i="19"/>
  <c r="I781" i="19"/>
  <c r="J781" i="19"/>
  <c r="K781" i="19"/>
  <c r="L781" i="19"/>
  <c r="M781" i="19"/>
  <c r="I782" i="19"/>
  <c r="J782" i="19"/>
  <c r="K782" i="19"/>
  <c r="L782" i="19"/>
  <c r="M782" i="19"/>
  <c r="I783" i="19"/>
  <c r="J783" i="19"/>
  <c r="K783" i="19"/>
  <c r="L783" i="19"/>
  <c r="M783" i="19"/>
  <c r="I784" i="19"/>
  <c r="J784" i="19"/>
  <c r="K784" i="19"/>
  <c r="L784" i="19"/>
  <c r="M784" i="19"/>
  <c r="I785" i="19"/>
  <c r="J785" i="19"/>
  <c r="K785" i="19"/>
  <c r="L785" i="19"/>
  <c r="M785" i="19"/>
  <c r="I786" i="19"/>
  <c r="J786" i="19"/>
  <c r="K786" i="19"/>
  <c r="L786" i="19"/>
  <c r="M786" i="19"/>
  <c r="I787" i="19"/>
  <c r="J787" i="19"/>
  <c r="K787" i="19"/>
  <c r="L787" i="19"/>
  <c r="M787" i="19"/>
  <c r="I788" i="19"/>
  <c r="J788" i="19"/>
  <c r="K788" i="19"/>
  <c r="L788" i="19"/>
  <c r="M788" i="19"/>
  <c r="I789" i="19"/>
  <c r="J789" i="19"/>
  <c r="K789" i="19"/>
  <c r="L789" i="19"/>
  <c r="M789" i="19"/>
  <c r="I790" i="19"/>
  <c r="J790" i="19"/>
  <c r="K790" i="19"/>
  <c r="L790" i="19"/>
  <c r="M790" i="19"/>
  <c r="I791" i="19"/>
  <c r="J791" i="19"/>
  <c r="K791" i="19"/>
  <c r="L791" i="19"/>
  <c r="M791" i="19"/>
  <c r="I792" i="19"/>
  <c r="J792" i="19"/>
  <c r="K792" i="19"/>
  <c r="L792" i="19"/>
  <c r="M792" i="19"/>
  <c r="I793" i="19"/>
  <c r="J793" i="19"/>
  <c r="K793" i="19"/>
  <c r="L793" i="19"/>
  <c r="M793" i="19"/>
  <c r="I794" i="19"/>
  <c r="J794" i="19"/>
  <c r="K794" i="19"/>
  <c r="L794" i="19"/>
  <c r="M794" i="19"/>
  <c r="I795" i="19"/>
  <c r="J795" i="19"/>
  <c r="K795" i="19"/>
  <c r="L795" i="19"/>
  <c r="M795" i="19"/>
  <c r="I796" i="19"/>
  <c r="J796" i="19"/>
  <c r="K796" i="19"/>
  <c r="L796" i="19"/>
  <c r="M796" i="19"/>
  <c r="I797" i="19"/>
  <c r="J797" i="19"/>
  <c r="K797" i="19"/>
  <c r="L797" i="19"/>
  <c r="M797" i="19"/>
  <c r="I798" i="19"/>
  <c r="J798" i="19"/>
  <c r="K798" i="19"/>
  <c r="L798" i="19"/>
  <c r="M798" i="19"/>
  <c r="I799" i="19"/>
  <c r="J799" i="19"/>
  <c r="K799" i="19"/>
  <c r="L799" i="19"/>
  <c r="M799" i="19"/>
  <c r="I800" i="19"/>
  <c r="J800" i="19"/>
  <c r="K800" i="19"/>
  <c r="L800" i="19"/>
  <c r="M800" i="19"/>
  <c r="I801" i="19"/>
  <c r="J801" i="19"/>
  <c r="K801" i="19"/>
  <c r="L801" i="19"/>
  <c r="M801" i="19"/>
  <c r="I802" i="19"/>
  <c r="J802" i="19"/>
  <c r="K802" i="19"/>
  <c r="L802" i="19"/>
  <c r="M802" i="19"/>
  <c r="I803" i="19"/>
  <c r="J803" i="19"/>
  <c r="K803" i="19"/>
  <c r="L803" i="19"/>
  <c r="M803" i="19"/>
  <c r="I804" i="19"/>
  <c r="J804" i="19"/>
  <c r="K804" i="19"/>
  <c r="L804" i="19"/>
  <c r="M804" i="19"/>
  <c r="I805" i="19"/>
  <c r="J805" i="19"/>
  <c r="K805" i="19"/>
  <c r="L805" i="19"/>
  <c r="M805" i="19"/>
  <c r="I806" i="19"/>
  <c r="J806" i="19"/>
  <c r="K806" i="19"/>
  <c r="L806" i="19"/>
  <c r="M806" i="19"/>
  <c r="I807" i="19"/>
  <c r="J807" i="19"/>
  <c r="K807" i="19"/>
  <c r="L807" i="19"/>
  <c r="M807" i="19"/>
  <c r="I808" i="19"/>
  <c r="J808" i="19"/>
  <c r="K808" i="19"/>
  <c r="L808" i="19"/>
  <c r="M808" i="19"/>
  <c r="I809" i="19"/>
  <c r="J809" i="19"/>
  <c r="K809" i="19"/>
  <c r="L809" i="19"/>
  <c r="M809" i="19"/>
  <c r="I810" i="19"/>
  <c r="J810" i="19"/>
  <c r="K810" i="19"/>
  <c r="L810" i="19"/>
  <c r="M810" i="19"/>
  <c r="I811" i="19"/>
  <c r="J811" i="19"/>
  <c r="K811" i="19"/>
  <c r="L811" i="19"/>
  <c r="M811" i="19"/>
  <c r="I812" i="19"/>
  <c r="J812" i="19"/>
  <c r="K812" i="19"/>
  <c r="L812" i="19"/>
  <c r="M812" i="19"/>
  <c r="I813" i="19"/>
  <c r="J813" i="19"/>
  <c r="K813" i="19"/>
  <c r="L813" i="19"/>
  <c r="M813" i="19"/>
  <c r="I814" i="19"/>
  <c r="J814" i="19"/>
  <c r="K814" i="19"/>
  <c r="L814" i="19"/>
  <c r="M814" i="19"/>
  <c r="I815" i="19"/>
  <c r="J815" i="19"/>
  <c r="K815" i="19"/>
  <c r="L815" i="19"/>
  <c r="M815" i="19"/>
  <c r="I816" i="19"/>
  <c r="J816" i="19"/>
  <c r="K816" i="19"/>
  <c r="L816" i="19"/>
  <c r="M816" i="19"/>
  <c r="I817" i="19"/>
  <c r="J817" i="19"/>
  <c r="K817" i="19"/>
  <c r="L817" i="19"/>
  <c r="M817" i="19"/>
  <c r="I818" i="19"/>
  <c r="J818" i="19"/>
  <c r="K818" i="19"/>
  <c r="L818" i="19"/>
  <c r="M818" i="19"/>
  <c r="I819" i="19"/>
  <c r="J819" i="19"/>
  <c r="K819" i="19"/>
  <c r="L819" i="19"/>
  <c r="M819" i="19"/>
  <c r="I820" i="19"/>
  <c r="J820" i="19"/>
  <c r="K820" i="19"/>
  <c r="L820" i="19"/>
  <c r="M820" i="19"/>
  <c r="I821" i="19"/>
  <c r="J821" i="19"/>
  <c r="K821" i="19"/>
  <c r="L821" i="19"/>
  <c r="M821" i="19"/>
  <c r="I822" i="19"/>
  <c r="J822" i="19"/>
  <c r="K822" i="19"/>
  <c r="L822" i="19"/>
  <c r="M822" i="19"/>
  <c r="I823" i="19"/>
  <c r="J823" i="19"/>
  <c r="K823" i="19"/>
  <c r="L823" i="19"/>
  <c r="M823" i="19"/>
  <c r="I824" i="19"/>
  <c r="J824" i="19"/>
  <c r="K824" i="19"/>
  <c r="L824" i="19"/>
  <c r="M824" i="19"/>
  <c r="I825" i="19"/>
  <c r="J825" i="19"/>
  <c r="K825" i="19"/>
  <c r="L825" i="19"/>
  <c r="M825" i="19"/>
  <c r="I826" i="19"/>
  <c r="J826" i="19"/>
  <c r="K826" i="19"/>
  <c r="L826" i="19"/>
  <c r="M826" i="19"/>
  <c r="I827" i="19"/>
  <c r="J827" i="19"/>
  <c r="K827" i="19"/>
  <c r="L827" i="19"/>
  <c r="M827" i="19"/>
  <c r="I828" i="19"/>
  <c r="J828" i="19"/>
  <c r="K828" i="19"/>
  <c r="L828" i="19"/>
  <c r="M828" i="19"/>
  <c r="I829" i="19"/>
  <c r="J829" i="19"/>
  <c r="K829" i="19"/>
  <c r="L829" i="19"/>
  <c r="M829" i="19"/>
  <c r="I830" i="19"/>
  <c r="J830" i="19"/>
  <c r="K830" i="19"/>
  <c r="L830" i="19"/>
  <c r="M830" i="19"/>
  <c r="I831" i="19"/>
  <c r="J831" i="19"/>
  <c r="K831" i="19"/>
  <c r="L831" i="19"/>
  <c r="M831" i="19"/>
  <c r="I832" i="19"/>
  <c r="J832" i="19"/>
  <c r="K832" i="19"/>
  <c r="L832" i="19"/>
  <c r="M832" i="19"/>
  <c r="I833" i="19"/>
  <c r="J833" i="19"/>
  <c r="K833" i="19"/>
  <c r="L833" i="19"/>
  <c r="M833" i="19"/>
  <c r="I834" i="19"/>
  <c r="J834" i="19"/>
  <c r="K834" i="19"/>
  <c r="L834" i="19"/>
  <c r="M834" i="19"/>
  <c r="I835" i="19"/>
  <c r="J835" i="19"/>
  <c r="K835" i="19"/>
  <c r="L835" i="19"/>
  <c r="M835" i="19"/>
  <c r="I836" i="19"/>
  <c r="J836" i="19"/>
  <c r="K836" i="19"/>
  <c r="L836" i="19"/>
  <c r="M836" i="19"/>
  <c r="I837" i="19"/>
  <c r="J837" i="19"/>
  <c r="K837" i="19"/>
  <c r="L837" i="19"/>
  <c r="M837" i="19"/>
  <c r="I838" i="19"/>
  <c r="J838" i="19"/>
  <c r="K838" i="19"/>
  <c r="L838" i="19"/>
  <c r="M838" i="19"/>
  <c r="I839" i="19"/>
  <c r="J839" i="19"/>
  <c r="K839" i="19"/>
  <c r="L839" i="19"/>
  <c r="M839" i="19"/>
  <c r="I840" i="19"/>
  <c r="J840" i="19"/>
  <c r="K840" i="19"/>
  <c r="L840" i="19"/>
  <c r="M840" i="19"/>
  <c r="I841" i="19"/>
  <c r="J841" i="19"/>
  <c r="K841" i="19"/>
  <c r="L841" i="19"/>
  <c r="M841" i="19"/>
  <c r="I842" i="19"/>
  <c r="J842" i="19"/>
  <c r="K842" i="19"/>
  <c r="L842" i="19"/>
  <c r="M842" i="19"/>
  <c r="I843" i="19"/>
  <c r="J843" i="19"/>
  <c r="K843" i="19"/>
  <c r="L843" i="19"/>
  <c r="M843" i="19"/>
  <c r="I844" i="19"/>
  <c r="J844" i="19"/>
  <c r="K844" i="19"/>
  <c r="L844" i="19"/>
  <c r="M844" i="19"/>
  <c r="I845" i="19"/>
  <c r="J845" i="19"/>
  <c r="K845" i="19"/>
  <c r="L845" i="19"/>
  <c r="M845" i="19"/>
  <c r="I846" i="19"/>
  <c r="J846" i="19"/>
  <c r="K846" i="19"/>
  <c r="L846" i="19"/>
  <c r="M846" i="19"/>
  <c r="I847" i="19"/>
  <c r="J847" i="19"/>
  <c r="K847" i="19"/>
  <c r="L847" i="19"/>
  <c r="M847" i="19"/>
  <c r="I848" i="19"/>
  <c r="J848" i="19"/>
  <c r="K848" i="19"/>
  <c r="L848" i="19"/>
  <c r="M848" i="19"/>
  <c r="I849" i="19"/>
  <c r="J849" i="19"/>
  <c r="K849" i="19"/>
  <c r="L849" i="19"/>
  <c r="M849" i="19"/>
  <c r="I850" i="19"/>
  <c r="J850" i="19"/>
  <c r="K850" i="19"/>
  <c r="L850" i="19"/>
  <c r="M850" i="19"/>
  <c r="I851" i="19"/>
  <c r="J851" i="19"/>
  <c r="K851" i="19"/>
  <c r="L851" i="19"/>
  <c r="M851" i="19"/>
  <c r="I852" i="19"/>
  <c r="J852" i="19"/>
  <c r="K852" i="19"/>
  <c r="L852" i="19"/>
  <c r="M852" i="19"/>
  <c r="I853" i="19"/>
  <c r="J853" i="19"/>
  <c r="K853" i="19"/>
  <c r="L853" i="19"/>
  <c r="M853" i="19"/>
  <c r="I854" i="19"/>
  <c r="J854" i="19"/>
  <c r="K854" i="19"/>
  <c r="L854" i="19"/>
  <c r="M854" i="19"/>
  <c r="I855" i="19"/>
  <c r="J855" i="19"/>
  <c r="K855" i="19"/>
  <c r="L855" i="19"/>
  <c r="M855" i="19"/>
  <c r="I856" i="19"/>
  <c r="J856" i="19"/>
  <c r="K856" i="19"/>
  <c r="L856" i="19"/>
  <c r="M856" i="19"/>
  <c r="I857" i="19"/>
  <c r="J857" i="19"/>
  <c r="K857" i="19"/>
  <c r="L857" i="19"/>
  <c r="M857" i="19"/>
  <c r="I858" i="19"/>
  <c r="J858" i="19"/>
  <c r="K858" i="19"/>
  <c r="L858" i="19"/>
  <c r="M858" i="19"/>
  <c r="I859" i="19"/>
  <c r="J859" i="19"/>
  <c r="K859" i="19"/>
  <c r="L859" i="19"/>
  <c r="M859" i="19"/>
  <c r="I860" i="19"/>
  <c r="J860" i="19"/>
  <c r="K860" i="19"/>
  <c r="L860" i="19"/>
  <c r="M860" i="19"/>
  <c r="I861" i="19"/>
  <c r="J861" i="19"/>
  <c r="K861" i="19"/>
  <c r="L861" i="19"/>
  <c r="M861" i="19"/>
  <c r="I862" i="19"/>
  <c r="J862" i="19"/>
  <c r="K862" i="19"/>
  <c r="L862" i="19"/>
  <c r="M862" i="19"/>
  <c r="I863" i="19"/>
  <c r="J863" i="19"/>
  <c r="K863" i="19"/>
  <c r="L863" i="19"/>
  <c r="M863" i="19"/>
  <c r="I864" i="19"/>
  <c r="J864" i="19"/>
  <c r="K864" i="19"/>
  <c r="L864" i="19"/>
  <c r="M864" i="19"/>
  <c r="I865" i="19"/>
  <c r="J865" i="19"/>
  <c r="K865" i="19"/>
  <c r="L865" i="19"/>
  <c r="M865" i="19"/>
  <c r="I866" i="19"/>
  <c r="J866" i="19"/>
  <c r="K866" i="19"/>
  <c r="L866" i="19"/>
  <c r="M866" i="19"/>
  <c r="I867" i="19"/>
  <c r="J867" i="19"/>
  <c r="K867" i="19"/>
  <c r="L867" i="19"/>
  <c r="M867" i="19"/>
  <c r="I868" i="19"/>
  <c r="J868" i="19"/>
  <c r="K868" i="19"/>
  <c r="L868" i="19"/>
  <c r="M868" i="19"/>
  <c r="I869" i="19"/>
  <c r="J869" i="19"/>
  <c r="K869" i="19"/>
  <c r="L869" i="19"/>
  <c r="M869" i="19"/>
  <c r="I870" i="19"/>
  <c r="J870" i="19"/>
  <c r="K870" i="19"/>
  <c r="L870" i="19"/>
  <c r="M870" i="19"/>
  <c r="I871" i="19"/>
  <c r="J871" i="19"/>
  <c r="K871" i="19"/>
  <c r="L871" i="19"/>
  <c r="M871" i="19"/>
  <c r="I872" i="19"/>
  <c r="J872" i="19"/>
  <c r="K872" i="19"/>
  <c r="L872" i="19"/>
  <c r="M872" i="19"/>
  <c r="I873" i="19"/>
  <c r="J873" i="19"/>
  <c r="K873" i="19"/>
  <c r="L873" i="19"/>
  <c r="M873" i="19"/>
  <c r="I874" i="19"/>
  <c r="J874" i="19"/>
  <c r="K874" i="19"/>
  <c r="L874" i="19"/>
  <c r="M874" i="19"/>
  <c r="I875" i="19"/>
  <c r="J875" i="19"/>
  <c r="K875" i="19"/>
  <c r="L875" i="19"/>
  <c r="M875" i="19"/>
  <c r="I876" i="19"/>
  <c r="J876" i="19"/>
  <c r="K876" i="19"/>
  <c r="L876" i="19"/>
  <c r="M876" i="19"/>
  <c r="I877" i="19"/>
  <c r="J877" i="19"/>
  <c r="K877" i="19"/>
  <c r="L877" i="19"/>
  <c r="M877" i="19"/>
  <c r="I878" i="19"/>
  <c r="J878" i="19"/>
  <c r="K878" i="19"/>
  <c r="L878" i="19"/>
  <c r="M878" i="19"/>
  <c r="I879" i="19"/>
  <c r="J879" i="19"/>
  <c r="K879" i="19"/>
  <c r="L879" i="19"/>
  <c r="M879" i="19"/>
  <c r="I880" i="19"/>
  <c r="J880" i="19"/>
  <c r="K880" i="19"/>
  <c r="L880" i="19"/>
  <c r="M880" i="19"/>
  <c r="I881" i="19"/>
  <c r="J881" i="19"/>
  <c r="K881" i="19"/>
  <c r="L881" i="19"/>
  <c r="M881" i="19"/>
  <c r="I882" i="19"/>
  <c r="J882" i="19"/>
  <c r="K882" i="19"/>
  <c r="L882" i="19"/>
  <c r="M882" i="19"/>
  <c r="I883" i="19"/>
  <c r="J883" i="19"/>
  <c r="K883" i="19"/>
  <c r="L883" i="19"/>
  <c r="M883" i="19"/>
  <c r="I884" i="19"/>
  <c r="J884" i="19"/>
  <c r="K884" i="19"/>
  <c r="L884" i="19"/>
  <c r="M884" i="19"/>
  <c r="I885" i="19"/>
  <c r="J885" i="19"/>
  <c r="K885" i="19"/>
  <c r="L885" i="19"/>
  <c r="M885" i="19"/>
  <c r="I886" i="19"/>
  <c r="J886" i="19"/>
  <c r="K886" i="19"/>
  <c r="L886" i="19"/>
  <c r="M886" i="19"/>
  <c r="I887" i="19"/>
  <c r="J887" i="19"/>
  <c r="K887" i="19"/>
  <c r="L887" i="19"/>
  <c r="M887" i="19"/>
  <c r="I888" i="19"/>
  <c r="J888" i="19"/>
  <c r="K888" i="19"/>
  <c r="L888" i="19"/>
  <c r="M888" i="19"/>
  <c r="I889" i="19"/>
  <c r="J889" i="19"/>
  <c r="K889" i="19"/>
  <c r="L889" i="19"/>
  <c r="M889" i="19"/>
  <c r="I890" i="19"/>
  <c r="J890" i="19"/>
  <c r="K890" i="19"/>
  <c r="L890" i="19"/>
  <c r="M890" i="19"/>
  <c r="I891" i="19"/>
  <c r="J891" i="19"/>
  <c r="K891" i="19"/>
  <c r="L891" i="19"/>
  <c r="M891" i="19"/>
  <c r="I892" i="19"/>
  <c r="J892" i="19"/>
  <c r="K892" i="19"/>
  <c r="L892" i="19"/>
  <c r="M892" i="19"/>
  <c r="I893" i="19"/>
  <c r="J893" i="19"/>
  <c r="K893" i="19"/>
  <c r="L893" i="19"/>
  <c r="M893" i="19"/>
  <c r="I894" i="19"/>
  <c r="J894" i="19"/>
  <c r="K894" i="19"/>
  <c r="L894" i="19"/>
  <c r="M894" i="19"/>
  <c r="I895" i="19"/>
  <c r="J895" i="19"/>
  <c r="K895" i="19"/>
  <c r="L895" i="19"/>
  <c r="M895" i="19"/>
  <c r="I896" i="19"/>
  <c r="J896" i="19"/>
  <c r="K896" i="19"/>
  <c r="L896" i="19"/>
  <c r="M896" i="19"/>
  <c r="I897" i="19"/>
  <c r="J897" i="19"/>
  <c r="K897" i="19"/>
  <c r="L897" i="19"/>
  <c r="M897" i="19"/>
  <c r="I898" i="19"/>
  <c r="J898" i="19"/>
  <c r="K898" i="19"/>
  <c r="L898" i="19"/>
  <c r="M898" i="19"/>
  <c r="I899" i="19"/>
  <c r="J899" i="19"/>
  <c r="K899" i="19"/>
  <c r="L899" i="19"/>
  <c r="M899" i="19"/>
  <c r="I900" i="19"/>
  <c r="J900" i="19"/>
  <c r="K900" i="19"/>
  <c r="L900" i="19"/>
  <c r="M900" i="19"/>
  <c r="I901" i="19"/>
  <c r="J901" i="19"/>
  <c r="K901" i="19"/>
  <c r="L901" i="19"/>
  <c r="M901" i="19"/>
  <c r="I902" i="19"/>
  <c r="J902" i="19"/>
  <c r="K902" i="19"/>
  <c r="L902" i="19"/>
  <c r="M902" i="19"/>
  <c r="I903" i="19"/>
  <c r="J903" i="19"/>
  <c r="K903" i="19"/>
  <c r="L903" i="19"/>
  <c r="M903" i="19"/>
  <c r="I904" i="19"/>
  <c r="J904" i="19"/>
  <c r="K904" i="19"/>
  <c r="L904" i="19"/>
  <c r="M904" i="19"/>
  <c r="I905" i="19"/>
  <c r="J905" i="19"/>
  <c r="K905" i="19"/>
  <c r="L905" i="19"/>
  <c r="M905" i="19"/>
  <c r="I906" i="19"/>
  <c r="J906" i="19"/>
  <c r="K906" i="19"/>
  <c r="L906" i="19"/>
  <c r="M906" i="19"/>
  <c r="I907" i="19"/>
  <c r="J907" i="19"/>
  <c r="K907" i="19"/>
  <c r="L907" i="19"/>
  <c r="M907" i="19"/>
  <c r="I908" i="19"/>
  <c r="J908" i="19"/>
  <c r="K908" i="19"/>
  <c r="L908" i="19"/>
  <c r="M908" i="19"/>
  <c r="I909" i="19"/>
  <c r="J909" i="19"/>
  <c r="K909" i="19"/>
  <c r="L909" i="19"/>
  <c r="M909" i="19"/>
  <c r="I910" i="19"/>
  <c r="J910" i="19"/>
  <c r="K910" i="19"/>
  <c r="L910" i="19"/>
  <c r="M910" i="19"/>
  <c r="I911" i="19"/>
  <c r="J911" i="19"/>
  <c r="K911" i="19"/>
  <c r="L911" i="19"/>
  <c r="M911" i="19"/>
  <c r="I912" i="19"/>
  <c r="J912" i="19"/>
  <c r="K912" i="19"/>
  <c r="L912" i="19"/>
  <c r="M912" i="19"/>
  <c r="I913" i="19"/>
  <c r="J913" i="19"/>
  <c r="K913" i="19"/>
  <c r="L913" i="19"/>
  <c r="M913" i="19"/>
  <c r="I914" i="19"/>
  <c r="J914" i="19"/>
  <c r="K914" i="19"/>
  <c r="L914" i="19"/>
  <c r="M914" i="19"/>
  <c r="I915" i="19"/>
  <c r="J915" i="19"/>
  <c r="K915" i="19"/>
  <c r="L915" i="19"/>
  <c r="M915" i="19"/>
  <c r="I916" i="19"/>
  <c r="J916" i="19"/>
  <c r="K916" i="19"/>
  <c r="L916" i="19"/>
  <c r="M916" i="19"/>
  <c r="I917" i="19"/>
  <c r="J917" i="19"/>
  <c r="K917" i="19"/>
  <c r="L917" i="19"/>
  <c r="M917" i="19"/>
  <c r="I918" i="19"/>
  <c r="J918" i="19"/>
  <c r="K918" i="19"/>
  <c r="L918" i="19"/>
  <c r="M918" i="19"/>
  <c r="I919" i="19"/>
  <c r="J919" i="19"/>
  <c r="K919" i="19"/>
  <c r="L919" i="19"/>
  <c r="M919" i="19"/>
  <c r="I920" i="19"/>
  <c r="J920" i="19"/>
  <c r="K920" i="19"/>
  <c r="L920" i="19"/>
  <c r="M920" i="19"/>
  <c r="I921" i="19"/>
  <c r="J921" i="19"/>
  <c r="K921" i="19"/>
  <c r="L921" i="19"/>
  <c r="M921" i="19"/>
  <c r="I922" i="19"/>
  <c r="J922" i="19"/>
  <c r="K922" i="19"/>
  <c r="L922" i="19"/>
  <c r="M922" i="19"/>
  <c r="I923" i="19"/>
  <c r="J923" i="19"/>
  <c r="K923" i="19"/>
  <c r="L923" i="19"/>
  <c r="M923" i="19"/>
  <c r="I924" i="19"/>
  <c r="J924" i="19"/>
  <c r="K924" i="19"/>
  <c r="L924" i="19"/>
  <c r="M924" i="19"/>
  <c r="I925" i="19"/>
  <c r="J925" i="19"/>
  <c r="K925" i="19"/>
  <c r="L925" i="19"/>
  <c r="M925" i="19"/>
  <c r="I926" i="19"/>
  <c r="J926" i="19"/>
  <c r="K926" i="19"/>
  <c r="L926" i="19"/>
  <c r="M926" i="19"/>
  <c r="I927" i="19"/>
  <c r="J927" i="19"/>
  <c r="K927" i="19"/>
  <c r="L927" i="19"/>
  <c r="M927" i="19"/>
  <c r="I928" i="19"/>
  <c r="J928" i="19"/>
  <c r="K928" i="19"/>
  <c r="L928" i="19"/>
  <c r="M928" i="19"/>
  <c r="I929" i="19"/>
  <c r="J929" i="19"/>
  <c r="K929" i="19"/>
  <c r="L929" i="19"/>
  <c r="M929" i="19"/>
  <c r="I930" i="19"/>
  <c r="J930" i="19"/>
  <c r="K930" i="19"/>
  <c r="L930" i="19"/>
  <c r="M930" i="19"/>
  <c r="I931" i="19"/>
  <c r="J931" i="19"/>
  <c r="K931" i="19"/>
  <c r="L931" i="19"/>
  <c r="M931" i="19"/>
  <c r="I932" i="19"/>
  <c r="J932" i="19"/>
  <c r="K932" i="19"/>
  <c r="L932" i="19"/>
  <c r="M932" i="19"/>
  <c r="I933" i="19"/>
  <c r="J933" i="19"/>
  <c r="K933" i="19"/>
  <c r="L933" i="19"/>
  <c r="M933" i="19"/>
  <c r="I934" i="19"/>
  <c r="J934" i="19"/>
  <c r="K934" i="19"/>
  <c r="L934" i="19"/>
  <c r="M934" i="19"/>
  <c r="I935" i="19"/>
  <c r="J935" i="19"/>
  <c r="K935" i="19"/>
  <c r="L935" i="19"/>
  <c r="M935" i="19"/>
  <c r="I936" i="19"/>
  <c r="J936" i="19"/>
  <c r="K936" i="19"/>
  <c r="L936" i="19"/>
  <c r="M936" i="19"/>
  <c r="I937" i="19"/>
  <c r="J937" i="19"/>
  <c r="K937" i="19"/>
  <c r="L937" i="19"/>
  <c r="M937" i="19"/>
  <c r="I938" i="19"/>
  <c r="J938" i="19"/>
  <c r="K938" i="19"/>
  <c r="L938" i="19"/>
  <c r="M938" i="19"/>
  <c r="I939" i="19"/>
  <c r="J939" i="19"/>
  <c r="K939" i="19"/>
  <c r="L939" i="19"/>
  <c r="M939" i="19"/>
  <c r="I940" i="19"/>
  <c r="J940" i="19"/>
  <c r="K940" i="19"/>
  <c r="L940" i="19"/>
  <c r="M940" i="19"/>
  <c r="I941" i="19"/>
  <c r="J941" i="19"/>
  <c r="K941" i="19"/>
  <c r="L941" i="19"/>
  <c r="M941" i="19"/>
  <c r="I942" i="19"/>
  <c r="J942" i="19"/>
  <c r="K942" i="19"/>
  <c r="L942" i="19"/>
  <c r="M942" i="19"/>
  <c r="I943" i="19"/>
  <c r="J943" i="19"/>
  <c r="K943" i="19"/>
  <c r="L943" i="19"/>
  <c r="M943" i="19"/>
  <c r="I944" i="19"/>
  <c r="J944" i="19"/>
  <c r="K944" i="19"/>
  <c r="L944" i="19"/>
  <c r="M944" i="19"/>
  <c r="I945" i="19"/>
  <c r="J945" i="19"/>
  <c r="K945" i="19"/>
  <c r="L945" i="19"/>
  <c r="M945" i="19"/>
  <c r="I946" i="19"/>
  <c r="J946" i="19"/>
  <c r="K946" i="19"/>
  <c r="L946" i="19"/>
  <c r="M946" i="19"/>
  <c r="I947" i="19"/>
  <c r="J947" i="19"/>
  <c r="K947" i="19"/>
  <c r="L947" i="19"/>
  <c r="M947" i="19"/>
  <c r="I948" i="19"/>
  <c r="J948" i="19"/>
  <c r="K948" i="19"/>
  <c r="L948" i="19"/>
  <c r="M948" i="19"/>
  <c r="I949" i="19"/>
  <c r="J949" i="19"/>
  <c r="K949" i="19"/>
  <c r="L949" i="19"/>
  <c r="M949" i="19"/>
  <c r="I950" i="19"/>
  <c r="J950" i="19"/>
  <c r="K950" i="19"/>
  <c r="L950" i="19"/>
  <c r="M950" i="19"/>
  <c r="I951" i="19"/>
  <c r="J951" i="19"/>
  <c r="K951" i="19"/>
  <c r="L951" i="19"/>
  <c r="M951" i="19"/>
  <c r="I952" i="19"/>
  <c r="J952" i="19"/>
  <c r="K952" i="19"/>
  <c r="L952" i="19"/>
  <c r="M952" i="19"/>
  <c r="I953" i="19"/>
  <c r="J953" i="19"/>
  <c r="K953" i="19"/>
  <c r="L953" i="19"/>
  <c r="M953" i="19"/>
  <c r="I954" i="19"/>
  <c r="J954" i="19"/>
  <c r="K954" i="19"/>
  <c r="L954" i="19"/>
  <c r="M954" i="19"/>
  <c r="I955" i="19"/>
  <c r="J955" i="19"/>
  <c r="K955" i="19"/>
  <c r="L955" i="19"/>
  <c r="M955" i="19"/>
  <c r="I956" i="19"/>
  <c r="J956" i="19"/>
  <c r="K956" i="19"/>
  <c r="L956" i="19"/>
  <c r="M956" i="19"/>
  <c r="I957" i="19"/>
  <c r="J957" i="19"/>
  <c r="K957" i="19"/>
  <c r="L957" i="19"/>
  <c r="M957" i="19"/>
  <c r="I958" i="19"/>
  <c r="J958" i="19"/>
  <c r="K958" i="19"/>
  <c r="L958" i="19"/>
  <c r="M958" i="19"/>
  <c r="I959" i="19"/>
  <c r="J959" i="19"/>
  <c r="K959" i="19"/>
  <c r="L959" i="19"/>
  <c r="M959" i="19"/>
  <c r="I960" i="19"/>
  <c r="J960" i="19"/>
  <c r="K960" i="19"/>
  <c r="L960" i="19"/>
  <c r="M960" i="19"/>
  <c r="I961" i="19"/>
  <c r="J961" i="19"/>
  <c r="K961" i="19"/>
  <c r="L961" i="19"/>
  <c r="M961" i="19"/>
  <c r="I962" i="19"/>
  <c r="J962" i="19"/>
  <c r="K962" i="19"/>
  <c r="L962" i="19"/>
  <c r="M962" i="19"/>
  <c r="I963" i="19"/>
  <c r="J963" i="19"/>
  <c r="K963" i="19"/>
  <c r="L963" i="19"/>
  <c r="M963" i="19"/>
  <c r="I964" i="19"/>
  <c r="J964" i="19"/>
  <c r="K964" i="19"/>
  <c r="L964" i="19"/>
  <c r="M964" i="19"/>
  <c r="I965" i="19"/>
  <c r="J965" i="19"/>
  <c r="K965" i="19"/>
  <c r="L965" i="19"/>
  <c r="M965" i="19"/>
  <c r="I966" i="19"/>
  <c r="J966" i="19"/>
  <c r="K966" i="19"/>
  <c r="L966" i="19"/>
  <c r="M966" i="19"/>
  <c r="I967" i="19"/>
  <c r="J967" i="19"/>
  <c r="K967" i="19"/>
  <c r="L967" i="19"/>
  <c r="M967" i="19"/>
  <c r="I968" i="19"/>
  <c r="J968" i="19"/>
  <c r="K968" i="19"/>
  <c r="L968" i="19"/>
  <c r="M968" i="19"/>
  <c r="I969" i="19"/>
  <c r="J969" i="19"/>
  <c r="K969" i="19"/>
  <c r="L969" i="19"/>
  <c r="M969" i="19"/>
  <c r="I970" i="19"/>
  <c r="J970" i="19"/>
  <c r="K970" i="19"/>
  <c r="L970" i="19"/>
  <c r="M970" i="19"/>
  <c r="I971" i="19"/>
  <c r="J971" i="19"/>
  <c r="K971" i="19"/>
  <c r="L971" i="19"/>
  <c r="M971" i="19"/>
  <c r="I972" i="19"/>
  <c r="J972" i="19"/>
  <c r="K972" i="19"/>
  <c r="L972" i="19"/>
  <c r="M972" i="19"/>
  <c r="I973" i="19"/>
  <c r="J973" i="19"/>
  <c r="K973" i="19"/>
  <c r="L973" i="19"/>
  <c r="M973" i="19"/>
  <c r="I974" i="19"/>
  <c r="J974" i="19"/>
  <c r="K974" i="19"/>
  <c r="L974" i="19"/>
  <c r="M974" i="19"/>
  <c r="I975" i="19"/>
  <c r="J975" i="19"/>
  <c r="K975" i="19"/>
  <c r="L975" i="19"/>
  <c r="M975" i="19"/>
  <c r="I976" i="19"/>
  <c r="J976" i="19"/>
  <c r="K976" i="19"/>
  <c r="L976" i="19"/>
  <c r="M976" i="19"/>
  <c r="I977" i="19"/>
  <c r="J977" i="19"/>
  <c r="K977" i="19"/>
  <c r="L977" i="19"/>
  <c r="M977" i="19"/>
  <c r="I978" i="19"/>
  <c r="J978" i="19"/>
  <c r="K978" i="19"/>
  <c r="L978" i="19"/>
  <c r="M978" i="19"/>
  <c r="I979" i="19"/>
  <c r="J979" i="19"/>
  <c r="K979" i="19"/>
  <c r="L979" i="19"/>
  <c r="M979" i="19"/>
  <c r="I980" i="19"/>
  <c r="J980" i="19"/>
  <c r="K980" i="19"/>
  <c r="L980" i="19"/>
  <c r="M980" i="19"/>
  <c r="I981" i="19"/>
  <c r="J981" i="19"/>
  <c r="K981" i="19"/>
  <c r="L981" i="19"/>
  <c r="M981" i="19"/>
  <c r="I982" i="19"/>
  <c r="J982" i="19"/>
  <c r="K982" i="19"/>
  <c r="L982" i="19"/>
  <c r="M982" i="19"/>
  <c r="I983" i="19"/>
  <c r="J983" i="19"/>
  <c r="K983" i="19"/>
  <c r="L983" i="19"/>
  <c r="M983" i="19"/>
  <c r="I984" i="19"/>
  <c r="J984" i="19"/>
  <c r="K984" i="19"/>
  <c r="L984" i="19"/>
  <c r="M984" i="19"/>
  <c r="I985" i="19"/>
  <c r="J985" i="19"/>
  <c r="K985" i="19"/>
  <c r="L985" i="19"/>
  <c r="M985" i="19"/>
  <c r="I986" i="19"/>
  <c r="J986" i="19"/>
  <c r="K986" i="19"/>
  <c r="L986" i="19"/>
  <c r="M986" i="19"/>
  <c r="I987" i="19"/>
  <c r="J987" i="19"/>
  <c r="K987" i="19"/>
  <c r="L987" i="19"/>
  <c r="M987" i="19"/>
  <c r="I988" i="19"/>
  <c r="J988" i="19"/>
  <c r="K988" i="19"/>
  <c r="L988" i="19"/>
  <c r="M988" i="19"/>
  <c r="I989" i="19"/>
  <c r="J989" i="19"/>
  <c r="K989" i="19"/>
  <c r="L989" i="19"/>
  <c r="M989" i="19"/>
  <c r="I990" i="19"/>
  <c r="J990" i="19"/>
  <c r="K990" i="19"/>
  <c r="L990" i="19"/>
  <c r="M990" i="19"/>
  <c r="I991" i="19"/>
  <c r="J991" i="19"/>
  <c r="K991" i="19"/>
  <c r="L991" i="19"/>
  <c r="M991" i="19"/>
  <c r="I992" i="19"/>
  <c r="J992" i="19"/>
  <c r="K992" i="19"/>
  <c r="L992" i="19"/>
  <c r="M992" i="19"/>
  <c r="I993" i="19"/>
  <c r="J993" i="19"/>
  <c r="K993" i="19"/>
  <c r="L993" i="19"/>
  <c r="M993" i="19"/>
  <c r="I994" i="19"/>
  <c r="J994" i="19"/>
  <c r="K994" i="19"/>
  <c r="L994" i="19"/>
  <c r="M994" i="19"/>
  <c r="I995" i="19"/>
  <c r="J995" i="19"/>
  <c r="K995" i="19"/>
  <c r="L995" i="19"/>
  <c r="M995" i="19"/>
  <c r="I996" i="19"/>
  <c r="J996" i="19"/>
  <c r="K996" i="19"/>
  <c r="L996" i="19"/>
  <c r="M996" i="19"/>
  <c r="I997" i="19"/>
  <c r="J997" i="19"/>
  <c r="K997" i="19"/>
  <c r="L997" i="19"/>
  <c r="M997" i="19"/>
  <c r="I998" i="19"/>
  <c r="J998" i="19"/>
  <c r="K998" i="19"/>
  <c r="L998" i="19"/>
  <c r="M998" i="19"/>
  <c r="I999" i="19"/>
  <c r="J999" i="19"/>
  <c r="K999" i="19"/>
  <c r="L999" i="19"/>
  <c r="M999" i="19"/>
  <c r="I1000" i="19"/>
  <c r="J1000" i="19"/>
  <c r="K1000" i="19"/>
  <c r="L1000" i="19"/>
  <c r="M1000" i="19"/>
  <c r="I1001" i="19"/>
  <c r="J1001" i="19"/>
  <c r="K1001" i="19"/>
  <c r="L1001" i="19"/>
  <c r="M1001" i="19"/>
  <c r="I1002" i="19"/>
  <c r="J1002" i="19"/>
  <c r="K1002" i="19"/>
  <c r="L1002" i="19"/>
  <c r="M1002" i="19"/>
  <c r="I1003" i="19"/>
  <c r="J1003" i="19"/>
  <c r="K1003" i="19"/>
  <c r="L1003" i="19"/>
  <c r="M1003" i="19"/>
  <c r="I1004" i="19"/>
  <c r="J1004" i="19"/>
  <c r="K1004" i="19"/>
  <c r="L1004" i="19"/>
  <c r="M1004" i="19"/>
  <c r="I1005" i="19"/>
  <c r="J1005" i="19"/>
  <c r="K1005" i="19"/>
  <c r="L1005" i="19"/>
  <c r="M1005" i="19"/>
  <c r="I1006" i="19"/>
  <c r="J1006" i="19"/>
  <c r="K1006" i="19"/>
  <c r="L1006" i="19"/>
  <c r="M1006" i="19"/>
  <c r="I1007" i="19"/>
  <c r="J1007" i="19"/>
  <c r="K1007" i="19"/>
  <c r="L1007" i="19"/>
  <c r="M1007" i="19"/>
  <c r="G9" i="19"/>
  <c r="G10" i="19"/>
  <c r="G11" i="19"/>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245" i="19"/>
  <c r="G246" i="19"/>
  <c r="G247" i="19"/>
  <c r="G248" i="19"/>
  <c r="G249" i="19"/>
  <c r="G250" i="19"/>
  <c r="G251" i="19"/>
  <c r="G252" i="19"/>
  <c r="G253" i="19"/>
  <c r="G254" i="19"/>
  <c r="G255" i="19"/>
  <c r="G256" i="19"/>
  <c r="G257" i="19"/>
  <c r="G258" i="19"/>
  <c r="G259" i="19"/>
  <c r="G260" i="19"/>
  <c r="G261" i="19"/>
  <c r="G262" i="19"/>
  <c r="G263" i="19"/>
  <c r="G264" i="19"/>
  <c r="G265" i="19"/>
  <c r="G266" i="19"/>
  <c r="G267" i="19"/>
  <c r="G268" i="19"/>
  <c r="G269" i="19"/>
  <c r="G270" i="19"/>
  <c r="G271" i="19"/>
  <c r="G272" i="19"/>
  <c r="G273" i="19"/>
  <c r="G274" i="19"/>
  <c r="G275" i="19"/>
  <c r="G276" i="19"/>
  <c r="G277" i="19"/>
  <c r="G278" i="19"/>
  <c r="G279" i="19"/>
  <c r="G280" i="19"/>
  <c r="G281" i="19"/>
  <c r="G282" i="19"/>
  <c r="G283" i="19"/>
  <c r="G284" i="19"/>
  <c r="G285" i="19"/>
  <c r="G286" i="19"/>
  <c r="G287" i="19"/>
  <c r="G288" i="19"/>
  <c r="G289" i="19"/>
  <c r="G290" i="19"/>
  <c r="G291" i="19"/>
  <c r="G292" i="19"/>
  <c r="G293" i="19"/>
  <c r="G294" i="19"/>
  <c r="G295" i="19"/>
  <c r="G296" i="19"/>
  <c r="G297" i="19"/>
  <c r="G298" i="19"/>
  <c r="G299" i="19"/>
  <c r="G300" i="19"/>
  <c r="G301" i="19"/>
  <c r="G302" i="19"/>
  <c r="G303" i="19"/>
  <c r="G304" i="19"/>
  <c r="G305" i="19"/>
  <c r="G306" i="19"/>
  <c r="G307" i="19"/>
  <c r="G308" i="19"/>
  <c r="G309" i="19"/>
  <c r="G310" i="19"/>
  <c r="G311" i="19"/>
  <c r="G312" i="19"/>
  <c r="G313" i="19"/>
  <c r="G314" i="19"/>
  <c r="G315" i="19"/>
  <c r="G316" i="19"/>
  <c r="G317" i="19"/>
  <c r="G318" i="19"/>
  <c r="G319" i="19"/>
  <c r="G320" i="19"/>
  <c r="G321" i="19"/>
  <c r="G322" i="19"/>
  <c r="G323" i="19"/>
  <c r="G324" i="19"/>
  <c r="G325" i="19"/>
  <c r="G326" i="19"/>
  <c r="G327" i="19"/>
  <c r="G328" i="19"/>
  <c r="G329" i="19"/>
  <c r="G330" i="19"/>
  <c r="G331" i="19"/>
  <c r="G332" i="19"/>
  <c r="G333" i="19"/>
  <c r="G334" i="19"/>
  <c r="G335" i="19"/>
  <c r="G336" i="19"/>
  <c r="G337" i="19"/>
  <c r="G338" i="19"/>
  <c r="G339" i="19"/>
  <c r="G340" i="19"/>
  <c r="G341" i="19"/>
  <c r="G342" i="19"/>
  <c r="G343" i="19"/>
  <c r="G344" i="19"/>
  <c r="G345" i="19"/>
  <c r="G346" i="19"/>
  <c r="G347" i="19"/>
  <c r="G348" i="19"/>
  <c r="G349" i="19"/>
  <c r="G350" i="19"/>
  <c r="G351" i="19"/>
  <c r="G352" i="19"/>
  <c r="G353" i="19"/>
  <c r="G354" i="19"/>
  <c r="G355" i="19"/>
  <c r="G356" i="19"/>
  <c r="G357" i="19"/>
  <c r="G358" i="19"/>
  <c r="G359" i="19"/>
  <c r="G360" i="19"/>
  <c r="G361" i="19"/>
  <c r="G362" i="19"/>
  <c r="G363" i="19"/>
  <c r="G364" i="19"/>
  <c r="G365" i="19"/>
  <c r="G366" i="19"/>
  <c r="G367" i="19"/>
  <c r="G368" i="19"/>
  <c r="G369" i="19"/>
  <c r="G370" i="19"/>
  <c r="G371" i="19"/>
  <c r="G372" i="19"/>
  <c r="G373" i="19"/>
  <c r="G374" i="19"/>
  <c r="G375" i="19"/>
  <c r="G376" i="19"/>
  <c r="G377" i="19"/>
  <c r="G378" i="19"/>
  <c r="G379" i="19"/>
  <c r="G380" i="19"/>
  <c r="G381" i="19"/>
  <c r="G382" i="19"/>
  <c r="G383" i="19"/>
  <c r="G384" i="19"/>
  <c r="G385" i="19"/>
  <c r="G386" i="19"/>
  <c r="G387" i="19"/>
  <c r="G388" i="19"/>
  <c r="G389" i="19"/>
  <c r="G390" i="19"/>
  <c r="G391" i="19"/>
  <c r="G392" i="19"/>
  <c r="G393" i="19"/>
  <c r="G394" i="19"/>
  <c r="G395" i="19"/>
  <c r="G396" i="19"/>
  <c r="G397" i="19"/>
  <c r="G398" i="19"/>
  <c r="G399" i="19"/>
  <c r="G400" i="19"/>
  <c r="G401" i="19"/>
  <c r="G402" i="19"/>
  <c r="G403" i="19"/>
  <c r="G404" i="19"/>
  <c r="G405" i="19"/>
  <c r="G406" i="19"/>
  <c r="G407" i="19"/>
  <c r="G408" i="19"/>
  <c r="G409" i="19"/>
  <c r="G410" i="19"/>
  <c r="G411" i="19"/>
  <c r="G412" i="19"/>
  <c r="G413" i="19"/>
  <c r="G414" i="19"/>
  <c r="G415" i="19"/>
  <c r="G416" i="19"/>
  <c r="G417" i="19"/>
  <c r="G418" i="19"/>
  <c r="G419" i="19"/>
  <c r="G420" i="19"/>
  <c r="G421" i="19"/>
  <c r="G422" i="19"/>
  <c r="G423" i="19"/>
  <c r="G424" i="19"/>
  <c r="G425" i="19"/>
  <c r="G426" i="19"/>
  <c r="G427" i="19"/>
  <c r="G428" i="19"/>
  <c r="G429" i="19"/>
  <c r="G430" i="19"/>
  <c r="G431" i="19"/>
  <c r="G432" i="19"/>
  <c r="G433" i="19"/>
  <c r="G434" i="19"/>
  <c r="G435" i="19"/>
  <c r="G436" i="19"/>
  <c r="G437" i="19"/>
  <c r="G438" i="19"/>
  <c r="G439" i="19"/>
  <c r="G440" i="19"/>
  <c r="G441" i="19"/>
  <c r="G442" i="19"/>
  <c r="G443" i="19"/>
  <c r="G444" i="19"/>
  <c r="G445" i="19"/>
  <c r="G446" i="19"/>
  <c r="G447" i="19"/>
  <c r="G448" i="19"/>
  <c r="G449" i="19"/>
  <c r="G450" i="19"/>
  <c r="G451" i="19"/>
  <c r="G452" i="19"/>
  <c r="G453" i="19"/>
  <c r="G454" i="19"/>
  <c r="G455" i="19"/>
  <c r="G456" i="19"/>
  <c r="G457" i="19"/>
  <c r="G458" i="19"/>
  <c r="G459" i="19"/>
  <c r="G460" i="19"/>
  <c r="G461" i="19"/>
  <c r="G462" i="19"/>
  <c r="G463" i="19"/>
  <c r="G464" i="19"/>
  <c r="G465" i="19"/>
  <c r="G466" i="19"/>
  <c r="G467" i="19"/>
  <c r="G468" i="19"/>
  <c r="G469" i="19"/>
  <c r="G470" i="19"/>
  <c r="G471" i="19"/>
  <c r="G472" i="19"/>
  <c r="G473" i="19"/>
  <c r="G474" i="19"/>
  <c r="G475" i="19"/>
  <c r="G476" i="19"/>
  <c r="G477" i="19"/>
  <c r="G478" i="19"/>
  <c r="G479" i="19"/>
  <c r="G480" i="19"/>
  <c r="G481" i="19"/>
  <c r="G482" i="19"/>
  <c r="G483" i="19"/>
  <c r="G484" i="19"/>
  <c r="G485" i="19"/>
  <c r="G486" i="19"/>
  <c r="G487" i="19"/>
  <c r="G488" i="19"/>
  <c r="G489" i="19"/>
  <c r="G490" i="19"/>
  <c r="G491" i="19"/>
  <c r="G492" i="19"/>
  <c r="G493" i="19"/>
  <c r="G494" i="19"/>
  <c r="G495" i="19"/>
  <c r="G496" i="19"/>
  <c r="G497" i="19"/>
  <c r="G498" i="19"/>
  <c r="G499" i="19"/>
  <c r="G500" i="19"/>
  <c r="G501" i="19"/>
  <c r="G502" i="19"/>
  <c r="G503" i="19"/>
  <c r="G504" i="19"/>
  <c r="G505" i="19"/>
  <c r="G506" i="19"/>
  <c r="G507" i="19"/>
  <c r="G508" i="19"/>
  <c r="G509" i="19"/>
  <c r="G510" i="19"/>
  <c r="G511" i="19"/>
  <c r="G512" i="19"/>
  <c r="G513" i="19"/>
  <c r="G514" i="19"/>
  <c r="G515" i="19"/>
  <c r="G516" i="19"/>
  <c r="G517" i="19"/>
  <c r="G518" i="19"/>
  <c r="G519" i="19"/>
  <c r="G520" i="19"/>
  <c r="G521" i="19"/>
  <c r="G522" i="19"/>
  <c r="G523" i="19"/>
  <c r="G524" i="19"/>
  <c r="G525" i="19"/>
  <c r="G526" i="19"/>
  <c r="G527" i="19"/>
  <c r="G528" i="19"/>
  <c r="G529" i="19"/>
  <c r="G530" i="19"/>
  <c r="G531" i="19"/>
  <c r="G532" i="19"/>
  <c r="G533" i="19"/>
  <c r="G534" i="19"/>
  <c r="G535" i="19"/>
  <c r="G536" i="19"/>
  <c r="G537" i="19"/>
  <c r="G538" i="19"/>
  <c r="G539" i="19"/>
  <c r="G540" i="19"/>
  <c r="G541" i="19"/>
  <c r="G542" i="19"/>
  <c r="G543" i="19"/>
  <c r="G544" i="19"/>
  <c r="G545" i="19"/>
  <c r="G546" i="19"/>
  <c r="G547" i="19"/>
  <c r="G548" i="19"/>
  <c r="G549" i="19"/>
  <c r="G550" i="19"/>
  <c r="G551" i="19"/>
  <c r="G552" i="19"/>
  <c r="G553" i="19"/>
  <c r="G554" i="19"/>
  <c r="G555" i="19"/>
  <c r="G556" i="19"/>
  <c r="G557" i="19"/>
  <c r="G558" i="19"/>
  <c r="G559" i="19"/>
  <c r="G560" i="19"/>
  <c r="G561" i="19"/>
  <c r="G562" i="19"/>
  <c r="G563" i="19"/>
  <c r="G564" i="19"/>
  <c r="G565" i="19"/>
  <c r="G566" i="19"/>
  <c r="G567" i="19"/>
  <c r="G568" i="19"/>
  <c r="G569" i="19"/>
  <c r="G570" i="19"/>
  <c r="G571" i="19"/>
  <c r="G572" i="19"/>
  <c r="G573" i="19"/>
  <c r="G574" i="19"/>
  <c r="G575" i="19"/>
  <c r="G576" i="19"/>
  <c r="G577" i="19"/>
  <c r="G578" i="19"/>
  <c r="G579" i="19"/>
  <c r="G580" i="19"/>
  <c r="G581" i="19"/>
  <c r="G582" i="19"/>
  <c r="G583" i="19"/>
  <c r="G584" i="19"/>
  <c r="G585" i="19"/>
  <c r="G586" i="19"/>
  <c r="G587" i="19"/>
  <c r="G588" i="19"/>
  <c r="G589" i="19"/>
  <c r="G590" i="19"/>
  <c r="G591" i="19"/>
  <c r="G592" i="19"/>
  <c r="G593" i="19"/>
  <c r="G594" i="19"/>
  <c r="G595" i="19"/>
  <c r="G596" i="19"/>
  <c r="G597" i="19"/>
  <c r="G598" i="19"/>
  <c r="G599" i="19"/>
  <c r="G600" i="19"/>
  <c r="G601" i="19"/>
  <c r="G602" i="19"/>
  <c r="G603" i="19"/>
  <c r="G604" i="19"/>
  <c r="G605" i="19"/>
  <c r="G606" i="19"/>
  <c r="G607" i="19"/>
  <c r="G608" i="19"/>
  <c r="G609" i="19"/>
  <c r="G610" i="19"/>
  <c r="G611" i="19"/>
  <c r="G612" i="19"/>
  <c r="G613" i="19"/>
  <c r="G614" i="19"/>
  <c r="G615" i="19"/>
  <c r="G616" i="19"/>
  <c r="G617" i="19"/>
  <c r="G618" i="19"/>
  <c r="G619" i="19"/>
  <c r="G620" i="19"/>
  <c r="G621" i="19"/>
  <c r="G622" i="19"/>
  <c r="G623" i="19"/>
  <c r="G624" i="19"/>
  <c r="G625" i="19"/>
  <c r="G626" i="19"/>
  <c r="G627" i="19"/>
  <c r="G628" i="19"/>
  <c r="G629" i="19"/>
  <c r="G630" i="19"/>
  <c r="G631" i="19"/>
  <c r="G632" i="19"/>
  <c r="G633" i="19"/>
  <c r="G634" i="19"/>
  <c r="G635" i="19"/>
  <c r="G636" i="19"/>
  <c r="G637" i="19"/>
  <c r="G638" i="19"/>
  <c r="G639" i="19"/>
  <c r="G640" i="19"/>
  <c r="G641" i="19"/>
  <c r="G642" i="19"/>
  <c r="G643" i="19"/>
  <c r="G644" i="19"/>
  <c r="G645" i="19"/>
  <c r="G646" i="19"/>
  <c r="G647" i="19"/>
  <c r="G648" i="19"/>
  <c r="G649" i="19"/>
  <c r="G650" i="19"/>
  <c r="G651" i="19"/>
  <c r="G652" i="19"/>
  <c r="G653" i="19"/>
  <c r="G654" i="19"/>
  <c r="G655" i="19"/>
  <c r="G656" i="19"/>
  <c r="G657" i="19"/>
  <c r="G658" i="19"/>
  <c r="G659" i="19"/>
  <c r="G660" i="19"/>
  <c r="G661" i="19"/>
  <c r="G662" i="19"/>
  <c r="G663" i="19"/>
  <c r="G664" i="19"/>
  <c r="G665" i="19"/>
  <c r="G666" i="19"/>
  <c r="G667" i="19"/>
  <c r="G668" i="19"/>
  <c r="G669" i="19"/>
  <c r="G670" i="19"/>
  <c r="G671" i="19"/>
  <c r="G672" i="19"/>
  <c r="G673" i="19"/>
  <c r="G674" i="19"/>
  <c r="G675" i="19"/>
  <c r="G676" i="19"/>
  <c r="G677" i="19"/>
  <c r="G678" i="19"/>
  <c r="G679" i="19"/>
  <c r="G680" i="19"/>
  <c r="G681" i="19"/>
  <c r="G682" i="19"/>
  <c r="G683" i="19"/>
  <c r="G684" i="19"/>
  <c r="G685" i="19"/>
  <c r="G686" i="19"/>
  <c r="G687" i="19"/>
  <c r="G688" i="19"/>
  <c r="G689" i="19"/>
  <c r="G690" i="19"/>
  <c r="G691" i="19"/>
  <c r="G692" i="19"/>
  <c r="G693" i="19"/>
  <c r="G694" i="19"/>
  <c r="G695" i="19"/>
  <c r="G696" i="19"/>
  <c r="G697" i="19"/>
  <c r="G698" i="19"/>
  <c r="G699" i="19"/>
  <c r="G700" i="19"/>
  <c r="G701" i="19"/>
  <c r="G702" i="19"/>
  <c r="G703" i="19"/>
  <c r="G704" i="19"/>
  <c r="G705" i="19"/>
  <c r="G706" i="19"/>
  <c r="G707" i="19"/>
  <c r="G708" i="19"/>
  <c r="G709" i="19"/>
  <c r="G710" i="19"/>
  <c r="G711" i="19"/>
  <c r="G712" i="19"/>
  <c r="G713" i="19"/>
  <c r="G714" i="19"/>
  <c r="G715" i="19"/>
  <c r="G716" i="19"/>
  <c r="G717" i="19"/>
  <c r="G718" i="19"/>
  <c r="G719" i="19"/>
  <c r="G720" i="19"/>
  <c r="G721" i="19"/>
  <c r="G722" i="19"/>
  <c r="G723" i="19"/>
  <c r="G724" i="19"/>
  <c r="G725" i="19"/>
  <c r="G726" i="19"/>
  <c r="G727" i="19"/>
  <c r="G728" i="19"/>
  <c r="G729" i="19"/>
  <c r="G730" i="19"/>
  <c r="G731" i="19"/>
  <c r="G732" i="19"/>
  <c r="G733" i="19"/>
  <c r="G734" i="19"/>
  <c r="G735" i="19"/>
  <c r="G736" i="19"/>
  <c r="G737" i="19"/>
  <c r="G738" i="19"/>
  <c r="G739" i="19"/>
  <c r="G740" i="19"/>
  <c r="G741" i="19"/>
  <c r="G742" i="19"/>
  <c r="G743" i="19"/>
  <c r="G744" i="19"/>
  <c r="G745" i="19"/>
  <c r="G746" i="19"/>
  <c r="G747" i="19"/>
  <c r="G748" i="19"/>
  <c r="G749" i="19"/>
  <c r="G750" i="19"/>
  <c r="G751" i="19"/>
  <c r="G752" i="19"/>
  <c r="G753" i="19"/>
  <c r="G754" i="19"/>
  <c r="G755" i="19"/>
  <c r="G756" i="19"/>
  <c r="G757" i="19"/>
  <c r="G758" i="19"/>
  <c r="G759" i="19"/>
  <c r="G760" i="19"/>
  <c r="G761" i="19"/>
  <c r="G762" i="19"/>
  <c r="G763" i="19"/>
  <c r="G764" i="19"/>
  <c r="G765" i="19"/>
  <c r="G766" i="19"/>
  <c r="G767" i="19"/>
  <c r="G768" i="19"/>
  <c r="G769" i="19"/>
  <c r="G770" i="19"/>
  <c r="G771" i="19"/>
  <c r="G772" i="19"/>
  <c r="G773" i="19"/>
  <c r="G774" i="19"/>
  <c r="G775" i="19"/>
  <c r="G776" i="19"/>
  <c r="G777" i="19"/>
  <c r="G778" i="19"/>
  <c r="G779" i="19"/>
  <c r="G780" i="19"/>
  <c r="G781" i="19"/>
  <c r="G782" i="19"/>
  <c r="G783" i="19"/>
  <c r="G784" i="19"/>
  <c r="G785" i="19"/>
  <c r="G786" i="19"/>
  <c r="G787" i="19"/>
  <c r="G788" i="19"/>
  <c r="G789" i="19"/>
  <c r="G790" i="19"/>
  <c r="G791" i="19"/>
  <c r="G792" i="19"/>
  <c r="G793" i="19"/>
  <c r="G794" i="19"/>
  <c r="G795" i="19"/>
  <c r="G796" i="19"/>
  <c r="G797" i="19"/>
  <c r="G798" i="19"/>
  <c r="G799" i="19"/>
  <c r="G800" i="19"/>
  <c r="G801" i="19"/>
  <c r="G802" i="19"/>
  <c r="G803" i="19"/>
  <c r="G804" i="19"/>
  <c r="G805" i="19"/>
  <c r="G806" i="19"/>
  <c r="G807" i="19"/>
  <c r="G808" i="19"/>
  <c r="G809" i="19"/>
  <c r="G810" i="19"/>
  <c r="G811" i="19"/>
  <c r="G812" i="19"/>
  <c r="G813" i="19"/>
  <c r="G814" i="19"/>
  <c r="G815" i="19"/>
  <c r="G816" i="19"/>
  <c r="G817" i="19"/>
  <c r="G818" i="19"/>
  <c r="G819" i="19"/>
  <c r="G820" i="19"/>
  <c r="G821" i="19"/>
  <c r="G822" i="19"/>
  <c r="G823" i="19"/>
  <c r="G824" i="19"/>
  <c r="G825" i="19"/>
  <c r="G826" i="19"/>
  <c r="G827" i="19"/>
  <c r="G828" i="19"/>
  <c r="G829" i="19"/>
  <c r="G830" i="19"/>
  <c r="G831" i="19"/>
  <c r="G832" i="19"/>
  <c r="G833" i="19"/>
  <c r="G834" i="19"/>
  <c r="G835" i="19"/>
  <c r="G836" i="19"/>
  <c r="G837" i="19"/>
  <c r="G838" i="19"/>
  <c r="G839" i="19"/>
  <c r="G840" i="19"/>
  <c r="G841" i="19"/>
  <c r="G842" i="19"/>
  <c r="G843" i="19"/>
  <c r="G844" i="19"/>
  <c r="G845" i="19"/>
  <c r="G846" i="19"/>
  <c r="G847" i="19"/>
  <c r="G848" i="19"/>
  <c r="G849" i="19"/>
  <c r="G850" i="19"/>
  <c r="G851" i="19"/>
  <c r="G852" i="19"/>
  <c r="G853" i="19"/>
  <c r="G854" i="19"/>
  <c r="G855" i="19"/>
  <c r="G856" i="19"/>
  <c r="G857" i="19"/>
  <c r="G858" i="19"/>
  <c r="G859" i="19"/>
  <c r="G860" i="19"/>
  <c r="G861" i="19"/>
  <c r="G862" i="19"/>
  <c r="G863" i="19"/>
  <c r="G864" i="19"/>
  <c r="G865" i="19"/>
  <c r="G866" i="19"/>
  <c r="G867" i="19"/>
  <c r="G868" i="19"/>
  <c r="G869" i="19"/>
  <c r="G870" i="19"/>
  <c r="G871" i="19"/>
  <c r="G872" i="19"/>
  <c r="G873" i="19"/>
  <c r="G874" i="19"/>
  <c r="G875" i="19"/>
  <c r="G876" i="19"/>
  <c r="G877" i="19"/>
  <c r="G878" i="19"/>
  <c r="G879" i="19"/>
  <c r="G880" i="19"/>
  <c r="G881" i="19"/>
  <c r="G882" i="19"/>
  <c r="G883" i="19"/>
  <c r="G884" i="19"/>
  <c r="G885" i="19"/>
  <c r="G886" i="19"/>
  <c r="G887" i="19"/>
  <c r="G888" i="19"/>
  <c r="G889" i="19"/>
  <c r="G890" i="19"/>
  <c r="G891" i="19"/>
  <c r="G892" i="19"/>
  <c r="G893" i="19"/>
  <c r="G894" i="19"/>
  <c r="G895" i="19"/>
  <c r="G896" i="19"/>
  <c r="G897" i="19"/>
  <c r="G898" i="19"/>
  <c r="G899" i="19"/>
  <c r="G900" i="19"/>
  <c r="G901" i="19"/>
  <c r="G902" i="19"/>
  <c r="G903" i="19"/>
  <c r="G904" i="19"/>
  <c r="G905" i="19"/>
  <c r="G906" i="19"/>
  <c r="G907" i="19"/>
  <c r="G908" i="19"/>
  <c r="G909" i="19"/>
  <c r="G910" i="19"/>
  <c r="G911" i="19"/>
  <c r="G912" i="19"/>
  <c r="G913" i="19"/>
  <c r="G914" i="19"/>
  <c r="G915" i="19"/>
  <c r="G916" i="19"/>
  <c r="G917" i="19"/>
  <c r="G918" i="19"/>
  <c r="G919" i="19"/>
  <c r="G920" i="19"/>
  <c r="G921" i="19"/>
  <c r="G922" i="19"/>
  <c r="G923" i="19"/>
  <c r="G924" i="19"/>
  <c r="G925" i="19"/>
  <c r="G926" i="19"/>
  <c r="G927" i="19"/>
  <c r="G928" i="19"/>
  <c r="G929" i="19"/>
  <c r="G930" i="19"/>
  <c r="G931" i="19"/>
  <c r="G932" i="19"/>
  <c r="G933" i="19"/>
  <c r="G934" i="19"/>
  <c r="G935" i="19"/>
  <c r="G936" i="19"/>
  <c r="G937" i="19"/>
  <c r="G938" i="19"/>
  <c r="G939" i="19"/>
  <c r="G940" i="19"/>
  <c r="G941" i="19"/>
  <c r="G942" i="19"/>
  <c r="G943" i="19"/>
  <c r="G944" i="19"/>
  <c r="G945" i="19"/>
  <c r="G946" i="19"/>
  <c r="G947" i="19"/>
  <c r="G948" i="19"/>
  <c r="G949" i="19"/>
  <c r="G950" i="19"/>
  <c r="G951" i="19"/>
  <c r="G952" i="19"/>
  <c r="G953" i="19"/>
  <c r="G954" i="19"/>
  <c r="G955" i="19"/>
  <c r="G956" i="19"/>
  <c r="G957" i="19"/>
  <c r="G958" i="19"/>
  <c r="G959" i="19"/>
  <c r="G960" i="19"/>
  <c r="G961" i="19"/>
  <c r="G962" i="19"/>
  <c r="G963" i="19"/>
  <c r="G964" i="19"/>
  <c r="G965" i="19"/>
  <c r="G966" i="19"/>
  <c r="G967" i="19"/>
  <c r="G968" i="19"/>
  <c r="G969" i="19"/>
  <c r="G970" i="19"/>
  <c r="G971" i="19"/>
  <c r="G972" i="19"/>
  <c r="G973" i="19"/>
  <c r="G974" i="19"/>
  <c r="G975" i="19"/>
  <c r="G976" i="19"/>
  <c r="G977" i="19"/>
  <c r="G978" i="19"/>
  <c r="G979" i="19"/>
  <c r="G980" i="19"/>
  <c r="G981" i="19"/>
  <c r="G982" i="19"/>
  <c r="G983" i="19"/>
  <c r="G984" i="19"/>
  <c r="G985" i="19"/>
  <c r="G986" i="19"/>
  <c r="G987" i="19"/>
  <c r="G988" i="19"/>
  <c r="G989" i="19"/>
  <c r="G990" i="19"/>
  <c r="G991" i="19"/>
  <c r="G992" i="19"/>
  <c r="G993" i="19"/>
  <c r="G994" i="19"/>
  <c r="G995" i="19"/>
  <c r="G996" i="19"/>
  <c r="G997" i="19"/>
  <c r="G998" i="19"/>
  <c r="G999" i="19"/>
  <c r="G1000" i="19"/>
  <c r="G1001" i="19"/>
  <c r="G1002" i="19"/>
  <c r="G1003" i="19"/>
  <c r="G1004" i="19"/>
  <c r="G1005" i="19"/>
  <c r="G1006" i="19"/>
  <c r="G1007" i="19"/>
  <c r="K9" i="24" l="1"/>
  <c r="K10" i="24" s="1"/>
  <c r="L7" i="24"/>
  <c r="L10" i="24" s="1"/>
  <c r="K15" i="21"/>
  <c r="K16" i="21"/>
  <c r="K17" i="21"/>
  <c r="K18" i="21"/>
  <c r="K19" i="21"/>
  <c r="K20" i="21"/>
  <c r="K21" i="21"/>
  <c r="K22" i="21"/>
  <c r="K23" i="21"/>
  <c r="K24" i="21"/>
  <c r="K25" i="21"/>
  <c r="K26" i="21"/>
  <c r="K27" i="21"/>
  <c r="K28" i="21"/>
  <c r="K29" i="21"/>
  <c r="K30" i="21"/>
  <c r="K31" i="21"/>
  <c r="K32" i="21"/>
  <c r="K33" i="21"/>
  <c r="K34" i="21"/>
  <c r="K35" i="21"/>
  <c r="K36" i="21"/>
  <c r="K37" i="21"/>
  <c r="K38" i="21"/>
  <c r="K39" i="21"/>
  <c r="K40" i="21"/>
  <c r="K41" i="21"/>
  <c r="K42" i="21"/>
  <c r="K43" i="21"/>
  <c r="K44" i="21"/>
  <c r="K45" i="21"/>
  <c r="K46" i="21"/>
  <c r="K47" i="21"/>
  <c r="K48" i="21"/>
  <c r="K49" i="21"/>
  <c r="K50" i="21"/>
  <c r="K51" i="21"/>
  <c r="K52" i="21"/>
  <c r="K53" i="21"/>
  <c r="K54" i="21"/>
  <c r="K55" i="21"/>
  <c r="K56" i="21"/>
  <c r="K57" i="21"/>
  <c r="K58" i="21"/>
  <c r="K59" i="21"/>
  <c r="K60" i="21"/>
  <c r="K61" i="21"/>
  <c r="K62" i="21"/>
  <c r="K63" i="21"/>
  <c r="K64" i="21"/>
  <c r="K65" i="21"/>
  <c r="K66" i="21"/>
  <c r="K67" i="21"/>
  <c r="K68" i="21"/>
  <c r="K69" i="21"/>
  <c r="K70" i="21"/>
  <c r="K71" i="21"/>
  <c r="K72" i="21"/>
  <c r="K73" i="21"/>
  <c r="K74" i="21"/>
  <c r="K75" i="21"/>
  <c r="K76" i="21"/>
  <c r="K77" i="21"/>
  <c r="K78" i="21"/>
  <c r="J15" i="21"/>
  <c r="J16" i="21"/>
  <c r="J17" i="21"/>
  <c r="J18" i="21"/>
  <c r="J19" i="21"/>
  <c r="J20" i="21"/>
  <c r="J21" i="21"/>
  <c r="J22" i="21"/>
  <c r="J23" i="21"/>
  <c r="J24" i="21"/>
  <c r="J25" i="21"/>
  <c r="J26" i="21"/>
  <c r="J27" i="21"/>
  <c r="J28" i="21"/>
  <c r="J29" i="21"/>
  <c r="J30" i="21"/>
  <c r="J31" i="21"/>
  <c r="J32" i="21"/>
  <c r="J33" i="21"/>
  <c r="J34" i="21"/>
  <c r="J35" i="21"/>
  <c r="J36" i="21"/>
  <c r="J37" i="21"/>
  <c r="J38" i="21"/>
  <c r="J39" i="21"/>
  <c r="J40" i="21"/>
  <c r="J41" i="21"/>
  <c r="J42" i="21"/>
  <c r="J43" i="21"/>
  <c r="J44" i="21"/>
  <c r="J45" i="21"/>
  <c r="J46" i="21"/>
  <c r="J47" i="21"/>
  <c r="J48" i="21"/>
  <c r="J49" i="21"/>
  <c r="J50" i="21"/>
  <c r="J51" i="21"/>
  <c r="J52" i="21"/>
  <c r="J53" i="21"/>
  <c r="J54" i="21"/>
  <c r="J55" i="21"/>
  <c r="J56" i="21"/>
  <c r="J57" i="21"/>
  <c r="J58" i="21"/>
  <c r="J59" i="21"/>
  <c r="J60" i="21"/>
  <c r="J61" i="21"/>
  <c r="J62" i="21"/>
  <c r="J63" i="21"/>
  <c r="J64" i="21"/>
  <c r="J65" i="21"/>
  <c r="J66" i="21"/>
  <c r="J67" i="21"/>
  <c r="J68" i="21"/>
  <c r="J69" i="21"/>
  <c r="J70" i="21"/>
  <c r="J71" i="21"/>
  <c r="J72" i="21"/>
  <c r="J73" i="21"/>
  <c r="J74" i="21"/>
  <c r="J75" i="21"/>
  <c r="J76" i="21"/>
  <c r="J77" i="21"/>
  <c r="J78" i="21"/>
  <c r="I15" i="21"/>
  <c r="I16" i="21"/>
  <c r="I17" i="21"/>
  <c r="I18" i="21"/>
  <c r="I19" i="21"/>
  <c r="I20" i="21"/>
  <c r="I21" i="21"/>
  <c r="I22" i="21"/>
  <c r="I23" i="21"/>
  <c r="I24" i="21"/>
  <c r="I25" i="21"/>
  <c r="I26" i="21"/>
  <c r="I27" i="21"/>
  <c r="I28" i="21"/>
  <c r="I29" i="21"/>
  <c r="I30" i="21"/>
  <c r="I31" i="21"/>
  <c r="I32" i="21"/>
  <c r="I33" i="21"/>
  <c r="I34" i="21"/>
  <c r="I35" i="21"/>
  <c r="I36" i="21"/>
  <c r="I37" i="21"/>
  <c r="I38" i="21"/>
  <c r="I39" i="21"/>
  <c r="I40" i="21"/>
  <c r="I41" i="21"/>
  <c r="I42" i="21"/>
  <c r="I43" i="21"/>
  <c r="I44" i="21"/>
  <c r="I45" i="21"/>
  <c r="I46" i="21"/>
  <c r="I47" i="21"/>
  <c r="I48" i="21"/>
  <c r="I49" i="21"/>
  <c r="I50" i="21"/>
  <c r="I51" i="21"/>
  <c r="I52" i="21"/>
  <c r="I53" i="21"/>
  <c r="I54" i="21"/>
  <c r="I55" i="21"/>
  <c r="I56" i="21"/>
  <c r="I57" i="21"/>
  <c r="I58" i="21"/>
  <c r="I59" i="21"/>
  <c r="I60" i="21"/>
  <c r="I61" i="21"/>
  <c r="I62" i="21"/>
  <c r="I63" i="21"/>
  <c r="I64" i="21"/>
  <c r="I65" i="21"/>
  <c r="I66" i="21"/>
  <c r="I67" i="21"/>
  <c r="I68" i="21"/>
  <c r="I69" i="21"/>
  <c r="I70" i="21"/>
  <c r="I71" i="21"/>
  <c r="I72" i="21"/>
  <c r="I73" i="21"/>
  <c r="I74" i="21"/>
  <c r="I75" i="21"/>
  <c r="I76" i="21"/>
  <c r="I77" i="21"/>
  <c r="I78" i="21"/>
  <c r="H9" i="21"/>
  <c r="H10" i="21"/>
  <c r="H11" i="21"/>
  <c r="H12" i="21"/>
  <c r="H13" i="21"/>
  <c r="H14" i="21"/>
  <c r="H15" i="21"/>
  <c r="H16" i="21"/>
  <c r="H17" i="21"/>
  <c r="H18" i="21"/>
  <c r="H19" i="21"/>
  <c r="H20" i="21"/>
  <c r="H21" i="21"/>
  <c r="H22" i="21"/>
  <c r="H23" i="21"/>
  <c r="H24" i="21"/>
  <c r="H25" i="21"/>
  <c r="H26" i="21"/>
  <c r="H27" i="21"/>
  <c r="H28" i="21"/>
  <c r="H29" i="21"/>
  <c r="H30" i="21"/>
  <c r="H31" i="21"/>
  <c r="H32" i="21"/>
  <c r="H33" i="21"/>
  <c r="H34" i="21"/>
  <c r="H35" i="21"/>
  <c r="H36" i="21"/>
  <c r="H37" i="21"/>
  <c r="H38" i="21"/>
  <c r="H39" i="21"/>
  <c r="H40" i="21"/>
  <c r="H41" i="21"/>
  <c r="H42" i="21"/>
  <c r="H43" i="21"/>
  <c r="H44" i="21"/>
  <c r="H45" i="21"/>
  <c r="H46" i="21"/>
  <c r="H47" i="21"/>
  <c r="H48" i="21"/>
  <c r="H49" i="21"/>
  <c r="H50" i="21"/>
  <c r="H51" i="21"/>
  <c r="H52" i="21"/>
  <c r="H53" i="21"/>
  <c r="H54" i="21"/>
  <c r="H55" i="21"/>
  <c r="H56" i="21"/>
  <c r="H57" i="21"/>
  <c r="H58" i="21"/>
  <c r="H59" i="21"/>
  <c r="H60" i="21"/>
  <c r="H61" i="21"/>
  <c r="H62" i="21"/>
  <c r="H63" i="21"/>
  <c r="H64" i="21"/>
  <c r="H65" i="21"/>
  <c r="H66" i="21"/>
  <c r="H67" i="21"/>
  <c r="H68" i="21"/>
  <c r="H69" i="21"/>
  <c r="H70" i="21"/>
  <c r="H71" i="21"/>
  <c r="H72" i="21"/>
  <c r="H73" i="21"/>
  <c r="H74" i="21"/>
  <c r="H75" i="21"/>
  <c r="H76" i="21"/>
  <c r="H77" i="21"/>
  <c r="H78" i="21"/>
  <c r="H8"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9" i="21"/>
  <c r="K11" i="24" l="1"/>
  <c r="K12" i="24" s="1"/>
  <c r="K13" i="24" s="1"/>
  <c r="K15" i="24" s="1"/>
  <c r="K17" i="24" s="1"/>
  <c r="L11" i="24"/>
  <c r="L12" i="24" s="1"/>
  <c r="L14" i="24" s="1"/>
  <c r="E105" i="9"/>
  <c r="C105" i="9"/>
  <c r="E104" i="9"/>
  <c r="C104" i="9"/>
  <c r="E103" i="9"/>
  <c r="C103" i="9"/>
  <c r="E102" i="9"/>
  <c r="C102" i="9"/>
  <c r="E101" i="9"/>
  <c r="C101" i="9"/>
  <c r="E100" i="9"/>
  <c r="C100" i="9"/>
  <c r="E99" i="9"/>
  <c r="C99" i="9"/>
  <c r="E98" i="9"/>
  <c r="C98" i="9"/>
  <c r="E97" i="9"/>
  <c r="C97" i="9"/>
  <c r="E96" i="9"/>
  <c r="C96" i="9"/>
  <c r="E95" i="9"/>
  <c r="C95" i="9"/>
  <c r="E94" i="9"/>
  <c r="C94" i="9"/>
  <c r="E93" i="9"/>
  <c r="C93" i="9"/>
  <c r="E92" i="9"/>
  <c r="C92" i="9"/>
  <c r="E91" i="9"/>
  <c r="C91" i="9"/>
  <c r="E90" i="9"/>
  <c r="C90" i="9"/>
  <c r="E89" i="9"/>
  <c r="C89" i="9"/>
  <c r="E88" i="9"/>
  <c r="C88" i="9"/>
  <c r="E87" i="9"/>
  <c r="C87" i="9"/>
  <c r="E86" i="9"/>
  <c r="C86" i="9"/>
  <c r="E85" i="9"/>
  <c r="C85" i="9"/>
  <c r="E84" i="9"/>
  <c r="C84" i="9"/>
  <c r="E83" i="9"/>
  <c r="C83" i="9"/>
  <c r="E82" i="9"/>
  <c r="C82" i="9"/>
  <c r="E81" i="9"/>
  <c r="C81" i="9"/>
  <c r="E80" i="9"/>
  <c r="C80" i="9"/>
  <c r="E79" i="9"/>
  <c r="C79" i="9"/>
  <c r="E78" i="9"/>
  <c r="C78" i="9"/>
  <c r="E77" i="9"/>
  <c r="C77" i="9"/>
  <c r="E76" i="9"/>
  <c r="C76" i="9"/>
  <c r="E75" i="9"/>
  <c r="C75" i="9"/>
  <c r="E74" i="9"/>
  <c r="C74" i="9"/>
  <c r="E73" i="9"/>
  <c r="C73" i="9"/>
  <c r="E72" i="9"/>
  <c r="C72" i="9"/>
  <c r="E71" i="9"/>
  <c r="C71" i="9"/>
  <c r="E70" i="9"/>
  <c r="C70" i="9"/>
  <c r="E69" i="9"/>
  <c r="C69" i="9"/>
  <c r="E68" i="9"/>
  <c r="C68" i="9"/>
  <c r="E67" i="9"/>
  <c r="C67" i="9"/>
  <c r="E66" i="9"/>
  <c r="C66" i="9"/>
  <c r="E65" i="9"/>
  <c r="C65" i="9"/>
  <c r="E64" i="9"/>
  <c r="C64" i="9"/>
  <c r="E63" i="9"/>
  <c r="C63" i="9"/>
  <c r="E62" i="9"/>
  <c r="C62" i="9"/>
  <c r="E61" i="9"/>
  <c r="C61" i="9"/>
  <c r="E60" i="9"/>
  <c r="C60" i="9"/>
  <c r="E59" i="9"/>
  <c r="C59" i="9"/>
  <c r="E58" i="9"/>
  <c r="C58" i="9"/>
  <c r="E57" i="9"/>
  <c r="C57" i="9"/>
  <c r="E56" i="9"/>
  <c r="C56" i="9"/>
  <c r="E55" i="9"/>
  <c r="C55" i="9"/>
  <c r="E54" i="9"/>
  <c r="C54" i="9"/>
  <c r="E53" i="9"/>
  <c r="C53" i="9"/>
  <c r="E52" i="9"/>
  <c r="C52" i="9"/>
  <c r="E51" i="9"/>
  <c r="C51" i="9"/>
  <c r="E50" i="9"/>
  <c r="C50" i="9"/>
  <c r="E49" i="9"/>
  <c r="C49" i="9"/>
  <c r="E48" i="9"/>
  <c r="C48" i="9"/>
  <c r="E47" i="9"/>
  <c r="C47" i="9"/>
  <c r="E46" i="9"/>
  <c r="C46" i="9"/>
  <c r="E45" i="9"/>
  <c r="C45" i="9"/>
  <c r="E44" i="9"/>
  <c r="C44" i="9"/>
  <c r="E43" i="9"/>
  <c r="C43" i="9"/>
  <c r="E42" i="9"/>
  <c r="C42" i="9"/>
  <c r="E41" i="9"/>
  <c r="C41" i="9"/>
  <c r="E40" i="9"/>
  <c r="C40" i="9"/>
  <c r="E39" i="9"/>
  <c r="C39" i="9"/>
  <c r="E38" i="9"/>
  <c r="C38" i="9"/>
  <c r="E37" i="9"/>
  <c r="C37" i="9"/>
  <c r="E36" i="9"/>
  <c r="C36" i="9"/>
  <c r="E35" i="9"/>
  <c r="C35" i="9"/>
  <c r="E34" i="9"/>
  <c r="C34" i="9"/>
  <c r="E33" i="9"/>
  <c r="C33" i="9"/>
  <c r="E32" i="9"/>
  <c r="C32" i="9"/>
  <c r="E31" i="9"/>
  <c r="C31" i="9"/>
  <c r="E30" i="9"/>
  <c r="C30" i="9"/>
  <c r="E29" i="9"/>
  <c r="C29" i="9"/>
  <c r="E28" i="9"/>
  <c r="C28" i="9"/>
  <c r="E27" i="9"/>
  <c r="C27" i="9"/>
  <c r="E26" i="9"/>
  <c r="C26" i="9"/>
  <c r="E25" i="9"/>
  <c r="C25" i="9"/>
  <c r="E24" i="9"/>
  <c r="C24" i="9"/>
  <c r="E23" i="9"/>
  <c r="C23" i="9"/>
  <c r="E22" i="9"/>
  <c r="C22" i="9"/>
  <c r="E21" i="9"/>
  <c r="C21" i="9"/>
  <c r="E20" i="9"/>
  <c r="C20" i="9"/>
  <c r="E19" i="9"/>
  <c r="C19" i="9"/>
  <c r="E18" i="9"/>
  <c r="C18" i="9"/>
  <c r="E17" i="9"/>
  <c r="C17" i="9"/>
  <c r="E16" i="9"/>
  <c r="C16" i="9"/>
  <c r="E15" i="9"/>
  <c r="C15" i="9"/>
  <c r="E14" i="9"/>
  <c r="C14" i="9"/>
  <c r="E13" i="9"/>
  <c r="C13" i="9"/>
  <c r="E12" i="9"/>
  <c r="C12" i="9"/>
  <c r="E11" i="9"/>
  <c r="C11" i="9"/>
  <c r="E10" i="9"/>
  <c r="C10" i="9"/>
  <c r="E9" i="9"/>
  <c r="C9" i="9"/>
  <c r="E8" i="9"/>
  <c r="C8" i="9"/>
  <c r="E7" i="9"/>
  <c r="C7" i="9"/>
  <c r="E6" i="9"/>
  <c r="C6" i="9"/>
  <c r="AH4" i="9"/>
  <c r="AG4" i="9"/>
  <c r="AF4" i="9"/>
  <c r="AE4" i="9"/>
  <c r="AD4" i="9"/>
  <c r="AC4" i="9"/>
  <c r="AB4" i="9"/>
  <c r="AA4" i="9"/>
  <c r="Z4" i="9"/>
  <c r="Y4" i="9"/>
  <c r="X4" i="9"/>
  <c r="W4" i="9"/>
  <c r="V4" i="9"/>
  <c r="U4" i="9"/>
  <c r="T4" i="9"/>
  <c r="S4" i="9"/>
  <c r="R4" i="9"/>
  <c r="Q4" i="9"/>
  <c r="P4" i="9"/>
  <c r="O4" i="9"/>
  <c r="N4" i="9"/>
  <c r="M4" i="9"/>
  <c r="L4" i="9"/>
  <c r="K4" i="9"/>
  <c r="J4" i="9"/>
  <c r="I4" i="9"/>
  <c r="H4" i="9"/>
  <c r="G4" i="9"/>
  <c r="F4" i="9"/>
  <c r="I15" i="12"/>
  <c r="C15" i="12"/>
  <c r="I14" i="12"/>
  <c r="C14" i="12"/>
  <c r="I13" i="12"/>
  <c r="C13" i="12"/>
  <c r="I12" i="12"/>
  <c r="C12" i="12"/>
  <c r="I11" i="12"/>
  <c r="C11" i="12"/>
  <c r="I10" i="12"/>
  <c r="C10" i="12"/>
  <c r="I6" i="12"/>
  <c r="C6" i="12"/>
  <c r="J3" i="12"/>
  <c r="AI40" i="18"/>
  <c r="AH40" i="18"/>
  <c r="AG40" i="18"/>
  <c r="AF40" i="18"/>
  <c r="AE40" i="18"/>
  <c r="AD40" i="18"/>
  <c r="AC40" i="18"/>
  <c r="AB40" i="18"/>
  <c r="AA40" i="18"/>
  <c r="Z40" i="18"/>
  <c r="Y40" i="18"/>
  <c r="N40" i="18" s="1"/>
  <c r="O40" i="18" s="1"/>
  <c r="P40" i="18" s="1"/>
  <c r="Q40" i="18" s="1"/>
  <c r="R40" i="18" s="1"/>
  <c r="S40" i="18" s="1"/>
  <c r="T40" i="18" s="1"/>
  <c r="U40" i="18" s="1"/>
  <c r="V40" i="18" s="1"/>
  <c r="W40" i="18" s="1"/>
  <c r="X40" i="18" s="1"/>
  <c r="L40" i="18"/>
  <c r="E40" i="18"/>
  <c r="A40" i="18"/>
  <c r="AI39" i="18"/>
  <c r="AH39" i="18"/>
  <c r="AG39" i="18"/>
  <c r="AF39" i="18"/>
  <c r="AE39" i="18"/>
  <c r="AD39" i="18"/>
  <c r="AC39" i="18"/>
  <c r="AB39" i="18"/>
  <c r="AA39" i="18"/>
  <c r="Z39" i="18"/>
  <c r="Y39" i="18"/>
  <c r="N39" i="18" s="1"/>
  <c r="O39" i="18" s="1"/>
  <c r="P39" i="18" s="1"/>
  <c r="Q39" i="18" s="1"/>
  <c r="R39" i="18" s="1"/>
  <c r="S39" i="18" s="1"/>
  <c r="T39" i="18" s="1"/>
  <c r="U39" i="18" s="1"/>
  <c r="V39" i="18" s="1"/>
  <c r="W39" i="18" s="1"/>
  <c r="X39" i="18" s="1"/>
  <c r="L39" i="18"/>
  <c r="E39" i="18"/>
  <c r="A39" i="18"/>
  <c r="AI38" i="18"/>
  <c r="AH38" i="18"/>
  <c r="AG38" i="18"/>
  <c r="AF38" i="18"/>
  <c r="AE38" i="18"/>
  <c r="AD38" i="18"/>
  <c r="AC38" i="18"/>
  <c r="AB38" i="18"/>
  <c r="AA38" i="18"/>
  <c r="Z38" i="18"/>
  <c r="Y38" i="18"/>
  <c r="N38" i="18" s="1"/>
  <c r="O38" i="18" s="1"/>
  <c r="P38" i="18" s="1"/>
  <c r="Q38" i="18" s="1"/>
  <c r="R38" i="18" s="1"/>
  <c r="S38" i="18" s="1"/>
  <c r="T38" i="18" s="1"/>
  <c r="U38" i="18" s="1"/>
  <c r="V38" i="18" s="1"/>
  <c r="W38" i="18" s="1"/>
  <c r="X38" i="18" s="1"/>
  <c r="L38" i="18"/>
  <c r="E38" i="18"/>
  <c r="A38" i="18"/>
  <c r="AI37" i="18"/>
  <c r="AH37" i="18"/>
  <c r="AG37" i="18"/>
  <c r="AF37" i="18"/>
  <c r="AE37" i="18"/>
  <c r="AD37" i="18"/>
  <c r="AC37" i="18"/>
  <c r="AB37" i="18"/>
  <c r="AA37" i="18"/>
  <c r="Z37" i="18"/>
  <c r="Y37" i="18"/>
  <c r="N37" i="18" s="1"/>
  <c r="O37" i="18" s="1"/>
  <c r="P37" i="18" s="1"/>
  <c r="Q37" i="18" s="1"/>
  <c r="R37" i="18" s="1"/>
  <c r="S37" i="18" s="1"/>
  <c r="T37" i="18" s="1"/>
  <c r="U37" i="18" s="1"/>
  <c r="V37" i="18" s="1"/>
  <c r="W37" i="18" s="1"/>
  <c r="X37" i="18" s="1"/>
  <c r="L37" i="18"/>
  <c r="E37" i="18"/>
  <c r="A37" i="18"/>
  <c r="AI32" i="18"/>
  <c r="AH32" i="18"/>
  <c r="AG32" i="18"/>
  <c r="AF32" i="18"/>
  <c r="AE32" i="18"/>
  <c r="AD32" i="18"/>
  <c r="AC32" i="18"/>
  <c r="AB32" i="18"/>
  <c r="AA32" i="18"/>
  <c r="Z32" i="18"/>
  <c r="Y32" i="18"/>
  <c r="N32" i="18" s="1"/>
  <c r="O32" i="18" s="1"/>
  <c r="P32" i="18" s="1"/>
  <c r="Q32" i="18" s="1"/>
  <c r="R32" i="18" s="1"/>
  <c r="S32" i="18" s="1"/>
  <c r="T32" i="18" s="1"/>
  <c r="U32" i="18" s="1"/>
  <c r="V32" i="18" s="1"/>
  <c r="W32" i="18" s="1"/>
  <c r="X32" i="18" s="1"/>
  <c r="L32" i="18"/>
  <c r="E32" i="18"/>
  <c r="A32" i="18"/>
  <c r="AI31" i="18"/>
  <c r="AH31" i="18"/>
  <c r="AG31" i="18"/>
  <c r="AF31" i="18"/>
  <c r="AE31" i="18"/>
  <c r="AD31" i="18"/>
  <c r="AC31" i="18"/>
  <c r="AB31" i="18"/>
  <c r="AA31" i="18"/>
  <c r="Z31" i="18"/>
  <c r="Y31" i="18"/>
  <c r="N31" i="18" s="1"/>
  <c r="O31" i="18" s="1"/>
  <c r="P31" i="18" s="1"/>
  <c r="Q31" i="18" s="1"/>
  <c r="R31" i="18" s="1"/>
  <c r="S31" i="18" s="1"/>
  <c r="T31" i="18" s="1"/>
  <c r="U31" i="18" s="1"/>
  <c r="V31" i="18" s="1"/>
  <c r="W31" i="18" s="1"/>
  <c r="X31" i="18" s="1"/>
  <c r="L31" i="18"/>
  <c r="E31" i="18"/>
  <c r="A31" i="18"/>
  <c r="AI30" i="18"/>
  <c r="AH30" i="18"/>
  <c r="AG30" i="18"/>
  <c r="AF30" i="18"/>
  <c r="AE30" i="18"/>
  <c r="AD30" i="18"/>
  <c r="AC30" i="18"/>
  <c r="AB30" i="18"/>
  <c r="AA30" i="18"/>
  <c r="Z30" i="18"/>
  <c r="Y30" i="18"/>
  <c r="N30" i="18" s="1"/>
  <c r="O30" i="18" s="1"/>
  <c r="P30" i="18" s="1"/>
  <c r="Q30" i="18" s="1"/>
  <c r="R30" i="18" s="1"/>
  <c r="S30" i="18" s="1"/>
  <c r="T30" i="18" s="1"/>
  <c r="U30" i="18" s="1"/>
  <c r="V30" i="18" s="1"/>
  <c r="W30" i="18" s="1"/>
  <c r="X30" i="18" s="1"/>
  <c r="L30" i="18"/>
  <c r="E30" i="18"/>
  <c r="A30" i="18"/>
  <c r="AI29" i="18"/>
  <c r="AH29" i="18"/>
  <c r="AG29" i="18"/>
  <c r="AF29" i="18"/>
  <c r="AE29" i="18"/>
  <c r="AD29" i="18"/>
  <c r="AC29" i="18"/>
  <c r="AB29" i="18"/>
  <c r="AA29" i="18"/>
  <c r="Z29" i="18"/>
  <c r="Y29" i="18"/>
  <c r="N29" i="18" s="1"/>
  <c r="O29" i="18" s="1"/>
  <c r="P29" i="18" s="1"/>
  <c r="Q29" i="18" s="1"/>
  <c r="R29" i="18" s="1"/>
  <c r="S29" i="18" s="1"/>
  <c r="T29" i="18" s="1"/>
  <c r="U29" i="18" s="1"/>
  <c r="V29" i="18" s="1"/>
  <c r="W29" i="18" s="1"/>
  <c r="X29" i="18" s="1"/>
  <c r="L29" i="18"/>
  <c r="E29" i="18"/>
  <c r="A29" i="18"/>
  <c r="AI28" i="18"/>
  <c r="AH28" i="18"/>
  <c r="AG28" i="18"/>
  <c r="AF28" i="18"/>
  <c r="AE28" i="18"/>
  <c r="AD28" i="18"/>
  <c r="AC28" i="18"/>
  <c r="AB28" i="18"/>
  <c r="AA28" i="18"/>
  <c r="Z28" i="18"/>
  <c r="Y28" i="18"/>
  <c r="N28" i="18" s="1"/>
  <c r="O28" i="18" s="1"/>
  <c r="P28" i="18" s="1"/>
  <c r="Q28" i="18" s="1"/>
  <c r="R28" i="18" s="1"/>
  <c r="S28" i="18" s="1"/>
  <c r="T28" i="18" s="1"/>
  <c r="U28" i="18" s="1"/>
  <c r="V28" i="18" s="1"/>
  <c r="W28" i="18" s="1"/>
  <c r="X28" i="18" s="1"/>
  <c r="L28" i="18"/>
  <c r="E28" i="18"/>
  <c r="A28" i="18"/>
  <c r="AI27" i="18"/>
  <c r="AH27" i="18"/>
  <c r="AG27" i="18"/>
  <c r="AF27" i="18"/>
  <c r="AE27" i="18"/>
  <c r="AD27" i="18"/>
  <c r="AC27" i="18"/>
  <c r="AB27" i="18"/>
  <c r="AA27" i="18"/>
  <c r="Z27" i="18"/>
  <c r="Y27" i="18"/>
  <c r="N27" i="18" s="1"/>
  <c r="L27" i="18"/>
  <c r="E27" i="18"/>
  <c r="A27" i="18"/>
  <c r="AI26" i="18"/>
  <c r="AH26" i="18"/>
  <c r="AG26" i="18"/>
  <c r="AF26" i="18"/>
  <c r="AE26" i="18"/>
  <c r="AD26" i="18"/>
  <c r="AC26" i="18"/>
  <c r="AB26" i="18"/>
  <c r="AA26" i="18"/>
  <c r="Z26" i="18"/>
  <c r="Y26" i="18"/>
  <c r="N26" i="18" s="1"/>
  <c r="L26" i="18"/>
  <c r="E26" i="18"/>
  <c r="A26" i="18"/>
  <c r="AI25" i="18"/>
  <c r="AH25" i="18"/>
  <c r="AG25" i="18"/>
  <c r="AF25" i="18"/>
  <c r="AE25" i="18"/>
  <c r="AD25" i="18"/>
  <c r="AC25" i="18"/>
  <c r="AB25" i="18"/>
  <c r="AA25" i="18"/>
  <c r="Z25" i="18"/>
  <c r="Y25" i="18"/>
  <c r="N25" i="18" s="1"/>
  <c r="O25" i="18" s="1"/>
  <c r="P25" i="18" s="1"/>
  <c r="Q25" i="18" s="1"/>
  <c r="R25" i="18" s="1"/>
  <c r="S25" i="18" s="1"/>
  <c r="T25" i="18" s="1"/>
  <c r="U25" i="18" s="1"/>
  <c r="V25" i="18" s="1"/>
  <c r="W25" i="18" s="1"/>
  <c r="X25" i="18" s="1"/>
  <c r="L25" i="18"/>
  <c r="E25" i="18"/>
  <c r="A25" i="18"/>
  <c r="AI24" i="18"/>
  <c r="AH24" i="18"/>
  <c r="AG24" i="18"/>
  <c r="AF24" i="18"/>
  <c r="AE24" i="18"/>
  <c r="AD24" i="18"/>
  <c r="AC24" i="18"/>
  <c r="AB24" i="18"/>
  <c r="AA24" i="18"/>
  <c r="Z24" i="18"/>
  <c r="Y24" i="18"/>
  <c r="N24" i="18" s="1"/>
  <c r="O24" i="18" s="1"/>
  <c r="P24" i="18" s="1"/>
  <c r="Q24" i="18" s="1"/>
  <c r="R24" i="18" s="1"/>
  <c r="S24" i="18" s="1"/>
  <c r="T24" i="18" s="1"/>
  <c r="U24" i="18" s="1"/>
  <c r="V24" i="18" s="1"/>
  <c r="W24" i="18" s="1"/>
  <c r="X24" i="18" s="1"/>
  <c r="L24" i="18"/>
  <c r="E24" i="18"/>
  <c r="A24" i="18"/>
  <c r="AI23" i="18"/>
  <c r="AH23" i="18"/>
  <c r="AG23" i="18"/>
  <c r="AF23" i="18"/>
  <c r="AE23" i="18"/>
  <c r="AD23" i="18"/>
  <c r="AC23" i="18"/>
  <c r="AB23" i="18"/>
  <c r="AA23" i="18"/>
  <c r="Z23" i="18"/>
  <c r="Y23" i="18"/>
  <c r="N23" i="18" s="1"/>
  <c r="O23" i="18" s="1"/>
  <c r="P23" i="18" s="1"/>
  <c r="Q23" i="18" s="1"/>
  <c r="R23" i="18" s="1"/>
  <c r="S23" i="18" s="1"/>
  <c r="T23" i="18" s="1"/>
  <c r="U23" i="18" s="1"/>
  <c r="V23" i="18" s="1"/>
  <c r="W23" i="18" s="1"/>
  <c r="X23" i="18" s="1"/>
  <c r="L23" i="18"/>
  <c r="E23" i="18"/>
  <c r="A23" i="18"/>
  <c r="AI22" i="18"/>
  <c r="AH22" i="18"/>
  <c r="AG22" i="18"/>
  <c r="AF22" i="18"/>
  <c r="AE22" i="18"/>
  <c r="AD22" i="18"/>
  <c r="AC22" i="18"/>
  <c r="AB22" i="18"/>
  <c r="AA22" i="18"/>
  <c r="Z22" i="18"/>
  <c r="Y22" i="18"/>
  <c r="N22" i="18" s="1"/>
  <c r="L22" i="18"/>
  <c r="E22" i="18"/>
  <c r="A22" i="18"/>
  <c r="AI21" i="18"/>
  <c r="AH21" i="18"/>
  <c r="AG21" i="18"/>
  <c r="AF21" i="18"/>
  <c r="AE21" i="18"/>
  <c r="AD21" i="18"/>
  <c r="AC21" i="18"/>
  <c r="AB21" i="18"/>
  <c r="AA21" i="18"/>
  <c r="Z21" i="18"/>
  <c r="Y21" i="18"/>
  <c r="N21" i="18" s="1"/>
  <c r="O21" i="18" s="1"/>
  <c r="P21" i="18" s="1"/>
  <c r="Q21" i="18" s="1"/>
  <c r="R21" i="18" s="1"/>
  <c r="S21" i="18" s="1"/>
  <c r="T21" i="18" s="1"/>
  <c r="U21" i="18" s="1"/>
  <c r="V21" i="18" s="1"/>
  <c r="W21" i="18" s="1"/>
  <c r="X21" i="18" s="1"/>
  <c r="L21" i="18"/>
  <c r="E21" i="18"/>
  <c r="A21" i="18"/>
  <c r="AI20" i="18"/>
  <c r="AH20" i="18"/>
  <c r="AG20" i="18"/>
  <c r="AF20" i="18"/>
  <c r="AE20" i="18"/>
  <c r="AD20" i="18"/>
  <c r="AC20" i="18"/>
  <c r="AB20" i="18"/>
  <c r="AA20" i="18"/>
  <c r="Z20" i="18"/>
  <c r="Y20" i="18"/>
  <c r="N20" i="18" s="1"/>
  <c r="O20" i="18" s="1"/>
  <c r="P20" i="18" s="1"/>
  <c r="Q20" i="18" s="1"/>
  <c r="R20" i="18" s="1"/>
  <c r="S20" i="18" s="1"/>
  <c r="T20" i="18" s="1"/>
  <c r="U20" i="18" s="1"/>
  <c r="V20" i="18" s="1"/>
  <c r="W20" i="18" s="1"/>
  <c r="X20" i="18" s="1"/>
  <c r="L20" i="18"/>
  <c r="E20" i="18"/>
  <c r="A20" i="18"/>
  <c r="AI19" i="18"/>
  <c r="AH19" i="18"/>
  <c r="AG19" i="18"/>
  <c r="AF19" i="18"/>
  <c r="AE19" i="18"/>
  <c r="AD19" i="18"/>
  <c r="AC19" i="18"/>
  <c r="AB19" i="18"/>
  <c r="AA19" i="18"/>
  <c r="Z19" i="18"/>
  <c r="Y19" i="18"/>
  <c r="N19" i="18" s="1"/>
  <c r="O19" i="18" s="1"/>
  <c r="P19" i="18" s="1"/>
  <c r="Q19" i="18" s="1"/>
  <c r="R19" i="18" s="1"/>
  <c r="S19" i="18" s="1"/>
  <c r="T19" i="18" s="1"/>
  <c r="U19" i="18" s="1"/>
  <c r="V19" i="18" s="1"/>
  <c r="W19" i="18" s="1"/>
  <c r="X19" i="18" s="1"/>
  <c r="L19" i="18"/>
  <c r="E19" i="18"/>
  <c r="A19" i="18"/>
  <c r="AI18" i="18"/>
  <c r="AH18" i="18"/>
  <c r="AG18" i="18"/>
  <c r="AF18" i="18"/>
  <c r="AE18" i="18"/>
  <c r="AD18" i="18"/>
  <c r="AC18" i="18"/>
  <c r="AB18" i="18"/>
  <c r="AA18" i="18"/>
  <c r="Z18" i="18"/>
  <c r="Y18" i="18"/>
  <c r="N18" i="18" s="1"/>
  <c r="L18" i="18"/>
  <c r="E18" i="18"/>
  <c r="A18" i="18"/>
  <c r="AI17" i="18"/>
  <c r="AH17" i="18"/>
  <c r="AG17" i="18"/>
  <c r="AF17" i="18"/>
  <c r="AE17" i="18"/>
  <c r="AD17" i="18"/>
  <c r="AC17" i="18"/>
  <c r="AB17" i="18"/>
  <c r="AA17" i="18"/>
  <c r="Z17" i="18"/>
  <c r="Y17" i="18"/>
  <c r="N17" i="18" s="1"/>
  <c r="O17" i="18" s="1"/>
  <c r="P17" i="18" s="1"/>
  <c r="Q17" i="18" s="1"/>
  <c r="R17" i="18" s="1"/>
  <c r="S17" i="18" s="1"/>
  <c r="T17" i="18" s="1"/>
  <c r="U17" i="18" s="1"/>
  <c r="V17" i="18" s="1"/>
  <c r="W17" i="18" s="1"/>
  <c r="X17" i="18" s="1"/>
  <c r="L17" i="18"/>
  <c r="E17" i="18"/>
  <c r="A17" i="18"/>
  <c r="AI16" i="18"/>
  <c r="AH16" i="18"/>
  <c r="AG16" i="18"/>
  <c r="AF16" i="18"/>
  <c r="AE16" i="18"/>
  <c r="AD16" i="18"/>
  <c r="AC16" i="18"/>
  <c r="AB16" i="18"/>
  <c r="AA16" i="18"/>
  <c r="Z16" i="18"/>
  <c r="Y16" i="18"/>
  <c r="N16" i="18" s="1"/>
  <c r="O16" i="18" s="1"/>
  <c r="P16" i="18" s="1"/>
  <c r="Q16" i="18" s="1"/>
  <c r="R16" i="18" s="1"/>
  <c r="S16" i="18" s="1"/>
  <c r="T16" i="18" s="1"/>
  <c r="U16" i="18" s="1"/>
  <c r="V16" i="18" s="1"/>
  <c r="W16" i="18" s="1"/>
  <c r="X16" i="18" s="1"/>
  <c r="L16" i="18"/>
  <c r="E16" i="18"/>
  <c r="A16" i="18"/>
  <c r="AI15" i="18"/>
  <c r="AH15" i="18"/>
  <c r="AG15" i="18"/>
  <c r="AF15" i="18"/>
  <c r="AE15" i="18"/>
  <c r="AD15" i="18"/>
  <c r="AC15" i="18"/>
  <c r="AB15" i="18"/>
  <c r="AA15" i="18"/>
  <c r="Z15" i="18"/>
  <c r="Y15" i="18"/>
  <c r="N15" i="18" s="1"/>
  <c r="O15" i="18" s="1"/>
  <c r="P15" i="18" s="1"/>
  <c r="Q15" i="18" s="1"/>
  <c r="R15" i="18" s="1"/>
  <c r="S15" i="18" s="1"/>
  <c r="T15" i="18" s="1"/>
  <c r="U15" i="18" s="1"/>
  <c r="V15" i="18" s="1"/>
  <c r="W15" i="18" s="1"/>
  <c r="X15" i="18" s="1"/>
  <c r="L15" i="18"/>
  <c r="E15" i="18"/>
  <c r="A15" i="18"/>
  <c r="AI14" i="18"/>
  <c r="AH14" i="18"/>
  <c r="AG14" i="18"/>
  <c r="AF14" i="18"/>
  <c r="AE14" i="18"/>
  <c r="AD14" i="18"/>
  <c r="AC14" i="18"/>
  <c r="AB14" i="18"/>
  <c r="AA14" i="18"/>
  <c r="Z14" i="18"/>
  <c r="Y14" i="18"/>
  <c r="N14" i="18" s="1"/>
  <c r="L14" i="18"/>
  <c r="E14" i="18"/>
  <c r="A14" i="18"/>
  <c r="AI13" i="18"/>
  <c r="AH13" i="18"/>
  <c r="AG13" i="18"/>
  <c r="AF13" i="18"/>
  <c r="AE13" i="18"/>
  <c r="AD13" i="18"/>
  <c r="AC13" i="18"/>
  <c r="AB13" i="18"/>
  <c r="AA13" i="18"/>
  <c r="Z13" i="18"/>
  <c r="Y13" i="18"/>
  <c r="N13" i="18" s="1"/>
  <c r="O13" i="18" s="1"/>
  <c r="P13" i="18" s="1"/>
  <c r="Q13" i="18" s="1"/>
  <c r="R13" i="18" s="1"/>
  <c r="S13" i="18" s="1"/>
  <c r="T13" i="18" s="1"/>
  <c r="U13" i="18" s="1"/>
  <c r="V13" i="18" s="1"/>
  <c r="W13" i="18" s="1"/>
  <c r="X13" i="18" s="1"/>
  <c r="L13" i="18"/>
  <c r="E13" i="18"/>
  <c r="A13" i="18"/>
  <c r="AI12" i="18"/>
  <c r="AH12" i="18"/>
  <c r="AG12" i="18"/>
  <c r="AF12" i="18"/>
  <c r="AE12" i="18"/>
  <c r="AD12" i="18"/>
  <c r="AC12" i="18"/>
  <c r="AB12" i="18"/>
  <c r="AA12" i="18"/>
  <c r="Z12" i="18"/>
  <c r="Y12" i="18"/>
  <c r="N12" i="18" s="1"/>
  <c r="O12" i="18" s="1"/>
  <c r="P12" i="18" s="1"/>
  <c r="Q12" i="18" s="1"/>
  <c r="R12" i="18" s="1"/>
  <c r="S12" i="18" s="1"/>
  <c r="T12" i="18" s="1"/>
  <c r="U12" i="18" s="1"/>
  <c r="V12" i="18" s="1"/>
  <c r="W12" i="18" s="1"/>
  <c r="X12" i="18" s="1"/>
  <c r="L12" i="18"/>
  <c r="E12" i="18"/>
  <c r="A12" i="18"/>
  <c r="AI11" i="18"/>
  <c r="AH11" i="18"/>
  <c r="AG11" i="18"/>
  <c r="AF11" i="18"/>
  <c r="AE11" i="18"/>
  <c r="AD11" i="18"/>
  <c r="AC11" i="18"/>
  <c r="AB11" i="18"/>
  <c r="AA11" i="18"/>
  <c r="Z11" i="18"/>
  <c r="Y11" i="18"/>
  <c r="N11" i="18" s="1"/>
  <c r="O11" i="18" s="1"/>
  <c r="P11" i="18" s="1"/>
  <c r="Q11" i="18" s="1"/>
  <c r="R11" i="18" s="1"/>
  <c r="S11" i="18" s="1"/>
  <c r="T11" i="18" s="1"/>
  <c r="U11" i="18" s="1"/>
  <c r="V11" i="18" s="1"/>
  <c r="W11" i="18" s="1"/>
  <c r="X11" i="18" s="1"/>
  <c r="L11" i="18"/>
  <c r="E11" i="18"/>
  <c r="A11" i="18"/>
  <c r="AI10" i="18"/>
  <c r="AH10" i="18"/>
  <c r="AG10" i="18"/>
  <c r="AF10" i="18"/>
  <c r="AE10" i="18"/>
  <c r="AD10" i="18"/>
  <c r="AC10" i="18"/>
  <c r="AB10" i="18"/>
  <c r="AA10" i="18"/>
  <c r="Z10" i="18"/>
  <c r="Y10" i="18"/>
  <c r="N10" i="18" s="1"/>
  <c r="O10" i="18" s="1"/>
  <c r="P10" i="18" s="1"/>
  <c r="Q10" i="18" s="1"/>
  <c r="R10" i="18" s="1"/>
  <c r="S10" i="18" s="1"/>
  <c r="T10" i="18" s="1"/>
  <c r="U10" i="18" s="1"/>
  <c r="V10" i="18" s="1"/>
  <c r="W10" i="18" s="1"/>
  <c r="X10" i="18" s="1"/>
  <c r="L10" i="18"/>
  <c r="E10" i="18"/>
  <c r="A10" i="18"/>
  <c r="AI9" i="18"/>
  <c r="AH9" i="18"/>
  <c r="AG9" i="18"/>
  <c r="AF9" i="18"/>
  <c r="AE9" i="18"/>
  <c r="AD9" i="18"/>
  <c r="AC9" i="18"/>
  <c r="AB9" i="18"/>
  <c r="AA9" i="18"/>
  <c r="Z9" i="18"/>
  <c r="Y9" i="18"/>
  <c r="N9" i="18" s="1"/>
  <c r="O9" i="18" s="1"/>
  <c r="P9" i="18" s="1"/>
  <c r="Q9" i="18" s="1"/>
  <c r="R9" i="18" s="1"/>
  <c r="S9" i="18" s="1"/>
  <c r="T9" i="18" s="1"/>
  <c r="U9" i="18" s="1"/>
  <c r="V9" i="18" s="1"/>
  <c r="W9" i="18" s="1"/>
  <c r="X9" i="18" s="1"/>
  <c r="L9" i="18"/>
  <c r="E9" i="18"/>
  <c r="A9" i="18"/>
  <c r="AI8" i="18"/>
  <c r="AH8" i="18"/>
  <c r="AG8" i="18"/>
  <c r="AF8" i="18"/>
  <c r="AE8" i="18"/>
  <c r="AD8" i="18"/>
  <c r="AC8" i="18"/>
  <c r="AB8" i="18"/>
  <c r="AA8" i="18"/>
  <c r="Z8" i="18"/>
  <c r="Y8" i="18"/>
  <c r="N8" i="18" s="1"/>
  <c r="O8" i="18" s="1"/>
  <c r="P8" i="18" s="1"/>
  <c r="Q8" i="18" s="1"/>
  <c r="R8" i="18" s="1"/>
  <c r="S8" i="18" s="1"/>
  <c r="T8" i="18" s="1"/>
  <c r="U8" i="18" s="1"/>
  <c r="V8" i="18" s="1"/>
  <c r="W8" i="18" s="1"/>
  <c r="X8" i="18" s="1"/>
  <c r="L8" i="18"/>
  <c r="E8" i="18"/>
  <c r="A8" i="18"/>
  <c r="B16" i="6"/>
  <c r="B15" i="6"/>
  <c r="B14" i="6"/>
  <c r="B13" i="6"/>
  <c r="B12" i="6"/>
  <c r="B11" i="6"/>
  <c r="B10" i="6"/>
  <c r="B9" i="6"/>
  <c r="F8" i="6"/>
  <c r="K8" i="6" s="1"/>
  <c r="B8" i="6"/>
  <c r="F7" i="6"/>
  <c r="K7" i="6" s="1"/>
  <c r="B7" i="6"/>
  <c r="F6" i="6"/>
  <c r="K6" i="6" s="1"/>
  <c r="B6" i="6"/>
  <c r="K3" i="6"/>
  <c r="I18" i="5"/>
  <c r="F18" i="5"/>
  <c r="U18" i="5" s="1"/>
  <c r="B18" i="5"/>
  <c r="X17" i="5"/>
  <c r="W17" i="5"/>
  <c r="Q17" i="5"/>
  <c r="M17" i="5"/>
  <c r="I17" i="5"/>
  <c r="F17" i="5"/>
  <c r="U17" i="5" s="1"/>
  <c r="B17" i="5"/>
  <c r="X16" i="5"/>
  <c r="W16" i="5"/>
  <c r="Q16" i="5"/>
  <c r="M16" i="5"/>
  <c r="I16" i="5"/>
  <c r="V16" i="5" s="1"/>
  <c r="F16" i="5"/>
  <c r="U16" i="5" s="1"/>
  <c r="B16" i="5"/>
  <c r="X15" i="5"/>
  <c r="W15" i="5"/>
  <c r="Q15" i="5"/>
  <c r="M15" i="5"/>
  <c r="I15" i="5"/>
  <c r="V15" i="5" s="1"/>
  <c r="F15" i="5"/>
  <c r="U15" i="5" s="1"/>
  <c r="B15" i="5"/>
  <c r="X14" i="5"/>
  <c r="W14" i="5"/>
  <c r="Q14" i="5"/>
  <c r="M14" i="5"/>
  <c r="I14" i="5"/>
  <c r="V14" i="5" s="1"/>
  <c r="F14" i="5"/>
  <c r="U14" i="5" s="1"/>
  <c r="B14" i="5"/>
  <c r="X13" i="5"/>
  <c r="W13" i="5"/>
  <c r="Q13" i="5"/>
  <c r="M13" i="5"/>
  <c r="I13" i="5"/>
  <c r="F13" i="5"/>
  <c r="U13" i="5" s="1"/>
  <c r="B13" i="5"/>
  <c r="X12" i="5"/>
  <c r="W12" i="5"/>
  <c r="Q12" i="5"/>
  <c r="M12" i="5"/>
  <c r="I12" i="5"/>
  <c r="V12" i="5" s="1"/>
  <c r="F12" i="5"/>
  <c r="U12" i="5" s="1"/>
  <c r="B12" i="5"/>
  <c r="X11" i="5"/>
  <c r="W11" i="5"/>
  <c r="Q11" i="5"/>
  <c r="M11" i="5"/>
  <c r="I11" i="5"/>
  <c r="F11" i="5"/>
  <c r="U11" i="5" s="1"/>
  <c r="B11" i="5"/>
  <c r="X10" i="5"/>
  <c r="W10" i="5"/>
  <c r="Q10" i="5"/>
  <c r="M10" i="5"/>
  <c r="I10" i="5"/>
  <c r="F10" i="5"/>
  <c r="U10" i="5" s="1"/>
  <c r="B10" i="5"/>
  <c r="X9" i="5"/>
  <c r="W9" i="5"/>
  <c r="Q9" i="5"/>
  <c r="M9" i="5"/>
  <c r="I9" i="5"/>
  <c r="F9" i="5"/>
  <c r="U9" i="5" s="1"/>
  <c r="B9" i="5"/>
  <c r="P8" i="5"/>
  <c r="O8" i="5"/>
  <c r="M8" i="5"/>
  <c r="H8" i="5"/>
  <c r="G8" i="5"/>
  <c r="E8" i="5"/>
  <c r="D8" i="5"/>
  <c r="B8" i="5"/>
  <c r="L3" i="5"/>
  <c r="H6" i="21"/>
  <c r="B8" i="21"/>
  <c r="A9" i="21" s="1"/>
  <c r="I5" i="23"/>
  <c r="A2" i="20"/>
  <c r="AX1007" i="19"/>
  <c r="AP1007" i="19"/>
  <c r="AN1007" i="19"/>
  <c r="AM1007" i="19"/>
  <c r="AL1007" i="19"/>
  <c r="AK1007" i="19"/>
  <c r="AI1007" i="19"/>
  <c r="AS1007" i="19"/>
  <c r="F1007" i="19"/>
  <c r="D1007" i="19"/>
  <c r="C1007" i="19"/>
  <c r="A1007" i="19"/>
  <c r="AX1006" i="19"/>
  <c r="AM1006" i="19"/>
  <c r="AJ1006" i="19"/>
  <c r="AI1006" i="19"/>
  <c r="AS1006" i="19"/>
  <c r="D1006" i="19"/>
  <c r="C1006" i="19"/>
  <c r="A1006" i="19"/>
  <c r="AS1005" i="19"/>
  <c r="AI1005" i="19"/>
  <c r="D1005" i="19"/>
  <c r="C1005" i="19"/>
  <c r="A1005" i="19"/>
  <c r="AW1004" i="19"/>
  <c r="AN1004" i="19"/>
  <c r="AL1004" i="19"/>
  <c r="AK1004" i="19"/>
  <c r="AI1004" i="19"/>
  <c r="AD1004" i="19"/>
  <c r="AX1004" i="19"/>
  <c r="D1004" i="19"/>
  <c r="C1004" i="19"/>
  <c r="A1004" i="19"/>
  <c r="AI1003" i="19"/>
  <c r="D1003" i="19"/>
  <c r="C1003" i="19"/>
  <c r="A1003" i="19"/>
  <c r="AN1002" i="19"/>
  <c r="AJ1002" i="19"/>
  <c r="AI1002" i="19"/>
  <c r="AS1002" i="19"/>
  <c r="D1002" i="19"/>
  <c r="C1002" i="19"/>
  <c r="A1002" i="19"/>
  <c r="AI1001" i="19"/>
  <c r="AK1001" i="19"/>
  <c r="D1001" i="19"/>
  <c r="C1001" i="19"/>
  <c r="A1001" i="19"/>
  <c r="AP1000" i="19"/>
  <c r="AL1000" i="19"/>
  <c r="AK1000" i="19"/>
  <c r="AI1000" i="19"/>
  <c r="AD1000" i="19"/>
  <c r="AS1000" i="19"/>
  <c r="D1000" i="19"/>
  <c r="C1000" i="19"/>
  <c r="A1000" i="19"/>
  <c r="AX999" i="19"/>
  <c r="AW999" i="19"/>
  <c r="AQ999" i="19"/>
  <c r="AN999" i="19"/>
  <c r="AM999" i="19"/>
  <c r="AL999" i="19"/>
  <c r="AK999" i="19"/>
  <c r="AI999" i="19"/>
  <c r="AS999" i="19"/>
  <c r="F999" i="19"/>
  <c r="D999" i="19"/>
  <c r="C999" i="19"/>
  <c r="A999" i="19"/>
  <c r="AI998" i="19"/>
  <c r="D998" i="19"/>
  <c r="C998" i="19"/>
  <c r="A998" i="19"/>
  <c r="AK997" i="19"/>
  <c r="AJ997" i="19"/>
  <c r="AI997" i="19"/>
  <c r="AP997" i="19"/>
  <c r="D997" i="19"/>
  <c r="C997" i="19"/>
  <c r="A997" i="19"/>
  <c r="AI996" i="19"/>
  <c r="AD996" i="19"/>
  <c r="D996" i="19"/>
  <c r="C996" i="19"/>
  <c r="A996" i="19"/>
  <c r="AI995" i="19"/>
  <c r="F995" i="19"/>
  <c r="D995" i="19"/>
  <c r="C995" i="19"/>
  <c r="A995" i="19"/>
  <c r="AM994" i="19"/>
  <c r="AJ994" i="19"/>
  <c r="AI994" i="19"/>
  <c r="AX994" i="19"/>
  <c r="D994" i="19"/>
  <c r="C994" i="19"/>
  <c r="A994" i="19"/>
  <c r="AN993" i="19"/>
  <c r="AI993" i="19"/>
  <c r="AJ993" i="19"/>
  <c r="D993" i="19"/>
  <c r="C993" i="19"/>
  <c r="A993" i="19"/>
  <c r="AW992" i="19"/>
  <c r="AQ992" i="19"/>
  <c r="AP992" i="19"/>
  <c r="AL992" i="19"/>
  <c r="AK992" i="19"/>
  <c r="AI992" i="19"/>
  <c r="AD992" i="19"/>
  <c r="AS992" i="19"/>
  <c r="D992" i="19"/>
  <c r="C992" i="19"/>
  <c r="A992" i="19"/>
  <c r="AX991" i="19"/>
  <c r="AW991" i="19"/>
  <c r="AQ991" i="19"/>
  <c r="AN991" i="19"/>
  <c r="AM991" i="19"/>
  <c r="AL991" i="19"/>
  <c r="AK991" i="19"/>
  <c r="AI991" i="19"/>
  <c r="AS991" i="19"/>
  <c r="F991" i="19"/>
  <c r="D991" i="19"/>
  <c r="C991" i="19"/>
  <c r="A991" i="19"/>
  <c r="AS990" i="19"/>
  <c r="AI990" i="19"/>
  <c r="D990" i="19"/>
  <c r="C990" i="19"/>
  <c r="A990" i="19"/>
  <c r="AN989" i="19"/>
  <c r="AI989" i="19"/>
  <c r="AK989" i="19"/>
  <c r="D989" i="19"/>
  <c r="C989" i="19"/>
  <c r="A989" i="19"/>
  <c r="AW988" i="19"/>
  <c r="AQ988" i="19"/>
  <c r="AN988" i="19"/>
  <c r="AL988" i="19"/>
  <c r="AK988" i="19"/>
  <c r="AI988" i="19"/>
  <c r="AD988" i="19"/>
  <c r="AX988" i="19"/>
  <c r="D988" i="19"/>
  <c r="C988" i="19"/>
  <c r="A988" i="19"/>
  <c r="AR987" i="19"/>
  <c r="AI987" i="19"/>
  <c r="F987" i="19"/>
  <c r="D987" i="19"/>
  <c r="C987" i="19"/>
  <c r="A987" i="19"/>
  <c r="AI986" i="19"/>
  <c r="D986" i="19"/>
  <c r="C986" i="19"/>
  <c r="A986" i="19"/>
  <c r="AI985" i="19"/>
  <c r="AJ985" i="19"/>
  <c r="D985" i="19"/>
  <c r="C985" i="19"/>
  <c r="A985" i="19"/>
  <c r="AI984" i="19"/>
  <c r="D984" i="19"/>
  <c r="C984" i="19"/>
  <c r="A984" i="19"/>
  <c r="AQ983" i="19"/>
  <c r="AP983" i="19"/>
  <c r="AN983" i="19"/>
  <c r="AI983" i="19"/>
  <c r="AR983" i="19"/>
  <c r="D983" i="19"/>
  <c r="C983" i="19"/>
  <c r="A983" i="19"/>
  <c r="AN982" i="19"/>
  <c r="AI982" i="19"/>
  <c r="AX982" i="19"/>
  <c r="D982" i="19"/>
  <c r="C982" i="19"/>
  <c r="A982" i="19"/>
  <c r="AP981" i="19"/>
  <c r="AI981" i="19"/>
  <c r="AN981" i="19"/>
  <c r="D981" i="19"/>
  <c r="C981" i="19"/>
  <c r="A981" i="19"/>
  <c r="AL980" i="19"/>
  <c r="AK980" i="19"/>
  <c r="AI980" i="19"/>
  <c r="AD980" i="19"/>
  <c r="AX980" i="19"/>
  <c r="D980" i="19"/>
  <c r="C980" i="19"/>
  <c r="A980" i="19"/>
  <c r="AX979" i="19"/>
  <c r="AW979" i="19"/>
  <c r="AQ979" i="19"/>
  <c r="AP979" i="19"/>
  <c r="AM979" i="19"/>
  <c r="AL979" i="19"/>
  <c r="AI979" i="19"/>
  <c r="AD979" i="19"/>
  <c r="AN979" i="19"/>
  <c r="F979" i="19"/>
  <c r="D979" i="19"/>
  <c r="C979" i="19"/>
  <c r="A979" i="19"/>
  <c r="AX978" i="19"/>
  <c r="AR978" i="19"/>
  <c r="AN978" i="19"/>
  <c r="AI978" i="19"/>
  <c r="F978" i="19"/>
  <c r="D978" i="19"/>
  <c r="C978" i="19"/>
  <c r="A978" i="19"/>
  <c r="AK977" i="19"/>
  <c r="AJ977" i="19"/>
  <c r="AI977" i="19"/>
  <c r="AS977" i="19"/>
  <c r="D977" i="19"/>
  <c r="C977" i="19"/>
  <c r="A977" i="19"/>
  <c r="AW976" i="19"/>
  <c r="AI976" i="19"/>
  <c r="AD976" i="19"/>
  <c r="D976" i="19"/>
  <c r="C976" i="19"/>
  <c r="A976" i="19"/>
  <c r="AQ975" i="19"/>
  <c r="AM975" i="19"/>
  <c r="AL975" i="19"/>
  <c r="AK975" i="19"/>
  <c r="AI975" i="19"/>
  <c r="AS975" i="19"/>
  <c r="D975" i="19"/>
  <c r="C975" i="19"/>
  <c r="A975" i="19"/>
  <c r="AX974" i="19"/>
  <c r="AI974" i="19"/>
  <c r="AS974" i="19"/>
  <c r="D974" i="19"/>
  <c r="C974" i="19"/>
  <c r="A974" i="19"/>
  <c r="AS973" i="19"/>
  <c r="AI973" i="19"/>
  <c r="D973" i="19"/>
  <c r="C973" i="19"/>
  <c r="A973" i="19"/>
  <c r="AW972" i="19"/>
  <c r="AL972" i="19"/>
  <c r="AK972" i="19"/>
  <c r="AI972" i="19"/>
  <c r="AD972" i="19"/>
  <c r="AX972" i="19"/>
  <c r="D972" i="19"/>
  <c r="C972" i="19"/>
  <c r="A972" i="19"/>
  <c r="AX971" i="19"/>
  <c r="AW971" i="19"/>
  <c r="AL971" i="19"/>
  <c r="AI971" i="19"/>
  <c r="AD971" i="19"/>
  <c r="AN971" i="19"/>
  <c r="D971" i="19"/>
  <c r="C971" i="19"/>
  <c r="A971" i="19"/>
  <c r="AS970" i="19"/>
  <c r="AN970" i="19"/>
  <c r="AJ970" i="19"/>
  <c r="AI970" i="19"/>
  <c r="D970" i="19"/>
  <c r="C970" i="19"/>
  <c r="A970" i="19"/>
  <c r="AI969" i="19"/>
  <c r="D969" i="19"/>
  <c r="C969" i="19"/>
  <c r="A969" i="19"/>
  <c r="AW968" i="19"/>
  <c r="AK968" i="19"/>
  <c r="AI968" i="19"/>
  <c r="AD968" i="19"/>
  <c r="AS968" i="19"/>
  <c r="D968" i="19"/>
  <c r="C968" i="19"/>
  <c r="A968" i="19"/>
  <c r="AX967" i="19"/>
  <c r="AW967" i="19"/>
  <c r="AR967" i="19"/>
  <c r="AK967" i="19"/>
  <c r="AI967" i="19"/>
  <c r="AD967" i="19"/>
  <c r="AS967" i="19"/>
  <c r="F967" i="19"/>
  <c r="D967" i="19"/>
  <c r="C967" i="19"/>
  <c r="A967" i="19"/>
  <c r="AI966" i="19"/>
  <c r="F966" i="19"/>
  <c r="D966" i="19"/>
  <c r="C966" i="19"/>
  <c r="A966" i="19"/>
  <c r="AK965" i="19"/>
  <c r="AI965" i="19"/>
  <c r="AJ965" i="19"/>
  <c r="D965" i="19"/>
  <c r="C965" i="19"/>
  <c r="A965" i="19"/>
  <c r="AW964" i="19"/>
  <c r="AQ964" i="19"/>
  <c r="AK964" i="19"/>
  <c r="AI964" i="19"/>
  <c r="AD964" i="19"/>
  <c r="AX964" i="19"/>
  <c r="D964" i="19"/>
  <c r="C964" i="19"/>
  <c r="A964" i="19"/>
  <c r="AX963" i="19"/>
  <c r="AW963" i="19"/>
  <c r="AR963" i="19"/>
  <c r="AP963" i="19"/>
  <c r="AL963" i="19"/>
  <c r="AI963" i="19"/>
  <c r="AD963" i="19"/>
  <c r="AN963" i="19"/>
  <c r="F963" i="19"/>
  <c r="D963" i="19"/>
  <c r="C963" i="19"/>
  <c r="A963" i="19"/>
  <c r="AI962" i="19"/>
  <c r="D962" i="19"/>
  <c r="C962" i="19"/>
  <c r="A962" i="19"/>
  <c r="AS961" i="19"/>
  <c r="AP961" i="19"/>
  <c r="AJ961" i="19"/>
  <c r="AI961" i="19"/>
  <c r="D961" i="19"/>
  <c r="C961" i="19"/>
  <c r="A961" i="19"/>
  <c r="AW960" i="19"/>
  <c r="AK960" i="19"/>
  <c r="AI960" i="19"/>
  <c r="AD960" i="19"/>
  <c r="AS960" i="19"/>
  <c r="D960" i="19"/>
  <c r="C960" i="19"/>
  <c r="A960" i="19"/>
  <c r="AI959" i="19"/>
  <c r="D959" i="19"/>
  <c r="C959" i="19"/>
  <c r="A959" i="19"/>
  <c r="AR958" i="19"/>
  <c r="AN958" i="19"/>
  <c r="AM958" i="19"/>
  <c r="AJ958" i="19"/>
  <c r="AI958" i="19"/>
  <c r="AX958" i="19"/>
  <c r="F958" i="19"/>
  <c r="D958" i="19"/>
  <c r="C958" i="19"/>
  <c r="A958" i="19"/>
  <c r="AI957" i="19"/>
  <c r="AS957" i="19"/>
  <c r="D957" i="19"/>
  <c r="C957" i="19"/>
  <c r="A957" i="19"/>
  <c r="AW956" i="19"/>
  <c r="AQ956" i="19"/>
  <c r="AP956" i="19"/>
  <c r="AL956" i="19"/>
  <c r="AI956" i="19"/>
  <c r="D956" i="19"/>
  <c r="C956" i="19"/>
  <c r="A956" i="19"/>
  <c r="AX955" i="19"/>
  <c r="AN955" i="19"/>
  <c r="AM955" i="19"/>
  <c r="AL955" i="19"/>
  <c r="AI955" i="19"/>
  <c r="AD955" i="19"/>
  <c r="AP955" i="19"/>
  <c r="D955" i="19"/>
  <c r="C955" i="19"/>
  <c r="A955" i="19"/>
  <c r="AX954" i="19"/>
  <c r="AI954" i="19"/>
  <c r="F954" i="19"/>
  <c r="D954" i="19"/>
  <c r="C954" i="19"/>
  <c r="A954" i="19"/>
  <c r="AI953" i="19"/>
  <c r="AK953" i="19"/>
  <c r="D953" i="19"/>
  <c r="C953" i="19"/>
  <c r="A953" i="19"/>
  <c r="AI952" i="19"/>
  <c r="D952" i="19"/>
  <c r="C952" i="19"/>
  <c r="A952" i="19"/>
  <c r="AR951" i="19"/>
  <c r="AQ951" i="19"/>
  <c r="AM951" i="19"/>
  <c r="AL951" i="19"/>
  <c r="AI951" i="19"/>
  <c r="AK951" i="19"/>
  <c r="F951" i="19"/>
  <c r="D951" i="19"/>
  <c r="C951" i="19"/>
  <c r="A951" i="19"/>
  <c r="AI950" i="19"/>
  <c r="D950" i="19"/>
  <c r="C950" i="19"/>
  <c r="A950" i="19"/>
  <c r="AS949" i="19"/>
  <c r="AN949" i="19"/>
  <c r="AK949" i="19"/>
  <c r="AI949" i="19"/>
  <c r="D949" i="19"/>
  <c r="C949" i="19"/>
  <c r="A949" i="19"/>
  <c r="AW948" i="19"/>
  <c r="AI948" i="19"/>
  <c r="AD948" i="19"/>
  <c r="D948" i="19"/>
  <c r="C948" i="19"/>
  <c r="A948" i="19"/>
  <c r="AR947" i="19"/>
  <c r="AQ947" i="19"/>
  <c r="AM947" i="19"/>
  <c r="AL947" i="19"/>
  <c r="AI947" i="19"/>
  <c r="F947" i="19"/>
  <c r="D947" i="19"/>
  <c r="C947" i="19"/>
  <c r="A947" i="19"/>
  <c r="AI946" i="19"/>
  <c r="F946" i="19"/>
  <c r="D946" i="19"/>
  <c r="C946" i="19"/>
  <c r="A946" i="19"/>
  <c r="AI945" i="19"/>
  <c r="D945" i="19"/>
  <c r="C945" i="19"/>
  <c r="A945" i="19"/>
  <c r="AI944" i="19"/>
  <c r="D944" i="19"/>
  <c r="C944" i="19"/>
  <c r="A944" i="19"/>
  <c r="AW943" i="19"/>
  <c r="AQ943" i="19"/>
  <c r="AN943" i="19"/>
  <c r="AI943" i="19"/>
  <c r="AR943" i="19"/>
  <c r="F943" i="19"/>
  <c r="D943" i="19"/>
  <c r="C943" i="19"/>
  <c r="A943" i="19"/>
  <c r="AI942" i="19"/>
  <c r="AR942" i="19"/>
  <c r="D942" i="19"/>
  <c r="C942" i="19"/>
  <c r="A942" i="19"/>
  <c r="AK941" i="19"/>
  <c r="AI941" i="19"/>
  <c r="AP941" i="19"/>
  <c r="D941" i="19"/>
  <c r="C941" i="19"/>
  <c r="A941" i="19"/>
  <c r="AW940" i="19"/>
  <c r="AI940" i="19"/>
  <c r="D940" i="19"/>
  <c r="C940" i="19"/>
  <c r="A940" i="19"/>
  <c r="AR939" i="19"/>
  <c r="AQ939" i="19"/>
  <c r="AI939" i="19"/>
  <c r="D939" i="19"/>
  <c r="C939" i="19"/>
  <c r="A939" i="19"/>
  <c r="AI938" i="19"/>
  <c r="AM938" i="19"/>
  <c r="D938" i="19"/>
  <c r="C938" i="19"/>
  <c r="A938" i="19"/>
  <c r="AI937" i="19"/>
  <c r="D937" i="19"/>
  <c r="C937" i="19"/>
  <c r="A937" i="19"/>
  <c r="AX936" i="19"/>
  <c r="AW936" i="19"/>
  <c r="AK936" i="19"/>
  <c r="AI936" i="19"/>
  <c r="AD936" i="19"/>
  <c r="AS936" i="19"/>
  <c r="D936" i="19"/>
  <c r="C936" i="19"/>
  <c r="A936" i="19"/>
  <c r="AX935" i="19"/>
  <c r="AW935" i="19"/>
  <c r="AR935" i="19"/>
  <c r="AI935" i="19"/>
  <c r="AD935" i="19"/>
  <c r="AK935" i="19"/>
  <c r="F935" i="19"/>
  <c r="D935" i="19"/>
  <c r="C935" i="19"/>
  <c r="A935" i="19"/>
  <c r="AM934" i="19"/>
  <c r="AI934" i="19"/>
  <c r="AR934" i="19"/>
  <c r="D934" i="19"/>
  <c r="C934" i="19"/>
  <c r="A934" i="19"/>
  <c r="AI933" i="19"/>
  <c r="D933" i="19"/>
  <c r="C933" i="19"/>
  <c r="A933" i="19"/>
  <c r="AW932" i="19"/>
  <c r="AK932" i="19"/>
  <c r="AI932" i="19"/>
  <c r="AD932" i="19"/>
  <c r="AN932" i="19"/>
  <c r="D932" i="19"/>
  <c r="C932" i="19"/>
  <c r="A932" i="19"/>
  <c r="AI931" i="19"/>
  <c r="F931" i="19"/>
  <c r="D931" i="19"/>
  <c r="C931" i="19"/>
  <c r="A931" i="19"/>
  <c r="AN930" i="19"/>
  <c r="AJ930" i="19"/>
  <c r="AI930" i="19"/>
  <c r="AM930" i="19"/>
  <c r="D930" i="19"/>
  <c r="C930" i="19"/>
  <c r="A930" i="19"/>
  <c r="AI929" i="19"/>
  <c r="D929" i="19"/>
  <c r="C929" i="19"/>
  <c r="A929" i="19"/>
  <c r="AM928" i="19"/>
  <c r="AL928" i="19"/>
  <c r="AK928" i="19"/>
  <c r="AI928" i="19"/>
  <c r="AS928" i="19"/>
  <c r="D928" i="19"/>
  <c r="C928" i="19"/>
  <c r="A928" i="19"/>
  <c r="AX927" i="19"/>
  <c r="AM927" i="19"/>
  <c r="AL927" i="19"/>
  <c r="AI927" i="19"/>
  <c r="AD927" i="19"/>
  <c r="AK927" i="19"/>
  <c r="F927" i="19"/>
  <c r="D927" i="19"/>
  <c r="C927" i="19"/>
  <c r="A927" i="19"/>
  <c r="AM926" i="19"/>
  <c r="AI926" i="19"/>
  <c r="AR926" i="19"/>
  <c r="D926" i="19"/>
  <c r="C926" i="19"/>
  <c r="A926" i="19"/>
  <c r="AI925" i="19"/>
  <c r="D925" i="19"/>
  <c r="C925" i="19"/>
  <c r="A925" i="19"/>
  <c r="AQ924" i="19"/>
  <c r="AP924" i="19"/>
  <c r="AK924" i="19"/>
  <c r="AI924" i="19"/>
  <c r="F924" i="19"/>
  <c r="D924" i="19"/>
  <c r="C924" i="19"/>
  <c r="A924" i="19"/>
  <c r="AQ923" i="19"/>
  <c r="AM923" i="19"/>
  <c r="AL923" i="19"/>
  <c r="AI923" i="19"/>
  <c r="AP923" i="19"/>
  <c r="D923" i="19"/>
  <c r="C923" i="19"/>
  <c r="A923" i="19"/>
  <c r="AI922" i="19"/>
  <c r="F922" i="19"/>
  <c r="D922" i="19"/>
  <c r="C922" i="19"/>
  <c r="A922" i="19"/>
  <c r="AI921" i="19"/>
  <c r="D921" i="19"/>
  <c r="C921" i="19"/>
  <c r="A921" i="19"/>
  <c r="AW920" i="19"/>
  <c r="AQ920" i="19"/>
  <c r="AP920" i="19"/>
  <c r="AM920" i="19"/>
  <c r="AI920" i="19"/>
  <c r="D920" i="19"/>
  <c r="C920" i="19"/>
  <c r="A920" i="19"/>
  <c r="AR919" i="19"/>
  <c r="AQ919" i="19"/>
  <c r="AN919" i="19"/>
  <c r="AM919" i="19"/>
  <c r="AI919" i="19"/>
  <c r="F919" i="19"/>
  <c r="D919" i="19"/>
  <c r="C919" i="19"/>
  <c r="A919" i="19"/>
  <c r="AI918" i="19"/>
  <c r="D918" i="19"/>
  <c r="C918" i="19"/>
  <c r="A918" i="19"/>
  <c r="AI917" i="19"/>
  <c r="AP917" i="19"/>
  <c r="D917" i="19"/>
  <c r="C917" i="19"/>
  <c r="A917" i="19"/>
  <c r="AR916" i="19"/>
  <c r="AI916" i="19"/>
  <c r="F916" i="19"/>
  <c r="D916" i="19"/>
  <c r="C916" i="19"/>
  <c r="A916" i="19"/>
  <c r="AR915" i="19"/>
  <c r="AQ915" i="19"/>
  <c r="AM915" i="19"/>
  <c r="AL915" i="19"/>
  <c r="AI915" i="19"/>
  <c r="AP915" i="19"/>
  <c r="D915" i="19"/>
  <c r="C915" i="19"/>
  <c r="A915" i="19"/>
  <c r="AI914" i="19"/>
  <c r="D914" i="19"/>
  <c r="C914" i="19"/>
  <c r="A914" i="19"/>
  <c r="AI913" i="19"/>
  <c r="D913" i="19"/>
  <c r="C913" i="19"/>
  <c r="A913" i="19"/>
  <c r="AW912" i="19"/>
  <c r="AQ912" i="19"/>
  <c r="AP912" i="19"/>
  <c r="AI912" i="19"/>
  <c r="D912" i="19"/>
  <c r="C912" i="19"/>
  <c r="A912" i="19"/>
  <c r="AI911" i="19"/>
  <c r="F911" i="19"/>
  <c r="D911" i="19"/>
  <c r="C911" i="19"/>
  <c r="A911" i="19"/>
  <c r="AX910" i="19"/>
  <c r="AJ910" i="19"/>
  <c r="AI910" i="19"/>
  <c r="AM910" i="19"/>
  <c r="F910" i="19"/>
  <c r="D910" i="19"/>
  <c r="C910" i="19"/>
  <c r="A910" i="19"/>
  <c r="AI909" i="19"/>
  <c r="D909" i="19"/>
  <c r="C909" i="19"/>
  <c r="A909" i="19"/>
  <c r="AP908" i="19"/>
  <c r="AL908" i="19"/>
  <c r="AK908" i="19"/>
  <c r="AI908" i="19"/>
  <c r="AN908" i="19"/>
  <c r="D908" i="19"/>
  <c r="C908" i="19"/>
  <c r="A908" i="19"/>
  <c r="AX907" i="19"/>
  <c r="AQ907" i="19"/>
  <c r="AL907" i="19"/>
  <c r="AI907" i="19"/>
  <c r="AD907" i="19"/>
  <c r="AP907" i="19"/>
  <c r="F907" i="19"/>
  <c r="D907" i="19"/>
  <c r="C907" i="19"/>
  <c r="A907" i="19"/>
  <c r="AX906" i="19"/>
  <c r="AI906" i="19"/>
  <c r="F906" i="19"/>
  <c r="D906" i="19"/>
  <c r="C906" i="19"/>
  <c r="A906" i="19"/>
  <c r="AK905" i="19"/>
  <c r="AI905" i="19"/>
  <c r="AJ905" i="19"/>
  <c r="D905" i="19"/>
  <c r="C905" i="19"/>
  <c r="A905" i="19"/>
  <c r="AW904" i="19"/>
  <c r="AP904" i="19"/>
  <c r="AL904" i="19"/>
  <c r="AK904" i="19"/>
  <c r="AI904" i="19"/>
  <c r="AD904" i="19"/>
  <c r="AS904" i="19"/>
  <c r="D904" i="19"/>
  <c r="C904" i="19"/>
  <c r="A904" i="19"/>
  <c r="AW903" i="19"/>
  <c r="AI903" i="19"/>
  <c r="AD903" i="19"/>
  <c r="D903" i="19"/>
  <c r="C903" i="19"/>
  <c r="A903" i="19"/>
  <c r="AS902" i="19"/>
  <c r="AR902" i="19"/>
  <c r="AJ902" i="19"/>
  <c r="AI902" i="19"/>
  <c r="F902" i="19"/>
  <c r="D902" i="19"/>
  <c r="C902" i="19"/>
  <c r="A902" i="19"/>
  <c r="AN901" i="19"/>
  <c r="AI901" i="19"/>
  <c r="AP901" i="19"/>
  <c r="D901" i="19"/>
  <c r="C901" i="19"/>
  <c r="A901" i="19"/>
  <c r="AQ900" i="19"/>
  <c r="AP900" i="19"/>
  <c r="AL900" i="19"/>
  <c r="AK900" i="19"/>
  <c r="AI900" i="19"/>
  <c r="AD900" i="19"/>
  <c r="AN900" i="19"/>
  <c r="D900" i="19"/>
  <c r="C900" i="19"/>
  <c r="A900" i="19"/>
  <c r="AX899" i="19"/>
  <c r="AW899" i="19"/>
  <c r="AR899" i="19"/>
  <c r="AI899" i="19"/>
  <c r="F899" i="19"/>
  <c r="D899" i="19"/>
  <c r="C899" i="19"/>
  <c r="A899" i="19"/>
  <c r="AI898" i="19"/>
  <c r="D898" i="19"/>
  <c r="C898" i="19"/>
  <c r="A898" i="19"/>
  <c r="AI897" i="19"/>
  <c r="D897" i="19"/>
  <c r="C897" i="19"/>
  <c r="A897" i="19"/>
  <c r="AQ896" i="19"/>
  <c r="AL896" i="19"/>
  <c r="AK896" i="19"/>
  <c r="AI896" i="19"/>
  <c r="AD896" i="19"/>
  <c r="AS896" i="19"/>
  <c r="D896" i="19"/>
  <c r="C896" i="19"/>
  <c r="A896" i="19"/>
  <c r="AI895" i="19"/>
  <c r="AL895" i="19"/>
  <c r="D895" i="19"/>
  <c r="C895" i="19"/>
  <c r="A895" i="19"/>
  <c r="AI894" i="19"/>
  <c r="D894" i="19"/>
  <c r="C894" i="19"/>
  <c r="A894" i="19"/>
  <c r="AI893" i="19"/>
  <c r="AP893" i="19"/>
  <c r="D893" i="19"/>
  <c r="C893" i="19"/>
  <c r="A893" i="19"/>
  <c r="AQ892" i="19"/>
  <c r="AP892" i="19"/>
  <c r="AL892" i="19"/>
  <c r="AI892" i="19"/>
  <c r="F892" i="19"/>
  <c r="D892" i="19"/>
  <c r="C892" i="19"/>
  <c r="A892" i="19"/>
  <c r="AX891" i="19"/>
  <c r="AR891" i="19"/>
  <c r="AQ891" i="19"/>
  <c r="AM891" i="19"/>
  <c r="AL891" i="19"/>
  <c r="AI891" i="19"/>
  <c r="AP891" i="19"/>
  <c r="F891" i="19"/>
  <c r="D891" i="19"/>
  <c r="C891" i="19"/>
  <c r="A891" i="19"/>
  <c r="AM890" i="19"/>
  <c r="AJ890" i="19"/>
  <c r="AI890" i="19"/>
  <c r="AS890" i="19"/>
  <c r="F890" i="19"/>
  <c r="D890" i="19"/>
  <c r="C890" i="19"/>
  <c r="A890" i="19"/>
  <c r="AS889" i="19"/>
  <c r="AN889" i="19"/>
  <c r="AI889" i="19"/>
  <c r="D889" i="19"/>
  <c r="C889" i="19"/>
  <c r="A889" i="19"/>
  <c r="AP888" i="19"/>
  <c r="AK888" i="19"/>
  <c r="AI888" i="19"/>
  <c r="AD888" i="19"/>
  <c r="AS888" i="19"/>
  <c r="D888" i="19"/>
  <c r="C888" i="19"/>
  <c r="A888" i="19"/>
  <c r="AX887" i="19"/>
  <c r="AW887" i="19"/>
  <c r="AR887" i="19"/>
  <c r="AQ887" i="19"/>
  <c r="AI887" i="19"/>
  <c r="F887" i="19"/>
  <c r="D887" i="19"/>
  <c r="C887" i="19"/>
  <c r="A887" i="19"/>
  <c r="AI886" i="19"/>
  <c r="D886" i="19"/>
  <c r="C886" i="19"/>
  <c r="A886" i="19"/>
  <c r="AK885" i="19"/>
  <c r="AI885" i="19"/>
  <c r="AP885" i="19"/>
  <c r="D885" i="19"/>
  <c r="C885" i="19"/>
  <c r="A885" i="19"/>
  <c r="AI884" i="19"/>
  <c r="D884" i="19"/>
  <c r="C884" i="19"/>
  <c r="A884" i="19"/>
  <c r="AM883" i="19"/>
  <c r="AI883" i="19"/>
  <c r="F883" i="19"/>
  <c r="D883" i="19"/>
  <c r="C883" i="19"/>
  <c r="A883" i="19"/>
  <c r="AS882" i="19"/>
  <c r="AJ882" i="19"/>
  <c r="AI882" i="19"/>
  <c r="F882" i="19"/>
  <c r="D882" i="19"/>
  <c r="C882" i="19"/>
  <c r="A882" i="19"/>
  <c r="AI881" i="19"/>
  <c r="D881" i="19"/>
  <c r="C881" i="19"/>
  <c r="A881" i="19"/>
  <c r="AW880" i="19"/>
  <c r="AQ880" i="19"/>
  <c r="AI880" i="19"/>
  <c r="AD880" i="19"/>
  <c r="D880" i="19"/>
  <c r="C880" i="19"/>
  <c r="A880" i="19"/>
  <c r="AR879" i="19"/>
  <c r="AQ879" i="19"/>
  <c r="AM879" i="19"/>
  <c r="AL879" i="19"/>
  <c r="AI879" i="19"/>
  <c r="AK879" i="19"/>
  <c r="D879" i="19"/>
  <c r="C879" i="19"/>
  <c r="A879" i="19"/>
  <c r="AN878" i="19"/>
  <c r="AI878" i="19"/>
  <c r="AS878" i="19"/>
  <c r="D878" i="19"/>
  <c r="C878" i="19"/>
  <c r="A878" i="19"/>
  <c r="AI877" i="19"/>
  <c r="D877" i="19"/>
  <c r="C877" i="19"/>
  <c r="A877" i="19"/>
  <c r="AW876" i="19"/>
  <c r="AL876" i="19"/>
  <c r="AI876" i="19"/>
  <c r="AD876" i="19"/>
  <c r="AN876" i="19"/>
  <c r="D876" i="19"/>
  <c r="C876" i="19"/>
  <c r="A876" i="19"/>
  <c r="AI875" i="19"/>
  <c r="D875" i="19"/>
  <c r="C875" i="19"/>
  <c r="A875" i="19"/>
  <c r="AI874" i="19"/>
  <c r="F874" i="19"/>
  <c r="D874" i="19"/>
  <c r="C874" i="19"/>
  <c r="A874" i="19"/>
  <c r="AI873" i="19"/>
  <c r="D873" i="19"/>
  <c r="C873" i="19"/>
  <c r="A873" i="19"/>
  <c r="AP872" i="19"/>
  <c r="AL872" i="19"/>
  <c r="AK872" i="19"/>
  <c r="AI872" i="19"/>
  <c r="AS872" i="19"/>
  <c r="D872" i="19"/>
  <c r="C872" i="19"/>
  <c r="A872" i="19"/>
  <c r="AX871" i="19"/>
  <c r="AQ871" i="19"/>
  <c r="AL871" i="19"/>
  <c r="AI871" i="19"/>
  <c r="AD871" i="19"/>
  <c r="AK871" i="19"/>
  <c r="D871" i="19"/>
  <c r="C871" i="19"/>
  <c r="A871" i="19"/>
  <c r="AX870" i="19"/>
  <c r="AR870" i="19"/>
  <c r="AN870" i="19"/>
  <c r="AI870" i="19"/>
  <c r="F870" i="19"/>
  <c r="D870" i="19"/>
  <c r="C870" i="19"/>
  <c r="A870" i="19"/>
  <c r="AK869" i="19"/>
  <c r="AJ869" i="19"/>
  <c r="AI869" i="19"/>
  <c r="AS869" i="19"/>
  <c r="D869" i="19"/>
  <c r="C869" i="19"/>
  <c r="A869" i="19"/>
  <c r="AI868" i="19"/>
  <c r="D868" i="19"/>
  <c r="C868" i="19"/>
  <c r="A868" i="19"/>
  <c r="AI867" i="19"/>
  <c r="D867" i="19"/>
  <c r="C867" i="19"/>
  <c r="A867" i="19"/>
  <c r="AI866" i="19"/>
  <c r="AM866" i="19"/>
  <c r="D866" i="19"/>
  <c r="C866" i="19"/>
  <c r="A866" i="19"/>
  <c r="AS865" i="19"/>
  <c r="AJ865" i="19"/>
  <c r="AI865" i="19"/>
  <c r="AP865" i="19"/>
  <c r="D865" i="19"/>
  <c r="C865" i="19"/>
  <c r="A865" i="19"/>
  <c r="AW864" i="19"/>
  <c r="AQ864" i="19"/>
  <c r="AI864" i="19"/>
  <c r="AD864" i="19"/>
  <c r="D864" i="19"/>
  <c r="C864" i="19"/>
  <c r="A864" i="19"/>
  <c r="AW863" i="19"/>
  <c r="AR863" i="19"/>
  <c r="AQ863" i="19"/>
  <c r="AM863" i="19"/>
  <c r="AI863" i="19"/>
  <c r="F863" i="19"/>
  <c r="D863" i="19"/>
  <c r="C863" i="19"/>
  <c r="A863" i="19"/>
  <c r="AR862" i="19"/>
  <c r="AM862" i="19"/>
  <c r="AJ862" i="19"/>
  <c r="AI862" i="19"/>
  <c r="AX862" i="19"/>
  <c r="F862" i="19"/>
  <c r="D862" i="19"/>
  <c r="C862" i="19"/>
  <c r="A862" i="19"/>
  <c r="AI861" i="19"/>
  <c r="D861" i="19"/>
  <c r="C861" i="19"/>
  <c r="A861" i="19"/>
  <c r="AQ860" i="19"/>
  <c r="AP860" i="19"/>
  <c r="AL860" i="19"/>
  <c r="AK860" i="19"/>
  <c r="AI860" i="19"/>
  <c r="AN860" i="19"/>
  <c r="D860" i="19"/>
  <c r="C860" i="19"/>
  <c r="A860" i="19"/>
  <c r="AX859" i="19"/>
  <c r="AW859" i="19"/>
  <c r="AM859" i="19"/>
  <c r="AL859" i="19"/>
  <c r="AI859" i="19"/>
  <c r="AD859" i="19"/>
  <c r="AP859" i="19"/>
  <c r="D859" i="19"/>
  <c r="C859" i="19"/>
  <c r="A859" i="19"/>
  <c r="AI858" i="19"/>
  <c r="D858" i="19"/>
  <c r="C858" i="19"/>
  <c r="A858" i="19"/>
  <c r="AS857" i="19"/>
  <c r="AK857" i="19"/>
  <c r="AI857" i="19"/>
  <c r="AJ857" i="19"/>
  <c r="D857" i="19"/>
  <c r="C857" i="19"/>
  <c r="A857" i="19"/>
  <c r="AW856" i="19"/>
  <c r="AQ856" i="19"/>
  <c r="AI856" i="19"/>
  <c r="AD856" i="19"/>
  <c r="D856" i="19"/>
  <c r="C856" i="19"/>
  <c r="A856" i="19"/>
  <c r="AR855" i="19"/>
  <c r="AI855" i="19"/>
  <c r="F855" i="19"/>
  <c r="D855" i="19"/>
  <c r="C855" i="19"/>
  <c r="A855" i="19"/>
  <c r="AI854" i="19"/>
  <c r="AS854" i="19"/>
  <c r="D854" i="19"/>
  <c r="C854" i="19"/>
  <c r="A854" i="19"/>
  <c r="AI853" i="19"/>
  <c r="D853" i="19"/>
  <c r="C853" i="19"/>
  <c r="A853" i="19"/>
  <c r="AW852" i="19"/>
  <c r="AP852" i="19"/>
  <c r="AL852" i="19"/>
  <c r="AK852" i="19"/>
  <c r="AI852" i="19"/>
  <c r="AN852" i="19"/>
  <c r="D852" i="19"/>
  <c r="C852" i="19"/>
  <c r="A852" i="19"/>
  <c r="AX851" i="19"/>
  <c r="AL851" i="19"/>
  <c r="AI851" i="19"/>
  <c r="D851" i="19"/>
  <c r="C851" i="19"/>
  <c r="A851" i="19"/>
  <c r="AX850" i="19"/>
  <c r="AR850" i="19"/>
  <c r="AN850" i="19"/>
  <c r="AJ850" i="19"/>
  <c r="AI850" i="19"/>
  <c r="AM850" i="19"/>
  <c r="F850" i="19"/>
  <c r="D850" i="19"/>
  <c r="C850" i="19"/>
  <c r="A850" i="19"/>
  <c r="AI849" i="19"/>
  <c r="D849" i="19"/>
  <c r="C849" i="19"/>
  <c r="A849" i="19"/>
  <c r="AI848" i="19"/>
  <c r="D848" i="19"/>
  <c r="C848" i="19"/>
  <c r="A848" i="19"/>
  <c r="AR847" i="19"/>
  <c r="AM847" i="19"/>
  <c r="AL847" i="19"/>
  <c r="AI847" i="19"/>
  <c r="AD847" i="19"/>
  <c r="AK847" i="19"/>
  <c r="F847" i="19"/>
  <c r="D847" i="19"/>
  <c r="C847" i="19"/>
  <c r="A847" i="19"/>
  <c r="AI846" i="19"/>
  <c r="D846" i="19"/>
  <c r="C846" i="19"/>
  <c r="A846" i="19"/>
  <c r="AI845" i="19"/>
  <c r="D845" i="19"/>
  <c r="C845" i="19"/>
  <c r="A845" i="19"/>
  <c r="AI844" i="19"/>
  <c r="D844" i="19"/>
  <c r="C844" i="19"/>
  <c r="A844" i="19"/>
  <c r="AR843" i="19"/>
  <c r="AQ843" i="19"/>
  <c r="AM843" i="19"/>
  <c r="AL843" i="19"/>
  <c r="AI843" i="19"/>
  <c r="AP843" i="19"/>
  <c r="D843" i="19"/>
  <c r="C843" i="19"/>
  <c r="A843" i="19"/>
  <c r="AI842" i="19"/>
  <c r="D842" i="19"/>
  <c r="C842" i="19"/>
  <c r="A842" i="19"/>
  <c r="AN841" i="19"/>
  <c r="AK841" i="19"/>
  <c r="AI841" i="19"/>
  <c r="AJ841" i="19"/>
  <c r="D841" i="19"/>
  <c r="C841" i="19"/>
  <c r="A841" i="19"/>
  <c r="AI840" i="19"/>
  <c r="D840" i="19"/>
  <c r="C840" i="19"/>
  <c r="A840" i="19"/>
  <c r="AN839" i="19"/>
  <c r="AI839" i="19"/>
  <c r="F839" i="19"/>
  <c r="D839" i="19"/>
  <c r="C839" i="19"/>
  <c r="A839" i="19"/>
  <c r="AR838" i="19"/>
  <c r="AI838" i="19"/>
  <c r="AX838" i="19"/>
  <c r="D838" i="19"/>
  <c r="C838" i="19"/>
  <c r="A838" i="19"/>
  <c r="AP837" i="19"/>
  <c r="AN837" i="19"/>
  <c r="AI837" i="19"/>
  <c r="D837" i="19"/>
  <c r="C837" i="19"/>
  <c r="A837" i="19"/>
  <c r="AW836" i="19"/>
  <c r="AR836" i="19"/>
  <c r="AL836" i="19"/>
  <c r="AI836" i="19"/>
  <c r="AD836" i="19"/>
  <c r="AN836" i="19"/>
  <c r="D836" i="19"/>
  <c r="C836" i="19"/>
  <c r="A836" i="19"/>
  <c r="AX835" i="19"/>
  <c r="AI835" i="19"/>
  <c r="AD835" i="19"/>
  <c r="F835" i="19"/>
  <c r="D835" i="19"/>
  <c r="C835" i="19"/>
  <c r="A835" i="19"/>
  <c r="AN834" i="19"/>
  <c r="AM834" i="19"/>
  <c r="AI834" i="19"/>
  <c r="AS834" i="19"/>
  <c r="D834" i="19"/>
  <c r="C834" i="19"/>
  <c r="A834" i="19"/>
  <c r="AI833" i="19"/>
  <c r="AP833" i="19"/>
  <c r="D833" i="19"/>
  <c r="C833" i="19"/>
  <c r="A833" i="19"/>
  <c r="AW832" i="19"/>
  <c r="AQ832" i="19"/>
  <c r="AI832" i="19"/>
  <c r="D832" i="19"/>
  <c r="C832" i="19"/>
  <c r="A832" i="19"/>
  <c r="AR831" i="19"/>
  <c r="AQ831" i="19"/>
  <c r="AM831" i="19"/>
  <c r="AL831" i="19"/>
  <c r="AI831" i="19"/>
  <c r="AD831" i="19"/>
  <c r="AK831" i="19"/>
  <c r="D831" i="19"/>
  <c r="C831" i="19"/>
  <c r="A831" i="19"/>
  <c r="AI830" i="19"/>
  <c r="D830" i="19"/>
  <c r="C830" i="19"/>
  <c r="A830" i="19"/>
  <c r="AN829" i="19"/>
  <c r="AK829" i="19"/>
  <c r="AI829" i="19"/>
  <c r="AJ829" i="19"/>
  <c r="D829" i="19"/>
  <c r="C829" i="19"/>
  <c r="A829" i="19"/>
  <c r="AW828" i="19"/>
  <c r="AQ828" i="19"/>
  <c r="AI828" i="19"/>
  <c r="AD828" i="19"/>
  <c r="D828" i="19"/>
  <c r="C828" i="19"/>
  <c r="A828" i="19"/>
  <c r="AW827" i="19"/>
  <c r="AI827" i="19"/>
  <c r="D827" i="19"/>
  <c r="C827" i="19"/>
  <c r="A827" i="19"/>
  <c r="AN826" i="19"/>
  <c r="AM826" i="19"/>
  <c r="AI826" i="19"/>
  <c r="AS826" i="19"/>
  <c r="D826" i="19"/>
  <c r="C826" i="19"/>
  <c r="A826" i="19"/>
  <c r="AP825" i="19"/>
  <c r="AK825" i="19"/>
  <c r="AI825" i="19"/>
  <c r="D825" i="19"/>
  <c r="C825" i="19"/>
  <c r="A825" i="19"/>
  <c r="AI824" i="19"/>
  <c r="D824" i="19"/>
  <c r="C824" i="19"/>
  <c r="A824" i="19"/>
  <c r="AM823" i="19"/>
  <c r="AI823" i="19"/>
  <c r="D823" i="19"/>
  <c r="C823" i="19"/>
  <c r="A823" i="19"/>
  <c r="AJ822" i="19"/>
  <c r="AI822" i="19"/>
  <c r="D822" i="19"/>
  <c r="C822" i="19"/>
  <c r="A822" i="19"/>
  <c r="AI821" i="19"/>
  <c r="D821" i="19"/>
  <c r="C821" i="19"/>
  <c r="A821" i="19"/>
  <c r="AW820" i="19"/>
  <c r="AK820" i="19"/>
  <c r="AI820" i="19"/>
  <c r="AD820" i="19"/>
  <c r="AN820" i="19"/>
  <c r="D820" i="19"/>
  <c r="C820" i="19"/>
  <c r="A820" i="19"/>
  <c r="AX819" i="19"/>
  <c r="AW819" i="19"/>
  <c r="AQ819" i="19"/>
  <c r="AI819" i="19"/>
  <c r="AD819" i="19"/>
  <c r="AP819" i="19"/>
  <c r="F819" i="19"/>
  <c r="D819" i="19"/>
  <c r="C819" i="19"/>
  <c r="A819" i="19"/>
  <c r="AS818" i="19"/>
  <c r="AN818" i="19"/>
  <c r="AM818" i="19"/>
  <c r="AI818" i="19"/>
  <c r="D818" i="19"/>
  <c r="C818" i="19"/>
  <c r="A818" i="19"/>
  <c r="AI817" i="19"/>
  <c r="AP817" i="19"/>
  <c r="D817" i="19"/>
  <c r="C817" i="19"/>
  <c r="A817" i="19"/>
  <c r="AW816" i="19"/>
  <c r="AQ816" i="19"/>
  <c r="AI816" i="19"/>
  <c r="AD816" i="19"/>
  <c r="D816" i="19"/>
  <c r="C816" i="19"/>
  <c r="A816" i="19"/>
  <c r="AX815" i="19"/>
  <c r="AW815" i="19"/>
  <c r="AR815" i="19"/>
  <c r="AM815" i="19"/>
  <c r="AI815" i="19"/>
  <c r="F815" i="19"/>
  <c r="D815" i="19"/>
  <c r="C815" i="19"/>
  <c r="A815" i="19"/>
  <c r="AJ814" i="19"/>
  <c r="AI814" i="19"/>
  <c r="D814" i="19"/>
  <c r="C814" i="19"/>
  <c r="A814" i="19"/>
  <c r="AS813" i="19"/>
  <c r="AN813" i="19"/>
  <c r="AI813" i="19"/>
  <c r="D813" i="19"/>
  <c r="C813" i="19"/>
  <c r="A813" i="19"/>
  <c r="AW812" i="19"/>
  <c r="AL812" i="19"/>
  <c r="AK812" i="19"/>
  <c r="AI812" i="19"/>
  <c r="AD812" i="19"/>
  <c r="AN812" i="19"/>
  <c r="D812" i="19"/>
  <c r="C812" i="19"/>
  <c r="A812" i="19"/>
  <c r="AI811" i="19"/>
  <c r="AD811" i="19"/>
  <c r="D811" i="19"/>
  <c r="C811" i="19"/>
  <c r="A811" i="19"/>
  <c r="AI810" i="19"/>
  <c r="F810" i="19"/>
  <c r="D810" i="19"/>
  <c r="C810" i="19"/>
  <c r="A810" i="19"/>
  <c r="AI809" i="19"/>
  <c r="D809" i="19"/>
  <c r="C809" i="19"/>
  <c r="A809" i="19"/>
  <c r="AP808" i="19"/>
  <c r="AL808" i="19"/>
  <c r="AK808" i="19"/>
  <c r="AI808" i="19"/>
  <c r="AD808" i="19"/>
  <c r="AS808" i="19"/>
  <c r="F808" i="19"/>
  <c r="D808" i="19"/>
  <c r="C808" i="19"/>
  <c r="A808" i="19"/>
  <c r="AX807" i="19"/>
  <c r="AM807" i="19"/>
  <c r="AL807" i="19"/>
  <c r="AI807" i="19"/>
  <c r="D807" i="19"/>
  <c r="C807" i="19"/>
  <c r="A807" i="19"/>
  <c r="AX806" i="19"/>
  <c r="AR806" i="19"/>
  <c r="AM806" i="19"/>
  <c r="AI806" i="19"/>
  <c r="F806" i="19"/>
  <c r="D806" i="19"/>
  <c r="C806" i="19"/>
  <c r="A806" i="19"/>
  <c r="AK805" i="19"/>
  <c r="AJ805" i="19"/>
  <c r="AI805" i="19"/>
  <c r="AS805" i="19"/>
  <c r="D805" i="19"/>
  <c r="C805" i="19"/>
  <c r="A805" i="19"/>
  <c r="AW804" i="19"/>
  <c r="AI804" i="19"/>
  <c r="D804" i="19"/>
  <c r="C804" i="19"/>
  <c r="A804" i="19"/>
  <c r="AQ803" i="19"/>
  <c r="AM803" i="19"/>
  <c r="AL803" i="19"/>
  <c r="AI803" i="19"/>
  <c r="AD803" i="19"/>
  <c r="AP803" i="19"/>
  <c r="F803" i="19"/>
  <c r="D803" i="19"/>
  <c r="C803" i="19"/>
  <c r="A803" i="19"/>
  <c r="AI802" i="19"/>
  <c r="D802" i="19"/>
  <c r="C802" i="19"/>
  <c r="A802" i="19"/>
  <c r="AI801" i="19"/>
  <c r="D801" i="19"/>
  <c r="C801" i="19"/>
  <c r="A801" i="19"/>
  <c r="AW800" i="19"/>
  <c r="AQ800" i="19"/>
  <c r="AI800" i="19"/>
  <c r="AD800" i="19"/>
  <c r="AS800" i="19"/>
  <c r="D800" i="19"/>
  <c r="C800" i="19"/>
  <c r="A800" i="19"/>
  <c r="AX799" i="19"/>
  <c r="AI799" i="19"/>
  <c r="F799" i="19"/>
  <c r="D799" i="19"/>
  <c r="C799" i="19"/>
  <c r="A799" i="19"/>
  <c r="AN798" i="19"/>
  <c r="AM798" i="19"/>
  <c r="AJ798" i="19"/>
  <c r="AI798" i="19"/>
  <c r="AX798" i="19"/>
  <c r="D798" i="19"/>
  <c r="C798" i="19"/>
  <c r="A798" i="19"/>
  <c r="AN797" i="19"/>
  <c r="AI797" i="19"/>
  <c r="AK797" i="19"/>
  <c r="D797" i="19"/>
  <c r="C797" i="19"/>
  <c r="A797" i="19"/>
  <c r="AQ796" i="19"/>
  <c r="AP796" i="19"/>
  <c r="AL796" i="19"/>
  <c r="AK796" i="19"/>
  <c r="AI796" i="19"/>
  <c r="AN796" i="19"/>
  <c r="D796" i="19"/>
  <c r="C796" i="19"/>
  <c r="A796" i="19"/>
  <c r="AX795" i="19"/>
  <c r="AR795" i="19"/>
  <c r="AI795" i="19"/>
  <c r="AD795" i="19"/>
  <c r="D795" i="19"/>
  <c r="C795" i="19"/>
  <c r="A795" i="19"/>
  <c r="AI794" i="19"/>
  <c r="D794" i="19"/>
  <c r="C794" i="19"/>
  <c r="A794" i="19"/>
  <c r="AI793" i="19"/>
  <c r="D793" i="19"/>
  <c r="C793" i="19"/>
  <c r="A793" i="19"/>
  <c r="AI792" i="19"/>
  <c r="D792" i="19"/>
  <c r="C792" i="19"/>
  <c r="A792" i="19"/>
  <c r="AR791" i="19"/>
  <c r="AQ791" i="19"/>
  <c r="AM791" i="19"/>
  <c r="AL791" i="19"/>
  <c r="AI791" i="19"/>
  <c r="AK791" i="19"/>
  <c r="D791" i="19"/>
  <c r="C791" i="19"/>
  <c r="A791" i="19"/>
  <c r="AR790" i="19"/>
  <c r="AI790" i="19"/>
  <c r="AN790" i="19"/>
  <c r="F790" i="19"/>
  <c r="D790" i="19"/>
  <c r="C790" i="19"/>
  <c r="A790" i="19"/>
  <c r="AI789" i="19"/>
  <c r="D789" i="19"/>
  <c r="C789" i="19"/>
  <c r="A789" i="19"/>
  <c r="AW788" i="19"/>
  <c r="AK788" i="19"/>
  <c r="AI788" i="19"/>
  <c r="AD788" i="19"/>
  <c r="AN788" i="19"/>
  <c r="D788" i="19"/>
  <c r="C788" i="19"/>
  <c r="A788" i="19"/>
  <c r="AX787" i="19"/>
  <c r="AR787" i="19"/>
  <c r="AI787" i="19"/>
  <c r="AD787" i="19"/>
  <c r="D787" i="19"/>
  <c r="C787" i="19"/>
  <c r="A787" i="19"/>
  <c r="AR786" i="19"/>
  <c r="AN786" i="19"/>
  <c r="AJ786" i="19"/>
  <c r="AI786" i="19"/>
  <c r="AM786" i="19"/>
  <c r="D786" i="19"/>
  <c r="C786" i="19"/>
  <c r="A786" i="19"/>
  <c r="AN785" i="19"/>
  <c r="AI785" i="19"/>
  <c r="D785" i="19"/>
  <c r="C785" i="19"/>
  <c r="A785" i="19"/>
  <c r="AP784" i="19"/>
  <c r="AL784" i="19"/>
  <c r="AK784" i="19"/>
  <c r="AI784" i="19"/>
  <c r="AD784" i="19"/>
  <c r="AS784" i="19"/>
  <c r="D784" i="19"/>
  <c r="C784" i="19"/>
  <c r="A784" i="19"/>
  <c r="AX783" i="19"/>
  <c r="AW783" i="19"/>
  <c r="AL783" i="19"/>
  <c r="AI783" i="19"/>
  <c r="AD783" i="19"/>
  <c r="AK783" i="19"/>
  <c r="D783" i="19"/>
  <c r="C783" i="19"/>
  <c r="A783" i="19"/>
  <c r="AI782" i="19"/>
  <c r="D782" i="19"/>
  <c r="C782" i="19"/>
  <c r="A782" i="19"/>
  <c r="AI781" i="19"/>
  <c r="D781" i="19"/>
  <c r="C781" i="19"/>
  <c r="A781" i="19"/>
  <c r="AW780" i="19"/>
  <c r="AK780" i="19"/>
  <c r="AI780" i="19"/>
  <c r="AD780" i="19"/>
  <c r="AN780" i="19"/>
  <c r="D780" i="19"/>
  <c r="C780" i="19"/>
  <c r="A780" i="19"/>
  <c r="AX779" i="19"/>
  <c r="AW779" i="19"/>
  <c r="AI779" i="19"/>
  <c r="F779" i="19"/>
  <c r="D779" i="19"/>
  <c r="C779" i="19"/>
  <c r="A779" i="19"/>
  <c r="AN778" i="19"/>
  <c r="AJ778" i="19"/>
  <c r="AI778" i="19"/>
  <c r="AM778" i="19"/>
  <c r="D778" i="19"/>
  <c r="C778" i="19"/>
  <c r="A778" i="19"/>
  <c r="AI777" i="19"/>
  <c r="D777" i="19"/>
  <c r="C777" i="19"/>
  <c r="A777" i="19"/>
  <c r="AL776" i="19"/>
  <c r="AK776" i="19"/>
  <c r="AI776" i="19"/>
  <c r="AS776" i="19"/>
  <c r="D776" i="19"/>
  <c r="C776" i="19"/>
  <c r="A776" i="19"/>
  <c r="AI775" i="19"/>
  <c r="D775" i="19"/>
  <c r="C775" i="19"/>
  <c r="A775" i="19"/>
  <c r="AS774" i="19"/>
  <c r="AN774" i="19"/>
  <c r="AI774" i="19"/>
  <c r="AM774" i="19"/>
  <c r="D774" i="19"/>
  <c r="C774" i="19"/>
  <c r="A774" i="19"/>
  <c r="AI773" i="19"/>
  <c r="AP773" i="19"/>
  <c r="D773" i="19"/>
  <c r="C773" i="19"/>
  <c r="A773" i="19"/>
  <c r="AK772" i="19"/>
  <c r="AI772" i="19"/>
  <c r="AD772" i="19"/>
  <c r="AN772" i="19"/>
  <c r="D772" i="19"/>
  <c r="C772" i="19"/>
  <c r="A772" i="19"/>
  <c r="AX771" i="19"/>
  <c r="AI771" i="19"/>
  <c r="F771" i="19"/>
  <c r="D771" i="19"/>
  <c r="C771" i="19"/>
  <c r="A771" i="19"/>
  <c r="AN770" i="19"/>
  <c r="AJ770" i="19"/>
  <c r="AI770" i="19"/>
  <c r="AM770" i="19"/>
  <c r="D770" i="19"/>
  <c r="C770" i="19"/>
  <c r="A770" i="19"/>
  <c r="AI769" i="19"/>
  <c r="D769" i="19"/>
  <c r="C769" i="19"/>
  <c r="A769" i="19"/>
  <c r="AL768" i="19"/>
  <c r="AK768" i="19"/>
  <c r="AI768" i="19"/>
  <c r="AS768" i="19"/>
  <c r="D768" i="19"/>
  <c r="C768" i="19"/>
  <c r="A768" i="19"/>
  <c r="AI767" i="19"/>
  <c r="D767" i="19"/>
  <c r="C767" i="19"/>
  <c r="A767" i="19"/>
  <c r="AR766" i="19"/>
  <c r="AN766" i="19"/>
  <c r="AI766" i="19"/>
  <c r="AX766" i="19"/>
  <c r="D766" i="19"/>
  <c r="C766" i="19"/>
  <c r="A766" i="19"/>
  <c r="AI765" i="19"/>
  <c r="D765" i="19"/>
  <c r="C765" i="19"/>
  <c r="A765" i="19"/>
  <c r="AL764" i="19"/>
  <c r="AK764" i="19"/>
  <c r="AI764" i="19"/>
  <c r="AN764" i="19"/>
  <c r="D764" i="19"/>
  <c r="C764" i="19"/>
  <c r="A764" i="19"/>
  <c r="AI763" i="19"/>
  <c r="AD763" i="19"/>
  <c r="D763" i="19"/>
  <c r="C763" i="19"/>
  <c r="A763" i="19"/>
  <c r="AI762" i="19"/>
  <c r="D762" i="19"/>
  <c r="C762" i="19"/>
  <c r="A762" i="19"/>
  <c r="AI761" i="19"/>
  <c r="D761" i="19"/>
  <c r="C761" i="19"/>
  <c r="A761" i="19"/>
  <c r="AW760" i="19"/>
  <c r="AQ760" i="19"/>
  <c r="AP760" i="19"/>
  <c r="AK760" i="19"/>
  <c r="AI760" i="19"/>
  <c r="AS760" i="19"/>
  <c r="D760" i="19"/>
  <c r="C760" i="19"/>
  <c r="A760" i="19"/>
  <c r="AW759" i="19"/>
  <c r="AL759" i="19"/>
  <c r="AI759" i="19"/>
  <c r="AD759" i="19"/>
  <c r="AK759" i="19"/>
  <c r="D759" i="19"/>
  <c r="C759" i="19"/>
  <c r="A759" i="19"/>
  <c r="AR758" i="19"/>
  <c r="AI758" i="19"/>
  <c r="AN758" i="19"/>
  <c r="F758" i="19"/>
  <c r="D758" i="19"/>
  <c r="C758" i="19"/>
  <c r="A758" i="19"/>
  <c r="AI757" i="19"/>
  <c r="D757" i="19"/>
  <c r="C757" i="19"/>
  <c r="A757" i="19"/>
  <c r="AQ756" i="19"/>
  <c r="AP756" i="19"/>
  <c r="AL756" i="19"/>
  <c r="AI756" i="19"/>
  <c r="AN756" i="19"/>
  <c r="D756" i="19"/>
  <c r="C756" i="19"/>
  <c r="A756" i="19"/>
  <c r="AX755" i="19"/>
  <c r="AR755" i="19"/>
  <c r="AM755" i="19"/>
  <c r="AL755" i="19"/>
  <c r="AI755" i="19"/>
  <c r="AD755" i="19"/>
  <c r="AP755" i="19"/>
  <c r="F755" i="19"/>
  <c r="D755" i="19"/>
  <c r="C755" i="19"/>
  <c r="A755" i="19"/>
  <c r="AX754" i="19"/>
  <c r="AR754" i="19"/>
  <c r="AN754" i="19"/>
  <c r="AI754" i="19"/>
  <c r="AJ754" i="19"/>
  <c r="F754" i="19"/>
  <c r="D754" i="19"/>
  <c r="C754" i="19"/>
  <c r="A754" i="19"/>
  <c r="AS753" i="19"/>
  <c r="AI753" i="19"/>
  <c r="AN753" i="19"/>
  <c r="D753" i="19"/>
  <c r="C753" i="19"/>
  <c r="A753" i="19"/>
  <c r="AI752" i="19"/>
  <c r="D752" i="19"/>
  <c r="C752" i="19"/>
  <c r="A752" i="19"/>
  <c r="AX751" i="19"/>
  <c r="AQ751" i="19"/>
  <c r="AM751" i="19"/>
  <c r="AL751" i="19"/>
  <c r="AI751" i="19"/>
  <c r="AK751" i="19"/>
  <c r="F751" i="19"/>
  <c r="D751" i="19"/>
  <c r="C751" i="19"/>
  <c r="A751" i="19"/>
  <c r="AI750" i="19"/>
  <c r="AM750" i="19"/>
  <c r="D750" i="19"/>
  <c r="C750" i="19"/>
  <c r="A750" i="19"/>
  <c r="AI749" i="19"/>
  <c r="AK749" i="19"/>
  <c r="D749" i="19"/>
  <c r="C749" i="19"/>
  <c r="A749" i="19"/>
  <c r="AW748" i="19"/>
  <c r="AQ748" i="19"/>
  <c r="AP748" i="19"/>
  <c r="AK748" i="19"/>
  <c r="AI748" i="19"/>
  <c r="AN748" i="19"/>
  <c r="D748" i="19"/>
  <c r="C748" i="19"/>
  <c r="A748" i="19"/>
  <c r="AW747" i="19"/>
  <c r="AL747" i="19"/>
  <c r="AI747" i="19"/>
  <c r="D747" i="19"/>
  <c r="C747" i="19"/>
  <c r="A747" i="19"/>
  <c r="AX746" i="19"/>
  <c r="AR746" i="19"/>
  <c r="AJ746" i="19"/>
  <c r="AI746" i="19"/>
  <c r="AN746" i="19"/>
  <c r="D746" i="19"/>
  <c r="C746" i="19"/>
  <c r="A746" i="19"/>
  <c r="AI745" i="19"/>
  <c r="D745" i="19"/>
  <c r="C745" i="19"/>
  <c r="A745" i="19"/>
  <c r="AW744" i="19"/>
  <c r="AQ744" i="19"/>
  <c r="AP744" i="19"/>
  <c r="AI744" i="19"/>
  <c r="D744" i="19"/>
  <c r="C744" i="19"/>
  <c r="A744" i="19"/>
  <c r="AR743" i="19"/>
  <c r="AQ743" i="19"/>
  <c r="AP743" i="19"/>
  <c r="AM743" i="19"/>
  <c r="AI743" i="19"/>
  <c r="AK743" i="19"/>
  <c r="F743" i="19"/>
  <c r="D743" i="19"/>
  <c r="C743" i="19"/>
  <c r="A743" i="19"/>
  <c r="AR742" i="19"/>
  <c r="AJ742" i="19"/>
  <c r="AI742" i="19"/>
  <c r="AN742" i="19"/>
  <c r="F742" i="19"/>
  <c r="D742" i="19"/>
  <c r="C742" i="19"/>
  <c r="A742" i="19"/>
  <c r="AI741" i="19"/>
  <c r="D741" i="19"/>
  <c r="C741" i="19"/>
  <c r="A741" i="19"/>
  <c r="AW740" i="19"/>
  <c r="AL740" i="19"/>
  <c r="AK740" i="19"/>
  <c r="AI740" i="19"/>
  <c r="AD740" i="19"/>
  <c r="AN740" i="19"/>
  <c r="D740" i="19"/>
  <c r="C740" i="19"/>
  <c r="A740" i="19"/>
  <c r="AW739" i="19"/>
  <c r="AR739" i="19"/>
  <c r="AQ739" i="19"/>
  <c r="AM739" i="19"/>
  <c r="AI739" i="19"/>
  <c r="F739" i="19"/>
  <c r="D739" i="19"/>
  <c r="C739" i="19"/>
  <c r="A739" i="19"/>
  <c r="AJ738" i="19"/>
  <c r="AI738" i="19"/>
  <c r="D738" i="19"/>
  <c r="C738" i="19"/>
  <c r="A738" i="19"/>
  <c r="AS737" i="19"/>
  <c r="AN737" i="19"/>
  <c r="AI737" i="19"/>
  <c r="D737" i="19"/>
  <c r="C737" i="19"/>
  <c r="A737" i="19"/>
  <c r="AW736" i="19"/>
  <c r="AL736" i="19"/>
  <c r="AK736" i="19"/>
  <c r="AI736" i="19"/>
  <c r="AS736" i="19"/>
  <c r="D736" i="19"/>
  <c r="C736" i="19"/>
  <c r="A736" i="19"/>
  <c r="AX735" i="19"/>
  <c r="AR735" i="19"/>
  <c r="AI735" i="19"/>
  <c r="D735" i="19"/>
  <c r="C735" i="19"/>
  <c r="A735" i="19"/>
  <c r="AS734" i="19"/>
  <c r="AN734" i="19"/>
  <c r="AI734" i="19"/>
  <c r="AM734" i="19"/>
  <c r="D734" i="19"/>
  <c r="C734" i="19"/>
  <c r="A734" i="19"/>
  <c r="AK733" i="19"/>
  <c r="AI733" i="19"/>
  <c r="AP733" i="19"/>
  <c r="D733" i="19"/>
  <c r="C733" i="19"/>
  <c r="A733" i="19"/>
  <c r="AL732" i="19"/>
  <c r="AK732" i="19"/>
  <c r="AI732" i="19"/>
  <c r="AN732" i="19"/>
  <c r="D732" i="19"/>
  <c r="C732" i="19"/>
  <c r="A732" i="19"/>
  <c r="AX731" i="19"/>
  <c r="AR731" i="19"/>
  <c r="AI731" i="19"/>
  <c r="D731" i="19"/>
  <c r="C731" i="19"/>
  <c r="A731" i="19"/>
  <c r="AR730" i="19"/>
  <c r="AN730" i="19"/>
  <c r="AJ730" i="19"/>
  <c r="AI730" i="19"/>
  <c r="AM730" i="19"/>
  <c r="D730" i="19"/>
  <c r="C730" i="19"/>
  <c r="A730" i="19"/>
  <c r="AN729" i="19"/>
  <c r="AI729" i="19"/>
  <c r="D729" i="19"/>
  <c r="C729" i="19"/>
  <c r="A729" i="19"/>
  <c r="AP728" i="19"/>
  <c r="AL728" i="19"/>
  <c r="AK728" i="19"/>
  <c r="AI728" i="19"/>
  <c r="AD728" i="19"/>
  <c r="AS728" i="19"/>
  <c r="D728" i="19"/>
  <c r="C728" i="19"/>
  <c r="A728" i="19"/>
  <c r="AW727" i="19"/>
  <c r="AM727" i="19"/>
  <c r="AL727" i="19"/>
  <c r="AI727" i="19"/>
  <c r="AD727" i="19"/>
  <c r="AK727" i="19"/>
  <c r="D727" i="19"/>
  <c r="C727" i="19"/>
  <c r="A727" i="19"/>
  <c r="AI726" i="19"/>
  <c r="D726" i="19"/>
  <c r="C726" i="19"/>
  <c r="A726" i="19"/>
  <c r="AI725" i="19"/>
  <c r="AP725" i="19"/>
  <c r="D725" i="19"/>
  <c r="C725" i="19"/>
  <c r="A725" i="19"/>
  <c r="AW724" i="19"/>
  <c r="AK724" i="19"/>
  <c r="AI724" i="19"/>
  <c r="AD724" i="19"/>
  <c r="AN724" i="19"/>
  <c r="D724" i="19"/>
  <c r="C724" i="19"/>
  <c r="A724" i="19"/>
  <c r="AX723" i="19"/>
  <c r="AW723" i="19"/>
  <c r="AI723" i="19"/>
  <c r="F723" i="19"/>
  <c r="D723" i="19"/>
  <c r="C723" i="19"/>
  <c r="A723" i="19"/>
  <c r="AN722" i="19"/>
  <c r="AJ722" i="19"/>
  <c r="AI722" i="19"/>
  <c r="AM722" i="19"/>
  <c r="D722" i="19"/>
  <c r="C722" i="19"/>
  <c r="A722" i="19"/>
  <c r="AI721" i="19"/>
  <c r="D721" i="19"/>
  <c r="C721" i="19"/>
  <c r="A721" i="19"/>
  <c r="AP720" i="19"/>
  <c r="AL720" i="19"/>
  <c r="AK720" i="19"/>
  <c r="AI720" i="19"/>
  <c r="AD720" i="19"/>
  <c r="AS720" i="19"/>
  <c r="D720" i="19"/>
  <c r="C720" i="19"/>
  <c r="A720" i="19"/>
  <c r="AW719" i="19"/>
  <c r="AQ719" i="19"/>
  <c r="AL719" i="19"/>
  <c r="AI719" i="19"/>
  <c r="AD719" i="19"/>
  <c r="AK719" i="19"/>
  <c r="F719" i="19"/>
  <c r="D719" i="19"/>
  <c r="C719" i="19"/>
  <c r="A719" i="19"/>
  <c r="AS718" i="19"/>
  <c r="AI718" i="19"/>
  <c r="AN718" i="19"/>
  <c r="D718" i="19"/>
  <c r="C718" i="19"/>
  <c r="A718" i="19"/>
  <c r="AI717" i="19"/>
  <c r="D717" i="19"/>
  <c r="C717" i="19"/>
  <c r="A717" i="19"/>
  <c r="AW716" i="19"/>
  <c r="AP716" i="19"/>
  <c r="AL716" i="19"/>
  <c r="AK716" i="19"/>
  <c r="AI716" i="19"/>
  <c r="AD716" i="19"/>
  <c r="AN716" i="19"/>
  <c r="D716" i="19"/>
  <c r="C716" i="19"/>
  <c r="A716" i="19"/>
  <c r="AW715" i="19"/>
  <c r="AQ715" i="19"/>
  <c r="AM715" i="19"/>
  <c r="AL715" i="19"/>
  <c r="AI715" i="19"/>
  <c r="AD715" i="19"/>
  <c r="AP715" i="19"/>
  <c r="F715" i="19"/>
  <c r="D715" i="19"/>
  <c r="C715" i="19"/>
  <c r="A715" i="19"/>
  <c r="AX714" i="19"/>
  <c r="AR714" i="19"/>
  <c r="AN714" i="19"/>
  <c r="AI714" i="19"/>
  <c r="AM714" i="19"/>
  <c r="F714" i="19"/>
  <c r="D714" i="19"/>
  <c r="C714" i="19"/>
  <c r="A714" i="19"/>
  <c r="AS713" i="19"/>
  <c r="AK713" i="19"/>
  <c r="AI713" i="19"/>
  <c r="AJ713" i="19"/>
  <c r="D713" i="19"/>
  <c r="C713" i="19"/>
  <c r="A713" i="19"/>
  <c r="AI712" i="19"/>
  <c r="D712" i="19"/>
  <c r="C712" i="19"/>
  <c r="A712" i="19"/>
  <c r="AX711" i="19"/>
  <c r="AM711" i="19"/>
  <c r="AL711" i="19"/>
  <c r="AI711" i="19"/>
  <c r="AK711" i="19"/>
  <c r="D711" i="19"/>
  <c r="C711" i="19"/>
  <c r="A711" i="19"/>
  <c r="AI710" i="19"/>
  <c r="D710" i="19"/>
  <c r="C710" i="19"/>
  <c r="A710" i="19"/>
  <c r="AI709" i="19"/>
  <c r="AP709" i="19"/>
  <c r="D709" i="19"/>
  <c r="C709" i="19"/>
  <c r="A709" i="19"/>
  <c r="AP708" i="19"/>
  <c r="AL708" i="19"/>
  <c r="AK708" i="19"/>
  <c r="AI708" i="19"/>
  <c r="AD708" i="19"/>
  <c r="AN708" i="19"/>
  <c r="D708" i="19"/>
  <c r="C708" i="19"/>
  <c r="A708" i="19"/>
  <c r="AW707" i="19"/>
  <c r="AQ707" i="19"/>
  <c r="AM707" i="19"/>
  <c r="AL707" i="19"/>
  <c r="AI707" i="19"/>
  <c r="AD707" i="19"/>
  <c r="AP707" i="19"/>
  <c r="F707" i="19"/>
  <c r="D707" i="19"/>
  <c r="C707" i="19"/>
  <c r="A707" i="19"/>
  <c r="AX706" i="19"/>
  <c r="AR706" i="19"/>
  <c r="AN706" i="19"/>
  <c r="AI706" i="19"/>
  <c r="AM706" i="19"/>
  <c r="F706" i="19"/>
  <c r="D706" i="19"/>
  <c r="C706" i="19"/>
  <c r="A706" i="19"/>
  <c r="AS705" i="19"/>
  <c r="AK705" i="19"/>
  <c r="AI705" i="19"/>
  <c r="AJ705" i="19"/>
  <c r="D705" i="19"/>
  <c r="C705" i="19"/>
  <c r="A705" i="19"/>
  <c r="AI704" i="19"/>
  <c r="D704" i="19"/>
  <c r="C704" i="19"/>
  <c r="A704" i="19"/>
  <c r="AQ703" i="19"/>
  <c r="AM703" i="19"/>
  <c r="AL703" i="19"/>
  <c r="AI703" i="19"/>
  <c r="AD703" i="19"/>
  <c r="AK703" i="19"/>
  <c r="F703" i="19"/>
  <c r="D703" i="19"/>
  <c r="C703" i="19"/>
  <c r="A703" i="19"/>
  <c r="AS702" i="19"/>
  <c r="AI702" i="19"/>
  <c r="D702" i="19"/>
  <c r="C702" i="19"/>
  <c r="A702" i="19"/>
  <c r="AI701" i="19"/>
  <c r="D701" i="19"/>
  <c r="C701" i="19"/>
  <c r="A701" i="19"/>
  <c r="AQ700" i="19"/>
  <c r="AP700" i="19"/>
  <c r="AK700" i="19"/>
  <c r="AI700" i="19"/>
  <c r="AW700" i="19"/>
  <c r="D700" i="19"/>
  <c r="C700" i="19"/>
  <c r="A700" i="19"/>
  <c r="AQ699" i="19"/>
  <c r="AM699" i="19"/>
  <c r="AL699" i="19"/>
  <c r="AI699" i="19"/>
  <c r="AD699" i="19"/>
  <c r="AP699" i="19"/>
  <c r="D699" i="19"/>
  <c r="C699" i="19"/>
  <c r="A699" i="19"/>
  <c r="AX698" i="19"/>
  <c r="AN698" i="19"/>
  <c r="AI698" i="19"/>
  <c r="F698" i="19"/>
  <c r="D698" i="19"/>
  <c r="C698" i="19"/>
  <c r="A698" i="19"/>
  <c r="AK697" i="19"/>
  <c r="AI697" i="19"/>
  <c r="AJ697" i="19"/>
  <c r="D697" i="19"/>
  <c r="C697" i="19"/>
  <c r="A697" i="19"/>
  <c r="AW696" i="19"/>
  <c r="AI696" i="19"/>
  <c r="D696" i="19"/>
  <c r="C696" i="19"/>
  <c r="A696" i="19"/>
  <c r="AI695" i="19"/>
  <c r="AL695" i="19"/>
  <c r="F695" i="19"/>
  <c r="D695" i="19"/>
  <c r="C695" i="19"/>
  <c r="A695" i="19"/>
  <c r="AI694" i="19"/>
  <c r="D694" i="19"/>
  <c r="C694" i="19"/>
  <c r="A694" i="19"/>
  <c r="AI693" i="19"/>
  <c r="D693" i="19"/>
  <c r="C693" i="19"/>
  <c r="A693" i="19"/>
  <c r="AI692" i="19"/>
  <c r="D692" i="19"/>
  <c r="C692" i="19"/>
  <c r="A692" i="19"/>
  <c r="AI691" i="19"/>
  <c r="D691" i="19"/>
  <c r="C691" i="19"/>
  <c r="A691" i="19"/>
  <c r="AS690" i="19"/>
  <c r="AN690" i="19"/>
  <c r="AI690" i="19"/>
  <c r="D690" i="19"/>
  <c r="C690" i="19"/>
  <c r="A690" i="19"/>
  <c r="AI689" i="19"/>
  <c r="D689" i="19"/>
  <c r="C689" i="19"/>
  <c r="A689" i="19"/>
  <c r="AQ688" i="19"/>
  <c r="AI688" i="19"/>
  <c r="AD688" i="19"/>
  <c r="AS688" i="19"/>
  <c r="D688" i="19"/>
  <c r="C688" i="19"/>
  <c r="A688" i="19"/>
  <c r="AI687" i="19"/>
  <c r="F687" i="19"/>
  <c r="D687" i="19"/>
  <c r="C687" i="19"/>
  <c r="A687" i="19"/>
  <c r="AI686" i="19"/>
  <c r="F686" i="19"/>
  <c r="D686" i="19"/>
  <c r="C686" i="19"/>
  <c r="A686" i="19"/>
  <c r="AI685" i="19"/>
  <c r="D685" i="19"/>
  <c r="C685" i="19"/>
  <c r="A685" i="19"/>
  <c r="AI684" i="19"/>
  <c r="D684" i="19"/>
  <c r="C684" i="19"/>
  <c r="A684" i="19"/>
  <c r="AM683" i="19"/>
  <c r="AI683" i="19"/>
  <c r="D683" i="19"/>
  <c r="C683" i="19"/>
  <c r="A683" i="19"/>
  <c r="AN682" i="19"/>
  <c r="AJ682" i="19"/>
  <c r="AI682" i="19"/>
  <c r="AS682" i="19"/>
  <c r="D682" i="19"/>
  <c r="C682" i="19"/>
  <c r="A682" i="19"/>
  <c r="AI681" i="19"/>
  <c r="AP681" i="19"/>
  <c r="D681" i="19"/>
  <c r="C681" i="19"/>
  <c r="A681" i="19"/>
  <c r="AI680" i="19"/>
  <c r="AD680" i="19"/>
  <c r="D680" i="19"/>
  <c r="C680" i="19"/>
  <c r="A680" i="19"/>
  <c r="AX679" i="19"/>
  <c r="AW679" i="19"/>
  <c r="AR679" i="19"/>
  <c r="AM679" i="19"/>
  <c r="AI679" i="19"/>
  <c r="D679" i="19"/>
  <c r="C679" i="19"/>
  <c r="A679" i="19"/>
  <c r="AR678" i="19"/>
  <c r="AJ678" i="19"/>
  <c r="AI678" i="19"/>
  <c r="F678" i="19"/>
  <c r="D678" i="19"/>
  <c r="C678" i="19"/>
  <c r="A678" i="19"/>
  <c r="AI677" i="19"/>
  <c r="D677" i="19"/>
  <c r="C677" i="19"/>
  <c r="A677" i="19"/>
  <c r="AW676" i="19"/>
  <c r="AQ676" i="19"/>
  <c r="AI676" i="19"/>
  <c r="AD676" i="19"/>
  <c r="AN676" i="19"/>
  <c r="D676" i="19"/>
  <c r="C676" i="19"/>
  <c r="A676" i="19"/>
  <c r="AW675" i="19"/>
  <c r="AR675" i="19"/>
  <c r="AQ675" i="19"/>
  <c r="AM675" i="19"/>
  <c r="AL675" i="19"/>
  <c r="AI675" i="19"/>
  <c r="AP675" i="19"/>
  <c r="F675" i="19"/>
  <c r="D675" i="19"/>
  <c r="C675" i="19"/>
  <c r="A675" i="19"/>
  <c r="AI674" i="19"/>
  <c r="AS674" i="19"/>
  <c r="D674" i="19"/>
  <c r="C674" i="19"/>
  <c r="A674" i="19"/>
  <c r="AI673" i="19"/>
  <c r="D673" i="19"/>
  <c r="C673" i="19"/>
  <c r="A673" i="19"/>
  <c r="AL672" i="19"/>
  <c r="AK672" i="19"/>
  <c r="AI672" i="19"/>
  <c r="AD672" i="19"/>
  <c r="AS672" i="19"/>
  <c r="D672" i="19"/>
  <c r="C672" i="19"/>
  <c r="A672" i="19"/>
  <c r="AW671" i="19"/>
  <c r="AL671" i="19"/>
  <c r="AI671" i="19"/>
  <c r="AD671" i="19"/>
  <c r="AK671" i="19"/>
  <c r="F671" i="19"/>
  <c r="D671" i="19"/>
  <c r="C671" i="19"/>
  <c r="A671" i="19"/>
  <c r="AI670" i="19"/>
  <c r="D670" i="19"/>
  <c r="C670" i="19"/>
  <c r="A670" i="19"/>
  <c r="AN669" i="19"/>
  <c r="AI669" i="19"/>
  <c r="AP669" i="19"/>
  <c r="D669" i="19"/>
  <c r="C669" i="19"/>
  <c r="A669" i="19"/>
  <c r="AI668" i="19"/>
  <c r="D668" i="19"/>
  <c r="C668" i="19"/>
  <c r="A668" i="19"/>
  <c r="AQ667" i="19"/>
  <c r="AN667" i="19"/>
  <c r="AM667" i="19"/>
  <c r="AL667" i="19"/>
  <c r="AI667" i="19"/>
  <c r="AP667" i="19"/>
  <c r="F667" i="19"/>
  <c r="D667" i="19"/>
  <c r="C667" i="19"/>
  <c r="A667" i="19"/>
  <c r="AI666" i="19"/>
  <c r="D666" i="19"/>
  <c r="C666" i="19"/>
  <c r="A666" i="19"/>
  <c r="AI665" i="19"/>
  <c r="D665" i="19"/>
  <c r="C665" i="19"/>
  <c r="A665" i="19"/>
  <c r="AP664" i="19"/>
  <c r="AL664" i="19"/>
  <c r="AK664" i="19"/>
  <c r="AI664" i="19"/>
  <c r="AD664" i="19"/>
  <c r="AS664" i="19"/>
  <c r="D664" i="19"/>
  <c r="C664" i="19"/>
  <c r="A664" i="19"/>
  <c r="AW663" i="19"/>
  <c r="AL663" i="19"/>
  <c r="AI663" i="19"/>
  <c r="AD663" i="19"/>
  <c r="AK663" i="19"/>
  <c r="F663" i="19"/>
  <c r="D663" i="19"/>
  <c r="C663" i="19"/>
  <c r="A663" i="19"/>
  <c r="AX662" i="19"/>
  <c r="AR662" i="19"/>
  <c r="AN662" i="19"/>
  <c r="AJ662" i="19"/>
  <c r="AI662" i="19"/>
  <c r="AM662" i="19"/>
  <c r="F662" i="19"/>
  <c r="D662" i="19"/>
  <c r="C662" i="19"/>
  <c r="A662" i="19"/>
  <c r="AS661" i="19"/>
  <c r="AI661" i="19"/>
  <c r="AJ661" i="19"/>
  <c r="D661" i="19"/>
  <c r="C661" i="19"/>
  <c r="A661" i="19"/>
  <c r="AQ660" i="19"/>
  <c r="AP660" i="19"/>
  <c r="AI660" i="19"/>
  <c r="D660" i="19"/>
  <c r="C660" i="19"/>
  <c r="A660" i="19"/>
  <c r="AX659" i="19"/>
  <c r="AM659" i="19"/>
  <c r="AL659" i="19"/>
  <c r="AI659" i="19"/>
  <c r="AP659" i="19"/>
  <c r="D659" i="19"/>
  <c r="C659" i="19"/>
  <c r="A659" i="19"/>
  <c r="AN658" i="19"/>
  <c r="AI658" i="19"/>
  <c r="AS658" i="19"/>
  <c r="D658" i="19"/>
  <c r="C658" i="19"/>
  <c r="A658" i="19"/>
  <c r="AI657" i="19"/>
  <c r="D657" i="19"/>
  <c r="C657" i="19"/>
  <c r="A657" i="19"/>
  <c r="AW656" i="19"/>
  <c r="AK656" i="19"/>
  <c r="AI656" i="19"/>
  <c r="AD656" i="19"/>
  <c r="AS656" i="19"/>
  <c r="D656" i="19"/>
  <c r="C656" i="19"/>
  <c r="A656" i="19"/>
  <c r="AX655" i="19"/>
  <c r="AW655" i="19"/>
  <c r="AQ655" i="19"/>
  <c r="AI655" i="19"/>
  <c r="AD655" i="19"/>
  <c r="F655" i="19"/>
  <c r="D655" i="19"/>
  <c r="C655" i="19"/>
  <c r="A655" i="19"/>
  <c r="AN654" i="19"/>
  <c r="AJ654" i="19"/>
  <c r="AI654" i="19"/>
  <c r="AM654" i="19"/>
  <c r="D654" i="19"/>
  <c r="C654" i="19"/>
  <c r="A654" i="19"/>
  <c r="AS653" i="19"/>
  <c r="AK653" i="19"/>
  <c r="AI653" i="19"/>
  <c r="D653" i="19"/>
  <c r="C653" i="19"/>
  <c r="A653" i="19"/>
  <c r="AL652" i="19"/>
  <c r="AK652" i="19"/>
  <c r="AI652" i="19"/>
  <c r="AN652" i="19"/>
  <c r="D652" i="19"/>
  <c r="C652" i="19"/>
  <c r="A652" i="19"/>
  <c r="AX651" i="19"/>
  <c r="AR651" i="19"/>
  <c r="AI651" i="19"/>
  <c r="D651" i="19"/>
  <c r="C651" i="19"/>
  <c r="A651" i="19"/>
  <c r="AI650" i="19"/>
  <c r="D650" i="19"/>
  <c r="C650" i="19"/>
  <c r="A650" i="19"/>
  <c r="AI649" i="19"/>
  <c r="D649" i="19"/>
  <c r="C649" i="19"/>
  <c r="A649" i="19"/>
  <c r="AW648" i="19"/>
  <c r="AQ648" i="19"/>
  <c r="AP648" i="19"/>
  <c r="AK648" i="19"/>
  <c r="AI648" i="19"/>
  <c r="D648" i="19"/>
  <c r="C648" i="19"/>
  <c r="A648" i="19"/>
  <c r="AX647" i="19"/>
  <c r="AR647" i="19"/>
  <c r="AQ647" i="19"/>
  <c r="AI647" i="19"/>
  <c r="F647" i="19"/>
  <c r="D647" i="19"/>
  <c r="C647" i="19"/>
  <c r="A647" i="19"/>
  <c r="AX646" i="19"/>
  <c r="AR646" i="19"/>
  <c r="AN646" i="19"/>
  <c r="AJ646" i="19"/>
  <c r="AI646" i="19"/>
  <c r="AM646" i="19"/>
  <c r="F646" i="19"/>
  <c r="D646" i="19"/>
  <c r="C646" i="19"/>
  <c r="A646" i="19"/>
  <c r="AI645" i="19"/>
  <c r="D645" i="19"/>
  <c r="C645" i="19"/>
  <c r="A645" i="19"/>
  <c r="AL644" i="19"/>
  <c r="AK644" i="19"/>
  <c r="AI644" i="19"/>
  <c r="AD644" i="19"/>
  <c r="AN644" i="19"/>
  <c r="D644" i="19"/>
  <c r="C644" i="19"/>
  <c r="A644" i="19"/>
  <c r="AX643" i="19"/>
  <c r="AW643" i="19"/>
  <c r="AR643" i="19"/>
  <c r="AI643" i="19"/>
  <c r="AD643" i="19"/>
  <c r="D643" i="19"/>
  <c r="C643" i="19"/>
  <c r="A643" i="19"/>
  <c r="AM642" i="19"/>
  <c r="AI642" i="19"/>
  <c r="AS642" i="19"/>
  <c r="D642" i="19"/>
  <c r="C642" i="19"/>
  <c r="A642" i="19"/>
  <c r="AI641" i="19"/>
  <c r="D641" i="19"/>
  <c r="C641" i="19"/>
  <c r="A641" i="19"/>
  <c r="AW640" i="19"/>
  <c r="AQ640" i="19"/>
  <c r="AI640" i="19"/>
  <c r="D640" i="19"/>
  <c r="C640" i="19"/>
  <c r="A640" i="19"/>
  <c r="AW639" i="19"/>
  <c r="AR639" i="19"/>
  <c r="AQ639" i="19"/>
  <c r="AM639" i="19"/>
  <c r="AL639" i="19"/>
  <c r="AI639" i="19"/>
  <c r="AD639" i="19"/>
  <c r="AK639" i="19"/>
  <c r="F639" i="19"/>
  <c r="D639" i="19"/>
  <c r="C639" i="19"/>
  <c r="A639" i="19"/>
  <c r="AX638" i="19"/>
  <c r="AI638" i="19"/>
  <c r="F638" i="19"/>
  <c r="D638" i="19"/>
  <c r="C638" i="19"/>
  <c r="A638" i="19"/>
  <c r="AS637" i="19"/>
  <c r="AN637" i="19"/>
  <c r="AK637" i="19"/>
  <c r="AI637" i="19"/>
  <c r="AJ637" i="19"/>
  <c r="D637" i="19"/>
  <c r="C637" i="19"/>
  <c r="A637" i="19"/>
  <c r="AI636" i="19"/>
  <c r="AQ636" i="19"/>
  <c r="D636" i="19"/>
  <c r="C636" i="19"/>
  <c r="A636" i="19"/>
  <c r="AI635" i="19"/>
  <c r="F635" i="19"/>
  <c r="D635" i="19"/>
  <c r="C635" i="19"/>
  <c r="A635" i="19"/>
  <c r="AS634" i="19"/>
  <c r="AN634" i="19"/>
  <c r="AM634" i="19"/>
  <c r="AI634" i="19"/>
  <c r="D634" i="19"/>
  <c r="C634" i="19"/>
  <c r="A634" i="19"/>
  <c r="AI633" i="19"/>
  <c r="D633" i="19"/>
  <c r="C633" i="19"/>
  <c r="A633" i="19"/>
  <c r="AW632" i="19"/>
  <c r="AQ632" i="19"/>
  <c r="AP632" i="19"/>
  <c r="AI632" i="19"/>
  <c r="D632" i="19"/>
  <c r="C632" i="19"/>
  <c r="A632" i="19"/>
  <c r="AR631" i="19"/>
  <c r="AQ631" i="19"/>
  <c r="AM631" i="19"/>
  <c r="AL631" i="19"/>
  <c r="AI631" i="19"/>
  <c r="AK631" i="19"/>
  <c r="D631" i="19"/>
  <c r="C631" i="19"/>
  <c r="A631" i="19"/>
  <c r="AI630" i="19"/>
  <c r="F630" i="19"/>
  <c r="D630" i="19"/>
  <c r="C630" i="19"/>
  <c r="A630" i="19"/>
  <c r="AN629" i="19"/>
  <c r="AK629" i="19"/>
  <c r="AI629" i="19"/>
  <c r="AJ629" i="19"/>
  <c r="D629" i="19"/>
  <c r="C629" i="19"/>
  <c r="A629" i="19"/>
  <c r="AW628" i="19"/>
  <c r="AQ628" i="19"/>
  <c r="AP628" i="19"/>
  <c r="AI628" i="19"/>
  <c r="D628" i="19"/>
  <c r="C628" i="19"/>
  <c r="A628" i="19"/>
  <c r="AR627" i="19"/>
  <c r="AQ627" i="19"/>
  <c r="AM627" i="19"/>
  <c r="AL627" i="19"/>
  <c r="AI627" i="19"/>
  <c r="F627" i="19"/>
  <c r="D627" i="19"/>
  <c r="C627" i="19"/>
  <c r="A627" i="19"/>
  <c r="AI626" i="19"/>
  <c r="D626" i="19"/>
  <c r="C626" i="19"/>
  <c r="A626" i="19"/>
  <c r="AI625" i="19"/>
  <c r="D625" i="19"/>
  <c r="C625" i="19"/>
  <c r="A625" i="19"/>
  <c r="AP624" i="19"/>
  <c r="AL624" i="19"/>
  <c r="AK624" i="19"/>
  <c r="AI624" i="19"/>
  <c r="AS624" i="19"/>
  <c r="D624" i="19"/>
  <c r="C624" i="19"/>
  <c r="A624" i="19"/>
  <c r="AX623" i="19"/>
  <c r="AR623" i="19"/>
  <c r="AN623" i="19"/>
  <c r="AM623" i="19"/>
  <c r="AL623" i="19"/>
  <c r="AI623" i="19"/>
  <c r="AD623" i="19"/>
  <c r="AK623" i="19"/>
  <c r="F623" i="19"/>
  <c r="D623" i="19"/>
  <c r="C623" i="19"/>
  <c r="A623" i="19"/>
  <c r="AI622" i="19"/>
  <c r="AR622" i="19"/>
  <c r="D622" i="19"/>
  <c r="C622" i="19"/>
  <c r="A622" i="19"/>
  <c r="AI621" i="19"/>
  <c r="D621" i="19"/>
  <c r="C621" i="19"/>
  <c r="A621" i="19"/>
  <c r="AQ620" i="19"/>
  <c r="AP620" i="19"/>
  <c r="AL620" i="19"/>
  <c r="AK620" i="19"/>
  <c r="AI620" i="19"/>
  <c r="AD620" i="19"/>
  <c r="AN620" i="19"/>
  <c r="F620" i="19"/>
  <c r="D620" i="19"/>
  <c r="C620" i="19"/>
  <c r="A620" i="19"/>
  <c r="AX619" i="19"/>
  <c r="AI619" i="19"/>
  <c r="D619" i="19"/>
  <c r="C619" i="19"/>
  <c r="A619" i="19"/>
  <c r="AX618" i="19"/>
  <c r="AS618" i="19"/>
  <c r="AM618" i="19"/>
  <c r="AI618" i="19"/>
  <c r="D618" i="19"/>
  <c r="C618" i="19"/>
  <c r="A618" i="19"/>
  <c r="AS617" i="19"/>
  <c r="AI617" i="19"/>
  <c r="AP617" i="19"/>
  <c r="D617" i="19"/>
  <c r="C617" i="19"/>
  <c r="A617" i="19"/>
  <c r="AW616" i="19"/>
  <c r="AK616" i="19"/>
  <c r="AI616" i="19"/>
  <c r="AD616" i="19"/>
  <c r="AS616" i="19"/>
  <c r="D616" i="19"/>
  <c r="C616" i="19"/>
  <c r="A616" i="19"/>
  <c r="AX615" i="19"/>
  <c r="AW615" i="19"/>
  <c r="AR615" i="19"/>
  <c r="AI615" i="19"/>
  <c r="AD615" i="19"/>
  <c r="F615" i="19"/>
  <c r="D615" i="19"/>
  <c r="C615" i="19"/>
  <c r="A615" i="19"/>
  <c r="AR614" i="19"/>
  <c r="AN614" i="19"/>
  <c r="AM614" i="19"/>
  <c r="AJ614" i="19"/>
  <c r="AI614" i="19"/>
  <c r="AX614" i="19"/>
  <c r="F614" i="19"/>
  <c r="D614" i="19"/>
  <c r="C614" i="19"/>
  <c r="A614" i="19"/>
  <c r="AN613" i="19"/>
  <c r="AK613" i="19"/>
  <c r="AJ613" i="19"/>
  <c r="AI613" i="19"/>
  <c r="AS613" i="19"/>
  <c r="D613" i="19"/>
  <c r="C613" i="19"/>
  <c r="A613" i="19"/>
  <c r="AP612" i="19"/>
  <c r="AI612" i="19"/>
  <c r="D612" i="19"/>
  <c r="C612" i="19"/>
  <c r="A612" i="19"/>
  <c r="AW611" i="19"/>
  <c r="AQ611" i="19"/>
  <c r="AM611" i="19"/>
  <c r="AL611" i="19"/>
  <c r="AI611" i="19"/>
  <c r="AD611" i="19"/>
  <c r="AP611" i="19"/>
  <c r="F611" i="19"/>
  <c r="D611" i="19"/>
  <c r="C611" i="19"/>
  <c r="A611" i="19"/>
  <c r="AX610" i="19"/>
  <c r="AI610" i="19"/>
  <c r="D610" i="19"/>
  <c r="C610" i="19"/>
  <c r="A610" i="19"/>
  <c r="AI609" i="19"/>
  <c r="D609" i="19"/>
  <c r="C609" i="19"/>
  <c r="A609" i="19"/>
  <c r="AI608" i="19"/>
  <c r="D608" i="19"/>
  <c r="C608" i="19"/>
  <c r="A608" i="19"/>
  <c r="AI607" i="19"/>
  <c r="AM607" i="19"/>
  <c r="F607" i="19"/>
  <c r="D607" i="19"/>
  <c r="C607" i="19"/>
  <c r="A607" i="19"/>
  <c r="AL606" i="19"/>
  <c r="AJ606" i="19"/>
  <c r="AI606" i="19"/>
  <c r="AW606" i="19"/>
  <c r="F606" i="19"/>
  <c r="D606" i="19"/>
  <c r="C606" i="19"/>
  <c r="A606" i="19"/>
  <c r="AM605" i="19"/>
  <c r="AK605" i="19"/>
  <c r="AJ605" i="19"/>
  <c r="AI605" i="19"/>
  <c r="AX605" i="19"/>
  <c r="D605" i="19"/>
  <c r="C605" i="19"/>
  <c r="A605" i="19"/>
  <c r="AX604" i="19"/>
  <c r="AI604" i="19"/>
  <c r="F604" i="19"/>
  <c r="D604" i="19"/>
  <c r="C604" i="19"/>
  <c r="A604" i="19"/>
  <c r="AP603" i="19"/>
  <c r="AM603" i="19"/>
  <c r="AI603" i="19"/>
  <c r="D603" i="19"/>
  <c r="C603" i="19"/>
  <c r="A603" i="19"/>
  <c r="AN602" i="19"/>
  <c r="AM602" i="19"/>
  <c r="AI602" i="19"/>
  <c r="AS602" i="19"/>
  <c r="D602" i="19"/>
  <c r="C602" i="19"/>
  <c r="A602" i="19"/>
  <c r="AI601" i="19"/>
  <c r="AX601" i="19"/>
  <c r="D601" i="19"/>
  <c r="C601" i="19"/>
  <c r="A601" i="19"/>
  <c r="AI600" i="19"/>
  <c r="AD600" i="19"/>
  <c r="D600" i="19"/>
  <c r="C600" i="19"/>
  <c r="A600" i="19"/>
  <c r="AR599" i="19"/>
  <c r="AQ599" i="19"/>
  <c r="AN599" i="19"/>
  <c r="AI599" i="19"/>
  <c r="F599" i="19"/>
  <c r="D599" i="19"/>
  <c r="C599" i="19"/>
  <c r="A599" i="19"/>
  <c r="AR598" i="19"/>
  <c r="AL598" i="19"/>
  <c r="AI598" i="19"/>
  <c r="F598" i="19"/>
  <c r="D598" i="19"/>
  <c r="C598" i="19"/>
  <c r="A598" i="19"/>
  <c r="AK597" i="19"/>
  <c r="AJ597" i="19"/>
  <c r="AI597" i="19"/>
  <c r="AX597" i="19"/>
  <c r="D597" i="19"/>
  <c r="C597" i="19"/>
  <c r="A597" i="19"/>
  <c r="AI596" i="19"/>
  <c r="AD596" i="19"/>
  <c r="D596" i="19"/>
  <c r="C596" i="19"/>
  <c r="A596" i="19"/>
  <c r="AX595" i="19"/>
  <c r="AW595" i="19"/>
  <c r="AR595" i="19"/>
  <c r="AP595" i="19"/>
  <c r="AL595" i="19"/>
  <c r="AI595" i="19"/>
  <c r="AK595" i="19"/>
  <c r="F595" i="19"/>
  <c r="D595" i="19"/>
  <c r="C595" i="19"/>
  <c r="A595" i="19"/>
  <c r="AS594" i="19"/>
  <c r="AM594" i="19"/>
  <c r="AI594" i="19"/>
  <c r="AQ594" i="19"/>
  <c r="D594" i="19"/>
  <c r="C594" i="19"/>
  <c r="A594" i="19"/>
  <c r="AM593" i="19"/>
  <c r="AL593" i="19"/>
  <c r="AK593" i="19"/>
  <c r="AI593" i="19"/>
  <c r="F593" i="19"/>
  <c r="D593" i="19"/>
  <c r="C593" i="19"/>
  <c r="A593" i="19"/>
  <c r="AP592" i="19"/>
  <c r="AL592" i="19"/>
  <c r="AJ592" i="19"/>
  <c r="AI592" i="19"/>
  <c r="AD592" i="19"/>
  <c r="D592" i="19"/>
  <c r="C592" i="19"/>
  <c r="A592" i="19"/>
  <c r="AI591" i="19"/>
  <c r="D591" i="19"/>
  <c r="C591" i="19"/>
  <c r="A591" i="19"/>
  <c r="AR590" i="19"/>
  <c r="AL590" i="19"/>
  <c r="AJ590" i="19"/>
  <c r="AI590" i="19"/>
  <c r="F590" i="19"/>
  <c r="D590" i="19"/>
  <c r="C590" i="19"/>
  <c r="A590" i="19"/>
  <c r="AJ589" i="19"/>
  <c r="AI589" i="19"/>
  <c r="D589" i="19"/>
  <c r="C589" i="19"/>
  <c r="A589" i="19"/>
  <c r="AW588" i="19"/>
  <c r="AR588" i="19"/>
  <c r="AQ588" i="19"/>
  <c r="AN588" i="19"/>
  <c r="AI588" i="19"/>
  <c r="F588" i="19"/>
  <c r="D588" i="19"/>
  <c r="C588" i="19"/>
  <c r="A588" i="19"/>
  <c r="AR587" i="19"/>
  <c r="AP587" i="19"/>
  <c r="AI587" i="19"/>
  <c r="D587" i="19"/>
  <c r="C587" i="19"/>
  <c r="A587" i="19"/>
  <c r="AX586" i="19"/>
  <c r="AS586" i="19"/>
  <c r="AK586" i="19"/>
  <c r="AJ586" i="19"/>
  <c r="AI586" i="19"/>
  <c r="AD586" i="19"/>
  <c r="D586" i="19"/>
  <c r="C586" i="19"/>
  <c r="A586" i="19"/>
  <c r="AI585" i="19"/>
  <c r="AX585" i="19"/>
  <c r="F585" i="19"/>
  <c r="D585" i="19"/>
  <c r="C585" i="19"/>
  <c r="A585" i="19"/>
  <c r="AW584" i="19"/>
  <c r="AS584" i="19"/>
  <c r="AL584" i="19"/>
  <c r="AJ584" i="19"/>
  <c r="AI584" i="19"/>
  <c r="AD584" i="19"/>
  <c r="D584" i="19"/>
  <c r="C584" i="19"/>
  <c r="A584" i="19"/>
  <c r="AX583" i="19"/>
  <c r="AR583" i="19"/>
  <c r="AQ583" i="19"/>
  <c r="AI583" i="19"/>
  <c r="F583" i="19"/>
  <c r="D583" i="19"/>
  <c r="C583" i="19"/>
  <c r="A583" i="19"/>
  <c r="AL582" i="19"/>
  <c r="AJ582" i="19"/>
  <c r="AI582" i="19"/>
  <c r="AP582" i="19"/>
  <c r="F582" i="19"/>
  <c r="D582" i="19"/>
  <c r="C582" i="19"/>
  <c r="A582" i="19"/>
  <c r="AI581" i="19"/>
  <c r="D581" i="19"/>
  <c r="C581" i="19"/>
  <c r="A581" i="19"/>
  <c r="AI580" i="19"/>
  <c r="F580" i="19"/>
  <c r="D580" i="19"/>
  <c r="C580" i="19"/>
  <c r="A580" i="19"/>
  <c r="AI579" i="19"/>
  <c r="AX579" i="19"/>
  <c r="D579" i="19"/>
  <c r="C579" i="19"/>
  <c r="A579" i="19"/>
  <c r="AS578" i="19"/>
  <c r="AN578" i="19"/>
  <c r="AI578" i="19"/>
  <c r="D578" i="19"/>
  <c r="C578" i="19"/>
  <c r="A578" i="19"/>
  <c r="AW577" i="19"/>
  <c r="AR577" i="19"/>
  <c r="AQ577" i="19"/>
  <c r="AP577" i="19"/>
  <c r="AN577" i="19"/>
  <c r="AI577" i="19"/>
  <c r="AD577" i="19"/>
  <c r="AS577" i="19"/>
  <c r="D577" i="19"/>
  <c r="C577" i="19"/>
  <c r="A577" i="19"/>
  <c r="AP576" i="19"/>
  <c r="AI576" i="19"/>
  <c r="AS576" i="19"/>
  <c r="D576" i="19"/>
  <c r="C576" i="19"/>
  <c r="A576" i="19"/>
  <c r="AX575" i="19"/>
  <c r="AM575" i="19"/>
  <c r="AK575" i="19"/>
  <c r="AI575" i="19"/>
  <c r="AD575" i="19"/>
  <c r="AP575" i="19"/>
  <c r="F575" i="19"/>
  <c r="D575" i="19"/>
  <c r="C575" i="19"/>
  <c r="A575" i="19"/>
  <c r="AW574" i="19"/>
  <c r="AL574" i="19"/>
  <c r="AJ574" i="19"/>
  <c r="AI574" i="19"/>
  <c r="AS574" i="19"/>
  <c r="F574" i="19"/>
  <c r="D574" i="19"/>
  <c r="C574" i="19"/>
  <c r="A574" i="19"/>
  <c r="AX573" i="19"/>
  <c r="AI573" i="19"/>
  <c r="AP573" i="19"/>
  <c r="D573" i="19"/>
  <c r="C573" i="19"/>
  <c r="A573" i="19"/>
  <c r="AX572" i="19"/>
  <c r="AM572" i="19"/>
  <c r="AL572" i="19"/>
  <c r="AI572" i="19"/>
  <c r="F572" i="19"/>
  <c r="D572" i="19"/>
  <c r="C572" i="19"/>
  <c r="A572" i="19"/>
  <c r="AI571" i="19"/>
  <c r="F571" i="19"/>
  <c r="D571" i="19"/>
  <c r="C571" i="19"/>
  <c r="A571" i="19"/>
  <c r="AQ570" i="19"/>
  <c r="AP570" i="19"/>
  <c r="AN570" i="19"/>
  <c r="AI570" i="19"/>
  <c r="D570" i="19"/>
  <c r="C570" i="19"/>
  <c r="A570" i="19"/>
  <c r="AX569" i="19"/>
  <c r="AW569" i="19"/>
  <c r="AR569" i="19"/>
  <c r="AQ569" i="19"/>
  <c r="AP569" i="19"/>
  <c r="AK569" i="19"/>
  <c r="AI569" i="19"/>
  <c r="AD569" i="19"/>
  <c r="AS569" i="19"/>
  <c r="F569" i="19"/>
  <c r="D569" i="19"/>
  <c r="C569" i="19"/>
  <c r="A569" i="19"/>
  <c r="AX568" i="19"/>
  <c r="AJ568" i="19"/>
  <c r="AI568" i="19"/>
  <c r="D568" i="19"/>
  <c r="C568" i="19"/>
  <c r="A568" i="19"/>
  <c r="AX567" i="19"/>
  <c r="AM567" i="19"/>
  <c r="AK567" i="19"/>
  <c r="AJ567" i="19"/>
  <c r="AI567" i="19"/>
  <c r="AN567" i="19"/>
  <c r="D567" i="19"/>
  <c r="C567" i="19"/>
  <c r="A567" i="19"/>
  <c r="AI566" i="19"/>
  <c r="AS566" i="19"/>
  <c r="D566" i="19"/>
  <c r="C566" i="19"/>
  <c r="A566" i="19"/>
  <c r="AI565" i="19"/>
  <c r="AP565" i="19"/>
  <c r="D565" i="19"/>
  <c r="C565" i="19"/>
  <c r="A565" i="19"/>
  <c r="AI564" i="19"/>
  <c r="AL564" i="19"/>
  <c r="D564" i="19"/>
  <c r="C564" i="19"/>
  <c r="A564" i="19"/>
  <c r="AN563" i="19"/>
  <c r="AM563" i="19"/>
  <c r="AL563" i="19"/>
  <c r="AI563" i="19"/>
  <c r="F563" i="19"/>
  <c r="D563" i="19"/>
  <c r="C563" i="19"/>
  <c r="A563" i="19"/>
  <c r="AX562" i="19"/>
  <c r="AW562" i="19"/>
  <c r="AJ562" i="19"/>
  <c r="AI562" i="19"/>
  <c r="AL562" i="19"/>
  <c r="D562" i="19"/>
  <c r="C562" i="19"/>
  <c r="A562" i="19"/>
  <c r="AX561" i="19"/>
  <c r="AW561" i="19"/>
  <c r="AP561" i="19"/>
  <c r="AN561" i="19"/>
  <c r="AM561" i="19"/>
  <c r="AL561" i="19"/>
  <c r="AK561" i="19"/>
  <c r="AI561" i="19"/>
  <c r="AS561" i="19"/>
  <c r="F561" i="19"/>
  <c r="D561" i="19"/>
  <c r="C561" i="19"/>
  <c r="A561" i="19"/>
  <c r="AI560" i="19"/>
  <c r="D560" i="19"/>
  <c r="C560" i="19"/>
  <c r="A560" i="19"/>
  <c r="AS559" i="19"/>
  <c r="AR559" i="19"/>
  <c r="AQ559" i="19"/>
  <c r="AI559" i="19"/>
  <c r="AD559" i="19"/>
  <c r="AJ559" i="19"/>
  <c r="D559" i="19"/>
  <c r="C559" i="19"/>
  <c r="A559" i="19"/>
  <c r="AI558" i="19"/>
  <c r="AK558" i="19"/>
  <c r="D558" i="19"/>
  <c r="C558" i="19"/>
  <c r="A558" i="19"/>
  <c r="AS557" i="19"/>
  <c r="AI557" i="19"/>
  <c r="F557" i="19"/>
  <c r="D557" i="19"/>
  <c r="C557" i="19"/>
  <c r="A557" i="19"/>
  <c r="AS556" i="19"/>
  <c r="AR556" i="19"/>
  <c r="AI556" i="19"/>
  <c r="AQ556" i="19"/>
  <c r="F556" i="19"/>
  <c r="D556" i="19"/>
  <c r="C556" i="19"/>
  <c r="A556" i="19"/>
  <c r="AJ555" i="19"/>
  <c r="AI555" i="19"/>
  <c r="AS555" i="19"/>
  <c r="F555" i="19"/>
  <c r="D555" i="19"/>
  <c r="C555" i="19"/>
  <c r="A555" i="19"/>
  <c r="AI554" i="19"/>
  <c r="AD554" i="19"/>
  <c r="D554" i="19"/>
  <c r="C554" i="19"/>
  <c r="A554" i="19"/>
  <c r="AW553" i="19"/>
  <c r="AR553" i="19"/>
  <c r="AQ553" i="19"/>
  <c r="AP553" i="19"/>
  <c r="AI553" i="19"/>
  <c r="AD553" i="19"/>
  <c r="AS553" i="19"/>
  <c r="F553" i="19"/>
  <c r="D553" i="19"/>
  <c r="C553" i="19"/>
  <c r="A553" i="19"/>
  <c r="AI552" i="19"/>
  <c r="D552" i="19"/>
  <c r="C552" i="19"/>
  <c r="A552" i="19"/>
  <c r="AR551" i="19"/>
  <c r="AM551" i="19"/>
  <c r="AK551" i="19"/>
  <c r="AI551" i="19"/>
  <c r="AS551" i="19"/>
  <c r="D551" i="19"/>
  <c r="C551" i="19"/>
  <c r="A551" i="19"/>
  <c r="AI550" i="19"/>
  <c r="F550" i="19"/>
  <c r="D550" i="19"/>
  <c r="C550" i="19"/>
  <c r="A550" i="19"/>
  <c r="AR549" i="19"/>
  <c r="AQ549" i="19"/>
  <c r="AP549" i="19"/>
  <c r="AM549" i="19"/>
  <c r="AI549" i="19"/>
  <c r="F549" i="19"/>
  <c r="D549" i="19"/>
  <c r="C549" i="19"/>
  <c r="A549" i="19"/>
  <c r="AI548" i="19"/>
  <c r="D548" i="19"/>
  <c r="C548" i="19"/>
  <c r="A548" i="19"/>
  <c r="AX547" i="19"/>
  <c r="AI547" i="19"/>
  <c r="D547" i="19"/>
  <c r="C547" i="19"/>
  <c r="A547" i="19"/>
  <c r="AW546" i="19"/>
  <c r="AS546" i="19"/>
  <c r="AL546" i="19"/>
  <c r="AK546" i="19"/>
  <c r="AJ546" i="19"/>
  <c r="AI546" i="19"/>
  <c r="AX546" i="19"/>
  <c r="D546" i="19"/>
  <c r="C546" i="19"/>
  <c r="A546" i="19"/>
  <c r="AX545" i="19"/>
  <c r="AW545" i="19"/>
  <c r="AR545" i="19"/>
  <c r="AM545" i="19"/>
  <c r="AL545" i="19"/>
  <c r="AK545" i="19"/>
  <c r="AI545" i="19"/>
  <c r="AD545" i="19"/>
  <c r="AS545" i="19"/>
  <c r="D545" i="19"/>
  <c r="C545" i="19"/>
  <c r="A545" i="19"/>
  <c r="AI544" i="19"/>
  <c r="AD544" i="19"/>
  <c r="F544" i="19"/>
  <c r="D544" i="19"/>
  <c r="C544" i="19"/>
  <c r="A544" i="19"/>
  <c r="AQ543" i="19"/>
  <c r="AP543" i="19"/>
  <c r="AN543" i="19"/>
  <c r="AI543" i="19"/>
  <c r="D543" i="19"/>
  <c r="C543" i="19"/>
  <c r="A543" i="19"/>
  <c r="AL542" i="19"/>
  <c r="AI542" i="19"/>
  <c r="AN542" i="19"/>
  <c r="D542" i="19"/>
  <c r="C542" i="19"/>
  <c r="A542" i="19"/>
  <c r="AW541" i="19"/>
  <c r="AI541" i="19"/>
  <c r="AS541" i="19"/>
  <c r="D541" i="19"/>
  <c r="C541" i="19"/>
  <c r="A541" i="19"/>
  <c r="AI540" i="19"/>
  <c r="AS540" i="19"/>
  <c r="D540" i="19"/>
  <c r="C540" i="19"/>
  <c r="A540" i="19"/>
  <c r="AS539" i="19"/>
  <c r="AR539" i="19"/>
  <c r="AP539" i="19"/>
  <c r="AI539" i="19"/>
  <c r="AN539" i="19"/>
  <c r="D539" i="19"/>
  <c r="C539" i="19"/>
  <c r="A539" i="19"/>
  <c r="AI538" i="19"/>
  <c r="D538" i="19"/>
  <c r="C538" i="19"/>
  <c r="A538" i="19"/>
  <c r="AW537" i="19"/>
  <c r="AR537" i="19"/>
  <c r="AQ537" i="19"/>
  <c r="AP537" i="19"/>
  <c r="AN537" i="19"/>
  <c r="AI537" i="19"/>
  <c r="AD537" i="19"/>
  <c r="AS537" i="19"/>
  <c r="F537" i="19"/>
  <c r="D537" i="19"/>
  <c r="C537" i="19"/>
  <c r="A537" i="19"/>
  <c r="AI536" i="19"/>
  <c r="D536" i="19"/>
  <c r="C536" i="19"/>
  <c r="A536" i="19"/>
  <c r="AI535" i="19"/>
  <c r="D535" i="19"/>
  <c r="C535" i="19"/>
  <c r="A535" i="19"/>
  <c r="AJ534" i="19"/>
  <c r="AI534" i="19"/>
  <c r="AD534" i="19"/>
  <c r="D534" i="19"/>
  <c r="C534" i="19"/>
  <c r="A534" i="19"/>
  <c r="AX533" i="19"/>
  <c r="AS533" i="19"/>
  <c r="AR533" i="19"/>
  <c r="AQ533" i="19"/>
  <c r="AP533" i="19"/>
  <c r="AI533" i="19"/>
  <c r="AD533" i="19"/>
  <c r="AN533" i="19"/>
  <c r="D533" i="19"/>
  <c r="C533" i="19"/>
  <c r="A533" i="19"/>
  <c r="AI532" i="19"/>
  <c r="D532" i="19"/>
  <c r="C532" i="19"/>
  <c r="A532" i="19"/>
  <c r="AJ531" i="19"/>
  <c r="AI531" i="19"/>
  <c r="AL531" i="19"/>
  <c r="F531" i="19"/>
  <c r="D531" i="19"/>
  <c r="C531" i="19"/>
  <c r="A531" i="19"/>
  <c r="AI530" i="19"/>
  <c r="D530" i="19"/>
  <c r="C530" i="19"/>
  <c r="A530" i="19"/>
  <c r="AL529" i="19"/>
  <c r="AI529" i="19"/>
  <c r="D529" i="19"/>
  <c r="C529" i="19"/>
  <c r="A529" i="19"/>
  <c r="AR528" i="19"/>
  <c r="AQ528" i="19"/>
  <c r="AP528" i="19"/>
  <c r="AJ528" i="19"/>
  <c r="AI528" i="19"/>
  <c r="F528" i="19"/>
  <c r="D528" i="19"/>
  <c r="C528" i="19"/>
  <c r="A528" i="19"/>
  <c r="AP527" i="19"/>
  <c r="AN527" i="19"/>
  <c r="AI527" i="19"/>
  <c r="D527" i="19"/>
  <c r="C527" i="19"/>
  <c r="A527" i="19"/>
  <c r="AP526" i="19"/>
  <c r="AN526" i="19"/>
  <c r="AM526" i="19"/>
  <c r="AL526" i="19"/>
  <c r="AI526" i="19"/>
  <c r="AX526" i="19"/>
  <c r="D526" i="19"/>
  <c r="C526" i="19"/>
  <c r="A526" i="19"/>
  <c r="AX525" i="19"/>
  <c r="AW525" i="19"/>
  <c r="AR525" i="19"/>
  <c r="AI525" i="19"/>
  <c r="F525" i="19"/>
  <c r="D525" i="19"/>
  <c r="C525" i="19"/>
  <c r="A525" i="19"/>
  <c r="AI524" i="19"/>
  <c r="D524" i="19"/>
  <c r="C524" i="19"/>
  <c r="A524" i="19"/>
  <c r="AI523" i="19"/>
  <c r="AD523" i="19"/>
  <c r="AP523" i="19"/>
  <c r="D523" i="19"/>
  <c r="C523" i="19"/>
  <c r="A523" i="19"/>
  <c r="AS522" i="19"/>
  <c r="AR522" i="19"/>
  <c r="AI522" i="19"/>
  <c r="D522" i="19"/>
  <c r="C522" i="19"/>
  <c r="A522" i="19"/>
  <c r="AK521" i="19"/>
  <c r="AJ521" i="19"/>
  <c r="AI521" i="19"/>
  <c r="AD521" i="19"/>
  <c r="AW521" i="19"/>
  <c r="D521" i="19"/>
  <c r="C521" i="19"/>
  <c r="A521" i="19"/>
  <c r="AI520" i="19"/>
  <c r="AL520" i="19"/>
  <c r="D520" i="19"/>
  <c r="C520" i="19"/>
  <c r="A520" i="19"/>
  <c r="AW519" i="19"/>
  <c r="AS519" i="19"/>
  <c r="AI519" i="19"/>
  <c r="AX519" i="19"/>
  <c r="D519" i="19"/>
  <c r="C519" i="19"/>
  <c r="A519" i="19"/>
  <c r="AI518" i="19"/>
  <c r="AD518" i="19"/>
  <c r="D518" i="19"/>
  <c r="C518" i="19"/>
  <c r="A518" i="19"/>
  <c r="AQ517" i="19"/>
  <c r="AP517" i="19"/>
  <c r="AN517" i="19"/>
  <c r="AM517" i="19"/>
  <c r="AI517" i="19"/>
  <c r="F517" i="19"/>
  <c r="D517" i="19"/>
  <c r="C517" i="19"/>
  <c r="A517" i="19"/>
  <c r="AQ516" i="19"/>
  <c r="AP516" i="19"/>
  <c r="AN516" i="19"/>
  <c r="AM516" i="19"/>
  <c r="AI516" i="19"/>
  <c r="AW516" i="19"/>
  <c r="D516" i="19"/>
  <c r="C516" i="19"/>
  <c r="A516" i="19"/>
  <c r="AP515" i="19"/>
  <c r="AI515" i="19"/>
  <c r="AD515" i="19"/>
  <c r="F515" i="19"/>
  <c r="D515" i="19"/>
  <c r="C515" i="19"/>
  <c r="A515" i="19"/>
  <c r="AI514" i="19"/>
  <c r="AQ514" i="19"/>
  <c r="D514" i="19"/>
  <c r="C514" i="19"/>
  <c r="A514" i="19"/>
  <c r="AQ513" i="19"/>
  <c r="AL513" i="19"/>
  <c r="AI513" i="19"/>
  <c r="F513" i="19"/>
  <c r="D513" i="19"/>
  <c r="C513" i="19"/>
  <c r="A513" i="19"/>
  <c r="AI512" i="19"/>
  <c r="D512" i="19"/>
  <c r="C512" i="19"/>
  <c r="A512" i="19"/>
  <c r="AJ511" i="19"/>
  <c r="AI511" i="19"/>
  <c r="AX511" i="19"/>
  <c r="D511" i="19"/>
  <c r="C511" i="19"/>
  <c r="A511" i="19"/>
  <c r="AX510" i="19"/>
  <c r="AW510" i="19"/>
  <c r="AL510" i="19"/>
  <c r="AK510" i="19"/>
  <c r="AI510" i="19"/>
  <c r="D510" i="19"/>
  <c r="C510" i="19"/>
  <c r="A510" i="19"/>
  <c r="AI509" i="19"/>
  <c r="AQ509" i="19"/>
  <c r="D509" i="19"/>
  <c r="C509" i="19"/>
  <c r="A509" i="19"/>
  <c r="AR508" i="19"/>
  <c r="AQ508" i="19"/>
  <c r="AP508" i="19"/>
  <c r="AN508" i="19"/>
  <c r="AI508" i="19"/>
  <c r="F508" i="19"/>
  <c r="D508" i="19"/>
  <c r="C508" i="19"/>
  <c r="A508" i="19"/>
  <c r="AI507" i="19"/>
  <c r="D507" i="19"/>
  <c r="C507" i="19"/>
  <c r="A507" i="19"/>
  <c r="AS506" i="19"/>
  <c r="AR506" i="19"/>
  <c r="AP506" i="19"/>
  <c r="AI506" i="19"/>
  <c r="AK506" i="19"/>
  <c r="F506" i="19"/>
  <c r="D506" i="19"/>
  <c r="C506" i="19"/>
  <c r="A506" i="19"/>
  <c r="AI505" i="19"/>
  <c r="D505" i="19"/>
  <c r="C505" i="19"/>
  <c r="A505" i="19"/>
  <c r="AW504" i="19"/>
  <c r="AI504" i="19"/>
  <c r="AX504" i="19"/>
  <c r="F504" i="19"/>
  <c r="D504" i="19"/>
  <c r="C504" i="19"/>
  <c r="A504" i="19"/>
  <c r="AI503" i="19"/>
  <c r="D503" i="19"/>
  <c r="C503" i="19"/>
  <c r="A503" i="19"/>
  <c r="AQ502" i="19"/>
  <c r="AP502" i="19"/>
  <c r="AN502" i="19"/>
  <c r="AM502" i="19"/>
  <c r="AI502" i="19"/>
  <c r="AD502" i="19"/>
  <c r="AS502" i="19"/>
  <c r="D502" i="19"/>
  <c r="C502" i="19"/>
  <c r="A502" i="19"/>
  <c r="AX501" i="19"/>
  <c r="AW501" i="19"/>
  <c r="AR501" i="19"/>
  <c r="AL501" i="19"/>
  <c r="AI501" i="19"/>
  <c r="AD501" i="19"/>
  <c r="AK501" i="19"/>
  <c r="F501" i="19"/>
  <c r="D501" i="19"/>
  <c r="C501" i="19"/>
  <c r="A501" i="19"/>
  <c r="AN500" i="19"/>
  <c r="AM500" i="19"/>
  <c r="AI500" i="19"/>
  <c r="AD500" i="19"/>
  <c r="AW500" i="19"/>
  <c r="F500" i="19"/>
  <c r="D500" i="19"/>
  <c r="C500" i="19"/>
  <c r="A500" i="19"/>
  <c r="AI499" i="19"/>
  <c r="AD499" i="19"/>
  <c r="D499" i="19"/>
  <c r="C499" i="19"/>
  <c r="A499" i="19"/>
  <c r="AS498" i="19"/>
  <c r="AR498" i="19"/>
  <c r="AK498" i="19"/>
  <c r="AJ498" i="19"/>
  <c r="AI498" i="19"/>
  <c r="AP498" i="19"/>
  <c r="D498" i="19"/>
  <c r="C498" i="19"/>
  <c r="A498" i="19"/>
  <c r="AW497" i="19"/>
  <c r="AS497" i="19"/>
  <c r="AI497" i="19"/>
  <c r="F497" i="19"/>
  <c r="D497" i="19"/>
  <c r="C497" i="19"/>
  <c r="A497" i="19"/>
  <c r="AK496" i="19"/>
  <c r="AI496" i="19"/>
  <c r="AL496" i="19"/>
  <c r="D496" i="19"/>
  <c r="C496" i="19"/>
  <c r="A496" i="19"/>
  <c r="AW495" i="19"/>
  <c r="AS495" i="19"/>
  <c r="AI495" i="19"/>
  <c r="AX495" i="19"/>
  <c r="D495" i="19"/>
  <c r="C495" i="19"/>
  <c r="A495" i="19"/>
  <c r="AX494" i="19"/>
  <c r="AW494" i="19"/>
  <c r="AI494" i="19"/>
  <c r="D494" i="19"/>
  <c r="C494" i="19"/>
  <c r="A494" i="19"/>
  <c r="AI493" i="19"/>
  <c r="F493" i="19"/>
  <c r="D493" i="19"/>
  <c r="C493" i="19"/>
  <c r="A493" i="19"/>
  <c r="AR492" i="19"/>
  <c r="AQ492" i="19"/>
  <c r="AP492" i="19"/>
  <c r="AN492" i="19"/>
  <c r="AI492" i="19"/>
  <c r="AW492" i="19"/>
  <c r="F492" i="19"/>
  <c r="D492" i="19"/>
  <c r="C492" i="19"/>
  <c r="A492" i="19"/>
  <c r="AJ491" i="19"/>
  <c r="AI491" i="19"/>
  <c r="D491" i="19"/>
  <c r="C491" i="19"/>
  <c r="A491" i="19"/>
  <c r="AP490" i="19"/>
  <c r="AK490" i="19"/>
  <c r="AJ490" i="19"/>
  <c r="AI490" i="19"/>
  <c r="AR490" i="19"/>
  <c r="D490" i="19"/>
  <c r="C490" i="19"/>
  <c r="A490" i="19"/>
  <c r="AI489" i="19"/>
  <c r="D489" i="19"/>
  <c r="C489" i="19"/>
  <c r="A489" i="19"/>
  <c r="AS488" i="19"/>
  <c r="AR488" i="19"/>
  <c r="AM488" i="19"/>
  <c r="AK488" i="19"/>
  <c r="AI488" i="19"/>
  <c r="AX488" i="19"/>
  <c r="F488" i="19"/>
  <c r="D488" i="19"/>
  <c r="C488" i="19"/>
  <c r="A488" i="19"/>
  <c r="AJ487" i="19"/>
  <c r="AI487" i="19"/>
  <c r="AM487" i="19"/>
  <c r="D487" i="19"/>
  <c r="C487" i="19"/>
  <c r="A487" i="19"/>
  <c r="AN486" i="19"/>
  <c r="AL486" i="19"/>
  <c r="AK486" i="19"/>
  <c r="AI486" i="19"/>
  <c r="D486" i="19"/>
  <c r="C486" i="19"/>
  <c r="A486" i="19"/>
  <c r="AW485" i="19"/>
  <c r="AR485" i="19"/>
  <c r="AQ485" i="19"/>
  <c r="AP485" i="19"/>
  <c r="AI485" i="19"/>
  <c r="F485" i="19"/>
  <c r="D485" i="19"/>
  <c r="C485" i="19"/>
  <c r="A485" i="19"/>
  <c r="AR484" i="19"/>
  <c r="AQ484" i="19"/>
  <c r="AP484" i="19"/>
  <c r="AN484" i="19"/>
  <c r="AM484" i="19"/>
  <c r="AI484" i="19"/>
  <c r="AW484" i="19"/>
  <c r="F484" i="19"/>
  <c r="D484" i="19"/>
  <c r="C484" i="19"/>
  <c r="A484" i="19"/>
  <c r="AQ483" i="19"/>
  <c r="AI483" i="19"/>
  <c r="AP483" i="19"/>
  <c r="F483" i="19"/>
  <c r="D483" i="19"/>
  <c r="C483" i="19"/>
  <c r="A483" i="19"/>
  <c r="AI482" i="19"/>
  <c r="F482" i="19"/>
  <c r="D482" i="19"/>
  <c r="C482" i="19"/>
  <c r="A482" i="19"/>
  <c r="AI481" i="19"/>
  <c r="D481" i="19"/>
  <c r="C481" i="19"/>
  <c r="A481" i="19"/>
  <c r="AR480" i="19"/>
  <c r="AM480" i="19"/>
  <c r="AJ480" i="19"/>
  <c r="AI480" i="19"/>
  <c r="D480" i="19"/>
  <c r="C480" i="19"/>
  <c r="A480" i="19"/>
  <c r="AI479" i="19"/>
  <c r="AK479" i="19"/>
  <c r="D479" i="19"/>
  <c r="C479" i="19"/>
  <c r="A479" i="19"/>
  <c r="AQ478" i="19"/>
  <c r="AP478" i="19"/>
  <c r="AN478" i="19"/>
  <c r="AM478" i="19"/>
  <c r="AI478" i="19"/>
  <c r="AS478" i="19"/>
  <c r="D478" i="19"/>
  <c r="C478" i="19"/>
  <c r="A478" i="19"/>
  <c r="AR477" i="19"/>
  <c r="AQ477" i="19"/>
  <c r="AP477" i="19"/>
  <c r="AI477" i="19"/>
  <c r="F477" i="19"/>
  <c r="D477" i="19"/>
  <c r="C477" i="19"/>
  <c r="A477" i="19"/>
  <c r="AP476" i="19"/>
  <c r="AN476" i="19"/>
  <c r="AI476" i="19"/>
  <c r="AQ476" i="19"/>
  <c r="D476" i="19"/>
  <c r="C476" i="19"/>
  <c r="A476" i="19"/>
  <c r="AI475" i="19"/>
  <c r="D475" i="19"/>
  <c r="C475" i="19"/>
  <c r="A475" i="19"/>
  <c r="AS474" i="19"/>
  <c r="AR474" i="19"/>
  <c r="AP474" i="19"/>
  <c r="AI474" i="19"/>
  <c r="AD474" i="19"/>
  <c r="AK474" i="19"/>
  <c r="F474" i="19"/>
  <c r="D474" i="19"/>
  <c r="C474" i="19"/>
  <c r="A474" i="19"/>
  <c r="AW473" i="19"/>
  <c r="AI473" i="19"/>
  <c r="D473" i="19"/>
  <c r="C473" i="19"/>
  <c r="A473" i="19"/>
  <c r="AK472" i="19"/>
  <c r="AJ472" i="19"/>
  <c r="AI472" i="19"/>
  <c r="AX472" i="19"/>
  <c r="F472" i="19"/>
  <c r="D472" i="19"/>
  <c r="C472" i="19"/>
  <c r="A472" i="19"/>
  <c r="AI471" i="19"/>
  <c r="AJ471" i="19"/>
  <c r="D471" i="19"/>
  <c r="C471" i="19"/>
  <c r="A471" i="19"/>
  <c r="AW470" i="19"/>
  <c r="AQ470" i="19"/>
  <c r="AP470" i="19"/>
  <c r="AN470" i="19"/>
  <c r="AM470" i="19"/>
  <c r="AL470" i="19"/>
  <c r="AI470" i="19"/>
  <c r="AD470" i="19"/>
  <c r="AS470" i="19"/>
  <c r="D470" i="19"/>
  <c r="C470" i="19"/>
  <c r="A470" i="19"/>
  <c r="AX469" i="19"/>
  <c r="AW469" i="19"/>
  <c r="AR469" i="19"/>
  <c r="AQ469" i="19"/>
  <c r="AL469" i="19"/>
  <c r="AI469" i="19"/>
  <c r="AD469" i="19"/>
  <c r="AK469" i="19"/>
  <c r="F469" i="19"/>
  <c r="D469" i="19"/>
  <c r="C469" i="19"/>
  <c r="A469" i="19"/>
  <c r="AX468" i="19"/>
  <c r="AN468" i="19"/>
  <c r="AM468" i="19"/>
  <c r="AI468" i="19"/>
  <c r="AD468" i="19"/>
  <c r="AW468" i="19"/>
  <c r="F468" i="19"/>
  <c r="D468" i="19"/>
  <c r="C468" i="19"/>
  <c r="A468" i="19"/>
  <c r="AI467" i="19"/>
  <c r="D467" i="19"/>
  <c r="C467" i="19"/>
  <c r="A467" i="19"/>
  <c r="AS466" i="19"/>
  <c r="AR466" i="19"/>
  <c r="AK466" i="19"/>
  <c r="AJ466" i="19"/>
  <c r="AI466" i="19"/>
  <c r="AD466" i="19"/>
  <c r="AP466" i="19"/>
  <c r="D466" i="19"/>
  <c r="C466" i="19"/>
  <c r="A466" i="19"/>
  <c r="AW465" i="19"/>
  <c r="AS465" i="19"/>
  <c r="AR465" i="19"/>
  <c r="AL465" i="19"/>
  <c r="AI465" i="19"/>
  <c r="F465" i="19"/>
  <c r="D465" i="19"/>
  <c r="C465" i="19"/>
  <c r="A465" i="19"/>
  <c r="AM464" i="19"/>
  <c r="AL464" i="19"/>
  <c r="AK464" i="19"/>
  <c r="AI464" i="19"/>
  <c r="F464" i="19"/>
  <c r="D464" i="19"/>
  <c r="C464" i="19"/>
  <c r="A464" i="19"/>
  <c r="AS463" i="19"/>
  <c r="AN463" i="19"/>
  <c r="AM463" i="19"/>
  <c r="AI463" i="19"/>
  <c r="D463" i="19"/>
  <c r="C463" i="19"/>
  <c r="A463" i="19"/>
  <c r="AX462" i="19"/>
  <c r="AW462" i="19"/>
  <c r="AP462" i="19"/>
  <c r="AN462" i="19"/>
  <c r="AM462" i="19"/>
  <c r="AK462" i="19"/>
  <c r="AI462" i="19"/>
  <c r="AS462" i="19"/>
  <c r="D462" i="19"/>
  <c r="C462" i="19"/>
  <c r="A462" i="19"/>
  <c r="AX461" i="19"/>
  <c r="AW461" i="19"/>
  <c r="AI461" i="19"/>
  <c r="D461" i="19"/>
  <c r="C461" i="19"/>
  <c r="A461" i="19"/>
  <c r="AR460" i="19"/>
  <c r="AQ460" i="19"/>
  <c r="AP460" i="19"/>
  <c r="AN460" i="19"/>
  <c r="AM460" i="19"/>
  <c r="AI460" i="19"/>
  <c r="AW460" i="19"/>
  <c r="F460" i="19"/>
  <c r="D460" i="19"/>
  <c r="C460" i="19"/>
  <c r="A460" i="19"/>
  <c r="AI459" i="19"/>
  <c r="AQ459" i="19"/>
  <c r="D459" i="19"/>
  <c r="C459" i="19"/>
  <c r="A459" i="19"/>
  <c r="AR458" i="19"/>
  <c r="AQ458" i="19"/>
  <c r="AP458" i="19"/>
  <c r="AI458" i="19"/>
  <c r="F458" i="19"/>
  <c r="D458" i="19"/>
  <c r="C458" i="19"/>
  <c r="A458" i="19"/>
  <c r="AS457" i="19"/>
  <c r="AI457" i="19"/>
  <c r="D457" i="19"/>
  <c r="C457" i="19"/>
  <c r="A457" i="19"/>
  <c r="AX456" i="19"/>
  <c r="AW456" i="19"/>
  <c r="AI456" i="19"/>
  <c r="D456" i="19"/>
  <c r="C456" i="19"/>
  <c r="A456" i="19"/>
  <c r="AK455" i="19"/>
  <c r="AJ455" i="19"/>
  <c r="AI455" i="19"/>
  <c r="AX455" i="19"/>
  <c r="D455" i="19"/>
  <c r="C455" i="19"/>
  <c r="A455" i="19"/>
  <c r="AX454" i="19"/>
  <c r="AL454" i="19"/>
  <c r="AI454" i="19"/>
  <c r="D454" i="19"/>
  <c r="C454" i="19"/>
  <c r="A454" i="19"/>
  <c r="AN453" i="19"/>
  <c r="AI453" i="19"/>
  <c r="AL453" i="19"/>
  <c r="D453" i="19"/>
  <c r="C453" i="19"/>
  <c r="A453" i="19"/>
  <c r="AI452" i="19"/>
  <c r="F452" i="19"/>
  <c r="D452" i="19"/>
  <c r="C452" i="19"/>
  <c r="A452" i="19"/>
  <c r="AS451" i="19"/>
  <c r="AJ451" i="19"/>
  <c r="AI451" i="19"/>
  <c r="AD451" i="19"/>
  <c r="AP451" i="19"/>
  <c r="D451" i="19"/>
  <c r="C451" i="19"/>
  <c r="A451" i="19"/>
  <c r="AS450" i="19"/>
  <c r="AR450" i="19"/>
  <c r="AK450" i="19"/>
  <c r="AJ450" i="19"/>
  <c r="AI450" i="19"/>
  <c r="AP450" i="19"/>
  <c r="D450" i="19"/>
  <c r="C450" i="19"/>
  <c r="A450" i="19"/>
  <c r="AW449" i="19"/>
  <c r="AS449" i="19"/>
  <c r="AI449" i="19"/>
  <c r="F449" i="19"/>
  <c r="D449" i="19"/>
  <c r="C449" i="19"/>
  <c r="A449" i="19"/>
  <c r="AK448" i="19"/>
  <c r="AI448" i="19"/>
  <c r="AM448" i="19"/>
  <c r="D448" i="19"/>
  <c r="C448" i="19"/>
  <c r="A448" i="19"/>
  <c r="AS447" i="19"/>
  <c r="AI447" i="19"/>
  <c r="AX447" i="19"/>
  <c r="D447" i="19"/>
  <c r="C447" i="19"/>
  <c r="A447" i="19"/>
  <c r="AL446" i="19"/>
  <c r="AI446" i="19"/>
  <c r="D446" i="19"/>
  <c r="C446" i="19"/>
  <c r="A446" i="19"/>
  <c r="AI445" i="19"/>
  <c r="AW445" i="19"/>
  <c r="D445" i="19"/>
  <c r="C445" i="19"/>
  <c r="A445" i="19"/>
  <c r="AR444" i="19"/>
  <c r="AQ444" i="19"/>
  <c r="AP444" i="19"/>
  <c r="AN444" i="19"/>
  <c r="AM444" i="19"/>
  <c r="AI444" i="19"/>
  <c r="AW444" i="19"/>
  <c r="F444" i="19"/>
  <c r="D444" i="19"/>
  <c r="C444" i="19"/>
  <c r="A444" i="19"/>
  <c r="AI443" i="19"/>
  <c r="D443" i="19"/>
  <c r="C443" i="19"/>
  <c r="A443" i="19"/>
  <c r="AI442" i="19"/>
  <c r="AQ442" i="19"/>
  <c r="D442" i="19"/>
  <c r="C442" i="19"/>
  <c r="A442" i="19"/>
  <c r="AS441" i="19"/>
  <c r="AR441" i="19"/>
  <c r="AQ441" i="19"/>
  <c r="AI441" i="19"/>
  <c r="D441" i="19"/>
  <c r="C441" i="19"/>
  <c r="A441" i="19"/>
  <c r="AI440" i="19"/>
  <c r="AW440" i="19"/>
  <c r="D440" i="19"/>
  <c r="C440" i="19"/>
  <c r="A440" i="19"/>
  <c r="AK439" i="19"/>
  <c r="AJ439" i="19"/>
  <c r="AI439" i="19"/>
  <c r="AX439" i="19"/>
  <c r="D439" i="19"/>
  <c r="C439" i="19"/>
  <c r="A439" i="19"/>
  <c r="AX438" i="19"/>
  <c r="AL438" i="19"/>
  <c r="AK438" i="19"/>
  <c r="AI438" i="19"/>
  <c r="D438" i="19"/>
  <c r="C438" i="19"/>
  <c r="A438" i="19"/>
  <c r="AN437" i="19"/>
  <c r="AM437" i="19"/>
  <c r="AI437" i="19"/>
  <c r="D437" i="19"/>
  <c r="C437" i="19"/>
  <c r="A437" i="19"/>
  <c r="AP436" i="19"/>
  <c r="AI436" i="19"/>
  <c r="F436" i="19"/>
  <c r="D436" i="19"/>
  <c r="C436" i="19"/>
  <c r="A436" i="19"/>
  <c r="AI435" i="19"/>
  <c r="AD435" i="19"/>
  <c r="D435" i="19"/>
  <c r="C435" i="19"/>
  <c r="A435" i="19"/>
  <c r="AS434" i="19"/>
  <c r="AR434" i="19"/>
  <c r="AK434" i="19"/>
  <c r="AI434" i="19"/>
  <c r="AP434" i="19"/>
  <c r="D434" i="19"/>
  <c r="C434" i="19"/>
  <c r="A434" i="19"/>
  <c r="AI433" i="19"/>
  <c r="AW433" i="19"/>
  <c r="D433" i="19"/>
  <c r="C433" i="19"/>
  <c r="A433" i="19"/>
  <c r="AM432" i="19"/>
  <c r="AI432" i="19"/>
  <c r="F432" i="19"/>
  <c r="D432" i="19"/>
  <c r="C432" i="19"/>
  <c r="A432" i="19"/>
  <c r="AN431" i="19"/>
  <c r="AI431" i="19"/>
  <c r="AS431" i="19"/>
  <c r="D431" i="19"/>
  <c r="C431" i="19"/>
  <c r="A431" i="19"/>
  <c r="AX430" i="19"/>
  <c r="AW430" i="19"/>
  <c r="AP430" i="19"/>
  <c r="AN430" i="19"/>
  <c r="AI430" i="19"/>
  <c r="AS430" i="19"/>
  <c r="D430" i="19"/>
  <c r="C430" i="19"/>
  <c r="A430" i="19"/>
  <c r="AX429" i="19"/>
  <c r="AW429" i="19"/>
  <c r="AQ429" i="19"/>
  <c r="AI429" i="19"/>
  <c r="AD429" i="19"/>
  <c r="D429" i="19"/>
  <c r="C429" i="19"/>
  <c r="A429" i="19"/>
  <c r="AR428" i="19"/>
  <c r="AQ428" i="19"/>
  <c r="AP428" i="19"/>
  <c r="AN428" i="19"/>
  <c r="AM428" i="19"/>
  <c r="AI428" i="19"/>
  <c r="AW428" i="19"/>
  <c r="F428" i="19"/>
  <c r="D428" i="19"/>
  <c r="C428" i="19"/>
  <c r="A428" i="19"/>
  <c r="AQ427" i="19"/>
  <c r="AI427" i="19"/>
  <c r="F427" i="19"/>
  <c r="D427" i="19"/>
  <c r="C427" i="19"/>
  <c r="A427" i="19"/>
  <c r="AI426" i="19"/>
  <c r="AQ426" i="19"/>
  <c r="D426" i="19"/>
  <c r="C426" i="19"/>
  <c r="A426" i="19"/>
  <c r="AI425" i="19"/>
  <c r="AR425" i="19"/>
  <c r="D425" i="19"/>
  <c r="C425" i="19"/>
  <c r="A425" i="19"/>
  <c r="AJ424" i="19"/>
  <c r="AI424" i="19"/>
  <c r="AL424" i="19"/>
  <c r="D424" i="19"/>
  <c r="C424" i="19"/>
  <c r="A424" i="19"/>
  <c r="AX423" i="19"/>
  <c r="AW423" i="19"/>
  <c r="AK423" i="19"/>
  <c r="AJ423" i="19"/>
  <c r="AI423" i="19"/>
  <c r="AS423" i="19"/>
  <c r="D423" i="19"/>
  <c r="C423" i="19"/>
  <c r="A423" i="19"/>
  <c r="AM422" i="19"/>
  <c r="AI422" i="19"/>
  <c r="D422" i="19"/>
  <c r="C422" i="19"/>
  <c r="A422" i="19"/>
  <c r="AX421" i="19"/>
  <c r="AW421" i="19"/>
  <c r="AQ421" i="19"/>
  <c r="AP421" i="19"/>
  <c r="AN421" i="19"/>
  <c r="AI421" i="19"/>
  <c r="AD421" i="19"/>
  <c r="AK421" i="19"/>
  <c r="D421" i="19"/>
  <c r="C421" i="19"/>
  <c r="A421" i="19"/>
  <c r="AQ420" i="19"/>
  <c r="AP420" i="19"/>
  <c r="AI420" i="19"/>
  <c r="AR420" i="19"/>
  <c r="D420" i="19"/>
  <c r="C420" i="19"/>
  <c r="A420" i="19"/>
  <c r="AS419" i="19"/>
  <c r="AJ419" i="19"/>
  <c r="AI419" i="19"/>
  <c r="AP419" i="19"/>
  <c r="D419" i="19"/>
  <c r="C419" i="19"/>
  <c r="A419" i="19"/>
  <c r="AI418" i="19"/>
  <c r="AD418" i="19"/>
  <c r="D418" i="19"/>
  <c r="C418" i="19"/>
  <c r="A418" i="19"/>
  <c r="AS417" i="19"/>
  <c r="AR417" i="19"/>
  <c r="AL417" i="19"/>
  <c r="AK417" i="19"/>
  <c r="AJ417" i="19"/>
  <c r="AI417" i="19"/>
  <c r="AD417" i="19"/>
  <c r="F417" i="19"/>
  <c r="D417" i="19"/>
  <c r="C417" i="19"/>
  <c r="A417" i="19"/>
  <c r="AM416" i="19"/>
  <c r="AI416" i="19"/>
  <c r="F416" i="19"/>
  <c r="D416" i="19"/>
  <c r="C416" i="19"/>
  <c r="A416" i="19"/>
  <c r="AI415" i="19"/>
  <c r="AK415" i="19"/>
  <c r="D415" i="19"/>
  <c r="C415" i="19"/>
  <c r="A415" i="19"/>
  <c r="AN414" i="19"/>
  <c r="AM414" i="19"/>
  <c r="AL414" i="19"/>
  <c r="AK414" i="19"/>
  <c r="AI414" i="19"/>
  <c r="D414" i="19"/>
  <c r="C414" i="19"/>
  <c r="A414" i="19"/>
  <c r="AW413" i="19"/>
  <c r="AQ413" i="19"/>
  <c r="AP413" i="19"/>
  <c r="AI413" i="19"/>
  <c r="D413" i="19"/>
  <c r="C413" i="19"/>
  <c r="A413" i="19"/>
  <c r="AQ412" i="19"/>
  <c r="AP412" i="19"/>
  <c r="AN412" i="19"/>
  <c r="AM412" i="19"/>
  <c r="AI412" i="19"/>
  <c r="AD412" i="19"/>
  <c r="AW412" i="19"/>
  <c r="D412" i="19"/>
  <c r="C412" i="19"/>
  <c r="A412" i="19"/>
  <c r="AI411" i="19"/>
  <c r="F411" i="19"/>
  <c r="D411" i="19"/>
  <c r="C411" i="19"/>
  <c r="A411" i="19"/>
  <c r="AP410" i="19"/>
  <c r="AI410" i="19"/>
  <c r="F410" i="19"/>
  <c r="D410" i="19"/>
  <c r="C410" i="19"/>
  <c r="A410" i="19"/>
  <c r="AS409" i="19"/>
  <c r="AR409" i="19"/>
  <c r="AI409" i="19"/>
  <c r="D409" i="19"/>
  <c r="C409" i="19"/>
  <c r="A409" i="19"/>
  <c r="AX408" i="19"/>
  <c r="AW408" i="19"/>
  <c r="AI408" i="19"/>
  <c r="D408" i="19"/>
  <c r="C408" i="19"/>
  <c r="A408" i="19"/>
  <c r="AJ407" i="19"/>
  <c r="AI407" i="19"/>
  <c r="AN407" i="19"/>
  <c r="D407" i="19"/>
  <c r="C407" i="19"/>
  <c r="A407" i="19"/>
  <c r="AX406" i="19"/>
  <c r="AW406" i="19"/>
  <c r="AK406" i="19"/>
  <c r="AI406" i="19"/>
  <c r="AS406" i="19"/>
  <c r="D406" i="19"/>
  <c r="C406" i="19"/>
  <c r="A406" i="19"/>
  <c r="AI405" i="19"/>
  <c r="AX405" i="19"/>
  <c r="D405" i="19"/>
  <c r="C405" i="19"/>
  <c r="A405" i="19"/>
  <c r="AN404" i="19"/>
  <c r="AM404" i="19"/>
  <c r="AI404" i="19"/>
  <c r="AD404" i="19"/>
  <c r="AW404" i="19"/>
  <c r="F404" i="19"/>
  <c r="D404" i="19"/>
  <c r="C404" i="19"/>
  <c r="A404" i="19"/>
  <c r="AI403" i="19"/>
  <c r="AD403" i="19"/>
  <c r="D403" i="19"/>
  <c r="C403" i="19"/>
  <c r="A403" i="19"/>
  <c r="AS402" i="19"/>
  <c r="AR402" i="19"/>
  <c r="AK402" i="19"/>
  <c r="AI402" i="19"/>
  <c r="AP402" i="19"/>
  <c r="D402" i="19"/>
  <c r="C402" i="19"/>
  <c r="A402" i="19"/>
  <c r="AW401" i="19"/>
  <c r="AJ401" i="19"/>
  <c r="AI401" i="19"/>
  <c r="AD401" i="19"/>
  <c r="D401" i="19"/>
  <c r="C401" i="19"/>
  <c r="A401" i="19"/>
  <c r="AM400" i="19"/>
  <c r="AL400" i="19"/>
  <c r="AI400" i="19"/>
  <c r="AK400" i="19"/>
  <c r="F400" i="19"/>
  <c r="D400" i="19"/>
  <c r="C400" i="19"/>
  <c r="A400" i="19"/>
  <c r="AS399" i="19"/>
  <c r="AI399" i="19"/>
  <c r="AX399" i="19"/>
  <c r="D399" i="19"/>
  <c r="C399" i="19"/>
  <c r="A399" i="19"/>
  <c r="AX398" i="19"/>
  <c r="AW398" i="19"/>
  <c r="AP398" i="19"/>
  <c r="AN398" i="19"/>
  <c r="AM398" i="19"/>
  <c r="AI398" i="19"/>
  <c r="AS398" i="19"/>
  <c r="D398" i="19"/>
  <c r="C398" i="19"/>
  <c r="A398" i="19"/>
  <c r="AI397" i="19"/>
  <c r="AW397" i="19"/>
  <c r="D397" i="19"/>
  <c r="C397" i="19"/>
  <c r="A397" i="19"/>
  <c r="AR396" i="19"/>
  <c r="AQ396" i="19"/>
  <c r="AP396" i="19"/>
  <c r="AN396" i="19"/>
  <c r="AM396" i="19"/>
  <c r="AI396" i="19"/>
  <c r="AW396" i="19"/>
  <c r="F396" i="19"/>
  <c r="D396" i="19"/>
  <c r="C396" i="19"/>
  <c r="A396" i="19"/>
  <c r="AI395" i="19"/>
  <c r="F395" i="19"/>
  <c r="D395" i="19"/>
  <c r="C395" i="19"/>
  <c r="A395" i="19"/>
  <c r="AI394" i="19"/>
  <c r="F394" i="19"/>
  <c r="D394" i="19"/>
  <c r="C394" i="19"/>
  <c r="A394" i="19"/>
  <c r="AI393" i="19"/>
  <c r="D393" i="19"/>
  <c r="C393" i="19"/>
  <c r="A393" i="19"/>
  <c r="AS392" i="19"/>
  <c r="AJ392" i="19"/>
  <c r="AI392" i="19"/>
  <c r="AL392" i="19"/>
  <c r="D392" i="19"/>
  <c r="C392" i="19"/>
  <c r="A392" i="19"/>
  <c r="AI391" i="19"/>
  <c r="D391" i="19"/>
  <c r="C391" i="19"/>
  <c r="A391" i="19"/>
  <c r="AX390" i="19"/>
  <c r="AW390" i="19"/>
  <c r="AP390" i="19"/>
  <c r="AN390" i="19"/>
  <c r="AM390" i="19"/>
  <c r="AI390" i="19"/>
  <c r="AS390" i="19"/>
  <c r="D390" i="19"/>
  <c r="C390" i="19"/>
  <c r="A390" i="19"/>
  <c r="AX389" i="19"/>
  <c r="AW389" i="19"/>
  <c r="AQ389" i="19"/>
  <c r="AI389" i="19"/>
  <c r="AD389" i="19"/>
  <c r="AK389" i="19"/>
  <c r="D389" i="19"/>
  <c r="C389" i="19"/>
  <c r="A389" i="19"/>
  <c r="AX388" i="19"/>
  <c r="AR388" i="19"/>
  <c r="AI388" i="19"/>
  <c r="AD388" i="19"/>
  <c r="AW388" i="19"/>
  <c r="F388" i="19"/>
  <c r="D388" i="19"/>
  <c r="C388" i="19"/>
  <c r="A388" i="19"/>
  <c r="AI387" i="19"/>
  <c r="D387" i="19"/>
  <c r="C387" i="19"/>
  <c r="A387" i="19"/>
  <c r="AK386" i="19"/>
  <c r="AJ386" i="19"/>
  <c r="AI386" i="19"/>
  <c r="AD386" i="19"/>
  <c r="AP386" i="19"/>
  <c r="D386" i="19"/>
  <c r="C386" i="19"/>
  <c r="A386" i="19"/>
  <c r="AI385" i="19"/>
  <c r="AW385" i="19"/>
  <c r="F385" i="19"/>
  <c r="D385" i="19"/>
  <c r="C385" i="19"/>
  <c r="A385" i="19"/>
  <c r="AI384" i="19"/>
  <c r="D384" i="19"/>
  <c r="C384" i="19"/>
  <c r="A384" i="19"/>
  <c r="AS383" i="19"/>
  <c r="AN383" i="19"/>
  <c r="AM383" i="19"/>
  <c r="AK383" i="19"/>
  <c r="AI383" i="19"/>
  <c r="AX383" i="19"/>
  <c r="D383" i="19"/>
  <c r="C383" i="19"/>
  <c r="A383" i="19"/>
  <c r="AM382" i="19"/>
  <c r="AI382" i="19"/>
  <c r="AP382" i="19"/>
  <c r="D382" i="19"/>
  <c r="C382" i="19"/>
  <c r="A382" i="19"/>
  <c r="AI381" i="19"/>
  <c r="AQ381" i="19"/>
  <c r="D381" i="19"/>
  <c r="C381" i="19"/>
  <c r="A381" i="19"/>
  <c r="AR380" i="19"/>
  <c r="AP380" i="19"/>
  <c r="AN380" i="19"/>
  <c r="AM380" i="19"/>
  <c r="AI380" i="19"/>
  <c r="AD380" i="19"/>
  <c r="AW380" i="19"/>
  <c r="F380" i="19"/>
  <c r="D380" i="19"/>
  <c r="C380" i="19"/>
  <c r="A380" i="19"/>
  <c r="AQ379" i="19"/>
  <c r="AP379" i="19"/>
  <c r="AN379" i="19"/>
  <c r="AI379" i="19"/>
  <c r="F379" i="19"/>
  <c r="D379" i="19"/>
  <c r="C379" i="19"/>
  <c r="A379" i="19"/>
  <c r="AR378" i="19"/>
  <c r="AQ378" i="19"/>
  <c r="AI378" i="19"/>
  <c r="AP378" i="19"/>
  <c r="D378" i="19"/>
  <c r="C378" i="19"/>
  <c r="A378" i="19"/>
  <c r="AI377" i="19"/>
  <c r="AR377" i="19"/>
  <c r="D377" i="19"/>
  <c r="C377" i="19"/>
  <c r="A377" i="19"/>
  <c r="AI376" i="19"/>
  <c r="AL376" i="19"/>
  <c r="D376" i="19"/>
  <c r="C376" i="19"/>
  <c r="A376" i="19"/>
  <c r="AX375" i="19"/>
  <c r="AW375" i="19"/>
  <c r="AK375" i="19"/>
  <c r="AJ375" i="19"/>
  <c r="AI375" i="19"/>
  <c r="AS375" i="19"/>
  <c r="D375" i="19"/>
  <c r="C375" i="19"/>
  <c r="A375" i="19"/>
  <c r="AN374" i="19"/>
  <c r="AM374" i="19"/>
  <c r="AL374" i="19"/>
  <c r="AI374" i="19"/>
  <c r="D374" i="19"/>
  <c r="C374" i="19"/>
  <c r="A374" i="19"/>
  <c r="AP373" i="19"/>
  <c r="AN373" i="19"/>
  <c r="AM373" i="19"/>
  <c r="AI373" i="19"/>
  <c r="D373" i="19"/>
  <c r="C373" i="19"/>
  <c r="A373" i="19"/>
  <c r="AR372" i="19"/>
  <c r="AQ372" i="19"/>
  <c r="AP372" i="19"/>
  <c r="AN372" i="19"/>
  <c r="AI372" i="19"/>
  <c r="F372" i="19"/>
  <c r="D372" i="19"/>
  <c r="C372" i="19"/>
  <c r="A372" i="19"/>
  <c r="AS371" i="19"/>
  <c r="AJ371" i="19"/>
  <c r="AI371" i="19"/>
  <c r="AD371" i="19"/>
  <c r="AP371" i="19"/>
  <c r="D371" i="19"/>
  <c r="C371" i="19"/>
  <c r="A371" i="19"/>
  <c r="AI370" i="19"/>
  <c r="AR370" i="19"/>
  <c r="D370" i="19"/>
  <c r="C370" i="19"/>
  <c r="A370" i="19"/>
  <c r="AK369" i="19"/>
  <c r="AJ369" i="19"/>
  <c r="AI369" i="19"/>
  <c r="AD369" i="19"/>
  <c r="AW369" i="19"/>
  <c r="D369" i="19"/>
  <c r="C369" i="19"/>
  <c r="A369" i="19"/>
  <c r="AL368" i="19"/>
  <c r="AK368" i="19"/>
  <c r="AI368" i="19"/>
  <c r="AM368" i="19"/>
  <c r="D368" i="19"/>
  <c r="C368" i="19"/>
  <c r="A368" i="19"/>
  <c r="AS367" i="19"/>
  <c r="AI367" i="19"/>
  <c r="AX367" i="19"/>
  <c r="D367" i="19"/>
  <c r="C367" i="19"/>
  <c r="A367" i="19"/>
  <c r="AX366" i="19"/>
  <c r="AW366" i="19"/>
  <c r="AP366" i="19"/>
  <c r="AI366" i="19"/>
  <c r="AS366" i="19"/>
  <c r="D366" i="19"/>
  <c r="C366" i="19"/>
  <c r="A366" i="19"/>
  <c r="AX365" i="19"/>
  <c r="AP365" i="19"/>
  <c r="AM365" i="19"/>
  <c r="AL365" i="19"/>
  <c r="AI365" i="19"/>
  <c r="AD365" i="19"/>
  <c r="AK365" i="19"/>
  <c r="D365" i="19"/>
  <c r="C365" i="19"/>
  <c r="A365" i="19"/>
  <c r="AI364" i="19"/>
  <c r="F364" i="19"/>
  <c r="D364" i="19"/>
  <c r="C364" i="19"/>
  <c r="A364" i="19"/>
  <c r="AI363" i="19"/>
  <c r="AP363" i="19"/>
  <c r="D363" i="19"/>
  <c r="C363" i="19"/>
  <c r="A363" i="19"/>
  <c r="AP362" i="19"/>
  <c r="AI362" i="19"/>
  <c r="AR362" i="19"/>
  <c r="F362" i="19"/>
  <c r="D362" i="19"/>
  <c r="C362" i="19"/>
  <c r="A362" i="19"/>
  <c r="AI361" i="19"/>
  <c r="D361" i="19"/>
  <c r="C361" i="19"/>
  <c r="A361" i="19"/>
  <c r="AS360" i="19"/>
  <c r="AJ360" i="19"/>
  <c r="AI360" i="19"/>
  <c r="AL360" i="19"/>
  <c r="D360" i="19"/>
  <c r="C360" i="19"/>
  <c r="A360" i="19"/>
  <c r="AX359" i="19"/>
  <c r="AW359" i="19"/>
  <c r="AI359" i="19"/>
  <c r="D359" i="19"/>
  <c r="C359" i="19"/>
  <c r="A359" i="19"/>
  <c r="AW358" i="19"/>
  <c r="AP358" i="19"/>
  <c r="AN358" i="19"/>
  <c r="AM358" i="19"/>
  <c r="AI358" i="19"/>
  <c r="AS358" i="19"/>
  <c r="D358" i="19"/>
  <c r="C358" i="19"/>
  <c r="A358" i="19"/>
  <c r="AX357" i="19"/>
  <c r="AW357" i="19"/>
  <c r="AQ357" i="19"/>
  <c r="AP357" i="19"/>
  <c r="AI357" i="19"/>
  <c r="AD357" i="19"/>
  <c r="AK357" i="19"/>
  <c r="D357" i="19"/>
  <c r="C357" i="19"/>
  <c r="A357" i="19"/>
  <c r="AX356" i="19"/>
  <c r="AR356" i="19"/>
  <c r="AQ356" i="19"/>
  <c r="AI356" i="19"/>
  <c r="AD356" i="19"/>
  <c r="AW356" i="19"/>
  <c r="D356" i="19"/>
  <c r="C356" i="19"/>
  <c r="A356" i="19"/>
  <c r="AS355" i="19"/>
  <c r="AJ355" i="19"/>
  <c r="AI355" i="19"/>
  <c r="AD355" i="19"/>
  <c r="AP355" i="19"/>
  <c r="D355" i="19"/>
  <c r="C355" i="19"/>
  <c r="A355" i="19"/>
  <c r="AI354" i="19"/>
  <c r="D354" i="19"/>
  <c r="C354" i="19"/>
  <c r="A354" i="19"/>
  <c r="AR353" i="19"/>
  <c r="AL353" i="19"/>
  <c r="AK353" i="19"/>
  <c r="AJ353" i="19"/>
  <c r="AI353" i="19"/>
  <c r="AD353" i="19"/>
  <c r="D353" i="19"/>
  <c r="C353" i="19"/>
  <c r="A353" i="19"/>
  <c r="AI352" i="19"/>
  <c r="D352" i="19"/>
  <c r="C352" i="19"/>
  <c r="A352" i="19"/>
  <c r="AS351" i="19"/>
  <c r="AI351" i="19"/>
  <c r="AX351" i="19"/>
  <c r="D351" i="19"/>
  <c r="C351" i="19"/>
  <c r="A351" i="19"/>
  <c r="AX350" i="19"/>
  <c r="AW350" i="19"/>
  <c r="AI350" i="19"/>
  <c r="AD350" i="19"/>
  <c r="AN350" i="19"/>
  <c r="D350" i="19"/>
  <c r="C350" i="19"/>
  <c r="A350" i="19"/>
  <c r="AS349" i="19"/>
  <c r="AR349" i="19"/>
  <c r="AI349" i="19"/>
  <c r="D349" i="19"/>
  <c r="C349" i="19"/>
  <c r="A349" i="19"/>
  <c r="AI348" i="19"/>
  <c r="D348" i="19"/>
  <c r="C348" i="19"/>
  <c r="A348" i="19"/>
  <c r="AI347" i="19"/>
  <c r="AK347" i="19"/>
  <c r="D347" i="19"/>
  <c r="C347" i="19"/>
  <c r="A347" i="19"/>
  <c r="AR346" i="19"/>
  <c r="AN346" i="19"/>
  <c r="AM346" i="19"/>
  <c r="AL346" i="19"/>
  <c r="AI346" i="19"/>
  <c r="F346" i="19"/>
  <c r="D346" i="19"/>
  <c r="C346" i="19"/>
  <c r="A346" i="19"/>
  <c r="AI345" i="19"/>
  <c r="D345" i="19"/>
  <c r="C345" i="19"/>
  <c r="A345" i="19"/>
  <c r="AX344" i="19"/>
  <c r="AW344" i="19"/>
  <c r="AQ344" i="19"/>
  <c r="AP344" i="19"/>
  <c r="AN344" i="19"/>
  <c r="AI344" i="19"/>
  <c r="AD344" i="19"/>
  <c r="AS344" i="19"/>
  <c r="D344" i="19"/>
  <c r="C344" i="19"/>
  <c r="A344" i="19"/>
  <c r="AX343" i="19"/>
  <c r="AW343" i="19"/>
  <c r="AM343" i="19"/>
  <c r="AL343" i="19"/>
  <c r="AK343" i="19"/>
  <c r="AI343" i="19"/>
  <c r="AD343" i="19"/>
  <c r="AS343" i="19"/>
  <c r="D343" i="19"/>
  <c r="C343" i="19"/>
  <c r="A343" i="19"/>
  <c r="AR342" i="19"/>
  <c r="AQ342" i="19"/>
  <c r="AI342" i="19"/>
  <c r="F342" i="19"/>
  <c r="D342" i="19"/>
  <c r="C342" i="19"/>
  <c r="A342" i="19"/>
  <c r="AI341" i="19"/>
  <c r="D341" i="19"/>
  <c r="C341" i="19"/>
  <c r="A341" i="19"/>
  <c r="AI340" i="19"/>
  <c r="D340" i="19"/>
  <c r="C340" i="19"/>
  <c r="A340" i="19"/>
  <c r="AJ339" i="19"/>
  <c r="AI339" i="19"/>
  <c r="AL339" i="19"/>
  <c r="D339" i="19"/>
  <c r="C339" i="19"/>
  <c r="A339" i="19"/>
  <c r="AX338" i="19"/>
  <c r="AW338" i="19"/>
  <c r="AR338" i="19"/>
  <c r="AI338" i="19"/>
  <c r="AS338" i="19"/>
  <c r="D338" i="19"/>
  <c r="C338" i="19"/>
  <c r="A338" i="19"/>
  <c r="AX337" i="19"/>
  <c r="AW337" i="19"/>
  <c r="AN337" i="19"/>
  <c r="AI337" i="19"/>
  <c r="AK337" i="19"/>
  <c r="D337" i="19"/>
  <c r="C337" i="19"/>
  <c r="A337" i="19"/>
  <c r="AX336" i="19"/>
  <c r="AM336" i="19"/>
  <c r="AL336" i="19"/>
  <c r="AK336" i="19"/>
  <c r="AI336" i="19"/>
  <c r="D336" i="19"/>
  <c r="C336" i="19"/>
  <c r="A336" i="19"/>
  <c r="AP335" i="19"/>
  <c r="AN335" i="19"/>
  <c r="AM335" i="19"/>
  <c r="AI335" i="19"/>
  <c r="F335" i="19"/>
  <c r="D335" i="19"/>
  <c r="C335" i="19"/>
  <c r="A335" i="19"/>
  <c r="AI334" i="19"/>
  <c r="D334" i="19"/>
  <c r="C334" i="19"/>
  <c r="A334" i="19"/>
  <c r="AI333" i="19"/>
  <c r="AR333" i="19"/>
  <c r="F333" i="19"/>
  <c r="D333" i="19"/>
  <c r="C333" i="19"/>
  <c r="A333" i="19"/>
  <c r="AJ332" i="19"/>
  <c r="AI332" i="19"/>
  <c r="AS332" i="19"/>
  <c r="D332" i="19"/>
  <c r="C332" i="19"/>
  <c r="A332" i="19"/>
  <c r="AW331" i="19"/>
  <c r="AL331" i="19"/>
  <c r="AI331" i="19"/>
  <c r="D331" i="19"/>
  <c r="C331" i="19"/>
  <c r="A331" i="19"/>
  <c r="AR330" i="19"/>
  <c r="AN330" i="19"/>
  <c r="AI330" i="19"/>
  <c r="F330" i="19"/>
  <c r="D330" i="19"/>
  <c r="C330" i="19"/>
  <c r="A330" i="19"/>
  <c r="AP329" i="19"/>
  <c r="AN329" i="19"/>
  <c r="AM329" i="19"/>
  <c r="AI329" i="19"/>
  <c r="D329" i="19"/>
  <c r="C329" i="19"/>
  <c r="A329" i="19"/>
  <c r="AW328" i="19"/>
  <c r="AQ328" i="19"/>
  <c r="AP328" i="19"/>
  <c r="AN328" i="19"/>
  <c r="AI328" i="19"/>
  <c r="AD328" i="19"/>
  <c r="AS328" i="19"/>
  <c r="D328" i="19"/>
  <c r="C328" i="19"/>
  <c r="A328" i="19"/>
  <c r="AX327" i="19"/>
  <c r="AW327" i="19"/>
  <c r="AR327" i="19"/>
  <c r="AQ327" i="19"/>
  <c r="AK327" i="19"/>
  <c r="AI327" i="19"/>
  <c r="AD327" i="19"/>
  <c r="AS327" i="19"/>
  <c r="D327" i="19"/>
  <c r="C327" i="19"/>
  <c r="A327" i="19"/>
  <c r="AI326" i="19"/>
  <c r="F326" i="19"/>
  <c r="D326" i="19"/>
  <c r="C326" i="19"/>
  <c r="A326" i="19"/>
  <c r="AI325" i="19"/>
  <c r="F325" i="19"/>
  <c r="D325" i="19"/>
  <c r="C325" i="19"/>
  <c r="A325" i="19"/>
  <c r="AI324" i="19"/>
  <c r="D324" i="19"/>
  <c r="C324" i="19"/>
  <c r="A324" i="19"/>
  <c r="AL323" i="19"/>
  <c r="AK323" i="19"/>
  <c r="AI323" i="19"/>
  <c r="AW323" i="19"/>
  <c r="D323" i="19"/>
  <c r="C323" i="19"/>
  <c r="A323" i="19"/>
  <c r="AX322" i="19"/>
  <c r="AW322" i="19"/>
  <c r="AK322" i="19"/>
  <c r="AI322" i="19"/>
  <c r="AS322" i="19"/>
  <c r="D322" i="19"/>
  <c r="C322" i="19"/>
  <c r="A322" i="19"/>
  <c r="AX321" i="19"/>
  <c r="AN321" i="19"/>
  <c r="AL321" i="19"/>
  <c r="AI321" i="19"/>
  <c r="AK321" i="19"/>
  <c r="D321" i="19"/>
  <c r="C321" i="19"/>
  <c r="A321" i="19"/>
  <c r="AX320" i="19"/>
  <c r="AM320" i="19"/>
  <c r="AL320" i="19"/>
  <c r="AK320" i="19"/>
  <c r="AI320" i="19"/>
  <c r="D320" i="19"/>
  <c r="C320" i="19"/>
  <c r="A320" i="19"/>
  <c r="AQ319" i="19"/>
  <c r="AP319" i="19"/>
  <c r="AN319" i="19"/>
  <c r="AI319" i="19"/>
  <c r="F319" i="19"/>
  <c r="D319" i="19"/>
  <c r="C319" i="19"/>
  <c r="A319" i="19"/>
  <c r="AP318" i="19"/>
  <c r="AI318" i="19"/>
  <c r="AD318" i="19"/>
  <c r="AN318" i="19"/>
  <c r="D318" i="19"/>
  <c r="C318" i="19"/>
  <c r="A318" i="19"/>
  <c r="AS317" i="19"/>
  <c r="AR317" i="19"/>
  <c r="AQ317" i="19"/>
  <c r="AJ317" i="19"/>
  <c r="AI317" i="19"/>
  <c r="F317" i="19"/>
  <c r="D317" i="19"/>
  <c r="C317" i="19"/>
  <c r="A317" i="19"/>
  <c r="AI316" i="19"/>
  <c r="AK316" i="19"/>
  <c r="F316" i="19"/>
  <c r="D316" i="19"/>
  <c r="C316" i="19"/>
  <c r="A316" i="19"/>
  <c r="AI315" i="19"/>
  <c r="AK315" i="19"/>
  <c r="D315" i="19"/>
  <c r="C315" i="19"/>
  <c r="A315" i="19"/>
  <c r="AN314" i="19"/>
  <c r="AM314" i="19"/>
  <c r="AI314" i="19"/>
  <c r="F314" i="19"/>
  <c r="D314" i="19"/>
  <c r="C314" i="19"/>
  <c r="A314" i="19"/>
  <c r="AP313" i="19"/>
  <c r="AN313" i="19"/>
  <c r="AM313" i="19"/>
  <c r="AL313" i="19"/>
  <c r="AI313" i="19"/>
  <c r="D313" i="19"/>
  <c r="C313" i="19"/>
  <c r="A313" i="19"/>
  <c r="AW312" i="19"/>
  <c r="AQ312" i="19"/>
  <c r="AP312" i="19"/>
  <c r="AN312" i="19"/>
  <c r="AI312" i="19"/>
  <c r="AD312" i="19"/>
  <c r="AS312" i="19"/>
  <c r="D312" i="19"/>
  <c r="C312" i="19"/>
  <c r="A312" i="19"/>
  <c r="AX311" i="19"/>
  <c r="AW311" i="19"/>
  <c r="AR311" i="19"/>
  <c r="AL311" i="19"/>
  <c r="AK311" i="19"/>
  <c r="AI311" i="19"/>
  <c r="AD311" i="19"/>
  <c r="AS311" i="19"/>
  <c r="D311" i="19"/>
  <c r="C311" i="19"/>
  <c r="A311" i="19"/>
  <c r="AR310" i="19"/>
  <c r="AQ310" i="19"/>
  <c r="AP310" i="19"/>
  <c r="AI310" i="19"/>
  <c r="AN310" i="19"/>
  <c r="F310" i="19"/>
  <c r="D310" i="19"/>
  <c r="C310" i="19"/>
  <c r="A310" i="19"/>
  <c r="AI309" i="19"/>
  <c r="AD309" i="19"/>
  <c r="F309" i="19"/>
  <c r="D309" i="19"/>
  <c r="C309" i="19"/>
  <c r="A309" i="19"/>
  <c r="AI308" i="19"/>
  <c r="D308" i="19"/>
  <c r="C308" i="19"/>
  <c r="A308" i="19"/>
  <c r="AI307" i="19"/>
  <c r="AL307" i="19"/>
  <c r="D307" i="19"/>
  <c r="C307" i="19"/>
  <c r="A307" i="19"/>
  <c r="AX306" i="19"/>
  <c r="AW306" i="19"/>
  <c r="AR306" i="19"/>
  <c r="AN306" i="19"/>
  <c r="AI306" i="19"/>
  <c r="AS306" i="19"/>
  <c r="D306" i="19"/>
  <c r="C306" i="19"/>
  <c r="A306" i="19"/>
  <c r="AX305" i="19"/>
  <c r="AW305" i="19"/>
  <c r="AP305" i="19"/>
  <c r="AI305" i="19"/>
  <c r="AK305" i="19"/>
  <c r="D305" i="19"/>
  <c r="C305" i="19"/>
  <c r="A305" i="19"/>
  <c r="AX304" i="19"/>
  <c r="AW304" i="19"/>
  <c r="AQ304" i="19"/>
  <c r="AP304" i="19"/>
  <c r="AL304" i="19"/>
  <c r="AK304" i="19"/>
  <c r="AI304" i="19"/>
  <c r="AD304" i="19"/>
  <c r="AS304" i="19"/>
  <c r="D304" i="19"/>
  <c r="C304" i="19"/>
  <c r="A304" i="19"/>
  <c r="AX303" i="19"/>
  <c r="AN303" i="19"/>
  <c r="AM303" i="19"/>
  <c r="AL303" i="19"/>
  <c r="AK303" i="19"/>
  <c r="AI303" i="19"/>
  <c r="F303" i="19"/>
  <c r="D303" i="19"/>
  <c r="C303" i="19"/>
  <c r="A303" i="19"/>
  <c r="AI302" i="19"/>
  <c r="AD302" i="19"/>
  <c r="F302" i="19"/>
  <c r="D302" i="19"/>
  <c r="C302" i="19"/>
  <c r="A302" i="19"/>
  <c r="AI301" i="19"/>
  <c r="F301" i="19"/>
  <c r="D301" i="19"/>
  <c r="C301" i="19"/>
  <c r="A301" i="19"/>
  <c r="AI300" i="19"/>
  <c r="AS300" i="19"/>
  <c r="D300" i="19"/>
  <c r="C300" i="19"/>
  <c r="A300" i="19"/>
  <c r="AW299" i="19"/>
  <c r="AL299" i="19"/>
  <c r="AK299" i="19"/>
  <c r="AI299" i="19"/>
  <c r="AJ299" i="19"/>
  <c r="D299" i="19"/>
  <c r="C299" i="19"/>
  <c r="A299" i="19"/>
  <c r="AN298" i="19"/>
  <c r="AM298" i="19"/>
  <c r="AL298" i="19"/>
  <c r="AK298" i="19"/>
  <c r="AI298" i="19"/>
  <c r="F298" i="19"/>
  <c r="D298" i="19"/>
  <c r="C298" i="19"/>
  <c r="A298" i="19"/>
  <c r="AP297" i="19"/>
  <c r="AI297" i="19"/>
  <c r="AL297" i="19"/>
  <c r="D297" i="19"/>
  <c r="C297" i="19"/>
  <c r="A297" i="19"/>
  <c r="AP296" i="19"/>
  <c r="AN296" i="19"/>
  <c r="AM296" i="19"/>
  <c r="AI296" i="19"/>
  <c r="D296" i="19"/>
  <c r="C296" i="19"/>
  <c r="A296" i="19"/>
  <c r="AW295" i="19"/>
  <c r="AR295" i="19"/>
  <c r="AQ295" i="19"/>
  <c r="AP295" i="19"/>
  <c r="AI295" i="19"/>
  <c r="AD295" i="19"/>
  <c r="AS295" i="19"/>
  <c r="D295" i="19"/>
  <c r="C295" i="19"/>
  <c r="A295" i="19"/>
  <c r="AR294" i="19"/>
  <c r="AQ294" i="19"/>
  <c r="AP294" i="19"/>
  <c r="AI294" i="19"/>
  <c r="AN294" i="19"/>
  <c r="F294" i="19"/>
  <c r="D294" i="19"/>
  <c r="C294" i="19"/>
  <c r="A294" i="19"/>
  <c r="AI293" i="19"/>
  <c r="F293" i="19"/>
  <c r="D293" i="19"/>
  <c r="C293" i="19"/>
  <c r="A293" i="19"/>
  <c r="AI292" i="19"/>
  <c r="AR292" i="19"/>
  <c r="F292" i="19"/>
  <c r="D292" i="19"/>
  <c r="C292" i="19"/>
  <c r="A292" i="19"/>
  <c r="AK291" i="19"/>
  <c r="AI291" i="19"/>
  <c r="AS291" i="19"/>
  <c r="D291" i="19"/>
  <c r="C291" i="19"/>
  <c r="A291" i="19"/>
  <c r="AX290" i="19"/>
  <c r="AW290" i="19"/>
  <c r="AR290" i="19"/>
  <c r="AI290" i="19"/>
  <c r="AS290" i="19"/>
  <c r="D290" i="19"/>
  <c r="C290" i="19"/>
  <c r="A290" i="19"/>
  <c r="AX289" i="19"/>
  <c r="AW289" i="19"/>
  <c r="AL289" i="19"/>
  <c r="AI289" i="19"/>
  <c r="AK289" i="19"/>
  <c r="D289" i="19"/>
  <c r="C289" i="19"/>
  <c r="A289" i="19"/>
  <c r="AX288" i="19"/>
  <c r="AW288" i="19"/>
  <c r="AL288" i="19"/>
  <c r="AK288" i="19"/>
  <c r="AI288" i="19"/>
  <c r="AD288" i="19"/>
  <c r="AS288" i="19"/>
  <c r="D288" i="19"/>
  <c r="C288" i="19"/>
  <c r="A288" i="19"/>
  <c r="AP287" i="19"/>
  <c r="AN287" i="19"/>
  <c r="AM287" i="19"/>
  <c r="AL287" i="19"/>
  <c r="AI287" i="19"/>
  <c r="AS287" i="19"/>
  <c r="F287" i="19"/>
  <c r="D287" i="19"/>
  <c r="C287" i="19"/>
  <c r="A287" i="19"/>
  <c r="AI286" i="19"/>
  <c r="D286" i="19"/>
  <c r="C286" i="19"/>
  <c r="A286" i="19"/>
  <c r="AS285" i="19"/>
  <c r="AR285" i="19"/>
  <c r="AQ285" i="19"/>
  <c r="AJ285" i="19"/>
  <c r="AI285" i="19"/>
  <c r="F285" i="19"/>
  <c r="D285" i="19"/>
  <c r="C285" i="19"/>
  <c r="A285" i="19"/>
  <c r="AR284" i="19"/>
  <c r="AI284" i="19"/>
  <c r="AK284" i="19"/>
  <c r="F284" i="19"/>
  <c r="D284" i="19"/>
  <c r="C284" i="19"/>
  <c r="A284" i="19"/>
  <c r="AI283" i="19"/>
  <c r="AK283" i="19"/>
  <c r="D283" i="19"/>
  <c r="C283" i="19"/>
  <c r="A283" i="19"/>
  <c r="AI282" i="19"/>
  <c r="AK282" i="19"/>
  <c r="D282" i="19"/>
  <c r="C282" i="19"/>
  <c r="A282" i="19"/>
  <c r="AN281" i="19"/>
  <c r="AM281" i="19"/>
  <c r="AL281" i="19"/>
  <c r="AI281" i="19"/>
  <c r="D281" i="19"/>
  <c r="C281" i="19"/>
  <c r="A281" i="19"/>
  <c r="AP280" i="19"/>
  <c r="AI280" i="19"/>
  <c r="D280" i="19"/>
  <c r="C280" i="19"/>
  <c r="A280" i="19"/>
  <c r="AX279" i="19"/>
  <c r="AW279" i="19"/>
  <c r="AR279" i="19"/>
  <c r="AQ279" i="19"/>
  <c r="AK279" i="19"/>
  <c r="AI279" i="19"/>
  <c r="AD279" i="19"/>
  <c r="D279" i="19"/>
  <c r="C279" i="19"/>
  <c r="A279" i="19"/>
  <c r="AR278" i="19"/>
  <c r="AQ278" i="19"/>
  <c r="AP278" i="19"/>
  <c r="AI278" i="19"/>
  <c r="AN278" i="19"/>
  <c r="D278" i="19"/>
  <c r="C278" i="19"/>
  <c r="A278" i="19"/>
  <c r="AS277" i="19"/>
  <c r="AI277" i="19"/>
  <c r="AJ277" i="19"/>
  <c r="D277" i="19"/>
  <c r="C277" i="19"/>
  <c r="A277" i="19"/>
  <c r="AI276" i="19"/>
  <c r="AK276" i="19"/>
  <c r="D276" i="19"/>
  <c r="C276" i="19"/>
  <c r="A276" i="19"/>
  <c r="AI275" i="19"/>
  <c r="D275" i="19"/>
  <c r="C275" i="19"/>
  <c r="A275" i="19"/>
  <c r="AR274" i="19"/>
  <c r="AN274" i="19"/>
  <c r="AM274" i="19"/>
  <c r="AI274" i="19"/>
  <c r="D274" i="19"/>
  <c r="C274" i="19"/>
  <c r="A274" i="19"/>
  <c r="AX273" i="19"/>
  <c r="AW273" i="19"/>
  <c r="AP273" i="19"/>
  <c r="AN273" i="19"/>
  <c r="AI273" i="19"/>
  <c r="AK273" i="19"/>
  <c r="D273" i="19"/>
  <c r="C273" i="19"/>
  <c r="A273" i="19"/>
  <c r="AX272" i="19"/>
  <c r="AW272" i="19"/>
  <c r="AQ272" i="19"/>
  <c r="AP272" i="19"/>
  <c r="AK272" i="19"/>
  <c r="AI272" i="19"/>
  <c r="AD272" i="19"/>
  <c r="AS272" i="19"/>
  <c r="D272" i="19"/>
  <c r="C272" i="19"/>
  <c r="A272" i="19"/>
  <c r="AX271" i="19"/>
  <c r="AW271" i="19"/>
  <c r="AM271" i="19"/>
  <c r="AL271" i="19"/>
  <c r="AK271" i="19"/>
  <c r="AI271" i="19"/>
  <c r="AS271" i="19"/>
  <c r="F271" i="19"/>
  <c r="D271" i="19"/>
  <c r="C271" i="19"/>
  <c r="A271" i="19"/>
  <c r="AI270" i="19"/>
  <c r="AD270" i="19"/>
  <c r="D270" i="19"/>
  <c r="C270" i="19"/>
  <c r="A270" i="19"/>
  <c r="AI269" i="19"/>
  <c r="AQ269" i="19"/>
  <c r="F269" i="19"/>
  <c r="D269" i="19"/>
  <c r="C269" i="19"/>
  <c r="A269" i="19"/>
  <c r="AI268" i="19"/>
  <c r="D268" i="19"/>
  <c r="C268" i="19"/>
  <c r="A268" i="19"/>
  <c r="AI267" i="19"/>
  <c r="AJ267" i="19"/>
  <c r="D267" i="19"/>
  <c r="C267" i="19"/>
  <c r="A267" i="19"/>
  <c r="AI266" i="19"/>
  <c r="AK266" i="19"/>
  <c r="D266" i="19"/>
  <c r="C266" i="19"/>
  <c r="A266" i="19"/>
  <c r="AN265" i="19"/>
  <c r="AM265" i="19"/>
  <c r="AL265" i="19"/>
  <c r="AI265" i="19"/>
  <c r="D265" i="19"/>
  <c r="C265" i="19"/>
  <c r="A265" i="19"/>
  <c r="AP264" i="19"/>
  <c r="AN264" i="19"/>
  <c r="AM264" i="19"/>
  <c r="AI264" i="19"/>
  <c r="D264" i="19"/>
  <c r="C264" i="19"/>
  <c r="A264" i="19"/>
  <c r="AQ263" i="19"/>
  <c r="AP263" i="19"/>
  <c r="AN263" i="19"/>
  <c r="AI263" i="19"/>
  <c r="AD263" i="19"/>
  <c r="D263" i="19"/>
  <c r="C263" i="19"/>
  <c r="A263" i="19"/>
  <c r="AR262" i="19"/>
  <c r="AQ262" i="19"/>
  <c r="AP262" i="19"/>
  <c r="AI262" i="19"/>
  <c r="AN262" i="19"/>
  <c r="D262" i="19"/>
  <c r="C262" i="19"/>
  <c r="A262" i="19"/>
  <c r="AQ261" i="19"/>
  <c r="AI261" i="19"/>
  <c r="AD261" i="19"/>
  <c r="AS261" i="19"/>
  <c r="F261" i="19"/>
  <c r="D261" i="19"/>
  <c r="C261" i="19"/>
  <c r="A261" i="19"/>
  <c r="AI260" i="19"/>
  <c r="AR260" i="19"/>
  <c r="D260" i="19"/>
  <c r="C260" i="19"/>
  <c r="A260" i="19"/>
  <c r="AI259" i="19"/>
  <c r="AL259" i="19"/>
  <c r="D259" i="19"/>
  <c r="C259" i="19"/>
  <c r="A259" i="19"/>
  <c r="AX258" i="19"/>
  <c r="AW258" i="19"/>
  <c r="AR258" i="19"/>
  <c r="AN258" i="19"/>
  <c r="AI258" i="19"/>
  <c r="AS258" i="19"/>
  <c r="F258" i="19"/>
  <c r="D258" i="19"/>
  <c r="C258" i="19"/>
  <c r="A258" i="19"/>
  <c r="AX257" i="19"/>
  <c r="AW257" i="19"/>
  <c r="AP257" i="19"/>
  <c r="AI257" i="19"/>
  <c r="AK257" i="19"/>
  <c r="D257" i="19"/>
  <c r="C257" i="19"/>
  <c r="A257" i="19"/>
  <c r="AX256" i="19"/>
  <c r="AW256" i="19"/>
  <c r="AQ256" i="19"/>
  <c r="AN256" i="19"/>
  <c r="AK256" i="19"/>
  <c r="AI256" i="19"/>
  <c r="AD256" i="19"/>
  <c r="AS256" i="19"/>
  <c r="D256" i="19"/>
  <c r="C256" i="19"/>
  <c r="A256" i="19"/>
  <c r="AX255" i="19"/>
  <c r="AR255" i="19"/>
  <c r="AN255" i="19"/>
  <c r="AM255" i="19"/>
  <c r="AL255" i="19"/>
  <c r="AK255" i="19"/>
  <c r="AI255" i="19"/>
  <c r="AD255" i="19"/>
  <c r="AS255" i="19"/>
  <c r="D255" i="19"/>
  <c r="C255" i="19"/>
  <c r="A255" i="19"/>
  <c r="AI254" i="19"/>
  <c r="AD254" i="19"/>
  <c r="F254" i="19"/>
  <c r="D254" i="19"/>
  <c r="C254" i="19"/>
  <c r="A254" i="19"/>
  <c r="AR253" i="19"/>
  <c r="AQ253" i="19"/>
  <c r="AJ253" i="19"/>
  <c r="AI253" i="19"/>
  <c r="F253" i="19"/>
  <c r="D253" i="19"/>
  <c r="C253" i="19"/>
  <c r="A253" i="19"/>
  <c r="AR252" i="19"/>
  <c r="AI252" i="19"/>
  <c r="AK252" i="19"/>
  <c r="D252" i="19"/>
  <c r="C252" i="19"/>
  <c r="A252" i="19"/>
  <c r="AI251" i="19"/>
  <c r="AK251" i="19"/>
  <c r="D251" i="19"/>
  <c r="C251" i="19"/>
  <c r="A251" i="19"/>
  <c r="AX250" i="19"/>
  <c r="AL250" i="19"/>
  <c r="AK250" i="19"/>
  <c r="AI250" i="19"/>
  <c r="AS250" i="19"/>
  <c r="F250" i="19"/>
  <c r="D250" i="19"/>
  <c r="C250" i="19"/>
  <c r="A250" i="19"/>
  <c r="AI249" i="19"/>
  <c r="AL249" i="19"/>
  <c r="D249" i="19"/>
  <c r="C249" i="19"/>
  <c r="A249" i="19"/>
  <c r="AP248" i="19"/>
  <c r="AN248" i="19"/>
  <c r="AM248" i="19"/>
  <c r="AL248" i="19"/>
  <c r="AI248" i="19"/>
  <c r="D248" i="19"/>
  <c r="C248" i="19"/>
  <c r="A248" i="19"/>
  <c r="AW247" i="19"/>
  <c r="AR247" i="19"/>
  <c r="AQ247" i="19"/>
  <c r="AI247" i="19"/>
  <c r="F247" i="19"/>
  <c r="D247" i="19"/>
  <c r="C247" i="19"/>
  <c r="A247" i="19"/>
  <c r="AQ246" i="19"/>
  <c r="AP246" i="19"/>
  <c r="AI246" i="19"/>
  <c r="AD246" i="19"/>
  <c r="AN246" i="19"/>
  <c r="D246" i="19"/>
  <c r="C246" i="19"/>
  <c r="A246" i="19"/>
  <c r="AS245" i="19"/>
  <c r="AR245" i="19"/>
  <c r="AI245" i="19"/>
  <c r="AD245" i="19"/>
  <c r="D245" i="19"/>
  <c r="C245" i="19"/>
  <c r="A245" i="19"/>
  <c r="AK244" i="19"/>
  <c r="AI244" i="19"/>
  <c r="AR244" i="19"/>
  <c r="D244" i="19"/>
  <c r="C244" i="19"/>
  <c r="A244" i="19"/>
  <c r="AI243" i="19"/>
  <c r="D243" i="19"/>
  <c r="C243" i="19"/>
  <c r="A243" i="19"/>
  <c r="AR242" i="19"/>
  <c r="AN242" i="19"/>
  <c r="AM242" i="19"/>
  <c r="AI242" i="19"/>
  <c r="F242" i="19"/>
  <c r="D242" i="19"/>
  <c r="C242" i="19"/>
  <c r="A242" i="19"/>
  <c r="AN241" i="19"/>
  <c r="AM241" i="19"/>
  <c r="AI241" i="19"/>
  <c r="AP241" i="19"/>
  <c r="D241" i="19"/>
  <c r="C241" i="19"/>
  <c r="A241" i="19"/>
  <c r="AX240" i="19"/>
  <c r="AW240" i="19"/>
  <c r="AQ240" i="19"/>
  <c r="AP240" i="19"/>
  <c r="AI240" i="19"/>
  <c r="AD240" i="19"/>
  <c r="AS240" i="19"/>
  <c r="D240" i="19"/>
  <c r="C240" i="19"/>
  <c r="A240" i="19"/>
  <c r="AX239" i="19"/>
  <c r="AW239" i="19"/>
  <c r="AR239" i="19"/>
  <c r="AL239" i="19"/>
  <c r="AK239" i="19"/>
  <c r="AI239" i="19"/>
  <c r="AD239" i="19"/>
  <c r="AS239" i="19"/>
  <c r="D239" i="19"/>
  <c r="C239" i="19"/>
  <c r="A239" i="19"/>
  <c r="AI238" i="19"/>
  <c r="D238" i="19"/>
  <c r="C238" i="19"/>
  <c r="A238" i="19"/>
  <c r="AI237" i="19"/>
  <c r="AQ237" i="19"/>
  <c r="D237" i="19"/>
  <c r="C237" i="19"/>
  <c r="A237" i="19"/>
  <c r="AI236" i="19"/>
  <c r="AR236" i="19"/>
  <c r="F236" i="19"/>
  <c r="D236" i="19"/>
  <c r="C236" i="19"/>
  <c r="A236" i="19"/>
  <c r="AL235" i="19"/>
  <c r="AK235" i="19"/>
  <c r="AJ235" i="19"/>
  <c r="AI235" i="19"/>
  <c r="AW235" i="19"/>
  <c r="D235" i="19"/>
  <c r="C235" i="19"/>
  <c r="A235" i="19"/>
  <c r="AX234" i="19"/>
  <c r="AL234" i="19"/>
  <c r="AK234" i="19"/>
  <c r="AI234" i="19"/>
  <c r="AS234" i="19"/>
  <c r="F234" i="19"/>
  <c r="D234" i="19"/>
  <c r="C234" i="19"/>
  <c r="A234" i="19"/>
  <c r="AM233" i="19"/>
  <c r="AL233" i="19"/>
  <c r="AI233" i="19"/>
  <c r="D233" i="19"/>
  <c r="C233" i="19"/>
  <c r="A233" i="19"/>
  <c r="AN232" i="19"/>
  <c r="AM232" i="19"/>
  <c r="AL232" i="19"/>
  <c r="AK232" i="19"/>
  <c r="AI232" i="19"/>
  <c r="D232" i="19"/>
  <c r="C232" i="19"/>
  <c r="A232" i="19"/>
  <c r="AQ231" i="19"/>
  <c r="AP231" i="19"/>
  <c r="AI231" i="19"/>
  <c r="AM231" i="19"/>
  <c r="F231" i="19"/>
  <c r="D231" i="19"/>
  <c r="C231" i="19"/>
  <c r="A231" i="19"/>
  <c r="AR230" i="19"/>
  <c r="AQ230" i="19"/>
  <c r="AP230" i="19"/>
  <c r="AI230" i="19"/>
  <c r="AN230" i="19"/>
  <c r="D230" i="19"/>
  <c r="C230" i="19"/>
  <c r="A230" i="19"/>
  <c r="AQ229" i="19"/>
  <c r="AJ229" i="19"/>
  <c r="AI229" i="19"/>
  <c r="AS229" i="19"/>
  <c r="D229" i="19"/>
  <c r="C229" i="19"/>
  <c r="A229" i="19"/>
  <c r="AI228" i="19"/>
  <c r="AJ228" i="19"/>
  <c r="F228" i="19"/>
  <c r="D228" i="19"/>
  <c r="C228" i="19"/>
  <c r="A228" i="19"/>
  <c r="AI227" i="19"/>
  <c r="D227" i="19"/>
  <c r="C227" i="19"/>
  <c r="A227" i="19"/>
  <c r="AN226" i="19"/>
  <c r="AM226" i="19"/>
  <c r="AI226" i="19"/>
  <c r="AR226" i="19"/>
  <c r="D226" i="19"/>
  <c r="C226" i="19"/>
  <c r="A226" i="19"/>
  <c r="AX225" i="19"/>
  <c r="AW225" i="19"/>
  <c r="AP225" i="19"/>
  <c r="AN225" i="19"/>
  <c r="AL225" i="19"/>
  <c r="AI225" i="19"/>
  <c r="AK225" i="19"/>
  <c r="D225" i="19"/>
  <c r="C225" i="19"/>
  <c r="A225" i="19"/>
  <c r="AX224" i="19"/>
  <c r="AW224" i="19"/>
  <c r="AQ224" i="19"/>
  <c r="AP224" i="19"/>
  <c r="AI224" i="19"/>
  <c r="AD224" i="19"/>
  <c r="AS224" i="19"/>
  <c r="D224" i="19"/>
  <c r="C224" i="19"/>
  <c r="A224" i="19"/>
  <c r="AX223" i="19"/>
  <c r="AW223" i="19"/>
  <c r="AM223" i="19"/>
  <c r="AL223" i="19"/>
  <c r="AK223" i="19"/>
  <c r="AI223" i="19"/>
  <c r="AS223" i="19"/>
  <c r="D223" i="19"/>
  <c r="C223" i="19"/>
  <c r="A223" i="19"/>
  <c r="AI222" i="19"/>
  <c r="D222" i="19"/>
  <c r="C222" i="19"/>
  <c r="A222" i="19"/>
  <c r="AQ221" i="19"/>
  <c r="AJ221" i="19"/>
  <c r="AI221" i="19"/>
  <c r="AD221" i="19"/>
  <c r="F221" i="19"/>
  <c r="D221" i="19"/>
  <c r="C221" i="19"/>
  <c r="A221" i="19"/>
  <c r="AR220" i="19"/>
  <c r="AI220" i="19"/>
  <c r="AK220" i="19"/>
  <c r="D220" i="19"/>
  <c r="C220" i="19"/>
  <c r="A220" i="19"/>
  <c r="AI219" i="19"/>
  <c r="D219" i="19"/>
  <c r="C219" i="19"/>
  <c r="A219" i="19"/>
  <c r="AX218" i="19"/>
  <c r="AW218" i="19"/>
  <c r="AL218" i="19"/>
  <c r="AK218" i="19"/>
  <c r="AI218" i="19"/>
  <c r="AS218" i="19"/>
  <c r="F218" i="19"/>
  <c r="D218" i="19"/>
  <c r="C218" i="19"/>
  <c r="A218" i="19"/>
  <c r="AX217" i="19"/>
  <c r="AL217" i="19"/>
  <c r="AI217" i="19"/>
  <c r="AK217" i="19"/>
  <c r="D217" i="19"/>
  <c r="C217" i="19"/>
  <c r="A217" i="19"/>
  <c r="AI216" i="19"/>
  <c r="D216" i="19"/>
  <c r="C216" i="19"/>
  <c r="A216" i="19"/>
  <c r="AR215" i="19"/>
  <c r="AQ215" i="19"/>
  <c r="AP215" i="19"/>
  <c r="AN215" i="19"/>
  <c r="AI215" i="19"/>
  <c r="F215" i="19"/>
  <c r="D215" i="19"/>
  <c r="C215" i="19"/>
  <c r="A215" i="19"/>
  <c r="AQ214" i="19"/>
  <c r="AP214" i="19"/>
  <c r="AI214" i="19"/>
  <c r="AD214" i="19"/>
  <c r="AN214" i="19"/>
  <c r="D214" i="19"/>
  <c r="C214" i="19"/>
  <c r="A214" i="19"/>
  <c r="AS213" i="19"/>
  <c r="AR213" i="19"/>
  <c r="AI213" i="19"/>
  <c r="AJ213" i="19"/>
  <c r="D213" i="19"/>
  <c r="C213" i="19"/>
  <c r="A213" i="19"/>
  <c r="AK212" i="19"/>
  <c r="AJ212" i="19"/>
  <c r="AI212" i="19"/>
  <c r="AR212" i="19"/>
  <c r="D212" i="19"/>
  <c r="C212" i="19"/>
  <c r="A212" i="19"/>
  <c r="AW211" i="19"/>
  <c r="AI211" i="19"/>
  <c r="D211" i="19"/>
  <c r="C211" i="19"/>
  <c r="A211" i="19"/>
  <c r="AN210" i="19"/>
  <c r="AM210" i="19"/>
  <c r="AL210" i="19"/>
  <c r="AK210" i="19"/>
  <c r="AI210" i="19"/>
  <c r="F210" i="19"/>
  <c r="D210" i="19"/>
  <c r="C210" i="19"/>
  <c r="A210" i="19"/>
  <c r="AP209" i="19"/>
  <c r="AI209" i="19"/>
  <c r="AL209" i="19"/>
  <c r="D209" i="19"/>
  <c r="C209" i="19"/>
  <c r="A209" i="19"/>
  <c r="AW208" i="19"/>
  <c r="AQ208" i="19"/>
  <c r="AP208" i="19"/>
  <c r="AN208" i="19"/>
  <c r="AI208" i="19"/>
  <c r="AD208" i="19"/>
  <c r="AS208" i="19"/>
  <c r="D208" i="19"/>
  <c r="C208" i="19"/>
  <c r="A208" i="19"/>
  <c r="AX207" i="19"/>
  <c r="AW207" i="19"/>
  <c r="AR207" i="19"/>
  <c r="AQ207" i="19"/>
  <c r="AK207" i="19"/>
  <c r="AI207" i="19"/>
  <c r="AD207" i="19"/>
  <c r="AS207" i="19"/>
  <c r="D207" i="19"/>
  <c r="C207" i="19"/>
  <c r="A207" i="19"/>
  <c r="AR206" i="19"/>
  <c r="AQ206" i="19"/>
  <c r="AI206" i="19"/>
  <c r="AN206" i="19"/>
  <c r="F206" i="19"/>
  <c r="D206" i="19"/>
  <c r="C206" i="19"/>
  <c r="A206" i="19"/>
  <c r="AI205" i="19"/>
  <c r="F205" i="19"/>
  <c r="D205" i="19"/>
  <c r="C205" i="19"/>
  <c r="A205" i="19"/>
  <c r="AI204" i="19"/>
  <c r="AJ204" i="19"/>
  <c r="F204" i="19"/>
  <c r="D204" i="19"/>
  <c r="C204" i="19"/>
  <c r="A204" i="19"/>
  <c r="AK203" i="19"/>
  <c r="AJ203" i="19"/>
  <c r="AI203" i="19"/>
  <c r="AW203" i="19"/>
  <c r="D203" i="19"/>
  <c r="C203" i="19"/>
  <c r="A203" i="19"/>
  <c r="AX202" i="19"/>
  <c r="AW202" i="19"/>
  <c r="AL202" i="19"/>
  <c r="AK202" i="19"/>
  <c r="AI202" i="19"/>
  <c r="AS202" i="19"/>
  <c r="F202" i="19"/>
  <c r="D202" i="19"/>
  <c r="C202" i="19"/>
  <c r="A202" i="19"/>
  <c r="AX201" i="19"/>
  <c r="AL201" i="19"/>
  <c r="AI201" i="19"/>
  <c r="AK201" i="19"/>
  <c r="D201" i="19"/>
  <c r="C201" i="19"/>
  <c r="A201" i="19"/>
  <c r="AX200" i="19"/>
  <c r="AI200" i="19"/>
  <c r="D200" i="19"/>
  <c r="C200" i="19"/>
  <c r="A200" i="19"/>
  <c r="AI199" i="19"/>
  <c r="AL199" i="19"/>
  <c r="F199" i="19"/>
  <c r="D199" i="19"/>
  <c r="C199" i="19"/>
  <c r="A199" i="19"/>
  <c r="AQ198" i="19"/>
  <c r="AP198" i="19"/>
  <c r="AI198" i="19"/>
  <c r="AD198" i="19"/>
  <c r="AN198" i="19"/>
  <c r="D198" i="19"/>
  <c r="C198" i="19"/>
  <c r="A198" i="19"/>
  <c r="AS197" i="19"/>
  <c r="AQ197" i="19"/>
  <c r="AJ197" i="19"/>
  <c r="AI197" i="19"/>
  <c r="AR197" i="19"/>
  <c r="D197" i="19"/>
  <c r="C197" i="19"/>
  <c r="A197" i="19"/>
  <c r="AI196" i="19"/>
  <c r="AS196" i="19"/>
  <c r="F196" i="19"/>
  <c r="D196" i="19"/>
  <c r="C196" i="19"/>
  <c r="A196" i="19"/>
  <c r="AI195" i="19"/>
  <c r="D195" i="19"/>
  <c r="C195" i="19"/>
  <c r="A195" i="19"/>
  <c r="AR194" i="19"/>
  <c r="AN194" i="19"/>
  <c r="AM194" i="19"/>
  <c r="AI194" i="19"/>
  <c r="D194" i="19"/>
  <c r="C194" i="19"/>
  <c r="A194" i="19"/>
  <c r="AX193" i="19"/>
  <c r="AW193" i="19"/>
  <c r="AP193" i="19"/>
  <c r="AN193" i="19"/>
  <c r="AI193" i="19"/>
  <c r="AK193" i="19"/>
  <c r="D193" i="19"/>
  <c r="C193" i="19"/>
  <c r="A193" i="19"/>
  <c r="AX192" i="19"/>
  <c r="AW192" i="19"/>
  <c r="AQ192" i="19"/>
  <c r="AP192" i="19"/>
  <c r="AI192" i="19"/>
  <c r="AD192" i="19"/>
  <c r="AS192" i="19"/>
  <c r="D192" i="19"/>
  <c r="C192" i="19"/>
  <c r="A192" i="19"/>
  <c r="AX191" i="19"/>
  <c r="AW191" i="19"/>
  <c r="AM191" i="19"/>
  <c r="AL191" i="19"/>
  <c r="AI191" i="19"/>
  <c r="AD191" i="19"/>
  <c r="AK191" i="19"/>
  <c r="D191" i="19"/>
  <c r="C191" i="19"/>
  <c r="A191" i="19"/>
  <c r="AR190" i="19"/>
  <c r="AQ190" i="19"/>
  <c r="AI190" i="19"/>
  <c r="F190" i="19"/>
  <c r="D190" i="19"/>
  <c r="C190" i="19"/>
  <c r="A190" i="19"/>
  <c r="AI189" i="19"/>
  <c r="D189" i="19"/>
  <c r="C189" i="19"/>
  <c r="A189" i="19"/>
  <c r="AI188" i="19"/>
  <c r="D188" i="19"/>
  <c r="C188" i="19"/>
  <c r="A188" i="19"/>
  <c r="AI187" i="19"/>
  <c r="D187" i="19"/>
  <c r="C187" i="19"/>
  <c r="A187" i="19"/>
  <c r="AR186" i="19"/>
  <c r="AI186" i="19"/>
  <c r="AL186" i="19"/>
  <c r="F186" i="19"/>
  <c r="D186" i="19"/>
  <c r="C186" i="19"/>
  <c r="A186" i="19"/>
  <c r="AP185" i="19"/>
  <c r="AN185" i="19"/>
  <c r="AM185" i="19"/>
  <c r="AI185" i="19"/>
  <c r="D185" i="19"/>
  <c r="C185" i="19"/>
  <c r="A185" i="19"/>
  <c r="AW184" i="19"/>
  <c r="AQ184" i="19"/>
  <c r="AP184" i="19"/>
  <c r="AN184" i="19"/>
  <c r="AI184" i="19"/>
  <c r="AD184" i="19"/>
  <c r="AS184" i="19"/>
  <c r="D184" i="19"/>
  <c r="C184" i="19"/>
  <c r="A184" i="19"/>
  <c r="AX183" i="19"/>
  <c r="AW183" i="19"/>
  <c r="AR183" i="19"/>
  <c r="AI183" i="19"/>
  <c r="D183" i="19"/>
  <c r="C183" i="19"/>
  <c r="A183" i="19"/>
  <c r="AR182" i="19"/>
  <c r="AQ182" i="19"/>
  <c r="AP182" i="19"/>
  <c r="AI182" i="19"/>
  <c r="AD182" i="19"/>
  <c r="AN182" i="19"/>
  <c r="F182" i="19"/>
  <c r="D182" i="19"/>
  <c r="C182" i="19"/>
  <c r="A182" i="19"/>
  <c r="AI181" i="19"/>
  <c r="AD181" i="19"/>
  <c r="D181" i="19"/>
  <c r="C181" i="19"/>
  <c r="A181" i="19"/>
  <c r="AI180" i="19"/>
  <c r="D180" i="19"/>
  <c r="C180" i="19"/>
  <c r="A180" i="19"/>
  <c r="AI179" i="19"/>
  <c r="D179" i="19"/>
  <c r="C179" i="19"/>
  <c r="A179" i="19"/>
  <c r="AX178" i="19"/>
  <c r="AW178" i="19"/>
  <c r="AR178" i="19"/>
  <c r="AN178" i="19"/>
  <c r="AL178" i="19"/>
  <c r="AI178" i="19"/>
  <c r="AS178" i="19"/>
  <c r="F178" i="19"/>
  <c r="D178" i="19"/>
  <c r="C178" i="19"/>
  <c r="A178" i="19"/>
  <c r="AX177" i="19"/>
  <c r="AW177" i="19"/>
  <c r="AP177" i="19"/>
  <c r="AI177" i="19"/>
  <c r="AK177" i="19"/>
  <c r="D177" i="19"/>
  <c r="C177" i="19"/>
  <c r="A177" i="19"/>
  <c r="AX176" i="19"/>
  <c r="AW176" i="19"/>
  <c r="AP176" i="19"/>
  <c r="AN176" i="19"/>
  <c r="AL176" i="19"/>
  <c r="AK176" i="19"/>
  <c r="AI176" i="19"/>
  <c r="AD176" i="19"/>
  <c r="AS176" i="19"/>
  <c r="D176" i="19"/>
  <c r="C176" i="19"/>
  <c r="A176" i="19"/>
  <c r="AW175" i="19"/>
  <c r="AP175" i="19"/>
  <c r="AN175" i="19"/>
  <c r="AM175" i="19"/>
  <c r="AL175" i="19"/>
  <c r="AI175" i="19"/>
  <c r="AD175" i="19"/>
  <c r="AK175" i="19"/>
  <c r="D175" i="19"/>
  <c r="C175" i="19"/>
  <c r="A175" i="19"/>
  <c r="AI174" i="19"/>
  <c r="D174" i="19"/>
  <c r="C174" i="19"/>
  <c r="A174" i="19"/>
  <c r="AQ173" i="19"/>
  <c r="AJ173" i="19"/>
  <c r="AI173" i="19"/>
  <c r="AD173" i="19"/>
  <c r="AS173" i="19"/>
  <c r="F173" i="19"/>
  <c r="D173" i="19"/>
  <c r="C173" i="19"/>
  <c r="A173" i="19"/>
  <c r="AJ172" i="19"/>
  <c r="AI172" i="19"/>
  <c r="AR172" i="19"/>
  <c r="D172" i="19"/>
  <c r="C172" i="19"/>
  <c r="A172" i="19"/>
  <c r="AW171" i="19"/>
  <c r="AL171" i="19"/>
  <c r="AI171" i="19"/>
  <c r="AK171" i="19"/>
  <c r="D171" i="19"/>
  <c r="C171" i="19"/>
  <c r="A171" i="19"/>
  <c r="AI170" i="19"/>
  <c r="D170" i="19"/>
  <c r="C170" i="19"/>
  <c r="A170" i="19"/>
  <c r="AX169" i="19"/>
  <c r="AW169" i="19"/>
  <c r="AP169" i="19"/>
  <c r="AN169" i="19"/>
  <c r="AL169" i="19"/>
  <c r="AI169" i="19"/>
  <c r="AK169" i="19"/>
  <c r="D169" i="19"/>
  <c r="C169" i="19"/>
  <c r="A169" i="19"/>
  <c r="AX168" i="19"/>
  <c r="AW168" i="19"/>
  <c r="AQ168" i="19"/>
  <c r="AN168" i="19"/>
  <c r="AL168" i="19"/>
  <c r="AK168" i="19"/>
  <c r="AI168" i="19"/>
  <c r="AD168" i="19"/>
  <c r="AS168" i="19"/>
  <c r="D168" i="19"/>
  <c r="C168" i="19"/>
  <c r="A168" i="19"/>
  <c r="AX167" i="19"/>
  <c r="AP167" i="19"/>
  <c r="AN167" i="19"/>
  <c r="AM167" i="19"/>
  <c r="AL167" i="19"/>
  <c r="AI167" i="19"/>
  <c r="AK167" i="19"/>
  <c r="D167" i="19"/>
  <c r="C167" i="19"/>
  <c r="A167" i="19"/>
  <c r="AR166" i="19"/>
  <c r="AQ166" i="19"/>
  <c r="AI166" i="19"/>
  <c r="AN166" i="19"/>
  <c r="F166" i="19"/>
  <c r="D166" i="19"/>
  <c r="C166" i="19"/>
  <c r="A166" i="19"/>
  <c r="AI165" i="19"/>
  <c r="AS165" i="19"/>
  <c r="F165" i="19"/>
  <c r="D165" i="19"/>
  <c r="C165" i="19"/>
  <c r="A165" i="19"/>
  <c r="AI164" i="19"/>
  <c r="AR164" i="19"/>
  <c r="D164" i="19"/>
  <c r="C164" i="19"/>
  <c r="A164" i="19"/>
  <c r="AW163" i="19"/>
  <c r="AJ163" i="19"/>
  <c r="AI163" i="19"/>
  <c r="AL163" i="19"/>
  <c r="D163" i="19"/>
  <c r="C163" i="19"/>
  <c r="A163" i="19"/>
  <c r="AX162" i="19"/>
  <c r="AW162" i="19"/>
  <c r="AR162" i="19"/>
  <c r="AK162" i="19"/>
  <c r="AI162" i="19"/>
  <c r="AS162" i="19"/>
  <c r="D162" i="19"/>
  <c r="C162" i="19"/>
  <c r="A162" i="19"/>
  <c r="AX161" i="19"/>
  <c r="AW161" i="19"/>
  <c r="AN161" i="19"/>
  <c r="AL161" i="19"/>
  <c r="AI161" i="19"/>
  <c r="AK161" i="19"/>
  <c r="D161" i="19"/>
  <c r="C161" i="19"/>
  <c r="A161" i="19"/>
  <c r="AX160" i="19"/>
  <c r="AM160" i="19"/>
  <c r="AL160" i="19"/>
  <c r="AK160" i="19"/>
  <c r="AI160" i="19"/>
  <c r="AS160" i="19"/>
  <c r="D160" i="19"/>
  <c r="C160" i="19"/>
  <c r="A160" i="19"/>
  <c r="AN159" i="19"/>
  <c r="AM159" i="19"/>
  <c r="AL159" i="19"/>
  <c r="AI159" i="19"/>
  <c r="AK159" i="19"/>
  <c r="F159" i="19"/>
  <c r="D159" i="19"/>
  <c r="C159" i="19"/>
  <c r="A159" i="19"/>
  <c r="AI158" i="19"/>
  <c r="AN158" i="19"/>
  <c r="F158" i="19"/>
  <c r="D158" i="19"/>
  <c r="C158" i="19"/>
  <c r="A158" i="19"/>
  <c r="AI157" i="19"/>
  <c r="AJ157" i="19"/>
  <c r="F157" i="19"/>
  <c r="D157" i="19"/>
  <c r="C157" i="19"/>
  <c r="A157" i="19"/>
  <c r="AK156" i="19"/>
  <c r="AJ156" i="19"/>
  <c r="AI156" i="19"/>
  <c r="AR156" i="19"/>
  <c r="D156" i="19"/>
  <c r="C156" i="19"/>
  <c r="A156" i="19"/>
  <c r="AK155" i="19"/>
  <c r="AJ155" i="19"/>
  <c r="AI155" i="19"/>
  <c r="AL155" i="19"/>
  <c r="D155" i="19"/>
  <c r="C155" i="19"/>
  <c r="A155" i="19"/>
  <c r="AL154" i="19"/>
  <c r="AK154" i="19"/>
  <c r="AI154" i="19"/>
  <c r="AS154" i="19"/>
  <c r="F154" i="19"/>
  <c r="D154" i="19"/>
  <c r="C154" i="19"/>
  <c r="A154" i="19"/>
  <c r="AL153" i="19"/>
  <c r="AI153" i="19"/>
  <c r="AK153" i="19"/>
  <c r="D153" i="19"/>
  <c r="C153" i="19"/>
  <c r="A153" i="19"/>
  <c r="AI152" i="19"/>
  <c r="AS152" i="19"/>
  <c r="D152" i="19"/>
  <c r="C152" i="19"/>
  <c r="A152" i="19"/>
  <c r="AI151" i="19"/>
  <c r="AK151" i="19"/>
  <c r="D151" i="19"/>
  <c r="C151" i="19"/>
  <c r="A151" i="19"/>
  <c r="AR150" i="19"/>
  <c r="AQ150" i="19"/>
  <c r="AP150" i="19"/>
  <c r="AI150" i="19"/>
  <c r="AN150" i="19"/>
  <c r="D150" i="19"/>
  <c r="C150" i="19"/>
  <c r="A150" i="19"/>
  <c r="AI149" i="19"/>
  <c r="AR149" i="19"/>
  <c r="D149" i="19"/>
  <c r="C149" i="19"/>
  <c r="A149" i="19"/>
  <c r="AR148" i="19"/>
  <c r="AK148" i="19"/>
  <c r="AJ148" i="19"/>
  <c r="AI148" i="19"/>
  <c r="AS148" i="19"/>
  <c r="F148" i="19"/>
  <c r="D148" i="19"/>
  <c r="C148" i="19"/>
  <c r="A148" i="19"/>
  <c r="AL147" i="19"/>
  <c r="AK147" i="19"/>
  <c r="AJ147" i="19"/>
  <c r="AI147" i="19"/>
  <c r="AW147" i="19"/>
  <c r="D147" i="19"/>
  <c r="C147" i="19"/>
  <c r="A147" i="19"/>
  <c r="AX146" i="19"/>
  <c r="AW146" i="19"/>
  <c r="AR146" i="19"/>
  <c r="AN146" i="19"/>
  <c r="AL146" i="19"/>
  <c r="AK146" i="19"/>
  <c r="AI146" i="19"/>
  <c r="AS146" i="19"/>
  <c r="F146" i="19"/>
  <c r="D146" i="19"/>
  <c r="C146" i="19"/>
  <c r="A146" i="19"/>
  <c r="AX145" i="19"/>
  <c r="AW145" i="19"/>
  <c r="AP145" i="19"/>
  <c r="AI145" i="19"/>
  <c r="AK145" i="19"/>
  <c r="D145" i="19"/>
  <c r="C145" i="19"/>
  <c r="A145" i="19"/>
  <c r="AX144" i="19"/>
  <c r="AW144" i="19"/>
  <c r="AQ144" i="19"/>
  <c r="AN144" i="19"/>
  <c r="AL144" i="19"/>
  <c r="AK144" i="19"/>
  <c r="AI144" i="19"/>
  <c r="AD144" i="19"/>
  <c r="AS144" i="19"/>
  <c r="D144" i="19"/>
  <c r="C144" i="19"/>
  <c r="A144" i="19"/>
  <c r="AX143" i="19"/>
  <c r="AW143" i="19"/>
  <c r="AQ143" i="19"/>
  <c r="AN143" i="19"/>
  <c r="AM143" i="19"/>
  <c r="AL143" i="19"/>
  <c r="AI143" i="19"/>
  <c r="AD143" i="19"/>
  <c r="AK143" i="19"/>
  <c r="F143" i="19"/>
  <c r="D143" i="19"/>
  <c r="C143" i="19"/>
  <c r="A143" i="19"/>
  <c r="AI142" i="19"/>
  <c r="AN142" i="19"/>
  <c r="F142" i="19"/>
  <c r="D142" i="19"/>
  <c r="C142" i="19"/>
  <c r="A142" i="19"/>
  <c r="AI141" i="19"/>
  <c r="AR141" i="19"/>
  <c r="D141" i="19"/>
  <c r="C141" i="19"/>
  <c r="A141" i="19"/>
  <c r="AS140" i="19"/>
  <c r="AI140" i="19"/>
  <c r="AR140" i="19"/>
  <c r="F140" i="19"/>
  <c r="D140" i="19"/>
  <c r="C140" i="19"/>
  <c r="A140" i="19"/>
  <c r="AL139" i="19"/>
  <c r="AK139" i="19"/>
  <c r="AJ139" i="19"/>
  <c r="AI139" i="19"/>
  <c r="D139" i="19"/>
  <c r="C139" i="19"/>
  <c r="A139" i="19"/>
  <c r="AX138" i="19"/>
  <c r="AW138" i="19"/>
  <c r="AN138" i="19"/>
  <c r="AL138" i="19"/>
  <c r="AK138" i="19"/>
  <c r="AI138" i="19"/>
  <c r="AS138" i="19"/>
  <c r="F138" i="19"/>
  <c r="D138" i="19"/>
  <c r="C138" i="19"/>
  <c r="A138" i="19"/>
  <c r="AX137" i="19"/>
  <c r="AL137" i="19"/>
  <c r="AI137" i="19"/>
  <c r="AK137" i="19"/>
  <c r="D137" i="19"/>
  <c r="C137" i="19"/>
  <c r="A137" i="19"/>
  <c r="AX136" i="19"/>
  <c r="AL136" i="19"/>
  <c r="AK136" i="19"/>
  <c r="AI136" i="19"/>
  <c r="AS136" i="19"/>
  <c r="D136" i="19"/>
  <c r="C136" i="19"/>
  <c r="A136" i="19"/>
  <c r="AN135" i="19"/>
  <c r="AM135" i="19"/>
  <c r="AL135" i="19"/>
  <c r="AI135" i="19"/>
  <c r="AK135" i="19"/>
  <c r="F135" i="19"/>
  <c r="D135" i="19"/>
  <c r="C135" i="19"/>
  <c r="A135" i="19"/>
  <c r="AI134" i="19"/>
  <c r="AN134" i="19"/>
  <c r="D134" i="19"/>
  <c r="C134" i="19"/>
  <c r="A134" i="19"/>
  <c r="AS133" i="19"/>
  <c r="AQ133" i="19"/>
  <c r="AJ133" i="19"/>
  <c r="AI133" i="19"/>
  <c r="AR133" i="19"/>
  <c r="D133" i="19"/>
  <c r="C133" i="19"/>
  <c r="A133" i="19"/>
  <c r="AR132" i="19"/>
  <c r="AI132" i="19"/>
  <c r="F132" i="19"/>
  <c r="D132" i="19"/>
  <c r="C132" i="19"/>
  <c r="A132" i="19"/>
  <c r="AI131" i="19"/>
  <c r="AL131" i="19"/>
  <c r="D131" i="19"/>
  <c r="C131" i="19"/>
  <c r="A131" i="19"/>
  <c r="AL130" i="19"/>
  <c r="AI130" i="19"/>
  <c r="AS130" i="19"/>
  <c r="F130" i="19"/>
  <c r="D130" i="19"/>
  <c r="C130" i="19"/>
  <c r="A130" i="19"/>
  <c r="AI129" i="19"/>
  <c r="AK129" i="19"/>
  <c r="D129" i="19"/>
  <c r="C129" i="19"/>
  <c r="A129" i="19"/>
  <c r="AX128" i="19"/>
  <c r="AW128" i="19"/>
  <c r="AQ128" i="19"/>
  <c r="AP128" i="19"/>
  <c r="AN128" i="19"/>
  <c r="AL128" i="19"/>
  <c r="AK128" i="19"/>
  <c r="AI128" i="19"/>
  <c r="AD128" i="19"/>
  <c r="AS128" i="19"/>
  <c r="D128" i="19"/>
  <c r="C128" i="19"/>
  <c r="A128" i="19"/>
  <c r="AI127" i="19"/>
  <c r="AK127" i="19"/>
  <c r="D127" i="19"/>
  <c r="C127" i="19"/>
  <c r="A127" i="19"/>
  <c r="AR126" i="19"/>
  <c r="AQ126" i="19"/>
  <c r="AP126" i="19"/>
  <c r="AI126" i="19"/>
  <c r="AN126" i="19"/>
  <c r="F126" i="19"/>
  <c r="D126" i="19"/>
  <c r="C126" i="19"/>
  <c r="A126" i="19"/>
  <c r="AI125" i="19"/>
  <c r="F125" i="19"/>
  <c r="D125" i="19"/>
  <c r="C125" i="19"/>
  <c r="A125" i="19"/>
  <c r="AI124" i="19"/>
  <c r="AJ124" i="19"/>
  <c r="D124" i="19"/>
  <c r="C124" i="19"/>
  <c r="A124" i="19"/>
  <c r="AI123" i="19"/>
  <c r="AL123" i="19"/>
  <c r="D123" i="19"/>
  <c r="C123" i="19"/>
  <c r="A123" i="19"/>
  <c r="AL122" i="19"/>
  <c r="AK122" i="19"/>
  <c r="AI122" i="19"/>
  <c r="AS122" i="19"/>
  <c r="F122" i="19"/>
  <c r="D122" i="19"/>
  <c r="C122" i="19"/>
  <c r="A122" i="19"/>
  <c r="AL121" i="19"/>
  <c r="AI121" i="19"/>
  <c r="AK121" i="19"/>
  <c r="D121" i="19"/>
  <c r="C121" i="19"/>
  <c r="A121" i="19"/>
  <c r="AI120" i="19"/>
  <c r="AS120" i="19"/>
  <c r="D120" i="19"/>
  <c r="C120" i="19"/>
  <c r="A120" i="19"/>
  <c r="AQ119" i="19"/>
  <c r="AI119" i="19"/>
  <c r="AK119" i="19"/>
  <c r="F119" i="19"/>
  <c r="D119" i="19"/>
  <c r="C119" i="19"/>
  <c r="A119" i="19"/>
  <c r="AR118" i="19"/>
  <c r="AQ118" i="19"/>
  <c r="AP118" i="19"/>
  <c r="AI118" i="19"/>
  <c r="AN118" i="19"/>
  <c r="F118" i="19"/>
  <c r="D118" i="19"/>
  <c r="C118" i="19"/>
  <c r="A118" i="19"/>
  <c r="AS117" i="19"/>
  <c r="AI117" i="19"/>
  <c r="F117" i="19"/>
  <c r="D117" i="19"/>
  <c r="C117" i="19"/>
  <c r="A117" i="19"/>
  <c r="AI116" i="19"/>
  <c r="AK116" i="19"/>
  <c r="F116" i="19"/>
  <c r="D116" i="19"/>
  <c r="C116" i="19"/>
  <c r="A116" i="19"/>
  <c r="AS115" i="19"/>
  <c r="AI115" i="19"/>
  <c r="AJ115" i="19"/>
  <c r="D115" i="19"/>
  <c r="C115" i="19"/>
  <c r="A115" i="19"/>
  <c r="AX114" i="19"/>
  <c r="AW114" i="19"/>
  <c r="AR114" i="19"/>
  <c r="AN114" i="19"/>
  <c r="AI114" i="19"/>
  <c r="AS114" i="19"/>
  <c r="D114" i="19"/>
  <c r="C114" i="19"/>
  <c r="A114" i="19"/>
  <c r="AX113" i="19"/>
  <c r="AW113" i="19"/>
  <c r="AP113" i="19"/>
  <c r="AN113" i="19"/>
  <c r="AI113" i="19"/>
  <c r="AK113" i="19"/>
  <c r="D113" i="19"/>
  <c r="C113" i="19"/>
  <c r="A113" i="19"/>
  <c r="AX112" i="19"/>
  <c r="AW112" i="19"/>
  <c r="AL112" i="19"/>
  <c r="AK112" i="19"/>
  <c r="AI112" i="19"/>
  <c r="AD112" i="19"/>
  <c r="AS112" i="19"/>
  <c r="D112" i="19"/>
  <c r="C112" i="19"/>
  <c r="A112" i="19"/>
  <c r="AQ111" i="19"/>
  <c r="AP111" i="19"/>
  <c r="AN111" i="19"/>
  <c r="AM111" i="19"/>
  <c r="AL111" i="19"/>
  <c r="AI111" i="19"/>
  <c r="AK111" i="19"/>
  <c r="F111" i="19"/>
  <c r="D111" i="19"/>
  <c r="C111" i="19"/>
  <c r="A111" i="19"/>
  <c r="AR110" i="19"/>
  <c r="AI110" i="19"/>
  <c r="AN110" i="19"/>
  <c r="F110" i="19"/>
  <c r="D110" i="19"/>
  <c r="C110" i="19"/>
  <c r="A110" i="19"/>
  <c r="AR109" i="19"/>
  <c r="AQ109" i="19"/>
  <c r="AJ109" i="19"/>
  <c r="AI109" i="19"/>
  <c r="AD109" i="19"/>
  <c r="F109" i="19"/>
  <c r="D109" i="19"/>
  <c r="C109" i="19"/>
  <c r="A109" i="19"/>
  <c r="AJ108" i="19"/>
  <c r="AI108" i="19"/>
  <c r="AR108" i="19"/>
  <c r="D108" i="19"/>
  <c r="C108" i="19"/>
  <c r="A108" i="19"/>
  <c r="AW107" i="19"/>
  <c r="AL107" i="19"/>
  <c r="AI107" i="19"/>
  <c r="AK107" i="19"/>
  <c r="D107" i="19"/>
  <c r="C107" i="19"/>
  <c r="A107" i="19"/>
  <c r="AL106" i="19"/>
  <c r="AK106" i="19"/>
  <c r="AI106" i="19"/>
  <c r="AS106" i="19"/>
  <c r="F106" i="19"/>
  <c r="D106" i="19"/>
  <c r="C106" i="19"/>
  <c r="A106" i="19"/>
  <c r="AL105" i="19"/>
  <c r="AI105" i="19"/>
  <c r="AK105" i="19"/>
  <c r="D105" i="19"/>
  <c r="C105" i="19"/>
  <c r="A105" i="19"/>
  <c r="AI104" i="19"/>
  <c r="AS104" i="19"/>
  <c r="D104" i="19"/>
  <c r="C104" i="19"/>
  <c r="A104" i="19"/>
  <c r="AQ103" i="19"/>
  <c r="AI103" i="19"/>
  <c r="AK103" i="19"/>
  <c r="F103" i="19"/>
  <c r="D103" i="19"/>
  <c r="C103" i="19"/>
  <c r="A103" i="19"/>
  <c r="AR102" i="19"/>
  <c r="AQ102" i="19"/>
  <c r="AP102" i="19"/>
  <c r="AI102" i="19"/>
  <c r="AD102" i="19"/>
  <c r="AN102" i="19"/>
  <c r="D102" i="19"/>
  <c r="C102" i="19"/>
  <c r="A102" i="19"/>
  <c r="AS101" i="19"/>
  <c r="AR101" i="19"/>
  <c r="AI101" i="19"/>
  <c r="AJ101" i="19"/>
  <c r="D101" i="19"/>
  <c r="C101" i="19"/>
  <c r="A101" i="19"/>
  <c r="AK100" i="19"/>
  <c r="AJ100" i="19"/>
  <c r="AI100" i="19"/>
  <c r="AR100" i="19"/>
  <c r="D100" i="19"/>
  <c r="C100" i="19"/>
  <c r="A100" i="19"/>
  <c r="AI99" i="19"/>
  <c r="AL99" i="19"/>
  <c r="D99" i="19"/>
  <c r="C99" i="19"/>
  <c r="A99" i="19"/>
  <c r="AL98" i="19"/>
  <c r="AI98" i="19"/>
  <c r="AS98" i="19"/>
  <c r="F98" i="19"/>
  <c r="D98" i="19"/>
  <c r="C98" i="19"/>
  <c r="A98" i="19"/>
  <c r="AI97" i="19"/>
  <c r="AK97" i="19"/>
  <c r="D97" i="19"/>
  <c r="C97" i="19"/>
  <c r="A97" i="19"/>
  <c r="AX96" i="19"/>
  <c r="AW96" i="19"/>
  <c r="AQ96" i="19"/>
  <c r="AP96" i="19"/>
  <c r="AN96" i="19"/>
  <c r="AK96" i="19"/>
  <c r="AI96" i="19"/>
  <c r="AD96" i="19"/>
  <c r="AS96" i="19"/>
  <c r="D96" i="19"/>
  <c r="C96" i="19"/>
  <c r="A96" i="19"/>
  <c r="AX95" i="19"/>
  <c r="AW95" i="19"/>
  <c r="AR95" i="19"/>
  <c r="AM95" i="19"/>
  <c r="AL95" i="19"/>
  <c r="AI95" i="19"/>
  <c r="AD95" i="19"/>
  <c r="AK95" i="19"/>
  <c r="D95" i="19"/>
  <c r="C95" i="19"/>
  <c r="A95" i="19"/>
  <c r="AR94" i="19"/>
  <c r="AQ94" i="19"/>
  <c r="AI94" i="19"/>
  <c r="AN94" i="19"/>
  <c r="F94" i="19"/>
  <c r="D94" i="19"/>
  <c r="C94" i="19"/>
  <c r="A94" i="19"/>
  <c r="AI93" i="19"/>
  <c r="AS93" i="19"/>
  <c r="F93" i="19"/>
  <c r="D93" i="19"/>
  <c r="C93" i="19"/>
  <c r="A93" i="19"/>
  <c r="AR92" i="19"/>
  <c r="AI92" i="19"/>
  <c r="AK92" i="19"/>
  <c r="F92" i="19"/>
  <c r="D92" i="19"/>
  <c r="C92" i="19"/>
  <c r="A92" i="19"/>
  <c r="AK91" i="19"/>
  <c r="AJ91" i="19"/>
  <c r="AI91" i="19"/>
  <c r="AL91" i="19"/>
  <c r="D91" i="19"/>
  <c r="C91" i="19"/>
  <c r="A91" i="19"/>
  <c r="AX90" i="19"/>
  <c r="AW90" i="19"/>
  <c r="AR90" i="19"/>
  <c r="AK90" i="19"/>
  <c r="AI90" i="19"/>
  <c r="AS90" i="19"/>
  <c r="D90" i="19"/>
  <c r="C90" i="19"/>
  <c r="A90" i="19"/>
  <c r="AX89" i="19"/>
  <c r="AW89" i="19"/>
  <c r="AL89" i="19"/>
  <c r="AI89" i="19"/>
  <c r="AK89" i="19"/>
  <c r="D89" i="19"/>
  <c r="C89" i="19"/>
  <c r="A89" i="19"/>
  <c r="AX88" i="19"/>
  <c r="AL88" i="19"/>
  <c r="AK88" i="19"/>
  <c r="AI88" i="19"/>
  <c r="AS88" i="19"/>
  <c r="D88" i="19"/>
  <c r="C88" i="19"/>
  <c r="A88" i="19"/>
  <c r="AN87" i="19"/>
  <c r="AM87" i="19"/>
  <c r="AL87" i="19"/>
  <c r="AI87" i="19"/>
  <c r="AK87" i="19"/>
  <c r="F87" i="19"/>
  <c r="D87" i="19"/>
  <c r="C87" i="19"/>
  <c r="A87" i="19"/>
  <c r="AI86" i="19"/>
  <c r="AN86" i="19"/>
  <c r="F86" i="19"/>
  <c r="D86" i="19"/>
  <c r="C86" i="19"/>
  <c r="A86" i="19"/>
  <c r="AI85" i="19"/>
  <c r="F85" i="19"/>
  <c r="D85" i="19"/>
  <c r="C85" i="19"/>
  <c r="A85" i="19"/>
  <c r="AK84" i="19"/>
  <c r="AJ84" i="19"/>
  <c r="AI84" i="19"/>
  <c r="AS84" i="19"/>
  <c r="D84" i="19"/>
  <c r="C84" i="19"/>
  <c r="A84" i="19"/>
  <c r="AL83" i="19"/>
  <c r="AI83" i="19"/>
  <c r="AK83" i="19"/>
  <c r="D83" i="19"/>
  <c r="C83" i="19"/>
  <c r="A83" i="19"/>
  <c r="AL82" i="19"/>
  <c r="AI82" i="19"/>
  <c r="AS82" i="19"/>
  <c r="F82" i="19"/>
  <c r="D82" i="19"/>
  <c r="C82" i="19"/>
  <c r="A82" i="19"/>
  <c r="AI81" i="19"/>
  <c r="AK81" i="19"/>
  <c r="D81" i="19"/>
  <c r="C81" i="19"/>
  <c r="A81" i="19"/>
  <c r="AX80" i="19"/>
  <c r="AW80" i="19"/>
  <c r="AQ80" i="19"/>
  <c r="AP80" i="19"/>
  <c r="AN80" i="19"/>
  <c r="AI80" i="19"/>
  <c r="AD80" i="19"/>
  <c r="AS80" i="19"/>
  <c r="D80" i="19"/>
  <c r="C80" i="19"/>
  <c r="A80" i="19"/>
  <c r="AX79" i="19"/>
  <c r="AW79" i="19"/>
  <c r="AR79" i="19"/>
  <c r="AQ79" i="19"/>
  <c r="AL79" i="19"/>
  <c r="AI79" i="19"/>
  <c r="AD79" i="19"/>
  <c r="AK79" i="19"/>
  <c r="D79" i="19"/>
  <c r="C79" i="19"/>
  <c r="A79" i="19"/>
  <c r="AR78" i="19"/>
  <c r="AQ78" i="19"/>
  <c r="AI78" i="19"/>
  <c r="AN78" i="19"/>
  <c r="F78" i="19"/>
  <c r="D78" i="19"/>
  <c r="C78" i="19"/>
  <c r="A78" i="19"/>
  <c r="AI77" i="19"/>
  <c r="D77" i="19"/>
  <c r="C77" i="19"/>
  <c r="A77" i="19"/>
  <c r="AR76" i="19"/>
  <c r="AK76" i="19"/>
  <c r="AI76" i="19"/>
  <c r="AS76" i="19"/>
  <c r="F76" i="19"/>
  <c r="D76" i="19"/>
  <c r="C76" i="19"/>
  <c r="A76" i="19"/>
  <c r="AI75" i="19"/>
  <c r="AL75" i="19"/>
  <c r="D75" i="19"/>
  <c r="C75" i="19"/>
  <c r="A75" i="19"/>
  <c r="AI74" i="19"/>
  <c r="AS74" i="19"/>
  <c r="D74" i="19"/>
  <c r="C74" i="19"/>
  <c r="A74" i="19"/>
  <c r="AX73" i="19"/>
  <c r="AW73" i="19"/>
  <c r="AP73" i="19"/>
  <c r="AN73" i="19"/>
  <c r="AI73" i="19"/>
  <c r="AK73" i="19"/>
  <c r="D73" i="19"/>
  <c r="C73" i="19"/>
  <c r="A73" i="19"/>
  <c r="AX72" i="19"/>
  <c r="AW72" i="19"/>
  <c r="AQ72" i="19"/>
  <c r="AP72" i="19"/>
  <c r="AI72" i="19"/>
  <c r="AD72" i="19"/>
  <c r="AS72" i="19"/>
  <c r="D72" i="19"/>
  <c r="C72" i="19"/>
  <c r="A72" i="19"/>
  <c r="AX71" i="19"/>
  <c r="AW71" i="19"/>
  <c r="AR71" i="19"/>
  <c r="AL71" i="19"/>
  <c r="AI71" i="19"/>
  <c r="AD71" i="19"/>
  <c r="AK71" i="19"/>
  <c r="D71" i="19"/>
  <c r="C71" i="19"/>
  <c r="A71" i="19"/>
  <c r="AR70" i="19"/>
  <c r="AI70" i="19"/>
  <c r="AN70" i="19"/>
  <c r="F70" i="19"/>
  <c r="D70" i="19"/>
  <c r="C70" i="19"/>
  <c r="A70" i="19"/>
  <c r="AI69" i="19"/>
  <c r="AR69" i="19"/>
  <c r="F69" i="19"/>
  <c r="D69" i="19"/>
  <c r="C69" i="19"/>
  <c r="A69" i="19"/>
  <c r="AI68" i="19"/>
  <c r="AK68" i="19"/>
  <c r="D68" i="19"/>
  <c r="C68" i="19"/>
  <c r="A68" i="19"/>
  <c r="AS67" i="19"/>
  <c r="AL67" i="19"/>
  <c r="AK67" i="19"/>
  <c r="AI67" i="19"/>
  <c r="AJ67" i="19"/>
  <c r="D67" i="19"/>
  <c r="C67" i="19"/>
  <c r="A67" i="19"/>
  <c r="AM66" i="19"/>
  <c r="AL66" i="19"/>
  <c r="AK66" i="19"/>
  <c r="AI66" i="19"/>
  <c r="AS66" i="19"/>
  <c r="F66" i="19"/>
  <c r="D66" i="19"/>
  <c r="C66" i="19"/>
  <c r="A66" i="19"/>
  <c r="AM65" i="19"/>
  <c r="AL65" i="19"/>
  <c r="AI65" i="19"/>
  <c r="AK65" i="19"/>
  <c r="D65" i="19"/>
  <c r="C65" i="19"/>
  <c r="A65" i="19"/>
  <c r="AP64" i="19"/>
  <c r="AN64" i="19"/>
  <c r="AI64" i="19"/>
  <c r="AS64" i="19"/>
  <c r="D64" i="19"/>
  <c r="C64" i="19"/>
  <c r="A64" i="19"/>
  <c r="AN63" i="19"/>
  <c r="AM63" i="19"/>
  <c r="AI63" i="19"/>
  <c r="AK63" i="19"/>
  <c r="F63" i="19"/>
  <c r="D63" i="19"/>
  <c r="C63" i="19"/>
  <c r="A63" i="19"/>
  <c r="AI62" i="19"/>
  <c r="AP62" i="19"/>
  <c r="F62" i="19"/>
  <c r="D62" i="19"/>
  <c r="C62" i="19"/>
  <c r="A62" i="19"/>
  <c r="AI61" i="19"/>
  <c r="AR61" i="19"/>
  <c r="D61" i="19"/>
  <c r="C61" i="19"/>
  <c r="A61" i="19"/>
  <c r="AS60" i="19"/>
  <c r="AK60" i="19"/>
  <c r="AJ60" i="19"/>
  <c r="AI60" i="19"/>
  <c r="AL60" i="19"/>
  <c r="D60" i="19"/>
  <c r="C60" i="19"/>
  <c r="A60" i="19"/>
  <c r="AX59" i="19"/>
  <c r="AJ59" i="19"/>
  <c r="AI59" i="19"/>
  <c r="AW59" i="19"/>
  <c r="D59" i="19"/>
  <c r="C59" i="19"/>
  <c r="A59" i="19"/>
  <c r="AX58" i="19"/>
  <c r="AW58" i="19"/>
  <c r="AR58" i="19"/>
  <c r="AI58" i="19"/>
  <c r="AS58" i="19"/>
  <c r="D58" i="19"/>
  <c r="C58" i="19"/>
  <c r="A58" i="19"/>
  <c r="AX57" i="19"/>
  <c r="AW57" i="19"/>
  <c r="AI57" i="19"/>
  <c r="AK57" i="19"/>
  <c r="D57" i="19"/>
  <c r="C57" i="19"/>
  <c r="A57" i="19"/>
  <c r="AX56" i="19"/>
  <c r="AW56" i="19"/>
  <c r="AL56" i="19"/>
  <c r="AK56" i="19"/>
  <c r="AI56" i="19"/>
  <c r="AD56" i="19"/>
  <c r="AS56" i="19"/>
  <c r="D56" i="19"/>
  <c r="C56" i="19"/>
  <c r="A56" i="19"/>
  <c r="AX55" i="19"/>
  <c r="AN55" i="19"/>
  <c r="AM55" i="19"/>
  <c r="AL55" i="19"/>
  <c r="AI55" i="19"/>
  <c r="AK55" i="19"/>
  <c r="F55" i="19"/>
  <c r="D55" i="19"/>
  <c r="C55" i="19"/>
  <c r="A55" i="19"/>
  <c r="AI54" i="19"/>
  <c r="D54" i="19"/>
  <c r="C54" i="19"/>
  <c r="A54" i="19"/>
  <c r="AR53" i="19"/>
  <c r="AI53" i="19"/>
  <c r="AQ53" i="19"/>
  <c r="F53" i="19"/>
  <c r="D53" i="19"/>
  <c r="C53" i="19"/>
  <c r="A53" i="19"/>
  <c r="AL52" i="19"/>
  <c r="AI52" i="19"/>
  <c r="AK52" i="19"/>
  <c r="F52" i="19"/>
  <c r="D52" i="19"/>
  <c r="C52" i="19"/>
  <c r="A52" i="19"/>
  <c r="AI51" i="19"/>
  <c r="AJ51" i="19"/>
  <c r="D51" i="19"/>
  <c r="C51" i="19"/>
  <c r="A51" i="19"/>
  <c r="AI50" i="19"/>
  <c r="AS50" i="19"/>
  <c r="D50" i="19"/>
  <c r="C50" i="19"/>
  <c r="A50" i="19"/>
  <c r="AX49" i="19"/>
  <c r="AW49" i="19"/>
  <c r="AP49" i="19"/>
  <c r="AN49" i="19"/>
  <c r="AI49" i="19"/>
  <c r="AK49" i="19"/>
  <c r="D49" i="19"/>
  <c r="C49" i="19"/>
  <c r="A49" i="19"/>
  <c r="AI48" i="19"/>
  <c r="AS48" i="19"/>
  <c r="D48" i="19"/>
  <c r="C48" i="19"/>
  <c r="A48" i="19"/>
  <c r="AQ47" i="19"/>
  <c r="AI47" i="19"/>
  <c r="AK47" i="19"/>
  <c r="F47" i="19"/>
  <c r="D47" i="19"/>
  <c r="C47" i="19"/>
  <c r="A47" i="19"/>
  <c r="AI46" i="19"/>
  <c r="AR46" i="19"/>
  <c r="D46" i="19"/>
  <c r="C46" i="19"/>
  <c r="A46" i="19"/>
  <c r="AJ45" i="19"/>
  <c r="AI45" i="19"/>
  <c r="AD45" i="19"/>
  <c r="AQ45" i="19"/>
  <c r="D45" i="19"/>
  <c r="C45" i="19"/>
  <c r="A45" i="19"/>
  <c r="AW44" i="19"/>
  <c r="AS44" i="19"/>
  <c r="AL44" i="19"/>
  <c r="AI44" i="19"/>
  <c r="AK44" i="19"/>
  <c r="F44" i="19"/>
  <c r="D44" i="19"/>
  <c r="C44" i="19"/>
  <c r="A44" i="19"/>
  <c r="AI43" i="19"/>
  <c r="AL43" i="19"/>
  <c r="D43" i="19"/>
  <c r="C43" i="19"/>
  <c r="A43" i="19"/>
  <c r="AX42" i="19"/>
  <c r="AW42" i="19"/>
  <c r="AR42" i="19"/>
  <c r="AN42" i="19"/>
  <c r="AI42" i="19"/>
  <c r="AS42" i="19"/>
  <c r="D42" i="19"/>
  <c r="C42" i="19"/>
  <c r="A42" i="19"/>
  <c r="AX41" i="19"/>
  <c r="AW41" i="19"/>
  <c r="AI41" i="19"/>
  <c r="AK41" i="19"/>
  <c r="D41" i="19"/>
  <c r="C41" i="19"/>
  <c r="A41" i="19"/>
  <c r="AX40" i="19"/>
  <c r="AP40" i="19"/>
  <c r="AM40" i="19"/>
  <c r="AL40" i="19"/>
  <c r="AK40" i="19"/>
  <c r="AI40" i="19"/>
  <c r="AS40" i="19"/>
  <c r="D40" i="19"/>
  <c r="C40" i="19"/>
  <c r="A40" i="19"/>
  <c r="AX39" i="19"/>
  <c r="AW39" i="19"/>
  <c r="AR39" i="19"/>
  <c r="AN39" i="19"/>
  <c r="AL39" i="19"/>
  <c r="AI39" i="19"/>
  <c r="AD39" i="19"/>
  <c r="AK39" i="19"/>
  <c r="F39" i="19"/>
  <c r="D39" i="19"/>
  <c r="C39" i="19"/>
  <c r="A39" i="19"/>
  <c r="AR38" i="19"/>
  <c r="AQ38" i="19"/>
  <c r="AI38" i="19"/>
  <c r="AD38" i="19"/>
  <c r="F38" i="19"/>
  <c r="D38" i="19"/>
  <c r="C38" i="19"/>
  <c r="A38" i="19"/>
  <c r="AR37" i="19"/>
  <c r="AQ37" i="19"/>
  <c r="AI37" i="19"/>
  <c r="AK37" i="19"/>
  <c r="F37" i="19"/>
  <c r="D37" i="19"/>
  <c r="C37" i="19"/>
  <c r="A37" i="19"/>
  <c r="AK36" i="19"/>
  <c r="AJ36" i="19"/>
  <c r="AI36" i="19"/>
  <c r="AW36" i="19"/>
  <c r="D36" i="19"/>
  <c r="C36" i="19"/>
  <c r="A36" i="19"/>
  <c r="AL35" i="19"/>
  <c r="AI35" i="19"/>
  <c r="AS35" i="19"/>
  <c r="D35" i="19"/>
  <c r="C35" i="19"/>
  <c r="A35" i="19"/>
  <c r="AL34" i="19"/>
  <c r="AI34" i="19"/>
  <c r="AS34" i="19"/>
  <c r="F34" i="19"/>
  <c r="D34" i="19"/>
  <c r="C34" i="19"/>
  <c r="A34" i="19"/>
  <c r="AI33" i="19"/>
  <c r="AK33" i="19"/>
  <c r="D33" i="19"/>
  <c r="C33" i="19"/>
  <c r="A33" i="19"/>
  <c r="AI32" i="19"/>
  <c r="AS32" i="19"/>
  <c r="D32" i="19"/>
  <c r="C32" i="19"/>
  <c r="A32" i="19"/>
  <c r="AQ31" i="19"/>
  <c r="AI31" i="19"/>
  <c r="AK31" i="19"/>
  <c r="F31" i="19"/>
  <c r="D31" i="19"/>
  <c r="C31" i="19"/>
  <c r="A31" i="19"/>
  <c r="AR30" i="19"/>
  <c r="AQ30" i="19"/>
  <c r="AJ30" i="19"/>
  <c r="AI30" i="19"/>
  <c r="AP30" i="19"/>
  <c r="D30" i="19"/>
  <c r="C30" i="19"/>
  <c r="A30" i="19"/>
  <c r="AR29" i="19"/>
  <c r="AI29" i="19"/>
  <c r="AK29" i="19"/>
  <c r="D29" i="19"/>
  <c r="C29" i="19"/>
  <c r="A29" i="19"/>
  <c r="AL28" i="19"/>
  <c r="AI28" i="19"/>
  <c r="F28" i="19"/>
  <c r="D28" i="19"/>
  <c r="C28" i="19"/>
  <c r="A28" i="19"/>
  <c r="AI27" i="19"/>
  <c r="D27" i="19"/>
  <c r="C27" i="19"/>
  <c r="A27" i="19"/>
  <c r="AL26" i="19"/>
  <c r="AK26" i="19"/>
  <c r="AI26" i="19"/>
  <c r="AS26" i="19"/>
  <c r="F26" i="19"/>
  <c r="D26" i="19"/>
  <c r="C26" i="19"/>
  <c r="A26" i="19"/>
  <c r="AI25" i="19"/>
  <c r="AK25" i="19"/>
  <c r="D25" i="19"/>
  <c r="C25" i="19"/>
  <c r="A25" i="19"/>
  <c r="AP24" i="19"/>
  <c r="AI24" i="19"/>
  <c r="AS24" i="19"/>
  <c r="D24" i="19"/>
  <c r="C24" i="19"/>
  <c r="A24" i="19"/>
  <c r="AQ23" i="19"/>
  <c r="AP23" i="19"/>
  <c r="AI23" i="19"/>
  <c r="AK23" i="19"/>
  <c r="F23" i="19"/>
  <c r="D23" i="19"/>
  <c r="C23" i="19"/>
  <c r="A23" i="19"/>
  <c r="AP22" i="19"/>
  <c r="AJ22" i="19"/>
  <c r="AI22" i="19"/>
  <c r="AD22" i="19"/>
  <c r="F22" i="19"/>
  <c r="D22" i="19"/>
  <c r="C22" i="19"/>
  <c r="A22" i="19"/>
  <c r="AK21" i="19"/>
  <c r="AJ21" i="19"/>
  <c r="AI21" i="19"/>
  <c r="AR21" i="19"/>
  <c r="D21" i="19"/>
  <c r="C21" i="19"/>
  <c r="A21" i="19"/>
  <c r="AW20" i="19"/>
  <c r="AJ20" i="19"/>
  <c r="AI20" i="19"/>
  <c r="AL20" i="19"/>
  <c r="D20" i="19"/>
  <c r="C20" i="19"/>
  <c r="A20" i="19"/>
  <c r="AJ19" i="19"/>
  <c r="AI19" i="19"/>
  <c r="AL19" i="19"/>
  <c r="D19" i="19"/>
  <c r="C19" i="19"/>
  <c r="A19" i="19"/>
  <c r="AX18" i="19"/>
  <c r="AW18" i="19"/>
  <c r="AR18" i="19"/>
  <c r="AI18" i="19"/>
  <c r="AS18" i="19"/>
  <c r="D18" i="19"/>
  <c r="C18" i="19"/>
  <c r="A18" i="19"/>
  <c r="AX17" i="19"/>
  <c r="AL17" i="19"/>
  <c r="AI17" i="19"/>
  <c r="AK17" i="19"/>
  <c r="D17" i="19"/>
  <c r="C17" i="19"/>
  <c r="A17" i="19"/>
  <c r="AX16" i="19"/>
  <c r="AL16" i="19"/>
  <c r="AK16" i="19"/>
  <c r="AI16" i="19"/>
  <c r="AS16" i="19"/>
  <c r="D16" i="19"/>
  <c r="C16" i="19"/>
  <c r="A16" i="19"/>
  <c r="AN15" i="19"/>
  <c r="AM15" i="19"/>
  <c r="AL15" i="19"/>
  <c r="AI15" i="19"/>
  <c r="AK15" i="19"/>
  <c r="F15" i="19"/>
  <c r="D15" i="19"/>
  <c r="C15" i="19"/>
  <c r="A15" i="19"/>
  <c r="AI14" i="19"/>
  <c r="AR14" i="19"/>
  <c r="F14" i="19"/>
  <c r="D14" i="19"/>
  <c r="C14" i="19"/>
  <c r="A14" i="19"/>
  <c r="AI13" i="19"/>
  <c r="AD13" i="19"/>
  <c r="F13" i="19"/>
  <c r="D13" i="19"/>
  <c r="C13" i="19"/>
  <c r="A13" i="19"/>
  <c r="AL12" i="19"/>
  <c r="AK12" i="19"/>
  <c r="AJ12" i="19"/>
  <c r="AI12" i="19"/>
  <c r="AR12" i="19"/>
  <c r="F12" i="19"/>
  <c r="D12" i="19"/>
  <c r="C12" i="19"/>
  <c r="A12" i="19"/>
  <c r="AI11" i="19"/>
  <c r="C11" i="19"/>
  <c r="A11" i="19"/>
  <c r="AI10" i="19"/>
  <c r="C10" i="19"/>
  <c r="A10" i="19"/>
  <c r="AI9" i="19"/>
  <c r="C9" i="19"/>
  <c r="A9" i="19"/>
  <c r="AI8" i="19"/>
  <c r="C8" i="19"/>
  <c r="A8" i="19"/>
  <c r="AU7" i="19"/>
  <c r="P3" i="19"/>
  <c r="AW107" i="14"/>
  <c r="AV107" i="14"/>
  <c r="Y107" i="14"/>
  <c r="D107" i="14"/>
  <c r="D105" i="9" s="1"/>
  <c r="A107" i="14"/>
  <c r="A105" i="9" s="1"/>
  <c r="AW106" i="14"/>
  <c r="AV106" i="14"/>
  <c r="Y106" i="14"/>
  <c r="D106" i="14"/>
  <c r="D104" i="9" s="1"/>
  <c r="A106" i="14"/>
  <c r="A104" i="9" s="1"/>
  <c r="AW105" i="14"/>
  <c r="AV105" i="14"/>
  <c r="Y105" i="14"/>
  <c r="D105" i="14"/>
  <c r="D103" i="9" s="1"/>
  <c r="A105" i="14"/>
  <c r="A103" i="9" s="1"/>
  <c r="AW104" i="14"/>
  <c r="AV104" i="14"/>
  <c r="Y104" i="14"/>
  <c r="D104" i="14"/>
  <c r="D102" i="9" s="1"/>
  <c r="A104" i="14"/>
  <c r="A102" i="9" s="1"/>
  <c r="AW103" i="14"/>
  <c r="AV103" i="14"/>
  <c r="Y103" i="14"/>
  <c r="D103" i="14"/>
  <c r="D101" i="9" s="1"/>
  <c r="A103" i="14"/>
  <c r="A101" i="9" s="1"/>
  <c r="AW102" i="14"/>
  <c r="AV102" i="14"/>
  <c r="Y102" i="14"/>
  <c r="D102" i="14"/>
  <c r="D100" i="9" s="1"/>
  <c r="A102" i="14"/>
  <c r="A100" i="9" s="1"/>
  <c r="AW101" i="14"/>
  <c r="AV101" i="14"/>
  <c r="Y101" i="14"/>
  <c r="D101" i="14"/>
  <c r="D99" i="9" s="1"/>
  <c r="A101" i="14"/>
  <c r="A99" i="9" s="1"/>
  <c r="AW100" i="14"/>
  <c r="AV100" i="14"/>
  <c r="Y100" i="14"/>
  <c r="D100" i="14"/>
  <c r="D98" i="9" s="1"/>
  <c r="A100" i="14"/>
  <c r="A98" i="9" s="1"/>
  <c r="AW99" i="14"/>
  <c r="AV99" i="14"/>
  <c r="Y99" i="14"/>
  <c r="D99" i="14"/>
  <c r="D97" i="9" s="1"/>
  <c r="A99" i="14"/>
  <c r="A97" i="9" s="1"/>
  <c r="AW98" i="14"/>
  <c r="AV98" i="14"/>
  <c r="Y98" i="14"/>
  <c r="D98" i="14"/>
  <c r="D96" i="9" s="1"/>
  <c r="A98" i="14"/>
  <c r="A96" i="9" s="1"/>
  <c r="AW97" i="14"/>
  <c r="AV97" i="14"/>
  <c r="Y97" i="14"/>
  <c r="D97" i="14"/>
  <c r="D95" i="9" s="1"/>
  <c r="A97" i="14"/>
  <c r="A95" i="9" s="1"/>
  <c r="AW96" i="14"/>
  <c r="AV96" i="14"/>
  <c r="Y96" i="14"/>
  <c r="D96" i="14"/>
  <c r="D94" i="9" s="1"/>
  <c r="A96" i="14"/>
  <c r="A94" i="9" s="1"/>
  <c r="AW95" i="14"/>
  <c r="AV95" i="14"/>
  <c r="Y95" i="14"/>
  <c r="D95" i="14"/>
  <c r="D93" i="9" s="1"/>
  <c r="A95" i="14"/>
  <c r="A93" i="9" s="1"/>
  <c r="AW94" i="14"/>
  <c r="AV94" i="14"/>
  <c r="Y94" i="14"/>
  <c r="D94" i="14"/>
  <c r="D92" i="9" s="1"/>
  <c r="A94" i="14"/>
  <c r="A92" i="9" s="1"/>
  <c r="AW93" i="14"/>
  <c r="AV93" i="14"/>
  <c r="Y93" i="14"/>
  <c r="D93" i="14"/>
  <c r="D91" i="9" s="1"/>
  <c r="A93" i="14"/>
  <c r="A91" i="9" s="1"/>
  <c r="AW92" i="14"/>
  <c r="AV92" i="14"/>
  <c r="Y92" i="14"/>
  <c r="D92" i="14"/>
  <c r="D90" i="9" s="1"/>
  <c r="A92" i="14"/>
  <c r="A90" i="9" s="1"/>
  <c r="AW91" i="14"/>
  <c r="AV91" i="14"/>
  <c r="Y91" i="14"/>
  <c r="D91" i="14"/>
  <c r="D89" i="9" s="1"/>
  <c r="A91" i="14"/>
  <c r="A89" i="9" s="1"/>
  <c r="AW90" i="14"/>
  <c r="AV90" i="14"/>
  <c r="Y90" i="14"/>
  <c r="D90" i="14"/>
  <c r="D88" i="9" s="1"/>
  <c r="A90" i="14"/>
  <c r="A88" i="9" s="1"/>
  <c r="AW89" i="14"/>
  <c r="AV89" i="14"/>
  <c r="Y89" i="14"/>
  <c r="D89" i="14"/>
  <c r="D87" i="9" s="1"/>
  <c r="A89" i="14"/>
  <c r="A87" i="9" s="1"/>
  <c r="AW88" i="14"/>
  <c r="AV88" i="14"/>
  <c r="Y88" i="14"/>
  <c r="D88" i="14"/>
  <c r="D86" i="9" s="1"/>
  <c r="A88" i="14"/>
  <c r="A86" i="9" s="1"/>
  <c r="AW87" i="14"/>
  <c r="AV87" i="14"/>
  <c r="Y87" i="14"/>
  <c r="D87" i="14"/>
  <c r="D85" i="9" s="1"/>
  <c r="A87" i="14"/>
  <c r="A85" i="9" s="1"/>
  <c r="AW86" i="14"/>
  <c r="AV86" i="14"/>
  <c r="Y86" i="14"/>
  <c r="D86" i="14"/>
  <c r="D84" i="9" s="1"/>
  <c r="A86" i="14"/>
  <c r="A84" i="9" s="1"/>
  <c r="AW85" i="14"/>
  <c r="AV85" i="14"/>
  <c r="Y85" i="14"/>
  <c r="D85" i="14"/>
  <c r="D83" i="9" s="1"/>
  <c r="A85" i="14"/>
  <c r="A83" i="9" s="1"/>
  <c r="AW84" i="14"/>
  <c r="AV84" i="14"/>
  <c r="Y84" i="14"/>
  <c r="D84" i="14"/>
  <c r="D82" i="9" s="1"/>
  <c r="A84" i="14"/>
  <c r="A82" i="9" s="1"/>
  <c r="AW83" i="14"/>
  <c r="AV83" i="14"/>
  <c r="Y83" i="14"/>
  <c r="D83" i="14"/>
  <c r="D81" i="9" s="1"/>
  <c r="A83" i="14"/>
  <c r="A81" i="9" s="1"/>
  <c r="AW82" i="14"/>
  <c r="AV82" i="14"/>
  <c r="Y82" i="14"/>
  <c r="D82" i="14"/>
  <c r="D80" i="9" s="1"/>
  <c r="A82" i="14"/>
  <c r="A80" i="9" s="1"/>
  <c r="AW81" i="14"/>
  <c r="AV81" i="14"/>
  <c r="Y81" i="14"/>
  <c r="D81" i="14"/>
  <c r="D79" i="9" s="1"/>
  <c r="A81" i="14"/>
  <c r="A79" i="9" s="1"/>
  <c r="AW80" i="14"/>
  <c r="AV80" i="14"/>
  <c r="Y80" i="14"/>
  <c r="D80" i="14"/>
  <c r="D78" i="9" s="1"/>
  <c r="A80" i="14"/>
  <c r="A78" i="9" s="1"/>
  <c r="AW79" i="14"/>
  <c r="AV79" i="14"/>
  <c r="Y79" i="14"/>
  <c r="D79" i="14"/>
  <c r="D77" i="9" s="1"/>
  <c r="A79" i="14"/>
  <c r="A77" i="9" s="1"/>
  <c r="AW78" i="14"/>
  <c r="AV78" i="14"/>
  <c r="Y78" i="14"/>
  <c r="D78" i="14"/>
  <c r="D76" i="9" s="1"/>
  <c r="A78" i="14"/>
  <c r="A76" i="9" s="1"/>
  <c r="AW77" i="14"/>
  <c r="AV77" i="14"/>
  <c r="Y77" i="14"/>
  <c r="D77" i="14"/>
  <c r="D75" i="9" s="1"/>
  <c r="A77" i="14"/>
  <c r="A75" i="9" s="1"/>
  <c r="AW76" i="14"/>
  <c r="AV76" i="14"/>
  <c r="Y76" i="14"/>
  <c r="D76" i="14"/>
  <c r="D74" i="9" s="1"/>
  <c r="A76" i="14"/>
  <c r="A74" i="9" s="1"/>
  <c r="AW75" i="14"/>
  <c r="AV75" i="14"/>
  <c r="Y75" i="14"/>
  <c r="D75" i="14"/>
  <c r="D73" i="9" s="1"/>
  <c r="A75" i="14"/>
  <c r="A73" i="9" s="1"/>
  <c r="AW74" i="14"/>
  <c r="AV74" i="14"/>
  <c r="Y74" i="14"/>
  <c r="D74" i="14"/>
  <c r="D72" i="9" s="1"/>
  <c r="A74" i="14"/>
  <c r="A72" i="9" s="1"/>
  <c r="AW73" i="14"/>
  <c r="AV73" i="14"/>
  <c r="Y73" i="14"/>
  <c r="D73" i="14"/>
  <c r="D71" i="9" s="1"/>
  <c r="A73" i="14"/>
  <c r="A71" i="9" s="1"/>
  <c r="AW72" i="14"/>
  <c r="AV72" i="14"/>
  <c r="Y72" i="14"/>
  <c r="D72" i="14"/>
  <c r="D70" i="9" s="1"/>
  <c r="A72" i="14"/>
  <c r="A70" i="9" s="1"/>
  <c r="AW71" i="14"/>
  <c r="AV71" i="14"/>
  <c r="Y71" i="14"/>
  <c r="D71" i="14"/>
  <c r="D69" i="9" s="1"/>
  <c r="A71" i="14"/>
  <c r="A69" i="9" s="1"/>
  <c r="AW70" i="14"/>
  <c r="AV70" i="14"/>
  <c r="Y70" i="14"/>
  <c r="D70" i="14"/>
  <c r="D68" i="9" s="1"/>
  <c r="A70" i="14"/>
  <c r="A68" i="9" s="1"/>
  <c r="AW69" i="14"/>
  <c r="AV69" i="14"/>
  <c r="Y69" i="14"/>
  <c r="D69" i="14"/>
  <c r="D67" i="9" s="1"/>
  <c r="A69" i="14"/>
  <c r="A67" i="9" s="1"/>
  <c r="AW68" i="14"/>
  <c r="AV68" i="14"/>
  <c r="Y68" i="14"/>
  <c r="D68" i="14"/>
  <c r="D66" i="9" s="1"/>
  <c r="A68" i="14"/>
  <c r="A66" i="9" s="1"/>
  <c r="AW67" i="14"/>
  <c r="AV67" i="14"/>
  <c r="Y67" i="14"/>
  <c r="D67" i="14"/>
  <c r="D65" i="9" s="1"/>
  <c r="A67" i="14"/>
  <c r="A65" i="9" s="1"/>
  <c r="AW66" i="14"/>
  <c r="AV66" i="14"/>
  <c r="Y66" i="14"/>
  <c r="D66" i="14"/>
  <c r="D64" i="9" s="1"/>
  <c r="A66" i="14"/>
  <c r="A64" i="9" s="1"/>
  <c r="AW65" i="14"/>
  <c r="AV65" i="14"/>
  <c r="Y65" i="14"/>
  <c r="D65" i="14"/>
  <c r="D63" i="9" s="1"/>
  <c r="A65" i="14"/>
  <c r="A63" i="9" s="1"/>
  <c r="AW64" i="14"/>
  <c r="AV64" i="14"/>
  <c r="Y64" i="14"/>
  <c r="D64" i="14"/>
  <c r="D62" i="9" s="1"/>
  <c r="A64" i="14"/>
  <c r="A62" i="9" s="1"/>
  <c r="AW63" i="14"/>
  <c r="AV63" i="14"/>
  <c r="Y63" i="14"/>
  <c r="D63" i="14"/>
  <c r="D61" i="9" s="1"/>
  <c r="A63" i="14"/>
  <c r="A61" i="9" s="1"/>
  <c r="AW62" i="14"/>
  <c r="AV62" i="14"/>
  <c r="Y62" i="14"/>
  <c r="D62" i="14"/>
  <c r="D60" i="9" s="1"/>
  <c r="A62" i="14"/>
  <c r="A60" i="9" s="1"/>
  <c r="AW61" i="14"/>
  <c r="AV61" i="14"/>
  <c r="Y61" i="14"/>
  <c r="D61" i="14"/>
  <c r="D59" i="9" s="1"/>
  <c r="A61" i="14"/>
  <c r="A59" i="9" s="1"/>
  <c r="AW60" i="14"/>
  <c r="AV60" i="14"/>
  <c r="Y60" i="14"/>
  <c r="D60" i="14"/>
  <c r="D58" i="9" s="1"/>
  <c r="A60" i="14"/>
  <c r="A58" i="9" s="1"/>
  <c r="AW59" i="14"/>
  <c r="AV59" i="14"/>
  <c r="Y59" i="14"/>
  <c r="D59" i="14"/>
  <c r="D57" i="9" s="1"/>
  <c r="A59" i="14"/>
  <c r="A57" i="9" s="1"/>
  <c r="AW58" i="14"/>
  <c r="AV58" i="14"/>
  <c r="Y58" i="14"/>
  <c r="D58" i="14"/>
  <c r="D56" i="9" s="1"/>
  <c r="A58" i="14"/>
  <c r="A56" i="9" s="1"/>
  <c r="AW57" i="14"/>
  <c r="AV57" i="14"/>
  <c r="Y57" i="14"/>
  <c r="D57" i="14"/>
  <c r="D55" i="9" s="1"/>
  <c r="A57" i="14"/>
  <c r="A55" i="9" s="1"/>
  <c r="AW56" i="14"/>
  <c r="AV56" i="14"/>
  <c r="Y56" i="14"/>
  <c r="D56" i="14"/>
  <c r="D54" i="9" s="1"/>
  <c r="A56" i="14"/>
  <c r="A54" i="9" s="1"/>
  <c r="AW55" i="14"/>
  <c r="AV55" i="14"/>
  <c r="Y55" i="14"/>
  <c r="D55" i="14"/>
  <c r="D53" i="9" s="1"/>
  <c r="A55" i="14"/>
  <c r="A53" i="9" s="1"/>
  <c r="AW54" i="14"/>
  <c r="AV54" i="14"/>
  <c r="Y54" i="14"/>
  <c r="D54" i="14"/>
  <c r="D52" i="9" s="1"/>
  <c r="A54" i="14"/>
  <c r="A52" i="9" s="1"/>
  <c r="AW53" i="14"/>
  <c r="AV53" i="14"/>
  <c r="Y53" i="14"/>
  <c r="D53" i="14"/>
  <c r="D51" i="9" s="1"/>
  <c r="A53" i="14"/>
  <c r="A51" i="9" s="1"/>
  <c r="AW52" i="14"/>
  <c r="AV52" i="14"/>
  <c r="Y52" i="14"/>
  <c r="D52" i="14"/>
  <c r="D50" i="9" s="1"/>
  <c r="A52" i="14"/>
  <c r="A50" i="9" s="1"/>
  <c r="AW51" i="14"/>
  <c r="AV51" i="14"/>
  <c r="Y51" i="14"/>
  <c r="D51" i="14"/>
  <c r="D49" i="9" s="1"/>
  <c r="A51" i="14"/>
  <c r="A49" i="9" s="1"/>
  <c r="AW50" i="14"/>
  <c r="AV50" i="14"/>
  <c r="Y50" i="14"/>
  <c r="D50" i="14"/>
  <c r="D48" i="9" s="1"/>
  <c r="A50" i="14"/>
  <c r="A48" i="9" s="1"/>
  <c r="AW49" i="14"/>
  <c r="AV49" i="14"/>
  <c r="Y49" i="14"/>
  <c r="D49" i="14"/>
  <c r="D47" i="9" s="1"/>
  <c r="A49" i="14"/>
  <c r="A47" i="9" s="1"/>
  <c r="AW48" i="14"/>
  <c r="AV48" i="14"/>
  <c r="Y48" i="14"/>
  <c r="D48" i="14"/>
  <c r="D46" i="9" s="1"/>
  <c r="A48" i="14"/>
  <c r="A46" i="9" s="1"/>
  <c r="AW47" i="14"/>
  <c r="AV47" i="14"/>
  <c r="Y47" i="14"/>
  <c r="D47" i="14"/>
  <c r="D45" i="9" s="1"/>
  <c r="A47" i="14"/>
  <c r="A45" i="9" s="1"/>
  <c r="AW46" i="14"/>
  <c r="AV46" i="14"/>
  <c r="Y46" i="14"/>
  <c r="D46" i="14"/>
  <c r="D44" i="9" s="1"/>
  <c r="A46" i="14"/>
  <c r="A44" i="9" s="1"/>
  <c r="AW45" i="14"/>
  <c r="AV45" i="14"/>
  <c r="Y45" i="14"/>
  <c r="D45" i="14"/>
  <c r="D43" i="9" s="1"/>
  <c r="A45" i="14"/>
  <c r="A43" i="9" s="1"/>
  <c r="AW44" i="14"/>
  <c r="AV44" i="14"/>
  <c r="Y44" i="14"/>
  <c r="D44" i="14"/>
  <c r="D42" i="9" s="1"/>
  <c r="A44" i="14"/>
  <c r="A42" i="9" s="1"/>
  <c r="AW43" i="14"/>
  <c r="AV43" i="14"/>
  <c r="Y43" i="14"/>
  <c r="D43" i="14"/>
  <c r="D41" i="9" s="1"/>
  <c r="A43" i="14"/>
  <c r="A41" i="9" s="1"/>
  <c r="AW42" i="14"/>
  <c r="AV42" i="14"/>
  <c r="Y42" i="14"/>
  <c r="D42" i="14"/>
  <c r="D40" i="9" s="1"/>
  <c r="A42" i="14"/>
  <c r="A40" i="9" s="1"/>
  <c r="AW41" i="14"/>
  <c r="AV41" i="14"/>
  <c r="Y41" i="14"/>
  <c r="D41" i="14"/>
  <c r="D39" i="9" s="1"/>
  <c r="A41" i="14"/>
  <c r="A39" i="9" s="1"/>
  <c r="AW40" i="14"/>
  <c r="AV40" i="14"/>
  <c r="Y40" i="14"/>
  <c r="D40" i="14"/>
  <c r="D38" i="9" s="1"/>
  <c r="A40" i="14"/>
  <c r="A38" i="9" s="1"/>
  <c r="AW39" i="14"/>
  <c r="AV39" i="14"/>
  <c r="Y39" i="14"/>
  <c r="D39" i="14"/>
  <c r="D37" i="9" s="1"/>
  <c r="A39" i="14"/>
  <c r="A37" i="9" s="1"/>
  <c r="AW38" i="14"/>
  <c r="AV38" i="14"/>
  <c r="Y38" i="14"/>
  <c r="D38" i="14"/>
  <c r="D36" i="9" s="1"/>
  <c r="A38" i="14"/>
  <c r="A36" i="9" s="1"/>
  <c r="AW37" i="14"/>
  <c r="AV37" i="14"/>
  <c r="Y37" i="14"/>
  <c r="D37" i="14"/>
  <c r="D35" i="9" s="1"/>
  <c r="A37" i="14"/>
  <c r="A35" i="9" s="1"/>
  <c r="AW36" i="14"/>
  <c r="AV36" i="14"/>
  <c r="Y36" i="14"/>
  <c r="D36" i="14"/>
  <c r="D34" i="9" s="1"/>
  <c r="A36" i="14"/>
  <c r="A34" i="9" s="1"/>
  <c r="AW35" i="14"/>
  <c r="AV35" i="14"/>
  <c r="Y35" i="14"/>
  <c r="D35" i="14"/>
  <c r="D33" i="9" s="1"/>
  <c r="A35" i="14"/>
  <c r="A33" i="9" s="1"/>
  <c r="AW34" i="14"/>
  <c r="AV34" i="14"/>
  <c r="Y34" i="14"/>
  <c r="D34" i="14"/>
  <c r="D32" i="9" s="1"/>
  <c r="A34" i="14"/>
  <c r="A32" i="9" s="1"/>
  <c r="AW33" i="14"/>
  <c r="AV33" i="14"/>
  <c r="Y33" i="14"/>
  <c r="D33" i="14"/>
  <c r="D31" i="9" s="1"/>
  <c r="A33" i="14"/>
  <c r="A31" i="9" s="1"/>
  <c r="AW32" i="14"/>
  <c r="AV32" i="14"/>
  <c r="Y32" i="14"/>
  <c r="D32" i="14"/>
  <c r="D30" i="9" s="1"/>
  <c r="A32" i="14"/>
  <c r="A30" i="9" s="1"/>
  <c r="AW31" i="14"/>
  <c r="AV31" i="14"/>
  <c r="Y31" i="14"/>
  <c r="D31" i="14"/>
  <c r="D29" i="9" s="1"/>
  <c r="A31" i="14"/>
  <c r="A29" i="9" s="1"/>
  <c r="AW30" i="14"/>
  <c r="AV30" i="14"/>
  <c r="Y30" i="14"/>
  <c r="D30" i="14"/>
  <c r="D28" i="9" s="1"/>
  <c r="A30" i="14"/>
  <c r="A28" i="9" s="1"/>
  <c r="AW29" i="14"/>
  <c r="AV29" i="14"/>
  <c r="Y29" i="14"/>
  <c r="D29" i="14"/>
  <c r="D27" i="9" s="1"/>
  <c r="A29" i="14"/>
  <c r="A27" i="9" s="1"/>
  <c r="AW28" i="14"/>
  <c r="AV28" i="14"/>
  <c r="Y28" i="14"/>
  <c r="D28" i="14"/>
  <c r="D26" i="9" s="1"/>
  <c r="A28" i="14"/>
  <c r="A26" i="9" s="1"/>
  <c r="AW27" i="14"/>
  <c r="AV27" i="14"/>
  <c r="Y27" i="14"/>
  <c r="D27" i="14"/>
  <c r="D25" i="9" s="1"/>
  <c r="A27" i="14"/>
  <c r="A25" i="9" s="1"/>
  <c r="AW26" i="14"/>
  <c r="AV26" i="14"/>
  <c r="Y26" i="14"/>
  <c r="D26" i="14"/>
  <c r="D24" i="9" s="1"/>
  <c r="A26" i="14"/>
  <c r="A24" i="9" s="1"/>
  <c r="AW25" i="14"/>
  <c r="AV25" i="14"/>
  <c r="Y25" i="14"/>
  <c r="D25" i="14"/>
  <c r="D23" i="9" s="1"/>
  <c r="A25" i="14"/>
  <c r="A23" i="9" s="1"/>
  <c r="AW24" i="14"/>
  <c r="AV24" i="14"/>
  <c r="Y24" i="14"/>
  <c r="D24" i="14"/>
  <c r="D22" i="9" s="1"/>
  <c r="A24" i="14"/>
  <c r="A22" i="9" s="1"/>
  <c r="AW23" i="14"/>
  <c r="AV23" i="14"/>
  <c r="Y23" i="14"/>
  <c r="D23" i="14"/>
  <c r="D21" i="9" s="1"/>
  <c r="A23" i="14"/>
  <c r="A21" i="9" s="1"/>
  <c r="AW22" i="14"/>
  <c r="AV22" i="14"/>
  <c r="Y22" i="14"/>
  <c r="D22" i="14"/>
  <c r="D20" i="9" s="1"/>
  <c r="A22" i="14"/>
  <c r="A20" i="9" s="1"/>
  <c r="AW21" i="14"/>
  <c r="AV21" i="14"/>
  <c r="Y21" i="14"/>
  <c r="D21" i="14"/>
  <c r="D19" i="9" s="1"/>
  <c r="A21" i="14"/>
  <c r="A19" i="9" s="1"/>
  <c r="AW20" i="14"/>
  <c r="AV20" i="14"/>
  <c r="Y20" i="14"/>
  <c r="D20" i="14"/>
  <c r="D18" i="9" s="1"/>
  <c r="A20" i="14"/>
  <c r="A18" i="9" s="1"/>
  <c r="AW19" i="14"/>
  <c r="AV19" i="14"/>
  <c r="Y19" i="14"/>
  <c r="D19" i="14"/>
  <c r="D17" i="9" s="1"/>
  <c r="A19" i="14"/>
  <c r="A17" i="9" s="1"/>
  <c r="AW18" i="14"/>
  <c r="AV18" i="14"/>
  <c r="Y18" i="14"/>
  <c r="D18" i="14"/>
  <c r="D16" i="9" s="1"/>
  <c r="A18" i="14"/>
  <c r="A16" i="9" s="1"/>
  <c r="AW17" i="14"/>
  <c r="AV17" i="14"/>
  <c r="Y17" i="14"/>
  <c r="D17" i="14"/>
  <c r="D15" i="9" s="1"/>
  <c r="A17" i="14"/>
  <c r="A15" i="9" s="1"/>
  <c r="AW16" i="14"/>
  <c r="AV16" i="14"/>
  <c r="Y16" i="14"/>
  <c r="D16" i="14"/>
  <c r="D14" i="9" s="1"/>
  <c r="A16" i="14"/>
  <c r="A14" i="9" s="1"/>
  <c r="AW15" i="14"/>
  <c r="AV15" i="14"/>
  <c r="Y15" i="14"/>
  <c r="D15" i="14"/>
  <c r="D13" i="9" s="1"/>
  <c r="A15" i="14"/>
  <c r="A13" i="9" s="1"/>
  <c r="AW14" i="14"/>
  <c r="AV14" i="14"/>
  <c r="Y14" i="14"/>
  <c r="D14" i="14"/>
  <c r="D12" i="9" s="1"/>
  <c r="A14" i="14"/>
  <c r="A12" i="9" s="1"/>
  <c r="AW13" i="14"/>
  <c r="AV13" i="14"/>
  <c r="Y13" i="14"/>
  <c r="D13" i="14"/>
  <c r="D11" i="9" s="1"/>
  <c r="A13" i="14"/>
  <c r="A11" i="9" s="1"/>
  <c r="AW12" i="14"/>
  <c r="AV12" i="14"/>
  <c r="Y12" i="14"/>
  <c r="D12" i="14"/>
  <c r="D10" i="9" s="1"/>
  <c r="A12" i="14"/>
  <c r="A10" i="9" s="1"/>
  <c r="AW11" i="14"/>
  <c r="AV11" i="14"/>
  <c r="Y11" i="14"/>
  <c r="D11" i="14"/>
  <c r="D9" i="9" s="1"/>
  <c r="A11" i="14"/>
  <c r="A9" i="9" s="1"/>
  <c r="AW10" i="14"/>
  <c r="AV10" i="14"/>
  <c r="Y10" i="14"/>
  <c r="A10" i="14"/>
  <c r="A8" i="9" s="1"/>
  <c r="AW9" i="14"/>
  <c r="AV9" i="14"/>
  <c r="Y9" i="14"/>
  <c r="A9" i="14"/>
  <c r="A7" i="9" s="1"/>
  <c r="AW8" i="14"/>
  <c r="AV8" i="14"/>
  <c r="Y8" i="14"/>
  <c r="A8" i="14"/>
  <c r="A6" i="9" s="1"/>
  <c r="AH3" i="14"/>
  <c r="AB3" i="14"/>
  <c r="T3" i="14"/>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K3" i="7"/>
  <c r="O99" i="2"/>
  <c r="N99" i="2"/>
  <c r="O98" i="2"/>
  <c r="N98" i="2"/>
  <c r="O97" i="2"/>
  <c r="N97" i="2"/>
  <c r="O96" i="2"/>
  <c r="N96" i="2"/>
  <c r="O95" i="2"/>
  <c r="N95" i="2"/>
  <c r="O94" i="2"/>
  <c r="N94" i="2"/>
  <c r="O93" i="2"/>
  <c r="N93" i="2"/>
  <c r="O92" i="2"/>
  <c r="N92" i="2"/>
  <c r="O91" i="2"/>
  <c r="N91" i="2"/>
  <c r="O90" i="2"/>
  <c r="N90" i="2"/>
  <c r="O89" i="2"/>
  <c r="N89" i="2"/>
  <c r="O88" i="2"/>
  <c r="N88" i="2"/>
  <c r="O87" i="2"/>
  <c r="N87" i="2"/>
  <c r="O86" i="2"/>
  <c r="N86" i="2"/>
  <c r="O85" i="2"/>
  <c r="N85" i="2"/>
  <c r="O84" i="2"/>
  <c r="N84" i="2"/>
  <c r="O83" i="2"/>
  <c r="N83" i="2"/>
  <c r="O82" i="2"/>
  <c r="N82" i="2"/>
  <c r="O81" i="2"/>
  <c r="N81" i="2"/>
  <c r="O80" i="2"/>
  <c r="N80" i="2"/>
  <c r="O79" i="2"/>
  <c r="N79" i="2"/>
  <c r="O78" i="2"/>
  <c r="N78" i="2"/>
  <c r="O77" i="2"/>
  <c r="N77" i="2"/>
  <c r="O76" i="2"/>
  <c r="N76" i="2"/>
  <c r="O75" i="2"/>
  <c r="N75" i="2"/>
  <c r="O74" i="2"/>
  <c r="N74" i="2"/>
  <c r="O73" i="2"/>
  <c r="N73" i="2"/>
  <c r="O72" i="2"/>
  <c r="N72" i="2"/>
  <c r="O71" i="2"/>
  <c r="N71" i="2"/>
  <c r="O70" i="2"/>
  <c r="N70" i="2"/>
  <c r="O69" i="2"/>
  <c r="N69" i="2"/>
  <c r="O68" i="2"/>
  <c r="N68" i="2"/>
  <c r="O67" i="2"/>
  <c r="N67" i="2"/>
  <c r="O66" i="2"/>
  <c r="N66" i="2"/>
  <c r="O65" i="2"/>
  <c r="N65" i="2"/>
  <c r="O64" i="2"/>
  <c r="N64" i="2"/>
  <c r="O63" i="2"/>
  <c r="N63" i="2"/>
  <c r="O62" i="2"/>
  <c r="N62" i="2"/>
  <c r="O61" i="2"/>
  <c r="N61" i="2"/>
  <c r="O60" i="2"/>
  <c r="N60" i="2"/>
  <c r="O59" i="2"/>
  <c r="N59" i="2"/>
  <c r="O58" i="2"/>
  <c r="N58" i="2"/>
  <c r="O57" i="2"/>
  <c r="N57" i="2"/>
  <c r="O56" i="2"/>
  <c r="N56" i="2"/>
  <c r="O55" i="2"/>
  <c r="N55" i="2"/>
  <c r="O54" i="2"/>
  <c r="N54" i="2"/>
  <c r="O53" i="2"/>
  <c r="N53" i="2"/>
  <c r="O52" i="2"/>
  <c r="N52" i="2"/>
  <c r="O51" i="2"/>
  <c r="N51" i="2"/>
  <c r="O50" i="2"/>
  <c r="N50" i="2"/>
  <c r="O49" i="2"/>
  <c r="N49" i="2"/>
  <c r="O48" i="2"/>
  <c r="N48" i="2"/>
  <c r="O47" i="2"/>
  <c r="N47" i="2"/>
  <c r="O46" i="2"/>
  <c r="N46" i="2"/>
  <c r="J46" i="2"/>
  <c r="F46" i="2"/>
  <c r="C46" i="2"/>
  <c r="O45" i="2"/>
  <c r="N45" i="2"/>
  <c r="J45" i="2"/>
  <c r="F45" i="2"/>
  <c r="C45" i="2"/>
  <c r="O44" i="2"/>
  <c r="N44" i="2"/>
  <c r="J44" i="2"/>
  <c r="F44" i="2"/>
  <c r="C44" i="2"/>
  <c r="O43" i="2"/>
  <c r="N43" i="2"/>
  <c r="J43" i="2"/>
  <c r="F43" i="2"/>
  <c r="C43" i="2"/>
  <c r="O42" i="2"/>
  <c r="N42" i="2"/>
  <c r="J42" i="2"/>
  <c r="F42" i="2"/>
  <c r="C42" i="2"/>
  <c r="O41" i="2"/>
  <c r="N41" i="2"/>
  <c r="J41" i="2"/>
  <c r="F41" i="2"/>
  <c r="C41" i="2"/>
  <c r="O40" i="2"/>
  <c r="N40" i="2"/>
  <c r="J40" i="2"/>
  <c r="F40" i="2"/>
  <c r="C40" i="2"/>
  <c r="O39" i="2"/>
  <c r="N39" i="2"/>
  <c r="J39" i="2"/>
  <c r="F39" i="2"/>
  <c r="C39" i="2"/>
  <c r="O38" i="2"/>
  <c r="N38" i="2"/>
  <c r="J38" i="2"/>
  <c r="F38" i="2"/>
  <c r="C38" i="2"/>
  <c r="O37" i="2"/>
  <c r="N37" i="2"/>
  <c r="J37" i="2"/>
  <c r="F37" i="2"/>
  <c r="C37" i="2"/>
  <c r="O36" i="2"/>
  <c r="N36" i="2"/>
  <c r="J36" i="2"/>
  <c r="F36" i="2"/>
  <c r="C36" i="2"/>
  <c r="O35" i="2"/>
  <c r="N35" i="2"/>
  <c r="J35" i="2"/>
  <c r="F35" i="2"/>
  <c r="C35" i="2"/>
  <c r="O34" i="2"/>
  <c r="N34" i="2"/>
  <c r="J34" i="2"/>
  <c r="F34" i="2"/>
  <c r="C34" i="2"/>
  <c r="O33" i="2"/>
  <c r="N33" i="2"/>
  <c r="J33" i="2"/>
  <c r="F33" i="2"/>
  <c r="C33" i="2"/>
  <c r="O32" i="2"/>
  <c r="N32" i="2"/>
  <c r="J32" i="2"/>
  <c r="F32" i="2"/>
  <c r="C32" i="2"/>
  <c r="O31" i="2"/>
  <c r="N31" i="2"/>
  <c r="J31" i="2"/>
  <c r="F31" i="2"/>
  <c r="C31" i="2"/>
  <c r="O30" i="2"/>
  <c r="N30" i="2"/>
  <c r="J30" i="2"/>
  <c r="F30" i="2"/>
  <c r="C30" i="2"/>
  <c r="O29" i="2"/>
  <c r="N29" i="2"/>
  <c r="J29" i="2"/>
  <c r="F29" i="2"/>
  <c r="C29" i="2"/>
  <c r="O28" i="2"/>
  <c r="N28" i="2"/>
  <c r="J28" i="2"/>
  <c r="F28" i="2"/>
  <c r="C28" i="2"/>
  <c r="O27" i="2"/>
  <c r="N27" i="2"/>
  <c r="J27" i="2"/>
  <c r="F27" i="2"/>
  <c r="C27" i="2"/>
  <c r="O26" i="2"/>
  <c r="N26" i="2"/>
  <c r="J26" i="2"/>
  <c r="F26" i="2"/>
  <c r="C26" i="2"/>
  <c r="O25" i="2"/>
  <c r="N25" i="2"/>
  <c r="J25" i="2"/>
  <c r="F25" i="2"/>
  <c r="C25" i="2"/>
  <c r="O24" i="2"/>
  <c r="N24" i="2"/>
  <c r="J24" i="2"/>
  <c r="F24" i="2"/>
  <c r="C24" i="2"/>
  <c r="O23" i="2"/>
  <c r="N23" i="2"/>
  <c r="J23" i="2"/>
  <c r="F23" i="2"/>
  <c r="C23" i="2"/>
  <c r="O22" i="2"/>
  <c r="N22" i="2"/>
  <c r="J22" i="2"/>
  <c r="F22" i="2"/>
  <c r="C22" i="2"/>
  <c r="O21" i="2"/>
  <c r="N21" i="2"/>
  <c r="J21" i="2"/>
  <c r="F21" i="2"/>
  <c r="C21" i="2"/>
  <c r="O20" i="2"/>
  <c r="N20" i="2"/>
  <c r="J20" i="2"/>
  <c r="F20" i="2"/>
  <c r="C20" i="2"/>
  <c r="O19" i="2"/>
  <c r="N19" i="2"/>
  <c r="J19" i="2"/>
  <c r="F19" i="2"/>
  <c r="C19" i="2"/>
  <c r="O18" i="2"/>
  <c r="N18" i="2"/>
  <c r="J18" i="2"/>
  <c r="F18" i="2"/>
  <c r="C18" i="2"/>
  <c r="O17" i="2"/>
  <c r="N17" i="2"/>
  <c r="J17" i="2"/>
  <c r="F17" i="2"/>
  <c r="C17" i="2"/>
  <c r="I11" i="2"/>
  <c r="E11" i="2"/>
  <c r="I9" i="2"/>
  <c r="B869" i="19" s="1"/>
  <c r="E9" i="2"/>
  <c r="I7" i="2"/>
  <c r="F18" i="1"/>
  <c r="H18" i="1" s="1"/>
  <c r="H10" i="1"/>
  <c r="I11" i="1" s="1"/>
  <c r="G10" i="1"/>
  <c r="H11" i="1" s="1"/>
  <c r="I10" i="1"/>
  <c r="G11" i="1" s="1"/>
  <c r="F10" i="1"/>
  <c r="F11" i="1" s="1"/>
  <c r="E10" i="1"/>
  <c r="E11" i="1" s="1"/>
  <c r="D10" i="1"/>
  <c r="D11" i="1" s="1"/>
  <c r="C10" i="1"/>
  <c r="C11" i="1" s="1"/>
  <c r="K18" i="24" l="1"/>
  <c r="K19" i="24" s="1"/>
  <c r="K21" i="24" s="1"/>
  <c r="K22" i="24" s="1"/>
  <c r="K25" i="24" s="1"/>
  <c r="K26" i="24" s="1"/>
  <c r="K28" i="24" s="1"/>
  <c r="K34" i="24" s="1"/>
  <c r="K36" i="24" s="1"/>
  <c r="K41" i="24" s="1"/>
  <c r="L15" i="24"/>
  <c r="L16" i="24" s="1"/>
  <c r="L20" i="24" s="1"/>
  <c r="A127" i="21"/>
  <c r="A318" i="21"/>
  <c r="A277" i="21"/>
  <c r="J9" i="5"/>
  <c r="A156" i="21"/>
  <c r="A140" i="21"/>
  <c r="AJ20" i="18"/>
  <c r="R1" i="9" s="1"/>
  <c r="A45" i="21"/>
  <c r="A74" i="21"/>
  <c r="A13" i="21"/>
  <c r="A26" i="21"/>
  <c r="A304" i="21"/>
  <c r="A315" i="21"/>
  <c r="A282" i="21"/>
  <c r="A183" i="21"/>
  <c r="A241" i="21"/>
  <c r="B909" i="19"/>
  <c r="B14" i="7"/>
  <c r="AJ24" i="18"/>
  <c r="V1" i="9" s="1"/>
  <c r="A286" i="21"/>
  <c r="A104" i="21"/>
  <c r="A52" i="21"/>
  <c r="A307" i="21"/>
  <c r="B105" i="19"/>
  <c r="B203" i="7"/>
  <c r="B519" i="19"/>
  <c r="B31" i="19"/>
  <c r="B32" i="19"/>
  <c r="B313" i="19"/>
  <c r="A94" i="21"/>
  <c r="A96" i="21"/>
  <c r="A338" i="21"/>
  <c r="A211" i="21"/>
  <c r="B446" i="19"/>
  <c r="B902" i="19"/>
  <c r="A309" i="21"/>
  <c r="A48" i="21"/>
  <c r="A330" i="21"/>
  <c r="A249" i="21"/>
  <c r="B75" i="7"/>
  <c r="B110" i="7"/>
  <c r="B87" i="14"/>
  <c r="B85" i="9" s="1"/>
  <c r="B90" i="14"/>
  <c r="B88" i="9" s="1"/>
  <c r="B25" i="19"/>
  <c r="B107" i="7"/>
  <c r="B142" i="7"/>
  <c r="B168" i="19"/>
  <c r="B248" i="19"/>
  <c r="B526" i="19"/>
  <c r="J12" i="5"/>
  <c r="AJ13" i="18"/>
  <c r="K1" i="9" s="1"/>
  <c r="A85" i="21"/>
  <c r="A175" i="21"/>
  <c r="A82" i="21"/>
  <c r="A193" i="21"/>
  <c r="J16" i="5"/>
  <c r="A83" i="21"/>
  <c r="B78" i="7"/>
  <c r="B206" i="7"/>
  <c r="B55" i="14"/>
  <c r="B53" i="9" s="1"/>
  <c r="B58" i="14"/>
  <c r="B56" i="9" s="1"/>
  <c r="B559" i="19"/>
  <c r="B586" i="19"/>
  <c r="AJ15" i="18"/>
  <c r="M1" i="9" s="1"/>
  <c r="AJ40" i="18"/>
  <c r="AH1" i="9" s="1"/>
  <c r="A342" i="21"/>
  <c r="A334" i="21"/>
  <c r="A77" i="21"/>
  <c r="A112" i="21"/>
  <c r="A191" i="21"/>
  <c r="A172" i="21"/>
  <c r="A346" i="21"/>
  <c r="A90" i="21"/>
  <c r="A331" i="21"/>
  <c r="A257" i="21"/>
  <c r="A218" i="21"/>
  <c r="B11" i="7"/>
  <c r="B139" i="7"/>
  <c r="B10" i="19"/>
  <c r="B79" i="19"/>
  <c r="B143" i="19"/>
  <c r="B192" i="19"/>
  <c r="B249" i="19"/>
  <c r="B255" i="19"/>
  <c r="B305" i="19"/>
  <c r="B495" i="19"/>
  <c r="B810" i="19"/>
  <c r="B862" i="19"/>
  <c r="A134" i="21"/>
  <c r="A125" i="21"/>
  <c r="A142" i="21"/>
  <c r="A232" i="21"/>
  <c r="A311" i="21"/>
  <c r="A55" i="21"/>
  <c r="A243" i="21"/>
  <c r="A210" i="21"/>
  <c r="A228" i="21"/>
  <c r="A67" i="21"/>
  <c r="A121" i="21"/>
  <c r="A166" i="21"/>
  <c r="A157" i="21"/>
  <c r="A174" i="21"/>
  <c r="A240" i="21"/>
  <c r="A319" i="21"/>
  <c r="A63" i="21"/>
  <c r="A251" i="21"/>
  <c r="A129" i="21"/>
  <c r="B46" i="7"/>
  <c r="B174" i="7"/>
  <c r="B23" i="14"/>
  <c r="B21" i="9" s="1"/>
  <c r="B26" i="14"/>
  <c r="B24" i="9" s="1"/>
  <c r="B65" i="19"/>
  <c r="B66" i="19"/>
  <c r="B487" i="19"/>
  <c r="B749" i="19"/>
  <c r="A102" i="21"/>
  <c r="A93" i="21"/>
  <c r="A110" i="21"/>
  <c r="A224" i="21"/>
  <c r="A303" i="21"/>
  <c r="A47" i="21"/>
  <c r="A219" i="21"/>
  <c r="A202" i="21"/>
  <c r="A212" i="21"/>
  <c r="A51" i="21"/>
  <c r="A113" i="21"/>
  <c r="A244" i="21"/>
  <c r="B43" i="7"/>
  <c r="B171" i="7"/>
  <c r="B48" i="19"/>
  <c r="B119" i="19"/>
  <c r="B120" i="19"/>
  <c r="B580" i="19"/>
  <c r="B674" i="19"/>
  <c r="A261" i="21"/>
  <c r="A246" i="21"/>
  <c r="A332" i="21"/>
  <c r="A176" i="21"/>
  <c r="A255" i="21"/>
  <c r="A300" i="21"/>
  <c r="A123" i="21"/>
  <c r="A154" i="21"/>
  <c r="A116" i="21"/>
  <c r="A321" i="21"/>
  <c r="A65" i="21"/>
  <c r="AU502" i="19"/>
  <c r="AU561" i="19"/>
  <c r="AU756" i="19"/>
  <c r="B36" i="7"/>
  <c r="B104" i="19"/>
  <c r="B113" i="19"/>
  <c r="B128" i="19"/>
  <c r="B161" i="19"/>
  <c r="B176" i="19"/>
  <c r="B184" i="19"/>
  <c r="B295" i="19"/>
  <c r="B372" i="19"/>
  <c r="B452" i="19"/>
  <c r="B560" i="19"/>
  <c r="AU474" i="19"/>
  <c r="AU526" i="19"/>
  <c r="B905" i="19"/>
  <c r="AU1000" i="19"/>
  <c r="K9" i="1"/>
  <c r="B68" i="7"/>
  <c r="B100" i="7"/>
  <c r="B132" i="7"/>
  <c r="B164" i="7"/>
  <c r="B196" i="7"/>
  <c r="B24" i="19"/>
  <c r="B97" i="19"/>
  <c r="B183" i="19"/>
  <c r="B209" i="19"/>
  <c r="B287" i="19"/>
  <c r="B345" i="19"/>
  <c r="B414" i="19"/>
  <c r="B435" i="19"/>
  <c r="AU466" i="19"/>
  <c r="AU539" i="19"/>
  <c r="AU648" i="19"/>
  <c r="AU733" i="19"/>
  <c r="B865" i="19"/>
  <c r="B953" i="19"/>
  <c r="B33" i="7"/>
  <c r="B65" i="7"/>
  <c r="B97" i="7"/>
  <c r="B129" i="7"/>
  <c r="B161" i="7"/>
  <c r="B193" i="7"/>
  <c r="B19" i="14"/>
  <c r="B17" i="9" s="1"/>
  <c r="B22" i="14"/>
  <c r="B20" i="9" s="1"/>
  <c r="B51" i="14"/>
  <c r="B49" i="9" s="1"/>
  <c r="B54" i="14"/>
  <c r="B52" i="9" s="1"/>
  <c r="B83" i="14"/>
  <c r="B81" i="9" s="1"/>
  <c r="B86" i="14"/>
  <c r="B84" i="9" s="1"/>
  <c r="B217" i="19"/>
  <c r="B223" i="19"/>
  <c r="B231" i="19"/>
  <c r="B327" i="19"/>
  <c r="B439" i="19"/>
  <c r="AU450" i="19"/>
  <c r="B524" i="19"/>
  <c r="AU570" i="19"/>
  <c r="AU669" i="19"/>
  <c r="AU825" i="19"/>
  <c r="B882" i="19"/>
  <c r="B934" i="19"/>
  <c r="B965" i="19"/>
  <c r="AJ23" i="18"/>
  <c r="U1" i="9" s="1"/>
  <c r="A70" i="21"/>
  <c r="A254" i="21"/>
  <c r="A61" i="21"/>
  <c r="A245" i="21"/>
  <c r="A78" i="21"/>
  <c r="A344" i="21"/>
  <c r="A216" i="21"/>
  <c r="A88" i="21"/>
  <c r="A295" i="21"/>
  <c r="A167" i="21"/>
  <c r="A39" i="21"/>
  <c r="A124" i="21"/>
  <c r="A203" i="21"/>
  <c r="A322" i="21"/>
  <c r="A194" i="21"/>
  <c r="A66" i="21"/>
  <c r="A196" i="21"/>
  <c r="A291" i="21"/>
  <c r="A35" i="21"/>
  <c r="A233" i="21"/>
  <c r="A105" i="21"/>
  <c r="AU498" i="19"/>
  <c r="B190" i="7"/>
  <c r="B55" i="19"/>
  <c r="B135" i="19"/>
  <c r="B273" i="19"/>
  <c r="B281" i="19"/>
  <c r="AU366" i="19"/>
  <c r="AU434" i="19"/>
  <c r="AU462" i="19"/>
  <c r="B500" i="19"/>
  <c r="B523" i="19"/>
  <c r="B550" i="19"/>
  <c r="B27" i="7"/>
  <c r="B123" i="7"/>
  <c r="B187" i="7"/>
  <c r="B39" i="14"/>
  <c r="B37" i="9" s="1"/>
  <c r="B42" i="14"/>
  <c r="B40" i="9" s="1"/>
  <c r="B71" i="14"/>
  <c r="B69" i="9" s="1"/>
  <c r="B74" i="14"/>
  <c r="B72" i="9" s="1"/>
  <c r="B103" i="14"/>
  <c r="B101" i="9" s="1"/>
  <c r="B106" i="14"/>
  <c r="B104" i="9" s="1"/>
  <c r="B18" i="19"/>
  <c r="B41" i="19"/>
  <c r="B42" i="19"/>
  <c r="B71" i="19"/>
  <c r="B89" i="19"/>
  <c r="B288" i="19"/>
  <c r="B320" i="19"/>
  <c r="B337" i="19"/>
  <c r="B387" i="19"/>
  <c r="B404" i="19"/>
  <c r="B420" i="19"/>
  <c r="B423" i="19"/>
  <c r="AU430" i="19"/>
  <c r="B491" i="19"/>
  <c r="B493" i="19"/>
  <c r="AJ8" i="18"/>
  <c r="F1" i="9" s="1"/>
  <c r="A229" i="21"/>
  <c r="A30" i="21"/>
  <c r="A214" i="21"/>
  <c r="A53" i="21"/>
  <c r="A301" i="21"/>
  <c r="A296" i="21"/>
  <c r="A168" i="21"/>
  <c r="A40" i="21"/>
  <c r="A247" i="21"/>
  <c r="A119" i="21"/>
  <c r="A284" i="21"/>
  <c r="A36" i="21"/>
  <c r="A107" i="21"/>
  <c r="A274" i="21"/>
  <c r="A146" i="21"/>
  <c r="A18" i="21"/>
  <c r="A100" i="21"/>
  <c r="A195" i="21"/>
  <c r="A313" i="21"/>
  <c r="A185" i="21"/>
  <c r="A57" i="21"/>
  <c r="B158" i="7"/>
  <c r="AU997" i="19"/>
  <c r="B52" i="7"/>
  <c r="B49" i="19"/>
  <c r="B169" i="19"/>
  <c r="B191" i="19"/>
  <c r="B199" i="19"/>
  <c r="B216" i="19"/>
  <c r="B224" i="19"/>
  <c r="B256" i="19"/>
  <c r="B263" i="19"/>
  <c r="B280" i="19"/>
  <c r="B312" i="19"/>
  <c r="B344" i="19"/>
  <c r="B355" i="19"/>
  <c r="AU382" i="19"/>
  <c r="B391" i="19"/>
  <c r="AU398" i="19"/>
  <c r="AU478" i="19"/>
  <c r="B970" i="19"/>
  <c r="J15" i="5"/>
  <c r="AJ21" i="18"/>
  <c r="S1" i="9" s="1"/>
  <c r="S99" i="9" s="1"/>
  <c r="AJ32" i="18"/>
  <c r="AD1" i="9" s="1"/>
  <c r="A349" i="21"/>
  <c r="A197" i="21"/>
  <c r="A341" i="21"/>
  <c r="A182" i="21"/>
  <c r="A21" i="21"/>
  <c r="A269" i="21"/>
  <c r="A288" i="21"/>
  <c r="A160" i="21"/>
  <c r="A32" i="21"/>
  <c r="A239" i="21"/>
  <c r="A111" i="21"/>
  <c r="A268" i="21"/>
  <c r="A12" i="21"/>
  <c r="A91" i="21"/>
  <c r="A266" i="21"/>
  <c r="A138" i="21"/>
  <c r="A10" i="21"/>
  <c r="A84" i="21"/>
  <c r="A179" i="21"/>
  <c r="A305" i="21"/>
  <c r="A177" i="21"/>
  <c r="A49" i="21"/>
  <c r="AU708" i="19"/>
  <c r="AU402" i="19"/>
  <c r="B30" i="7"/>
  <c r="B62" i="7"/>
  <c r="B94" i="7"/>
  <c r="B126" i="7"/>
  <c r="B15" i="19"/>
  <c r="B127" i="19"/>
  <c r="B319" i="19"/>
  <c r="B462" i="19"/>
  <c r="AU470" i="19"/>
  <c r="B59" i="7"/>
  <c r="B91" i="7"/>
  <c r="B155" i="7"/>
  <c r="B20" i="7"/>
  <c r="B84" i="7"/>
  <c r="B116" i="7"/>
  <c r="B148" i="7"/>
  <c r="B180" i="7"/>
  <c r="B10" i="14"/>
  <c r="B8" i="9" s="1"/>
  <c r="O15" i="2"/>
  <c r="Q24" i="2" s="1"/>
  <c r="B17" i="7"/>
  <c r="B49" i="7"/>
  <c r="B81" i="7"/>
  <c r="B113" i="7"/>
  <c r="B145" i="7"/>
  <c r="B177" i="7"/>
  <c r="B35" i="14"/>
  <c r="B33" i="9" s="1"/>
  <c r="B38" i="14"/>
  <c r="B36" i="9" s="1"/>
  <c r="B67" i="14"/>
  <c r="B65" i="9" s="1"/>
  <c r="B70" i="14"/>
  <c r="B68" i="9" s="1"/>
  <c r="B99" i="14"/>
  <c r="B97" i="9" s="1"/>
  <c r="B102" i="14"/>
  <c r="B100" i="9" s="1"/>
  <c r="B26" i="19"/>
  <c r="B112" i="19"/>
  <c r="B153" i="19"/>
  <c r="B177" i="19"/>
  <c r="B241" i="19"/>
  <c r="B366" i="19"/>
  <c r="AU386" i="19"/>
  <c r="B403" i="19"/>
  <c r="B478" i="19"/>
  <c r="AU506" i="19"/>
  <c r="B690" i="19"/>
  <c r="AU720" i="19"/>
  <c r="B766" i="19"/>
  <c r="AJ31" i="18"/>
  <c r="AC1" i="9" s="1"/>
  <c r="A326" i="21"/>
  <c r="A165" i="21"/>
  <c r="A317" i="21"/>
  <c r="A150" i="21"/>
  <c r="A333" i="21"/>
  <c r="A237" i="21"/>
  <c r="A280" i="21"/>
  <c r="A152" i="21"/>
  <c r="A24" i="21"/>
  <c r="A231" i="21"/>
  <c r="A103" i="21"/>
  <c r="A252" i="21"/>
  <c r="A339" i="21"/>
  <c r="A75" i="21"/>
  <c r="A258" i="21"/>
  <c r="A130" i="21"/>
  <c r="A324" i="21"/>
  <c r="A60" i="21"/>
  <c r="A163" i="21"/>
  <c r="A297" i="21"/>
  <c r="A169" i="21"/>
  <c r="A41" i="21"/>
  <c r="AJ16" i="18"/>
  <c r="N1" i="9" s="1"/>
  <c r="AJ39" i="18"/>
  <c r="AG1" i="9" s="1"/>
  <c r="AJ10" i="18"/>
  <c r="H1" i="9" s="1"/>
  <c r="AM25" i="19"/>
  <c r="AM50" i="19"/>
  <c r="AR127" i="19"/>
  <c r="AW195" i="19"/>
  <c r="AL195" i="19"/>
  <c r="AK195" i="19"/>
  <c r="AN222" i="19"/>
  <c r="AQ222" i="19"/>
  <c r="AP222" i="19"/>
  <c r="AU222" i="19" s="1"/>
  <c r="AD222" i="19"/>
  <c r="AL275" i="19"/>
  <c r="AW275" i="19"/>
  <c r="AJ275" i="19"/>
  <c r="AK345" i="19"/>
  <c r="AL345" i="19"/>
  <c r="AX345" i="19"/>
  <c r="F384" i="19"/>
  <c r="AM384" i="19"/>
  <c r="AL384" i="19"/>
  <c r="AP591" i="19"/>
  <c r="AU591" i="19" s="1"/>
  <c r="AN591" i="19"/>
  <c r="AM591" i="19"/>
  <c r="AK591" i="19"/>
  <c r="F591" i="19"/>
  <c r="AX591" i="19"/>
  <c r="AR591" i="19"/>
  <c r="AJ721" i="19"/>
  <c r="AN721" i="19"/>
  <c r="AS721" i="19"/>
  <c r="AK721" i="19"/>
  <c r="AQ24" i="19"/>
  <c r="AP32" i="19"/>
  <c r="AU32" i="19" s="1"/>
  <c r="AN33" i="19"/>
  <c r="AW48" i="19"/>
  <c r="AN74" i="19"/>
  <c r="AM121" i="19"/>
  <c r="AS216" i="19"/>
  <c r="AX216" i="19"/>
  <c r="AW216" i="19"/>
  <c r="AD216" i="19"/>
  <c r="AQ216" i="19"/>
  <c r="AP216" i="19"/>
  <c r="AU216" i="19" s="1"/>
  <c r="AS280" i="19"/>
  <c r="AL280" i="19"/>
  <c r="AK280" i="19"/>
  <c r="AX280" i="19"/>
  <c r="AW280" i="19"/>
  <c r="AD280" i="19"/>
  <c r="AW364" i="19"/>
  <c r="AN364" i="19"/>
  <c r="AM364" i="19"/>
  <c r="AD364" i="19"/>
  <c r="AQ395" i="19"/>
  <c r="AP395" i="19"/>
  <c r="AU395" i="19" s="1"/>
  <c r="AN395" i="19"/>
  <c r="AS422" i="19"/>
  <c r="AK422" i="19"/>
  <c r="AX422" i="19"/>
  <c r="AW422" i="19"/>
  <c r="AD565" i="19"/>
  <c r="AS712" i="19"/>
  <c r="AD712" i="19"/>
  <c r="AW712" i="19"/>
  <c r="AK712" i="19"/>
  <c r="AQ712" i="19"/>
  <c r="AP712" i="19"/>
  <c r="AU712" i="19" s="1"/>
  <c r="AL712" i="19"/>
  <c r="AP931" i="19"/>
  <c r="AU931" i="19" s="1"/>
  <c r="AR931" i="19"/>
  <c r="AQ931" i="19"/>
  <c r="AM931" i="19"/>
  <c r="AL931" i="19"/>
  <c r="AX931" i="19"/>
  <c r="AW931" i="19"/>
  <c r="AN1003" i="19"/>
  <c r="AQ1003" i="19"/>
  <c r="F1003" i="19"/>
  <c r="AP1003" i="19"/>
  <c r="AU1003" i="19" s="1"/>
  <c r="AM1003" i="19"/>
  <c r="AL1003" i="19"/>
  <c r="AX1003" i="19"/>
  <c r="AW1003" i="19"/>
  <c r="AR1003" i="19"/>
  <c r="AD1003" i="19"/>
  <c r="AP33" i="19"/>
  <c r="AU33" i="19" s="1"/>
  <c r="AD47" i="19"/>
  <c r="AM105" i="19"/>
  <c r="AD119" i="19"/>
  <c r="AX127" i="19"/>
  <c r="AP422" i="19"/>
  <c r="AU422" i="19" s="1"/>
  <c r="AR426" i="19"/>
  <c r="AP467" i="19"/>
  <c r="AU467" i="19" s="1"/>
  <c r="AJ467" i="19"/>
  <c r="AD467" i="19"/>
  <c r="AK512" i="19"/>
  <c r="AS512" i="19"/>
  <c r="AR512" i="19"/>
  <c r="AW512" i="19"/>
  <c r="AK13" i="19"/>
  <c r="AP15" i="19"/>
  <c r="AU15" i="19" s="1"/>
  <c r="AM16" i="19"/>
  <c r="AX47" i="19"/>
  <c r="AD64" i="19"/>
  <c r="AW67" i="19"/>
  <c r="AW81" i="19"/>
  <c r="AP87" i="19"/>
  <c r="AU87" i="19" s="1"/>
  <c r="AN105" i="19"/>
  <c r="AL127" i="19"/>
  <c r="AW129" i="19"/>
  <c r="AM154" i="19"/>
  <c r="AL266" i="19"/>
  <c r="AS374" i="19"/>
  <c r="AX374" i="19"/>
  <c r="AW374" i="19"/>
  <c r="AP374" i="19"/>
  <c r="AU374" i="19" s="1"/>
  <c r="AL385" i="19"/>
  <c r="AS440" i="19"/>
  <c r="AK477" i="19"/>
  <c r="AM477" i="19"/>
  <c r="AL477" i="19"/>
  <c r="AX477" i="19"/>
  <c r="AW477" i="19"/>
  <c r="AD477" i="19"/>
  <c r="AS840" i="19"/>
  <c r="AP840" i="19"/>
  <c r="AU840" i="19" s="1"/>
  <c r="AL840" i="19"/>
  <c r="AD840" i="19"/>
  <c r="AQ840" i="19"/>
  <c r="AW840" i="19"/>
  <c r="AK840" i="19"/>
  <c r="AM914" i="19"/>
  <c r="AN914" i="19"/>
  <c r="AJ914" i="19"/>
  <c r="F914" i="19"/>
  <c r="AX914" i="19"/>
  <c r="AQ13" i="19"/>
  <c r="AQ15" i="19"/>
  <c r="AN16" i="19"/>
  <c r="AM17" i="19"/>
  <c r="AK18" i="19"/>
  <c r="AK19" i="19"/>
  <c r="AQ22" i="19"/>
  <c r="AX23" i="19"/>
  <c r="AK24" i="19"/>
  <c r="AX25" i="19"/>
  <c r="AR26" i="19"/>
  <c r="F29" i="19"/>
  <c r="F30" i="19"/>
  <c r="AL31" i="19"/>
  <c r="AX32" i="19"/>
  <c r="AX33" i="19"/>
  <c r="AW34" i="19"/>
  <c r="F36" i="19"/>
  <c r="AL36" i="19"/>
  <c r="AD37" i="19"/>
  <c r="AM39" i="19"/>
  <c r="AN40" i="19"/>
  <c r="AL41" i="19"/>
  <c r="AJ43" i="19"/>
  <c r="AR45" i="19"/>
  <c r="AQ46" i="19"/>
  <c r="AL47" i="19"/>
  <c r="AL48" i="19"/>
  <c r="AX50" i="19"/>
  <c r="AP55" i="19"/>
  <c r="AU55" i="19" s="1"/>
  <c r="AM56" i="19"/>
  <c r="AL57" i="19"/>
  <c r="AK58" i="19"/>
  <c r="AK59" i="19"/>
  <c r="AW60" i="19"/>
  <c r="AQ61" i="19"/>
  <c r="AQ62" i="19"/>
  <c r="AR63" i="19"/>
  <c r="AX64" i="19"/>
  <c r="AW65" i="19"/>
  <c r="AN66" i="19"/>
  <c r="AX67" i="19"/>
  <c r="AJ69" i="19"/>
  <c r="AD70" i="19"/>
  <c r="AM71" i="19"/>
  <c r="AK72" i="19"/>
  <c r="AX74" i="19"/>
  <c r="AX81" i="19"/>
  <c r="AW82" i="19"/>
  <c r="AP86" i="19"/>
  <c r="AU86" i="19" s="1"/>
  <c r="AQ87" i="19"/>
  <c r="AN88" i="19"/>
  <c r="AX97" i="19"/>
  <c r="AW98" i="19"/>
  <c r="AL103" i="19"/>
  <c r="AD104" i="19"/>
  <c r="AW104" i="19"/>
  <c r="AP105" i="19"/>
  <c r="AU105" i="19" s="1"/>
  <c r="AN106" i="19"/>
  <c r="AD110" i="19"/>
  <c r="AM112" i="19"/>
  <c r="AL119" i="19"/>
  <c r="AD120" i="19"/>
  <c r="AW120" i="19"/>
  <c r="AW121" i="19"/>
  <c r="AR122" i="19"/>
  <c r="AM127" i="19"/>
  <c r="AX129" i="19"/>
  <c r="AW130" i="19"/>
  <c r="AQ134" i="19"/>
  <c r="AQ135" i="19"/>
  <c r="AN136" i="19"/>
  <c r="AM137" i="19"/>
  <c r="AX151" i="19"/>
  <c r="AD152" i="19"/>
  <c r="AW152" i="19"/>
  <c r="AP153" i="19"/>
  <c r="AU153" i="19" s="1"/>
  <c r="AN154" i="19"/>
  <c r="AS157" i="19"/>
  <c r="AP158" i="19"/>
  <c r="AU158" i="19" s="1"/>
  <c r="AQ159" i="19"/>
  <c r="AN160" i="19"/>
  <c r="AK183" i="19"/>
  <c r="AQ183" i="19"/>
  <c r="F183" i="19"/>
  <c r="AP183" i="19"/>
  <c r="AU183" i="19" s="1"/>
  <c r="AN183" i="19"/>
  <c r="AM183" i="19"/>
  <c r="AK185" i="19"/>
  <c r="AL185" i="19"/>
  <c r="AX185" i="19"/>
  <c r="AW185" i="19"/>
  <c r="AW187" i="19"/>
  <c r="AL187" i="19"/>
  <c r="AS194" i="19"/>
  <c r="AL194" i="19"/>
  <c r="F194" i="19"/>
  <c r="AK194" i="19"/>
  <c r="AX194" i="19"/>
  <c r="AW194" i="19"/>
  <c r="AK216" i="19"/>
  <c r="AS247" i="19"/>
  <c r="AN247" i="19"/>
  <c r="AM247" i="19"/>
  <c r="AL247" i="19"/>
  <c r="AX247" i="19"/>
  <c r="AK247" i="19"/>
  <c r="AM266" i="19"/>
  <c r="AL267" i="19"/>
  <c r="AS274" i="19"/>
  <c r="AL274" i="19"/>
  <c r="F274" i="19"/>
  <c r="AK274" i="19"/>
  <c r="AX274" i="19"/>
  <c r="AW274" i="19"/>
  <c r="AM282" i="19"/>
  <c r="AN334" i="19"/>
  <c r="F334" i="19"/>
  <c r="AR334" i="19"/>
  <c r="AQ334" i="19"/>
  <c r="AS335" i="19"/>
  <c r="AX335" i="19"/>
  <c r="AK335" i="19"/>
  <c r="AW335" i="19"/>
  <c r="AR335" i="19"/>
  <c r="AD335" i="19"/>
  <c r="AQ335" i="19"/>
  <c r="AQ364" i="19"/>
  <c r="AW372" i="19"/>
  <c r="AM372" i="19"/>
  <c r="AD372" i="19"/>
  <c r="AX372" i="19"/>
  <c r="AR385" i="19"/>
  <c r="AP387" i="19"/>
  <c r="AU387" i="19" s="1"/>
  <c r="AD387" i="19"/>
  <c r="AL397" i="19"/>
  <c r="AL405" i="19"/>
  <c r="AL408" i="19"/>
  <c r="AJ408" i="19"/>
  <c r="AJ433" i="19"/>
  <c r="AW436" i="19"/>
  <c r="AD436" i="19"/>
  <c r="AX436" i="19"/>
  <c r="AR436" i="19"/>
  <c r="AQ436" i="19"/>
  <c r="AK437" i="19"/>
  <c r="AX437" i="19"/>
  <c r="AD437" i="19"/>
  <c r="AW437" i="19"/>
  <c r="AQ437" i="19"/>
  <c r="AP437" i="19"/>
  <c r="AU437" i="19" s="1"/>
  <c r="AP445" i="19"/>
  <c r="AU445" i="19" s="1"/>
  <c r="AS446" i="19"/>
  <c r="AK446" i="19"/>
  <c r="AX446" i="19"/>
  <c r="AW446" i="19"/>
  <c r="AM446" i="19"/>
  <c r="AS454" i="19"/>
  <c r="AW454" i="19"/>
  <c r="AP454" i="19"/>
  <c r="AU454" i="19" s="1"/>
  <c r="AN454" i="19"/>
  <c r="AM454" i="19"/>
  <c r="AK461" i="19"/>
  <c r="AP461" i="19"/>
  <c r="AU461" i="19" s="1"/>
  <c r="AN461" i="19"/>
  <c r="AM461" i="19"/>
  <c r="AL461" i="19"/>
  <c r="AL473" i="19"/>
  <c r="AS473" i="19"/>
  <c r="AJ473" i="19"/>
  <c r="AD473" i="19"/>
  <c r="AM530" i="19"/>
  <c r="AL530" i="19"/>
  <c r="AK530" i="19"/>
  <c r="AN538" i="19"/>
  <c r="AM538" i="19"/>
  <c r="AD538" i="19"/>
  <c r="AS538" i="19"/>
  <c r="AQ538" i="19"/>
  <c r="AP538" i="19"/>
  <c r="AU538" i="19" s="1"/>
  <c r="AX563" i="19"/>
  <c r="AJ563" i="19"/>
  <c r="AX571" i="19"/>
  <c r="AW571" i="19"/>
  <c r="AS571" i="19"/>
  <c r="AM571" i="19"/>
  <c r="AJ571" i="19"/>
  <c r="AS580" i="19"/>
  <c r="AL580" i="19"/>
  <c r="AK580" i="19"/>
  <c r="AX580" i="19"/>
  <c r="AW580" i="19"/>
  <c r="AD580" i="19"/>
  <c r="AR580" i="19"/>
  <c r="AQ580" i="19"/>
  <c r="AN580" i="19"/>
  <c r="AM580" i="19"/>
  <c r="AP619" i="19"/>
  <c r="AU619" i="19" s="1"/>
  <c r="AQ619" i="19"/>
  <c r="F619" i="19"/>
  <c r="AM619" i="19"/>
  <c r="AL619" i="19"/>
  <c r="AW619" i="19"/>
  <c r="AR619" i="19"/>
  <c r="AD619" i="19"/>
  <c r="AJ789" i="19"/>
  <c r="AS789" i="19"/>
  <c r="AN789" i="19"/>
  <c r="AS792" i="19"/>
  <c r="AD792" i="19"/>
  <c r="AL792" i="19"/>
  <c r="AK792" i="19"/>
  <c r="AW792" i="19"/>
  <c r="AQ792" i="19"/>
  <c r="AP792" i="19"/>
  <c r="AU792" i="19" s="1"/>
  <c r="AJ849" i="19"/>
  <c r="AS849" i="19"/>
  <c r="AN849" i="19"/>
  <c r="AK849" i="19"/>
  <c r="AN884" i="19"/>
  <c r="AL884" i="19"/>
  <c r="AK884" i="19"/>
  <c r="AD884" i="19"/>
  <c r="AQ884" i="19"/>
  <c r="AW884" i="19"/>
  <c r="AP884" i="19"/>
  <c r="AU884" i="19" s="1"/>
  <c r="AM33" i="19"/>
  <c r="AM81" i="19"/>
  <c r="AM120" i="19"/>
  <c r="AS170" i="19"/>
  <c r="AX170" i="19"/>
  <c r="AN270" i="19"/>
  <c r="AR270" i="19"/>
  <c r="AQ270" i="19"/>
  <c r="AP270" i="19"/>
  <c r="AU270" i="19" s="1"/>
  <c r="AS341" i="19"/>
  <c r="AR341" i="19"/>
  <c r="AK381" i="19"/>
  <c r="AM381" i="19"/>
  <c r="AL381" i="19"/>
  <c r="AX381" i="19"/>
  <c r="AD381" i="19"/>
  <c r="AL440" i="19"/>
  <c r="AJ440" i="19"/>
  <c r="AP566" i="19"/>
  <c r="AU566" i="19" s="1"/>
  <c r="AJ566" i="19"/>
  <c r="AD566" i="19"/>
  <c r="AR566" i="19"/>
  <c r="AP608" i="19"/>
  <c r="AU608" i="19" s="1"/>
  <c r="AL608" i="19"/>
  <c r="AJ608" i="19"/>
  <c r="AN636" i="19"/>
  <c r="AP636" i="19"/>
  <c r="AU636" i="19" s="1"/>
  <c r="AL636" i="19"/>
  <c r="AK636" i="19"/>
  <c r="AD636" i="19"/>
  <c r="AR31" i="19"/>
  <c r="AM34" i="19"/>
  <c r="AR47" i="19"/>
  <c r="AN50" i="19"/>
  <c r="AN81" i="19"/>
  <c r="AW83" i="19"/>
  <c r="AN97" i="19"/>
  <c r="AW127" i="19"/>
  <c r="AM130" i="19"/>
  <c r="AQ151" i="19"/>
  <c r="AS199" i="19"/>
  <c r="AX199" i="19"/>
  <c r="AK199" i="19"/>
  <c r="AW199" i="19"/>
  <c r="AR199" i="19"/>
  <c r="AD199" i="19"/>
  <c r="AQ199" i="19"/>
  <c r="AR268" i="19"/>
  <c r="F268" i="19"/>
  <c r="AK268" i="19"/>
  <c r="AJ268" i="19"/>
  <c r="AN382" i="19"/>
  <c r="AN422" i="19"/>
  <c r="AN443" i="19"/>
  <c r="F443" i="19"/>
  <c r="AD608" i="19"/>
  <c r="AM630" i="19"/>
  <c r="AN630" i="19"/>
  <c r="AJ630" i="19"/>
  <c r="AX630" i="19"/>
  <c r="AR630" i="19"/>
  <c r="AN810" i="19"/>
  <c r="AX810" i="19"/>
  <c r="AR810" i="19"/>
  <c r="AW24" i="19"/>
  <c r="AQ32" i="19"/>
  <c r="AW47" i="19"/>
  <c r="AX48" i="19"/>
  <c r="AN65" i="19"/>
  <c r="AD69" i="19"/>
  <c r="AN82" i="19"/>
  <c r="AD103" i="19"/>
  <c r="AP104" i="19"/>
  <c r="AU104" i="19" s="1"/>
  <c r="AP120" i="19"/>
  <c r="AU120" i="19" s="1"/>
  <c r="AN254" i="19"/>
  <c r="AR254" i="19"/>
  <c r="AQ254" i="19"/>
  <c r="AP254" i="19"/>
  <c r="AU254" i="19" s="1"/>
  <c r="AP370" i="19"/>
  <c r="AU370" i="19" s="1"/>
  <c r="AK370" i="19"/>
  <c r="AJ370" i="19"/>
  <c r="AD370" i="19"/>
  <c r="AN381" i="19"/>
  <c r="AD397" i="19"/>
  <c r="AX415" i="19"/>
  <c r="AS415" i="19"/>
  <c r="AD433" i="19"/>
  <c r="AD445" i="19"/>
  <c r="AK695" i="19"/>
  <c r="AX695" i="19"/>
  <c r="AD695" i="19"/>
  <c r="AW695" i="19"/>
  <c r="AM695" i="19"/>
  <c r="AR695" i="19"/>
  <c r="AQ695" i="19"/>
  <c r="AN695" i="19"/>
  <c r="AP701" i="19"/>
  <c r="AU701" i="19" s="1"/>
  <c r="AK701" i="19"/>
  <c r="AK895" i="19"/>
  <c r="AW895" i="19"/>
  <c r="F895" i="19"/>
  <c r="AR895" i="19"/>
  <c r="AQ895" i="19"/>
  <c r="AM895" i="19"/>
  <c r="AD895" i="19"/>
  <c r="AX895" i="19"/>
  <c r="AD931" i="19"/>
  <c r="AW23" i="19"/>
  <c r="AD32" i="19"/>
  <c r="AK48" i="19"/>
  <c r="AW74" i="19"/>
  <c r="AX103" i="19"/>
  <c r="AP121" i="19"/>
  <c r="AU121" i="19" s="1"/>
  <c r="AN122" i="19"/>
  <c r="AP134" i="19"/>
  <c r="AU134" i="19" s="1"/>
  <c r="AM136" i="19"/>
  <c r="AD142" i="19"/>
  <c r="AK180" i="19"/>
  <c r="F180" i="19"/>
  <c r="AR180" i="19"/>
  <c r="AR196" i="19"/>
  <c r="AS200" i="19"/>
  <c r="AW200" i="19"/>
  <c r="AD200" i="19"/>
  <c r="AQ200" i="19"/>
  <c r="AP200" i="19"/>
  <c r="AU200" i="19" s="1"/>
  <c r="AN200" i="19"/>
  <c r="AP381" i="19"/>
  <c r="AU381" i="19" s="1"/>
  <c r="AW452" i="19"/>
  <c r="AD452" i="19"/>
  <c r="AX452" i="19"/>
  <c r="AR452" i="19"/>
  <c r="AQ452" i="19"/>
  <c r="AP600" i="19"/>
  <c r="AU600" i="19" s="1"/>
  <c r="AL600" i="19"/>
  <c r="AR13" i="19"/>
  <c r="AR15" i="19"/>
  <c r="AP16" i="19"/>
  <c r="AU16" i="19" s="1"/>
  <c r="AN17" i="19"/>
  <c r="F18" i="19"/>
  <c r="AL18" i="19"/>
  <c r="AS19" i="19"/>
  <c r="AR22" i="19"/>
  <c r="AL23" i="19"/>
  <c r="AL24" i="19"/>
  <c r="AW26" i="19"/>
  <c r="AM31" i="19"/>
  <c r="AK32" i="19"/>
  <c r="AX34" i="19"/>
  <c r="AS36" i="19"/>
  <c r="AM41" i="19"/>
  <c r="AK42" i="19"/>
  <c r="AW43" i="19"/>
  <c r="AM47" i="19"/>
  <c r="AM48" i="19"/>
  <c r="AL51" i="19"/>
  <c r="AQ55" i="19"/>
  <c r="AN56" i="19"/>
  <c r="AM57" i="19"/>
  <c r="F58" i="19"/>
  <c r="AL58" i="19"/>
  <c r="AL59" i="19"/>
  <c r="AR62" i="19"/>
  <c r="AD63" i="19"/>
  <c r="AW63" i="19"/>
  <c r="AK64" i="19"/>
  <c r="AX65" i="19"/>
  <c r="AR66" i="19"/>
  <c r="AQ69" i="19"/>
  <c r="F71" i="19"/>
  <c r="AN71" i="19"/>
  <c r="AL72" i="19"/>
  <c r="AJ75" i="19"/>
  <c r="AD78" i="19"/>
  <c r="AM79" i="19"/>
  <c r="AK80" i="19"/>
  <c r="AX82" i="19"/>
  <c r="F84" i="19"/>
  <c r="AR84" i="19"/>
  <c r="AQ86" i="19"/>
  <c r="AR87" i="19"/>
  <c r="AP88" i="19"/>
  <c r="AU88" i="19" s="1"/>
  <c r="AM89" i="19"/>
  <c r="F90" i="19"/>
  <c r="AL90" i="19"/>
  <c r="AD94" i="19"/>
  <c r="F95" i="19"/>
  <c r="AN95" i="19"/>
  <c r="AL96" i="19"/>
  <c r="AX98" i="19"/>
  <c r="F101" i="19"/>
  <c r="F102" i="19"/>
  <c r="AM103" i="19"/>
  <c r="AX104" i="19"/>
  <c r="AW105" i="19"/>
  <c r="AR106" i="19"/>
  <c r="AS109" i="19"/>
  <c r="AR111" i="19"/>
  <c r="AN112" i="19"/>
  <c r="AL113" i="19"/>
  <c r="AK114" i="19"/>
  <c r="AJ117" i="19"/>
  <c r="AM119" i="19"/>
  <c r="AX120" i="19"/>
  <c r="AX121" i="19"/>
  <c r="AW122" i="19"/>
  <c r="AJ125" i="19"/>
  <c r="AN127" i="19"/>
  <c r="AX130" i="19"/>
  <c r="F133" i="19"/>
  <c r="AR134" i="19"/>
  <c r="AR135" i="19"/>
  <c r="AP136" i="19"/>
  <c r="AU136" i="19" s="1"/>
  <c r="AN137" i="19"/>
  <c r="AM138" i="19"/>
  <c r="AP142" i="19"/>
  <c r="AU142" i="19" s="1"/>
  <c r="AP143" i="19"/>
  <c r="AU143" i="19" s="1"/>
  <c r="AM144" i="19"/>
  <c r="AL145" i="19"/>
  <c r="F150" i="19"/>
  <c r="AL151" i="19"/>
  <c r="AX152" i="19"/>
  <c r="AW153" i="19"/>
  <c r="AR154" i="19"/>
  <c r="F156" i="19"/>
  <c r="AQ158" i="19"/>
  <c r="AR159" i="19"/>
  <c r="AP160" i="19"/>
  <c r="AU160" i="19" s="1"/>
  <c r="AM161" i="19"/>
  <c r="F162" i="19"/>
  <c r="AL162" i="19"/>
  <c r="AJ164" i="19"/>
  <c r="AR165" i="19"/>
  <c r="AD166" i="19"/>
  <c r="F167" i="19"/>
  <c r="AQ167" i="19"/>
  <c r="AM168" i="19"/>
  <c r="AK170" i="19"/>
  <c r="AD183" i="19"/>
  <c r="AM199" i="19"/>
  <c r="AK200" i="19"/>
  <c r="AK204" i="19"/>
  <c r="AS210" i="19"/>
  <c r="AX210" i="19"/>
  <c r="AW210" i="19"/>
  <c r="AR210" i="19"/>
  <c r="AL216" i="19"/>
  <c r="AR228" i="19"/>
  <c r="AS232" i="19"/>
  <c r="AX232" i="19"/>
  <c r="AW232" i="19"/>
  <c r="AD232" i="19"/>
  <c r="AQ232" i="19"/>
  <c r="AP232" i="19"/>
  <c r="AU232" i="19" s="1"/>
  <c r="AD247" i="19"/>
  <c r="AW267" i="19"/>
  <c r="AS279" i="19"/>
  <c r="AP279" i="19"/>
  <c r="AU279" i="19" s="1"/>
  <c r="F279" i="19"/>
  <c r="AN279" i="19"/>
  <c r="AM279" i="19"/>
  <c r="AL279" i="19"/>
  <c r="AN286" i="19"/>
  <c r="F286" i="19"/>
  <c r="AR286" i="19"/>
  <c r="AQ286" i="19"/>
  <c r="AP286" i="19"/>
  <c r="AU286" i="19" s="1"/>
  <c r="AS296" i="19"/>
  <c r="AL296" i="19"/>
  <c r="AK296" i="19"/>
  <c r="AX296" i="19"/>
  <c r="AW296" i="19"/>
  <c r="AD296" i="19"/>
  <c r="AQ296" i="19"/>
  <c r="AS298" i="19"/>
  <c r="AX298" i="19"/>
  <c r="AW298" i="19"/>
  <c r="AR298" i="19"/>
  <c r="AS319" i="19"/>
  <c r="AL319" i="19"/>
  <c r="AX319" i="19"/>
  <c r="AK319" i="19"/>
  <c r="AW319" i="19"/>
  <c r="AR319" i="19"/>
  <c r="AD319" i="19"/>
  <c r="AJ324" i="19"/>
  <c r="F324" i="19"/>
  <c r="AR324" i="19"/>
  <c r="AN326" i="19"/>
  <c r="AQ326" i="19"/>
  <c r="AP326" i="19"/>
  <c r="AU326" i="19" s="1"/>
  <c r="AD326" i="19"/>
  <c r="AK329" i="19"/>
  <c r="AL329" i="19"/>
  <c r="AX329" i="19"/>
  <c r="AW329" i="19"/>
  <c r="AK331" i="19"/>
  <c r="AJ331" i="19"/>
  <c r="AD334" i="19"/>
  <c r="AM345" i="19"/>
  <c r="AS346" i="19"/>
  <c r="AK346" i="19"/>
  <c r="AX346" i="19"/>
  <c r="AW346" i="19"/>
  <c r="AP354" i="19"/>
  <c r="AU354" i="19" s="1"/>
  <c r="AS354" i="19"/>
  <c r="AR354" i="19"/>
  <c r="AK354" i="19"/>
  <c r="AJ354" i="19"/>
  <c r="AS361" i="19"/>
  <c r="AR361" i="19"/>
  <c r="AQ361" i="19"/>
  <c r="AR364" i="19"/>
  <c r="AS370" i="19"/>
  <c r="F378" i="19"/>
  <c r="AW381" i="19"/>
  <c r="AS385" i="19"/>
  <c r="AS401" i="19"/>
  <c r="F401" i="19"/>
  <c r="AR401" i="19"/>
  <c r="AL401" i="19"/>
  <c r="AK401" i="19"/>
  <c r="AM405" i="19"/>
  <c r="AK413" i="19"/>
  <c r="AM413" i="19"/>
  <c r="AL413" i="19"/>
  <c r="AX413" i="19"/>
  <c r="AD413" i="19"/>
  <c r="AM415" i="19"/>
  <c r="AS438" i="19"/>
  <c r="AW438" i="19"/>
  <c r="AP438" i="19"/>
  <c r="AU438" i="19" s="1"/>
  <c r="AN438" i="19"/>
  <c r="AM438" i="19"/>
  <c r="AX440" i="19"/>
  <c r="AQ445" i="19"/>
  <c r="AN446" i="19"/>
  <c r="AK447" i="19"/>
  <c r="AM452" i="19"/>
  <c r="AL456" i="19"/>
  <c r="AS456" i="19"/>
  <c r="AJ456" i="19"/>
  <c r="AD461" i="19"/>
  <c r="AS467" i="19"/>
  <c r="F476" i="19"/>
  <c r="AS494" i="19"/>
  <c r="AQ494" i="19"/>
  <c r="AP494" i="19"/>
  <c r="AU494" i="19" s="1"/>
  <c r="AN494" i="19"/>
  <c r="AM494" i="19"/>
  <c r="AK494" i="19"/>
  <c r="AD494" i="19"/>
  <c r="AS529" i="19"/>
  <c r="AX529" i="19"/>
  <c r="AK529" i="19"/>
  <c r="AW529" i="19"/>
  <c r="AR529" i="19"/>
  <c r="AD529" i="19"/>
  <c r="AQ529" i="19"/>
  <c r="F529" i="19"/>
  <c r="AP529" i="19"/>
  <c r="AU529" i="19" s="1"/>
  <c r="AN529" i="19"/>
  <c r="AM529" i="19"/>
  <c r="AW566" i="19"/>
  <c r="AK601" i="19"/>
  <c r="AN612" i="19"/>
  <c r="AK612" i="19"/>
  <c r="AD612" i="19"/>
  <c r="AW612" i="19"/>
  <c r="AQ612" i="19"/>
  <c r="AW636" i="19"/>
  <c r="AP685" i="19"/>
  <c r="AU685" i="19" s="1"/>
  <c r="AN685" i="19"/>
  <c r="AK687" i="19"/>
  <c r="AM687" i="19"/>
  <c r="AL687" i="19"/>
  <c r="AR687" i="19"/>
  <c r="AX687" i="19"/>
  <c r="AW687" i="19"/>
  <c r="AQ687" i="19"/>
  <c r="AD687" i="19"/>
  <c r="AS824" i="19"/>
  <c r="AP824" i="19"/>
  <c r="AU824" i="19" s="1"/>
  <c r="AL824" i="19"/>
  <c r="AK824" i="19"/>
  <c r="AW824" i="19"/>
  <c r="AQ824" i="19"/>
  <c r="AD824" i="19"/>
  <c r="AP827" i="19"/>
  <c r="AU827" i="19" s="1"/>
  <c r="AL827" i="19"/>
  <c r="AD827" i="19"/>
  <c r="AQ827" i="19"/>
  <c r="F827" i="19"/>
  <c r="AM827" i="19"/>
  <c r="AX827" i="19"/>
  <c r="AM74" i="19"/>
  <c r="AM97" i="19"/>
  <c r="AP151" i="19"/>
  <c r="AU151" i="19" s="1"/>
  <c r="AN170" i="19"/>
  <c r="AN238" i="19"/>
  <c r="AQ238" i="19"/>
  <c r="AP238" i="19"/>
  <c r="AU238" i="19" s="1"/>
  <c r="AD238" i="19"/>
  <c r="AS266" i="19"/>
  <c r="AX266" i="19"/>
  <c r="AW266" i="19"/>
  <c r="AR266" i="19"/>
  <c r="AN266" i="19"/>
  <c r="AW345" i="19"/>
  <c r="AK348" i="19"/>
  <c r="AR348" i="19"/>
  <c r="AS509" i="19"/>
  <c r="AL509" i="19"/>
  <c r="AX509" i="19"/>
  <c r="AK509" i="19"/>
  <c r="AW509" i="19"/>
  <c r="AR509" i="19"/>
  <c r="AD509" i="19"/>
  <c r="AP509" i="19"/>
  <c r="AU509" i="19" s="1"/>
  <c r="AN509" i="19"/>
  <c r="AM509" i="19"/>
  <c r="AK560" i="19"/>
  <c r="AS560" i="19"/>
  <c r="F560" i="19"/>
  <c r="AR560" i="19"/>
  <c r="AQ560" i="19"/>
  <c r="AP560" i="19"/>
  <c r="AU560" i="19" s="1"/>
  <c r="AW560" i="19"/>
  <c r="AJ560" i="19"/>
  <c r="AD560" i="19"/>
  <c r="AN565" i="19"/>
  <c r="AM565" i="19"/>
  <c r="AL565" i="19"/>
  <c r="AJ565" i="19"/>
  <c r="AX565" i="19"/>
  <c r="F565" i="19"/>
  <c r="AS565" i="19"/>
  <c r="AR565" i="19"/>
  <c r="AQ565" i="19"/>
  <c r="AN25" i="19"/>
  <c r="AD48" i="19"/>
  <c r="AM98" i="19"/>
  <c r="AR119" i="19"/>
  <c r="AD127" i="19"/>
  <c r="AN152" i="19"/>
  <c r="AR170" i="19"/>
  <c r="AS186" i="19"/>
  <c r="AK186" i="19"/>
  <c r="AX186" i="19"/>
  <c r="AW186" i="19"/>
  <c r="AK209" i="19"/>
  <c r="AX209" i="19"/>
  <c r="AW209" i="19"/>
  <c r="AQ280" i="19"/>
  <c r="AK297" i="19"/>
  <c r="AX297" i="19"/>
  <c r="AW297" i="19"/>
  <c r="AS382" i="19"/>
  <c r="AK382" i="19"/>
  <c r="AX382" i="19"/>
  <c r="AW382" i="19"/>
  <c r="AK391" i="19"/>
  <c r="AJ391" i="19"/>
  <c r="AK397" i="19"/>
  <c r="AQ397" i="19"/>
  <c r="AP397" i="19"/>
  <c r="AU397" i="19" s="1"/>
  <c r="AN397" i="19"/>
  <c r="AM397" i="19"/>
  <c r="AP581" i="19"/>
  <c r="AU581" i="19" s="1"/>
  <c r="AM581" i="19"/>
  <c r="AD581" i="19"/>
  <c r="AS581" i="19"/>
  <c r="AS585" i="19"/>
  <c r="AR585" i="19"/>
  <c r="AD585" i="19"/>
  <c r="AQ585" i="19"/>
  <c r="AP585" i="19"/>
  <c r="AU585" i="19" s="1"/>
  <c r="AN585" i="19"/>
  <c r="AW585" i="19"/>
  <c r="AM585" i="19"/>
  <c r="AL585" i="19"/>
  <c r="AK585" i="19"/>
  <c r="AD31" i="19"/>
  <c r="AN34" i="19"/>
  <c r="AJ46" i="19"/>
  <c r="AJ61" i="19"/>
  <c r="AP63" i="19"/>
  <c r="AU63" i="19" s="1"/>
  <c r="AD86" i="19"/>
  <c r="AP97" i="19"/>
  <c r="AU97" i="19" s="1"/>
  <c r="AW119" i="19"/>
  <c r="AM122" i="19"/>
  <c r="AP129" i="19"/>
  <c r="AU129" i="19" s="1"/>
  <c r="AR151" i="19"/>
  <c r="AP152" i="19"/>
  <c r="AU152" i="19" s="1"/>
  <c r="AW170" i="19"/>
  <c r="AS227" i="19"/>
  <c r="AL227" i="19"/>
  <c r="AK227" i="19"/>
  <c r="AR238" i="19"/>
  <c r="AS330" i="19"/>
  <c r="AK330" i="19"/>
  <c r="AX330" i="19"/>
  <c r="AW330" i="19"/>
  <c r="AS518" i="19"/>
  <c r="AQ518" i="19"/>
  <c r="AP518" i="19"/>
  <c r="AU518" i="19" s="1"/>
  <c r="AN518" i="19"/>
  <c r="AM518" i="19"/>
  <c r="AW518" i="19"/>
  <c r="AL518" i="19"/>
  <c r="AK518" i="19"/>
  <c r="AL532" i="19"/>
  <c r="AQ532" i="19"/>
  <c r="AX532" i="19"/>
  <c r="AW532" i="19"/>
  <c r="AX694" i="19"/>
  <c r="F694" i="19"/>
  <c r="AR694" i="19"/>
  <c r="AN694" i="19"/>
  <c r="AN750" i="19"/>
  <c r="AR750" i="19"/>
  <c r="F750" i="19"/>
  <c r="AJ821" i="19"/>
  <c r="AK821" i="19"/>
  <c r="AS821" i="19"/>
  <c r="AN821" i="19"/>
  <c r="AN26" i="19"/>
  <c r="AW50" i="19"/>
  <c r="AW64" i="19"/>
  <c r="AM88" i="19"/>
  <c r="AW97" i="19"/>
  <c r="AR98" i="19"/>
  <c r="AQ104" i="19"/>
  <c r="AM106" i="19"/>
  <c r="AD117" i="19"/>
  <c r="AQ120" i="19"/>
  <c r="AP135" i="19"/>
  <c r="AU135" i="19" s="1"/>
  <c r="AD151" i="19"/>
  <c r="AN153" i="19"/>
  <c r="F181" i="19"/>
  <c r="AS181" i="19"/>
  <c r="AR181" i="19"/>
  <c r="AQ181" i="19"/>
  <c r="AJ181" i="19"/>
  <c r="AR222" i="19"/>
  <c r="AS264" i="19"/>
  <c r="AK264" i="19"/>
  <c r="AX264" i="19"/>
  <c r="AW264" i="19"/>
  <c r="AD264" i="19"/>
  <c r="AQ264" i="19"/>
  <c r="AK267" i="19"/>
  <c r="AS314" i="19"/>
  <c r="AX314" i="19"/>
  <c r="AW314" i="19"/>
  <c r="AR314" i="19"/>
  <c r="AP364" i="19"/>
  <c r="AU364" i="19" s="1"/>
  <c r="AL552" i="19"/>
  <c r="F552" i="19"/>
  <c r="AJ552" i="19"/>
  <c r="AS704" i="19"/>
  <c r="AD704" i="19"/>
  <c r="AW704" i="19"/>
  <c r="AL704" i="19"/>
  <c r="AQ704" i="19"/>
  <c r="AP704" i="19"/>
  <c r="AU704" i="19" s="1"/>
  <c r="AK704" i="19"/>
  <c r="AS752" i="19"/>
  <c r="AD752" i="19"/>
  <c r="AW752" i="19"/>
  <c r="AK752" i="19"/>
  <c r="AQ752" i="19"/>
  <c r="AP752" i="19"/>
  <c r="AU752" i="19" s="1"/>
  <c r="AL752" i="19"/>
  <c r="AJ762" i="19"/>
  <c r="AR762" i="19"/>
  <c r="AM762" i="19"/>
  <c r="AJ858" i="19"/>
  <c r="AM858" i="19"/>
  <c r="AX858" i="19"/>
  <c r="AS858" i="19"/>
  <c r="AN858" i="19"/>
  <c r="F858" i="19"/>
  <c r="AN868" i="19"/>
  <c r="AQ868" i="19"/>
  <c r="AP868" i="19"/>
  <c r="AU868" i="19" s="1"/>
  <c r="AL868" i="19"/>
  <c r="AK868" i="19"/>
  <c r="AD868" i="19"/>
  <c r="AW868" i="19"/>
  <c r="AD15" i="19"/>
  <c r="AW15" i="19"/>
  <c r="AQ16" i="19"/>
  <c r="AP17" i="19"/>
  <c r="AU17" i="19" s="1"/>
  <c r="AM18" i="19"/>
  <c r="AW19" i="19"/>
  <c r="AM23" i="19"/>
  <c r="AM24" i="19"/>
  <c r="AX26" i="19"/>
  <c r="AN31" i="19"/>
  <c r="AL32" i="19"/>
  <c r="AJ35" i="19"/>
  <c r="AJ37" i="19"/>
  <c r="AP39" i="19"/>
  <c r="AU39" i="19" s="1"/>
  <c r="AQ40" i="19"/>
  <c r="AN41" i="19"/>
  <c r="F42" i="19"/>
  <c r="AL42" i="19"/>
  <c r="AX43" i="19"/>
  <c r="F45" i="19"/>
  <c r="AN47" i="19"/>
  <c r="AN48" i="19"/>
  <c r="AL49" i="19"/>
  <c r="AK50" i="19"/>
  <c r="AR55" i="19"/>
  <c r="AP56" i="19"/>
  <c r="AU56" i="19" s="1"/>
  <c r="AN57" i="19"/>
  <c r="AM58" i="19"/>
  <c r="AS59" i="19"/>
  <c r="AX63" i="19"/>
  <c r="AL64" i="19"/>
  <c r="AW66" i="19"/>
  <c r="AS69" i="19"/>
  <c r="AP70" i="19"/>
  <c r="AU70" i="19" s="1"/>
  <c r="AP71" i="19"/>
  <c r="AU71" i="19" s="1"/>
  <c r="AM72" i="19"/>
  <c r="AL73" i="19"/>
  <c r="AK74" i="19"/>
  <c r="AK75" i="19"/>
  <c r="F79" i="19"/>
  <c r="AN79" i="19"/>
  <c r="AL80" i="19"/>
  <c r="AJ83" i="19"/>
  <c r="AR86" i="19"/>
  <c r="AD87" i="19"/>
  <c r="AW87" i="19"/>
  <c r="AQ88" i="19"/>
  <c r="AN89" i="19"/>
  <c r="AM90" i="19"/>
  <c r="AJ92" i="19"/>
  <c r="AP95" i="19"/>
  <c r="AU95" i="19" s="1"/>
  <c r="AM96" i="19"/>
  <c r="AJ99" i="19"/>
  <c r="AN103" i="19"/>
  <c r="AK104" i="19"/>
  <c r="AX105" i="19"/>
  <c r="AW106" i="19"/>
  <c r="AP110" i="19"/>
  <c r="AU110" i="19" s="1"/>
  <c r="AD111" i="19"/>
  <c r="AW111" i="19"/>
  <c r="AP112" i="19"/>
  <c r="AU112" i="19" s="1"/>
  <c r="AM113" i="19"/>
  <c r="F114" i="19"/>
  <c r="AL114" i="19"/>
  <c r="AR116" i="19"/>
  <c r="AQ117" i="19"/>
  <c r="AN119" i="19"/>
  <c r="AK120" i="19"/>
  <c r="AX122" i="19"/>
  <c r="AQ125" i="19"/>
  <c r="AD126" i="19"/>
  <c r="AP127" i="19"/>
  <c r="AU127" i="19" s="1"/>
  <c r="AK131" i="19"/>
  <c r="AD135" i="19"/>
  <c r="AW135" i="19"/>
  <c r="AQ136" i="19"/>
  <c r="AP137" i="19"/>
  <c r="AU137" i="19" s="1"/>
  <c r="AK140" i="19"/>
  <c r="AQ142" i="19"/>
  <c r="AM145" i="19"/>
  <c r="AM151" i="19"/>
  <c r="AK152" i="19"/>
  <c r="AX153" i="19"/>
  <c r="AW154" i="19"/>
  <c r="AR158" i="19"/>
  <c r="AD159" i="19"/>
  <c r="AW159" i="19"/>
  <c r="AQ160" i="19"/>
  <c r="AM162" i="19"/>
  <c r="AK164" i="19"/>
  <c r="AR167" i="19"/>
  <c r="AL170" i="19"/>
  <c r="AM186" i="19"/>
  <c r="AN199" i="19"/>
  <c r="AL200" i="19"/>
  <c r="AR204" i="19"/>
  <c r="AM209" i="19"/>
  <c r="AS215" i="19"/>
  <c r="AM215" i="19"/>
  <c r="AL215" i="19"/>
  <c r="AX215" i="19"/>
  <c r="AK215" i="19"/>
  <c r="AW215" i="19"/>
  <c r="AM216" i="19"/>
  <c r="AS226" i="19"/>
  <c r="AL226" i="19"/>
  <c r="F226" i="19"/>
  <c r="AK226" i="19"/>
  <c r="AX226" i="19"/>
  <c r="AW226" i="19"/>
  <c r="AK241" i="19"/>
  <c r="AL241" i="19"/>
  <c r="AX241" i="19"/>
  <c r="AW241" i="19"/>
  <c r="AL243" i="19"/>
  <c r="AW243" i="19"/>
  <c r="AJ243" i="19"/>
  <c r="AK265" i="19"/>
  <c r="AX265" i="19"/>
  <c r="AW265" i="19"/>
  <c r="AP265" i="19"/>
  <c r="AU265" i="19" s="1"/>
  <c r="AM280" i="19"/>
  <c r="AK281" i="19"/>
  <c r="AX281" i="19"/>
  <c r="AW281" i="19"/>
  <c r="AP281" i="19"/>
  <c r="AU281" i="19" s="1"/>
  <c r="AM297" i="19"/>
  <c r="AS303" i="19"/>
  <c r="AW303" i="19"/>
  <c r="AR303" i="19"/>
  <c r="AD303" i="19"/>
  <c r="AQ303" i="19"/>
  <c r="AP303" i="19"/>
  <c r="AU303" i="19" s="1"/>
  <c r="AK314" i="19"/>
  <c r="AR316" i="19"/>
  <c r="AS325" i="19"/>
  <c r="AQ325" i="19"/>
  <c r="AJ325" i="19"/>
  <c r="AL330" i="19"/>
  <c r="AS336" i="19"/>
  <c r="AW336" i="19"/>
  <c r="AD336" i="19"/>
  <c r="AQ336" i="19"/>
  <c r="AP336" i="19"/>
  <c r="AU336" i="19" s="1"/>
  <c r="AN336" i="19"/>
  <c r="AN342" i="19"/>
  <c r="AP342" i="19"/>
  <c r="AU342" i="19" s="1"/>
  <c r="AD342" i="19"/>
  <c r="AN345" i="19"/>
  <c r="F349" i="19"/>
  <c r="AQ349" i="19"/>
  <c r="AJ349" i="19"/>
  <c r="AD349" i="19"/>
  <c r="AD354" i="19"/>
  <c r="AX364" i="19"/>
  <c r="AJ387" i="19"/>
  <c r="AW391" i="19"/>
  <c r="AX397" i="19"/>
  <c r="AN415" i="19"/>
  <c r="AW420" i="19"/>
  <c r="AN420" i="19"/>
  <c r="F420" i="19"/>
  <c r="AM420" i="19"/>
  <c r="AD420" i="19"/>
  <c r="AX420" i="19"/>
  <c r="AX431" i="19"/>
  <c r="AM431" i="19"/>
  <c r="AK431" i="19"/>
  <c r="AM436" i="19"/>
  <c r="AP446" i="19"/>
  <c r="AU446" i="19" s="1"/>
  <c r="AM447" i="19"/>
  <c r="AR449" i="19"/>
  <c r="AL449" i="19"/>
  <c r="AK449" i="19"/>
  <c r="AJ449" i="19"/>
  <c r="AN452" i="19"/>
  <c r="AK465" i="19"/>
  <c r="AJ465" i="19"/>
  <c r="AD465" i="19"/>
  <c r="AW476" i="19"/>
  <c r="AM476" i="19"/>
  <c r="AD476" i="19"/>
  <c r="AX476" i="19"/>
  <c r="AR476" i="19"/>
  <c r="AX518" i="19"/>
  <c r="AS525" i="19"/>
  <c r="AQ525" i="19"/>
  <c r="AP525" i="19"/>
  <c r="AU525" i="19" s="1"/>
  <c r="AN525" i="19"/>
  <c r="AM525" i="19"/>
  <c r="AL525" i="19"/>
  <c r="AK525" i="19"/>
  <c r="AD525" i="19"/>
  <c r="AJ547" i="19"/>
  <c r="AL547" i="19"/>
  <c r="AW547" i="19"/>
  <c r="AN547" i="19"/>
  <c r="AM547" i="19"/>
  <c r="AP550" i="19"/>
  <c r="AU550" i="19" s="1"/>
  <c r="AJ550" i="19"/>
  <c r="AD550" i="19"/>
  <c r="AS550" i="19"/>
  <c r="AR550" i="19"/>
  <c r="AQ550" i="19"/>
  <c r="AJ600" i="19"/>
  <c r="AS604" i="19"/>
  <c r="AN604" i="19"/>
  <c r="AM604" i="19"/>
  <c r="AL604" i="19"/>
  <c r="AK604" i="19"/>
  <c r="AW604" i="19"/>
  <c r="AR604" i="19"/>
  <c r="AQ604" i="19"/>
  <c r="AK717" i="19"/>
  <c r="AP717" i="19"/>
  <c r="AU717" i="19" s="1"/>
  <c r="AP771" i="19"/>
  <c r="AU771" i="19" s="1"/>
  <c r="AM771" i="19"/>
  <c r="AL771" i="19"/>
  <c r="AR771" i="19"/>
  <c r="AW771" i="19"/>
  <c r="AQ771" i="19"/>
  <c r="AD771" i="19"/>
  <c r="AJ777" i="19"/>
  <c r="AN777" i="19"/>
  <c r="AS777" i="19"/>
  <c r="AK777" i="19"/>
  <c r="AK789" i="19"/>
  <c r="AN32" i="19"/>
  <c r="AQ48" i="19"/>
  <c r="AM104" i="19"/>
  <c r="AM129" i="19"/>
  <c r="AM152" i="19"/>
  <c r="AN174" i="19"/>
  <c r="AQ174" i="19"/>
  <c r="AP174" i="19"/>
  <c r="AU174" i="19" s="1"/>
  <c r="AD174" i="19"/>
  <c r="AR276" i="19"/>
  <c r="AJ276" i="19"/>
  <c r="AS282" i="19"/>
  <c r="AX282" i="19"/>
  <c r="AW282" i="19"/>
  <c r="AR282" i="19"/>
  <c r="AN282" i="19"/>
  <c r="AW524" i="19"/>
  <c r="AD524" i="19"/>
  <c r="AX524" i="19"/>
  <c r="AR524" i="19"/>
  <c r="AQ524" i="19"/>
  <c r="AP524" i="19"/>
  <c r="AU524" i="19" s="1"/>
  <c r="AN524" i="19"/>
  <c r="AM524" i="19"/>
  <c r="AM82" i="19"/>
  <c r="AR103" i="19"/>
  <c r="AN104" i="19"/>
  <c r="AN120" i="19"/>
  <c r="AN129" i="19"/>
  <c r="AD134" i="19"/>
  <c r="F189" i="19"/>
  <c r="AR189" i="19"/>
  <c r="AQ189" i="19"/>
  <c r="AJ189" i="19"/>
  <c r="AK385" i="19"/>
  <c r="AJ385" i="19"/>
  <c r="AD385" i="19"/>
  <c r="AK405" i="19"/>
  <c r="AW405" i="19"/>
  <c r="AQ405" i="19"/>
  <c r="AP405" i="19"/>
  <c r="AU405" i="19" s="1"/>
  <c r="AN405" i="19"/>
  <c r="AS433" i="19"/>
  <c r="F433" i="19"/>
  <c r="AR433" i="19"/>
  <c r="AL433" i="19"/>
  <c r="AK433" i="19"/>
  <c r="AK445" i="19"/>
  <c r="AN445" i="19"/>
  <c r="AM445" i="19"/>
  <c r="AL445" i="19"/>
  <c r="AD591" i="19"/>
  <c r="AR666" i="19"/>
  <c r="AJ666" i="19"/>
  <c r="AM666" i="19"/>
  <c r="AP691" i="19"/>
  <c r="AU691" i="19" s="1"/>
  <c r="AW691" i="19"/>
  <c r="F691" i="19"/>
  <c r="AR691" i="19"/>
  <c r="AQ691" i="19"/>
  <c r="AD691" i="19"/>
  <c r="AX691" i="19"/>
  <c r="AM691" i="19"/>
  <c r="AL691" i="19"/>
  <c r="AR23" i="19"/>
  <c r="AD24" i="19"/>
  <c r="AP25" i="19"/>
  <c r="AU25" i="19" s="1"/>
  <c r="AM26" i="19"/>
  <c r="AW31" i="19"/>
  <c r="AR50" i="19"/>
  <c r="AQ64" i="19"/>
  <c r="AR74" i="19"/>
  <c r="AP81" i="19"/>
  <c r="AU81" i="19" s="1"/>
  <c r="AN98" i="19"/>
  <c r="AW103" i="19"/>
  <c r="AN121" i="19"/>
  <c r="AN130" i="19"/>
  <c r="AM153" i="19"/>
  <c r="AD158" i="19"/>
  <c r="AS231" i="19"/>
  <c r="AL231" i="19"/>
  <c r="AX231" i="19"/>
  <c r="AK231" i="19"/>
  <c r="AW231" i="19"/>
  <c r="AR231" i="19"/>
  <c r="AD231" i="19"/>
  <c r="AK236" i="19"/>
  <c r="AJ236" i="19"/>
  <c r="AS293" i="19"/>
  <c r="AQ293" i="19"/>
  <c r="AJ293" i="19"/>
  <c r="AD293" i="19"/>
  <c r="AD405" i="19"/>
  <c r="AK544" i="19"/>
  <c r="AR544" i="19"/>
  <c r="AQ544" i="19"/>
  <c r="AP544" i="19"/>
  <c r="AU544" i="19" s="1"/>
  <c r="AJ544" i="19"/>
  <c r="AW544" i="19"/>
  <c r="AS544" i="19"/>
  <c r="AS601" i="19"/>
  <c r="AR601" i="19"/>
  <c r="AD601" i="19"/>
  <c r="AQ601" i="19"/>
  <c r="AP601" i="19"/>
  <c r="AU601" i="19" s="1"/>
  <c r="AN601" i="19"/>
  <c r="AW601" i="19"/>
  <c r="F601" i="19"/>
  <c r="AM601" i="19"/>
  <c r="AL601" i="19"/>
  <c r="AP607" i="19"/>
  <c r="AU607" i="19" s="1"/>
  <c r="AK607" i="19"/>
  <c r="AX607" i="19"/>
  <c r="AD607" i="19"/>
  <c r="AR607" i="19"/>
  <c r="AQ607" i="19"/>
  <c r="AN607" i="19"/>
  <c r="AP635" i="19"/>
  <c r="AU635" i="19" s="1"/>
  <c r="AL635" i="19"/>
  <c r="AD635" i="19"/>
  <c r="AX635" i="19"/>
  <c r="AW635" i="19"/>
  <c r="AR635" i="19"/>
  <c r="AQ635" i="19"/>
  <c r="AM635" i="19"/>
  <c r="AM710" i="19"/>
  <c r="AS710" i="19"/>
  <c r="AN710" i="19"/>
  <c r="AN995" i="19"/>
  <c r="AM995" i="19"/>
  <c r="AL995" i="19"/>
  <c r="AX995" i="19"/>
  <c r="AD995" i="19"/>
  <c r="AW995" i="19"/>
  <c r="AR995" i="19"/>
  <c r="AQ995" i="19"/>
  <c r="AP995" i="19"/>
  <c r="AU995" i="19" s="1"/>
  <c r="AD23" i="19"/>
  <c r="AX24" i="19"/>
  <c r="AW25" i="19"/>
  <c r="AX31" i="19"/>
  <c r="AW32" i="19"/>
  <c r="AW33" i="19"/>
  <c r="AR34" i="19"/>
  <c r="AP46" i="19"/>
  <c r="AU46" i="19" s="1"/>
  <c r="AK61" i="19"/>
  <c r="AQ63" i="19"/>
  <c r="AP65" i="19"/>
  <c r="AU65" i="19" s="1"/>
  <c r="AR82" i="19"/>
  <c r="AX119" i="19"/>
  <c r="AR130" i="19"/>
  <c r="AW151" i="19"/>
  <c r="AQ152" i="19"/>
  <c r="AP159" i="19"/>
  <c r="AU159" i="19" s="1"/>
  <c r="AR174" i="19"/>
  <c r="AS242" i="19"/>
  <c r="AK242" i="19"/>
  <c r="AX242" i="19"/>
  <c r="AW242" i="19"/>
  <c r="AK249" i="19"/>
  <c r="AX249" i="19"/>
  <c r="AW249" i="19"/>
  <c r="AP249" i="19"/>
  <c r="AU249" i="19" s="1"/>
  <c r="AN249" i="19"/>
  <c r="AL282" i="19"/>
  <c r="AS359" i="19"/>
  <c r="AK359" i="19"/>
  <c r="AJ359" i="19"/>
  <c r="AS393" i="19"/>
  <c r="AR393" i="19"/>
  <c r="AQ393" i="19"/>
  <c r="AL416" i="19"/>
  <c r="AK416" i="19"/>
  <c r="AP435" i="19"/>
  <c r="AU435" i="19" s="1"/>
  <c r="AS435" i="19"/>
  <c r="AJ435" i="19"/>
  <c r="AK453" i="19"/>
  <c r="AX453" i="19"/>
  <c r="AD453" i="19"/>
  <c r="AW453" i="19"/>
  <c r="AQ453" i="19"/>
  <c r="AP453" i="19"/>
  <c r="AU453" i="19" s="1"/>
  <c r="AW471" i="19"/>
  <c r="AX471" i="19"/>
  <c r="AS471" i="19"/>
  <c r="AN471" i="19"/>
  <c r="AM471" i="19"/>
  <c r="AP536" i="19"/>
  <c r="AU536" i="19" s="1"/>
  <c r="AN536" i="19"/>
  <c r="AQ591" i="19"/>
  <c r="AS596" i="19"/>
  <c r="AQ596" i="19"/>
  <c r="F596" i="19"/>
  <c r="AN596" i="19"/>
  <c r="AM596" i="19"/>
  <c r="AL596" i="19"/>
  <c r="AX596" i="19"/>
  <c r="AW596" i="19"/>
  <c r="AR596" i="19"/>
  <c r="AK596" i="19"/>
  <c r="AJ645" i="19"/>
  <c r="AS645" i="19"/>
  <c r="AN645" i="19"/>
  <c r="AK645" i="19"/>
  <c r="AK757" i="19"/>
  <c r="AJ757" i="19"/>
  <c r="AN757" i="19"/>
  <c r="AK761" i="19"/>
  <c r="AJ761" i="19"/>
  <c r="AP761" i="19"/>
  <c r="AU761" i="19" s="1"/>
  <c r="AM842" i="19"/>
  <c r="AR842" i="19"/>
  <c r="AN842" i="19"/>
  <c r="AJ842" i="19"/>
  <c r="F842" i="19"/>
  <c r="AX842" i="19"/>
  <c r="AX15" i="19"/>
  <c r="AD16" i="19"/>
  <c r="AW16" i="19"/>
  <c r="AW17" i="19"/>
  <c r="AN18" i="19"/>
  <c r="AX19" i="19"/>
  <c r="AD21" i="19"/>
  <c r="AN23" i="19"/>
  <c r="AN24" i="19"/>
  <c r="AL25" i="19"/>
  <c r="AD30" i="19"/>
  <c r="AP31" i="19"/>
  <c r="AU31" i="19" s="1"/>
  <c r="AM32" i="19"/>
  <c r="AL33" i="19"/>
  <c r="AK34" i="19"/>
  <c r="AK35" i="19"/>
  <c r="AQ39" i="19"/>
  <c r="AD40" i="19"/>
  <c r="AW40" i="19"/>
  <c r="AP41" i="19"/>
  <c r="AU41" i="19" s="1"/>
  <c r="AM42" i="19"/>
  <c r="AP47" i="19"/>
  <c r="AU47" i="19" s="1"/>
  <c r="AP48" i="19"/>
  <c r="AU48" i="19" s="1"/>
  <c r="AM49" i="19"/>
  <c r="F50" i="19"/>
  <c r="AL50" i="19"/>
  <c r="AD55" i="19"/>
  <c r="AW55" i="19"/>
  <c r="AQ56" i="19"/>
  <c r="AP57" i="19"/>
  <c r="AU57" i="19" s="1"/>
  <c r="AN58" i="19"/>
  <c r="AL63" i="19"/>
  <c r="AM64" i="19"/>
  <c r="AX66" i="19"/>
  <c r="AQ70" i="19"/>
  <c r="AQ71" i="19"/>
  <c r="AN72" i="19"/>
  <c r="AM73" i="19"/>
  <c r="F74" i="19"/>
  <c r="AL74" i="19"/>
  <c r="AP78" i="19"/>
  <c r="AU78" i="19" s="1"/>
  <c r="AP79" i="19"/>
  <c r="AU79" i="19" s="1"/>
  <c r="AM80" i="19"/>
  <c r="AL81" i="19"/>
  <c r="AK82" i="19"/>
  <c r="AX87" i="19"/>
  <c r="AD88" i="19"/>
  <c r="AW88" i="19"/>
  <c r="AP89" i="19"/>
  <c r="AU89" i="19" s="1"/>
  <c r="AN90" i="19"/>
  <c r="AP94" i="19"/>
  <c r="AU94" i="19" s="1"/>
  <c r="AQ95" i="19"/>
  <c r="AL97" i="19"/>
  <c r="AK98" i="19"/>
  <c r="AW99" i="19"/>
  <c r="AP103" i="19"/>
  <c r="AU103" i="19" s="1"/>
  <c r="AL104" i="19"/>
  <c r="AX106" i="19"/>
  <c r="AQ110" i="19"/>
  <c r="AX111" i="19"/>
  <c r="AQ112" i="19"/>
  <c r="AM114" i="19"/>
  <c r="AR117" i="19"/>
  <c r="AD118" i="19"/>
  <c r="AP119" i="19"/>
  <c r="AU119" i="19" s="1"/>
  <c r="AL120" i="19"/>
  <c r="AR125" i="19"/>
  <c r="F127" i="19"/>
  <c r="AQ127" i="19"/>
  <c r="AM128" i="19"/>
  <c r="AL129" i="19"/>
  <c r="AK130" i="19"/>
  <c r="AD133" i="19"/>
  <c r="F134" i="19"/>
  <c r="AX135" i="19"/>
  <c r="AD136" i="19"/>
  <c r="AW136" i="19"/>
  <c r="AW137" i="19"/>
  <c r="AR138" i="19"/>
  <c r="AR142" i="19"/>
  <c r="AR143" i="19"/>
  <c r="AP144" i="19"/>
  <c r="AU144" i="19" s="1"/>
  <c r="AN145" i="19"/>
  <c r="AM146" i="19"/>
  <c r="F149" i="19"/>
  <c r="AD150" i="19"/>
  <c r="F151" i="19"/>
  <c r="AN151" i="19"/>
  <c r="AL152" i="19"/>
  <c r="AX154" i="19"/>
  <c r="AX159" i="19"/>
  <c r="AD160" i="19"/>
  <c r="AW160" i="19"/>
  <c r="AP161" i="19"/>
  <c r="AU161" i="19" s="1"/>
  <c r="AN162" i="19"/>
  <c r="AP166" i="19"/>
  <c r="AU166" i="19" s="1"/>
  <c r="AD167" i="19"/>
  <c r="AW167" i="19"/>
  <c r="AP168" i="19"/>
  <c r="AU168" i="19" s="1"/>
  <c r="AM169" i="19"/>
  <c r="F170" i="19"/>
  <c r="AM170" i="19"/>
  <c r="F174" i="19"/>
  <c r="AL183" i="19"/>
  <c r="AN186" i="19"/>
  <c r="AN190" i="19"/>
  <c r="AP190" i="19"/>
  <c r="AU190" i="19" s="1"/>
  <c r="AD190" i="19"/>
  <c r="AP199" i="19"/>
  <c r="AU199" i="19" s="1"/>
  <c r="AM200" i="19"/>
  <c r="AN209" i="19"/>
  <c r="AL211" i="19"/>
  <c r="AJ211" i="19"/>
  <c r="AD215" i="19"/>
  <c r="AN216" i="19"/>
  <c r="F222" i="19"/>
  <c r="AN231" i="19"/>
  <c r="AK233" i="19"/>
  <c r="AX233" i="19"/>
  <c r="AW233" i="19"/>
  <c r="AP233" i="19"/>
  <c r="AU233" i="19" s="1"/>
  <c r="AN233" i="19"/>
  <c r="F238" i="19"/>
  <c r="AL242" i="19"/>
  <c r="AJ244" i="19"/>
  <c r="AP247" i="19"/>
  <c r="AU247" i="19" s="1"/>
  <c r="AS248" i="19"/>
  <c r="AK248" i="19"/>
  <c r="AX248" i="19"/>
  <c r="AW248" i="19"/>
  <c r="AD248" i="19"/>
  <c r="AQ248" i="19"/>
  <c r="AM249" i="19"/>
  <c r="F260" i="19"/>
  <c r="AS263" i="19"/>
  <c r="AM263" i="19"/>
  <c r="F263" i="19"/>
  <c r="AL263" i="19"/>
  <c r="AX263" i="19"/>
  <c r="AK263" i="19"/>
  <c r="AW263" i="19"/>
  <c r="AR263" i="19"/>
  <c r="AL264" i="19"/>
  <c r="F266" i="19"/>
  <c r="F270" i="19"/>
  <c r="AN280" i="19"/>
  <c r="F282" i="19"/>
  <c r="AD286" i="19"/>
  <c r="AN297" i="19"/>
  <c r="AN302" i="19"/>
  <c r="AR302" i="19"/>
  <c r="AQ302" i="19"/>
  <c r="AP302" i="19"/>
  <c r="AU302" i="19" s="1"/>
  <c r="AR308" i="19"/>
  <c r="AK308" i="19"/>
  <c r="AJ308" i="19"/>
  <c r="AK313" i="19"/>
  <c r="AX313" i="19"/>
  <c r="AW313" i="19"/>
  <c r="AL314" i="19"/>
  <c r="AM319" i="19"/>
  <c r="AS320" i="19"/>
  <c r="AW320" i="19"/>
  <c r="AD320" i="19"/>
  <c r="AQ320" i="19"/>
  <c r="AP320" i="19"/>
  <c r="AU320" i="19" s="1"/>
  <c r="AN320" i="19"/>
  <c r="AD325" i="19"/>
  <c r="AR326" i="19"/>
  <c r="AM330" i="19"/>
  <c r="AP334" i="19"/>
  <c r="AU334" i="19" s="1"/>
  <c r="AL335" i="19"/>
  <c r="AR340" i="19"/>
  <c r="AK340" i="19"/>
  <c r="AJ340" i="19"/>
  <c r="F341" i="19"/>
  <c r="AP345" i="19"/>
  <c r="AU345" i="19" s="1"/>
  <c r="F348" i="19"/>
  <c r="AK373" i="19"/>
  <c r="AL373" i="19"/>
  <c r="AX373" i="19"/>
  <c r="AD373" i="19"/>
  <c r="AW373" i="19"/>
  <c r="AQ373" i="19"/>
  <c r="AK374" i="19"/>
  <c r="AL382" i="19"/>
  <c r="AS387" i="19"/>
  <c r="AX391" i="19"/>
  <c r="AP403" i="19"/>
  <c r="AU403" i="19" s="1"/>
  <c r="AS403" i="19"/>
  <c r="AJ403" i="19"/>
  <c r="AS408" i="19"/>
  <c r="AN413" i="19"/>
  <c r="AS414" i="19"/>
  <c r="AX414" i="19"/>
  <c r="AW414" i="19"/>
  <c r="AP414" i="19"/>
  <c r="AU414" i="19" s="1"/>
  <c r="AP418" i="19"/>
  <c r="AU418" i="19" s="1"/>
  <c r="AS418" i="19"/>
  <c r="AR418" i="19"/>
  <c r="AK418" i="19"/>
  <c r="AJ418" i="19"/>
  <c r="AL422" i="19"/>
  <c r="F426" i="19"/>
  <c r="AK429" i="19"/>
  <c r="AP429" i="19"/>
  <c r="AU429" i="19" s="1"/>
  <c r="AN429" i="19"/>
  <c r="AM429" i="19"/>
  <c r="AL429" i="19"/>
  <c r="AN436" i="19"/>
  <c r="AL437" i="19"/>
  <c r="AX445" i="19"/>
  <c r="AN447" i="19"/>
  <c r="AD449" i="19"/>
  <c r="AP452" i="19"/>
  <c r="AU452" i="19" s="1"/>
  <c r="AM453" i="19"/>
  <c r="AK454" i="19"/>
  <c r="AQ461" i="19"/>
  <c r="AX463" i="19"/>
  <c r="AK463" i="19"/>
  <c r="AL471" i="19"/>
  <c r="AN477" i="19"/>
  <c r="AL489" i="19"/>
  <c r="F489" i="19"/>
  <c r="AK493" i="19"/>
  <c r="AL493" i="19"/>
  <c r="AX493" i="19"/>
  <c r="AW493" i="19"/>
  <c r="AD493" i="19"/>
  <c r="AR493" i="19"/>
  <c r="AQ493" i="19"/>
  <c r="AP493" i="19"/>
  <c r="AU493" i="19" s="1"/>
  <c r="AN493" i="19"/>
  <c r="AM493" i="19"/>
  <c r="AL494" i="19"/>
  <c r="AW503" i="19"/>
  <c r="AX503" i="19"/>
  <c r="AS503" i="19"/>
  <c r="AN503" i="19"/>
  <c r="AM503" i="19"/>
  <c r="AL503" i="19"/>
  <c r="AJ503" i="19"/>
  <c r="F509" i="19"/>
  <c r="F524" i="19"/>
  <c r="AS554" i="19"/>
  <c r="AQ554" i="19"/>
  <c r="AP554" i="19"/>
  <c r="AU554" i="19" s="1"/>
  <c r="AN554" i="19"/>
  <c r="AM554" i="19"/>
  <c r="F566" i="19"/>
  <c r="AD604" i="19"/>
  <c r="AL612" i="19"/>
  <c r="AS640" i="19"/>
  <c r="AL640" i="19"/>
  <c r="AK640" i="19"/>
  <c r="AD640" i="19"/>
  <c r="AP640" i="19"/>
  <c r="AU640" i="19" s="1"/>
  <c r="AM718" i="19"/>
  <c r="AJ769" i="19"/>
  <c r="AN769" i="19"/>
  <c r="AS769" i="19"/>
  <c r="AK769" i="19"/>
  <c r="AK823" i="19"/>
  <c r="AL823" i="19"/>
  <c r="AD823" i="19"/>
  <c r="AQ823" i="19"/>
  <c r="F823" i="19"/>
  <c r="AX823" i="19"/>
  <c r="AW823" i="19"/>
  <c r="AR823" i="19"/>
  <c r="AR827" i="19"/>
  <c r="AM830" i="19"/>
  <c r="AN830" i="19"/>
  <c r="AJ830" i="19"/>
  <c r="AX830" i="19"/>
  <c r="F830" i="19"/>
  <c r="AR830" i="19"/>
  <c r="AR173" i="19"/>
  <c r="F175" i="19"/>
  <c r="AQ175" i="19"/>
  <c r="AM176" i="19"/>
  <c r="AX184" i="19"/>
  <c r="AN191" i="19"/>
  <c r="AK192" i="19"/>
  <c r="F197" i="19"/>
  <c r="AR198" i="19"/>
  <c r="AM201" i="19"/>
  <c r="AL203" i="19"/>
  <c r="AL207" i="19"/>
  <c r="AX208" i="19"/>
  <c r="AM217" i="19"/>
  <c r="AR221" i="19"/>
  <c r="AN223" i="19"/>
  <c r="AK224" i="19"/>
  <c r="F229" i="19"/>
  <c r="AM234" i="19"/>
  <c r="F237" i="19"/>
  <c r="F239" i="19"/>
  <c r="AM239" i="19"/>
  <c r="AK240" i="19"/>
  <c r="AR246" i="19"/>
  <c r="AM250" i="19"/>
  <c r="F252" i="19"/>
  <c r="AS253" i="19"/>
  <c r="F255" i="19"/>
  <c r="AP255" i="19"/>
  <c r="AU255" i="19" s="1"/>
  <c r="AL256" i="19"/>
  <c r="AK259" i="19"/>
  <c r="F262" i="19"/>
  <c r="AN271" i="19"/>
  <c r="AL272" i="19"/>
  <c r="F277" i="19"/>
  <c r="F278" i="19"/>
  <c r="AQ287" i="19"/>
  <c r="AM288" i="19"/>
  <c r="AK290" i="19"/>
  <c r="AL291" i="19"/>
  <c r="AK295" i="19"/>
  <c r="AX295" i="19"/>
  <c r="AJ300" i="19"/>
  <c r="AM304" i="19"/>
  <c r="AJ307" i="19"/>
  <c r="AM311" i="19"/>
  <c r="AX312" i="19"/>
  <c r="AQ318" i="19"/>
  <c r="AM321" i="19"/>
  <c r="F322" i="19"/>
  <c r="AL322" i="19"/>
  <c r="AL327" i="19"/>
  <c r="AX328" i="19"/>
  <c r="AK332" i="19"/>
  <c r="AL337" i="19"/>
  <c r="AK338" i="19"/>
  <c r="AW339" i="19"/>
  <c r="AN343" i="19"/>
  <c r="AK344" i="19"/>
  <c r="F353" i="19"/>
  <c r="AS353" i="19"/>
  <c r="AX358" i="19"/>
  <c r="AW360" i="19"/>
  <c r="F363" i="19"/>
  <c r="AN365" i="19"/>
  <c r="AK366" i="19"/>
  <c r="AL369" i="19"/>
  <c r="AJ376" i="19"/>
  <c r="AR386" i="19"/>
  <c r="AM388" i="19"/>
  <c r="AL389" i="19"/>
  <c r="AW392" i="19"/>
  <c r="AX396" i="19"/>
  <c r="AK398" i="19"/>
  <c r="AP404" i="19"/>
  <c r="AU404" i="19" s="1"/>
  <c r="AL406" i="19"/>
  <c r="AK407" i="19"/>
  <c r="AQ410" i="19"/>
  <c r="AW455" i="19"/>
  <c r="AW472" i="19"/>
  <c r="AL497" i="19"/>
  <c r="AK497" i="19"/>
  <c r="AJ497" i="19"/>
  <c r="AL505" i="19"/>
  <c r="AW505" i="19"/>
  <c r="AS505" i="19"/>
  <c r="AJ505" i="19"/>
  <c r="AS510" i="19"/>
  <c r="AQ510" i="19"/>
  <c r="AP510" i="19"/>
  <c r="AU510" i="19" s="1"/>
  <c r="AN510" i="19"/>
  <c r="AM510" i="19"/>
  <c r="AJ527" i="19"/>
  <c r="AD527" i="19"/>
  <c r="AS527" i="19"/>
  <c r="AR527" i="19"/>
  <c r="AQ527" i="19"/>
  <c r="AS572" i="19"/>
  <c r="AW572" i="19"/>
  <c r="AD572" i="19"/>
  <c r="AR572" i="19"/>
  <c r="AQ572" i="19"/>
  <c r="AN572" i="19"/>
  <c r="AS588" i="19"/>
  <c r="AM588" i="19"/>
  <c r="AL588" i="19"/>
  <c r="AK588" i="19"/>
  <c r="AX588" i="19"/>
  <c r="AS593" i="19"/>
  <c r="AR593" i="19"/>
  <c r="AD593" i="19"/>
  <c r="AQ593" i="19"/>
  <c r="AP593" i="19"/>
  <c r="AU593" i="19" s="1"/>
  <c r="AN593" i="19"/>
  <c r="AK603" i="19"/>
  <c r="AL603" i="19"/>
  <c r="F603" i="19"/>
  <c r="AX603" i="19"/>
  <c r="AR603" i="19"/>
  <c r="AS632" i="19"/>
  <c r="AK632" i="19"/>
  <c r="AD632" i="19"/>
  <c r="AN668" i="19"/>
  <c r="AK668" i="19"/>
  <c r="AD668" i="19"/>
  <c r="AP668" i="19"/>
  <c r="AU668" i="19" s="1"/>
  <c r="AQ668" i="19"/>
  <c r="AL668" i="19"/>
  <c r="AN684" i="19"/>
  <c r="AD684" i="19"/>
  <c r="AL684" i="19"/>
  <c r="AW684" i="19"/>
  <c r="AQ684" i="19"/>
  <c r="AJ741" i="19"/>
  <c r="AS741" i="19"/>
  <c r="AK767" i="19"/>
  <c r="AQ767" i="19"/>
  <c r="F767" i="19"/>
  <c r="AN767" i="19"/>
  <c r="AM767" i="19"/>
  <c r="AW767" i="19"/>
  <c r="AX767" i="19"/>
  <c r="AR767" i="19"/>
  <c r="AL767" i="19"/>
  <c r="AK775" i="19"/>
  <c r="AQ775" i="19"/>
  <c r="F775" i="19"/>
  <c r="AM775" i="19"/>
  <c r="AL775" i="19"/>
  <c r="AW775" i="19"/>
  <c r="AX775" i="19"/>
  <c r="AR775" i="19"/>
  <c r="AD775" i="19"/>
  <c r="AS832" i="19"/>
  <c r="AK832" i="19"/>
  <c r="AD832" i="19"/>
  <c r="AP832" i="19"/>
  <c r="AU832" i="19" s="1"/>
  <c r="AL832" i="19"/>
  <c r="AR175" i="19"/>
  <c r="AL177" i="19"/>
  <c r="AK178" i="19"/>
  <c r="AK184" i="19"/>
  <c r="AP191" i="19"/>
  <c r="AU191" i="19" s="1"/>
  <c r="AL192" i="19"/>
  <c r="AN201" i="19"/>
  <c r="AM202" i="19"/>
  <c r="AD206" i="19"/>
  <c r="F207" i="19"/>
  <c r="AM207" i="19"/>
  <c r="AK208" i="19"/>
  <c r="AR214" i="19"/>
  <c r="AN217" i="19"/>
  <c r="AM218" i="19"/>
  <c r="F220" i="19"/>
  <c r="AS221" i="19"/>
  <c r="F223" i="19"/>
  <c r="AP223" i="19"/>
  <c r="AU223" i="19" s="1"/>
  <c r="AL224" i="19"/>
  <c r="F230" i="19"/>
  <c r="AN234" i="19"/>
  <c r="AN239" i="19"/>
  <c r="AL240" i="19"/>
  <c r="F245" i="19"/>
  <c r="F246" i="19"/>
  <c r="AN250" i="19"/>
  <c r="AQ255" i="19"/>
  <c r="AM256" i="19"/>
  <c r="AL257" i="19"/>
  <c r="AK258" i="19"/>
  <c r="AP271" i="19"/>
  <c r="AU271" i="19" s="1"/>
  <c r="AM272" i="19"/>
  <c r="AD287" i="19"/>
  <c r="AR287" i="19"/>
  <c r="AN288" i="19"/>
  <c r="AM289" i="19"/>
  <c r="F290" i="19"/>
  <c r="AL290" i="19"/>
  <c r="AD294" i="19"/>
  <c r="AL295" i="19"/>
  <c r="AK300" i="19"/>
  <c r="AN304" i="19"/>
  <c r="AL305" i="19"/>
  <c r="AK306" i="19"/>
  <c r="AW307" i="19"/>
  <c r="AN311" i="19"/>
  <c r="AK312" i="19"/>
  <c r="AD317" i="19"/>
  <c r="AR318" i="19"/>
  <c r="AM322" i="19"/>
  <c r="F327" i="19"/>
  <c r="AM327" i="19"/>
  <c r="AK328" i="19"/>
  <c r="F332" i="19"/>
  <c r="AR332" i="19"/>
  <c r="AM337" i="19"/>
  <c r="F338" i="19"/>
  <c r="AL338" i="19"/>
  <c r="F343" i="19"/>
  <c r="AP343" i="19"/>
  <c r="AU343" i="19" s="1"/>
  <c r="AL344" i="19"/>
  <c r="F350" i="19"/>
  <c r="AK351" i="19"/>
  <c r="AW353" i="19"/>
  <c r="AM356" i="19"/>
  <c r="AL357" i="19"/>
  <c r="AX360" i="19"/>
  <c r="AL366" i="19"/>
  <c r="AK367" i="19"/>
  <c r="AR369" i="19"/>
  <c r="AS376" i="19"/>
  <c r="AQ380" i="19"/>
  <c r="AS386" i="19"/>
  <c r="AN388" i="19"/>
  <c r="AM389" i="19"/>
  <c r="AK390" i="19"/>
  <c r="AX392" i="19"/>
  <c r="AD396" i="19"/>
  <c r="AL398" i="19"/>
  <c r="AK399" i="19"/>
  <c r="AD402" i="19"/>
  <c r="AQ404" i="19"/>
  <c r="AM406" i="19"/>
  <c r="AW407" i="19"/>
  <c r="AW417" i="19"/>
  <c r="AS424" i="19"/>
  <c r="AX428" i="19"/>
  <c r="AK430" i="19"/>
  <c r="AD434" i="19"/>
  <c r="AW439" i="19"/>
  <c r="AX460" i="19"/>
  <c r="AP468" i="19"/>
  <c r="AU468" i="19" s="1"/>
  <c r="AM469" i="19"/>
  <c r="AK485" i="19"/>
  <c r="AN485" i="19"/>
  <c r="AM485" i="19"/>
  <c r="AL485" i="19"/>
  <c r="AX485" i="19"/>
  <c r="AD497" i="19"/>
  <c r="AQ507" i="19"/>
  <c r="AS507" i="19"/>
  <c r="AW508" i="19"/>
  <c r="AM508" i="19"/>
  <c r="AD508" i="19"/>
  <c r="AX508" i="19"/>
  <c r="AJ543" i="19"/>
  <c r="AM543" i="19"/>
  <c r="AD543" i="19"/>
  <c r="AS543" i="19"/>
  <c r="AR543" i="19"/>
  <c r="AM570" i="19"/>
  <c r="AJ570" i="19"/>
  <c r="AX570" i="19"/>
  <c r="AD570" i="19"/>
  <c r="AS570" i="19"/>
  <c r="AW593" i="19"/>
  <c r="AW598" i="19"/>
  <c r="AS598" i="19"/>
  <c r="AW603" i="19"/>
  <c r="AP683" i="19"/>
  <c r="AU683" i="19" s="1"/>
  <c r="AW683" i="19"/>
  <c r="F683" i="19"/>
  <c r="AR683" i="19"/>
  <c r="AQ683" i="19"/>
  <c r="AD683" i="19"/>
  <c r="AX683" i="19"/>
  <c r="AN692" i="19"/>
  <c r="AK692" i="19"/>
  <c r="AD692" i="19"/>
  <c r="AP692" i="19"/>
  <c r="AU692" i="19" s="1"/>
  <c r="AW692" i="19"/>
  <c r="AQ692" i="19"/>
  <c r="AL692" i="19"/>
  <c r="AP765" i="19"/>
  <c r="AU765" i="19" s="1"/>
  <c r="AN765" i="19"/>
  <c r="AD767" i="19"/>
  <c r="AN782" i="19"/>
  <c r="AS782" i="19"/>
  <c r="AM782" i="19"/>
  <c r="AS848" i="19"/>
  <c r="AD848" i="19"/>
  <c r="AW848" i="19"/>
  <c r="AQ848" i="19"/>
  <c r="AP848" i="19"/>
  <c r="AU848" i="19" s="1"/>
  <c r="AL848" i="19"/>
  <c r="AK848" i="19"/>
  <c r="AN861" i="19"/>
  <c r="AK861" i="19"/>
  <c r="AJ861" i="19"/>
  <c r="AS861" i="19"/>
  <c r="AP867" i="19"/>
  <c r="AU867" i="19" s="1"/>
  <c r="AL867" i="19"/>
  <c r="AD867" i="19"/>
  <c r="AX867" i="19"/>
  <c r="AR867" i="19"/>
  <c r="AQ867" i="19"/>
  <c r="AM867" i="19"/>
  <c r="F867" i="19"/>
  <c r="AW867" i="19"/>
  <c r="AM177" i="19"/>
  <c r="AL184" i="19"/>
  <c r="F191" i="19"/>
  <c r="AQ191" i="19"/>
  <c r="AM192" i="19"/>
  <c r="AL193" i="19"/>
  <c r="AD197" i="19"/>
  <c r="F198" i="19"/>
  <c r="AP201" i="19"/>
  <c r="AU201" i="19" s="1"/>
  <c r="AN202" i="19"/>
  <c r="AN207" i="19"/>
  <c r="AL208" i="19"/>
  <c r="F213" i="19"/>
  <c r="F214" i="19"/>
  <c r="AP217" i="19"/>
  <c r="AU217" i="19" s="1"/>
  <c r="AN218" i="19"/>
  <c r="AQ223" i="19"/>
  <c r="AM224" i="19"/>
  <c r="AD229" i="19"/>
  <c r="AR234" i="19"/>
  <c r="AP239" i="19"/>
  <c r="AU239" i="19" s="1"/>
  <c r="AM240" i="19"/>
  <c r="AR250" i="19"/>
  <c r="AM257" i="19"/>
  <c r="AL258" i="19"/>
  <c r="AD262" i="19"/>
  <c r="AQ271" i="19"/>
  <c r="AN272" i="19"/>
  <c r="AL273" i="19"/>
  <c r="AD285" i="19"/>
  <c r="AW287" i="19"/>
  <c r="AP288" i="19"/>
  <c r="AU288" i="19" s="1"/>
  <c r="AN289" i="19"/>
  <c r="AM290" i="19"/>
  <c r="F295" i="19"/>
  <c r="AM295" i="19"/>
  <c r="F300" i="19"/>
  <c r="AR300" i="19"/>
  <c r="AM305" i="19"/>
  <c r="F306" i="19"/>
  <c r="AL306" i="19"/>
  <c r="AR309" i="19"/>
  <c r="AD310" i="19"/>
  <c r="F311" i="19"/>
  <c r="AP311" i="19"/>
  <c r="AU311" i="19" s="1"/>
  <c r="AL312" i="19"/>
  <c r="F318" i="19"/>
  <c r="AP321" i="19"/>
  <c r="AU321" i="19" s="1"/>
  <c r="AN322" i="19"/>
  <c r="AN327" i="19"/>
  <c r="AL328" i="19"/>
  <c r="AM338" i="19"/>
  <c r="AQ343" i="19"/>
  <c r="AM344" i="19"/>
  <c r="AM351" i="19"/>
  <c r="F356" i="19"/>
  <c r="AN356" i="19"/>
  <c r="AM357" i="19"/>
  <c r="AK358" i="19"/>
  <c r="AQ365" i="19"/>
  <c r="AM366" i="19"/>
  <c r="AM367" i="19"/>
  <c r="F369" i="19"/>
  <c r="AS369" i="19"/>
  <c r="AW376" i="19"/>
  <c r="AP388" i="19"/>
  <c r="AU388" i="19" s="1"/>
  <c r="AN389" i="19"/>
  <c r="AL390" i="19"/>
  <c r="AM399" i="19"/>
  <c r="AR404" i="19"/>
  <c r="AN406" i="19"/>
  <c r="AX407" i="19"/>
  <c r="F412" i="19"/>
  <c r="AR412" i="19"/>
  <c r="AL421" i="19"/>
  <c r="AW424" i="19"/>
  <c r="AN427" i="19"/>
  <c r="AD428" i="19"/>
  <c r="AL430" i="19"/>
  <c r="AX444" i="19"/>
  <c r="AD450" i="19"/>
  <c r="AD460" i="19"/>
  <c r="AQ468" i="19"/>
  <c r="AN469" i="19"/>
  <c r="AK480" i="19"/>
  <c r="AX480" i="19"/>
  <c r="AW480" i="19"/>
  <c r="AS480" i="19"/>
  <c r="AS481" i="19"/>
  <c r="AR481" i="19"/>
  <c r="AQ481" i="19"/>
  <c r="AD485" i="19"/>
  <c r="AS491" i="19"/>
  <c r="F491" i="19"/>
  <c r="AR491" i="19"/>
  <c r="AP491" i="19"/>
  <c r="AU491" i="19" s="1"/>
  <c r="AN491" i="19"/>
  <c r="AP499" i="19"/>
  <c r="AU499" i="19" s="1"/>
  <c r="AS499" i="19"/>
  <c r="AJ499" i="19"/>
  <c r="AJ504" i="19"/>
  <c r="AD510" i="19"/>
  <c r="AK528" i="19"/>
  <c r="AD528" i="19"/>
  <c r="AW528" i="19"/>
  <c r="AS528" i="19"/>
  <c r="AN549" i="19"/>
  <c r="AL549" i="19"/>
  <c r="AJ549" i="19"/>
  <c r="AX549" i="19"/>
  <c r="AS549" i="19"/>
  <c r="AD549" i="19"/>
  <c r="AW568" i="19"/>
  <c r="F568" i="19"/>
  <c r="AS568" i="19"/>
  <c r="AR568" i="19"/>
  <c r="AL568" i="19"/>
  <c r="AM578" i="19"/>
  <c r="AD578" i="19"/>
  <c r="AP583" i="19"/>
  <c r="AU583" i="19" s="1"/>
  <c r="AN583" i="19"/>
  <c r="AM583" i="19"/>
  <c r="AK583" i="19"/>
  <c r="AJ587" i="19"/>
  <c r="AM587" i="19"/>
  <c r="AX587" i="19"/>
  <c r="AS587" i="19"/>
  <c r="AD588" i="19"/>
  <c r="AX593" i="19"/>
  <c r="AP599" i="19"/>
  <c r="AU599" i="19" s="1"/>
  <c r="AM599" i="19"/>
  <c r="AK599" i="19"/>
  <c r="AX599" i="19"/>
  <c r="AD599" i="19"/>
  <c r="AS610" i="19"/>
  <c r="AM610" i="19"/>
  <c r="AS626" i="19"/>
  <c r="AN626" i="19"/>
  <c r="AP627" i="19"/>
  <c r="AU627" i="19" s="1"/>
  <c r="AD627" i="19"/>
  <c r="AX627" i="19"/>
  <c r="AW627" i="19"/>
  <c r="AP643" i="19"/>
  <c r="AU643" i="19" s="1"/>
  <c r="AQ643" i="19"/>
  <c r="F643" i="19"/>
  <c r="AM643" i="19"/>
  <c r="AL643" i="19"/>
  <c r="AW668" i="19"/>
  <c r="AK684" i="19"/>
  <c r="AN726" i="19"/>
  <c r="AS726" i="19"/>
  <c r="AM726" i="19"/>
  <c r="AK741" i="19"/>
  <c r="AP811" i="19"/>
  <c r="AU811" i="19" s="1"/>
  <c r="AQ811" i="19"/>
  <c r="F811" i="19"/>
  <c r="AN811" i="19"/>
  <c r="AM811" i="19"/>
  <c r="AW811" i="19"/>
  <c r="AX811" i="19"/>
  <c r="AR811" i="19"/>
  <c r="AL811" i="19"/>
  <c r="AX175" i="19"/>
  <c r="AQ176" i="19"/>
  <c r="AN177" i="19"/>
  <c r="AM178" i="19"/>
  <c r="AM184" i="19"/>
  <c r="AR191" i="19"/>
  <c r="AN192" i="19"/>
  <c r="AM193" i="19"/>
  <c r="AW201" i="19"/>
  <c r="AR202" i="19"/>
  <c r="AP206" i="19"/>
  <c r="AU206" i="19" s="1"/>
  <c r="AP207" i="19"/>
  <c r="AU207" i="19" s="1"/>
  <c r="AM208" i="19"/>
  <c r="AW217" i="19"/>
  <c r="AR218" i="19"/>
  <c r="AD223" i="19"/>
  <c r="AR223" i="19"/>
  <c r="AN224" i="19"/>
  <c r="AM225" i="19"/>
  <c r="AD230" i="19"/>
  <c r="AW234" i="19"/>
  <c r="AQ239" i="19"/>
  <c r="AN240" i="19"/>
  <c r="AW250" i="19"/>
  <c r="AD253" i="19"/>
  <c r="AW255" i="19"/>
  <c r="AP256" i="19"/>
  <c r="AU256" i="19" s="1"/>
  <c r="AN257" i="19"/>
  <c r="AM258" i="19"/>
  <c r="AJ261" i="19"/>
  <c r="AD271" i="19"/>
  <c r="AR271" i="19"/>
  <c r="AM273" i="19"/>
  <c r="AR277" i="19"/>
  <c r="AD278" i="19"/>
  <c r="AK287" i="19"/>
  <c r="AX287" i="19"/>
  <c r="AQ288" i="19"/>
  <c r="AP289" i="19"/>
  <c r="AU289" i="19" s="1"/>
  <c r="AN290" i="19"/>
  <c r="AN295" i="19"/>
  <c r="AN305" i="19"/>
  <c r="AM306" i="19"/>
  <c r="AS309" i="19"/>
  <c r="AQ311" i="19"/>
  <c r="AM312" i="19"/>
  <c r="AW321" i="19"/>
  <c r="AR322" i="19"/>
  <c r="AP327" i="19"/>
  <c r="AU327" i="19" s="1"/>
  <c r="AM328" i="19"/>
  <c r="AP337" i="19"/>
  <c r="AU337" i="19" s="1"/>
  <c r="AN338" i="19"/>
  <c r="AR343" i="19"/>
  <c r="AN351" i="19"/>
  <c r="AP356" i="19"/>
  <c r="AU356" i="19" s="1"/>
  <c r="AN357" i="19"/>
  <c r="AL358" i="19"/>
  <c r="AW365" i="19"/>
  <c r="AN366" i="19"/>
  <c r="AN367" i="19"/>
  <c r="AX376" i="19"/>
  <c r="AX380" i="19"/>
  <c r="AQ388" i="19"/>
  <c r="AP389" i="19"/>
  <c r="AU389" i="19" s="1"/>
  <c r="AN399" i="19"/>
  <c r="AJ402" i="19"/>
  <c r="AX404" i="19"/>
  <c r="AP406" i="19"/>
  <c r="AU406" i="19" s="1"/>
  <c r="AX412" i="19"/>
  <c r="AD419" i="19"/>
  <c r="AM421" i="19"/>
  <c r="AX424" i="19"/>
  <c r="AP427" i="19"/>
  <c r="AU427" i="19" s="1"/>
  <c r="AM430" i="19"/>
  <c r="AJ434" i="19"/>
  <c r="AD444" i="19"/>
  <c r="AL462" i="19"/>
  <c r="AR468" i="19"/>
  <c r="AP469" i="19"/>
  <c r="AU469" i="19" s="1"/>
  <c r="AK470" i="19"/>
  <c r="AX470" i="19"/>
  <c r="AS486" i="19"/>
  <c r="AX486" i="19"/>
  <c r="AW486" i="19"/>
  <c r="AD486" i="19"/>
  <c r="AQ486" i="19"/>
  <c r="AP486" i="19"/>
  <c r="AU486" i="19" s="1"/>
  <c r="AM486" i="19"/>
  <c r="AD491" i="19"/>
  <c r="AR497" i="19"/>
  <c r="AK504" i="19"/>
  <c r="AD505" i="19"/>
  <c r="AS517" i="19"/>
  <c r="AL517" i="19"/>
  <c r="AX517" i="19"/>
  <c r="AK517" i="19"/>
  <c r="AW517" i="19"/>
  <c r="AR517" i="19"/>
  <c r="AD517" i="19"/>
  <c r="AP522" i="19"/>
  <c r="AU522" i="19" s="1"/>
  <c r="AK522" i="19"/>
  <c r="AJ522" i="19"/>
  <c r="AD522" i="19"/>
  <c r="AM527" i="19"/>
  <c r="AS534" i="19"/>
  <c r="F534" i="19"/>
  <c r="AR534" i="19"/>
  <c r="AQ534" i="19"/>
  <c r="AP534" i="19"/>
  <c r="AU534" i="19" s="1"/>
  <c r="AD568" i="19"/>
  <c r="AK572" i="19"/>
  <c r="AD583" i="19"/>
  <c r="AW587" i="19"/>
  <c r="AX589" i="19"/>
  <c r="AM589" i="19"/>
  <c r="AK589" i="19"/>
  <c r="AW590" i="19"/>
  <c r="AS590" i="19"/>
  <c r="AJ598" i="19"/>
  <c r="AK615" i="19"/>
  <c r="AQ615" i="19"/>
  <c r="AM615" i="19"/>
  <c r="AL615" i="19"/>
  <c r="AM622" i="19"/>
  <c r="AN628" i="19"/>
  <c r="AL628" i="19"/>
  <c r="AK628" i="19"/>
  <c r="AD628" i="19"/>
  <c r="AL632" i="19"/>
  <c r="AM638" i="19"/>
  <c r="AR638" i="19"/>
  <c r="AN638" i="19"/>
  <c r="AJ638" i="19"/>
  <c r="AK647" i="19"/>
  <c r="AW647" i="19"/>
  <c r="AM647" i="19"/>
  <c r="AL647" i="19"/>
  <c r="AD647" i="19"/>
  <c r="AS680" i="19"/>
  <c r="AL680" i="19"/>
  <c r="AK680" i="19"/>
  <c r="AQ680" i="19"/>
  <c r="AW680" i="19"/>
  <c r="AP680" i="19"/>
  <c r="AU680" i="19" s="1"/>
  <c r="AL683" i="19"/>
  <c r="AP684" i="19"/>
  <c r="AU684" i="19" s="1"/>
  <c r="AS696" i="19"/>
  <c r="AK696" i="19"/>
  <c r="AD696" i="19"/>
  <c r="AP696" i="19"/>
  <c r="AU696" i="19" s="1"/>
  <c r="AQ696" i="19"/>
  <c r="AL696" i="19"/>
  <c r="AN741" i="19"/>
  <c r="AP763" i="19"/>
  <c r="AU763" i="19" s="1"/>
  <c r="AR763" i="19"/>
  <c r="F763" i="19"/>
  <c r="AQ763" i="19"/>
  <c r="AM763" i="19"/>
  <c r="AX763" i="19"/>
  <c r="AW763" i="19"/>
  <c r="AL763" i="19"/>
  <c r="AK799" i="19"/>
  <c r="AM799" i="19"/>
  <c r="AL799" i="19"/>
  <c r="AR799" i="19"/>
  <c r="AW799" i="19"/>
  <c r="AQ799" i="19"/>
  <c r="AD799" i="19"/>
  <c r="AP875" i="19"/>
  <c r="AU875" i="19" s="1"/>
  <c r="AQ875" i="19"/>
  <c r="AM875" i="19"/>
  <c r="AL875" i="19"/>
  <c r="F875" i="19"/>
  <c r="AX875" i="19"/>
  <c r="AD875" i="19"/>
  <c r="AW875" i="19"/>
  <c r="AR875" i="19"/>
  <c r="AD478" i="19"/>
  <c r="AW478" i="19"/>
  <c r="AW487" i="19"/>
  <c r="AX492" i="19"/>
  <c r="AP500" i="19"/>
  <c r="AU500" i="19" s="1"/>
  <c r="AM501" i="19"/>
  <c r="F516" i="19"/>
  <c r="AR516" i="19"/>
  <c r="AL521" i="19"/>
  <c r="AJ523" i="19"/>
  <c r="AQ526" i="19"/>
  <c r="AW531" i="19"/>
  <c r="AJ533" i="19"/>
  <c r="AK537" i="19"/>
  <c r="AX537" i="19"/>
  <c r="AN545" i="19"/>
  <c r="AK553" i="19"/>
  <c r="AX553" i="19"/>
  <c r="AN555" i="19"/>
  <c r="AR606" i="19"/>
  <c r="AQ624" i="19"/>
  <c r="AP723" i="19"/>
  <c r="AU723" i="19" s="1"/>
  <c r="AM723" i="19"/>
  <c r="AL723" i="19"/>
  <c r="AR723" i="19"/>
  <c r="AK735" i="19"/>
  <c r="AQ735" i="19"/>
  <c r="F735" i="19"/>
  <c r="AM735" i="19"/>
  <c r="AL735" i="19"/>
  <c r="AW735" i="19"/>
  <c r="AS744" i="19"/>
  <c r="AK744" i="19"/>
  <c r="AD744" i="19"/>
  <c r="AN744" i="19"/>
  <c r="AP779" i="19"/>
  <c r="AU779" i="19" s="1"/>
  <c r="AM779" i="19"/>
  <c r="AL779" i="19"/>
  <c r="AR779" i="19"/>
  <c r="AN804" i="19"/>
  <c r="AL804" i="19"/>
  <c r="AK804" i="19"/>
  <c r="AQ804" i="19"/>
  <c r="AK909" i="19"/>
  <c r="AN909" i="19"/>
  <c r="AS984" i="19"/>
  <c r="AP984" i="19"/>
  <c r="AU984" i="19" s="1"/>
  <c r="AL984" i="19"/>
  <c r="AK984" i="19"/>
  <c r="AW984" i="19"/>
  <c r="AQ984" i="19"/>
  <c r="AD984" i="19"/>
  <c r="AX478" i="19"/>
  <c r="AX484" i="19"/>
  <c r="AX487" i="19"/>
  <c r="F490" i="19"/>
  <c r="AD492" i="19"/>
  <c r="AL495" i="19"/>
  <c r="F496" i="19"/>
  <c r="AQ500" i="19"/>
  <c r="AN501" i="19"/>
  <c r="AW502" i="19"/>
  <c r="F514" i="19"/>
  <c r="AX516" i="19"/>
  <c r="AL519" i="19"/>
  <c r="AR521" i="19"/>
  <c r="AS523" i="19"/>
  <c r="AD526" i="19"/>
  <c r="AX531" i="19"/>
  <c r="F533" i="19"/>
  <c r="AL533" i="19"/>
  <c r="AL537" i="19"/>
  <c r="F545" i="19"/>
  <c r="AP545" i="19"/>
  <c r="AU545" i="19" s="1"/>
  <c r="AL553" i="19"/>
  <c r="AP555" i="19"/>
  <c r="AU555" i="19" s="1"/>
  <c r="AM559" i="19"/>
  <c r="AQ561" i="19"/>
  <c r="AK564" i="19"/>
  <c r="AL569" i="19"/>
  <c r="AP574" i="19"/>
  <c r="AU574" i="19" s="1"/>
  <c r="AN575" i="19"/>
  <c r="F577" i="19"/>
  <c r="AK577" i="19"/>
  <c r="AX577" i="19"/>
  <c r="F579" i="19"/>
  <c r="AJ579" i="19"/>
  <c r="AX584" i="19"/>
  <c r="AM597" i="19"/>
  <c r="AS606" i="19"/>
  <c r="AR611" i="19"/>
  <c r="AL616" i="19"/>
  <c r="AQ623" i="19"/>
  <c r="AW624" i="19"/>
  <c r="AS629" i="19"/>
  <c r="F631" i="19"/>
  <c r="AW631" i="19"/>
  <c r="AX639" i="19"/>
  <c r="AP644" i="19"/>
  <c r="AU644" i="19" s="1"/>
  <c r="AP651" i="19"/>
  <c r="AU651" i="19" s="1"/>
  <c r="AQ651" i="19"/>
  <c r="F651" i="19"/>
  <c r="AM651" i="19"/>
  <c r="AL651" i="19"/>
  <c r="AW651" i="19"/>
  <c r="AN660" i="19"/>
  <c r="AD660" i="19"/>
  <c r="AW660" i="19"/>
  <c r="AK660" i="19"/>
  <c r="AK679" i="19"/>
  <c r="AL679" i="19"/>
  <c r="AD679" i="19"/>
  <c r="AQ679" i="19"/>
  <c r="F679" i="19"/>
  <c r="AM698" i="19"/>
  <c r="AJ698" i="19"/>
  <c r="AR698" i="19"/>
  <c r="AD723" i="19"/>
  <c r="AJ729" i="19"/>
  <c r="AK729" i="19"/>
  <c r="AS729" i="19"/>
  <c r="F746" i="19"/>
  <c r="AD779" i="19"/>
  <c r="AP795" i="19"/>
  <c r="AU795" i="19" s="1"/>
  <c r="AQ795" i="19"/>
  <c r="F795" i="19"/>
  <c r="AM795" i="19"/>
  <c r="AL795" i="19"/>
  <c r="AW795" i="19"/>
  <c r="AD804" i="19"/>
  <c r="AM814" i="19"/>
  <c r="AX814" i="19"/>
  <c r="F814" i="19"/>
  <c r="AR814" i="19"/>
  <c r="AN814" i="19"/>
  <c r="AK911" i="19"/>
  <c r="AX911" i="19"/>
  <c r="AW911" i="19"/>
  <c r="AR911" i="19"/>
  <c r="AN911" i="19"/>
  <c r="AM911" i="19"/>
  <c r="AL911" i="19"/>
  <c r="AQ911" i="19"/>
  <c r="AD911" i="19"/>
  <c r="AK959" i="19"/>
  <c r="AQ959" i="19"/>
  <c r="AM959" i="19"/>
  <c r="AL959" i="19"/>
  <c r="AW959" i="19"/>
  <c r="AR959" i="19"/>
  <c r="AD959" i="19"/>
  <c r="AX959" i="19"/>
  <c r="F959" i="19"/>
  <c r="AM998" i="19"/>
  <c r="AJ998" i="19"/>
  <c r="AR998" i="19"/>
  <c r="AK478" i="19"/>
  <c r="AN483" i="19"/>
  <c r="AD484" i="19"/>
  <c r="AM495" i="19"/>
  <c r="AR500" i="19"/>
  <c r="AP501" i="19"/>
  <c r="AU501" i="19" s="1"/>
  <c r="AK502" i="19"/>
  <c r="AX502" i="19"/>
  <c r="AJ515" i="19"/>
  <c r="AD516" i="19"/>
  <c r="AM519" i="19"/>
  <c r="F521" i="19"/>
  <c r="AS521" i="19"/>
  <c r="AW526" i="19"/>
  <c r="AM533" i="19"/>
  <c r="AM537" i="19"/>
  <c r="F539" i="19"/>
  <c r="AJ539" i="19"/>
  <c r="F540" i="19"/>
  <c r="AQ545" i="19"/>
  <c r="F551" i="19"/>
  <c r="AM553" i="19"/>
  <c r="AR555" i="19"/>
  <c r="AK556" i="19"/>
  <c r="AN559" i="19"/>
  <c r="AD561" i="19"/>
  <c r="AR561" i="19"/>
  <c r="AM569" i="19"/>
  <c r="AM573" i="19"/>
  <c r="AR574" i="19"/>
  <c r="AQ575" i="19"/>
  <c r="AL577" i="19"/>
  <c r="AP616" i="19"/>
  <c r="AU616" i="19" s="1"/>
  <c r="AX631" i="19"/>
  <c r="AQ644" i="19"/>
  <c r="AS648" i="19"/>
  <c r="AD648" i="19"/>
  <c r="AL648" i="19"/>
  <c r="AJ653" i="19"/>
  <c r="AN653" i="19"/>
  <c r="AN700" i="19"/>
  <c r="AD700" i="19"/>
  <c r="AL700" i="19"/>
  <c r="AP731" i="19"/>
  <c r="AU731" i="19" s="1"/>
  <c r="AQ731" i="19"/>
  <c r="AM731" i="19"/>
  <c r="AL731" i="19"/>
  <c r="AW731" i="19"/>
  <c r="F731" i="19"/>
  <c r="AD735" i="19"/>
  <c r="AM738" i="19"/>
  <c r="AX738" i="19"/>
  <c r="F738" i="19"/>
  <c r="AR738" i="19"/>
  <c r="AN738" i="19"/>
  <c r="AP739" i="19"/>
  <c r="AU739" i="19" s="1"/>
  <c r="AL739" i="19"/>
  <c r="AX739" i="19"/>
  <c r="AD739" i="19"/>
  <c r="AN739" i="19"/>
  <c r="AS745" i="19"/>
  <c r="AN745" i="19"/>
  <c r="AK745" i="19"/>
  <c r="AP747" i="19"/>
  <c r="AU747" i="19" s="1"/>
  <c r="AR747" i="19"/>
  <c r="F747" i="19"/>
  <c r="AQ747" i="19"/>
  <c r="AM747" i="19"/>
  <c r="AX747" i="19"/>
  <c r="AJ785" i="19"/>
  <c r="AK785" i="19"/>
  <c r="AS785" i="19"/>
  <c r="AJ806" i="19"/>
  <c r="AN806" i="19"/>
  <c r="AJ813" i="19"/>
  <c r="AK813" i="19"/>
  <c r="AK815" i="19"/>
  <c r="AL815" i="19"/>
  <c r="AD815" i="19"/>
  <c r="AQ815" i="19"/>
  <c r="AN828" i="19"/>
  <c r="AP828" i="19"/>
  <c r="AU828" i="19" s="1"/>
  <c r="AL828" i="19"/>
  <c r="AK828" i="19"/>
  <c r="AK855" i="19"/>
  <c r="AL855" i="19"/>
  <c r="AD855" i="19"/>
  <c r="AX855" i="19"/>
  <c r="AQ855" i="19"/>
  <c r="AM855" i="19"/>
  <c r="AW855" i="19"/>
  <c r="AJ909" i="19"/>
  <c r="AL478" i="19"/>
  <c r="AM492" i="19"/>
  <c r="AN495" i="19"/>
  <c r="AD498" i="19"/>
  <c r="AX500" i="19"/>
  <c r="AQ501" i="19"/>
  <c r="AL502" i="19"/>
  <c r="AD506" i="19"/>
  <c r="AN515" i="19"/>
  <c r="AN519" i="19"/>
  <c r="AK526" i="19"/>
  <c r="AN553" i="19"/>
  <c r="AM557" i="19"/>
  <c r="AP559" i="19"/>
  <c r="AU559" i="19" s="1"/>
  <c r="AN569" i="19"/>
  <c r="AR575" i="19"/>
  <c r="AM577" i="19"/>
  <c r="AM595" i="19"/>
  <c r="AX611" i="19"/>
  <c r="AQ616" i="19"/>
  <c r="AW620" i="19"/>
  <c r="AW623" i="19"/>
  <c r="AD624" i="19"/>
  <c r="AD631" i="19"/>
  <c r="AW644" i="19"/>
  <c r="AD651" i="19"/>
  <c r="AK655" i="19"/>
  <c r="AM655" i="19"/>
  <c r="AL655" i="19"/>
  <c r="AR655" i="19"/>
  <c r="AL660" i="19"/>
  <c r="AN702" i="19"/>
  <c r="AM702" i="19"/>
  <c r="AQ723" i="19"/>
  <c r="AD731" i="19"/>
  <c r="AJ737" i="19"/>
  <c r="AK737" i="19"/>
  <c r="AL744" i="19"/>
  <c r="AD747" i="19"/>
  <c r="AQ779" i="19"/>
  <c r="AP787" i="19"/>
  <c r="AU787" i="19" s="1"/>
  <c r="AQ787" i="19"/>
  <c r="AM787" i="19"/>
  <c r="AL787" i="19"/>
  <c r="AW787" i="19"/>
  <c r="F787" i="19"/>
  <c r="AP804" i="19"/>
  <c r="AU804" i="19" s="1"/>
  <c r="AK807" i="19"/>
  <c r="AW807" i="19"/>
  <c r="F807" i="19"/>
  <c r="AR807" i="19"/>
  <c r="AQ807" i="19"/>
  <c r="AD807" i="19"/>
  <c r="AS816" i="19"/>
  <c r="AP816" i="19"/>
  <c r="AU816" i="19" s="1"/>
  <c r="AL816" i="19"/>
  <c r="AK816" i="19"/>
  <c r="AM822" i="19"/>
  <c r="AX822" i="19"/>
  <c r="F822" i="19"/>
  <c r="AR822" i="19"/>
  <c r="AN822" i="19"/>
  <c r="AJ906" i="19"/>
  <c r="AN906" i="19"/>
  <c r="AM906" i="19"/>
  <c r="AS906" i="19"/>
  <c r="AX996" i="19"/>
  <c r="AQ996" i="19"/>
  <c r="AP996" i="19"/>
  <c r="AU996" i="19" s="1"/>
  <c r="AN996" i="19"/>
  <c r="AL996" i="19"/>
  <c r="AW996" i="19"/>
  <c r="AK996" i="19"/>
  <c r="AD652" i="19"/>
  <c r="AD659" i="19"/>
  <c r="AX663" i="19"/>
  <c r="AX671" i="19"/>
  <c r="AW688" i="19"/>
  <c r="AJ706" i="19"/>
  <c r="AX707" i="19"/>
  <c r="AD711" i="19"/>
  <c r="AJ714" i="19"/>
  <c r="AX715" i="19"/>
  <c r="AX719" i="19"/>
  <c r="AX727" i="19"/>
  <c r="AD732" i="19"/>
  <c r="AD736" i="19"/>
  <c r="AX742" i="19"/>
  <c r="AL743" i="19"/>
  <c r="AL748" i="19"/>
  <c r="AD751" i="19"/>
  <c r="AW755" i="19"/>
  <c r="AK756" i="19"/>
  <c r="AM758" i="19"/>
  <c r="AX759" i="19"/>
  <c r="AL760" i="19"/>
  <c r="AD764" i="19"/>
  <c r="AD768" i="19"/>
  <c r="AW772" i="19"/>
  <c r="AD776" i="19"/>
  <c r="AX790" i="19"/>
  <c r="AS797" i="19"/>
  <c r="AR819" i="19"/>
  <c r="AP835" i="19"/>
  <c r="AU835" i="19" s="1"/>
  <c r="AQ835" i="19"/>
  <c r="AM835" i="19"/>
  <c r="AK839" i="19"/>
  <c r="AM839" i="19"/>
  <c r="AL839" i="19"/>
  <c r="AX839" i="19"/>
  <c r="AD839" i="19"/>
  <c r="AN844" i="19"/>
  <c r="AL844" i="19"/>
  <c r="AK844" i="19"/>
  <c r="AD844" i="19"/>
  <c r="AP883" i="19"/>
  <c r="AU883" i="19" s="1"/>
  <c r="AL883" i="19"/>
  <c r="AD883" i="19"/>
  <c r="AX883" i="19"/>
  <c r="AP897" i="19"/>
  <c r="AU897" i="19" s="1"/>
  <c r="AK897" i="19"/>
  <c r="AK903" i="19"/>
  <c r="AN903" i="19"/>
  <c r="F903" i="19"/>
  <c r="AM903" i="19"/>
  <c r="AL903" i="19"/>
  <c r="AX903" i="19"/>
  <c r="AM922" i="19"/>
  <c r="AJ922" i="19"/>
  <c r="AX922" i="19"/>
  <c r="AN922" i="19"/>
  <c r="AS944" i="19"/>
  <c r="AM944" i="19"/>
  <c r="AL944" i="19"/>
  <c r="AK944" i="19"/>
  <c r="AQ944" i="19"/>
  <c r="AP944" i="19"/>
  <c r="AU944" i="19" s="1"/>
  <c r="AD944" i="19"/>
  <c r="AN987" i="19"/>
  <c r="AP987" i="19"/>
  <c r="AU987" i="19" s="1"/>
  <c r="AM987" i="19"/>
  <c r="AL987" i="19"/>
  <c r="AQ987" i="19"/>
  <c r="AD987" i="19"/>
  <c r="AP652" i="19"/>
  <c r="AU652" i="19" s="1"/>
  <c r="AR654" i="19"/>
  <c r="AL656" i="19"/>
  <c r="F659" i="19"/>
  <c r="AQ659" i="19"/>
  <c r="AM663" i="19"/>
  <c r="AQ664" i="19"/>
  <c r="AR667" i="19"/>
  <c r="AM671" i="19"/>
  <c r="AP672" i="19"/>
  <c r="AU672" i="19" s="1"/>
  <c r="AX675" i="19"/>
  <c r="AK676" i="19"/>
  <c r="AS678" i="19"/>
  <c r="AK688" i="19"/>
  <c r="AN697" i="19"/>
  <c r="AR699" i="19"/>
  <c r="AR703" i="19"/>
  <c r="AQ708" i="19"/>
  <c r="F711" i="19"/>
  <c r="AQ711" i="19"/>
  <c r="AQ716" i="19"/>
  <c r="AM719" i="19"/>
  <c r="AQ720" i="19"/>
  <c r="AR722" i="19"/>
  <c r="AL724" i="19"/>
  <c r="AQ728" i="19"/>
  <c r="F730" i="19"/>
  <c r="AX730" i="19"/>
  <c r="AP732" i="19"/>
  <c r="AU732" i="19" s="1"/>
  <c r="AP736" i="19"/>
  <c r="AU736" i="19" s="1"/>
  <c r="AM759" i="19"/>
  <c r="F764" i="19"/>
  <c r="AP764" i="19"/>
  <c r="AU764" i="19" s="1"/>
  <c r="AP768" i="19"/>
  <c r="AU768" i="19" s="1"/>
  <c r="AR770" i="19"/>
  <c r="AL772" i="19"/>
  <c r="AP776" i="19"/>
  <c r="AU776" i="19" s="1"/>
  <c r="AR778" i="19"/>
  <c r="AL780" i="19"/>
  <c r="AM783" i="19"/>
  <c r="AQ784" i="19"/>
  <c r="F786" i="19"/>
  <c r="AX786" i="19"/>
  <c r="AL788" i="19"/>
  <c r="AJ790" i="19"/>
  <c r="F791" i="19"/>
  <c r="AW791" i="19"/>
  <c r="AW796" i="19"/>
  <c r="F798" i="19"/>
  <c r="AR798" i="19"/>
  <c r="AK800" i="19"/>
  <c r="AR803" i="19"/>
  <c r="AN805" i="19"/>
  <c r="AQ808" i="19"/>
  <c r="AP812" i="19"/>
  <c r="AU812" i="19" s="1"/>
  <c r="AL820" i="19"/>
  <c r="AS829" i="19"/>
  <c r="F831" i="19"/>
  <c r="AW831" i="19"/>
  <c r="AL835" i="19"/>
  <c r="AQ839" i="19"/>
  <c r="AP844" i="19"/>
  <c r="AU844" i="19" s="1"/>
  <c r="AP851" i="19"/>
  <c r="AU851" i="19" s="1"/>
  <c r="AW851" i="19"/>
  <c r="F851" i="19"/>
  <c r="AR851" i="19"/>
  <c r="AQ851" i="19"/>
  <c r="AM851" i="19"/>
  <c r="AS856" i="19"/>
  <c r="AP856" i="19"/>
  <c r="AU856" i="19" s="1"/>
  <c r="AL856" i="19"/>
  <c r="AK856" i="19"/>
  <c r="AK863" i="19"/>
  <c r="AL863" i="19"/>
  <c r="AD863" i="19"/>
  <c r="AX863" i="19"/>
  <c r="AQ883" i="19"/>
  <c r="AR892" i="19"/>
  <c r="AP899" i="19"/>
  <c r="AU899" i="19" s="1"/>
  <c r="AM899" i="19"/>
  <c r="AL899" i="19"/>
  <c r="AD899" i="19"/>
  <c r="AN916" i="19"/>
  <c r="AK916" i="19"/>
  <c r="AD916" i="19"/>
  <c r="AW916" i="19"/>
  <c r="AQ916" i="19"/>
  <c r="AP916" i="19"/>
  <c r="AU916" i="19" s="1"/>
  <c r="AL916" i="19"/>
  <c r="AN940" i="19"/>
  <c r="AP940" i="19"/>
  <c r="AU940" i="19" s="1"/>
  <c r="F940" i="19"/>
  <c r="AL940" i="19"/>
  <c r="AK940" i="19"/>
  <c r="AR940" i="19"/>
  <c r="AQ940" i="19"/>
  <c r="AD940" i="19"/>
  <c r="AW944" i="19"/>
  <c r="AN948" i="19"/>
  <c r="AQ948" i="19"/>
  <c r="AP948" i="19"/>
  <c r="AU948" i="19" s="1"/>
  <c r="AL948" i="19"/>
  <c r="AK948" i="19"/>
  <c r="AS952" i="19"/>
  <c r="AL952" i="19"/>
  <c r="AK952" i="19"/>
  <c r="AD952" i="19"/>
  <c r="AW952" i="19"/>
  <c r="AQ952" i="19"/>
  <c r="AP952" i="19"/>
  <c r="AU952" i="19" s="1"/>
  <c r="AW987" i="19"/>
  <c r="AQ652" i="19"/>
  <c r="F654" i="19"/>
  <c r="AX654" i="19"/>
  <c r="AP656" i="19"/>
  <c r="AU656" i="19" s="1"/>
  <c r="AR659" i="19"/>
  <c r="AK661" i="19"/>
  <c r="AQ663" i="19"/>
  <c r="AW664" i="19"/>
  <c r="AW667" i="19"/>
  <c r="AQ671" i="19"/>
  <c r="AQ672" i="19"/>
  <c r="AD675" i="19"/>
  <c r="AL676" i="19"/>
  <c r="AL688" i="19"/>
  <c r="AS697" i="19"/>
  <c r="F699" i="19"/>
  <c r="AW699" i="19"/>
  <c r="AW703" i="19"/>
  <c r="AR711" i="19"/>
  <c r="F722" i="19"/>
  <c r="AX722" i="19"/>
  <c r="AP724" i="19"/>
  <c r="AU724" i="19" s="1"/>
  <c r="F727" i="19"/>
  <c r="AQ727" i="19"/>
  <c r="AW728" i="19"/>
  <c r="AQ732" i="19"/>
  <c r="AQ736" i="19"/>
  <c r="AP740" i="19"/>
  <c r="AU740" i="19" s="1"/>
  <c r="AM742" i="19"/>
  <c r="AW743" i="19"/>
  <c r="AD748" i="19"/>
  <c r="AJ749" i="19"/>
  <c r="AR751" i="19"/>
  <c r="AK753" i="19"/>
  <c r="AW756" i="19"/>
  <c r="F759" i="19"/>
  <c r="AQ759" i="19"/>
  <c r="AD760" i="19"/>
  <c r="AQ764" i="19"/>
  <c r="AQ768" i="19"/>
  <c r="F770" i="19"/>
  <c r="AX770" i="19"/>
  <c r="AP772" i="19"/>
  <c r="AU772" i="19" s="1"/>
  <c r="AQ776" i="19"/>
  <c r="F778" i="19"/>
  <c r="AX778" i="19"/>
  <c r="AP780" i="19"/>
  <c r="AU780" i="19" s="1"/>
  <c r="F783" i="19"/>
  <c r="AQ783" i="19"/>
  <c r="AW784" i="19"/>
  <c r="F788" i="19"/>
  <c r="AP788" i="19"/>
  <c r="AU788" i="19" s="1"/>
  <c r="AM790" i="19"/>
  <c r="AX791" i="19"/>
  <c r="AJ797" i="19"/>
  <c r="AL800" i="19"/>
  <c r="AW803" i="19"/>
  <c r="AW808" i="19"/>
  <c r="AQ812" i="19"/>
  <c r="AL819" i="19"/>
  <c r="AP820" i="19"/>
  <c r="AU820" i="19" s="1"/>
  <c r="AX831" i="19"/>
  <c r="AR835" i="19"/>
  <c r="AR839" i="19"/>
  <c r="AQ844" i="19"/>
  <c r="AD851" i="19"/>
  <c r="AP853" i="19"/>
  <c r="AU853" i="19" s="1"/>
  <c r="AJ853" i="19"/>
  <c r="AS864" i="19"/>
  <c r="AP864" i="19"/>
  <c r="AU864" i="19" s="1"/>
  <c r="AL864" i="19"/>
  <c r="AK864" i="19"/>
  <c r="AM870" i="19"/>
  <c r="AJ870" i="19"/>
  <c r="AR883" i="19"/>
  <c r="AS886" i="19"/>
  <c r="AN886" i="19"/>
  <c r="AJ886" i="19"/>
  <c r="AK887" i="19"/>
  <c r="AM887" i="19"/>
  <c r="AL887" i="19"/>
  <c r="AD887" i="19"/>
  <c r="AQ903" i="19"/>
  <c r="AP939" i="19"/>
  <c r="AU939" i="19" s="1"/>
  <c r="AM939" i="19"/>
  <c r="AL939" i="19"/>
  <c r="AD939" i="19"/>
  <c r="F939" i="19"/>
  <c r="AX939" i="19"/>
  <c r="AW939" i="19"/>
  <c r="AX944" i="19"/>
  <c r="AJ966" i="19"/>
  <c r="AN966" i="19"/>
  <c r="AM966" i="19"/>
  <c r="AX966" i="19"/>
  <c r="AS966" i="19"/>
  <c r="AX987" i="19"/>
  <c r="AW652" i="19"/>
  <c r="AQ656" i="19"/>
  <c r="AW659" i="19"/>
  <c r="AN661" i="19"/>
  <c r="AR663" i="19"/>
  <c r="AD667" i="19"/>
  <c r="AX667" i="19"/>
  <c r="AR671" i="19"/>
  <c r="AW672" i="19"/>
  <c r="AP676" i="19"/>
  <c r="AU676" i="19" s="1"/>
  <c r="AP688" i="19"/>
  <c r="AU688" i="19" s="1"/>
  <c r="AX699" i="19"/>
  <c r="AX703" i="19"/>
  <c r="AN705" i="19"/>
  <c r="AR707" i="19"/>
  <c r="AW708" i="19"/>
  <c r="AW711" i="19"/>
  <c r="AN713" i="19"/>
  <c r="AR715" i="19"/>
  <c r="AR719" i="19"/>
  <c r="AW720" i="19"/>
  <c r="AQ724" i="19"/>
  <c r="AR727" i="19"/>
  <c r="AW732" i="19"/>
  <c r="AQ740" i="19"/>
  <c r="AD743" i="19"/>
  <c r="AX743" i="19"/>
  <c r="AN749" i="19"/>
  <c r="AW751" i="19"/>
  <c r="AQ755" i="19"/>
  <c r="AD756" i="19"/>
  <c r="AR759" i="19"/>
  <c r="AW764" i="19"/>
  <c r="AW768" i="19"/>
  <c r="AQ772" i="19"/>
  <c r="AW776" i="19"/>
  <c r="AQ780" i="19"/>
  <c r="AR783" i="19"/>
  <c r="AQ788" i="19"/>
  <c r="AD791" i="19"/>
  <c r="AD796" i="19"/>
  <c r="AP800" i="19"/>
  <c r="AU800" i="19" s="1"/>
  <c r="AX803" i="19"/>
  <c r="AM819" i="19"/>
  <c r="AQ820" i="19"/>
  <c r="AW835" i="19"/>
  <c r="AW839" i="19"/>
  <c r="AW844" i="19"/>
  <c r="AS880" i="19"/>
  <c r="AP880" i="19"/>
  <c r="AU880" i="19" s="1"/>
  <c r="AL880" i="19"/>
  <c r="AK880" i="19"/>
  <c r="AW883" i="19"/>
  <c r="AN892" i="19"/>
  <c r="AK892" i="19"/>
  <c r="AD892" i="19"/>
  <c r="AW892" i="19"/>
  <c r="AQ899" i="19"/>
  <c r="AR903" i="19"/>
  <c r="AN990" i="19"/>
  <c r="F990" i="19"/>
  <c r="AM990" i="19"/>
  <c r="AJ990" i="19"/>
  <c r="AJ11" i="18"/>
  <c r="I1" i="9" s="1"/>
  <c r="AJ12" i="18"/>
  <c r="J1" i="9" s="1"/>
  <c r="AK836" i="19"/>
  <c r="AN838" i="19"/>
  <c r="AS841" i="19"/>
  <c r="F843" i="19"/>
  <c r="AW843" i="19"/>
  <c r="AQ847" i="19"/>
  <c r="AQ852" i="19"/>
  <c r="AN857" i="19"/>
  <c r="AW860" i="19"/>
  <c r="AN862" i="19"/>
  <c r="AN869" i="19"/>
  <c r="AM871" i="19"/>
  <c r="F872" i="19"/>
  <c r="AQ872" i="19"/>
  <c r="AK876" i="19"/>
  <c r="F879" i="19"/>
  <c r="AW879" i="19"/>
  <c r="AR882" i="19"/>
  <c r="AL888" i="19"/>
  <c r="AW891" i="19"/>
  <c r="AP896" i="19"/>
  <c r="AU896" i="19" s="1"/>
  <c r="AS905" i="19"/>
  <c r="AM907" i="19"/>
  <c r="F908" i="19"/>
  <c r="AQ908" i="19"/>
  <c r="AN910" i="19"/>
  <c r="AS912" i="19"/>
  <c r="AL912" i="19"/>
  <c r="AK912" i="19"/>
  <c r="AD912" i="19"/>
  <c r="AR918" i="19"/>
  <c r="AM918" i="19"/>
  <c r="AN924" i="19"/>
  <c r="AD924" i="19"/>
  <c r="AW924" i="19"/>
  <c r="AR924" i="19"/>
  <c r="AM954" i="19"/>
  <c r="AJ954" i="19"/>
  <c r="AS976" i="19"/>
  <c r="AP976" i="19"/>
  <c r="AU976" i="19" s="1"/>
  <c r="AL976" i="19"/>
  <c r="AK976" i="19"/>
  <c r="F983" i="19"/>
  <c r="AS993" i="19"/>
  <c r="AJ19" i="18"/>
  <c r="Q1" i="9" s="1"/>
  <c r="AJ28" i="18"/>
  <c r="Z1" i="9" s="1"/>
  <c r="AJ30" i="18"/>
  <c r="AB1" i="9" s="1"/>
  <c r="AX843" i="19"/>
  <c r="AW872" i="19"/>
  <c r="AX879" i="19"/>
  <c r="AR908" i="19"/>
  <c r="AK919" i="19"/>
  <c r="AL919" i="19"/>
  <c r="AX919" i="19"/>
  <c r="AD919" i="19"/>
  <c r="AW919" i="19"/>
  <c r="AP925" i="19"/>
  <c r="AU925" i="19" s="1"/>
  <c r="AK925" i="19"/>
  <c r="AM978" i="19"/>
  <c r="AJ978" i="19"/>
  <c r="AS983" i="19"/>
  <c r="AM983" i="19"/>
  <c r="AL983" i="19"/>
  <c r="AX983" i="19"/>
  <c r="AK983" i="19"/>
  <c r="AW983" i="19"/>
  <c r="F836" i="19"/>
  <c r="AP836" i="19"/>
  <c r="AU836" i="19" s="1"/>
  <c r="AD843" i="19"/>
  <c r="AW847" i="19"/>
  <c r="F859" i="19"/>
  <c r="AQ859" i="19"/>
  <c r="AD860" i="19"/>
  <c r="F871" i="19"/>
  <c r="AR871" i="19"/>
  <c r="AP876" i="19"/>
  <c r="AU876" i="19" s="1"/>
  <c r="AD879" i="19"/>
  <c r="AQ888" i="19"/>
  <c r="AN890" i="19"/>
  <c r="AD891" i="19"/>
  <c r="AW896" i="19"/>
  <c r="AR907" i="19"/>
  <c r="AW908" i="19"/>
  <c r="AK943" i="19"/>
  <c r="AM943" i="19"/>
  <c r="AL943" i="19"/>
  <c r="AX943" i="19"/>
  <c r="AD943" i="19"/>
  <c r="AN956" i="19"/>
  <c r="AK956" i="19"/>
  <c r="AD956" i="19"/>
  <c r="AQ836" i="19"/>
  <c r="AX847" i="19"/>
  <c r="AD852" i="19"/>
  <c r="AR859" i="19"/>
  <c r="AW871" i="19"/>
  <c r="AD872" i="19"/>
  <c r="AQ876" i="19"/>
  <c r="AW888" i="19"/>
  <c r="AW900" i="19"/>
  <c r="AQ904" i="19"/>
  <c r="AW907" i="19"/>
  <c r="AD908" i="19"/>
  <c r="AM912" i="19"/>
  <c r="AS920" i="19"/>
  <c r="AL920" i="19"/>
  <c r="AK920" i="19"/>
  <c r="AX920" i="19"/>
  <c r="AD920" i="19"/>
  <c r="AL924" i="19"/>
  <c r="AN946" i="19"/>
  <c r="AR946" i="19"/>
  <c r="AM946" i="19"/>
  <c r="AP947" i="19"/>
  <c r="AU947" i="19" s="1"/>
  <c r="AD947" i="19"/>
  <c r="AX947" i="19"/>
  <c r="AW947" i="19"/>
  <c r="AX950" i="19"/>
  <c r="F950" i="19"/>
  <c r="AR950" i="19"/>
  <c r="AN950" i="19"/>
  <c r="AJ950" i="19"/>
  <c r="AN954" i="19"/>
  <c r="AQ976" i="19"/>
  <c r="AD983" i="19"/>
  <c r="F915" i="19"/>
  <c r="AW915" i="19"/>
  <c r="AR923" i="19"/>
  <c r="AN927" i="19"/>
  <c r="AP928" i="19"/>
  <c r="AU928" i="19" s="1"/>
  <c r="F930" i="19"/>
  <c r="AX930" i="19"/>
  <c r="AL932" i="19"/>
  <c r="AL935" i="19"/>
  <c r="AL936" i="19"/>
  <c r="AJ938" i="19"/>
  <c r="AM942" i="19"/>
  <c r="AW951" i="19"/>
  <c r="AJ953" i="19"/>
  <c r="AQ955" i="19"/>
  <c r="AJ957" i="19"/>
  <c r="AL960" i="19"/>
  <c r="AM963" i="19"/>
  <c r="AL964" i="19"/>
  <c r="AS965" i="19"/>
  <c r="AL967" i="19"/>
  <c r="AL968" i="19"/>
  <c r="AM971" i="19"/>
  <c r="AN972" i="19"/>
  <c r="AJ974" i="19"/>
  <c r="F975" i="19"/>
  <c r="AR975" i="19"/>
  <c r="AN977" i="19"/>
  <c r="AN980" i="19"/>
  <c r="AR982" i="19"/>
  <c r="AN994" i="19"/>
  <c r="AJ22" i="18"/>
  <c r="T1" i="9" s="1"/>
  <c r="AX915" i="19"/>
  <c r="F923" i="19"/>
  <c r="AW923" i="19"/>
  <c r="AQ927" i="19"/>
  <c r="AQ928" i="19"/>
  <c r="F932" i="19"/>
  <c r="AP932" i="19"/>
  <c r="AU932" i="19" s="1"/>
  <c r="AM935" i="19"/>
  <c r="AM936" i="19"/>
  <c r="AN938" i="19"/>
  <c r="AX951" i="19"/>
  <c r="AN953" i="19"/>
  <c r="F955" i="19"/>
  <c r="AR955" i="19"/>
  <c r="AK957" i="19"/>
  <c r="AP960" i="19"/>
  <c r="AU960" i="19" s="1"/>
  <c r="AN964" i="19"/>
  <c r="AM967" i="19"/>
  <c r="AP968" i="19"/>
  <c r="AU968" i="19" s="1"/>
  <c r="AP971" i="19"/>
  <c r="AU971" i="19" s="1"/>
  <c r="AP972" i="19"/>
  <c r="AU972" i="19" s="1"/>
  <c r="AM974" i="19"/>
  <c r="AW975" i="19"/>
  <c r="AP980" i="19"/>
  <c r="AU980" i="19" s="1"/>
  <c r="AP991" i="19"/>
  <c r="AU991" i="19" s="1"/>
  <c r="F994" i="19"/>
  <c r="AR994" i="19"/>
  <c r="AP999" i="19"/>
  <c r="AU999" i="19" s="1"/>
  <c r="AQ1000" i="19"/>
  <c r="AQ1007" i="19"/>
  <c r="O22" i="18"/>
  <c r="P22" i="18" s="1"/>
  <c r="Q22" i="18" s="1"/>
  <c r="R22" i="18" s="1"/>
  <c r="S22" i="18" s="1"/>
  <c r="T22" i="18" s="1"/>
  <c r="U22" i="18" s="1"/>
  <c r="V22" i="18" s="1"/>
  <c r="W22" i="18" s="1"/>
  <c r="X22" i="18" s="1"/>
  <c r="AJ37" i="18"/>
  <c r="AE1" i="9" s="1"/>
  <c r="AD915" i="19"/>
  <c r="AX923" i="19"/>
  <c r="AR927" i="19"/>
  <c r="AW928" i="19"/>
  <c r="AQ932" i="19"/>
  <c r="AN935" i="19"/>
  <c r="AP936" i="19"/>
  <c r="AU936" i="19" s="1"/>
  <c r="F938" i="19"/>
  <c r="AX938" i="19"/>
  <c r="AD951" i="19"/>
  <c r="AW955" i="19"/>
  <c r="AN957" i="19"/>
  <c r="AQ960" i="19"/>
  <c r="AQ963" i="19"/>
  <c r="AP964" i="19"/>
  <c r="AU964" i="19" s="1"/>
  <c r="AQ967" i="19"/>
  <c r="AQ968" i="19"/>
  <c r="F971" i="19"/>
  <c r="AQ971" i="19"/>
  <c r="AQ972" i="19"/>
  <c r="F974" i="19"/>
  <c r="AN974" i="19"/>
  <c r="AD975" i="19"/>
  <c r="AX975" i="19"/>
  <c r="AQ980" i="19"/>
  <c r="AP1004" i="19"/>
  <c r="AU1004" i="19" s="1"/>
  <c r="F1006" i="19"/>
  <c r="AN1006" i="19"/>
  <c r="AD1007" i="19"/>
  <c r="AR1007" i="19"/>
  <c r="AD923" i="19"/>
  <c r="AW927" i="19"/>
  <c r="AD928" i="19"/>
  <c r="AX928" i="19"/>
  <c r="AR932" i="19"/>
  <c r="AQ935" i="19"/>
  <c r="AQ936" i="19"/>
  <c r="AR971" i="19"/>
  <c r="AR979" i="19"/>
  <c r="AW980" i="19"/>
  <c r="AP988" i="19"/>
  <c r="AU988" i="19" s="1"/>
  <c r="AD991" i="19"/>
  <c r="AR991" i="19"/>
  <c r="AD999" i="19"/>
  <c r="AR999" i="19"/>
  <c r="AW1000" i="19"/>
  <c r="AQ1004" i="19"/>
  <c r="AW1007" i="19"/>
  <c r="A294" i="21"/>
  <c r="A38" i="21"/>
  <c r="A133" i="21"/>
  <c r="A222" i="21"/>
  <c r="A285" i="21"/>
  <c r="A29" i="21"/>
  <c r="A118" i="21"/>
  <c r="A213" i="21"/>
  <c r="A302" i="21"/>
  <c r="A46" i="21"/>
  <c r="A205" i="21"/>
  <c r="A336" i="21"/>
  <c r="A272" i="21"/>
  <c r="A208" i="21"/>
  <c r="A144" i="21"/>
  <c r="A80" i="21"/>
  <c r="A16" i="21"/>
  <c r="A287" i="21"/>
  <c r="A223" i="21"/>
  <c r="A159" i="21"/>
  <c r="A95" i="21"/>
  <c r="A31" i="21"/>
  <c r="A236" i="21"/>
  <c r="A108" i="21"/>
  <c r="A323" i="21"/>
  <c r="A187" i="21"/>
  <c r="A59" i="21"/>
  <c r="A314" i="21"/>
  <c r="A250" i="21"/>
  <c r="A186" i="21"/>
  <c r="A122" i="21"/>
  <c r="A58" i="21"/>
  <c r="A308" i="21"/>
  <c r="A180" i="21"/>
  <c r="A44" i="21"/>
  <c r="A275" i="21"/>
  <c r="A147" i="21"/>
  <c r="A19" i="21"/>
  <c r="A289" i="21"/>
  <c r="A225" i="21"/>
  <c r="A161" i="21"/>
  <c r="A97" i="21"/>
  <c r="A33" i="21"/>
  <c r="A262" i="21"/>
  <c r="A348" i="21"/>
  <c r="A101" i="21"/>
  <c r="A190" i="21"/>
  <c r="A253" i="21"/>
  <c r="A340" i="21"/>
  <c r="A86" i="21"/>
  <c r="A181" i="21"/>
  <c r="A270" i="21"/>
  <c r="A14" i="21"/>
  <c r="A173" i="21"/>
  <c r="A328" i="21"/>
  <c r="A264" i="21"/>
  <c r="A200" i="21"/>
  <c r="A136" i="21"/>
  <c r="A72" i="21"/>
  <c r="A343" i="21"/>
  <c r="A279" i="21"/>
  <c r="A215" i="21"/>
  <c r="A151" i="21"/>
  <c r="A87" i="21"/>
  <c r="A23" i="21"/>
  <c r="A220" i="21"/>
  <c r="A92" i="21"/>
  <c r="A299" i="21"/>
  <c r="A171" i="21"/>
  <c r="A43" i="21"/>
  <c r="A306" i="21"/>
  <c r="A242" i="21"/>
  <c r="A178" i="21"/>
  <c r="A114" i="21"/>
  <c r="A50" i="21"/>
  <c r="A292" i="21"/>
  <c r="A164" i="21"/>
  <c r="A28" i="21"/>
  <c r="A259" i="21"/>
  <c r="A131" i="21"/>
  <c r="A345" i="21"/>
  <c r="A281" i="21"/>
  <c r="A217" i="21"/>
  <c r="A153" i="21"/>
  <c r="A89" i="21"/>
  <c r="A25" i="21"/>
  <c r="A8" i="21"/>
  <c r="A230" i="21"/>
  <c r="A325" i="21"/>
  <c r="A69" i="21"/>
  <c r="A158" i="21"/>
  <c r="A221" i="21"/>
  <c r="A310" i="21"/>
  <c r="A54" i="21"/>
  <c r="A149" i="21"/>
  <c r="A238" i="21"/>
  <c r="A62" i="21"/>
  <c r="A141" i="21"/>
  <c r="A320" i="21"/>
  <c r="A256" i="21"/>
  <c r="A192" i="21"/>
  <c r="A128" i="21"/>
  <c r="A64" i="21"/>
  <c r="A335" i="21"/>
  <c r="A271" i="21"/>
  <c r="A207" i="21"/>
  <c r="A143" i="21"/>
  <c r="A79" i="21"/>
  <c r="A15" i="21"/>
  <c r="A204" i="21"/>
  <c r="A76" i="21"/>
  <c r="A283" i="21"/>
  <c r="A155" i="21"/>
  <c r="A27" i="21"/>
  <c r="A298" i="21"/>
  <c r="A234" i="21"/>
  <c r="A170" i="21"/>
  <c r="A106" i="21"/>
  <c r="A42" i="21"/>
  <c r="A276" i="21"/>
  <c r="A148" i="21"/>
  <c r="A20" i="21"/>
  <c r="A235" i="21"/>
  <c r="A115" i="21"/>
  <c r="A337" i="21"/>
  <c r="A273" i="21"/>
  <c r="A209" i="21"/>
  <c r="A145" i="21"/>
  <c r="A81" i="21"/>
  <c r="A17" i="21"/>
  <c r="A198" i="21"/>
  <c r="A293" i="21"/>
  <c r="A37" i="21"/>
  <c r="A126" i="21"/>
  <c r="A189" i="21"/>
  <c r="A278" i="21"/>
  <c r="A22" i="21"/>
  <c r="A117" i="21"/>
  <c r="A206" i="21"/>
  <c r="A350" i="21"/>
  <c r="A109" i="21"/>
  <c r="A312" i="21"/>
  <c r="A248" i="21"/>
  <c r="A184" i="21"/>
  <c r="A120" i="21"/>
  <c r="A56" i="21"/>
  <c r="A327" i="21"/>
  <c r="A263" i="21"/>
  <c r="A199" i="21"/>
  <c r="A135" i="21"/>
  <c r="A71" i="21"/>
  <c r="A316" i="21"/>
  <c r="A188" i="21"/>
  <c r="A68" i="21"/>
  <c r="A267" i="21"/>
  <c r="A139" i="21"/>
  <c r="A11" i="21"/>
  <c r="A290" i="21"/>
  <c r="A226" i="21"/>
  <c r="A162" i="21"/>
  <c r="A98" i="21"/>
  <c r="A34" i="21"/>
  <c r="A260" i="21"/>
  <c r="A132" i="21"/>
  <c r="A347" i="21"/>
  <c r="A227" i="21"/>
  <c r="A99" i="21"/>
  <c r="A329" i="21"/>
  <c r="A265" i="21"/>
  <c r="A201" i="21"/>
  <c r="A137" i="21"/>
  <c r="A73" i="21"/>
  <c r="AR27" i="19"/>
  <c r="F27" i="19"/>
  <c r="AQ27" i="19"/>
  <c r="AD27" i="19"/>
  <c r="AP27" i="19"/>
  <c r="AU27" i="19" s="1"/>
  <c r="AN27" i="19"/>
  <c r="AN54" i="19"/>
  <c r="AX54" i="19"/>
  <c r="AM54" i="19"/>
  <c r="AW54" i="19"/>
  <c r="AL54" i="19"/>
  <c r="AK54" i="19"/>
  <c r="AP77" i="19"/>
  <c r="AU77" i="19" s="1"/>
  <c r="AN77" i="19"/>
  <c r="AK77" i="19"/>
  <c r="AX77" i="19"/>
  <c r="AM77" i="19"/>
  <c r="AW77" i="19"/>
  <c r="AL77" i="19"/>
  <c r="AQ188" i="19"/>
  <c r="AD188" i="19"/>
  <c r="AP188" i="19"/>
  <c r="AU188" i="19" s="1"/>
  <c r="AL188" i="19"/>
  <c r="AN188" i="19"/>
  <c r="AX188" i="19"/>
  <c r="AM188" i="19"/>
  <c r="AW188" i="19"/>
  <c r="AS188" i="19"/>
  <c r="AR219" i="19"/>
  <c r="F219" i="19"/>
  <c r="AM219" i="19"/>
  <c r="AQ219" i="19"/>
  <c r="AD219" i="19"/>
  <c r="AP219" i="19"/>
  <c r="AU219" i="19" s="1"/>
  <c r="AX219" i="19"/>
  <c r="AN219" i="19"/>
  <c r="AS251" i="19"/>
  <c r="AX475" i="19"/>
  <c r="AM475" i="19"/>
  <c r="AW475" i="19"/>
  <c r="AL475" i="19"/>
  <c r="AK475" i="19"/>
  <c r="AP475" i="19"/>
  <c r="AU475" i="19" s="1"/>
  <c r="F475" i="19"/>
  <c r="AN475" i="19"/>
  <c r="AJ475" i="19"/>
  <c r="AD475" i="19"/>
  <c r="AW535" i="19"/>
  <c r="AL535" i="19"/>
  <c r="AQ535" i="19"/>
  <c r="AP535" i="19"/>
  <c r="AU535" i="19" s="1"/>
  <c r="AN535" i="19"/>
  <c r="AM535" i="19"/>
  <c r="AD535" i="19"/>
  <c r="AK535" i="19"/>
  <c r="AX535" i="19"/>
  <c r="AJ535" i="19"/>
  <c r="AP548" i="19"/>
  <c r="AU548" i="19" s="1"/>
  <c r="AJ548" i="19"/>
  <c r="F548" i="19"/>
  <c r="AS548" i="19"/>
  <c r="AR548" i="19"/>
  <c r="AD548" i="19"/>
  <c r="AL548" i="19"/>
  <c r="AK548" i="19"/>
  <c r="AX548" i="19"/>
  <c r="AW548" i="19"/>
  <c r="AQ548" i="19"/>
  <c r="AR609" i="19"/>
  <c r="F609" i="19"/>
  <c r="AQ609" i="19"/>
  <c r="AD609" i="19"/>
  <c r="AX609" i="19"/>
  <c r="AM609" i="19"/>
  <c r="AW609" i="19"/>
  <c r="AL609" i="19"/>
  <c r="AN609" i="19"/>
  <c r="AK609" i="19"/>
  <c r="AS609" i="19"/>
  <c r="AP609" i="19"/>
  <c r="AU609" i="19" s="1"/>
  <c r="AJ609" i="19"/>
  <c r="AR625" i="19"/>
  <c r="F625" i="19"/>
  <c r="AQ625" i="19"/>
  <c r="AD625" i="19"/>
  <c r="AX625" i="19"/>
  <c r="AM625" i="19"/>
  <c r="AW625" i="19"/>
  <c r="AL625" i="19"/>
  <c r="AS625" i="19"/>
  <c r="AN625" i="19"/>
  <c r="AP625" i="19"/>
  <c r="AU625" i="19" s="1"/>
  <c r="AK625" i="19"/>
  <c r="AJ625" i="19"/>
  <c r="AR873" i="19"/>
  <c r="F873" i="19"/>
  <c r="AQ873" i="19"/>
  <c r="AD873" i="19"/>
  <c r="AX873" i="19"/>
  <c r="AM873" i="19"/>
  <c r="AW873" i="19"/>
  <c r="AL873" i="19"/>
  <c r="AK873" i="19"/>
  <c r="AJ873" i="19"/>
  <c r="AS873" i="19"/>
  <c r="AP873" i="19"/>
  <c r="AU873" i="19" s="1"/>
  <c r="AN873" i="19"/>
  <c r="AQ28" i="19"/>
  <c r="AD28" i="19"/>
  <c r="AP28" i="19"/>
  <c r="AU28" i="19" s="1"/>
  <c r="AN28" i="19"/>
  <c r="AX28" i="19"/>
  <c r="AM28" i="19"/>
  <c r="AD77" i="19"/>
  <c r="AP85" i="19"/>
  <c r="AU85" i="19" s="1"/>
  <c r="AK85" i="19"/>
  <c r="AN85" i="19"/>
  <c r="AX85" i="19"/>
  <c r="AM85" i="19"/>
  <c r="AW85" i="19"/>
  <c r="AL85" i="19"/>
  <c r="AR123" i="19"/>
  <c r="F123" i="19"/>
  <c r="AQ123" i="19"/>
  <c r="AD123" i="19"/>
  <c r="AP123" i="19"/>
  <c r="AU123" i="19" s="1"/>
  <c r="AN123" i="19"/>
  <c r="AX123" i="19"/>
  <c r="AM123" i="19"/>
  <c r="AS123" i="19"/>
  <c r="AQ132" i="19"/>
  <c r="AD132" i="19"/>
  <c r="AW132" i="19"/>
  <c r="AP132" i="19"/>
  <c r="AU132" i="19" s="1"/>
  <c r="AN132" i="19"/>
  <c r="AX132" i="19"/>
  <c r="AM132" i="19"/>
  <c r="AL132" i="19"/>
  <c r="AP205" i="19"/>
  <c r="AU205" i="19" s="1"/>
  <c r="AN205" i="19"/>
  <c r="AX205" i="19"/>
  <c r="AM205" i="19"/>
  <c r="AK205" i="19"/>
  <c r="AW205" i="19"/>
  <c r="AL205" i="19"/>
  <c r="AP301" i="19"/>
  <c r="AU301" i="19" s="1"/>
  <c r="AN301" i="19"/>
  <c r="AX301" i="19"/>
  <c r="AM301" i="19"/>
  <c r="AK301" i="19"/>
  <c r="AW301" i="19"/>
  <c r="AL301" i="19"/>
  <c r="AS324" i="19"/>
  <c r="AX411" i="19"/>
  <c r="AM411" i="19"/>
  <c r="AW411" i="19"/>
  <c r="AL411" i="19"/>
  <c r="AK411" i="19"/>
  <c r="AJ411" i="19"/>
  <c r="AD411" i="19"/>
  <c r="AR411" i="19"/>
  <c r="AS411" i="19"/>
  <c r="AS38" i="19"/>
  <c r="AS51" i="19"/>
  <c r="AP53" i="19"/>
  <c r="AU53" i="19" s="1"/>
  <c r="AN53" i="19"/>
  <c r="AX53" i="19"/>
  <c r="AM53" i="19"/>
  <c r="AW53" i="19"/>
  <c r="AL53" i="19"/>
  <c r="AD85" i="19"/>
  <c r="AP93" i="19"/>
  <c r="AU93" i="19" s="1"/>
  <c r="AN93" i="19"/>
  <c r="AK93" i="19"/>
  <c r="AX93" i="19"/>
  <c r="AM93" i="19"/>
  <c r="AW93" i="19"/>
  <c r="AL93" i="19"/>
  <c r="AW115" i="19"/>
  <c r="AR131" i="19"/>
  <c r="F131" i="19"/>
  <c r="AX131" i="19"/>
  <c r="AQ131" i="19"/>
  <c r="AD131" i="19"/>
  <c r="AP131" i="19"/>
  <c r="AU131" i="19" s="1"/>
  <c r="AN131" i="19"/>
  <c r="AM131" i="19"/>
  <c r="AQ140" i="19"/>
  <c r="AD140" i="19"/>
  <c r="AW140" i="19"/>
  <c r="AP140" i="19"/>
  <c r="AU140" i="19" s="1"/>
  <c r="AL140" i="19"/>
  <c r="AN140" i="19"/>
  <c r="AX140" i="19"/>
  <c r="AM140" i="19"/>
  <c r="AS195" i="19"/>
  <c r="AD205" i="19"/>
  <c r="AW251" i="19"/>
  <c r="AR259" i="19"/>
  <c r="F259" i="19"/>
  <c r="AM259" i="19"/>
  <c r="AQ259" i="19"/>
  <c r="AD259" i="19"/>
  <c r="AX259" i="19"/>
  <c r="AP259" i="19"/>
  <c r="AU259" i="19" s="1"/>
  <c r="AN259" i="19"/>
  <c r="AD301" i="19"/>
  <c r="AD333" i="19"/>
  <c r="AW347" i="19"/>
  <c r="AQ12" i="19"/>
  <c r="AD12" i="19"/>
  <c r="AP12" i="19"/>
  <c r="AU12" i="19" s="1"/>
  <c r="AN12" i="19"/>
  <c r="AX12" i="19"/>
  <c r="AM12" i="19"/>
  <c r="AS13" i="19"/>
  <c r="AW27" i="19"/>
  <c r="AD29" i="19"/>
  <c r="AN62" i="19"/>
  <c r="AX62" i="19"/>
  <c r="AM62" i="19"/>
  <c r="AW62" i="19"/>
  <c r="AL62" i="19"/>
  <c r="AK62" i="19"/>
  <c r="AP165" i="19"/>
  <c r="AU165" i="19" s="1"/>
  <c r="AN165" i="19"/>
  <c r="AX165" i="19"/>
  <c r="AM165" i="19"/>
  <c r="AW165" i="19"/>
  <c r="AL165" i="19"/>
  <c r="AK165" i="19"/>
  <c r="AQ204" i="19"/>
  <c r="AD204" i="19"/>
  <c r="AP204" i="19"/>
  <c r="AU204" i="19" s="1"/>
  <c r="AN204" i="19"/>
  <c r="AW204" i="19"/>
  <c r="AX204" i="19"/>
  <c r="AM204" i="19"/>
  <c r="AL204" i="19"/>
  <c r="AP341" i="19"/>
  <c r="AU341" i="19" s="1"/>
  <c r="AN341" i="19"/>
  <c r="AX341" i="19"/>
  <c r="AM341" i="19"/>
  <c r="AW341" i="19"/>
  <c r="AL341" i="19"/>
  <c r="AK341" i="19"/>
  <c r="AN426" i="19"/>
  <c r="AX426" i="19"/>
  <c r="AM426" i="19"/>
  <c r="AW426" i="19"/>
  <c r="AL426" i="19"/>
  <c r="AK426" i="19"/>
  <c r="AJ426" i="19"/>
  <c r="AS426" i="19"/>
  <c r="AD426" i="19"/>
  <c r="AP459" i="19"/>
  <c r="AU459" i="19" s="1"/>
  <c r="AQ464" i="19"/>
  <c r="AD464" i="19"/>
  <c r="AP464" i="19"/>
  <c r="AU464" i="19" s="1"/>
  <c r="AN464" i="19"/>
  <c r="AX464" i="19"/>
  <c r="AJ464" i="19"/>
  <c r="AW464" i="19"/>
  <c r="AR464" i="19"/>
  <c r="AS464" i="19"/>
  <c r="B1004" i="19"/>
  <c r="B996" i="19"/>
  <c r="B988" i="19"/>
  <c r="B980" i="19"/>
  <c r="B972" i="19"/>
  <c r="B964" i="19"/>
  <c r="B956" i="19"/>
  <c r="B948" i="19"/>
  <c r="B940" i="19"/>
  <c r="B932" i="19"/>
  <c r="B924" i="19"/>
  <c r="B916" i="19"/>
  <c r="B908" i="19"/>
  <c r="B900" i="19"/>
  <c r="B892" i="19"/>
  <c r="B884" i="19"/>
  <c r="B876" i="19"/>
  <c r="B868" i="19"/>
  <c r="B860" i="19"/>
  <c r="B852" i="19"/>
  <c r="B844" i="19"/>
  <c r="B836" i="19"/>
  <c r="B828" i="19"/>
  <c r="B820" i="19"/>
  <c r="B812" i="19"/>
  <c r="B804" i="19"/>
  <c r="B796" i="19"/>
  <c r="B788" i="19"/>
  <c r="B780" i="19"/>
  <c r="B772" i="19"/>
  <c r="B764" i="19"/>
  <c r="B756" i="19"/>
  <c r="B748" i="19"/>
  <c r="B740" i="19"/>
  <c r="B732" i="19"/>
  <c r="B724" i="19"/>
  <c r="B716" i="19"/>
  <c r="B708" i="19"/>
  <c r="B700" i="19"/>
  <c r="B692" i="19"/>
  <c r="B684" i="19"/>
  <c r="B676" i="19"/>
  <c r="B668" i="19"/>
  <c r="B660" i="19"/>
  <c r="B652" i="19"/>
  <c r="B644" i="19"/>
  <c r="B636" i="19"/>
  <c r="B628" i="19"/>
  <c r="B620" i="19"/>
  <c r="B612" i="19"/>
  <c r="B1003" i="19"/>
  <c r="B995" i="19"/>
  <c r="B987" i="19"/>
  <c r="B979" i="19"/>
  <c r="B971" i="19"/>
  <c r="B963" i="19"/>
  <c r="B955" i="19"/>
  <c r="B947" i="19"/>
  <c r="B939" i="19"/>
  <c r="B931" i="19"/>
  <c r="B923" i="19"/>
  <c r="B915" i="19"/>
  <c r="B907" i="19"/>
  <c r="B899" i="19"/>
  <c r="B891" i="19"/>
  <c r="B883" i="19"/>
  <c r="B875" i="19"/>
  <c r="B867" i="19"/>
  <c r="B859" i="19"/>
  <c r="B851" i="19"/>
  <c r="B843" i="19"/>
  <c r="B835" i="19"/>
  <c r="B827" i="19"/>
  <c r="B819" i="19"/>
  <c r="B811" i="19"/>
  <c r="B803" i="19"/>
  <c r="B795" i="19"/>
  <c r="B787" i="19"/>
  <c r="B779" i="19"/>
  <c r="B771" i="19"/>
  <c r="B763" i="19"/>
  <c r="B755" i="19"/>
  <c r="B747" i="19"/>
  <c r="B739" i="19"/>
  <c r="B731" i="19"/>
  <c r="B723" i="19"/>
  <c r="B715" i="19"/>
  <c r="B707" i="19"/>
  <c r="B699" i="19"/>
  <c r="B691" i="19"/>
  <c r="B683" i="19"/>
  <c r="B675" i="19"/>
  <c r="B667" i="19"/>
  <c r="B659" i="19"/>
  <c r="B651" i="19"/>
  <c r="B643" i="19"/>
  <c r="B635" i="19"/>
  <c r="B627" i="19"/>
  <c r="B619" i="19"/>
  <c r="B611" i="19"/>
  <c r="B1000" i="19"/>
  <c r="B992" i="19"/>
  <c r="B984" i="19"/>
  <c r="B976" i="19"/>
  <c r="B968" i="19"/>
  <c r="B960" i="19"/>
  <c r="B952" i="19"/>
  <c r="B944" i="19"/>
  <c r="B936" i="19"/>
  <c r="B928" i="19"/>
  <c r="B920" i="19"/>
  <c r="B912" i="19"/>
  <c r="B904" i="19"/>
  <c r="B896" i="19"/>
  <c r="B888" i="19"/>
  <c r="B880" i="19"/>
  <c r="B872" i="19"/>
  <c r="B864" i="19"/>
  <c r="B856" i="19"/>
  <c r="B848" i="19"/>
  <c r="B840" i="19"/>
  <c r="B832" i="19"/>
  <c r="B824" i="19"/>
  <c r="B816" i="19"/>
  <c r="B808" i="19"/>
  <c r="B800" i="19"/>
  <c r="B792" i="19"/>
  <c r="B784" i="19"/>
  <c r="B776" i="19"/>
  <c r="B768" i="19"/>
  <c r="B760" i="19"/>
  <c r="B752" i="19"/>
  <c r="B744" i="19"/>
  <c r="B736" i="19"/>
  <c r="B728" i="19"/>
  <c r="B720" i="19"/>
  <c r="B712" i="19"/>
  <c r="B704" i="19"/>
  <c r="B696" i="19"/>
  <c r="B688" i="19"/>
  <c r="B680" i="19"/>
  <c r="B672" i="19"/>
  <c r="B664" i="19"/>
  <c r="B656" i="19"/>
  <c r="B648" i="19"/>
  <c r="B640" i="19"/>
  <c r="B632" i="19"/>
  <c r="B624" i="19"/>
  <c r="B616" i="19"/>
  <c r="B1007" i="19"/>
  <c r="B999" i="19"/>
  <c r="B991" i="19"/>
  <c r="B983" i="19"/>
  <c r="B975" i="19"/>
  <c r="B967" i="19"/>
  <c r="B959" i="19"/>
  <c r="B951" i="19"/>
  <c r="B943" i="19"/>
  <c r="B935" i="19"/>
  <c r="B927" i="19"/>
  <c r="B919" i="19"/>
  <c r="B911" i="19"/>
  <c r="B903" i="19"/>
  <c r="B895" i="19"/>
  <c r="B887" i="19"/>
  <c r="B879" i="19"/>
  <c r="B871" i="19"/>
  <c r="B863" i="19"/>
  <c r="B855" i="19"/>
  <c r="B847" i="19"/>
  <c r="B839" i="19"/>
  <c r="B831" i="19"/>
  <c r="B823" i="19"/>
  <c r="B815" i="19"/>
  <c r="B807" i="19"/>
  <c r="B799" i="19"/>
  <c r="B791" i="19"/>
  <c r="B783" i="19"/>
  <c r="B775" i="19"/>
  <c r="B767" i="19"/>
  <c r="B759" i="19"/>
  <c r="B751" i="19"/>
  <c r="B743" i="19"/>
  <c r="B735" i="19"/>
  <c r="B727" i="19"/>
  <c r="B719" i="19"/>
  <c r="B711" i="19"/>
  <c r="B703" i="19"/>
  <c r="B695" i="19"/>
  <c r="B687" i="19"/>
  <c r="B679" i="19"/>
  <c r="B671" i="19"/>
  <c r="B663" i="19"/>
  <c r="B655" i="19"/>
  <c r="B647" i="19"/>
  <c r="B639" i="19"/>
  <c r="B631" i="19"/>
  <c r="B623" i="19"/>
  <c r="B615" i="19"/>
  <c r="B998" i="19"/>
  <c r="B997" i="19"/>
  <c r="B993" i="19"/>
  <c r="B986" i="19"/>
  <c r="B977" i="19"/>
  <c r="B949" i="19"/>
  <c r="B854" i="19"/>
  <c r="B846" i="19"/>
  <c r="B834" i="19"/>
  <c r="B826" i="19"/>
  <c r="B818" i="19"/>
  <c r="B782" i="19"/>
  <c r="B774" i="19"/>
  <c r="B762" i="19"/>
  <c r="B761" i="19"/>
  <c r="B753" i="19"/>
  <c r="B745" i="19"/>
  <c r="B734" i="19"/>
  <c r="B726" i="19"/>
  <c r="B718" i="19"/>
  <c r="B710" i="19"/>
  <c r="B702" i="19"/>
  <c r="B666" i="19"/>
  <c r="B658" i="19"/>
  <c r="B650" i="19"/>
  <c r="B642" i="19"/>
  <c r="B634" i="19"/>
  <c r="B626" i="19"/>
  <c r="B608" i="19"/>
  <c r="B600" i="19"/>
  <c r="B592" i="19"/>
  <c r="B584" i="19"/>
  <c r="B576" i="19"/>
  <c r="B568" i="19"/>
  <c r="B990" i="19"/>
  <c r="B989" i="19"/>
  <c r="B985" i="19"/>
  <c r="B978" i="19"/>
  <c r="B950" i="19"/>
  <c r="B901" i="19"/>
  <c r="B893" i="19"/>
  <c r="B890" i="19"/>
  <c r="B889" i="19"/>
  <c r="B881" i="19"/>
  <c r="B873" i="19"/>
  <c r="B837" i="19"/>
  <c r="B809" i="19"/>
  <c r="B765" i="19"/>
  <c r="B754" i="19"/>
  <c r="B746" i="19"/>
  <c r="B693" i="19"/>
  <c r="B685" i="19"/>
  <c r="B677" i="19"/>
  <c r="B669" i="19"/>
  <c r="B607" i="19"/>
  <c r="B599" i="19"/>
  <c r="B591" i="19"/>
  <c r="B962" i="19"/>
  <c r="B866" i="19"/>
  <c r="B857" i="19"/>
  <c r="B849" i="19"/>
  <c r="B841" i="19"/>
  <c r="B829" i="19"/>
  <c r="B821" i="19"/>
  <c r="B813" i="19"/>
  <c r="B802" i="19"/>
  <c r="B794" i="19"/>
  <c r="B785" i="19"/>
  <c r="B777" i="19"/>
  <c r="B769" i="19"/>
  <c r="B737" i="19"/>
  <c r="B729" i="19"/>
  <c r="B721" i="19"/>
  <c r="B713" i="19"/>
  <c r="B705" i="19"/>
  <c r="B697" i="19"/>
  <c r="B661" i="19"/>
  <c r="B653" i="19"/>
  <c r="B645" i="19"/>
  <c r="B637" i="19"/>
  <c r="B629" i="19"/>
  <c r="B618" i="19"/>
  <c r="B610" i="19"/>
  <c r="B605" i="19"/>
  <c r="B597" i="19"/>
  <c r="B589" i="19"/>
  <c r="B581" i="19"/>
  <c r="B573" i="19"/>
  <c r="B565" i="19"/>
  <c r="B557" i="19"/>
  <c r="B549" i="19"/>
  <c r="B541" i="19"/>
  <c r="B533" i="19"/>
  <c r="B969" i="19"/>
  <c r="B954" i="19"/>
  <c r="B946" i="19"/>
  <c r="B945" i="19"/>
  <c r="B941" i="19"/>
  <c r="B938" i="19"/>
  <c r="B937" i="19"/>
  <c r="B933" i="19"/>
  <c r="B930" i="19"/>
  <c r="B929" i="19"/>
  <c r="B925" i="19"/>
  <c r="B922" i="19"/>
  <c r="B921" i="19"/>
  <c r="B917" i="19"/>
  <c r="B914" i="19"/>
  <c r="B913" i="19"/>
  <c r="B910" i="19"/>
  <c r="B897" i="19"/>
  <c r="B885" i="19"/>
  <c r="B877" i="19"/>
  <c r="B758" i="19"/>
  <c r="B750" i="19"/>
  <c r="B689" i="19"/>
  <c r="B681" i="19"/>
  <c r="B673" i="19"/>
  <c r="B621" i="19"/>
  <c r="B603" i="19"/>
  <c r="B595" i="19"/>
  <c r="B587" i="19"/>
  <c r="B579" i="19"/>
  <c r="B1001" i="19"/>
  <c r="B906" i="19"/>
  <c r="B898" i="19"/>
  <c r="B838" i="19"/>
  <c r="B833" i="19"/>
  <c r="B830" i="19"/>
  <c r="B825" i="19"/>
  <c r="B822" i="19"/>
  <c r="B817" i="19"/>
  <c r="B814" i="19"/>
  <c r="B738" i="19"/>
  <c r="B733" i="19"/>
  <c r="B730" i="19"/>
  <c r="B725" i="19"/>
  <c r="B722" i="19"/>
  <c r="B717" i="19"/>
  <c r="B714" i="19"/>
  <c r="B709" i="19"/>
  <c r="B706" i="19"/>
  <c r="B701" i="19"/>
  <c r="B698" i="19"/>
  <c r="B604" i="19"/>
  <c r="B602" i="19"/>
  <c r="B596" i="19"/>
  <c r="B594" i="19"/>
  <c r="B588" i="19"/>
  <c r="B582" i="19"/>
  <c r="B577" i="19"/>
  <c r="B571" i="19"/>
  <c r="B561" i="19"/>
  <c r="B551" i="19"/>
  <c r="B545" i="19"/>
  <c r="B535" i="19"/>
  <c r="B529" i="19"/>
  <c r="B522" i="19"/>
  <c r="B514" i="19"/>
  <c r="B506" i="19"/>
  <c r="B498" i="19"/>
  <c r="B490" i="19"/>
  <c r="B482" i="19"/>
  <c r="B474" i="19"/>
  <c r="B466" i="19"/>
  <c r="B458" i="19"/>
  <c r="B450" i="19"/>
  <c r="B442" i="19"/>
  <c r="B434" i="19"/>
  <c r="B426" i="19"/>
  <c r="B418" i="19"/>
  <c r="B410" i="19"/>
  <c r="B402" i="19"/>
  <c r="B394" i="19"/>
  <c r="B386" i="19"/>
  <c r="B378" i="19"/>
  <c r="B370" i="19"/>
  <c r="B362" i="19"/>
  <c r="B354" i="19"/>
  <c r="B966" i="19"/>
  <c r="B805" i="19"/>
  <c r="B797" i="19"/>
  <c r="B789" i="19"/>
  <c r="B786" i="19"/>
  <c r="B781" i="19"/>
  <c r="B778" i="19"/>
  <c r="B773" i="19"/>
  <c r="B770" i="19"/>
  <c r="B741" i="19"/>
  <c r="B614" i="19"/>
  <c r="B567" i="19"/>
  <c r="B562" i="19"/>
  <c r="B546" i="19"/>
  <c r="B530" i="19"/>
  <c r="B521" i="19"/>
  <c r="B513" i="19"/>
  <c r="B505" i="19"/>
  <c r="B497" i="19"/>
  <c r="B489" i="19"/>
  <c r="B481" i="19"/>
  <c r="B473" i="19"/>
  <c r="B465" i="19"/>
  <c r="B457" i="19"/>
  <c r="B449" i="19"/>
  <c r="B441" i="19"/>
  <c r="B433" i="19"/>
  <c r="B425" i="19"/>
  <c r="B417" i="19"/>
  <c r="B409" i="19"/>
  <c r="B401" i="19"/>
  <c r="B393" i="19"/>
  <c r="B385" i="19"/>
  <c r="B377" i="19"/>
  <c r="B369" i="19"/>
  <c r="B361" i="19"/>
  <c r="B353" i="19"/>
  <c r="B1005" i="19"/>
  <c r="B994" i="19"/>
  <c r="B973" i="19"/>
  <c r="B957" i="19"/>
  <c r="B874" i="19"/>
  <c r="B845" i="19"/>
  <c r="B842" i="19"/>
  <c r="B801" i="19"/>
  <c r="B793" i="19"/>
  <c r="B757" i="19"/>
  <c r="B686" i="19"/>
  <c r="B670" i="19"/>
  <c r="B665" i="19"/>
  <c r="B662" i="19"/>
  <c r="B657" i="19"/>
  <c r="B654" i="19"/>
  <c r="B649" i="19"/>
  <c r="B646" i="19"/>
  <c r="B641" i="19"/>
  <c r="B638" i="19"/>
  <c r="B633" i="19"/>
  <c r="B630" i="19"/>
  <c r="B625" i="19"/>
  <c r="B578" i="19"/>
  <c r="B569" i="19"/>
  <c r="B563" i="19"/>
  <c r="B558" i="19"/>
  <c r="B552" i="19"/>
  <c r="B547" i="19"/>
  <c r="B542" i="19"/>
  <c r="B536" i="19"/>
  <c r="B531" i="19"/>
  <c r="B520" i="19"/>
  <c r="B512" i="19"/>
  <c r="B504" i="19"/>
  <c r="B496" i="19"/>
  <c r="B488" i="19"/>
  <c r="B480" i="19"/>
  <c r="B472" i="19"/>
  <c r="B464" i="19"/>
  <c r="B456" i="19"/>
  <c r="B448" i="19"/>
  <c r="B440" i="19"/>
  <c r="B432" i="19"/>
  <c r="B424" i="19"/>
  <c r="B416" i="19"/>
  <c r="B408" i="19"/>
  <c r="B400" i="19"/>
  <c r="B392" i="19"/>
  <c r="B384" i="19"/>
  <c r="B376" i="19"/>
  <c r="B368" i="19"/>
  <c r="B360" i="19"/>
  <c r="B352" i="19"/>
  <c r="B918" i="19"/>
  <c r="B853" i="19"/>
  <c r="B850" i="19"/>
  <c r="B806" i="19"/>
  <c r="B798" i="19"/>
  <c r="B790" i="19"/>
  <c r="B742" i="19"/>
  <c r="B682" i="19"/>
  <c r="B593" i="19"/>
  <c r="B590" i="19"/>
  <c r="B583" i="19"/>
  <c r="B564" i="19"/>
  <c r="B556" i="19"/>
  <c r="B544" i="19"/>
  <c r="B516" i="19"/>
  <c r="B515" i="19"/>
  <c r="B511" i="19"/>
  <c r="B502" i="19"/>
  <c r="B485" i="19"/>
  <c r="B470" i="19"/>
  <c r="B461" i="19"/>
  <c r="B445" i="19"/>
  <c r="B429" i="19"/>
  <c r="B413" i="19"/>
  <c r="B397" i="19"/>
  <c r="B381" i="19"/>
  <c r="B365" i="19"/>
  <c r="B350" i="19"/>
  <c r="B342" i="19"/>
  <c r="B334" i="19"/>
  <c r="B326" i="19"/>
  <c r="B318" i="19"/>
  <c r="B310" i="19"/>
  <c r="B302" i="19"/>
  <c r="B294" i="19"/>
  <c r="B286" i="19"/>
  <c r="B278" i="19"/>
  <c r="B270" i="19"/>
  <c r="B262" i="19"/>
  <c r="B254" i="19"/>
  <c r="B246" i="19"/>
  <c r="B238" i="19"/>
  <c r="B230" i="19"/>
  <c r="B222" i="19"/>
  <c r="B214" i="19"/>
  <c r="B206" i="19"/>
  <c r="B198" i="19"/>
  <c r="B190" i="19"/>
  <c r="B182" i="19"/>
  <c r="B174" i="19"/>
  <c r="B166" i="19"/>
  <c r="B158" i="19"/>
  <c r="B150" i="19"/>
  <c r="B142" i="19"/>
  <c r="B134" i="19"/>
  <c r="B126" i="19"/>
  <c r="B118" i="19"/>
  <c r="B110" i="19"/>
  <c r="B102" i="19"/>
  <c r="B94" i="19"/>
  <c r="B86" i="19"/>
  <c r="B78" i="19"/>
  <c r="B70" i="19"/>
  <c r="B62" i="19"/>
  <c r="B54" i="19"/>
  <c r="B46" i="19"/>
  <c r="B38" i="19"/>
  <c r="B30" i="19"/>
  <c r="B22" i="19"/>
  <c r="B14" i="19"/>
  <c r="B104" i="14"/>
  <c r="B102" i="9" s="1"/>
  <c r="B100" i="14"/>
  <c r="B98" i="9" s="1"/>
  <c r="B96" i="14"/>
  <c r="B94" i="9" s="1"/>
  <c r="B92" i="14"/>
  <c r="B90" i="9" s="1"/>
  <c r="B88" i="14"/>
  <c r="B86" i="9" s="1"/>
  <c r="B84" i="14"/>
  <c r="B82" i="9" s="1"/>
  <c r="B80" i="14"/>
  <c r="B78" i="9" s="1"/>
  <c r="B76" i="14"/>
  <c r="B74" i="9" s="1"/>
  <c r="B72" i="14"/>
  <c r="B70" i="9" s="1"/>
  <c r="B68" i="14"/>
  <c r="B66" i="9" s="1"/>
  <c r="B64" i="14"/>
  <c r="B62" i="9" s="1"/>
  <c r="B60" i="14"/>
  <c r="B58" i="9" s="1"/>
  <c r="B56" i="14"/>
  <c r="B54" i="9" s="1"/>
  <c r="B52" i="14"/>
  <c r="B50" i="9" s="1"/>
  <c r="B48" i="14"/>
  <c r="B46" i="9" s="1"/>
  <c r="B44" i="14"/>
  <c r="B42" i="9" s="1"/>
  <c r="B40" i="14"/>
  <c r="B38" i="9" s="1"/>
  <c r="B36" i="14"/>
  <c r="B34" i="9" s="1"/>
  <c r="B32" i="14"/>
  <c r="B30" i="9" s="1"/>
  <c r="B28" i="14"/>
  <c r="B26" i="9" s="1"/>
  <c r="B24" i="14"/>
  <c r="B22" i="9" s="1"/>
  <c r="B20" i="14"/>
  <c r="B18" i="9" s="1"/>
  <c r="B16" i="14"/>
  <c r="B14" i="9" s="1"/>
  <c r="B12" i="14"/>
  <c r="B10" i="9" s="1"/>
  <c r="B8" i="14"/>
  <c r="B200" i="7"/>
  <c r="B192" i="7"/>
  <c r="B184" i="7"/>
  <c r="B176" i="7"/>
  <c r="B168" i="7"/>
  <c r="B160" i="7"/>
  <c r="B152" i="7"/>
  <c r="B144" i="7"/>
  <c r="B136" i="7"/>
  <c r="B128" i="7"/>
  <c r="B120" i="7"/>
  <c r="B112" i="7"/>
  <c r="B104" i="7"/>
  <c r="B96" i="7"/>
  <c r="B88" i="7"/>
  <c r="B80" i="7"/>
  <c r="B72" i="7"/>
  <c r="B64" i="7"/>
  <c r="B56" i="7"/>
  <c r="B48" i="7"/>
  <c r="B40" i="7"/>
  <c r="B32" i="7"/>
  <c r="B24" i="7"/>
  <c r="B16" i="7"/>
  <c r="B8" i="7"/>
  <c r="B532" i="19"/>
  <c r="B501" i="19"/>
  <c r="B437" i="19"/>
  <c r="B357" i="19"/>
  <c r="B346" i="19"/>
  <c r="B242" i="19"/>
  <c r="B170" i="19"/>
  <c r="B138" i="19"/>
  <c r="B130" i="19"/>
  <c r="B74" i="19"/>
  <c r="B961" i="19"/>
  <c r="B942" i="19"/>
  <c r="B613" i="19"/>
  <c r="B601" i="19"/>
  <c r="B598" i="19"/>
  <c r="B554" i="19"/>
  <c r="B543" i="19"/>
  <c r="B537" i="19"/>
  <c r="B534" i="19"/>
  <c r="B484" i="19"/>
  <c r="B483" i="19"/>
  <c r="B479" i="19"/>
  <c r="B460" i="19"/>
  <c r="B459" i="19"/>
  <c r="B444" i="19"/>
  <c r="B443" i="19"/>
  <c r="B428" i="19"/>
  <c r="B427" i="19"/>
  <c r="B412" i="19"/>
  <c r="B411" i="19"/>
  <c r="B396" i="19"/>
  <c r="B395" i="19"/>
  <c r="B380" i="19"/>
  <c r="B379" i="19"/>
  <c r="B364" i="19"/>
  <c r="B363" i="19"/>
  <c r="B349" i="19"/>
  <c r="B341" i="19"/>
  <c r="B333" i="19"/>
  <c r="B325" i="19"/>
  <c r="B317" i="19"/>
  <c r="B309" i="19"/>
  <c r="B301" i="19"/>
  <c r="B293" i="19"/>
  <c r="B285" i="19"/>
  <c r="B277" i="19"/>
  <c r="B269" i="19"/>
  <c r="B261" i="19"/>
  <c r="B253" i="19"/>
  <c r="B245" i="19"/>
  <c r="B237" i="19"/>
  <c r="B229" i="19"/>
  <c r="B221" i="19"/>
  <c r="B213" i="19"/>
  <c r="B205" i="19"/>
  <c r="B197" i="19"/>
  <c r="B189" i="19"/>
  <c r="B181" i="19"/>
  <c r="B173" i="19"/>
  <c r="B165" i="19"/>
  <c r="B157" i="19"/>
  <c r="B149" i="19"/>
  <c r="B141" i="19"/>
  <c r="B133" i="19"/>
  <c r="B125" i="19"/>
  <c r="B117" i="19"/>
  <c r="B109" i="19"/>
  <c r="B101" i="19"/>
  <c r="B93" i="19"/>
  <c r="B85" i="19"/>
  <c r="B77" i="19"/>
  <c r="B69" i="19"/>
  <c r="B61" i="19"/>
  <c r="B53" i="19"/>
  <c r="B45" i="19"/>
  <c r="B37" i="19"/>
  <c r="B29" i="19"/>
  <c r="B21" i="19"/>
  <c r="B13" i="19"/>
  <c r="B205" i="7"/>
  <c r="B197" i="7"/>
  <c r="B189" i="7"/>
  <c r="B181" i="7"/>
  <c r="B173" i="7"/>
  <c r="B165" i="7"/>
  <c r="B157" i="7"/>
  <c r="B149" i="7"/>
  <c r="B141" i="7"/>
  <c r="B133" i="7"/>
  <c r="B125" i="7"/>
  <c r="B117" i="7"/>
  <c r="B109" i="7"/>
  <c r="B101" i="7"/>
  <c r="B93" i="7"/>
  <c r="B85" i="7"/>
  <c r="B77" i="7"/>
  <c r="B69" i="7"/>
  <c r="B61" i="7"/>
  <c r="B53" i="7"/>
  <c r="B45" i="7"/>
  <c r="B37" i="7"/>
  <c r="B29" i="7"/>
  <c r="B21" i="7"/>
  <c r="B13" i="7"/>
  <c r="B1006" i="19"/>
  <c r="B539" i="19"/>
  <c r="B469" i="19"/>
  <c r="B405" i="19"/>
  <c r="B373" i="19"/>
  <c r="B306" i="19"/>
  <c r="B298" i="19"/>
  <c r="B274" i="19"/>
  <c r="B266" i="19"/>
  <c r="B250" i="19"/>
  <c r="B194" i="19"/>
  <c r="B186" i="19"/>
  <c r="B178" i="19"/>
  <c r="B146" i="19"/>
  <c r="B106" i="19"/>
  <c r="B90" i="19"/>
  <c r="B82" i="19"/>
  <c r="B981" i="19"/>
  <c r="B974" i="19"/>
  <c r="B958" i="19"/>
  <c r="B870" i="19"/>
  <c r="B694" i="19"/>
  <c r="B609" i="19"/>
  <c r="B606" i="19"/>
  <c r="B575" i="19"/>
  <c r="B572" i="19"/>
  <c r="B555" i="19"/>
  <c r="B548" i="19"/>
  <c r="B540" i="19"/>
  <c r="B528" i="19"/>
  <c r="B518" i="19"/>
  <c r="B509" i="19"/>
  <c r="B494" i="19"/>
  <c r="B477" i="19"/>
  <c r="B454" i="19"/>
  <c r="B438" i="19"/>
  <c r="B422" i="19"/>
  <c r="B406" i="19"/>
  <c r="B390" i="19"/>
  <c r="B374" i="19"/>
  <c r="B358" i="19"/>
  <c r="B348" i="19"/>
  <c r="B340" i="19"/>
  <c r="B332" i="19"/>
  <c r="B324" i="19"/>
  <c r="B316" i="19"/>
  <c r="B308" i="19"/>
  <c r="B300" i="19"/>
  <c r="B292" i="19"/>
  <c r="B284" i="19"/>
  <c r="B276" i="19"/>
  <c r="B268" i="19"/>
  <c r="B260" i="19"/>
  <c r="B252" i="19"/>
  <c r="B244" i="19"/>
  <c r="B236" i="19"/>
  <c r="B228" i="19"/>
  <c r="B220" i="19"/>
  <c r="B212" i="19"/>
  <c r="B204" i="19"/>
  <c r="B196" i="19"/>
  <c r="B188" i="19"/>
  <c r="B180" i="19"/>
  <c r="B172" i="19"/>
  <c r="B164" i="19"/>
  <c r="B156" i="19"/>
  <c r="B148" i="19"/>
  <c r="B140" i="19"/>
  <c r="B132" i="19"/>
  <c r="B124" i="19"/>
  <c r="B116" i="19"/>
  <c r="B108" i="19"/>
  <c r="B100" i="19"/>
  <c r="B92" i="19"/>
  <c r="B84" i="19"/>
  <c r="B76" i="19"/>
  <c r="B68" i="19"/>
  <c r="B60" i="19"/>
  <c r="B52" i="19"/>
  <c r="B44" i="19"/>
  <c r="B36" i="19"/>
  <c r="B28" i="19"/>
  <c r="B20" i="19"/>
  <c r="B12" i="19"/>
  <c r="B105" i="14"/>
  <c r="B103" i="9" s="1"/>
  <c r="B101" i="14"/>
  <c r="B99" i="9" s="1"/>
  <c r="B97" i="14"/>
  <c r="B95" i="9" s="1"/>
  <c r="B93" i="14"/>
  <c r="B91" i="9" s="1"/>
  <c r="B89" i="14"/>
  <c r="B87" i="9" s="1"/>
  <c r="B85" i="14"/>
  <c r="B83" i="9" s="1"/>
  <c r="B81" i="14"/>
  <c r="B79" i="9" s="1"/>
  <c r="B77" i="14"/>
  <c r="B75" i="9" s="1"/>
  <c r="B73" i="14"/>
  <c r="B71" i="9" s="1"/>
  <c r="B69" i="14"/>
  <c r="B67" i="9" s="1"/>
  <c r="B65" i="14"/>
  <c r="B63" i="9" s="1"/>
  <c r="B61" i="14"/>
  <c r="B59" i="9" s="1"/>
  <c r="B57" i="14"/>
  <c r="B55" i="9" s="1"/>
  <c r="B53" i="14"/>
  <c r="B51" i="9" s="1"/>
  <c r="B49" i="14"/>
  <c r="B47" i="9" s="1"/>
  <c r="B45" i="14"/>
  <c r="B43" i="9" s="1"/>
  <c r="B41" i="14"/>
  <c r="B39" i="9" s="1"/>
  <c r="B37" i="14"/>
  <c r="B35" i="9" s="1"/>
  <c r="B33" i="14"/>
  <c r="B31" i="9" s="1"/>
  <c r="B29" i="14"/>
  <c r="B27" i="9" s="1"/>
  <c r="B25" i="14"/>
  <c r="B23" i="9" s="1"/>
  <c r="B21" i="14"/>
  <c r="B19" i="9" s="1"/>
  <c r="B17" i="14"/>
  <c r="B15" i="9" s="1"/>
  <c r="B13" i="14"/>
  <c r="B11" i="9" s="1"/>
  <c r="B9" i="14"/>
  <c r="B202" i="7"/>
  <c r="B194" i="7"/>
  <c r="B186" i="7"/>
  <c r="B178" i="7"/>
  <c r="B170" i="7"/>
  <c r="B162" i="7"/>
  <c r="B154" i="7"/>
  <c r="B146" i="7"/>
  <c r="B138" i="7"/>
  <c r="B130" i="7"/>
  <c r="B122" i="7"/>
  <c r="B114" i="7"/>
  <c r="B106" i="7"/>
  <c r="B98" i="7"/>
  <c r="B90" i="7"/>
  <c r="B82" i="7"/>
  <c r="B74" i="7"/>
  <c r="B66" i="7"/>
  <c r="B58" i="7"/>
  <c r="B50" i="7"/>
  <c r="B42" i="7"/>
  <c r="B34" i="7"/>
  <c r="B26" i="7"/>
  <c r="B18" i="7"/>
  <c r="B10" i="7"/>
  <c r="B585" i="19"/>
  <c r="B486" i="19"/>
  <c r="B389" i="19"/>
  <c r="B322" i="19"/>
  <c r="B314" i="19"/>
  <c r="B226" i="19"/>
  <c r="B218" i="19"/>
  <c r="B202" i="19"/>
  <c r="B162" i="19"/>
  <c r="B122" i="19"/>
  <c r="B98" i="19"/>
  <c r="B926" i="19"/>
  <c r="B878" i="19"/>
  <c r="B678" i="19"/>
  <c r="B617" i="19"/>
  <c r="B574" i="19"/>
  <c r="B538" i="19"/>
  <c r="B527" i="19"/>
  <c r="B508" i="19"/>
  <c r="B507" i="19"/>
  <c r="B503" i="19"/>
  <c r="B476" i="19"/>
  <c r="B475" i="19"/>
  <c r="B471" i="19"/>
  <c r="B463" i="19"/>
  <c r="B447" i="19"/>
  <c r="B431" i="19"/>
  <c r="B415" i="19"/>
  <c r="B399" i="19"/>
  <c r="B383" i="19"/>
  <c r="B367" i="19"/>
  <c r="B351" i="19"/>
  <c r="B347" i="19"/>
  <c r="B339" i="19"/>
  <c r="B331" i="19"/>
  <c r="B323" i="19"/>
  <c r="B315" i="19"/>
  <c r="B307" i="19"/>
  <c r="B299" i="19"/>
  <c r="B291" i="19"/>
  <c r="B283" i="19"/>
  <c r="B275" i="19"/>
  <c r="B267" i="19"/>
  <c r="B259" i="19"/>
  <c r="B251" i="19"/>
  <c r="B243" i="19"/>
  <c r="B235" i="19"/>
  <c r="B227" i="19"/>
  <c r="B219" i="19"/>
  <c r="B211" i="19"/>
  <c r="B203" i="19"/>
  <c r="B195" i="19"/>
  <c r="B187" i="19"/>
  <c r="B179" i="19"/>
  <c r="B171" i="19"/>
  <c r="B163" i="19"/>
  <c r="B155" i="19"/>
  <c r="B147" i="19"/>
  <c r="B139" i="19"/>
  <c r="B131" i="19"/>
  <c r="B123" i="19"/>
  <c r="B115" i="19"/>
  <c r="B107" i="19"/>
  <c r="B99" i="19"/>
  <c r="B91" i="19"/>
  <c r="B83" i="19"/>
  <c r="B75" i="19"/>
  <c r="B67" i="19"/>
  <c r="B59" i="19"/>
  <c r="B51" i="19"/>
  <c r="B43" i="19"/>
  <c r="B35" i="19"/>
  <c r="B27" i="19"/>
  <c r="B19" i="19"/>
  <c r="B11" i="19"/>
  <c r="B199" i="7"/>
  <c r="B191" i="7"/>
  <c r="B183" i="7"/>
  <c r="B175" i="7"/>
  <c r="B167" i="7"/>
  <c r="B159" i="7"/>
  <c r="B151" i="7"/>
  <c r="B143" i="7"/>
  <c r="B135" i="7"/>
  <c r="B127" i="7"/>
  <c r="B119" i="7"/>
  <c r="B111" i="7"/>
  <c r="B103" i="7"/>
  <c r="B95" i="7"/>
  <c r="B87" i="7"/>
  <c r="B79" i="7"/>
  <c r="B71" i="7"/>
  <c r="B63" i="7"/>
  <c r="B55" i="7"/>
  <c r="B47" i="7"/>
  <c r="B39" i="7"/>
  <c r="B31" i="7"/>
  <c r="B23" i="7"/>
  <c r="B15" i="7"/>
  <c r="B7" i="7"/>
  <c r="B886" i="19"/>
  <c r="B861" i="19"/>
  <c r="B525" i="19"/>
  <c r="B453" i="19"/>
  <c r="B421" i="19"/>
  <c r="B338" i="19"/>
  <c r="B330" i="19"/>
  <c r="B290" i="19"/>
  <c r="B282" i="19"/>
  <c r="B258" i="19"/>
  <c r="B234" i="19"/>
  <c r="B210" i="19"/>
  <c r="B154" i="19"/>
  <c r="B114" i="19"/>
  <c r="B15" i="14"/>
  <c r="B13" i="9" s="1"/>
  <c r="B18" i="14"/>
  <c r="B16" i="9" s="1"/>
  <c r="B31" i="14"/>
  <c r="B29" i="9" s="1"/>
  <c r="B34" i="14"/>
  <c r="B32" i="9" s="1"/>
  <c r="B47" i="14"/>
  <c r="B45" i="9" s="1"/>
  <c r="B50" i="14"/>
  <c r="B48" i="9" s="1"/>
  <c r="B63" i="14"/>
  <c r="B61" i="9" s="1"/>
  <c r="B66" i="14"/>
  <c r="B64" i="9" s="1"/>
  <c r="B79" i="14"/>
  <c r="B77" i="9" s="1"/>
  <c r="B82" i="14"/>
  <c r="B80" i="9" s="1"/>
  <c r="B95" i="14"/>
  <c r="B93" i="9" s="1"/>
  <c r="B98" i="14"/>
  <c r="B96" i="9" s="1"/>
  <c r="B9" i="19"/>
  <c r="AS12" i="19"/>
  <c r="AK20" i="19"/>
  <c r="AQ21" i="19"/>
  <c r="AN22" i="19"/>
  <c r="AX22" i="19"/>
  <c r="AM22" i="19"/>
  <c r="AW22" i="19"/>
  <c r="AL22" i="19"/>
  <c r="AK22" i="19"/>
  <c r="AS22" i="19"/>
  <c r="AX27" i="19"/>
  <c r="AW28" i="19"/>
  <c r="AQ36" i="19"/>
  <c r="AD36" i="19"/>
  <c r="AP36" i="19"/>
  <c r="AU36" i="19" s="1"/>
  <c r="AN36" i="19"/>
  <c r="AX36" i="19"/>
  <c r="AM36" i="19"/>
  <c r="AR36" i="19"/>
  <c r="AP37" i="19"/>
  <c r="AU37" i="19" s="1"/>
  <c r="AN37" i="19"/>
  <c r="AX37" i="19"/>
  <c r="AM37" i="19"/>
  <c r="AW37" i="19"/>
  <c r="AL37" i="19"/>
  <c r="AS37" i="19"/>
  <c r="B39" i="19"/>
  <c r="AK43" i="19"/>
  <c r="AJ44" i="19"/>
  <c r="AK45" i="19"/>
  <c r="F46" i="19"/>
  <c r="B50" i="19"/>
  <c r="AW51" i="19"/>
  <c r="AD53" i="19"/>
  <c r="AJ54" i="19"/>
  <c r="B56" i="19"/>
  <c r="AR59" i="19"/>
  <c r="F59" i="19"/>
  <c r="AQ59" i="19"/>
  <c r="AD59" i="19"/>
  <c r="AP59" i="19"/>
  <c r="AU59" i="19" s="1"/>
  <c r="AN59" i="19"/>
  <c r="AM59" i="19"/>
  <c r="F60" i="19"/>
  <c r="F61" i="19"/>
  <c r="B72" i="19"/>
  <c r="AQ77" i="19"/>
  <c r="AR83" i="19"/>
  <c r="F83" i="19"/>
  <c r="AQ83" i="19"/>
  <c r="AD83" i="19"/>
  <c r="AX83" i="19"/>
  <c r="AP83" i="19"/>
  <c r="AU83" i="19" s="1"/>
  <c r="AM83" i="19"/>
  <c r="AN83" i="19"/>
  <c r="AS83" i="19"/>
  <c r="AJ85" i="19"/>
  <c r="B87" i="19"/>
  <c r="AQ92" i="19"/>
  <c r="AD92" i="19"/>
  <c r="AW92" i="19"/>
  <c r="AP92" i="19"/>
  <c r="AU92" i="19" s="1"/>
  <c r="AL92" i="19"/>
  <c r="AN92" i="19"/>
  <c r="AX92" i="19"/>
  <c r="AM92" i="19"/>
  <c r="AS92" i="19"/>
  <c r="AK99" i="19"/>
  <c r="F100" i="19"/>
  <c r="AD101" i="19"/>
  <c r="AJ107" i="19"/>
  <c r="AK108" i="19"/>
  <c r="AP109" i="19"/>
  <c r="AU109" i="19" s="1"/>
  <c r="AK109" i="19"/>
  <c r="AN109" i="19"/>
  <c r="AX109" i="19"/>
  <c r="AM109" i="19"/>
  <c r="AW109" i="19"/>
  <c r="AL109" i="19"/>
  <c r="AJ116" i="19"/>
  <c r="B121" i="19"/>
  <c r="AS125" i="19"/>
  <c r="AW131" i="19"/>
  <c r="B136" i="19"/>
  <c r="AQ141" i="19"/>
  <c r="AR147" i="19"/>
  <c r="F147" i="19"/>
  <c r="AQ147" i="19"/>
  <c r="AD147" i="19"/>
  <c r="AX147" i="19"/>
  <c r="AM147" i="19"/>
  <c r="AP147" i="19"/>
  <c r="AU147" i="19" s="1"/>
  <c r="AN147" i="19"/>
  <c r="AS147" i="19"/>
  <c r="AJ149" i="19"/>
  <c r="B151" i="19"/>
  <c r="AQ156" i="19"/>
  <c r="AD156" i="19"/>
  <c r="AP156" i="19"/>
  <c r="AU156" i="19" s="1"/>
  <c r="AW156" i="19"/>
  <c r="AN156" i="19"/>
  <c r="AX156" i="19"/>
  <c r="AM156" i="19"/>
  <c r="AL156" i="19"/>
  <c r="AS156" i="19"/>
  <c r="AK163" i="19"/>
  <c r="F164" i="19"/>
  <c r="AD165" i="19"/>
  <c r="AJ171" i="19"/>
  <c r="AK172" i="19"/>
  <c r="AP173" i="19"/>
  <c r="AU173" i="19" s="1"/>
  <c r="AK173" i="19"/>
  <c r="AN173" i="19"/>
  <c r="AX173" i="19"/>
  <c r="AM173" i="19"/>
  <c r="AW173" i="19"/>
  <c r="AL173" i="19"/>
  <c r="AJ180" i="19"/>
  <c r="B185" i="19"/>
  <c r="AS189" i="19"/>
  <c r="AR203" i="19"/>
  <c r="F203" i="19"/>
  <c r="AQ203" i="19"/>
  <c r="AD203" i="19"/>
  <c r="AP203" i="19"/>
  <c r="AU203" i="19" s="1"/>
  <c r="AX203" i="19"/>
  <c r="AN203" i="19"/>
  <c r="AM203" i="19"/>
  <c r="AS203" i="19"/>
  <c r="AJ205" i="19"/>
  <c r="B207" i="19"/>
  <c r="AK211" i="19"/>
  <c r="F212" i="19"/>
  <c r="AD213" i="19"/>
  <c r="AJ220" i="19"/>
  <c r="AW227" i="19"/>
  <c r="AR229" i="19"/>
  <c r="AR235" i="19"/>
  <c r="F235" i="19"/>
  <c r="AX235" i="19"/>
  <c r="AM235" i="19"/>
  <c r="AQ235" i="19"/>
  <c r="AD235" i="19"/>
  <c r="AP235" i="19"/>
  <c r="AU235" i="19" s="1"/>
  <c r="AN235" i="19"/>
  <c r="AS235" i="19"/>
  <c r="AJ237" i="19"/>
  <c r="B239" i="19"/>
  <c r="AK243" i="19"/>
  <c r="F244" i="19"/>
  <c r="AJ252" i="19"/>
  <c r="AW259" i="19"/>
  <c r="AR261" i="19"/>
  <c r="AR267" i="19"/>
  <c r="F267" i="19"/>
  <c r="AM267" i="19"/>
  <c r="AQ267" i="19"/>
  <c r="AD267" i="19"/>
  <c r="AX267" i="19"/>
  <c r="AP267" i="19"/>
  <c r="AU267" i="19" s="1"/>
  <c r="AN267" i="19"/>
  <c r="AS267" i="19"/>
  <c r="AJ269" i="19"/>
  <c r="B271" i="19"/>
  <c r="AK275" i="19"/>
  <c r="F276" i="19"/>
  <c r="AD277" i="19"/>
  <c r="AJ284" i="19"/>
  <c r="AW291" i="19"/>
  <c r="AR293" i="19"/>
  <c r="AR299" i="19"/>
  <c r="F299" i="19"/>
  <c r="AM299" i="19"/>
  <c r="AQ299" i="19"/>
  <c r="AD299" i="19"/>
  <c r="AP299" i="19"/>
  <c r="AU299" i="19" s="1"/>
  <c r="AX299" i="19"/>
  <c r="AN299" i="19"/>
  <c r="AS299" i="19"/>
  <c r="AJ301" i="19"/>
  <c r="B303" i="19"/>
  <c r="AK307" i="19"/>
  <c r="F308" i="19"/>
  <c r="AJ316" i="19"/>
  <c r="AR325" i="19"/>
  <c r="AR331" i="19"/>
  <c r="F331" i="19"/>
  <c r="AQ331" i="19"/>
  <c r="AD331" i="19"/>
  <c r="AX331" i="19"/>
  <c r="AP331" i="19"/>
  <c r="AU331" i="19" s="1"/>
  <c r="AM331" i="19"/>
  <c r="AN331" i="19"/>
  <c r="AS331" i="19"/>
  <c r="AJ333" i="19"/>
  <c r="B335" i="19"/>
  <c r="AK339" i="19"/>
  <c r="F340" i="19"/>
  <c r="AD341" i="19"/>
  <c r="AJ348" i="19"/>
  <c r="B356" i="19"/>
  <c r="AP361" i="19"/>
  <c r="AU361" i="19" s="1"/>
  <c r="AN361" i="19"/>
  <c r="AX361" i="19"/>
  <c r="AM361" i="19"/>
  <c r="AL361" i="19"/>
  <c r="F361" i="19"/>
  <c r="AK361" i="19"/>
  <c r="AJ361" i="19"/>
  <c r="AD361" i="19"/>
  <c r="AW361" i="19"/>
  <c r="AQ362" i="19"/>
  <c r="AN363" i="19"/>
  <c r="F368" i="19"/>
  <c r="B375" i="19"/>
  <c r="AN378" i="19"/>
  <c r="AX378" i="19"/>
  <c r="AM378" i="19"/>
  <c r="AW378" i="19"/>
  <c r="AL378" i="19"/>
  <c r="AK378" i="19"/>
  <c r="AS378" i="19"/>
  <c r="AJ378" i="19"/>
  <c r="AD378" i="19"/>
  <c r="AX395" i="19"/>
  <c r="AM395" i="19"/>
  <c r="AW395" i="19"/>
  <c r="AL395" i="19"/>
  <c r="AK395" i="19"/>
  <c r="AJ395" i="19"/>
  <c r="AR395" i="19"/>
  <c r="AD395" i="19"/>
  <c r="AS395" i="19"/>
  <c r="B398" i="19"/>
  <c r="AR410" i="19"/>
  <c r="AP411" i="19"/>
  <c r="AU411" i="19" s="1"/>
  <c r="AQ416" i="19"/>
  <c r="AD416" i="19"/>
  <c r="AP416" i="19"/>
  <c r="AU416" i="19" s="1"/>
  <c r="AN416" i="19"/>
  <c r="AX416" i="19"/>
  <c r="AJ416" i="19"/>
  <c r="AW416" i="19"/>
  <c r="AS416" i="19"/>
  <c r="AR416" i="19"/>
  <c r="AQ425" i="19"/>
  <c r="AP442" i="19"/>
  <c r="AU442" i="19" s="1"/>
  <c r="AL448" i="19"/>
  <c r="B467" i="19"/>
  <c r="AQ475" i="19"/>
  <c r="AX483" i="19"/>
  <c r="AM483" i="19"/>
  <c r="AW483" i="19"/>
  <c r="AL483" i="19"/>
  <c r="AK483" i="19"/>
  <c r="AJ483" i="19"/>
  <c r="AR483" i="19"/>
  <c r="AD483" i="19"/>
  <c r="AS483" i="19"/>
  <c r="AQ496" i="19"/>
  <c r="AD496" i="19"/>
  <c r="AP496" i="19"/>
  <c r="AU496" i="19" s="1"/>
  <c r="AN496" i="19"/>
  <c r="AX496" i="19"/>
  <c r="AJ496" i="19"/>
  <c r="AW496" i="19"/>
  <c r="AR496" i="19"/>
  <c r="AS496" i="19"/>
  <c r="AM496" i="19"/>
  <c r="B510" i="19"/>
  <c r="AR513" i="19"/>
  <c r="AP514" i="19"/>
  <c r="AU514" i="19" s="1"/>
  <c r="AK520" i="19"/>
  <c r="AS535" i="19"/>
  <c r="AR540" i="19"/>
  <c r="AX542" i="19"/>
  <c r="AM542" i="19"/>
  <c r="AS542" i="19"/>
  <c r="AR542" i="19"/>
  <c r="AD542" i="19"/>
  <c r="AQ542" i="19"/>
  <c r="AK542" i="19"/>
  <c r="F542" i="19"/>
  <c r="AJ542" i="19"/>
  <c r="AW542" i="19"/>
  <c r="AP542" i="19"/>
  <c r="AU542" i="19" s="1"/>
  <c r="AK552" i="19"/>
  <c r="AS552" i="19"/>
  <c r="AR552" i="19"/>
  <c r="AD552" i="19"/>
  <c r="AQ552" i="19"/>
  <c r="AX552" i="19"/>
  <c r="AW552" i="19"/>
  <c r="AN552" i="19"/>
  <c r="AP552" i="19"/>
  <c r="AU552" i="19" s="1"/>
  <c r="AM552" i="19"/>
  <c r="AJ558" i="19"/>
  <c r="AQ576" i="19"/>
  <c r="B858" i="19"/>
  <c r="AR881" i="19"/>
  <c r="F881" i="19"/>
  <c r="AQ881" i="19"/>
  <c r="AD881" i="19"/>
  <c r="AX881" i="19"/>
  <c r="AM881" i="19"/>
  <c r="AW881" i="19"/>
  <c r="AL881" i="19"/>
  <c r="AK881" i="19"/>
  <c r="AJ881" i="19"/>
  <c r="AS881" i="19"/>
  <c r="AP881" i="19"/>
  <c r="AU881" i="19" s="1"/>
  <c r="AN881" i="19"/>
  <c r="B982" i="19"/>
  <c r="AS124" i="19"/>
  <c r="AR179" i="19"/>
  <c r="F179" i="19"/>
  <c r="AX179" i="19"/>
  <c r="AQ179" i="19"/>
  <c r="AD179" i="19"/>
  <c r="AP179" i="19"/>
  <c r="AU179" i="19" s="1"/>
  <c r="AM179" i="19"/>
  <c r="AN179" i="19"/>
  <c r="AS347" i="19"/>
  <c r="AQ352" i="19"/>
  <c r="AD352" i="19"/>
  <c r="AP352" i="19"/>
  <c r="AU352" i="19" s="1"/>
  <c r="AN352" i="19"/>
  <c r="AX352" i="19"/>
  <c r="AJ352" i="19"/>
  <c r="AW352" i="19"/>
  <c r="AR352" i="19"/>
  <c r="AS352" i="19"/>
  <c r="AX459" i="19"/>
  <c r="AM459" i="19"/>
  <c r="AW459" i="19"/>
  <c r="AL459" i="19"/>
  <c r="AK459" i="19"/>
  <c r="AJ459" i="19"/>
  <c r="AR459" i="19"/>
  <c r="AD459" i="19"/>
  <c r="AS459" i="19"/>
  <c r="AW670" i="19"/>
  <c r="AL670" i="19"/>
  <c r="AK670" i="19"/>
  <c r="AQ670" i="19"/>
  <c r="AD670" i="19"/>
  <c r="AP670" i="19"/>
  <c r="AU670" i="19" s="1"/>
  <c r="AN670" i="19"/>
  <c r="AM670" i="19"/>
  <c r="AX670" i="19"/>
  <c r="AS670" i="19"/>
  <c r="AR670" i="19"/>
  <c r="AJ670" i="19"/>
  <c r="F670" i="19"/>
  <c r="AR793" i="19"/>
  <c r="F793" i="19"/>
  <c r="AQ793" i="19"/>
  <c r="AD793" i="19"/>
  <c r="AX793" i="19"/>
  <c r="AM793" i="19"/>
  <c r="AW793" i="19"/>
  <c r="AL793" i="19"/>
  <c r="AN793" i="19"/>
  <c r="AK793" i="19"/>
  <c r="AS793" i="19"/>
  <c r="AP793" i="19"/>
  <c r="AU793" i="19" s="1"/>
  <c r="AJ793" i="19"/>
  <c r="P15" i="2"/>
  <c r="Q93" i="2" s="1"/>
  <c r="D10" i="14"/>
  <c r="AN14" i="19"/>
  <c r="AX14" i="19"/>
  <c r="AM14" i="19"/>
  <c r="AW14" i="19"/>
  <c r="AL14" i="19"/>
  <c r="AK14" i="19"/>
  <c r="AS27" i="19"/>
  <c r="AM51" i="19"/>
  <c r="AQ292" i="19"/>
  <c r="AD292" i="19"/>
  <c r="AW292" i="19"/>
  <c r="AL292" i="19"/>
  <c r="AP292" i="19"/>
  <c r="AU292" i="19" s="1"/>
  <c r="AN292" i="19"/>
  <c r="AX292" i="19"/>
  <c r="AM292" i="19"/>
  <c r="AN394" i="19"/>
  <c r="AX394" i="19"/>
  <c r="AM394" i="19"/>
  <c r="AW394" i="19"/>
  <c r="AL394" i="19"/>
  <c r="AK394" i="19"/>
  <c r="AJ394" i="19"/>
  <c r="AD394" i="19"/>
  <c r="AS394" i="19"/>
  <c r="AQ432" i="19"/>
  <c r="AD432" i="19"/>
  <c r="AP432" i="19"/>
  <c r="AU432" i="19" s="1"/>
  <c r="AN432" i="19"/>
  <c r="AX432" i="19"/>
  <c r="AJ432" i="19"/>
  <c r="AR432" i="19"/>
  <c r="AW432" i="19"/>
  <c r="AS432" i="19"/>
  <c r="AN482" i="19"/>
  <c r="AX482" i="19"/>
  <c r="AM482" i="19"/>
  <c r="AW482" i="19"/>
  <c r="AL482" i="19"/>
  <c r="AK482" i="19"/>
  <c r="AJ482" i="19"/>
  <c r="AD482" i="19"/>
  <c r="AS482" i="19"/>
  <c r="AP489" i="19"/>
  <c r="AU489" i="19" s="1"/>
  <c r="AN489" i="19"/>
  <c r="AX489" i="19"/>
  <c r="AM489" i="19"/>
  <c r="AJ489" i="19"/>
  <c r="AW489" i="19"/>
  <c r="AD489" i="19"/>
  <c r="AS489" i="19"/>
  <c r="AR489" i="19"/>
  <c r="AS28" i="19"/>
  <c r="AQ52" i="19"/>
  <c r="AD52" i="19"/>
  <c r="AP52" i="19"/>
  <c r="AU52" i="19" s="1"/>
  <c r="AN52" i="19"/>
  <c r="AX52" i="19"/>
  <c r="AM52" i="19"/>
  <c r="AD54" i="19"/>
  <c r="AQ76" i="19"/>
  <c r="AD76" i="19"/>
  <c r="AW76" i="19"/>
  <c r="AP76" i="19"/>
  <c r="AU76" i="19" s="1"/>
  <c r="AL76" i="19"/>
  <c r="AN76" i="19"/>
  <c r="AX76" i="19"/>
  <c r="AM76" i="19"/>
  <c r="AW283" i="19"/>
  <c r="AQ384" i="19"/>
  <c r="AD384" i="19"/>
  <c r="AP384" i="19"/>
  <c r="AU384" i="19" s="1"/>
  <c r="AN384" i="19"/>
  <c r="AX384" i="19"/>
  <c r="AJ384" i="19"/>
  <c r="AW384" i="19"/>
  <c r="AR384" i="19"/>
  <c r="AS384" i="19"/>
  <c r="AR511" i="19"/>
  <c r="F511" i="19"/>
  <c r="AQ511" i="19"/>
  <c r="AD511" i="19"/>
  <c r="AP511" i="19"/>
  <c r="AU511" i="19" s="1"/>
  <c r="AS511" i="19"/>
  <c r="AN511" i="19"/>
  <c r="AM511" i="19"/>
  <c r="AL511" i="19"/>
  <c r="AR673" i="19"/>
  <c r="F673" i="19"/>
  <c r="AQ673" i="19"/>
  <c r="AD673" i="19"/>
  <c r="AX673" i="19"/>
  <c r="AM673" i="19"/>
  <c r="AW673" i="19"/>
  <c r="AL673" i="19"/>
  <c r="AS673" i="19"/>
  <c r="AN673" i="19"/>
  <c r="AJ673" i="19"/>
  <c r="AP673" i="19"/>
  <c r="AU673" i="19" s="1"/>
  <c r="AK673" i="19"/>
  <c r="AX781" i="19"/>
  <c r="AM781" i="19"/>
  <c r="AW781" i="19"/>
  <c r="AL781" i="19"/>
  <c r="AR781" i="19"/>
  <c r="F781" i="19"/>
  <c r="AQ781" i="19"/>
  <c r="AD781" i="19"/>
  <c r="AS781" i="19"/>
  <c r="AN781" i="19"/>
  <c r="AK781" i="19"/>
  <c r="AJ781" i="19"/>
  <c r="AP781" i="19"/>
  <c r="AU781" i="19" s="1"/>
  <c r="AW846" i="19"/>
  <c r="AL846" i="19"/>
  <c r="AK846" i="19"/>
  <c r="AQ846" i="19"/>
  <c r="AD846" i="19"/>
  <c r="AP846" i="19"/>
  <c r="AU846" i="19" s="1"/>
  <c r="AJ846" i="19"/>
  <c r="AX846" i="19"/>
  <c r="AR846" i="19"/>
  <c r="F846" i="19"/>
  <c r="AS846" i="19"/>
  <c r="AN846" i="19"/>
  <c r="AM846" i="19"/>
  <c r="AR75" i="19"/>
  <c r="F75" i="19"/>
  <c r="AM75" i="19"/>
  <c r="AQ75" i="19"/>
  <c r="AD75" i="19"/>
  <c r="AX75" i="19"/>
  <c r="AP75" i="19"/>
  <c r="AU75" i="19" s="1"/>
  <c r="AN75" i="19"/>
  <c r="AD93" i="19"/>
  <c r="AW123" i="19"/>
  <c r="AR139" i="19"/>
  <c r="F139" i="19"/>
  <c r="AQ139" i="19"/>
  <c r="AD139" i="19"/>
  <c r="AM139" i="19"/>
  <c r="AP139" i="19"/>
  <c r="AU139" i="19" s="1"/>
  <c r="AX139" i="19"/>
  <c r="AN139" i="19"/>
  <c r="AJ141" i="19"/>
  <c r="AP245" i="19"/>
  <c r="AU245" i="19" s="1"/>
  <c r="AN245" i="19"/>
  <c r="AX245" i="19"/>
  <c r="AM245" i="19"/>
  <c r="AK245" i="19"/>
  <c r="AW245" i="19"/>
  <c r="AL245" i="19"/>
  <c r="AQ268" i="19"/>
  <c r="AD268" i="19"/>
  <c r="AL268" i="19"/>
  <c r="AP268" i="19"/>
  <c r="AU268" i="19" s="1"/>
  <c r="AW268" i="19"/>
  <c r="AN268" i="19"/>
  <c r="AX268" i="19"/>
  <c r="AM268" i="19"/>
  <c r="AP309" i="19"/>
  <c r="AU309" i="19" s="1"/>
  <c r="AN309" i="19"/>
  <c r="AK309" i="19"/>
  <c r="AX309" i="19"/>
  <c r="AM309" i="19"/>
  <c r="AW309" i="19"/>
  <c r="AL309" i="19"/>
  <c r="AK514" i="19"/>
  <c r="AR535" i="19"/>
  <c r="B9" i="7"/>
  <c r="B12" i="7"/>
  <c r="B25" i="7"/>
  <c r="B28" i="7"/>
  <c r="B41" i="7"/>
  <c r="B44" i="7"/>
  <c r="B57" i="7"/>
  <c r="B60" i="7"/>
  <c r="B73" i="7"/>
  <c r="B76" i="7"/>
  <c r="B89" i="7"/>
  <c r="B92" i="7"/>
  <c r="B105" i="7"/>
  <c r="B108" i="7"/>
  <c r="B121" i="7"/>
  <c r="B124" i="7"/>
  <c r="B137" i="7"/>
  <c r="B140" i="7"/>
  <c r="B153" i="7"/>
  <c r="B156" i="7"/>
  <c r="B169" i="7"/>
  <c r="B172" i="7"/>
  <c r="B185" i="7"/>
  <c r="B188" i="7"/>
  <c r="B201" i="7"/>
  <c r="B204" i="7"/>
  <c r="AJ14" i="19"/>
  <c r="B16" i="19"/>
  <c r="AR19" i="19"/>
  <c r="F19" i="19"/>
  <c r="AQ19" i="19"/>
  <c r="AD19" i="19"/>
  <c r="AP19" i="19"/>
  <c r="AU19" i="19" s="1"/>
  <c r="AN19" i="19"/>
  <c r="AM19" i="19"/>
  <c r="F20" i="19"/>
  <c r="F21" i="19"/>
  <c r="AJ27" i="19"/>
  <c r="AJ29" i="19"/>
  <c r="B33" i="19"/>
  <c r="AN46" i="19"/>
  <c r="AX46" i="19"/>
  <c r="AM46" i="19"/>
  <c r="AW46" i="19"/>
  <c r="AL46" i="19"/>
  <c r="AK46" i="19"/>
  <c r="AS46" i="19"/>
  <c r="AX51" i="19"/>
  <c r="AW52" i="19"/>
  <c r="AP54" i="19"/>
  <c r="AU54" i="19" s="1"/>
  <c r="AQ60" i="19"/>
  <c r="AD60" i="19"/>
  <c r="AP60" i="19"/>
  <c r="AU60" i="19" s="1"/>
  <c r="AN60" i="19"/>
  <c r="AX60" i="19"/>
  <c r="AM60" i="19"/>
  <c r="AR60" i="19"/>
  <c r="AP61" i="19"/>
  <c r="AU61" i="19" s="1"/>
  <c r="AN61" i="19"/>
  <c r="AX61" i="19"/>
  <c r="AM61" i="19"/>
  <c r="AW61" i="19"/>
  <c r="AL61" i="19"/>
  <c r="AS61" i="19"/>
  <c r="AD62" i="19"/>
  <c r="B63" i="19"/>
  <c r="AJ68" i="19"/>
  <c r="AW75" i="19"/>
  <c r="AR77" i="19"/>
  <c r="B80" i="19"/>
  <c r="AQ85" i="19"/>
  <c r="AR91" i="19"/>
  <c r="F91" i="19"/>
  <c r="AQ91" i="19"/>
  <c r="AD91" i="19"/>
  <c r="AX91" i="19"/>
  <c r="AM91" i="19"/>
  <c r="AP91" i="19"/>
  <c r="AU91" i="19" s="1"/>
  <c r="AN91" i="19"/>
  <c r="AS91" i="19"/>
  <c r="AJ93" i="19"/>
  <c r="B95" i="19"/>
  <c r="AQ100" i="19"/>
  <c r="AD100" i="19"/>
  <c r="AP100" i="19"/>
  <c r="AU100" i="19" s="1"/>
  <c r="AL100" i="19"/>
  <c r="AN100" i="19"/>
  <c r="AW100" i="19"/>
  <c r="AX100" i="19"/>
  <c r="AM100" i="19"/>
  <c r="AS100" i="19"/>
  <c r="F108" i="19"/>
  <c r="AP117" i="19"/>
  <c r="AU117" i="19" s="1"/>
  <c r="AN117" i="19"/>
  <c r="AX117" i="19"/>
  <c r="AM117" i="19"/>
  <c r="AW117" i="19"/>
  <c r="AL117" i="19"/>
  <c r="AK117" i="19"/>
  <c r="B129" i="19"/>
  <c r="AW139" i="19"/>
  <c r="B144" i="19"/>
  <c r="AQ149" i="19"/>
  <c r="AR155" i="19"/>
  <c r="F155" i="19"/>
  <c r="AQ155" i="19"/>
  <c r="AD155" i="19"/>
  <c r="AP155" i="19"/>
  <c r="AU155" i="19" s="1"/>
  <c r="AX155" i="19"/>
  <c r="AN155" i="19"/>
  <c r="AM155" i="19"/>
  <c r="AS155" i="19"/>
  <c r="B159" i="19"/>
  <c r="AQ164" i="19"/>
  <c r="AD164" i="19"/>
  <c r="AW164" i="19"/>
  <c r="AP164" i="19"/>
  <c r="AU164" i="19" s="1"/>
  <c r="AN164" i="19"/>
  <c r="AX164" i="19"/>
  <c r="AM164" i="19"/>
  <c r="AL164" i="19"/>
  <c r="AS164" i="19"/>
  <c r="F172" i="19"/>
  <c r="AJ179" i="19"/>
  <c r="AP181" i="19"/>
  <c r="AU181" i="19" s="1"/>
  <c r="AN181" i="19"/>
  <c r="AK181" i="19"/>
  <c r="AX181" i="19"/>
  <c r="AM181" i="19"/>
  <c r="AW181" i="19"/>
  <c r="AL181" i="19"/>
  <c r="AJ188" i="19"/>
  <c r="B193" i="19"/>
  <c r="B200" i="19"/>
  <c r="AQ205" i="19"/>
  <c r="AQ212" i="19"/>
  <c r="AD212" i="19"/>
  <c r="AL212" i="19"/>
  <c r="AP212" i="19"/>
  <c r="AU212" i="19" s="1"/>
  <c r="AN212" i="19"/>
  <c r="AW212" i="19"/>
  <c r="AX212" i="19"/>
  <c r="AM212" i="19"/>
  <c r="AS212" i="19"/>
  <c r="AJ219" i="19"/>
  <c r="AP221" i="19"/>
  <c r="AU221" i="19" s="1"/>
  <c r="AN221" i="19"/>
  <c r="AX221" i="19"/>
  <c r="AM221" i="19"/>
  <c r="AK221" i="19"/>
  <c r="AW221" i="19"/>
  <c r="AL221" i="19"/>
  <c r="B225" i="19"/>
  <c r="B232" i="19"/>
  <c r="AQ244" i="19"/>
  <c r="AD244" i="19"/>
  <c r="AP244" i="19"/>
  <c r="AU244" i="19" s="1"/>
  <c r="AW244" i="19"/>
  <c r="AN244" i="19"/>
  <c r="AL244" i="19"/>
  <c r="AX244" i="19"/>
  <c r="AM244" i="19"/>
  <c r="AS244" i="19"/>
  <c r="AJ251" i="19"/>
  <c r="AP253" i="19"/>
  <c r="AU253" i="19" s="1"/>
  <c r="AK253" i="19"/>
  <c r="AN253" i="19"/>
  <c r="AX253" i="19"/>
  <c r="AM253" i="19"/>
  <c r="AW253" i="19"/>
  <c r="AL253" i="19"/>
  <c r="B257" i="19"/>
  <c r="B264" i="19"/>
  <c r="AQ276" i="19"/>
  <c r="AD276" i="19"/>
  <c r="AW276" i="19"/>
  <c r="AP276" i="19"/>
  <c r="AU276" i="19" s="1"/>
  <c r="AL276" i="19"/>
  <c r="AN276" i="19"/>
  <c r="AX276" i="19"/>
  <c r="AM276" i="19"/>
  <c r="AS276" i="19"/>
  <c r="AJ283" i="19"/>
  <c r="AP285" i="19"/>
  <c r="AU285" i="19" s="1"/>
  <c r="AN285" i="19"/>
  <c r="AX285" i="19"/>
  <c r="AM285" i="19"/>
  <c r="AW285" i="19"/>
  <c r="AL285" i="19"/>
  <c r="AK285" i="19"/>
  <c r="B289" i="19"/>
  <c r="B296" i="19"/>
  <c r="AQ301" i="19"/>
  <c r="AQ308" i="19"/>
  <c r="AD308" i="19"/>
  <c r="AP308" i="19"/>
  <c r="AU308" i="19" s="1"/>
  <c r="AL308" i="19"/>
  <c r="AN308" i="19"/>
  <c r="AX308" i="19"/>
  <c r="AM308" i="19"/>
  <c r="AW308" i="19"/>
  <c r="AS308" i="19"/>
  <c r="AJ315" i="19"/>
  <c r="AP317" i="19"/>
  <c r="AU317" i="19" s="1"/>
  <c r="AN317" i="19"/>
  <c r="AX317" i="19"/>
  <c r="AM317" i="19"/>
  <c r="AK317" i="19"/>
  <c r="AW317" i="19"/>
  <c r="AL317" i="19"/>
  <c r="B321" i="19"/>
  <c r="B328" i="19"/>
  <c r="AQ333" i="19"/>
  <c r="AQ340" i="19"/>
  <c r="AD340" i="19"/>
  <c r="AP340" i="19"/>
  <c r="AU340" i="19" s="1"/>
  <c r="AL340" i="19"/>
  <c r="AN340" i="19"/>
  <c r="AX340" i="19"/>
  <c r="AM340" i="19"/>
  <c r="AW340" i="19"/>
  <c r="AS340" i="19"/>
  <c r="AJ347" i="19"/>
  <c r="AP349" i="19"/>
  <c r="AU349" i="19" s="1"/>
  <c r="AN349" i="19"/>
  <c r="AK349" i="19"/>
  <c r="AX349" i="19"/>
  <c r="AM349" i="19"/>
  <c r="AW349" i="19"/>
  <c r="AL349" i="19"/>
  <c r="AK352" i="19"/>
  <c r="AQ368" i="19"/>
  <c r="AD368" i="19"/>
  <c r="AP368" i="19"/>
  <c r="AU368" i="19" s="1"/>
  <c r="AN368" i="19"/>
  <c r="AX368" i="19"/>
  <c r="AJ368" i="19"/>
  <c r="AW368" i="19"/>
  <c r="AR368" i="19"/>
  <c r="AS368" i="19"/>
  <c r="AQ377" i="19"/>
  <c r="AP394" i="19"/>
  <c r="AU394" i="19" s="1"/>
  <c r="AQ411" i="19"/>
  <c r="B419" i="19"/>
  <c r="B436" i="19"/>
  <c r="AP441" i="19"/>
  <c r="AU441" i="19" s="1"/>
  <c r="AN441" i="19"/>
  <c r="AX441" i="19"/>
  <c r="AM441" i="19"/>
  <c r="AL441" i="19"/>
  <c r="F441" i="19"/>
  <c r="AD441" i="19"/>
  <c r="AK441" i="19"/>
  <c r="AJ441" i="19"/>
  <c r="AW441" i="19"/>
  <c r="F448" i="19"/>
  <c r="B455" i="19"/>
  <c r="AN458" i="19"/>
  <c r="AX458" i="19"/>
  <c r="AM458" i="19"/>
  <c r="AW458" i="19"/>
  <c r="AL458" i="19"/>
  <c r="AK458" i="19"/>
  <c r="AJ458" i="19"/>
  <c r="AS458" i="19"/>
  <c r="AD458" i="19"/>
  <c r="AR475" i="19"/>
  <c r="AP482" i="19"/>
  <c r="AU482" i="19" s="1"/>
  <c r="AQ489" i="19"/>
  <c r="B492" i="19"/>
  <c r="B517" i="19"/>
  <c r="F520" i="19"/>
  <c r="AN557" i="19"/>
  <c r="AR557" i="19"/>
  <c r="AD557" i="19"/>
  <c r="AQ557" i="19"/>
  <c r="AP557" i="19"/>
  <c r="AU557" i="19" s="1"/>
  <c r="AK557" i="19"/>
  <c r="AJ557" i="19"/>
  <c r="AX557" i="19"/>
  <c r="AW557" i="19"/>
  <c r="F558" i="19"/>
  <c r="AP564" i="19"/>
  <c r="AU564" i="19" s="1"/>
  <c r="AJ564" i="19"/>
  <c r="F564" i="19"/>
  <c r="AS564" i="19"/>
  <c r="AR564" i="19"/>
  <c r="AD564" i="19"/>
  <c r="AX564" i="19"/>
  <c r="AW564" i="19"/>
  <c r="AN564" i="19"/>
  <c r="AQ564" i="19"/>
  <c r="AM564" i="19"/>
  <c r="AR649" i="19"/>
  <c r="F649" i="19"/>
  <c r="AQ649" i="19"/>
  <c r="AD649" i="19"/>
  <c r="AX649" i="19"/>
  <c r="AM649" i="19"/>
  <c r="AW649" i="19"/>
  <c r="AL649" i="19"/>
  <c r="AS649" i="19"/>
  <c r="AN649" i="19"/>
  <c r="AP649" i="19"/>
  <c r="AU649" i="19" s="1"/>
  <c r="AK649" i="19"/>
  <c r="AJ649" i="19"/>
  <c r="AQ650" i="19"/>
  <c r="AD650" i="19"/>
  <c r="AP650" i="19"/>
  <c r="AU650" i="19" s="1"/>
  <c r="AW650" i="19"/>
  <c r="AL650" i="19"/>
  <c r="AK650" i="19"/>
  <c r="AJ650" i="19"/>
  <c r="AX650" i="19"/>
  <c r="AR650" i="19"/>
  <c r="F650" i="19"/>
  <c r="AS650" i="19"/>
  <c r="AN650" i="19"/>
  <c r="AM650" i="19"/>
  <c r="AR801" i="19"/>
  <c r="F801" i="19"/>
  <c r="AQ801" i="19"/>
  <c r="AD801" i="19"/>
  <c r="AX801" i="19"/>
  <c r="AM801" i="19"/>
  <c r="AW801" i="19"/>
  <c r="AL801" i="19"/>
  <c r="AN801" i="19"/>
  <c r="AK801" i="19"/>
  <c r="AS801" i="19"/>
  <c r="AP801" i="19"/>
  <c r="AU801" i="19" s="1"/>
  <c r="AJ801" i="19"/>
  <c r="AQ802" i="19"/>
  <c r="AD802" i="19"/>
  <c r="AP802" i="19"/>
  <c r="AU802" i="19" s="1"/>
  <c r="AW802" i="19"/>
  <c r="AL802" i="19"/>
  <c r="AK802" i="19"/>
  <c r="AR802" i="19"/>
  <c r="F802" i="19"/>
  <c r="AN802" i="19"/>
  <c r="AJ802" i="19"/>
  <c r="AM802" i="19"/>
  <c r="AX802" i="19"/>
  <c r="AS802" i="19"/>
  <c r="B894" i="19"/>
  <c r="AR921" i="19"/>
  <c r="F921" i="19"/>
  <c r="AQ921" i="19"/>
  <c r="AD921" i="19"/>
  <c r="AX921" i="19"/>
  <c r="AM921" i="19"/>
  <c r="AW921" i="19"/>
  <c r="AL921" i="19"/>
  <c r="AS921" i="19"/>
  <c r="AP921" i="19"/>
  <c r="AU921" i="19" s="1"/>
  <c r="AK921" i="19"/>
  <c r="AN921" i="19"/>
  <c r="AJ921" i="19"/>
  <c r="B1002" i="19"/>
  <c r="AM27" i="19"/>
  <c r="AS54" i="19"/>
  <c r="AS68" i="19"/>
  <c r="AR115" i="19"/>
  <c r="F115" i="19"/>
  <c r="AQ115" i="19"/>
  <c r="AD115" i="19"/>
  <c r="AP115" i="19"/>
  <c r="AU115" i="19" s="1"/>
  <c r="AN115" i="19"/>
  <c r="AX115" i="19"/>
  <c r="AM115" i="19"/>
  <c r="AQ124" i="19"/>
  <c r="AD124" i="19"/>
  <c r="AP124" i="19"/>
  <c r="AU124" i="19" s="1"/>
  <c r="AN124" i="19"/>
  <c r="AX124" i="19"/>
  <c r="AM124" i="19"/>
  <c r="AW124" i="19"/>
  <c r="AL124" i="19"/>
  <c r="AP141" i="19"/>
  <c r="AU141" i="19" s="1"/>
  <c r="AN141" i="19"/>
  <c r="AK141" i="19"/>
  <c r="AX141" i="19"/>
  <c r="AM141" i="19"/>
  <c r="AW141" i="19"/>
  <c r="AL141" i="19"/>
  <c r="AS283" i="19"/>
  <c r="AS315" i="19"/>
  <c r="AP425" i="19"/>
  <c r="AU425" i="19" s="1"/>
  <c r="AN425" i="19"/>
  <c r="AX425" i="19"/>
  <c r="AM425" i="19"/>
  <c r="AL425" i="19"/>
  <c r="F425" i="19"/>
  <c r="AK425" i="19"/>
  <c r="AJ425" i="19"/>
  <c r="AD425" i="19"/>
  <c r="AW425" i="19"/>
  <c r="AN442" i="19"/>
  <c r="AX442" i="19"/>
  <c r="AM442" i="19"/>
  <c r="AW442" i="19"/>
  <c r="AL442" i="19"/>
  <c r="AK442" i="19"/>
  <c r="AJ442" i="19"/>
  <c r="AS442" i="19"/>
  <c r="AD442" i="19"/>
  <c r="AR479" i="19"/>
  <c r="F479" i="19"/>
  <c r="AQ479" i="19"/>
  <c r="AD479" i="19"/>
  <c r="AP479" i="19"/>
  <c r="AU479" i="19" s="1"/>
  <c r="AW479" i="19"/>
  <c r="AS479" i="19"/>
  <c r="AN479" i="19"/>
  <c r="AM479" i="19"/>
  <c r="AQ794" i="19"/>
  <c r="AD794" i="19"/>
  <c r="AP794" i="19"/>
  <c r="AU794" i="19" s="1"/>
  <c r="AW794" i="19"/>
  <c r="AL794" i="19"/>
  <c r="AK794" i="19"/>
  <c r="AR794" i="19"/>
  <c r="F794" i="19"/>
  <c r="AN794" i="19"/>
  <c r="AJ794" i="19"/>
  <c r="AM794" i="19"/>
  <c r="AX794" i="19"/>
  <c r="AS794" i="19"/>
  <c r="AS14" i="19"/>
  <c r="AR28" i="19"/>
  <c r="AS29" i="19"/>
  <c r="AS132" i="19"/>
  <c r="AD141" i="19"/>
  <c r="AR187" i="19"/>
  <c r="F187" i="19"/>
  <c r="AX187" i="19"/>
  <c r="AQ187" i="19"/>
  <c r="AD187" i="19"/>
  <c r="AM187" i="19"/>
  <c r="AP187" i="19"/>
  <c r="AU187" i="19" s="1"/>
  <c r="AN187" i="19"/>
  <c r="AQ196" i="19"/>
  <c r="AD196" i="19"/>
  <c r="AP196" i="19"/>
  <c r="AU196" i="19" s="1"/>
  <c r="AN196" i="19"/>
  <c r="AL196" i="19"/>
  <c r="AX196" i="19"/>
  <c r="AM196" i="19"/>
  <c r="AW196" i="19"/>
  <c r="AS228" i="19"/>
  <c r="AP237" i="19"/>
  <c r="AU237" i="19" s="1"/>
  <c r="AK237" i="19"/>
  <c r="AN237" i="19"/>
  <c r="AX237" i="19"/>
  <c r="AM237" i="19"/>
  <c r="AW237" i="19"/>
  <c r="AL237" i="19"/>
  <c r="AQ260" i="19"/>
  <c r="AD260" i="19"/>
  <c r="AP260" i="19"/>
  <c r="AU260" i="19" s="1"/>
  <c r="AL260" i="19"/>
  <c r="AN260" i="19"/>
  <c r="AX260" i="19"/>
  <c r="AM260" i="19"/>
  <c r="AW260" i="19"/>
  <c r="AP269" i="19"/>
  <c r="AU269" i="19" s="1"/>
  <c r="AK269" i="19"/>
  <c r="AN269" i="19"/>
  <c r="AX269" i="19"/>
  <c r="AM269" i="19"/>
  <c r="AW269" i="19"/>
  <c r="AL269" i="19"/>
  <c r="AN514" i="19"/>
  <c r="AX514" i="19"/>
  <c r="AM514" i="19"/>
  <c r="AW514" i="19"/>
  <c r="AL514" i="19"/>
  <c r="AJ514" i="19"/>
  <c r="AD514" i="19"/>
  <c r="AR514" i="19"/>
  <c r="AS514" i="19"/>
  <c r="AP540" i="19"/>
  <c r="AU540" i="19" s="1"/>
  <c r="AN540" i="19"/>
  <c r="AM540" i="19"/>
  <c r="AX540" i="19"/>
  <c r="AL540" i="19"/>
  <c r="AQ540" i="19"/>
  <c r="AW540" i="19"/>
  <c r="AK540" i="19"/>
  <c r="AD540" i="19"/>
  <c r="AJ540" i="19"/>
  <c r="AX621" i="19"/>
  <c r="AM621" i="19"/>
  <c r="AW621" i="19"/>
  <c r="AL621" i="19"/>
  <c r="AR621" i="19"/>
  <c r="F621" i="19"/>
  <c r="AQ621" i="19"/>
  <c r="AD621" i="19"/>
  <c r="AS621" i="19"/>
  <c r="AN621" i="19"/>
  <c r="AJ621" i="19"/>
  <c r="AP621" i="19"/>
  <c r="AU621" i="19" s="1"/>
  <c r="AK621" i="19"/>
  <c r="AN38" i="19"/>
  <c r="AX38" i="19"/>
  <c r="AM38" i="19"/>
  <c r="AW38" i="19"/>
  <c r="AL38" i="19"/>
  <c r="AK38" i="19"/>
  <c r="AW68" i="19"/>
  <c r="AD149" i="19"/>
  <c r="AP157" i="19"/>
  <c r="AU157" i="19" s="1"/>
  <c r="AN157" i="19"/>
  <c r="AX157" i="19"/>
  <c r="AM157" i="19"/>
  <c r="AK157" i="19"/>
  <c r="AW157" i="19"/>
  <c r="AL157" i="19"/>
  <c r="AW179" i="19"/>
  <c r="AR195" i="19"/>
  <c r="F195" i="19"/>
  <c r="AQ195" i="19"/>
  <c r="AD195" i="19"/>
  <c r="AP195" i="19"/>
  <c r="AU195" i="19" s="1"/>
  <c r="AN195" i="19"/>
  <c r="AX195" i="19"/>
  <c r="AM195" i="19"/>
  <c r="AD237" i="19"/>
  <c r="AS259" i="19"/>
  <c r="AD269" i="19"/>
  <c r="AR323" i="19"/>
  <c r="F323" i="19"/>
  <c r="AX323" i="19"/>
  <c r="AM323" i="19"/>
  <c r="AQ323" i="19"/>
  <c r="AD323" i="19"/>
  <c r="AP323" i="19"/>
  <c r="AU323" i="19" s="1"/>
  <c r="AN323" i="19"/>
  <c r="AX363" i="19"/>
  <c r="AM363" i="19"/>
  <c r="AW363" i="19"/>
  <c r="AL363" i="19"/>
  <c r="AK363" i="19"/>
  <c r="AJ363" i="19"/>
  <c r="AR363" i="19"/>
  <c r="AD363" i="19"/>
  <c r="AS363" i="19"/>
  <c r="AP457" i="19"/>
  <c r="AU457" i="19" s="1"/>
  <c r="AN457" i="19"/>
  <c r="AX457" i="19"/>
  <c r="AM457" i="19"/>
  <c r="AL457" i="19"/>
  <c r="F457" i="19"/>
  <c r="AK457" i="19"/>
  <c r="AJ457" i="19"/>
  <c r="AW457" i="19"/>
  <c r="AD457" i="19"/>
  <c r="AN459" i="19"/>
  <c r="AX479" i="19"/>
  <c r="AR889" i="19"/>
  <c r="F889" i="19"/>
  <c r="AQ889" i="19"/>
  <c r="AD889" i="19"/>
  <c r="AX889" i="19"/>
  <c r="AM889" i="19"/>
  <c r="AW889" i="19"/>
  <c r="AL889" i="19"/>
  <c r="AJ889" i="19"/>
  <c r="AP889" i="19"/>
  <c r="AU889" i="19" s="1"/>
  <c r="AK889" i="19"/>
  <c r="AR969" i="19"/>
  <c r="F969" i="19"/>
  <c r="AQ969" i="19"/>
  <c r="AD969" i="19"/>
  <c r="AX969" i="19"/>
  <c r="AM969" i="19"/>
  <c r="AW969" i="19"/>
  <c r="AL969" i="19"/>
  <c r="AS969" i="19"/>
  <c r="AN969" i="19"/>
  <c r="AJ969" i="19"/>
  <c r="AK969" i="19"/>
  <c r="AP13" i="19"/>
  <c r="AU13" i="19" s="1"/>
  <c r="AN13" i="19"/>
  <c r="AX13" i="19"/>
  <c r="AM13" i="19"/>
  <c r="AW13" i="19"/>
  <c r="AL13" i="19"/>
  <c r="AD14" i="19"/>
  <c r="AR35" i="19"/>
  <c r="F35" i="19"/>
  <c r="AQ35" i="19"/>
  <c r="AD35" i="19"/>
  <c r="AP35" i="19"/>
  <c r="AU35" i="19" s="1"/>
  <c r="AN35" i="19"/>
  <c r="AS62" i="19"/>
  <c r="AS139" i="19"/>
  <c r="AQ148" i="19"/>
  <c r="AD148" i="19"/>
  <c r="AP148" i="19"/>
  <c r="AU148" i="19" s="1"/>
  <c r="AN148" i="19"/>
  <c r="AX148" i="19"/>
  <c r="AM148" i="19"/>
  <c r="AW148" i="19"/>
  <c r="AL148" i="19"/>
  <c r="AS204" i="19"/>
  <c r="AQ236" i="19"/>
  <c r="AD236" i="19"/>
  <c r="AW236" i="19"/>
  <c r="AP236" i="19"/>
  <c r="AU236" i="19" s="1"/>
  <c r="AN236" i="19"/>
  <c r="AX236" i="19"/>
  <c r="AM236" i="19"/>
  <c r="AL236" i="19"/>
  <c r="AS268" i="19"/>
  <c r="AQ300" i="19"/>
  <c r="AD300" i="19"/>
  <c r="AP300" i="19"/>
  <c r="AU300" i="19" s="1"/>
  <c r="AW300" i="19"/>
  <c r="AN300" i="19"/>
  <c r="AL300" i="19"/>
  <c r="AX300" i="19"/>
  <c r="AM300" i="19"/>
  <c r="AQ332" i="19"/>
  <c r="AD332" i="19"/>
  <c r="AP332" i="19"/>
  <c r="AU332" i="19" s="1"/>
  <c r="AW332" i="19"/>
  <c r="AN332" i="19"/>
  <c r="AL332" i="19"/>
  <c r="AX332" i="19"/>
  <c r="AM332" i="19"/>
  <c r="AX443" i="19"/>
  <c r="AM443" i="19"/>
  <c r="AW443" i="19"/>
  <c r="AL443" i="19"/>
  <c r="AK443" i="19"/>
  <c r="AJ443" i="19"/>
  <c r="AR443" i="19"/>
  <c r="AD443" i="19"/>
  <c r="AS443" i="19"/>
  <c r="B19" i="7"/>
  <c r="B22" i="7"/>
  <c r="B35" i="7"/>
  <c r="B38" i="7"/>
  <c r="B51" i="7"/>
  <c r="B54" i="7"/>
  <c r="B67" i="7"/>
  <c r="B70" i="7"/>
  <c r="B83" i="7"/>
  <c r="B86" i="7"/>
  <c r="B99" i="7"/>
  <c r="B102" i="7"/>
  <c r="B115" i="7"/>
  <c r="B118" i="7"/>
  <c r="B131" i="7"/>
  <c r="B134" i="7"/>
  <c r="B147" i="7"/>
  <c r="B150" i="7"/>
  <c r="B163" i="7"/>
  <c r="B166" i="7"/>
  <c r="B179" i="7"/>
  <c r="B182" i="7"/>
  <c r="B195" i="7"/>
  <c r="B198" i="7"/>
  <c r="B11" i="14"/>
  <c r="B9" i="9" s="1"/>
  <c r="B14" i="14"/>
  <c r="B12" i="9" s="1"/>
  <c r="B27" i="14"/>
  <c r="B25" i="9" s="1"/>
  <c r="B30" i="14"/>
  <c r="B28" i="9" s="1"/>
  <c r="B43" i="14"/>
  <c r="B41" i="9" s="1"/>
  <c r="B46" i="14"/>
  <c r="B44" i="9" s="1"/>
  <c r="B59" i="14"/>
  <c r="B57" i="9" s="1"/>
  <c r="B62" i="14"/>
  <c r="B60" i="9" s="1"/>
  <c r="B75" i="14"/>
  <c r="B73" i="9" s="1"/>
  <c r="B78" i="14"/>
  <c r="B76" i="9" s="1"/>
  <c r="B91" i="14"/>
  <c r="B89" i="9" s="1"/>
  <c r="B94" i="14"/>
  <c r="B92" i="9" s="1"/>
  <c r="B107" i="14"/>
  <c r="B105" i="9" s="1"/>
  <c r="B8" i="19"/>
  <c r="AW12" i="19"/>
  <c r="AP14" i="19"/>
  <c r="AU14" i="19" s="1"/>
  <c r="AQ20" i="19"/>
  <c r="AD20" i="19"/>
  <c r="AP20" i="19"/>
  <c r="AU20" i="19" s="1"/>
  <c r="AN20" i="19"/>
  <c r="AX20" i="19"/>
  <c r="AM20" i="19"/>
  <c r="AR20" i="19"/>
  <c r="AP21" i="19"/>
  <c r="AU21" i="19" s="1"/>
  <c r="AN21" i="19"/>
  <c r="AX21" i="19"/>
  <c r="AM21" i="19"/>
  <c r="AW21" i="19"/>
  <c r="AL21" i="19"/>
  <c r="AS21" i="19"/>
  <c r="B23" i="19"/>
  <c r="AK27" i="19"/>
  <c r="AJ28" i="19"/>
  <c r="B34" i="19"/>
  <c r="AW35" i="19"/>
  <c r="AJ38" i="19"/>
  <c r="B40" i="19"/>
  <c r="AR43" i="19"/>
  <c r="F43" i="19"/>
  <c r="AQ43" i="19"/>
  <c r="AD43" i="19"/>
  <c r="AP43" i="19"/>
  <c r="AU43" i="19" s="1"/>
  <c r="AN43" i="19"/>
  <c r="AM43" i="19"/>
  <c r="AJ53" i="19"/>
  <c r="AQ54" i="19"/>
  <c r="B57" i="19"/>
  <c r="B73" i="19"/>
  <c r="AS77" i="19"/>
  <c r="AR85" i="19"/>
  <c r="B88" i="19"/>
  <c r="AQ93" i="19"/>
  <c r="AR99" i="19"/>
  <c r="F99" i="19"/>
  <c r="AQ99" i="19"/>
  <c r="AD99" i="19"/>
  <c r="AM99" i="19"/>
  <c r="AP99" i="19"/>
  <c r="AU99" i="19" s="1"/>
  <c r="AX99" i="19"/>
  <c r="AN99" i="19"/>
  <c r="AS99" i="19"/>
  <c r="B103" i="19"/>
  <c r="AQ108" i="19"/>
  <c r="AD108" i="19"/>
  <c r="AL108" i="19"/>
  <c r="AP108" i="19"/>
  <c r="AU108" i="19" s="1"/>
  <c r="AN108" i="19"/>
  <c r="AW108" i="19"/>
  <c r="AX108" i="19"/>
  <c r="AM108" i="19"/>
  <c r="AS108" i="19"/>
  <c r="AK115" i="19"/>
  <c r="AJ123" i="19"/>
  <c r="AK124" i="19"/>
  <c r="AP125" i="19"/>
  <c r="AU125" i="19" s="1"/>
  <c r="AN125" i="19"/>
  <c r="AX125" i="19"/>
  <c r="AM125" i="19"/>
  <c r="AK125" i="19"/>
  <c r="AW125" i="19"/>
  <c r="AL125" i="19"/>
  <c r="AJ132" i="19"/>
  <c r="B137" i="19"/>
  <c r="AS141" i="19"/>
  <c r="B152" i="19"/>
  <c r="AQ157" i="19"/>
  <c r="AR163" i="19"/>
  <c r="F163" i="19"/>
  <c r="AM163" i="19"/>
  <c r="AQ163" i="19"/>
  <c r="AD163" i="19"/>
  <c r="AP163" i="19"/>
  <c r="AU163" i="19" s="1"/>
  <c r="AN163" i="19"/>
  <c r="AX163" i="19"/>
  <c r="AS163" i="19"/>
  <c r="AJ165" i="19"/>
  <c r="B167" i="19"/>
  <c r="AQ172" i="19"/>
  <c r="AD172" i="19"/>
  <c r="AL172" i="19"/>
  <c r="AP172" i="19"/>
  <c r="AU172" i="19" s="1"/>
  <c r="AW172" i="19"/>
  <c r="AN172" i="19"/>
  <c r="AX172" i="19"/>
  <c r="AM172" i="19"/>
  <c r="AS172" i="19"/>
  <c r="AK179" i="19"/>
  <c r="AJ187" i="19"/>
  <c r="AK188" i="19"/>
  <c r="AP189" i="19"/>
  <c r="AU189" i="19" s="1"/>
  <c r="AN189" i="19"/>
  <c r="AK189" i="19"/>
  <c r="AX189" i="19"/>
  <c r="AM189" i="19"/>
  <c r="AW189" i="19"/>
  <c r="AL189" i="19"/>
  <c r="AJ196" i="19"/>
  <c r="AR205" i="19"/>
  <c r="AR211" i="19"/>
  <c r="F211" i="19"/>
  <c r="AX211" i="19"/>
  <c r="AM211" i="19"/>
  <c r="AQ211" i="19"/>
  <c r="AD211" i="19"/>
  <c r="AP211" i="19"/>
  <c r="AU211" i="19" s="1"/>
  <c r="AN211" i="19"/>
  <c r="AS211" i="19"/>
  <c r="B215" i="19"/>
  <c r="AK219" i="19"/>
  <c r="AR237" i="19"/>
  <c r="AR243" i="19"/>
  <c r="F243" i="19"/>
  <c r="AQ243" i="19"/>
  <c r="AD243" i="19"/>
  <c r="AX243" i="19"/>
  <c r="AP243" i="19"/>
  <c r="AU243" i="19" s="1"/>
  <c r="AM243" i="19"/>
  <c r="AN243" i="19"/>
  <c r="AS243" i="19"/>
  <c r="AJ245" i="19"/>
  <c r="B247" i="19"/>
  <c r="AJ260" i="19"/>
  <c r="AR269" i="19"/>
  <c r="AR275" i="19"/>
  <c r="F275" i="19"/>
  <c r="AM275" i="19"/>
  <c r="AQ275" i="19"/>
  <c r="AD275" i="19"/>
  <c r="AX275" i="19"/>
  <c r="AP275" i="19"/>
  <c r="AU275" i="19" s="1"/>
  <c r="AN275" i="19"/>
  <c r="AS275" i="19"/>
  <c r="B279" i="19"/>
  <c r="AJ292" i="19"/>
  <c r="AR301" i="19"/>
  <c r="AR307" i="19"/>
  <c r="F307" i="19"/>
  <c r="AQ307" i="19"/>
  <c r="AD307" i="19"/>
  <c r="AM307" i="19"/>
  <c r="AP307" i="19"/>
  <c r="AU307" i="19" s="1"/>
  <c r="AN307" i="19"/>
  <c r="AX307" i="19"/>
  <c r="AS307" i="19"/>
  <c r="AJ309" i="19"/>
  <c r="B311" i="19"/>
  <c r="AR339" i="19"/>
  <c r="F339" i="19"/>
  <c r="AQ339" i="19"/>
  <c r="AD339" i="19"/>
  <c r="AM339" i="19"/>
  <c r="AP339" i="19"/>
  <c r="AU339" i="19" s="1"/>
  <c r="AX339" i="19"/>
  <c r="AN339" i="19"/>
  <c r="AS339" i="19"/>
  <c r="AJ341" i="19"/>
  <c r="B343" i="19"/>
  <c r="AL352" i="19"/>
  <c r="AQ363" i="19"/>
  <c r="B371" i="19"/>
  <c r="B388" i="19"/>
  <c r="AP393" i="19"/>
  <c r="AU393" i="19" s="1"/>
  <c r="AN393" i="19"/>
  <c r="AX393" i="19"/>
  <c r="AM393" i="19"/>
  <c r="AL393" i="19"/>
  <c r="F393" i="19"/>
  <c r="AK393" i="19"/>
  <c r="AJ393" i="19"/>
  <c r="AW393" i="19"/>
  <c r="AD393" i="19"/>
  <c r="AQ394" i="19"/>
  <c r="B407" i="19"/>
  <c r="AN410" i="19"/>
  <c r="AX410" i="19"/>
  <c r="AM410" i="19"/>
  <c r="AW410" i="19"/>
  <c r="AL410" i="19"/>
  <c r="AK410" i="19"/>
  <c r="AJ410" i="19"/>
  <c r="AS410" i="19"/>
  <c r="AD410" i="19"/>
  <c r="AS425" i="19"/>
  <c r="AX427" i="19"/>
  <c r="AM427" i="19"/>
  <c r="AW427" i="19"/>
  <c r="AL427" i="19"/>
  <c r="AK427" i="19"/>
  <c r="AJ427" i="19"/>
  <c r="AR427" i="19"/>
  <c r="AD427" i="19"/>
  <c r="AS427" i="19"/>
  <c r="B430" i="19"/>
  <c r="AK432" i="19"/>
  <c r="AR442" i="19"/>
  <c r="AP443" i="19"/>
  <c r="AU443" i="19" s="1"/>
  <c r="AQ448" i="19"/>
  <c r="AD448" i="19"/>
  <c r="AP448" i="19"/>
  <c r="AU448" i="19" s="1"/>
  <c r="AN448" i="19"/>
  <c r="AX448" i="19"/>
  <c r="AJ448" i="19"/>
  <c r="AW448" i="19"/>
  <c r="AR448" i="19"/>
  <c r="AS448" i="19"/>
  <c r="AQ457" i="19"/>
  <c r="AS475" i="19"/>
  <c r="AP481" i="19"/>
  <c r="AU481" i="19" s="1"/>
  <c r="AN481" i="19"/>
  <c r="AX481" i="19"/>
  <c r="AM481" i="19"/>
  <c r="AL481" i="19"/>
  <c r="F481" i="19"/>
  <c r="AK481" i="19"/>
  <c r="AJ481" i="19"/>
  <c r="AW481" i="19"/>
  <c r="AD481" i="19"/>
  <c r="AQ482" i="19"/>
  <c r="B499" i="19"/>
  <c r="AP513" i="19"/>
  <c r="AU513" i="19" s="1"/>
  <c r="AN513" i="19"/>
  <c r="AX513" i="19"/>
  <c r="AM513" i="19"/>
  <c r="AK513" i="19"/>
  <c r="AJ513" i="19"/>
  <c r="AW513" i="19"/>
  <c r="AD513" i="19"/>
  <c r="AS513" i="19"/>
  <c r="AQ520" i="19"/>
  <c r="AD520" i="19"/>
  <c r="AP520" i="19"/>
  <c r="AU520" i="19" s="1"/>
  <c r="AN520" i="19"/>
  <c r="AX520" i="19"/>
  <c r="AJ520" i="19"/>
  <c r="AW520" i="19"/>
  <c r="AR520" i="19"/>
  <c r="AS520" i="19"/>
  <c r="AM520" i="19"/>
  <c r="AM548" i="19"/>
  <c r="B553" i="19"/>
  <c r="AX558" i="19"/>
  <c r="AM558" i="19"/>
  <c r="AS558" i="19"/>
  <c r="AR558" i="19"/>
  <c r="AD558" i="19"/>
  <c r="AQ558" i="19"/>
  <c r="AN558" i="19"/>
  <c r="AW558" i="19"/>
  <c r="AP558" i="19"/>
  <c r="AU558" i="19" s="1"/>
  <c r="AL558" i="19"/>
  <c r="B566" i="19"/>
  <c r="AN576" i="19"/>
  <c r="AK576" i="19"/>
  <c r="AR576" i="19"/>
  <c r="F576" i="19"/>
  <c r="AL576" i="19"/>
  <c r="AJ576" i="19"/>
  <c r="AX576" i="19"/>
  <c r="AM576" i="19"/>
  <c r="AW576" i="19"/>
  <c r="AD576" i="19"/>
  <c r="AR945" i="19"/>
  <c r="F945" i="19"/>
  <c r="AQ945" i="19"/>
  <c r="AD945" i="19"/>
  <c r="AX945" i="19"/>
  <c r="AM945" i="19"/>
  <c r="AW945" i="19"/>
  <c r="AL945" i="19"/>
  <c r="AS945" i="19"/>
  <c r="AP945" i="19"/>
  <c r="AU945" i="19" s="1"/>
  <c r="AK945" i="19"/>
  <c r="AN945" i="19"/>
  <c r="AJ945" i="19"/>
  <c r="AQ68" i="19"/>
  <c r="AD68" i="19"/>
  <c r="AP68" i="19"/>
  <c r="AU68" i="19" s="1"/>
  <c r="AN68" i="19"/>
  <c r="AX68" i="19"/>
  <c r="AM68" i="19"/>
  <c r="AL68" i="19"/>
  <c r="AS179" i="19"/>
  <c r="AS219" i="19"/>
  <c r="AR251" i="19"/>
  <c r="F251" i="19"/>
  <c r="AQ251" i="19"/>
  <c r="AD251" i="19"/>
  <c r="AM251" i="19"/>
  <c r="AP251" i="19"/>
  <c r="AU251" i="19" s="1"/>
  <c r="AX251" i="19"/>
  <c r="AN251" i="19"/>
  <c r="AR283" i="19"/>
  <c r="F283" i="19"/>
  <c r="AQ283" i="19"/>
  <c r="AD283" i="19"/>
  <c r="AX283" i="19"/>
  <c r="AM283" i="19"/>
  <c r="AP283" i="19"/>
  <c r="AU283" i="19" s="1"/>
  <c r="AN283" i="19"/>
  <c r="AR315" i="19"/>
  <c r="F315" i="19"/>
  <c r="AX315" i="19"/>
  <c r="AQ315" i="19"/>
  <c r="AD315" i="19"/>
  <c r="AM315" i="19"/>
  <c r="AP315" i="19"/>
  <c r="AU315" i="19" s="1"/>
  <c r="AN315" i="19"/>
  <c r="AR347" i="19"/>
  <c r="F347" i="19"/>
  <c r="AQ347" i="19"/>
  <c r="AD347" i="19"/>
  <c r="AX347" i="19"/>
  <c r="AP347" i="19"/>
  <c r="AU347" i="19" s="1"/>
  <c r="AN347" i="19"/>
  <c r="AM347" i="19"/>
  <c r="AP29" i="19"/>
  <c r="AU29" i="19" s="1"/>
  <c r="AN29" i="19"/>
  <c r="AX29" i="19"/>
  <c r="AM29" i="19"/>
  <c r="AW29" i="19"/>
  <c r="AL29" i="19"/>
  <c r="AR51" i="19"/>
  <c r="F51" i="19"/>
  <c r="AQ51" i="19"/>
  <c r="AD51" i="19"/>
  <c r="AP51" i="19"/>
  <c r="AU51" i="19" s="1"/>
  <c r="AN51" i="19"/>
  <c r="AP149" i="19"/>
  <c r="AU149" i="19" s="1"/>
  <c r="AN149" i="19"/>
  <c r="AX149" i="19"/>
  <c r="AM149" i="19"/>
  <c r="AW149" i="19"/>
  <c r="AL149" i="19"/>
  <c r="AK149" i="19"/>
  <c r="AS187" i="19"/>
  <c r="AQ228" i="19"/>
  <c r="AD228" i="19"/>
  <c r="AW228" i="19"/>
  <c r="AL228" i="19"/>
  <c r="AP228" i="19"/>
  <c r="AU228" i="19" s="1"/>
  <c r="AN228" i="19"/>
  <c r="AX228" i="19"/>
  <c r="AM228" i="19"/>
  <c r="AS260" i="19"/>
  <c r="AS292" i="19"/>
  <c r="AQ324" i="19"/>
  <c r="AD324" i="19"/>
  <c r="AW324" i="19"/>
  <c r="AP324" i="19"/>
  <c r="AU324" i="19" s="1"/>
  <c r="AN324" i="19"/>
  <c r="AL324" i="19"/>
  <c r="AX324" i="19"/>
  <c r="AM324" i="19"/>
  <c r="AP333" i="19"/>
  <c r="AU333" i="19" s="1"/>
  <c r="AK333" i="19"/>
  <c r="AN333" i="19"/>
  <c r="AX333" i="19"/>
  <c r="AM333" i="19"/>
  <c r="AW333" i="19"/>
  <c r="AL333" i="19"/>
  <c r="AP377" i="19"/>
  <c r="AU377" i="19" s="1"/>
  <c r="AN377" i="19"/>
  <c r="AX377" i="19"/>
  <c r="AM377" i="19"/>
  <c r="AL377" i="19"/>
  <c r="F377" i="19"/>
  <c r="AK377" i="19"/>
  <c r="AJ377" i="19"/>
  <c r="AW377" i="19"/>
  <c r="AD377" i="19"/>
  <c r="AL479" i="19"/>
  <c r="AK536" i="19"/>
  <c r="AS536" i="19"/>
  <c r="AR536" i="19"/>
  <c r="AD536" i="19"/>
  <c r="AQ536" i="19"/>
  <c r="AL536" i="19"/>
  <c r="F536" i="19"/>
  <c r="AW536" i="19"/>
  <c r="AJ536" i="19"/>
  <c r="AX536" i="19"/>
  <c r="AR657" i="19"/>
  <c r="F657" i="19"/>
  <c r="AQ657" i="19"/>
  <c r="AD657" i="19"/>
  <c r="AX657" i="19"/>
  <c r="AM657" i="19"/>
  <c r="AW657" i="19"/>
  <c r="AL657" i="19"/>
  <c r="AS657" i="19"/>
  <c r="AN657" i="19"/>
  <c r="AP657" i="19"/>
  <c r="AU657" i="19" s="1"/>
  <c r="AK657" i="19"/>
  <c r="AJ657" i="19"/>
  <c r="AR52" i="19"/>
  <c r="AS53" i="19"/>
  <c r="AS131" i="19"/>
  <c r="AW219" i="19"/>
  <c r="AR227" i="19"/>
  <c r="F227" i="19"/>
  <c r="AX227" i="19"/>
  <c r="AM227" i="19"/>
  <c r="AQ227" i="19"/>
  <c r="AD227" i="19"/>
  <c r="AP227" i="19"/>
  <c r="AU227" i="19" s="1"/>
  <c r="AN227" i="19"/>
  <c r="AR291" i="19"/>
  <c r="F291" i="19"/>
  <c r="AM291" i="19"/>
  <c r="AQ291" i="19"/>
  <c r="AD291" i="19"/>
  <c r="AP291" i="19"/>
  <c r="AU291" i="19" s="1"/>
  <c r="AN291" i="19"/>
  <c r="AX291" i="19"/>
  <c r="AW315" i="19"/>
  <c r="AS323" i="19"/>
  <c r="AX507" i="19"/>
  <c r="AM507" i="19"/>
  <c r="AW507" i="19"/>
  <c r="AL507" i="19"/>
  <c r="AK507" i="19"/>
  <c r="AP507" i="19"/>
  <c r="AU507" i="19" s="1"/>
  <c r="F507" i="19"/>
  <c r="AN507" i="19"/>
  <c r="AJ507" i="19"/>
  <c r="AD507" i="19"/>
  <c r="AK511" i="19"/>
  <c r="AN541" i="19"/>
  <c r="AR541" i="19"/>
  <c r="AD541" i="19"/>
  <c r="AQ541" i="19"/>
  <c r="AP541" i="19"/>
  <c r="AU541" i="19" s="1"/>
  <c r="AM541" i="19"/>
  <c r="F541" i="19"/>
  <c r="AL541" i="19"/>
  <c r="AX541" i="19"/>
  <c r="AK541" i="19"/>
  <c r="AJ541" i="19"/>
  <c r="AW686" i="19"/>
  <c r="AL686" i="19"/>
  <c r="AK686" i="19"/>
  <c r="AQ686" i="19"/>
  <c r="AD686" i="19"/>
  <c r="AP686" i="19"/>
  <c r="AU686" i="19" s="1"/>
  <c r="AN686" i="19"/>
  <c r="AM686" i="19"/>
  <c r="AX686" i="19"/>
  <c r="AS686" i="19"/>
  <c r="AR686" i="19"/>
  <c r="AJ686" i="19"/>
  <c r="AX933" i="19"/>
  <c r="AM933" i="19"/>
  <c r="AW933" i="19"/>
  <c r="AL933" i="19"/>
  <c r="AR933" i="19"/>
  <c r="F933" i="19"/>
  <c r="AQ933" i="19"/>
  <c r="AD933" i="19"/>
  <c r="AS933" i="19"/>
  <c r="AN933" i="19"/>
  <c r="AJ933" i="19"/>
  <c r="AP933" i="19"/>
  <c r="AU933" i="19" s="1"/>
  <c r="AK933" i="19"/>
  <c r="AQ986" i="19"/>
  <c r="AD986" i="19"/>
  <c r="AP986" i="19"/>
  <c r="AU986" i="19" s="1"/>
  <c r="AW986" i="19"/>
  <c r="AL986" i="19"/>
  <c r="AK986" i="19"/>
  <c r="AJ986" i="19"/>
  <c r="AX986" i="19"/>
  <c r="AR986" i="19"/>
  <c r="F986" i="19"/>
  <c r="AM986" i="19"/>
  <c r="AS986" i="19"/>
  <c r="AN986" i="19"/>
  <c r="AM35" i="19"/>
  <c r="AS52" i="19"/>
  <c r="AS75" i="19"/>
  <c r="AJ77" i="19"/>
  <c r="AQ84" i="19"/>
  <c r="AD84" i="19"/>
  <c r="AW84" i="19"/>
  <c r="AP84" i="19"/>
  <c r="AU84" i="19" s="1"/>
  <c r="AL84" i="19"/>
  <c r="AN84" i="19"/>
  <c r="AX84" i="19"/>
  <c r="AM84" i="19"/>
  <c r="AP101" i="19"/>
  <c r="AU101" i="19" s="1"/>
  <c r="AN101" i="19"/>
  <c r="AX101" i="19"/>
  <c r="AM101" i="19"/>
  <c r="AK101" i="19"/>
  <c r="AW101" i="19"/>
  <c r="AL101" i="19"/>
  <c r="AD157" i="19"/>
  <c r="AP213" i="19"/>
  <c r="AU213" i="19" s="1"/>
  <c r="AN213" i="19"/>
  <c r="AX213" i="19"/>
  <c r="AM213" i="19"/>
  <c r="AK213" i="19"/>
  <c r="AW213" i="19"/>
  <c r="AL213" i="19"/>
  <c r="AS236" i="19"/>
  <c r="AP277" i="19"/>
  <c r="AU277" i="19" s="1"/>
  <c r="AN277" i="19"/>
  <c r="AK277" i="19"/>
  <c r="AX277" i="19"/>
  <c r="AM277" i="19"/>
  <c r="AW277" i="19"/>
  <c r="AL277" i="19"/>
  <c r="AP409" i="19"/>
  <c r="AU409" i="19" s="1"/>
  <c r="AN409" i="19"/>
  <c r="AX409" i="19"/>
  <c r="AM409" i="19"/>
  <c r="AL409" i="19"/>
  <c r="F409" i="19"/>
  <c r="AK409" i="19"/>
  <c r="AD409" i="19"/>
  <c r="AJ409" i="19"/>
  <c r="AW409" i="19"/>
  <c r="AN411" i="19"/>
  <c r="AK489" i="19"/>
  <c r="AW511" i="19"/>
  <c r="AQ898" i="19"/>
  <c r="AD898" i="19"/>
  <c r="AP898" i="19"/>
  <c r="AU898" i="19" s="1"/>
  <c r="AW898" i="19"/>
  <c r="AL898" i="19"/>
  <c r="AK898" i="19"/>
  <c r="AX898" i="19"/>
  <c r="AR898" i="19"/>
  <c r="F898" i="19"/>
  <c r="AM898" i="19"/>
  <c r="AN898" i="19"/>
  <c r="AJ898" i="19"/>
  <c r="AS898" i="19"/>
  <c r="Q15" i="2"/>
  <c r="AJ13" i="19"/>
  <c r="AQ14" i="19"/>
  <c r="B17" i="19"/>
  <c r="AS20" i="19"/>
  <c r="AL27" i="19"/>
  <c r="AK28" i="19"/>
  <c r="AQ29" i="19"/>
  <c r="AN30" i="19"/>
  <c r="AX30" i="19"/>
  <c r="AM30" i="19"/>
  <c r="AW30" i="19"/>
  <c r="AL30" i="19"/>
  <c r="AK30" i="19"/>
  <c r="AS30" i="19"/>
  <c r="AX35" i="19"/>
  <c r="AP38" i="19"/>
  <c r="AU38" i="19" s="1"/>
  <c r="AS43" i="19"/>
  <c r="AQ44" i="19"/>
  <c r="AD44" i="19"/>
  <c r="AP44" i="19"/>
  <c r="AU44" i="19" s="1"/>
  <c r="AN44" i="19"/>
  <c r="AX44" i="19"/>
  <c r="AM44" i="19"/>
  <c r="AR44" i="19"/>
  <c r="AP45" i="19"/>
  <c r="AU45" i="19" s="1"/>
  <c r="AN45" i="19"/>
  <c r="AX45" i="19"/>
  <c r="AM45" i="19"/>
  <c r="AW45" i="19"/>
  <c r="AL45" i="19"/>
  <c r="AS45" i="19"/>
  <c r="AD46" i="19"/>
  <c r="B47" i="19"/>
  <c r="AK51" i="19"/>
  <c r="AJ52" i="19"/>
  <c r="AK53" i="19"/>
  <c r="F54" i="19"/>
  <c r="AR54" i="19"/>
  <c r="B58" i="19"/>
  <c r="AD61" i="19"/>
  <c r="AJ62" i="19"/>
  <c r="B64" i="19"/>
  <c r="AR67" i="19"/>
  <c r="F67" i="19"/>
  <c r="AQ67" i="19"/>
  <c r="AD67" i="19"/>
  <c r="AP67" i="19"/>
  <c r="AU67" i="19" s="1"/>
  <c r="AN67" i="19"/>
  <c r="AM67" i="19"/>
  <c r="F68" i="19"/>
  <c r="AR68" i="19"/>
  <c r="AP69" i="19"/>
  <c r="AU69" i="19" s="1"/>
  <c r="AN69" i="19"/>
  <c r="AX69" i="19"/>
  <c r="AM69" i="19"/>
  <c r="AW69" i="19"/>
  <c r="AL69" i="19"/>
  <c r="AK69" i="19"/>
  <c r="AJ76" i="19"/>
  <c r="F77" i="19"/>
  <c r="B81" i="19"/>
  <c r="AS85" i="19"/>
  <c r="AW91" i="19"/>
  <c r="AR93" i="19"/>
  <c r="B96" i="19"/>
  <c r="AQ101" i="19"/>
  <c r="AR107" i="19"/>
  <c r="F107" i="19"/>
  <c r="AM107" i="19"/>
  <c r="AQ107" i="19"/>
  <c r="AD107" i="19"/>
  <c r="AP107" i="19"/>
  <c r="AU107" i="19" s="1"/>
  <c r="AX107" i="19"/>
  <c r="AN107" i="19"/>
  <c r="AS107" i="19"/>
  <c r="B111" i="19"/>
  <c r="AL115" i="19"/>
  <c r="AQ116" i="19"/>
  <c r="AD116" i="19"/>
  <c r="AW116" i="19"/>
  <c r="AP116" i="19"/>
  <c r="AU116" i="19" s="1"/>
  <c r="AN116" i="19"/>
  <c r="AX116" i="19"/>
  <c r="AM116" i="19"/>
  <c r="AL116" i="19"/>
  <c r="AS116" i="19"/>
  <c r="AK123" i="19"/>
  <c r="F124" i="19"/>
  <c r="AR124" i="19"/>
  <c r="AD125" i="19"/>
  <c r="AJ131" i="19"/>
  <c r="AK132" i="19"/>
  <c r="AP133" i="19"/>
  <c r="AU133" i="19" s="1"/>
  <c r="AN133" i="19"/>
  <c r="AX133" i="19"/>
  <c r="AM133" i="19"/>
  <c r="AW133" i="19"/>
  <c r="AL133" i="19"/>
  <c r="AK133" i="19"/>
  <c r="AJ140" i="19"/>
  <c r="F141" i="19"/>
  <c r="B145" i="19"/>
  <c r="AS149" i="19"/>
  <c r="AW155" i="19"/>
  <c r="AR157" i="19"/>
  <c r="B160" i="19"/>
  <c r="AQ165" i="19"/>
  <c r="AR171" i="19"/>
  <c r="F171" i="19"/>
  <c r="AM171" i="19"/>
  <c r="AQ171" i="19"/>
  <c r="AD171" i="19"/>
  <c r="AX171" i="19"/>
  <c r="AP171" i="19"/>
  <c r="AU171" i="19" s="1"/>
  <c r="AN171" i="19"/>
  <c r="AS171" i="19"/>
  <c r="B175" i="19"/>
  <c r="AL179" i="19"/>
  <c r="AQ180" i="19"/>
  <c r="AD180" i="19"/>
  <c r="AL180" i="19"/>
  <c r="AP180" i="19"/>
  <c r="AU180" i="19" s="1"/>
  <c r="AW180" i="19"/>
  <c r="AN180" i="19"/>
  <c r="AX180" i="19"/>
  <c r="AM180" i="19"/>
  <c r="AS180" i="19"/>
  <c r="AK187" i="19"/>
  <c r="F188" i="19"/>
  <c r="AR188" i="19"/>
  <c r="AD189" i="19"/>
  <c r="AJ195" i="19"/>
  <c r="AK196" i="19"/>
  <c r="AP197" i="19"/>
  <c r="AU197" i="19" s="1"/>
  <c r="AN197" i="19"/>
  <c r="AX197" i="19"/>
  <c r="AM197" i="19"/>
  <c r="AK197" i="19"/>
  <c r="AW197" i="19"/>
  <c r="AL197" i="19"/>
  <c r="B201" i="19"/>
  <c r="AS205" i="19"/>
  <c r="B208" i="19"/>
  <c r="AQ213" i="19"/>
  <c r="AL219" i="19"/>
  <c r="AQ220" i="19"/>
  <c r="AD220" i="19"/>
  <c r="AW220" i="19"/>
  <c r="AP220" i="19"/>
  <c r="AU220" i="19" s="1"/>
  <c r="AN220" i="19"/>
  <c r="AL220" i="19"/>
  <c r="AX220" i="19"/>
  <c r="AM220" i="19"/>
  <c r="AS220" i="19"/>
  <c r="AJ227" i="19"/>
  <c r="AK228" i="19"/>
  <c r="AP229" i="19"/>
  <c r="AU229" i="19" s="1"/>
  <c r="AK229" i="19"/>
  <c r="AN229" i="19"/>
  <c r="AX229" i="19"/>
  <c r="AM229" i="19"/>
  <c r="AW229" i="19"/>
  <c r="AL229" i="19"/>
  <c r="B233" i="19"/>
  <c r="AS237" i="19"/>
  <c r="B240" i="19"/>
  <c r="AQ245" i="19"/>
  <c r="AL251" i="19"/>
  <c r="AQ252" i="19"/>
  <c r="AD252" i="19"/>
  <c r="AW252" i="19"/>
  <c r="AP252" i="19"/>
  <c r="AU252" i="19" s="1"/>
  <c r="AL252" i="19"/>
  <c r="AN252" i="19"/>
  <c r="AX252" i="19"/>
  <c r="AM252" i="19"/>
  <c r="AS252" i="19"/>
  <c r="AJ259" i="19"/>
  <c r="AK260" i="19"/>
  <c r="AP261" i="19"/>
  <c r="AU261" i="19" s="1"/>
  <c r="AN261" i="19"/>
  <c r="AK261" i="19"/>
  <c r="AX261" i="19"/>
  <c r="AM261" i="19"/>
  <c r="AW261" i="19"/>
  <c r="AL261" i="19"/>
  <c r="B265" i="19"/>
  <c r="AS269" i="19"/>
  <c r="B272" i="19"/>
  <c r="AQ277" i="19"/>
  <c r="AL283" i="19"/>
  <c r="AQ284" i="19"/>
  <c r="AD284" i="19"/>
  <c r="AP284" i="19"/>
  <c r="AU284" i="19" s="1"/>
  <c r="AN284" i="19"/>
  <c r="AW284" i="19"/>
  <c r="AX284" i="19"/>
  <c r="AM284" i="19"/>
  <c r="AL284" i="19"/>
  <c r="AS284" i="19"/>
  <c r="AJ291" i="19"/>
  <c r="AK292" i="19"/>
  <c r="AP293" i="19"/>
  <c r="AU293" i="19" s="1"/>
  <c r="AN293" i="19"/>
  <c r="AX293" i="19"/>
  <c r="AM293" i="19"/>
  <c r="AW293" i="19"/>
  <c r="AL293" i="19"/>
  <c r="AK293" i="19"/>
  <c r="B297" i="19"/>
  <c r="AS301" i="19"/>
  <c r="B304" i="19"/>
  <c r="AQ309" i="19"/>
  <c r="AL315" i="19"/>
  <c r="AQ316" i="19"/>
  <c r="AD316" i="19"/>
  <c r="AL316" i="19"/>
  <c r="AP316" i="19"/>
  <c r="AU316" i="19" s="1"/>
  <c r="AN316" i="19"/>
  <c r="AW316" i="19"/>
  <c r="AX316" i="19"/>
  <c r="AM316" i="19"/>
  <c r="AS316" i="19"/>
  <c r="AJ323" i="19"/>
  <c r="AK324" i="19"/>
  <c r="AP325" i="19"/>
  <c r="AU325" i="19" s="1"/>
  <c r="AK325" i="19"/>
  <c r="AN325" i="19"/>
  <c r="AX325" i="19"/>
  <c r="AM325" i="19"/>
  <c r="AW325" i="19"/>
  <c r="AL325" i="19"/>
  <c r="B329" i="19"/>
  <c r="AS333" i="19"/>
  <c r="B336" i="19"/>
  <c r="AQ341" i="19"/>
  <c r="AL347" i="19"/>
  <c r="AQ348" i="19"/>
  <c r="AD348" i="19"/>
  <c r="AL348" i="19"/>
  <c r="AP348" i="19"/>
  <c r="AU348" i="19" s="1"/>
  <c r="AW348" i="19"/>
  <c r="AN348" i="19"/>
  <c r="AX348" i="19"/>
  <c r="AM348" i="19"/>
  <c r="AS348" i="19"/>
  <c r="F352" i="19"/>
  <c r="AM352" i="19"/>
  <c r="B359" i="19"/>
  <c r="AN362" i="19"/>
  <c r="AX362" i="19"/>
  <c r="AM362" i="19"/>
  <c r="AW362" i="19"/>
  <c r="AL362" i="19"/>
  <c r="AK362" i="19"/>
  <c r="AJ362" i="19"/>
  <c r="AD362" i="19"/>
  <c r="AS362" i="19"/>
  <c r="AS377" i="19"/>
  <c r="AX379" i="19"/>
  <c r="AM379" i="19"/>
  <c r="AW379" i="19"/>
  <c r="AL379" i="19"/>
  <c r="AK379" i="19"/>
  <c r="AJ379" i="19"/>
  <c r="AR379" i="19"/>
  <c r="AD379" i="19"/>
  <c r="AS379" i="19"/>
  <c r="B382" i="19"/>
  <c r="AK384" i="19"/>
  <c r="AR394" i="19"/>
  <c r="AQ400" i="19"/>
  <c r="AD400" i="19"/>
  <c r="AP400" i="19"/>
  <c r="AU400" i="19" s="1"/>
  <c r="AN400" i="19"/>
  <c r="AX400" i="19"/>
  <c r="AJ400" i="19"/>
  <c r="AW400" i="19"/>
  <c r="AR400" i="19"/>
  <c r="AS400" i="19"/>
  <c r="AQ409" i="19"/>
  <c r="AP426" i="19"/>
  <c r="AU426" i="19" s="1"/>
  <c r="AL432" i="19"/>
  <c r="F442" i="19"/>
  <c r="AQ443" i="19"/>
  <c r="B451" i="19"/>
  <c r="AR457" i="19"/>
  <c r="F459" i="19"/>
  <c r="B468" i="19"/>
  <c r="AJ479" i="19"/>
  <c r="AR482" i="19"/>
  <c r="AR507" i="19"/>
  <c r="AR530" i="19"/>
  <c r="F530" i="19"/>
  <c r="AQ530" i="19"/>
  <c r="AD530" i="19"/>
  <c r="AP530" i="19"/>
  <c r="AU530" i="19" s="1"/>
  <c r="AN530" i="19"/>
  <c r="AJ530" i="19"/>
  <c r="AS530" i="19"/>
  <c r="AX530" i="19"/>
  <c r="AW530" i="19"/>
  <c r="F535" i="19"/>
  <c r="AM536" i="19"/>
  <c r="AN548" i="19"/>
  <c r="AL557" i="19"/>
  <c r="B570" i="19"/>
  <c r="B622" i="19"/>
  <c r="AP969" i="19"/>
  <c r="AU969" i="19" s="1"/>
  <c r="AJ70" i="19"/>
  <c r="AJ86" i="19"/>
  <c r="AS94" i="19"/>
  <c r="AS134" i="19"/>
  <c r="AJ150" i="19"/>
  <c r="AS158" i="19"/>
  <c r="AS190" i="19"/>
  <c r="AS198" i="19"/>
  <c r="AJ206" i="19"/>
  <c r="AJ214" i="19"/>
  <c r="AS214" i="19"/>
  <c r="AS222" i="19"/>
  <c r="AS230" i="19"/>
  <c r="AJ254" i="19"/>
  <c r="AS262" i="19"/>
  <c r="AJ270" i="19"/>
  <c r="AS278" i="19"/>
  <c r="AS286" i="19"/>
  <c r="AS310" i="19"/>
  <c r="AS318" i="19"/>
  <c r="AS334" i="19"/>
  <c r="AJ342" i="19"/>
  <c r="AL359" i="19"/>
  <c r="AL375" i="19"/>
  <c r="AR391" i="19"/>
  <c r="F391" i="19"/>
  <c r="AQ391" i="19"/>
  <c r="AD391" i="19"/>
  <c r="AP391" i="19"/>
  <c r="AU391" i="19" s="1"/>
  <c r="AR439" i="19"/>
  <c r="F439" i="19"/>
  <c r="AQ439" i="19"/>
  <c r="AD439" i="19"/>
  <c r="AP439" i="19"/>
  <c r="AU439" i="19" s="1"/>
  <c r="AR455" i="19"/>
  <c r="F455" i="19"/>
  <c r="AQ455" i="19"/>
  <c r="AD455" i="19"/>
  <c r="AP455" i="19"/>
  <c r="AU455" i="19" s="1"/>
  <c r="AQ472" i="19"/>
  <c r="AD472" i="19"/>
  <c r="AP472" i="19"/>
  <c r="AU472" i="19" s="1"/>
  <c r="AN472" i="19"/>
  <c r="AL472" i="19"/>
  <c r="AQ504" i="19"/>
  <c r="AD504" i="19"/>
  <c r="AP504" i="19"/>
  <c r="AU504" i="19" s="1"/>
  <c r="AN504" i="19"/>
  <c r="AQ515" i="19"/>
  <c r="AQ626" i="19"/>
  <c r="AD626" i="19"/>
  <c r="AP626" i="19"/>
  <c r="AU626" i="19" s="1"/>
  <c r="AW626" i="19"/>
  <c r="AL626" i="19"/>
  <c r="AK626" i="19"/>
  <c r="AJ626" i="19"/>
  <c r="AX626" i="19"/>
  <c r="AR626" i="19"/>
  <c r="F626" i="19"/>
  <c r="AQ658" i="19"/>
  <c r="AD658" i="19"/>
  <c r="AP658" i="19"/>
  <c r="AU658" i="19" s="1"/>
  <c r="AW658" i="19"/>
  <c r="AL658" i="19"/>
  <c r="AK658" i="19"/>
  <c r="AJ658" i="19"/>
  <c r="AX658" i="19"/>
  <c r="AR658" i="19"/>
  <c r="F658" i="19"/>
  <c r="AQ674" i="19"/>
  <c r="AD674" i="19"/>
  <c r="AP674" i="19"/>
  <c r="AU674" i="19" s="1"/>
  <c r="AW674" i="19"/>
  <c r="AL674" i="19"/>
  <c r="AK674" i="19"/>
  <c r="AX674" i="19"/>
  <c r="AR674" i="19"/>
  <c r="F674" i="19"/>
  <c r="AM674" i="19"/>
  <c r="AJ674" i="19"/>
  <c r="AR689" i="19"/>
  <c r="F689" i="19"/>
  <c r="AQ689" i="19"/>
  <c r="AD689" i="19"/>
  <c r="AX689" i="19"/>
  <c r="AM689" i="19"/>
  <c r="AW689" i="19"/>
  <c r="AL689" i="19"/>
  <c r="AS689" i="19"/>
  <c r="AN689" i="19"/>
  <c r="AJ689" i="19"/>
  <c r="AP689" i="19"/>
  <c r="AU689" i="19" s="1"/>
  <c r="AK689" i="19"/>
  <c r="AX717" i="19"/>
  <c r="AM717" i="19"/>
  <c r="AW717" i="19"/>
  <c r="AL717" i="19"/>
  <c r="AR717" i="19"/>
  <c r="F717" i="19"/>
  <c r="AQ717" i="19"/>
  <c r="AD717" i="19"/>
  <c r="AS717" i="19"/>
  <c r="AN717" i="19"/>
  <c r="AJ717" i="19"/>
  <c r="AR809" i="19"/>
  <c r="F809" i="19"/>
  <c r="AQ809" i="19"/>
  <c r="AD809" i="19"/>
  <c r="AX809" i="19"/>
  <c r="AM809" i="19"/>
  <c r="AW809" i="19"/>
  <c r="AL809" i="19"/>
  <c r="AK809" i="19"/>
  <c r="AJ809" i="19"/>
  <c r="AS809" i="19"/>
  <c r="AP809" i="19"/>
  <c r="AU809" i="19" s="1"/>
  <c r="AN809" i="19"/>
  <c r="AW854" i="19"/>
  <c r="AL854" i="19"/>
  <c r="AK854" i="19"/>
  <c r="AQ854" i="19"/>
  <c r="AD854" i="19"/>
  <c r="AP854" i="19"/>
  <c r="AU854" i="19" s="1"/>
  <c r="AJ854" i="19"/>
  <c r="AX854" i="19"/>
  <c r="AR854" i="19"/>
  <c r="F854" i="19"/>
  <c r="AM854" i="19"/>
  <c r="AJ15" i="19"/>
  <c r="AS15" i="19"/>
  <c r="F16" i="19"/>
  <c r="AR16" i="19"/>
  <c r="AD17" i="19"/>
  <c r="AQ17" i="19"/>
  <c r="AP18" i="19"/>
  <c r="AU18" i="19" s="1"/>
  <c r="AU22" i="19"/>
  <c r="AJ23" i="19"/>
  <c r="AS23" i="19"/>
  <c r="F24" i="19"/>
  <c r="AR24" i="19"/>
  <c r="AD25" i="19"/>
  <c r="AQ25" i="19"/>
  <c r="AP26" i="19"/>
  <c r="AU26" i="19" s="1"/>
  <c r="AU30" i="19"/>
  <c r="AJ31" i="19"/>
  <c r="AS31" i="19"/>
  <c r="F32" i="19"/>
  <c r="AR32" i="19"/>
  <c r="AD33" i="19"/>
  <c r="AQ33" i="19"/>
  <c r="AP34" i="19"/>
  <c r="AU34" i="19" s="1"/>
  <c r="AJ39" i="19"/>
  <c r="AS39" i="19"/>
  <c r="F40" i="19"/>
  <c r="AR40" i="19"/>
  <c r="AD41" i="19"/>
  <c r="AQ41" i="19"/>
  <c r="AP42" i="19"/>
  <c r="AU42" i="19" s="1"/>
  <c r="AJ47" i="19"/>
  <c r="AS47" i="19"/>
  <c r="F48" i="19"/>
  <c r="AR48" i="19"/>
  <c r="AD49" i="19"/>
  <c r="AQ49" i="19"/>
  <c r="AP50" i="19"/>
  <c r="AU50" i="19" s="1"/>
  <c r="AJ55" i="19"/>
  <c r="AS55" i="19"/>
  <c r="F56" i="19"/>
  <c r="AR56" i="19"/>
  <c r="AD57" i="19"/>
  <c r="AQ57" i="19"/>
  <c r="AP58" i="19"/>
  <c r="AU58" i="19" s="1"/>
  <c r="AU62" i="19"/>
  <c r="AJ63" i="19"/>
  <c r="AS63" i="19"/>
  <c r="F64" i="19"/>
  <c r="AR64" i="19"/>
  <c r="AD65" i="19"/>
  <c r="AQ65" i="19"/>
  <c r="AP66" i="19"/>
  <c r="AU66" i="19" s="1"/>
  <c r="AK70" i="19"/>
  <c r="AJ71" i="19"/>
  <c r="AS71" i="19"/>
  <c r="F72" i="19"/>
  <c r="AR72" i="19"/>
  <c r="AD73" i="19"/>
  <c r="AQ73" i="19"/>
  <c r="AP74" i="19"/>
  <c r="AU74" i="19" s="1"/>
  <c r="AK78" i="19"/>
  <c r="AJ79" i="19"/>
  <c r="AS79" i="19"/>
  <c r="F80" i="19"/>
  <c r="AR80" i="19"/>
  <c r="AD81" i="19"/>
  <c r="AQ81" i="19"/>
  <c r="AP82" i="19"/>
  <c r="AU82" i="19" s="1"/>
  <c r="AK86" i="19"/>
  <c r="AJ87" i="19"/>
  <c r="AS87" i="19"/>
  <c r="F88" i="19"/>
  <c r="AR88" i="19"/>
  <c r="AD89" i="19"/>
  <c r="AQ89" i="19"/>
  <c r="AP90" i="19"/>
  <c r="AU90" i="19" s="1"/>
  <c r="AK94" i="19"/>
  <c r="AJ95" i="19"/>
  <c r="AS95" i="19"/>
  <c r="F96" i="19"/>
  <c r="AR96" i="19"/>
  <c r="AD97" i="19"/>
  <c r="AQ97" i="19"/>
  <c r="AP98" i="19"/>
  <c r="AU98" i="19" s="1"/>
  <c r="AK102" i="19"/>
  <c r="AU102" i="19"/>
  <c r="AJ103" i="19"/>
  <c r="AS103" i="19"/>
  <c r="F104" i="19"/>
  <c r="AR104" i="19"/>
  <c r="AD105" i="19"/>
  <c r="AQ105" i="19"/>
  <c r="AP106" i="19"/>
  <c r="AU106" i="19" s="1"/>
  <c r="AK110" i="19"/>
  <c r="AJ111" i="19"/>
  <c r="AS111" i="19"/>
  <c r="F112" i="19"/>
  <c r="AR112" i="19"/>
  <c r="AD113" i="19"/>
  <c r="AQ113" i="19"/>
  <c r="AP114" i="19"/>
  <c r="AU114" i="19" s="1"/>
  <c r="AK118" i="19"/>
  <c r="AU118" i="19"/>
  <c r="AJ119" i="19"/>
  <c r="AS119" i="19"/>
  <c r="F120" i="19"/>
  <c r="AR120" i="19"/>
  <c r="AD121" i="19"/>
  <c r="AQ121" i="19"/>
  <c r="AP122" i="19"/>
  <c r="AU122" i="19" s="1"/>
  <c r="AK126" i="19"/>
  <c r="AU126" i="19"/>
  <c r="AJ127" i="19"/>
  <c r="AS127" i="19"/>
  <c r="F128" i="19"/>
  <c r="AR128" i="19"/>
  <c r="AD129" i="19"/>
  <c r="AQ129" i="19"/>
  <c r="AP130" i="19"/>
  <c r="AU130" i="19" s="1"/>
  <c r="AK134" i="19"/>
  <c r="AJ135" i="19"/>
  <c r="AS135" i="19"/>
  <c r="F136" i="19"/>
  <c r="AR136" i="19"/>
  <c r="AD137" i="19"/>
  <c r="AQ137" i="19"/>
  <c r="AP138" i="19"/>
  <c r="AU138" i="19" s="1"/>
  <c r="AK142" i="19"/>
  <c r="AJ143" i="19"/>
  <c r="AS143" i="19"/>
  <c r="F144" i="19"/>
  <c r="AR144" i="19"/>
  <c r="AD145" i="19"/>
  <c r="AQ145" i="19"/>
  <c r="AP146" i="19"/>
  <c r="AU146" i="19" s="1"/>
  <c r="AK150" i="19"/>
  <c r="AU150" i="19"/>
  <c r="AJ151" i="19"/>
  <c r="AS151" i="19"/>
  <c r="F152" i="19"/>
  <c r="AR152" i="19"/>
  <c r="AD153" i="19"/>
  <c r="AQ153" i="19"/>
  <c r="AP154" i="19"/>
  <c r="AU154" i="19" s="1"/>
  <c r="AK158" i="19"/>
  <c r="AJ159" i="19"/>
  <c r="AS159" i="19"/>
  <c r="F160" i="19"/>
  <c r="AR160" i="19"/>
  <c r="AD161" i="19"/>
  <c r="AQ161" i="19"/>
  <c r="AP162" i="19"/>
  <c r="AU162" i="19" s="1"/>
  <c r="AK166" i="19"/>
  <c r="AJ167" i="19"/>
  <c r="AS167" i="19"/>
  <c r="F168" i="19"/>
  <c r="AR168" i="19"/>
  <c r="AD169" i="19"/>
  <c r="AQ169" i="19"/>
  <c r="AP170" i="19"/>
  <c r="AU170" i="19" s="1"/>
  <c r="AK174" i="19"/>
  <c r="AJ175" i="19"/>
  <c r="AS175" i="19"/>
  <c r="F176" i="19"/>
  <c r="AR176" i="19"/>
  <c r="AD177" i="19"/>
  <c r="AQ177" i="19"/>
  <c r="AP178" i="19"/>
  <c r="AU178" i="19" s="1"/>
  <c r="AK182" i="19"/>
  <c r="AU182" i="19"/>
  <c r="AJ183" i="19"/>
  <c r="AS183" i="19"/>
  <c r="F184" i="19"/>
  <c r="AR184" i="19"/>
  <c r="AD185" i="19"/>
  <c r="AQ185" i="19"/>
  <c r="AP186" i="19"/>
  <c r="AU186" i="19" s="1"/>
  <c r="AK190" i="19"/>
  <c r="AJ191" i="19"/>
  <c r="AS191" i="19"/>
  <c r="F192" i="19"/>
  <c r="AR192" i="19"/>
  <c r="AD193" i="19"/>
  <c r="AQ193" i="19"/>
  <c r="AP194" i="19"/>
  <c r="AU194" i="19" s="1"/>
  <c r="AK198" i="19"/>
  <c r="AU198" i="19"/>
  <c r="AJ199" i="19"/>
  <c r="F200" i="19"/>
  <c r="AR200" i="19"/>
  <c r="AD201" i="19"/>
  <c r="AQ201" i="19"/>
  <c r="AP202" i="19"/>
  <c r="AU202" i="19" s="1"/>
  <c r="AK206" i="19"/>
  <c r="AJ207" i="19"/>
  <c r="F208" i="19"/>
  <c r="AR208" i="19"/>
  <c r="AD209" i="19"/>
  <c r="AQ209" i="19"/>
  <c r="AP210" i="19"/>
  <c r="AU210" i="19" s="1"/>
  <c r="AK214" i="19"/>
  <c r="AU214" i="19"/>
  <c r="AJ215" i="19"/>
  <c r="F216" i="19"/>
  <c r="AR216" i="19"/>
  <c r="AD217" i="19"/>
  <c r="AQ217" i="19"/>
  <c r="AP218" i="19"/>
  <c r="AU218" i="19" s="1"/>
  <c r="AK222" i="19"/>
  <c r="AJ223" i="19"/>
  <c r="F224" i="19"/>
  <c r="AR224" i="19"/>
  <c r="AD225" i="19"/>
  <c r="AQ225" i="19"/>
  <c r="AP226" i="19"/>
  <c r="AU226" i="19" s="1"/>
  <c r="AK230" i="19"/>
  <c r="AU230" i="19"/>
  <c r="AJ231" i="19"/>
  <c r="F232" i="19"/>
  <c r="AR232" i="19"/>
  <c r="AD233" i="19"/>
  <c r="AQ233" i="19"/>
  <c r="AP234" i="19"/>
  <c r="AU234" i="19" s="1"/>
  <c r="AK238" i="19"/>
  <c r="AJ239" i="19"/>
  <c r="F240" i="19"/>
  <c r="AR240" i="19"/>
  <c r="AD241" i="19"/>
  <c r="AQ241" i="19"/>
  <c r="AP242" i="19"/>
  <c r="AU242" i="19" s="1"/>
  <c r="AK246" i="19"/>
  <c r="AU246" i="19"/>
  <c r="AJ247" i="19"/>
  <c r="F248" i="19"/>
  <c r="AR248" i="19"/>
  <c r="AD249" i="19"/>
  <c r="AQ249" i="19"/>
  <c r="AP250" i="19"/>
  <c r="AU250" i="19" s="1"/>
  <c r="AK254" i="19"/>
  <c r="AJ255" i="19"/>
  <c r="F256" i="19"/>
  <c r="AR256" i="19"/>
  <c r="AD257" i="19"/>
  <c r="AQ257" i="19"/>
  <c r="AP258" i="19"/>
  <c r="AU258" i="19" s="1"/>
  <c r="AK262" i="19"/>
  <c r="AU262" i="19"/>
  <c r="AJ263" i="19"/>
  <c r="F264" i="19"/>
  <c r="AR264" i="19"/>
  <c r="AD265" i="19"/>
  <c r="AQ265" i="19"/>
  <c r="AP266" i="19"/>
  <c r="AU266" i="19" s="1"/>
  <c r="AK270" i="19"/>
  <c r="AJ271" i="19"/>
  <c r="F272" i="19"/>
  <c r="AR272" i="19"/>
  <c r="AD273" i="19"/>
  <c r="AQ273" i="19"/>
  <c r="AP274" i="19"/>
  <c r="AU274" i="19" s="1"/>
  <c r="AK278" i="19"/>
  <c r="AU278" i="19"/>
  <c r="AJ279" i="19"/>
  <c r="F280" i="19"/>
  <c r="AR280" i="19"/>
  <c r="AD281" i="19"/>
  <c r="AQ281" i="19"/>
  <c r="AP282" i="19"/>
  <c r="AU282" i="19" s="1"/>
  <c r="AK286" i="19"/>
  <c r="AJ287" i="19"/>
  <c r="F288" i="19"/>
  <c r="AR288" i="19"/>
  <c r="AD289" i="19"/>
  <c r="AQ289" i="19"/>
  <c r="AP290" i="19"/>
  <c r="AU290" i="19" s="1"/>
  <c r="AK294" i="19"/>
  <c r="AU294" i="19"/>
  <c r="AJ295" i="19"/>
  <c r="F296" i="19"/>
  <c r="AR296" i="19"/>
  <c r="AD297" i="19"/>
  <c r="AQ297" i="19"/>
  <c r="AP298" i="19"/>
  <c r="AU298" i="19" s="1"/>
  <c r="AK302" i="19"/>
  <c r="AJ303" i="19"/>
  <c r="F304" i="19"/>
  <c r="AR304" i="19"/>
  <c r="AD305" i="19"/>
  <c r="AQ305" i="19"/>
  <c r="AP306" i="19"/>
  <c r="AU306" i="19" s="1"/>
  <c r="AK310" i="19"/>
  <c r="AU310" i="19"/>
  <c r="AJ311" i="19"/>
  <c r="F312" i="19"/>
  <c r="AR312" i="19"/>
  <c r="AD313" i="19"/>
  <c r="AQ313" i="19"/>
  <c r="AP314" i="19"/>
  <c r="AU314" i="19" s="1"/>
  <c r="AK318" i="19"/>
  <c r="AU318" i="19"/>
  <c r="AJ319" i="19"/>
  <c r="F320" i="19"/>
  <c r="AR320" i="19"/>
  <c r="AD321" i="19"/>
  <c r="AQ321" i="19"/>
  <c r="AP322" i="19"/>
  <c r="AU322" i="19" s="1"/>
  <c r="AK326" i="19"/>
  <c r="AJ327" i="19"/>
  <c r="F328" i="19"/>
  <c r="AR328" i="19"/>
  <c r="AD329" i="19"/>
  <c r="AQ329" i="19"/>
  <c r="AP330" i="19"/>
  <c r="AU330" i="19" s="1"/>
  <c r="AK334" i="19"/>
  <c r="AJ335" i="19"/>
  <c r="F336" i="19"/>
  <c r="AR336" i="19"/>
  <c r="AD337" i="19"/>
  <c r="AQ337" i="19"/>
  <c r="AP338" i="19"/>
  <c r="AU338" i="19" s="1"/>
  <c r="AK342" i="19"/>
  <c r="AJ343" i="19"/>
  <c r="F344" i="19"/>
  <c r="AR344" i="19"/>
  <c r="AD345" i="19"/>
  <c r="AQ345" i="19"/>
  <c r="AP346" i="19"/>
  <c r="AU346" i="19" s="1"/>
  <c r="AL350" i="19"/>
  <c r="AW351" i="19"/>
  <c r="AP353" i="19"/>
  <c r="AU353" i="19" s="1"/>
  <c r="AN353" i="19"/>
  <c r="AX353" i="19"/>
  <c r="AM353" i="19"/>
  <c r="AQ353" i="19"/>
  <c r="F354" i="19"/>
  <c r="AN355" i="19"/>
  <c r="AU358" i="19"/>
  <c r="AM359" i="19"/>
  <c r="AK360" i="19"/>
  <c r="AU362" i="19"/>
  <c r="AW367" i="19"/>
  <c r="AP369" i="19"/>
  <c r="AU369" i="19" s="1"/>
  <c r="AN369" i="19"/>
  <c r="AX369" i="19"/>
  <c r="AM369" i="19"/>
  <c r="AQ369" i="19"/>
  <c r="F370" i="19"/>
  <c r="AN371" i="19"/>
  <c r="AM375" i="19"/>
  <c r="AK376" i="19"/>
  <c r="AU378" i="19"/>
  <c r="AW383" i="19"/>
  <c r="AP385" i="19"/>
  <c r="AU385" i="19" s="1"/>
  <c r="AN385" i="19"/>
  <c r="AX385" i="19"/>
  <c r="AM385" i="19"/>
  <c r="AQ385" i="19"/>
  <c r="F386" i="19"/>
  <c r="AN387" i="19"/>
  <c r="AU390" i="19"/>
  <c r="AM391" i="19"/>
  <c r="AK392" i="19"/>
  <c r="AW399" i="19"/>
  <c r="AP401" i="19"/>
  <c r="AU401" i="19" s="1"/>
  <c r="AN401" i="19"/>
  <c r="AX401" i="19"/>
  <c r="AM401" i="19"/>
  <c r="AQ401" i="19"/>
  <c r="F402" i="19"/>
  <c r="AN403" i="19"/>
  <c r="AM407" i="19"/>
  <c r="AK408" i="19"/>
  <c r="AU410" i="19"/>
  <c r="AW415" i="19"/>
  <c r="AP417" i="19"/>
  <c r="AU417" i="19" s="1"/>
  <c r="AN417" i="19"/>
  <c r="AX417" i="19"/>
  <c r="AM417" i="19"/>
  <c r="AQ417" i="19"/>
  <c r="F418" i="19"/>
  <c r="AN419" i="19"/>
  <c r="AM423" i="19"/>
  <c r="AK424" i="19"/>
  <c r="AW431" i="19"/>
  <c r="AP433" i="19"/>
  <c r="AU433" i="19" s="1"/>
  <c r="AN433" i="19"/>
  <c r="AX433" i="19"/>
  <c r="AM433" i="19"/>
  <c r="AQ433" i="19"/>
  <c r="F434" i="19"/>
  <c r="AN435" i="19"/>
  <c r="AM439" i="19"/>
  <c r="AK440" i="19"/>
  <c r="AW447" i="19"/>
  <c r="AP449" i="19"/>
  <c r="AU449" i="19" s="1"/>
  <c r="AN449" i="19"/>
  <c r="AX449" i="19"/>
  <c r="AM449" i="19"/>
  <c r="AQ449" i="19"/>
  <c r="F450" i="19"/>
  <c r="AN451" i="19"/>
  <c r="AM455" i="19"/>
  <c r="AK456" i="19"/>
  <c r="AU458" i="19"/>
  <c r="AW463" i="19"/>
  <c r="AP465" i="19"/>
  <c r="AU465" i="19" s="1"/>
  <c r="AN465" i="19"/>
  <c r="AX465" i="19"/>
  <c r="AM465" i="19"/>
  <c r="AQ465" i="19"/>
  <c r="F466" i="19"/>
  <c r="AN467" i="19"/>
  <c r="AM472" i="19"/>
  <c r="AK473" i="19"/>
  <c r="AJ474" i="19"/>
  <c r="F480" i="19"/>
  <c r="AL487" i="19"/>
  <c r="AW488" i="19"/>
  <c r="AX491" i="19"/>
  <c r="AM491" i="19"/>
  <c r="AW491" i="19"/>
  <c r="AL491" i="19"/>
  <c r="AK491" i="19"/>
  <c r="AQ491" i="19"/>
  <c r="AJ495" i="19"/>
  <c r="AP497" i="19"/>
  <c r="AU497" i="19" s="1"/>
  <c r="AN497" i="19"/>
  <c r="AX497" i="19"/>
  <c r="AM497" i="19"/>
  <c r="AQ497" i="19"/>
  <c r="F498" i="19"/>
  <c r="AN499" i="19"/>
  <c r="AM504" i="19"/>
  <c r="AK505" i="19"/>
  <c r="AJ506" i="19"/>
  <c r="AJ512" i="19"/>
  <c r="AX512" i="19"/>
  <c r="AR515" i="19"/>
  <c r="AJ519" i="19"/>
  <c r="AP521" i="19"/>
  <c r="AU521" i="19" s="1"/>
  <c r="AN521" i="19"/>
  <c r="AX521" i="19"/>
  <c r="AM521" i="19"/>
  <c r="AQ521" i="19"/>
  <c r="F522" i="19"/>
  <c r="AN523" i="19"/>
  <c r="AK532" i="19"/>
  <c r="AR546" i="19"/>
  <c r="F546" i="19"/>
  <c r="AQ546" i="19"/>
  <c r="AD546" i="19"/>
  <c r="AP546" i="19"/>
  <c r="AU546" i="19" s="1"/>
  <c r="AN546" i="19"/>
  <c r="AM546" i="19"/>
  <c r="F547" i="19"/>
  <c r="AK562" i="19"/>
  <c r="AW563" i="19"/>
  <c r="F567" i="19"/>
  <c r="AU575" i="19"/>
  <c r="AW578" i="19"/>
  <c r="AL578" i="19"/>
  <c r="AR578" i="19"/>
  <c r="F578" i="19"/>
  <c r="AP578" i="19"/>
  <c r="AU578" i="19" s="1"/>
  <c r="AK578" i="19"/>
  <c r="AJ578" i="19"/>
  <c r="AX578" i="19"/>
  <c r="AQ578" i="19"/>
  <c r="AM579" i="19"/>
  <c r="AQ582" i="19"/>
  <c r="AD582" i="19"/>
  <c r="AX582" i="19"/>
  <c r="AM582" i="19"/>
  <c r="AK582" i="19"/>
  <c r="AW582" i="19"/>
  <c r="AS582" i="19"/>
  <c r="AR582" i="19"/>
  <c r="AN582" i="19"/>
  <c r="AN594" i="19"/>
  <c r="AQ602" i="19"/>
  <c r="AJ617" i="19"/>
  <c r="AR633" i="19"/>
  <c r="F633" i="19"/>
  <c r="AQ633" i="19"/>
  <c r="AD633" i="19"/>
  <c r="AX633" i="19"/>
  <c r="AM633" i="19"/>
  <c r="AW633" i="19"/>
  <c r="AL633" i="19"/>
  <c r="AS633" i="19"/>
  <c r="AN633" i="19"/>
  <c r="AP633" i="19"/>
  <c r="AU633" i="19" s="1"/>
  <c r="AK633" i="19"/>
  <c r="AJ633" i="19"/>
  <c r="AN642" i="19"/>
  <c r="AR665" i="19"/>
  <c r="F665" i="19"/>
  <c r="AQ665" i="19"/>
  <c r="AD665" i="19"/>
  <c r="AX665" i="19"/>
  <c r="AM665" i="19"/>
  <c r="AW665" i="19"/>
  <c r="AL665" i="19"/>
  <c r="AS665" i="19"/>
  <c r="AN665" i="19"/>
  <c r="AP665" i="19"/>
  <c r="AU665" i="19" s="1"/>
  <c r="AK665" i="19"/>
  <c r="AJ665" i="19"/>
  <c r="AX669" i="19"/>
  <c r="AM669" i="19"/>
  <c r="AW669" i="19"/>
  <c r="AL669" i="19"/>
  <c r="AR669" i="19"/>
  <c r="F669" i="19"/>
  <c r="AQ669" i="19"/>
  <c r="AD669" i="19"/>
  <c r="AK669" i="19"/>
  <c r="AJ669" i="19"/>
  <c r="AS669" i="19"/>
  <c r="AK681" i="19"/>
  <c r="AQ690" i="19"/>
  <c r="AD690" i="19"/>
  <c r="AP690" i="19"/>
  <c r="AU690" i="19" s="1"/>
  <c r="AW690" i="19"/>
  <c r="AL690" i="19"/>
  <c r="AK690" i="19"/>
  <c r="AX690" i="19"/>
  <c r="AR690" i="19"/>
  <c r="F690" i="19"/>
  <c r="AM690" i="19"/>
  <c r="AJ690" i="19"/>
  <c r="AK709" i="19"/>
  <c r="AK725" i="19"/>
  <c r="AU728" i="19"/>
  <c r="F766" i="19"/>
  <c r="AK817" i="19"/>
  <c r="AK833" i="19"/>
  <c r="F838" i="19"/>
  <c r="AU852" i="19"/>
  <c r="AQ874" i="19"/>
  <c r="AD874" i="19"/>
  <c r="AP874" i="19"/>
  <c r="AU874" i="19" s="1"/>
  <c r="AW874" i="19"/>
  <c r="AL874" i="19"/>
  <c r="AK874" i="19"/>
  <c r="AN874" i="19"/>
  <c r="AM874" i="19"/>
  <c r="AX874" i="19"/>
  <c r="AS874" i="19"/>
  <c r="AR874" i="19"/>
  <c r="AJ874" i="19"/>
  <c r="AN893" i="19"/>
  <c r="AK917" i="19"/>
  <c r="AX925" i="19"/>
  <c r="AM925" i="19"/>
  <c r="AW925" i="19"/>
  <c r="AL925" i="19"/>
  <c r="AR925" i="19"/>
  <c r="F925" i="19"/>
  <c r="AQ925" i="19"/>
  <c r="AD925" i="19"/>
  <c r="AS925" i="19"/>
  <c r="AN925" i="19"/>
  <c r="AJ925" i="19"/>
  <c r="AR937" i="19"/>
  <c r="F937" i="19"/>
  <c r="AQ937" i="19"/>
  <c r="AD937" i="19"/>
  <c r="AX937" i="19"/>
  <c r="AM937" i="19"/>
  <c r="AW937" i="19"/>
  <c r="AL937" i="19"/>
  <c r="AS937" i="19"/>
  <c r="AP937" i="19"/>
  <c r="AU937" i="19" s="1"/>
  <c r="AK937" i="19"/>
  <c r="AN937" i="19"/>
  <c r="AJ937" i="19"/>
  <c r="AQ962" i="19"/>
  <c r="AD962" i="19"/>
  <c r="AP962" i="19"/>
  <c r="AU962" i="19" s="1"/>
  <c r="AW962" i="19"/>
  <c r="AL962" i="19"/>
  <c r="AK962" i="19"/>
  <c r="AR962" i="19"/>
  <c r="F962" i="19"/>
  <c r="AN962" i="19"/>
  <c r="AJ962" i="19"/>
  <c r="AX962" i="19"/>
  <c r="AS962" i="19"/>
  <c r="AM962" i="19"/>
  <c r="F982" i="19"/>
  <c r="AS78" i="19"/>
  <c r="AS102" i="19"/>
  <c r="AS118" i="19"/>
  <c r="AJ126" i="19"/>
  <c r="AS150" i="19"/>
  <c r="AJ158" i="19"/>
  <c r="AJ166" i="19"/>
  <c r="AJ222" i="19"/>
  <c r="AS238" i="19"/>
  <c r="AS270" i="19"/>
  <c r="AJ302" i="19"/>
  <c r="AJ334" i="19"/>
  <c r="AS342" i="19"/>
  <c r="AL391" i="19"/>
  <c r="AL407" i="19"/>
  <c r="AL423" i="19"/>
  <c r="AL455" i="19"/>
  <c r="AK487" i="19"/>
  <c r="AN490" i="19"/>
  <c r="AX490" i="19"/>
  <c r="AM490" i="19"/>
  <c r="AW490" i="19"/>
  <c r="AL490" i="19"/>
  <c r="AL504" i="19"/>
  <c r="AQ531" i="19"/>
  <c r="AD531" i="19"/>
  <c r="AS531" i="19"/>
  <c r="AR531" i="19"/>
  <c r="AP531" i="19"/>
  <c r="AU531" i="19" s="1"/>
  <c r="AW551" i="19"/>
  <c r="AL551" i="19"/>
  <c r="AQ551" i="19"/>
  <c r="AP551" i="19"/>
  <c r="AU551" i="19" s="1"/>
  <c r="AN551" i="19"/>
  <c r="AP556" i="19"/>
  <c r="AU556" i="19" s="1"/>
  <c r="AN556" i="19"/>
  <c r="AM556" i="19"/>
  <c r="AX556" i="19"/>
  <c r="AL556" i="19"/>
  <c r="AR573" i="19"/>
  <c r="F573" i="19"/>
  <c r="AN573" i="19"/>
  <c r="AW573" i="19"/>
  <c r="AL573" i="19"/>
  <c r="AD573" i="19"/>
  <c r="AS573" i="19"/>
  <c r="AQ573" i="19"/>
  <c r="AX733" i="19"/>
  <c r="AM733" i="19"/>
  <c r="AW733" i="19"/>
  <c r="AL733" i="19"/>
  <c r="AR733" i="19"/>
  <c r="F733" i="19"/>
  <c r="AQ733" i="19"/>
  <c r="AD733" i="19"/>
  <c r="AS733" i="19"/>
  <c r="AN733" i="19"/>
  <c r="AJ733" i="19"/>
  <c r="AX885" i="19"/>
  <c r="AM885" i="19"/>
  <c r="AW885" i="19"/>
  <c r="AL885" i="19"/>
  <c r="AR885" i="19"/>
  <c r="F885" i="19"/>
  <c r="AQ885" i="19"/>
  <c r="AD885" i="19"/>
  <c r="AS885" i="19"/>
  <c r="AN885" i="19"/>
  <c r="AJ885" i="19"/>
  <c r="AJ16" i="19"/>
  <c r="F17" i="19"/>
  <c r="AR17" i="19"/>
  <c r="AD18" i="19"/>
  <c r="AQ18" i="19"/>
  <c r="AU23" i="19"/>
  <c r="AJ24" i="19"/>
  <c r="F25" i="19"/>
  <c r="AR25" i="19"/>
  <c r="AD26" i="19"/>
  <c r="AQ26" i="19"/>
  <c r="AJ32" i="19"/>
  <c r="F33" i="19"/>
  <c r="AR33" i="19"/>
  <c r="AD34" i="19"/>
  <c r="AQ34" i="19"/>
  <c r="AJ40" i="19"/>
  <c r="F41" i="19"/>
  <c r="AR41" i="19"/>
  <c r="AD42" i="19"/>
  <c r="AQ42" i="19"/>
  <c r="AJ48" i="19"/>
  <c r="F49" i="19"/>
  <c r="AR49" i="19"/>
  <c r="AD50" i="19"/>
  <c r="AQ50" i="19"/>
  <c r="AJ56" i="19"/>
  <c r="F57" i="19"/>
  <c r="AR57" i="19"/>
  <c r="AD58" i="19"/>
  <c r="AQ58" i="19"/>
  <c r="AJ64" i="19"/>
  <c r="F65" i="19"/>
  <c r="AR65" i="19"/>
  <c r="AD66" i="19"/>
  <c r="AQ66" i="19"/>
  <c r="AL70" i="19"/>
  <c r="AW70" i="19"/>
  <c r="AJ72" i="19"/>
  <c r="F73" i="19"/>
  <c r="AR73" i="19"/>
  <c r="AD74" i="19"/>
  <c r="AQ74" i="19"/>
  <c r="AL78" i="19"/>
  <c r="AW78" i="19"/>
  <c r="AJ80" i="19"/>
  <c r="F81" i="19"/>
  <c r="AR81" i="19"/>
  <c r="AD82" i="19"/>
  <c r="AQ82" i="19"/>
  <c r="AL86" i="19"/>
  <c r="AW86" i="19"/>
  <c r="AJ88" i="19"/>
  <c r="F89" i="19"/>
  <c r="AR89" i="19"/>
  <c r="AD90" i="19"/>
  <c r="AQ90" i="19"/>
  <c r="AL94" i="19"/>
  <c r="AW94" i="19"/>
  <c r="AJ96" i="19"/>
  <c r="F97" i="19"/>
  <c r="AR97" i="19"/>
  <c r="AD98" i="19"/>
  <c r="AQ98" i="19"/>
  <c r="AL102" i="19"/>
  <c r="AW102" i="19"/>
  <c r="AJ104" i="19"/>
  <c r="F105" i="19"/>
  <c r="AR105" i="19"/>
  <c r="AD106" i="19"/>
  <c r="AQ106" i="19"/>
  <c r="AL110" i="19"/>
  <c r="AW110" i="19"/>
  <c r="AU111" i="19"/>
  <c r="AJ112" i="19"/>
  <c r="F113" i="19"/>
  <c r="AR113" i="19"/>
  <c r="AD114" i="19"/>
  <c r="AQ114" i="19"/>
  <c r="AL118" i="19"/>
  <c r="AW118" i="19"/>
  <c r="AJ120" i="19"/>
  <c r="F121" i="19"/>
  <c r="AR121" i="19"/>
  <c r="AD122" i="19"/>
  <c r="AQ122" i="19"/>
  <c r="AL126" i="19"/>
  <c r="AW126" i="19"/>
  <c r="AJ128" i="19"/>
  <c r="F129" i="19"/>
  <c r="AR129" i="19"/>
  <c r="AD130" i="19"/>
  <c r="AQ130" i="19"/>
  <c r="AL134" i="19"/>
  <c r="AW134" i="19"/>
  <c r="AJ136" i="19"/>
  <c r="F137" i="19"/>
  <c r="AR137" i="19"/>
  <c r="AD138" i="19"/>
  <c r="AQ138" i="19"/>
  <c r="AL142" i="19"/>
  <c r="AW142" i="19"/>
  <c r="AJ144" i="19"/>
  <c r="F145" i="19"/>
  <c r="AR145" i="19"/>
  <c r="AD146" i="19"/>
  <c r="AQ146" i="19"/>
  <c r="AL150" i="19"/>
  <c r="AW150" i="19"/>
  <c r="AJ152" i="19"/>
  <c r="F153" i="19"/>
  <c r="AR153" i="19"/>
  <c r="AD154" i="19"/>
  <c r="AQ154" i="19"/>
  <c r="AL158" i="19"/>
  <c r="AW158" i="19"/>
  <c r="AJ160" i="19"/>
  <c r="F161" i="19"/>
  <c r="AR161" i="19"/>
  <c r="AD162" i="19"/>
  <c r="AQ162" i="19"/>
  <c r="AL166" i="19"/>
  <c r="AW166" i="19"/>
  <c r="AU167" i="19"/>
  <c r="AJ168" i="19"/>
  <c r="F169" i="19"/>
  <c r="AR169" i="19"/>
  <c r="AD170" i="19"/>
  <c r="AQ170" i="19"/>
  <c r="AL174" i="19"/>
  <c r="AW174" i="19"/>
  <c r="AU175" i="19"/>
  <c r="AJ176" i="19"/>
  <c r="F177" i="19"/>
  <c r="AR177" i="19"/>
  <c r="AD178" i="19"/>
  <c r="AQ178" i="19"/>
  <c r="AL182" i="19"/>
  <c r="AW182" i="19"/>
  <c r="AJ184" i="19"/>
  <c r="F185" i="19"/>
  <c r="AR185" i="19"/>
  <c r="AD186" i="19"/>
  <c r="AQ186" i="19"/>
  <c r="AL190" i="19"/>
  <c r="AW190" i="19"/>
  <c r="AJ192" i="19"/>
  <c r="F193" i="19"/>
  <c r="AR193" i="19"/>
  <c r="AD194" i="19"/>
  <c r="AQ194" i="19"/>
  <c r="AL198" i="19"/>
  <c r="AW198" i="19"/>
  <c r="AJ200" i="19"/>
  <c r="F201" i="19"/>
  <c r="AR201" i="19"/>
  <c r="AD202" i="19"/>
  <c r="AQ202" i="19"/>
  <c r="AL206" i="19"/>
  <c r="AW206" i="19"/>
  <c r="AJ208" i="19"/>
  <c r="F209" i="19"/>
  <c r="AR209" i="19"/>
  <c r="AD210" i="19"/>
  <c r="AQ210" i="19"/>
  <c r="AL214" i="19"/>
  <c r="AW214" i="19"/>
  <c r="AU215" i="19"/>
  <c r="AJ216" i="19"/>
  <c r="F217" i="19"/>
  <c r="AR217" i="19"/>
  <c r="AD218" i="19"/>
  <c r="AQ218" i="19"/>
  <c r="AL222" i="19"/>
  <c r="AW222" i="19"/>
  <c r="AJ224" i="19"/>
  <c r="F225" i="19"/>
  <c r="AR225" i="19"/>
  <c r="AD226" i="19"/>
  <c r="AQ226" i="19"/>
  <c r="AL230" i="19"/>
  <c r="AW230" i="19"/>
  <c r="AU231" i="19"/>
  <c r="AJ232" i="19"/>
  <c r="F233" i="19"/>
  <c r="AR233" i="19"/>
  <c r="AD234" i="19"/>
  <c r="AQ234" i="19"/>
  <c r="AL238" i="19"/>
  <c r="AW238" i="19"/>
  <c r="AJ240" i="19"/>
  <c r="F241" i="19"/>
  <c r="AR241" i="19"/>
  <c r="AD242" i="19"/>
  <c r="AQ242" i="19"/>
  <c r="AL246" i="19"/>
  <c r="AW246" i="19"/>
  <c r="AJ248" i="19"/>
  <c r="F249" i="19"/>
  <c r="AR249" i="19"/>
  <c r="AD250" i="19"/>
  <c r="AQ250" i="19"/>
  <c r="AL254" i="19"/>
  <c r="AW254" i="19"/>
  <c r="AJ256" i="19"/>
  <c r="F257" i="19"/>
  <c r="AR257" i="19"/>
  <c r="AD258" i="19"/>
  <c r="AQ258" i="19"/>
  <c r="AL262" i="19"/>
  <c r="AW262" i="19"/>
  <c r="AU263" i="19"/>
  <c r="AJ264" i="19"/>
  <c r="F265" i="19"/>
  <c r="AR265" i="19"/>
  <c r="AD266" i="19"/>
  <c r="AQ266" i="19"/>
  <c r="AL270" i="19"/>
  <c r="AW270" i="19"/>
  <c r="AJ272" i="19"/>
  <c r="F273" i="19"/>
  <c r="AR273" i="19"/>
  <c r="AD274" i="19"/>
  <c r="AQ274" i="19"/>
  <c r="AL278" i="19"/>
  <c r="AW278" i="19"/>
  <c r="AJ280" i="19"/>
  <c r="F281" i="19"/>
  <c r="AR281" i="19"/>
  <c r="AD282" i="19"/>
  <c r="AQ282" i="19"/>
  <c r="AL286" i="19"/>
  <c r="AW286" i="19"/>
  <c r="AU287" i="19"/>
  <c r="AJ288" i="19"/>
  <c r="F289" i="19"/>
  <c r="AR289" i="19"/>
  <c r="AD290" i="19"/>
  <c r="AQ290" i="19"/>
  <c r="AL294" i="19"/>
  <c r="AW294" i="19"/>
  <c r="AU295" i="19"/>
  <c r="AJ296" i="19"/>
  <c r="F297" i="19"/>
  <c r="AR297" i="19"/>
  <c r="AD298" i="19"/>
  <c r="AQ298" i="19"/>
  <c r="AL302" i="19"/>
  <c r="AW302" i="19"/>
  <c r="AJ304" i="19"/>
  <c r="F305" i="19"/>
  <c r="AR305" i="19"/>
  <c r="AD306" i="19"/>
  <c r="AQ306" i="19"/>
  <c r="AL310" i="19"/>
  <c r="AW310" i="19"/>
  <c r="AJ312" i="19"/>
  <c r="F313" i="19"/>
  <c r="AR313" i="19"/>
  <c r="AD314" i="19"/>
  <c r="AQ314" i="19"/>
  <c r="AL318" i="19"/>
  <c r="AW318" i="19"/>
  <c r="AU319" i="19"/>
  <c r="AJ320" i="19"/>
  <c r="F321" i="19"/>
  <c r="AR321" i="19"/>
  <c r="AD322" i="19"/>
  <c r="AQ322" i="19"/>
  <c r="AL326" i="19"/>
  <c r="AW326" i="19"/>
  <c r="AJ328" i="19"/>
  <c r="F329" i="19"/>
  <c r="AR329" i="19"/>
  <c r="AD330" i="19"/>
  <c r="AQ330" i="19"/>
  <c r="AL334" i="19"/>
  <c r="AW334" i="19"/>
  <c r="AU335" i="19"/>
  <c r="AJ336" i="19"/>
  <c r="F337" i="19"/>
  <c r="AR337" i="19"/>
  <c r="AD338" i="19"/>
  <c r="AQ338" i="19"/>
  <c r="AL342" i="19"/>
  <c r="AW342" i="19"/>
  <c r="AJ344" i="19"/>
  <c r="F345" i="19"/>
  <c r="AR345" i="19"/>
  <c r="AD346" i="19"/>
  <c r="AQ346" i="19"/>
  <c r="AM350" i="19"/>
  <c r="AJ351" i="19"/>
  <c r="AN354" i="19"/>
  <c r="AX354" i="19"/>
  <c r="AM354" i="19"/>
  <c r="AW354" i="19"/>
  <c r="AL354" i="19"/>
  <c r="AQ354" i="19"/>
  <c r="F355" i="19"/>
  <c r="AN359" i="19"/>
  <c r="F360" i="19"/>
  <c r="AJ367" i="19"/>
  <c r="AN370" i="19"/>
  <c r="AX370" i="19"/>
  <c r="AM370" i="19"/>
  <c r="AW370" i="19"/>
  <c r="AL370" i="19"/>
  <c r="AQ370" i="19"/>
  <c r="F371" i="19"/>
  <c r="AN375" i="19"/>
  <c r="F376" i="19"/>
  <c r="AJ383" i="19"/>
  <c r="AN386" i="19"/>
  <c r="AX386" i="19"/>
  <c r="AM386" i="19"/>
  <c r="AW386" i="19"/>
  <c r="AL386" i="19"/>
  <c r="AQ386" i="19"/>
  <c r="F387" i="19"/>
  <c r="AN391" i="19"/>
  <c r="F392" i="19"/>
  <c r="AJ399" i="19"/>
  <c r="AN402" i="19"/>
  <c r="AX402" i="19"/>
  <c r="AM402" i="19"/>
  <c r="AW402" i="19"/>
  <c r="AL402" i="19"/>
  <c r="AQ402" i="19"/>
  <c r="F403" i="19"/>
  <c r="F408" i="19"/>
  <c r="AJ415" i="19"/>
  <c r="AN418" i="19"/>
  <c r="AX418" i="19"/>
  <c r="AM418" i="19"/>
  <c r="AW418" i="19"/>
  <c r="AL418" i="19"/>
  <c r="AQ418" i="19"/>
  <c r="F419" i="19"/>
  <c r="AN423" i="19"/>
  <c r="F424" i="19"/>
  <c r="AJ431" i="19"/>
  <c r="AN434" i="19"/>
  <c r="AX434" i="19"/>
  <c r="AM434" i="19"/>
  <c r="AW434" i="19"/>
  <c r="AL434" i="19"/>
  <c r="AQ434" i="19"/>
  <c r="F435" i="19"/>
  <c r="AN439" i="19"/>
  <c r="F440" i="19"/>
  <c r="AJ447" i="19"/>
  <c r="AN450" i="19"/>
  <c r="AX450" i="19"/>
  <c r="AM450" i="19"/>
  <c r="AW450" i="19"/>
  <c r="AL450" i="19"/>
  <c r="AQ450" i="19"/>
  <c r="F451" i="19"/>
  <c r="AN455" i="19"/>
  <c r="F456" i="19"/>
  <c r="AJ463" i="19"/>
  <c r="AN466" i="19"/>
  <c r="AX466" i="19"/>
  <c r="AM466" i="19"/>
  <c r="AW466" i="19"/>
  <c r="AL466" i="19"/>
  <c r="AQ466" i="19"/>
  <c r="F467" i="19"/>
  <c r="AR472" i="19"/>
  <c r="F473" i="19"/>
  <c r="AQ480" i="19"/>
  <c r="AD480" i="19"/>
  <c r="AP480" i="19"/>
  <c r="AU480" i="19" s="1"/>
  <c r="AN480" i="19"/>
  <c r="AL480" i="19"/>
  <c r="AJ488" i="19"/>
  <c r="AS490" i="19"/>
  <c r="AR495" i="19"/>
  <c r="F495" i="19"/>
  <c r="AQ495" i="19"/>
  <c r="AD495" i="19"/>
  <c r="AP495" i="19"/>
  <c r="AU495" i="19" s="1"/>
  <c r="AK495" i="19"/>
  <c r="AN498" i="19"/>
  <c r="AX498" i="19"/>
  <c r="AM498" i="19"/>
  <c r="AW498" i="19"/>
  <c r="AL498" i="19"/>
  <c r="AQ498" i="19"/>
  <c r="F499" i="19"/>
  <c r="AR504" i="19"/>
  <c r="F505" i="19"/>
  <c r="F512" i="19"/>
  <c r="AS515" i="19"/>
  <c r="AR519" i="19"/>
  <c r="F519" i="19"/>
  <c r="AQ519" i="19"/>
  <c r="AD519" i="19"/>
  <c r="AP519" i="19"/>
  <c r="AU519" i="19" s="1"/>
  <c r="AK519" i="19"/>
  <c r="AN522" i="19"/>
  <c r="AX522" i="19"/>
  <c r="AM522" i="19"/>
  <c r="AW522" i="19"/>
  <c r="AL522" i="19"/>
  <c r="AQ522" i="19"/>
  <c r="F523" i="19"/>
  <c r="AM531" i="19"/>
  <c r="AQ547" i="19"/>
  <c r="AD547" i="19"/>
  <c r="AS547" i="19"/>
  <c r="AR547" i="19"/>
  <c r="AP547" i="19"/>
  <c r="AU547" i="19" s="1"/>
  <c r="AK547" i="19"/>
  <c r="AD551" i="19"/>
  <c r="AX551" i="19"/>
  <c r="AD556" i="19"/>
  <c r="AW556" i="19"/>
  <c r="AP567" i="19"/>
  <c r="AU567" i="19" s="1"/>
  <c r="AW567" i="19"/>
  <c r="AL567" i="19"/>
  <c r="AS567" i="19"/>
  <c r="AD567" i="19"/>
  <c r="AR567" i="19"/>
  <c r="AQ567" i="19"/>
  <c r="AP579" i="19"/>
  <c r="AU579" i="19" s="1"/>
  <c r="AR581" i="19"/>
  <c r="F581" i="19"/>
  <c r="AN581" i="19"/>
  <c r="AW581" i="19"/>
  <c r="AL581" i="19"/>
  <c r="AK581" i="19"/>
  <c r="AJ581" i="19"/>
  <c r="AX581" i="19"/>
  <c r="AQ581" i="19"/>
  <c r="AU624" i="19"/>
  <c r="AQ634" i="19"/>
  <c r="AD634" i="19"/>
  <c r="AP634" i="19"/>
  <c r="AU634" i="19" s="1"/>
  <c r="AW634" i="19"/>
  <c r="AL634" i="19"/>
  <c r="AK634" i="19"/>
  <c r="AJ634" i="19"/>
  <c r="AX634" i="19"/>
  <c r="AR634" i="19"/>
  <c r="F634" i="19"/>
  <c r="AQ666" i="19"/>
  <c r="AD666" i="19"/>
  <c r="AP666" i="19"/>
  <c r="AU666" i="19" s="1"/>
  <c r="AW666" i="19"/>
  <c r="AL666" i="19"/>
  <c r="AK666" i="19"/>
  <c r="AS666" i="19"/>
  <c r="AN666" i="19"/>
  <c r="F666" i="19"/>
  <c r="AX666" i="19"/>
  <c r="AX685" i="19"/>
  <c r="AM685" i="19"/>
  <c r="AW685" i="19"/>
  <c r="AL685" i="19"/>
  <c r="AR685" i="19"/>
  <c r="F685" i="19"/>
  <c r="AQ685" i="19"/>
  <c r="AD685" i="19"/>
  <c r="AK685" i="19"/>
  <c r="AJ685" i="19"/>
  <c r="AS685" i="19"/>
  <c r="AW766" i="19"/>
  <c r="AL766" i="19"/>
  <c r="AK766" i="19"/>
  <c r="AQ766" i="19"/>
  <c r="AD766" i="19"/>
  <c r="AP766" i="19"/>
  <c r="AU766" i="19" s="1"/>
  <c r="AM766" i="19"/>
  <c r="AJ766" i="19"/>
  <c r="AS766" i="19"/>
  <c r="AU773" i="19"/>
  <c r="AW838" i="19"/>
  <c r="AL838" i="19"/>
  <c r="AK838" i="19"/>
  <c r="AQ838" i="19"/>
  <c r="AD838" i="19"/>
  <c r="AP838" i="19"/>
  <c r="AU838" i="19" s="1"/>
  <c r="AM838" i="19"/>
  <c r="AJ838" i="19"/>
  <c r="AS838" i="19"/>
  <c r="AU900" i="19"/>
  <c r="AW902" i="19"/>
  <c r="AL902" i="19"/>
  <c r="AK902" i="19"/>
  <c r="AQ902" i="19"/>
  <c r="AD902" i="19"/>
  <c r="AP902" i="19"/>
  <c r="AU902" i="19" s="1"/>
  <c r="AN902" i="19"/>
  <c r="AM902" i="19"/>
  <c r="AX902" i="19"/>
  <c r="AR913" i="19"/>
  <c r="F913" i="19"/>
  <c r="AQ913" i="19"/>
  <c r="AD913" i="19"/>
  <c r="AX913" i="19"/>
  <c r="AM913" i="19"/>
  <c r="AW913" i="19"/>
  <c r="AL913" i="19"/>
  <c r="AS913" i="19"/>
  <c r="AP913" i="19"/>
  <c r="AU913" i="19" s="1"/>
  <c r="AK913" i="19"/>
  <c r="AN913" i="19"/>
  <c r="AJ913" i="19"/>
  <c r="AX973" i="19"/>
  <c r="AM973" i="19"/>
  <c r="AW973" i="19"/>
  <c r="AL973" i="19"/>
  <c r="AR973" i="19"/>
  <c r="F973" i="19"/>
  <c r="AQ973" i="19"/>
  <c r="AD973" i="19"/>
  <c r="AP973" i="19"/>
  <c r="AU973" i="19" s="1"/>
  <c r="AK973" i="19"/>
  <c r="AN973" i="19"/>
  <c r="AJ973" i="19"/>
  <c r="AW982" i="19"/>
  <c r="AL982" i="19"/>
  <c r="AK982" i="19"/>
  <c r="AQ982" i="19"/>
  <c r="AD982" i="19"/>
  <c r="AP982" i="19"/>
  <c r="AU982" i="19" s="1"/>
  <c r="AM982" i="19"/>
  <c r="AJ982" i="19"/>
  <c r="AS982" i="19"/>
  <c r="AS70" i="19"/>
  <c r="AJ78" i="19"/>
  <c r="AJ94" i="19"/>
  <c r="AJ110" i="19"/>
  <c r="AJ118" i="19"/>
  <c r="AJ134" i="19"/>
  <c r="AS142" i="19"/>
  <c r="AS174" i="19"/>
  <c r="AS182" i="19"/>
  <c r="AJ190" i="19"/>
  <c r="AJ198" i="19"/>
  <c r="AS246" i="19"/>
  <c r="AS254" i="19"/>
  <c r="AJ262" i="19"/>
  <c r="AJ286" i="19"/>
  <c r="AJ294" i="19"/>
  <c r="AS302" i="19"/>
  <c r="AJ326" i="19"/>
  <c r="AR407" i="19"/>
  <c r="F407" i="19"/>
  <c r="AQ407" i="19"/>
  <c r="AD407" i="19"/>
  <c r="AP407" i="19"/>
  <c r="AU407" i="19" s="1"/>
  <c r="AR487" i="19"/>
  <c r="F487" i="19"/>
  <c r="AQ487" i="19"/>
  <c r="AD487" i="19"/>
  <c r="AP487" i="19"/>
  <c r="AU487" i="19" s="1"/>
  <c r="AK531" i="19"/>
  <c r="AL579" i="19"/>
  <c r="AX701" i="19"/>
  <c r="AM701" i="19"/>
  <c r="AW701" i="19"/>
  <c r="AL701" i="19"/>
  <c r="AR701" i="19"/>
  <c r="F701" i="19"/>
  <c r="AQ701" i="19"/>
  <c r="AD701" i="19"/>
  <c r="AS701" i="19"/>
  <c r="AN701" i="19"/>
  <c r="AJ701" i="19"/>
  <c r="AW894" i="19"/>
  <c r="AL894" i="19"/>
  <c r="AK894" i="19"/>
  <c r="AQ894" i="19"/>
  <c r="AD894" i="19"/>
  <c r="AP894" i="19"/>
  <c r="AU894" i="19" s="1"/>
  <c r="AN894" i="19"/>
  <c r="AM894" i="19"/>
  <c r="AX894" i="19"/>
  <c r="F894" i="19"/>
  <c r="AS894" i="19"/>
  <c r="AR894" i="19"/>
  <c r="AX1005" i="19"/>
  <c r="AM1005" i="19"/>
  <c r="AW1005" i="19"/>
  <c r="AL1005" i="19"/>
  <c r="AR1005" i="19"/>
  <c r="F1005" i="19"/>
  <c r="AQ1005" i="19"/>
  <c r="AD1005" i="19"/>
  <c r="AP1005" i="19"/>
  <c r="AU1005" i="19" s="1"/>
  <c r="AK1005" i="19"/>
  <c r="AN1005" i="19"/>
  <c r="AJ1005" i="19"/>
  <c r="AJ17" i="19"/>
  <c r="AS17" i="19"/>
  <c r="AU24" i="19"/>
  <c r="AJ25" i="19"/>
  <c r="AS25" i="19"/>
  <c r="AJ33" i="19"/>
  <c r="AS33" i="19"/>
  <c r="AU40" i="19"/>
  <c r="AJ41" i="19"/>
  <c r="AS41" i="19"/>
  <c r="AJ49" i="19"/>
  <c r="AS49" i="19"/>
  <c r="AJ57" i="19"/>
  <c r="AS57" i="19"/>
  <c r="AU64" i="19"/>
  <c r="AJ65" i="19"/>
  <c r="AS65" i="19"/>
  <c r="AM70" i="19"/>
  <c r="AX70" i="19"/>
  <c r="AU72" i="19"/>
  <c r="AJ73" i="19"/>
  <c r="AS73" i="19"/>
  <c r="AM78" i="19"/>
  <c r="AX78" i="19"/>
  <c r="AU80" i="19"/>
  <c r="AJ81" i="19"/>
  <c r="AS81" i="19"/>
  <c r="AM86" i="19"/>
  <c r="AX86" i="19"/>
  <c r="AJ89" i="19"/>
  <c r="AS89" i="19"/>
  <c r="AM94" i="19"/>
  <c r="AX94" i="19"/>
  <c r="AU96" i="19"/>
  <c r="AJ97" i="19"/>
  <c r="AS97" i="19"/>
  <c r="AM102" i="19"/>
  <c r="AX102" i="19"/>
  <c r="AJ105" i="19"/>
  <c r="AS105" i="19"/>
  <c r="AM110" i="19"/>
  <c r="AX110" i="19"/>
  <c r="AJ113" i="19"/>
  <c r="AS113" i="19"/>
  <c r="AM118" i="19"/>
  <c r="AX118" i="19"/>
  <c r="AJ121" i="19"/>
  <c r="AS121" i="19"/>
  <c r="AM126" i="19"/>
  <c r="AX126" i="19"/>
  <c r="AU128" i="19"/>
  <c r="AJ129" i="19"/>
  <c r="AS129" i="19"/>
  <c r="AM134" i="19"/>
  <c r="AX134" i="19"/>
  <c r="AJ137" i="19"/>
  <c r="AS137" i="19"/>
  <c r="AM142" i="19"/>
  <c r="AX142" i="19"/>
  <c r="AJ145" i="19"/>
  <c r="AS145" i="19"/>
  <c r="AM150" i="19"/>
  <c r="AX150" i="19"/>
  <c r="AJ153" i="19"/>
  <c r="AS153" i="19"/>
  <c r="AM158" i="19"/>
  <c r="AX158" i="19"/>
  <c r="AJ161" i="19"/>
  <c r="AS161" i="19"/>
  <c r="AM166" i="19"/>
  <c r="AX166" i="19"/>
  <c r="AJ169" i="19"/>
  <c r="AS169" i="19"/>
  <c r="AM174" i="19"/>
  <c r="AX174" i="19"/>
  <c r="AU176" i="19"/>
  <c r="AJ177" i="19"/>
  <c r="AS177" i="19"/>
  <c r="AM182" i="19"/>
  <c r="AX182" i="19"/>
  <c r="AU184" i="19"/>
  <c r="AJ185" i="19"/>
  <c r="AS185" i="19"/>
  <c r="AM190" i="19"/>
  <c r="AX190" i="19"/>
  <c r="AU192" i="19"/>
  <c r="AJ193" i="19"/>
  <c r="AS193" i="19"/>
  <c r="AM198" i="19"/>
  <c r="AX198" i="19"/>
  <c r="AJ201" i="19"/>
  <c r="AS201" i="19"/>
  <c r="AM206" i="19"/>
  <c r="AX206" i="19"/>
  <c r="AU208" i="19"/>
  <c r="AJ209" i="19"/>
  <c r="AS209" i="19"/>
  <c r="AM214" i="19"/>
  <c r="AX214" i="19"/>
  <c r="AJ217" i="19"/>
  <c r="AS217" i="19"/>
  <c r="AM222" i="19"/>
  <c r="AX222" i="19"/>
  <c r="AU224" i="19"/>
  <c r="AJ225" i="19"/>
  <c r="AS225" i="19"/>
  <c r="AM230" i="19"/>
  <c r="AX230" i="19"/>
  <c r="AJ233" i="19"/>
  <c r="AS233" i="19"/>
  <c r="AM238" i="19"/>
  <c r="AX238" i="19"/>
  <c r="AU240" i="19"/>
  <c r="AJ241" i="19"/>
  <c r="AS241" i="19"/>
  <c r="AM246" i="19"/>
  <c r="AX246" i="19"/>
  <c r="AU248" i="19"/>
  <c r="AJ249" i="19"/>
  <c r="AS249" i="19"/>
  <c r="AM254" i="19"/>
  <c r="AX254" i="19"/>
  <c r="AJ257" i="19"/>
  <c r="AS257" i="19"/>
  <c r="AM262" i="19"/>
  <c r="AX262" i="19"/>
  <c r="AU264" i="19"/>
  <c r="AJ265" i="19"/>
  <c r="AS265" i="19"/>
  <c r="AM270" i="19"/>
  <c r="AX270" i="19"/>
  <c r="AU272" i="19"/>
  <c r="AJ273" i="19"/>
  <c r="AS273" i="19"/>
  <c r="AM278" i="19"/>
  <c r="AX278" i="19"/>
  <c r="AU280" i="19"/>
  <c r="AJ281" i="19"/>
  <c r="AS281" i="19"/>
  <c r="AM286" i="19"/>
  <c r="AX286" i="19"/>
  <c r="AJ289" i="19"/>
  <c r="AS289" i="19"/>
  <c r="AM294" i="19"/>
  <c r="AX294" i="19"/>
  <c r="AU296" i="19"/>
  <c r="AJ297" i="19"/>
  <c r="AS297" i="19"/>
  <c r="AM302" i="19"/>
  <c r="AX302" i="19"/>
  <c r="AU304" i="19"/>
  <c r="AJ305" i="19"/>
  <c r="AS305" i="19"/>
  <c r="AM310" i="19"/>
  <c r="AX310" i="19"/>
  <c r="AU312" i="19"/>
  <c r="AJ313" i="19"/>
  <c r="AS313" i="19"/>
  <c r="AM318" i="19"/>
  <c r="AX318" i="19"/>
  <c r="AJ321" i="19"/>
  <c r="AS321" i="19"/>
  <c r="AM326" i="19"/>
  <c r="AX326" i="19"/>
  <c r="AU328" i="19"/>
  <c r="AJ329" i="19"/>
  <c r="AS329" i="19"/>
  <c r="AM334" i="19"/>
  <c r="AX334" i="19"/>
  <c r="AJ337" i="19"/>
  <c r="AS337" i="19"/>
  <c r="AM342" i="19"/>
  <c r="AX342" i="19"/>
  <c r="AU344" i="19"/>
  <c r="AJ345" i="19"/>
  <c r="AS345" i="19"/>
  <c r="AX355" i="19"/>
  <c r="AM355" i="19"/>
  <c r="AW355" i="19"/>
  <c r="AL355" i="19"/>
  <c r="AK355" i="19"/>
  <c r="AQ355" i="19"/>
  <c r="AQ360" i="19"/>
  <c r="AD360" i="19"/>
  <c r="AP360" i="19"/>
  <c r="AU360" i="19" s="1"/>
  <c r="AN360" i="19"/>
  <c r="AM360" i="19"/>
  <c r="AX371" i="19"/>
  <c r="AM371" i="19"/>
  <c r="AW371" i="19"/>
  <c r="AL371" i="19"/>
  <c r="AK371" i="19"/>
  <c r="AQ371" i="19"/>
  <c r="AQ376" i="19"/>
  <c r="AD376" i="19"/>
  <c r="AP376" i="19"/>
  <c r="AU376" i="19" s="1"/>
  <c r="AN376" i="19"/>
  <c r="AM376" i="19"/>
  <c r="AX387" i="19"/>
  <c r="AM387" i="19"/>
  <c r="AW387" i="19"/>
  <c r="AL387" i="19"/>
  <c r="AK387" i="19"/>
  <c r="AQ387" i="19"/>
  <c r="AS391" i="19"/>
  <c r="AQ392" i="19"/>
  <c r="AD392" i="19"/>
  <c r="AP392" i="19"/>
  <c r="AU392" i="19" s="1"/>
  <c r="AN392" i="19"/>
  <c r="AM392" i="19"/>
  <c r="AX403" i="19"/>
  <c r="AM403" i="19"/>
  <c r="AW403" i="19"/>
  <c r="AL403" i="19"/>
  <c r="AK403" i="19"/>
  <c r="AQ403" i="19"/>
  <c r="AS407" i="19"/>
  <c r="AQ408" i="19"/>
  <c r="AD408" i="19"/>
  <c r="AP408" i="19"/>
  <c r="AU408" i="19" s="1"/>
  <c r="AN408" i="19"/>
  <c r="AM408" i="19"/>
  <c r="AX419" i="19"/>
  <c r="AM419" i="19"/>
  <c r="AW419" i="19"/>
  <c r="AL419" i="19"/>
  <c r="AK419" i="19"/>
  <c r="AQ419" i="19"/>
  <c r="AQ424" i="19"/>
  <c r="AD424" i="19"/>
  <c r="AP424" i="19"/>
  <c r="AU424" i="19" s="1"/>
  <c r="AN424" i="19"/>
  <c r="AM424" i="19"/>
  <c r="AX435" i="19"/>
  <c r="AM435" i="19"/>
  <c r="AW435" i="19"/>
  <c r="AL435" i="19"/>
  <c r="AK435" i="19"/>
  <c r="AQ435" i="19"/>
  <c r="AS439" i="19"/>
  <c r="AQ440" i="19"/>
  <c r="AD440" i="19"/>
  <c r="AP440" i="19"/>
  <c r="AU440" i="19" s="1"/>
  <c r="AN440" i="19"/>
  <c r="AM440" i="19"/>
  <c r="AX451" i="19"/>
  <c r="AM451" i="19"/>
  <c r="AW451" i="19"/>
  <c r="AL451" i="19"/>
  <c r="AK451" i="19"/>
  <c r="AQ451" i="19"/>
  <c r="AS455" i="19"/>
  <c r="AQ456" i="19"/>
  <c r="AD456" i="19"/>
  <c r="AP456" i="19"/>
  <c r="AU456" i="19" s="1"/>
  <c r="AN456" i="19"/>
  <c r="AM456" i="19"/>
  <c r="AX467" i="19"/>
  <c r="AM467" i="19"/>
  <c r="AW467" i="19"/>
  <c r="AL467" i="19"/>
  <c r="AK467" i="19"/>
  <c r="AQ467" i="19"/>
  <c r="AS472" i="19"/>
  <c r="AP473" i="19"/>
  <c r="AU473" i="19" s="1"/>
  <c r="AN473" i="19"/>
  <c r="AX473" i="19"/>
  <c r="AM473" i="19"/>
  <c r="AQ473" i="19"/>
  <c r="AN487" i="19"/>
  <c r="AD490" i="19"/>
  <c r="AU490" i="19"/>
  <c r="AX499" i="19"/>
  <c r="AM499" i="19"/>
  <c r="AW499" i="19"/>
  <c r="AL499" i="19"/>
  <c r="AK499" i="19"/>
  <c r="AQ499" i="19"/>
  <c r="AS504" i="19"/>
  <c r="AP505" i="19"/>
  <c r="AU505" i="19" s="1"/>
  <c r="AN505" i="19"/>
  <c r="AX505" i="19"/>
  <c r="AM505" i="19"/>
  <c r="AQ505" i="19"/>
  <c r="AQ512" i="19"/>
  <c r="AD512" i="19"/>
  <c r="AP512" i="19"/>
  <c r="AU512" i="19" s="1"/>
  <c r="AN512" i="19"/>
  <c r="AL512" i="19"/>
  <c r="AX523" i="19"/>
  <c r="AM523" i="19"/>
  <c r="AW523" i="19"/>
  <c r="AL523" i="19"/>
  <c r="AK523" i="19"/>
  <c r="AQ523" i="19"/>
  <c r="AN531" i="19"/>
  <c r="AP532" i="19"/>
  <c r="AU532" i="19" s="1"/>
  <c r="AJ532" i="19"/>
  <c r="F532" i="19"/>
  <c r="AS532" i="19"/>
  <c r="AR532" i="19"/>
  <c r="AD532" i="19"/>
  <c r="AM532" i="19"/>
  <c r="AR562" i="19"/>
  <c r="F562" i="19"/>
  <c r="AQ562" i="19"/>
  <c r="AD562" i="19"/>
  <c r="AP562" i="19"/>
  <c r="AU562" i="19" s="1"/>
  <c r="AN562" i="19"/>
  <c r="AM562" i="19"/>
  <c r="AJ573" i="19"/>
  <c r="AU577" i="19"/>
  <c r="AW602" i="19"/>
  <c r="AL602" i="19"/>
  <c r="AK602" i="19"/>
  <c r="AR602" i="19"/>
  <c r="F602" i="19"/>
  <c r="AP602" i="19"/>
  <c r="AU602" i="19" s="1"/>
  <c r="AJ602" i="19"/>
  <c r="AD602" i="19"/>
  <c r="AX602" i="19"/>
  <c r="AR641" i="19"/>
  <c r="F641" i="19"/>
  <c r="AQ641" i="19"/>
  <c r="AD641" i="19"/>
  <c r="AX641" i="19"/>
  <c r="AM641" i="19"/>
  <c r="AW641" i="19"/>
  <c r="AL641" i="19"/>
  <c r="AS641" i="19"/>
  <c r="AN641" i="19"/>
  <c r="AP641" i="19"/>
  <c r="AU641" i="19" s="1"/>
  <c r="AK641" i="19"/>
  <c r="AJ641" i="19"/>
  <c r="AX677" i="19"/>
  <c r="AM677" i="19"/>
  <c r="AW677" i="19"/>
  <c r="AL677" i="19"/>
  <c r="AR677" i="19"/>
  <c r="F677" i="19"/>
  <c r="AQ677" i="19"/>
  <c r="AD677" i="19"/>
  <c r="AK677" i="19"/>
  <c r="AJ677" i="19"/>
  <c r="AS677" i="19"/>
  <c r="AP677" i="19"/>
  <c r="AU677" i="19" s="1"/>
  <c r="AN677" i="19"/>
  <c r="AU700" i="19"/>
  <c r="AU709" i="19"/>
  <c r="AU716" i="19"/>
  <c r="AU725" i="19"/>
  <c r="AU808" i="19"/>
  <c r="AU817" i="19"/>
  <c r="AU833" i="19"/>
  <c r="AX877" i="19"/>
  <c r="AM877" i="19"/>
  <c r="AW877" i="19"/>
  <c r="AL877" i="19"/>
  <c r="AR877" i="19"/>
  <c r="F877" i="19"/>
  <c r="AQ877" i="19"/>
  <c r="AD877" i="19"/>
  <c r="AS877" i="19"/>
  <c r="AN877" i="19"/>
  <c r="AJ877" i="19"/>
  <c r="AP877" i="19"/>
  <c r="AU877" i="19" s="1"/>
  <c r="AK877" i="19"/>
  <c r="AU893" i="19"/>
  <c r="AU908" i="19"/>
  <c r="AX941" i="19"/>
  <c r="AM941" i="19"/>
  <c r="AW941" i="19"/>
  <c r="AL941" i="19"/>
  <c r="AR941" i="19"/>
  <c r="F941" i="19"/>
  <c r="AQ941" i="19"/>
  <c r="AD941" i="19"/>
  <c r="AS941" i="19"/>
  <c r="AN941" i="19"/>
  <c r="AJ941" i="19"/>
  <c r="AS86" i="19"/>
  <c r="AJ102" i="19"/>
  <c r="AS110" i="19"/>
  <c r="AS126" i="19"/>
  <c r="AJ142" i="19"/>
  <c r="AS166" i="19"/>
  <c r="AJ174" i="19"/>
  <c r="AJ182" i="19"/>
  <c r="AS206" i="19"/>
  <c r="AJ230" i="19"/>
  <c r="AJ238" i="19"/>
  <c r="AJ246" i="19"/>
  <c r="AJ278" i="19"/>
  <c r="AS294" i="19"/>
  <c r="AJ310" i="19"/>
  <c r="AJ318" i="19"/>
  <c r="AS326" i="19"/>
  <c r="AS350" i="19"/>
  <c r="AJ350" i="19"/>
  <c r="AR350" i="19"/>
  <c r="AQ350" i="19"/>
  <c r="AK350" i="19"/>
  <c r="AR359" i="19"/>
  <c r="F359" i="19"/>
  <c r="AQ359" i="19"/>
  <c r="AD359" i="19"/>
  <c r="AP359" i="19"/>
  <c r="AU359" i="19" s="1"/>
  <c r="AR375" i="19"/>
  <c r="F375" i="19"/>
  <c r="AQ375" i="19"/>
  <c r="AD375" i="19"/>
  <c r="AP375" i="19"/>
  <c r="AU375" i="19" s="1"/>
  <c r="AR423" i="19"/>
  <c r="F423" i="19"/>
  <c r="AQ423" i="19"/>
  <c r="AD423" i="19"/>
  <c r="AP423" i="19"/>
  <c r="AU423" i="19" s="1"/>
  <c r="AL439" i="19"/>
  <c r="AQ490" i="19"/>
  <c r="AX515" i="19"/>
  <c r="AM515" i="19"/>
  <c r="AW515" i="19"/>
  <c r="AL515" i="19"/>
  <c r="AK515" i="19"/>
  <c r="AK579" i="19"/>
  <c r="AQ579" i="19"/>
  <c r="AD579" i="19"/>
  <c r="AN579" i="19"/>
  <c r="AW579" i="19"/>
  <c r="AS579" i="19"/>
  <c r="AR579" i="19"/>
  <c r="AR825" i="19"/>
  <c r="F825" i="19"/>
  <c r="AQ825" i="19"/>
  <c r="AD825" i="19"/>
  <c r="AX825" i="19"/>
  <c r="AM825" i="19"/>
  <c r="AW825" i="19"/>
  <c r="AL825" i="19"/>
  <c r="AS825" i="19"/>
  <c r="AN825" i="19"/>
  <c r="AJ825" i="19"/>
  <c r="AU1007" i="19"/>
  <c r="AU983" i="19"/>
  <c r="AU743" i="19"/>
  <c r="AU979" i="19"/>
  <c r="AU963" i="19"/>
  <c r="AU955" i="19"/>
  <c r="AU923" i="19"/>
  <c r="AU915" i="19"/>
  <c r="AU907" i="19"/>
  <c r="AU891" i="19"/>
  <c r="AU859" i="19"/>
  <c r="AU843" i="19"/>
  <c r="AU819" i="19"/>
  <c r="AU803" i="19"/>
  <c r="AU755" i="19"/>
  <c r="AU715" i="19"/>
  <c r="AU707" i="19"/>
  <c r="AU699" i="19"/>
  <c r="AU675" i="19"/>
  <c r="AU667" i="19"/>
  <c r="AU659" i="19"/>
  <c r="AU611" i="19"/>
  <c r="AU941" i="19"/>
  <c r="AU924" i="19"/>
  <c r="AU917" i="19"/>
  <c r="AU912" i="19"/>
  <c r="AU885" i="19"/>
  <c r="AU681" i="19"/>
  <c r="AU620" i="19"/>
  <c r="AU603" i="19"/>
  <c r="AU595" i="19"/>
  <c r="AU587" i="19"/>
  <c r="AU956" i="19"/>
  <c r="AU920" i="19"/>
  <c r="AU860" i="19"/>
  <c r="AU796" i="19"/>
  <c r="AU612" i="19"/>
  <c r="AU992" i="19"/>
  <c r="AU760" i="19"/>
  <c r="AU744" i="19"/>
  <c r="AU592" i="19"/>
  <c r="AU576" i="19"/>
  <c r="AU528" i="19"/>
  <c r="AU961" i="19"/>
  <c r="AU865" i="19"/>
  <c r="AU617" i="19"/>
  <c r="AU582" i="19"/>
  <c r="AU904" i="19"/>
  <c r="AU888" i="19"/>
  <c r="AU872" i="19"/>
  <c r="AU784" i="19"/>
  <c r="AU573" i="19"/>
  <c r="AU569" i="19"/>
  <c r="AU517" i="19"/>
  <c r="AU485" i="19"/>
  <c r="AU477" i="19"/>
  <c r="AU421" i="19"/>
  <c r="AU413" i="19"/>
  <c r="AU373" i="19"/>
  <c r="AU365" i="19"/>
  <c r="AU357" i="19"/>
  <c r="AU981" i="19"/>
  <c r="AU901" i="19"/>
  <c r="AU892" i="19"/>
  <c r="AU660" i="19"/>
  <c r="AU628" i="19"/>
  <c r="AU553" i="19"/>
  <c r="AU543" i="19"/>
  <c r="AU537" i="19"/>
  <c r="AU527" i="19"/>
  <c r="AU516" i="19"/>
  <c r="AU508" i="19"/>
  <c r="AU492" i="19"/>
  <c r="AU484" i="19"/>
  <c r="AU476" i="19"/>
  <c r="AU460" i="19"/>
  <c r="AU444" i="19"/>
  <c r="AU436" i="19"/>
  <c r="AU428" i="19"/>
  <c r="AU420" i="19"/>
  <c r="AU412" i="19"/>
  <c r="AU396" i="19"/>
  <c r="AU380" i="19"/>
  <c r="AU372" i="19"/>
  <c r="AU837" i="19"/>
  <c r="AU748" i="19"/>
  <c r="AU565" i="19"/>
  <c r="AU549" i="19"/>
  <c r="AU533" i="19"/>
  <c r="AU523" i="19"/>
  <c r="AU515" i="19"/>
  <c r="AU483" i="19"/>
  <c r="AU451" i="19"/>
  <c r="AU419" i="19"/>
  <c r="AU379" i="19"/>
  <c r="AU371" i="19"/>
  <c r="AU363" i="19"/>
  <c r="AU355" i="19"/>
  <c r="AJ18" i="19"/>
  <c r="AJ26" i="19"/>
  <c r="AJ34" i="19"/>
  <c r="AJ42" i="19"/>
  <c r="AU49" i="19"/>
  <c r="AJ50" i="19"/>
  <c r="AJ58" i="19"/>
  <c r="AJ66" i="19"/>
  <c r="AU73" i="19"/>
  <c r="AJ74" i="19"/>
  <c r="AJ82" i="19"/>
  <c r="AJ90" i="19"/>
  <c r="AJ98" i="19"/>
  <c r="AJ106" i="19"/>
  <c r="AU113" i="19"/>
  <c r="AJ114" i="19"/>
  <c r="AJ122" i="19"/>
  <c r="AJ130" i="19"/>
  <c r="AJ138" i="19"/>
  <c r="AU145" i="19"/>
  <c r="AJ146" i="19"/>
  <c r="AJ154" i="19"/>
  <c r="AJ162" i="19"/>
  <c r="AU169" i="19"/>
  <c r="AJ170" i="19"/>
  <c r="AU177" i="19"/>
  <c r="AJ178" i="19"/>
  <c r="AU185" i="19"/>
  <c r="AJ186" i="19"/>
  <c r="AU193" i="19"/>
  <c r="AJ194" i="19"/>
  <c r="AJ202" i="19"/>
  <c r="AU209" i="19"/>
  <c r="AJ210" i="19"/>
  <c r="AJ218" i="19"/>
  <c r="AU225" i="19"/>
  <c r="AJ226" i="19"/>
  <c r="AJ234" i="19"/>
  <c r="AU241" i="19"/>
  <c r="AJ242" i="19"/>
  <c r="AJ250" i="19"/>
  <c r="AU257" i="19"/>
  <c r="AJ258" i="19"/>
  <c r="AJ266" i="19"/>
  <c r="AU273" i="19"/>
  <c r="AJ274" i="19"/>
  <c r="AJ282" i="19"/>
  <c r="AJ290" i="19"/>
  <c r="AU297" i="19"/>
  <c r="AJ298" i="19"/>
  <c r="AU305" i="19"/>
  <c r="AJ306" i="19"/>
  <c r="AU313" i="19"/>
  <c r="AJ314" i="19"/>
  <c r="AJ322" i="19"/>
  <c r="AU329" i="19"/>
  <c r="AJ330" i="19"/>
  <c r="AJ338" i="19"/>
  <c r="AJ346" i="19"/>
  <c r="AP350" i="19"/>
  <c r="AU350" i="19" s="1"/>
  <c r="AR351" i="19"/>
  <c r="F351" i="19"/>
  <c r="AQ351" i="19"/>
  <c r="AD351" i="19"/>
  <c r="AP351" i="19"/>
  <c r="AU351" i="19" s="1"/>
  <c r="AL351" i="19"/>
  <c r="AR355" i="19"/>
  <c r="AR360" i="19"/>
  <c r="AR367" i="19"/>
  <c r="F367" i="19"/>
  <c r="AQ367" i="19"/>
  <c r="AD367" i="19"/>
  <c r="AP367" i="19"/>
  <c r="AU367" i="19" s="1"/>
  <c r="AL367" i="19"/>
  <c r="AR371" i="19"/>
  <c r="AR376" i="19"/>
  <c r="AR383" i="19"/>
  <c r="F383" i="19"/>
  <c r="AQ383" i="19"/>
  <c r="AD383" i="19"/>
  <c r="AP383" i="19"/>
  <c r="AU383" i="19" s="1"/>
  <c r="AL383" i="19"/>
  <c r="AR387" i="19"/>
  <c r="AR392" i="19"/>
  <c r="AR399" i="19"/>
  <c r="F399" i="19"/>
  <c r="AQ399" i="19"/>
  <c r="AD399" i="19"/>
  <c r="AP399" i="19"/>
  <c r="AU399" i="19" s="1"/>
  <c r="AL399" i="19"/>
  <c r="AR403" i="19"/>
  <c r="AR408" i="19"/>
  <c r="AR415" i="19"/>
  <c r="F415" i="19"/>
  <c r="AQ415" i="19"/>
  <c r="AD415" i="19"/>
  <c r="AP415" i="19"/>
  <c r="AU415" i="19" s="1"/>
  <c r="AL415" i="19"/>
  <c r="AR419" i="19"/>
  <c r="AR424" i="19"/>
  <c r="AR431" i="19"/>
  <c r="F431" i="19"/>
  <c r="AQ431" i="19"/>
  <c r="AD431" i="19"/>
  <c r="AP431" i="19"/>
  <c r="AU431" i="19" s="1"/>
  <c r="AL431" i="19"/>
  <c r="AR435" i="19"/>
  <c r="AR440" i="19"/>
  <c r="AR447" i="19"/>
  <c r="F447" i="19"/>
  <c r="AQ447" i="19"/>
  <c r="AD447" i="19"/>
  <c r="AP447" i="19"/>
  <c r="AU447" i="19" s="1"/>
  <c r="AL447" i="19"/>
  <c r="AR451" i="19"/>
  <c r="AR456" i="19"/>
  <c r="AR463" i="19"/>
  <c r="F463" i="19"/>
  <c r="AQ463" i="19"/>
  <c r="AD463" i="19"/>
  <c r="AP463" i="19"/>
  <c r="AU463" i="19" s="1"/>
  <c r="AL463" i="19"/>
  <c r="AR467" i="19"/>
  <c r="AR471" i="19"/>
  <c r="F471" i="19"/>
  <c r="AQ471" i="19"/>
  <c r="AD471" i="19"/>
  <c r="AP471" i="19"/>
  <c r="AU471" i="19" s="1"/>
  <c r="AK471" i="19"/>
  <c r="AR473" i="19"/>
  <c r="AN474" i="19"/>
  <c r="AX474" i="19"/>
  <c r="AM474" i="19"/>
  <c r="AW474" i="19"/>
  <c r="AL474" i="19"/>
  <c r="AQ474" i="19"/>
  <c r="AS487" i="19"/>
  <c r="AQ488" i="19"/>
  <c r="AD488" i="19"/>
  <c r="AP488" i="19"/>
  <c r="AU488" i="19" s="1"/>
  <c r="AN488" i="19"/>
  <c r="AL488" i="19"/>
  <c r="AR499" i="19"/>
  <c r="AR503" i="19"/>
  <c r="F503" i="19"/>
  <c r="AQ503" i="19"/>
  <c r="AD503" i="19"/>
  <c r="AP503" i="19"/>
  <c r="AU503" i="19" s="1"/>
  <c r="AK503" i="19"/>
  <c r="AR505" i="19"/>
  <c r="AN506" i="19"/>
  <c r="AX506" i="19"/>
  <c r="AM506" i="19"/>
  <c r="AW506" i="19"/>
  <c r="AL506" i="19"/>
  <c r="AQ506" i="19"/>
  <c r="AM512" i="19"/>
  <c r="AR523" i="19"/>
  <c r="AN532" i="19"/>
  <c r="AJ551" i="19"/>
  <c r="AJ556" i="19"/>
  <c r="AS562" i="19"/>
  <c r="AQ563" i="19"/>
  <c r="AD563" i="19"/>
  <c r="AS563" i="19"/>
  <c r="AR563" i="19"/>
  <c r="AP563" i="19"/>
  <c r="AU563" i="19" s="1"/>
  <c r="AK563" i="19"/>
  <c r="AK571" i="19"/>
  <c r="AQ571" i="19"/>
  <c r="AD571" i="19"/>
  <c r="AR571" i="19"/>
  <c r="AP571" i="19"/>
  <c r="AU571" i="19" s="1"/>
  <c r="AN571" i="19"/>
  <c r="AL571" i="19"/>
  <c r="AK573" i="19"/>
  <c r="AW594" i="19"/>
  <c r="AL594" i="19"/>
  <c r="AK594" i="19"/>
  <c r="AR594" i="19"/>
  <c r="F594" i="19"/>
  <c r="AP594" i="19"/>
  <c r="AU594" i="19" s="1"/>
  <c r="AJ594" i="19"/>
  <c r="AD594" i="19"/>
  <c r="AX594" i="19"/>
  <c r="AR617" i="19"/>
  <c r="F617" i="19"/>
  <c r="AQ617" i="19"/>
  <c r="AD617" i="19"/>
  <c r="AX617" i="19"/>
  <c r="AM617" i="19"/>
  <c r="AW617" i="19"/>
  <c r="AL617" i="19"/>
  <c r="AN617" i="19"/>
  <c r="AK617" i="19"/>
  <c r="AM626" i="19"/>
  <c r="AU632" i="19"/>
  <c r="AQ642" i="19"/>
  <c r="AD642" i="19"/>
  <c r="AP642" i="19"/>
  <c r="AU642" i="19" s="1"/>
  <c r="AW642" i="19"/>
  <c r="AL642" i="19"/>
  <c r="AK642" i="19"/>
  <c r="AJ642" i="19"/>
  <c r="AX642" i="19"/>
  <c r="AR642" i="19"/>
  <c r="F642" i="19"/>
  <c r="AM658" i="19"/>
  <c r="AU664" i="19"/>
  <c r="AN674" i="19"/>
  <c r="AR681" i="19"/>
  <c r="F681" i="19"/>
  <c r="AQ681" i="19"/>
  <c r="AD681" i="19"/>
  <c r="AX681" i="19"/>
  <c r="AM681" i="19"/>
  <c r="AW681" i="19"/>
  <c r="AL681" i="19"/>
  <c r="AS681" i="19"/>
  <c r="AN681" i="19"/>
  <c r="AJ681" i="19"/>
  <c r="AX693" i="19"/>
  <c r="AM693" i="19"/>
  <c r="AW693" i="19"/>
  <c r="AL693" i="19"/>
  <c r="AR693" i="19"/>
  <c r="F693" i="19"/>
  <c r="AQ693" i="19"/>
  <c r="AD693" i="19"/>
  <c r="AK693" i="19"/>
  <c r="AJ693" i="19"/>
  <c r="AS693" i="19"/>
  <c r="AP693" i="19"/>
  <c r="AU693" i="19" s="1"/>
  <c r="AN693" i="19"/>
  <c r="AX709" i="19"/>
  <c r="AM709" i="19"/>
  <c r="AW709" i="19"/>
  <c r="AL709" i="19"/>
  <c r="AR709" i="19"/>
  <c r="F709" i="19"/>
  <c r="AQ709" i="19"/>
  <c r="AD709" i="19"/>
  <c r="AS709" i="19"/>
  <c r="AN709" i="19"/>
  <c r="AJ709" i="19"/>
  <c r="AX725" i="19"/>
  <c r="AM725" i="19"/>
  <c r="AW725" i="19"/>
  <c r="AL725" i="19"/>
  <c r="AR725" i="19"/>
  <c r="F725" i="19"/>
  <c r="AQ725" i="19"/>
  <c r="AD725" i="19"/>
  <c r="AS725" i="19"/>
  <c r="AN725" i="19"/>
  <c r="AJ725" i="19"/>
  <c r="AX773" i="19"/>
  <c r="AM773" i="19"/>
  <c r="AW773" i="19"/>
  <c r="AL773" i="19"/>
  <c r="AR773" i="19"/>
  <c r="F773" i="19"/>
  <c r="AQ773" i="19"/>
  <c r="AD773" i="19"/>
  <c r="AS773" i="19"/>
  <c r="AN773" i="19"/>
  <c r="AK773" i="19"/>
  <c r="AJ773" i="19"/>
  <c r="AR817" i="19"/>
  <c r="F817" i="19"/>
  <c r="AQ817" i="19"/>
  <c r="AD817" i="19"/>
  <c r="AX817" i="19"/>
  <c r="AM817" i="19"/>
  <c r="AW817" i="19"/>
  <c r="AL817" i="19"/>
  <c r="AS817" i="19"/>
  <c r="AN817" i="19"/>
  <c r="AJ817" i="19"/>
  <c r="AR833" i="19"/>
  <c r="F833" i="19"/>
  <c r="AQ833" i="19"/>
  <c r="AD833" i="19"/>
  <c r="AX833" i="19"/>
  <c r="AM833" i="19"/>
  <c r="AW833" i="19"/>
  <c r="AL833" i="19"/>
  <c r="AS833" i="19"/>
  <c r="AN833" i="19"/>
  <c r="AJ833" i="19"/>
  <c r="AX845" i="19"/>
  <c r="AM845" i="19"/>
  <c r="AW845" i="19"/>
  <c r="AL845" i="19"/>
  <c r="AR845" i="19"/>
  <c r="F845" i="19"/>
  <c r="AQ845" i="19"/>
  <c r="AD845" i="19"/>
  <c r="AS845" i="19"/>
  <c r="AN845" i="19"/>
  <c r="AP845" i="19"/>
  <c r="AU845" i="19" s="1"/>
  <c r="AK845" i="19"/>
  <c r="AJ845" i="19"/>
  <c r="AN854" i="19"/>
  <c r="AQ866" i="19"/>
  <c r="AD866" i="19"/>
  <c r="AP866" i="19"/>
  <c r="AU866" i="19" s="1"/>
  <c r="AW866" i="19"/>
  <c r="AL866" i="19"/>
  <c r="AK866" i="19"/>
  <c r="AR866" i="19"/>
  <c r="F866" i="19"/>
  <c r="AN866" i="19"/>
  <c r="AJ866" i="19"/>
  <c r="AX866" i="19"/>
  <c r="AS866" i="19"/>
  <c r="AW878" i="19"/>
  <c r="AL878" i="19"/>
  <c r="AK878" i="19"/>
  <c r="AQ878" i="19"/>
  <c r="AD878" i="19"/>
  <c r="AP878" i="19"/>
  <c r="AU878" i="19" s="1"/>
  <c r="AX878" i="19"/>
  <c r="AR878" i="19"/>
  <c r="F878" i="19"/>
  <c r="AM878" i="19"/>
  <c r="AJ878" i="19"/>
  <c r="AX893" i="19"/>
  <c r="AM893" i="19"/>
  <c r="AW893" i="19"/>
  <c r="AL893" i="19"/>
  <c r="AR893" i="19"/>
  <c r="F893" i="19"/>
  <c r="AQ893" i="19"/>
  <c r="AD893" i="19"/>
  <c r="AK893" i="19"/>
  <c r="AJ893" i="19"/>
  <c r="AS893" i="19"/>
  <c r="AJ894" i="19"/>
  <c r="AX917" i="19"/>
  <c r="AM917" i="19"/>
  <c r="AW917" i="19"/>
  <c r="AL917" i="19"/>
  <c r="AR917" i="19"/>
  <c r="F917" i="19"/>
  <c r="AQ917" i="19"/>
  <c r="AD917" i="19"/>
  <c r="AS917" i="19"/>
  <c r="AN917" i="19"/>
  <c r="AJ917" i="19"/>
  <c r="AR929" i="19"/>
  <c r="F929" i="19"/>
  <c r="AQ929" i="19"/>
  <c r="AD929" i="19"/>
  <c r="AX929" i="19"/>
  <c r="AM929" i="19"/>
  <c r="AW929" i="19"/>
  <c r="AL929" i="19"/>
  <c r="AS929" i="19"/>
  <c r="AP929" i="19"/>
  <c r="AU929" i="19" s="1"/>
  <c r="AK929" i="19"/>
  <c r="AN929" i="19"/>
  <c r="AJ929" i="19"/>
  <c r="AX989" i="19"/>
  <c r="AM989" i="19"/>
  <c r="AW989" i="19"/>
  <c r="AL989" i="19"/>
  <c r="AR989" i="19"/>
  <c r="F989" i="19"/>
  <c r="AQ989" i="19"/>
  <c r="AD989" i="19"/>
  <c r="AJ989" i="19"/>
  <c r="AP989" i="19"/>
  <c r="AU989" i="19" s="1"/>
  <c r="AS989" i="19"/>
  <c r="AR1001" i="19"/>
  <c r="F1001" i="19"/>
  <c r="AQ1001" i="19"/>
  <c r="AD1001" i="19"/>
  <c r="AX1001" i="19"/>
  <c r="AM1001" i="19"/>
  <c r="AW1001" i="19"/>
  <c r="AL1001" i="19"/>
  <c r="AS1001" i="19"/>
  <c r="AN1001" i="19"/>
  <c r="AJ1001" i="19"/>
  <c r="AP1001" i="19"/>
  <c r="AU1001" i="19" s="1"/>
  <c r="AJ356" i="19"/>
  <c r="AS356" i="19"/>
  <c r="F357" i="19"/>
  <c r="AR357" i="19"/>
  <c r="AD358" i="19"/>
  <c r="AQ358" i="19"/>
  <c r="AJ364" i="19"/>
  <c r="AS364" i="19"/>
  <c r="F365" i="19"/>
  <c r="AR365" i="19"/>
  <c r="AD366" i="19"/>
  <c r="AQ366" i="19"/>
  <c r="AJ372" i="19"/>
  <c r="AS372" i="19"/>
  <c r="F373" i="19"/>
  <c r="AR373" i="19"/>
  <c r="AD374" i="19"/>
  <c r="AQ374" i="19"/>
  <c r="AJ380" i="19"/>
  <c r="AS380" i="19"/>
  <c r="F381" i="19"/>
  <c r="AR381" i="19"/>
  <c r="AD382" i="19"/>
  <c r="AQ382" i="19"/>
  <c r="AJ388" i="19"/>
  <c r="AS388" i="19"/>
  <c r="F389" i="19"/>
  <c r="AR389" i="19"/>
  <c r="AD390" i="19"/>
  <c r="AQ390" i="19"/>
  <c r="AJ396" i="19"/>
  <c r="AS396" i="19"/>
  <c r="F397" i="19"/>
  <c r="AR397" i="19"/>
  <c r="AD398" i="19"/>
  <c r="AQ398" i="19"/>
  <c r="AJ404" i="19"/>
  <c r="AS404" i="19"/>
  <c r="F405" i="19"/>
  <c r="AR405" i="19"/>
  <c r="AD406" i="19"/>
  <c r="AQ406" i="19"/>
  <c r="AJ412" i="19"/>
  <c r="AS412" i="19"/>
  <c r="F413" i="19"/>
  <c r="AR413" i="19"/>
  <c r="AD414" i="19"/>
  <c r="AQ414" i="19"/>
  <c r="AJ420" i="19"/>
  <c r="AS420" i="19"/>
  <c r="F421" i="19"/>
  <c r="AR421" i="19"/>
  <c r="AD422" i="19"/>
  <c r="AQ422" i="19"/>
  <c r="AJ428" i="19"/>
  <c r="AS428" i="19"/>
  <c r="F429" i="19"/>
  <c r="AR429" i="19"/>
  <c r="AD430" i="19"/>
  <c r="AQ430" i="19"/>
  <c r="AJ436" i="19"/>
  <c r="AS436" i="19"/>
  <c r="F437" i="19"/>
  <c r="AR437" i="19"/>
  <c r="AD438" i="19"/>
  <c r="AQ438" i="19"/>
  <c r="AJ444" i="19"/>
  <c r="AS444" i="19"/>
  <c r="F445" i="19"/>
  <c r="AR445" i="19"/>
  <c r="AD446" i="19"/>
  <c r="AQ446" i="19"/>
  <c r="AJ452" i="19"/>
  <c r="AS452" i="19"/>
  <c r="F453" i="19"/>
  <c r="AR453" i="19"/>
  <c r="AD454" i="19"/>
  <c r="AQ454" i="19"/>
  <c r="AJ460" i="19"/>
  <c r="AS460" i="19"/>
  <c r="F461" i="19"/>
  <c r="AR461" i="19"/>
  <c r="AD462" i="19"/>
  <c r="AQ462" i="19"/>
  <c r="AJ468" i="19"/>
  <c r="AS468" i="19"/>
  <c r="AJ476" i="19"/>
  <c r="AS476" i="19"/>
  <c r="AJ484" i="19"/>
  <c r="AS484" i="19"/>
  <c r="AJ492" i="19"/>
  <c r="AS492" i="19"/>
  <c r="AJ500" i="19"/>
  <c r="AS500" i="19"/>
  <c r="AJ508" i="19"/>
  <c r="AS508" i="19"/>
  <c r="AJ516" i="19"/>
  <c r="AS516" i="19"/>
  <c r="AJ524" i="19"/>
  <c r="AS524" i="19"/>
  <c r="AL528" i="19"/>
  <c r="AX528" i="19"/>
  <c r="AX534" i="19"/>
  <c r="AM534" i="19"/>
  <c r="AK534" i="19"/>
  <c r="AW534" i="19"/>
  <c r="AR538" i="19"/>
  <c r="F538" i="19"/>
  <c r="AJ538" i="19"/>
  <c r="AQ539" i="19"/>
  <c r="AD539" i="19"/>
  <c r="AK539" i="19"/>
  <c r="AW539" i="19"/>
  <c r="AL544" i="19"/>
  <c r="AX544" i="19"/>
  <c r="AX550" i="19"/>
  <c r="AM550" i="19"/>
  <c r="AK550" i="19"/>
  <c r="AW550" i="19"/>
  <c r="AR554" i="19"/>
  <c r="F554" i="19"/>
  <c r="AJ554" i="19"/>
  <c r="AQ555" i="19"/>
  <c r="AD555" i="19"/>
  <c r="AK555" i="19"/>
  <c r="AW555" i="19"/>
  <c r="AL560" i="19"/>
  <c r="AX560" i="19"/>
  <c r="AQ566" i="19"/>
  <c r="AX566" i="19"/>
  <c r="AM566" i="19"/>
  <c r="AK566" i="19"/>
  <c r="AN568" i="19"/>
  <c r="AK568" i="19"/>
  <c r="AM568" i="19"/>
  <c r="AN584" i="19"/>
  <c r="AK584" i="19"/>
  <c r="AR584" i="19"/>
  <c r="F584" i="19"/>
  <c r="AM584" i="19"/>
  <c r="AW586" i="19"/>
  <c r="AL586" i="19"/>
  <c r="AR586" i="19"/>
  <c r="F586" i="19"/>
  <c r="AP586" i="19"/>
  <c r="AU586" i="19" s="1"/>
  <c r="AM586" i="19"/>
  <c r="AR589" i="19"/>
  <c r="F589" i="19"/>
  <c r="AQ589" i="19"/>
  <c r="AD589" i="19"/>
  <c r="AN589" i="19"/>
  <c r="AW589" i="19"/>
  <c r="AL589" i="19"/>
  <c r="AP589" i="19"/>
  <c r="AU589" i="19" s="1"/>
  <c r="AN592" i="19"/>
  <c r="AX592" i="19"/>
  <c r="AM592" i="19"/>
  <c r="AK592" i="19"/>
  <c r="AR592" i="19"/>
  <c r="F592" i="19"/>
  <c r="AQ592" i="19"/>
  <c r="AR597" i="19"/>
  <c r="F597" i="19"/>
  <c r="AQ597" i="19"/>
  <c r="AD597" i="19"/>
  <c r="AN597" i="19"/>
  <c r="AW597" i="19"/>
  <c r="AL597" i="19"/>
  <c r="AP597" i="19"/>
  <c r="AU597" i="19" s="1"/>
  <c r="AN600" i="19"/>
  <c r="AX600" i="19"/>
  <c r="AM600" i="19"/>
  <c r="AK600" i="19"/>
  <c r="AR600" i="19"/>
  <c r="F600" i="19"/>
  <c r="AQ600" i="19"/>
  <c r="AR605" i="19"/>
  <c r="F605" i="19"/>
  <c r="AQ605" i="19"/>
  <c r="AD605" i="19"/>
  <c r="AN605" i="19"/>
  <c r="AW605" i="19"/>
  <c r="AL605" i="19"/>
  <c r="AP605" i="19"/>
  <c r="AU605" i="19" s="1"/>
  <c r="AS608" i="19"/>
  <c r="AR608" i="19"/>
  <c r="AX608" i="19"/>
  <c r="AN608" i="19"/>
  <c r="AM608" i="19"/>
  <c r="AK608" i="19"/>
  <c r="F608" i="19"/>
  <c r="AQ608" i="19"/>
  <c r="AW678" i="19"/>
  <c r="AL678" i="19"/>
  <c r="AK678" i="19"/>
  <c r="AQ678" i="19"/>
  <c r="AD678" i="19"/>
  <c r="AP678" i="19"/>
  <c r="AU678" i="19" s="1"/>
  <c r="AN678" i="19"/>
  <c r="AM678" i="19"/>
  <c r="AX678" i="19"/>
  <c r="AW694" i="19"/>
  <c r="AL694" i="19"/>
  <c r="AK694" i="19"/>
  <c r="AQ694" i="19"/>
  <c r="AD694" i="19"/>
  <c r="AP694" i="19"/>
  <c r="AU694" i="19" s="1"/>
  <c r="AM694" i="19"/>
  <c r="AJ694" i="19"/>
  <c r="AS694" i="19"/>
  <c r="AW774" i="19"/>
  <c r="AL774" i="19"/>
  <c r="AK774" i="19"/>
  <c r="AQ774" i="19"/>
  <c r="AD774" i="19"/>
  <c r="AP774" i="19"/>
  <c r="AU774" i="19" s="1"/>
  <c r="AJ774" i="19"/>
  <c r="AX774" i="19"/>
  <c r="AR774" i="19"/>
  <c r="F774" i="19"/>
  <c r="AW782" i="19"/>
  <c r="AL782" i="19"/>
  <c r="AK782" i="19"/>
  <c r="AQ782" i="19"/>
  <c r="AD782" i="19"/>
  <c r="AP782" i="19"/>
  <c r="AU782" i="19" s="1"/>
  <c r="AJ782" i="19"/>
  <c r="AX782" i="19"/>
  <c r="AR782" i="19"/>
  <c r="F782" i="19"/>
  <c r="AQ810" i="19"/>
  <c r="AD810" i="19"/>
  <c r="AP810" i="19"/>
  <c r="AU810" i="19" s="1"/>
  <c r="AW810" i="19"/>
  <c r="AL810" i="19"/>
  <c r="AK810" i="19"/>
  <c r="AM810" i="19"/>
  <c r="AJ810" i="19"/>
  <c r="AS810" i="19"/>
  <c r="AK853" i="19"/>
  <c r="AR865" i="19"/>
  <c r="F865" i="19"/>
  <c r="AQ865" i="19"/>
  <c r="AD865" i="19"/>
  <c r="AX865" i="19"/>
  <c r="AM865" i="19"/>
  <c r="AW865" i="19"/>
  <c r="AL865" i="19"/>
  <c r="AN865" i="19"/>
  <c r="AK865" i="19"/>
  <c r="AQ882" i="19"/>
  <c r="AD882" i="19"/>
  <c r="AP882" i="19"/>
  <c r="AU882" i="19" s="1"/>
  <c r="AW882" i="19"/>
  <c r="AL882" i="19"/>
  <c r="AK882" i="19"/>
  <c r="AN882" i="19"/>
  <c r="AM882" i="19"/>
  <c r="AX882" i="19"/>
  <c r="AR985" i="19"/>
  <c r="F985" i="19"/>
  <c r="AQ985" i="19"/>
  <c r="AD985" i="19"/>
  <c r="AX985" i="19"/>
  <c r="AM985" i="19"/>
  <c r="AW985" i="19"/>
  <c r="AL985" i="19"/>
  <c r="AS985" i="19"/>
  <c r="AN985" i="19"/>
  <c r="AK985" i="19"/>
  <c r="AK356" i="19"/>
  <c r="AJ357" i="19"/>
  <c r="AS357" i="19"/>
  <c r="F358" i="19"/>
  <c r="AR358" i="19"/>
  <c r="AK364" i="19"/>
  <c r="AJ365" i="19"/>
  <c r="AS365" i="19"/>
  <c r="F366" i="19"/>
  <c r="AR366" i="19"/>
  <c r="AK372" i="19"/>
  <c r="AJ373" i="19"/>
  <c r="AS373" i="19"/>
  <c r="F374" i="19"/>
  <c r="AR374" i="19"/>
  <c r="AK380" i="19"/>
  <c r="AJ381" i="19"/>
  <c r="AS381" i="19"/>
  <c r="F382" i="19"/>
  <c r="AR382" i="19"/>
  <c r="AK388" i="19"/>
  <c r="AJ389" i="19"/>
  <c r="AS389" i="19"/>
  <c r="F390" i="19"/>
  <c r="AR390" i="19"/>
  <c r="AK396" i="19"/>
  <c r="AJ397" i="19"/>
  <c r="AS397" i="19"/>
  <c r="F398" i="19"/>
  <c r="AR398" i="19"/>
  <c r="AK404" i="19"/>
  <c r="AJ405" i="19"/>
  <c r="AS405" i="19"/>
  <c r="F406" i="19"/>
  <c r="AR406" i="19"/>
  <c r="AK412" i="19"/>
  <c r="AJ413" i="19"/>
  <c r="AS413" i="19"/>
  <c r="F414" i="19"/>
  <c r="AR414" i="19"/>
  <c r="AK420" i="19"/>
  <c r="AJ421" i="19"/>
  <c r="AS421" i="19"/>
  <c r="F422" i="19"/>
  <c r="AR422" i="19"/>
  <c r="AK428" i="19"/>
  <c r="AJ429" i="19"/>
  <c r="AS429" i="19"/>
  <c r="F430" i="19"/>
  <c r="AR430" i="19"/>
  <c r="AK436" i="19"/>
  <c r="AJ437" i="19"/>
  <c r="AS437" i="19"/>
  <c r="F438" i="19"/>
  <c r="AR438" i="19"/>
  <c r="AK444" i="19"/>
  <c r="AJ445" i="19"/>
  <c r="AS445" i="19"/>
  <c r="F446" i="19"/>
  <c r="AR446" i="19"/>
  <c r="AK452" i="19"/>
  <c r="AJ453" i="19"/>
  <c r="AS453" i="19"/>
  <c r="F454" i="19"/>
  <c r="AR454" i="19"/>
  <c r="AK460" i="19"/>
  <c r="AJ461" i="19"/>
  <c r="AS461" i="19"/>
  <c r="F462" i="19"/>
  <c r="AR462" i="19"/>
  <c r="AK468" i="19"/>
  <c r="AJ469" i="19"/>
  <c r="AS469" i="19"/>
  <c r="F470" i="19"/>
  <c r="AR470" i="19"/>
  <c r="AK476" i="19"/>
  <c r="AJ477" i="19"/>
  <c r="AS477" i="19"/>
  <c r="F478" i="19"/>
  <c r="AR478" i="19"/>
  <c r="AK484" i="19"/>
  <c r="AJ485" i="19"/>
  <c r="AS485" i="19"/>
  <c r="F486" i="19"/>
  <c r="AR486" i="19"/>
  <c r="AK492" i="19"/>
  <c r="AJ493" i="19"/>
  <c r="AS493" i="19"/>
  <c r="F494" i="19"/>
  <c r="AR494" i="19"/>
  <c r="AK500" i="19"/>
  <c r="AJ501" i="19"/>
  <c r="AS501" i="19"/>
  <c r="F502" i="19"/>
  <c r="AR502" i="19"/>
  <c r="AK508" i="19"/>
  <c r="AJ509" i="19"/>
  <c r="F510" i="19"/>
  <c r="AR510" i="19"/>
  <c r="AK516" i="19"/>
  <c r="AJ517" i="19"/>
  <c r="F518" i="19"/>
  <c r="AR518" i="19"/>
  <c r="AK524" i="19"/>
  <c r="AJ525" i="19"/>
  <c r="F526" i="19"/>
  <c r="AR526" i="19"/>
  <c r="F527" i="19"/>
  <c r="AM528" i="19"/>
  <c r="AK533" i="19"/>
  <c r="AW533" i="19"/>
  <c r="AL534" i="19"/>
  <c r="AK538" i="19"/>
  <c r="AW538" i="19"/>
  <c r="AL539" i="19"/>
  <c r="AX539" i="19"/>
  <c r="F543" i="19"/>
  <c r="AM544" i="19"/>
  <c r="AK549" i="19"/>
  <c r="AW549" i="19"/>
  <c r="AL550" i="19"/>
  <c r="AK554" i="19"/>
  <c r="AW554" i="19"/>
  <c r="AL555" i="19"/>
  <c r="AX555" i="19"/>
  <c r="F559" i="19"/>
  <c r="AM560" i="19"/>
  <c r="AK565" i="19"/>
  <c r="AW565" i="19"/>
  <c r="AL566" i="19"/>
  <c r="AP568" i="19"/>
  <c r="AU568" i="19" s="1"/>
  <c r="AW570" i="19"/>
  <c r="AL570" i="19"/>
  <c r="AR570" i="19"/>
  <c r="F570" i="19"/>
  <c r="AK570" i="19"/>
  <c r="AQ574" i="19"/>
  <c r="AD574" i="19"/>
  <c r="AX574" i="19"/>
  <c r="AM574" i="19"/>
  <c r="AK574" i="19"/>
  <c r="AN574" i="19"/>
  <c r="AP584" i="19"/>
  <c r="AU584" i="19" s="1"/>
  <c r="AN586" i="19"/>
  <c r="F587" i="19"/>
  <c r="AS589" i="19"/>
  <c r="AQ590" i="19"/>
  <c r="AD590" i="19"/>
  <c r="AP590" i="19"/>
  <c r="AU590" i="19" s="1"/>
  <c r="AX590" i="19"/>
  <c r="AM590" i="19"/>
  <c r="AK590" i="19"/>
  <c r="AN590" i="19"/>
  <c r="AS592" i="19"/>
  <c r="AS597" i="19"/>
  <c r="AQ598" i="19"/>
  <c r="AD598" i="19"/>
  <c r="AP598" i="19"/>
  <c r="AU598" i="19" s="1"/>
  <c r="AX598" i="19"/>
  <c r="AM598" i="19"/>
  <c r="AK598" i="19"/>
  <c r="AN598" i="19"/>
  <c r="AS600" i="19"/>
  <c r="AS605" i="19"/>
  <c r="AQ606" i="19"/>
  <c r="AD606" i="19"/>
  <c r="AP606" i="19"/>
  <c r="AU606" i="19" s="1"/>
  <c r="AX606" i="19"/>
  <c r="AM606" i="19"/>
  <c r="AK606" i="19"/>
  <c r="AN606" i="19"/>
  <c r="AW608" i="19"/>
  <c r="AQ610" i="19"/>
  <c r="AD610" i="19"/>
  <c r="AP610" i="19"/>
  <c r="AU610" i="19" s="1"/>
  <c r="AW610" i="19"/>
  <c r="AL610" i="19"/>
  <c r="AK610" i="19"/>
  <c r="AR610" i="19"/>
  <c r="F610" i="19"/>
  <c r="AN610" i="19"/>
  <c r="AJ610" i="19"/>
  <c r="AQ618" i="19"/>
  <c r="AD618" i="19"/>
  <c r="AP618" i="19"/>
  <c r="AU618" i="19" s="1"/>
  <c r="AW618" i="19"/>
  <c r="AL618" i="19"/>
  <c r="AK618" i="19"/>
  <c r="AR618" i="19"/>
  <c r="F618" i="19"/>
  <c r="AN618" i="19"/>
  <c r="AJ618" i="19"/>
  <c r="AW702" i="19"/>
  <c r="AL702" i="19"/>
  <c r="AK702" i="19"/>
  <c r="AQ702" i="19"/>
  <c r="AD702" i="19"/>
  <c r="AP702" i="19"/>
  <c r="AU702" i="19" s="1"/>
  <c r="AJ702" i="19"/>
  <c r="AX702" i="19"/>
  <c r="AR702" i="19"/>
  <c r="F702" i="19"/>
  <c r="AW710" i="19"/>
  <c r="AL710" i="19"/>
  <c r="AK710" i="19"/>
  <c r="AQ710" i="19"/>
  <c r="AD710" i="19"/>
  <c r="AP710" i="19"/>
  <c r="AU710" i="19" s="1"/>
  <c r="AJ710" i="19"/>
  <c r="AX710" i="19"/>
  <c r="AR710" i="19"/>
  <c r="F710" i="19"/>
  <c r="AW718" i="19"/>
  <c r="AL718" i="19"/>
  <c r="AK718" i="19"/>
  <c r="AQ718" i="19"/>
  <c r="AD718" i="19"/>
  <c r="AP718" i="19"/>
  <c r="AU718" i="19" s="1"/>
  <c r="AJ718" i="19"/>
  <c r="AX718" i="19"/>
  <c r="AR718" i="19"/>
  <c r="F718" i="19"/>
  <c r="AW726" i="19"/>
  <c r="AL726" i="19"/>
  <c r="AK726" i="19"/>
  <c r="AQ726" i="19"/>
  <c r="AD726" i="19"/>
  <c r="AP726" i="19"/>
  <c r="AU726" i="19" s="1"/>
  <c r="AJ726" i="19"/>
  <c r="AX726" i="19"/>
  <c r="AR726" i="19"/>
  <c r="F726" i="19"/>
  <c r="AW734" i="19"/>
  <c r="AL734" i="19"/>
  <c r="AK734" i="19"/>
  <c r="AQ734" i="19"/>
  <c r="AD734" i="19"/>
  <c r="AP734" i="19"/>
  <c r="AU734" i="19" s="1"/>
  <c r="AJ734" i="19"/>
  <c r="AX734" i="19"/>
  <c r="AR734" i="19"/>
  <c r="F734" i="19"/>
  <c r="AQ762" i="19"/>
  <c r="AD762" i="19"/>
  <c r="AP762" i="19"/>
  <c r="AU762" i="19" s="1"/>
  <c r="AW762" i="19"/>
  <c r="AL762" i="19"/>
  <c r="AK762" i="19"/>
  <c r="AS762" i="19"/>
  <c r="AN762" i="19"/>
  <c r="F762" i="19"/>
  <c r="AX762" i="19"/>
  <c r="AQ818" i="19"/>
  <c r="AD818" i="19"/>
  <c r="AP818" i="19"/>
  <c r="AU818" i="19" s="1"/>
  <c r="AW818" i="19"/>
  <c r="AL818" i="19"/>
  <c r="AK818" i="19"/>
  <c r="AJ818" i="19"/>
  <c r="AX818" i="19"/>
  <c r="AR818" i="19"/>
  <c r="F818" i="19"/>
  <c r="AQ826" i="19"/>
  <c r="AD826" i="19"/>
  <c r="AP826" i="19"/>
  <c r="AU826" i="19" s="1"/>
  <c r="AW826" i="19"/>
  <c r="AL826" i="19"/>
  <c r="AK826" i="19"/>
  <c r="AJ826" i="19"/>
  <c r="AX826" i="19"/>
  <c r="AR826" i="19"/>
  <c r="F826" i="19"/>
  <c r="AQ834" i="19"/>
  <c r="AD834" i="19"/>
  <c r="AP834" i="19"/>
  <c r="AU834" i="19" s="1"/>
  <c r="AW834" i="19"/>
  <c r="AL834" i="19"/>
  <c r="AK834" i="19"/>
  <c r="AJ834" i="19"/>
  <c r="AX834" i="19"/>
  <c r="AR834" i="19"/>
  <c r="F834" i="19"/>
  <c r="AX837" i="19"/>
  <c r="AM837" i="19"/>
  <c r="AW837" i="19"/>
  <c r="AL837" i="19"/>
  <c r="AR837" i="19"/>
  <c r="F837" i="19"/>
  <c r="AQ837" i="19"/>
  <c r="AD837" i="19"/>
  <c r="AK837" i="19"/>
  <c r="AJ837" i="19"/>
  <c r="AS837" i="19"/>
  <c r="AR961" i="19"/>
  <c r="F961" i="19"/>
  <c r="AQ961" i="19"/>
  <c r="AD961" i="19"/>
  <c r="AX961" i="19"/>
  <c r="AM961" i="19"/>
  <c r="AW961" i="19"/>
  <c r="AL961" i="19"/>
  <c r="AN961" i="19"/>
  <c r="AK961" i="19"/>
  <c r="AX981" i="19"/>
  <c r="AM981" i="19"/>
  <c r="AW981" i="19"/>
  <c r="AL981" i="19"/>
  <c r="AR981" i="19"/>
  <c r="F981" i="19"/>
  <c r="AQ981" i="19"/>
  <c r="AD981" i="19"/>
  <c r="AK981" i="19"/>
  <c r="AJ981" i="19"/>
  <c r="AS981" i="19"/>
  <c r="AP985" i="19"/>
  <c r="AU985" i="19" s="1"/>
  <c r="AW998" i="19"/>
  <c r="AL998" i="19"/>
  <c r="AK998" i="19"/>
  <c r="AQ998" i="19"/>
  <c r="AD998" i="19"/>
  <c r="AP998" i="19"/>
  <c r="AU998" i="19" s="1"/>
  <c r="AS998" i="19"/>
  <c r="AN998" i="19"/>
  <c r="F998" i="19"/>
  <c r="AX998" i="19"/>
  <c r="AL356" i="19"/>
  <c r="AJ358" i="19"/>
  <c r="AL364" i="19"/>
  <c r="AJ366" i="19"/>
  <c r="AL372" i="19"/>
  <c r="AJ374" i="19"/>
  <c r="AL380" i="19"/>
  <c r="AJ382" i="19"/>
  <c r="AL388" i="19"/>
  <c r="AJ390" i="19"/>
  <c r="AL396" i="19"/>
  <c r="AJ398" i="19"/>
  <c r="AL404" i="19"/>
  <c r="AJ406" i="19"/>
  <c r="AL412" i="19"/>
  <c r="AJ414" i="19"/>
  <c r="AL420" i="19"/>
  <c r="AJ422" i="19"/>
  <c r="AL428" i="19"/>
  <c r="AJ430" i="19"/>
  <c r="AL436" i="19"/>
  <c r="AJ438" i="19"/>
  <c r="AL444" i="19"/>
  <c r="AJ446" i="19"/>
  <c r="AL452" i="19"/>
  <c r="AJ454" i="19"/>
  <c r="AL460" i="19"/>
  <c r="AJ462" i="19"/>
  <c r="AL468" i="19"/>
  <c r="AJ470" i="19"/>
  <c r="AL476" i="19"/>
  <c r="AJ478" i="19"/>
  <c r="AL484" i="19"/>
  <c r="AJ486" i="19"/>
  <c r="AL492" i="19"/>
  <c r="AJ494" i="19"/>
  <c r="AL500" i="19"/>
  <c r="AJ502" i="19"/>
  <c r="AL508" i="19"/>
  <c r="AJ510" i="19"/>
  <c r="AL516" i="19"/>
  <c r="AJ518" i="19"/>
  <c r="AL524" i="19"/>
  <c r="AJ526" i="19"/>
  <c r="AS526" i="19"/>
  <c r="AW527" i="19"/>
  <c r="AL527" i="19"/>
  <c r="AK527" i="19"/>
  <c r="AX527" i="19"/>
  <c r="AN528" i="19"/>
  <c r="AN534" i="19"/>
  <c r="AL538" i="19"/>
  <c r="AX538" i="19"/>
  <c r="AM539" i="19"/>
  <c r="AW543" i="19"/>
  <c r="AL543" i="19"/>
  <c r="AK543" i="19"/>
  <c r="AX543" i="19"/>
  <c r="AN544" i="19"/>
  <c r="AN550" i="19"/>
  <c r="AL554" i="19"/>
  <c r="AX554" i="19"/>
  <c r="AM555" i="19"/>
  <c r="AW559" i="19"/>
  <c r="AL559" i="19"/>
  <c r="AK559" i="19"/>
  <c r="AX559" i="19"/>
  <c r="AN560" i="19"/>
  <c r="AN566" i="19"/>
  <c r="AQ568" i="19"/>
  <c r="AQ584" i="19"/>
  <c r="AQ586" i="19"/>
  <c r="AK587" i="19"/>
  <c r="AQ587" i="19"/>
  <c r="AD587" i="19"/>
  <c r="AN587" i="19"/>
  <c r="AL587" i="19"/>
  <c r="AW592" i="19"/>
  <c r="AW600" i="19"/>
  <c r="AW622" i="19"/>
  <c r="AL622" i="19"/>
  <c r="AK622" i="19"/>
  <c r="AQ622" i="19"/>
  <c r="AD622" i="19"/>
  <c r="AP622" i="19"/>
  <c r="AU622" i="19" s="1"/>
  <c r="AX622" i="19"/>
  <c r="AS622" i="19"/>
  <c r="AN622" i="19"/>
  <c r="F622" i="19"/>
  <c r="AJ622" i="19"/>
  <c r="AQ682" i="19"/>
  <c r="AD682" i="19"/>
  <c r="AP682" i="19"/>
  <c r="AU682" i="19" s="1"/>
  <c r="AW682" i="19"/>
  <c r="AL682" i="19"/>
  <c r="AK682" i="19"/>
  <c r="AX682" i="19"/>
  <c r="AR682" i="19"/>
  <c r="F682" i="19"/>
  <c r="AM682" i="19"/>
  <c r="AX765" i="19"/>
  <c r="AM765" i="19"/>
  <c r="AW765" i="19"/>
  <c r="AL765" i="19"/>
  <c r="AR765" i="19"/>
  <c r="F765" i="19"/>
  <c r="AQ765" i="19"/>
  <c r="AD765" i="19"/>
  <c r="AK765" i="19"/>
  <c r="AJ765" i="19"/>
  <c r="AS765" i="19"/>
  <c r="AX853" i="19"/>
  <c r="AM853" i="19"/>
  <c r="AW853" i="19"/>
  <c r="AL853" i="19"/>
  <c r="AR853" i="19"/>
  <c r="F853" i="19"/>
  <c r="AQ853" i="19"/>
  <c r="AD853" i="19"/>
  <c r="AS853" i="19"/>
  <c r="AN853" i="19"/>
  <c r="AW886" i="19"/>
  <c r="AL886" i="19"/>
  <c r="AK886" i="19"/>
  <c r="AQ886" i="19"/>
  <c r="AD886" i="19"/>
  <c r="AP886" i="19"/>
  <c r="AU886" i="19" s="1"/>
  <c r="AX886" i="19"/>
  <c r="AR886" i="19"/>
  <c r="F886" i="19"/>
  <c r="AM886" i="19"/>
  <c r="AR897" i="19"/>
  <c r="F897" i="19"/>
  <c r="AQ897" i="19"/>
  <c r="AD897" i="19"/>
  <c r="AX897" i="19"/>
  <c r="AM897" i="19"/>
  <c r="AW897" i="19"/>
  <c r="AL897" i="19"/>
  <c r="AS897" i="19"/>
  <c r="AN897" i="19"/>
  <c r="AJ897" i="19"/>
  <c r="AX901" i="19"/>
  <c r="AM901" i="19"/>
  <c r="AW901" i="19"/>
  <c r="AL901" i="19"/>
  <c r="AR901" i="19"/>
  <c r="F901" i="19"/>
  <c r="AQ901" i="19"/>
  <c r="AD901" i="19"/>
  <c r="AK901" i="19"/>
  <c r="AJ901" i="19"/>
  <c r="AS901" i="19"/>
  <c r="AW918" i="19"/>
  <c r="AL918" i="19"/>
  <c r="AK918" i="19"/>
  <c r="AQ918" i="19"/>
  <c r="AD918" i="19"/>
  <c r="AP918" i="19"/>
  <c r="AU918" i="19" s="1"/>
  <c r="AX918" i="19"/>
  <c r="AS918" i="19"/>
  <c r="AN918" i="19"/>
  <c r="F918" i="19"/>
  <c r="AJ918" i="19"/>
  <c r="AW926" i="19"/>
  <c r="AL926" i="19"/>
  <c r="AK926" i="19"/>
  <c r="AQ926" i="19"/>
  <c r="AD926" i="19"/>
  <c r="AP926" i="19"/>
  <c r="AU926" i="19" s="1"/>
  <c r="AX926" i="19"/>
  <c r="AS926" i="19"/>
  <c r="AN926" i="19"/>
  <c r="F926" i="19"/>
  <c r="AJ926" i="19"/>
  <c r="AW934" i="19"/>
  <c r="AL934" i="19"/>
  <c r="AK934" i="19"/>
  <c r="AQ934" i="19"/>
  <c r="AD934" i="19"/>
  <c r="AP934" i="19"/>
  <c r="AU934" i="19" s="1"/>
  <c r="AX934" i="19"/>
  <c r="AS934" i="19"/>
  <c r="AN934" i="19"/>
  <c r="F934" i="19"/>
  <c r="AJ934" i="19"/>
  <c r="AW942" i="19"/>
  <c r="AL942" i="19"/>
  <c r="AK942" i="19"/>
  <c r="AQ942" i="19"/>
  <c r="AD942" i="19"/>
  <c r="AP942" i="19"/>
  <c r="AU942" i="19" s="1"/>
  <c r="AX942" i="19"/>
  <c r="AS942" i="19"/>
  <c r="AN942" i="19"/>
  <c r="F942" i="19"/>
  <c r="AJ942" i="19"/>
  <c r="AQ970" i="19"/>
  <c r="AD970" i="19"/>
  <c r="AP970" i="19"/>
  <c r="AU970" i="19" s="1"/>
  <c r="AW970" i="19"/>
  <c r="AL970" i="19"/>
  <c r="AK970" i="19"/>
  <c r="AX970" i="19"/>
  <c r="AR970" i="19"/>
  <c r="F970" i="19"/>
  <c r="AM970" i="19"/>
  <c r="AQ1002" i="19"/>
  <c r="AD1002" i="19"/>
  <c r="AP1002" i="19"/>
  <c r="AU1002" i="19" s="1"/>
  <c r="AW1002" i="19"/>
  <c r="AL1002" i="19"/>
  <c r="AK1002" i="19"/>
  <c r="AX1002" i="19"/>
  <c r="AR1002" i="19"/>
  <c r="F1002" i="19"/>
  <c r="AM1002" i="19"/>
  <c r="AJ575" i="19"/>
  <c r="AS575" i="19"/>
  <c r="AJ583" i="19"/>
  <c r="AS583" i="19"/>
  <c r="AJ591" i="19"/>
  <c r="AS591" i="19"/>
  <c r="AN595" i="19"/>
  <c r="AJ599" i="19"/>
  <c r="AS599" i="19"/>
  <c r="AN603" i="19"/>
  <c r="AJ607" i="19"/>
  <c r="AS607" i="19"/>
  <c r="AR745" i="19"/>
  <c r="F745" i="19"/>
  <c r="AQ745" i="19"/>
  <c r="AD745" i="19"/>
  <c r="AX745" i="19"/>
  <c r="AM745" i="19"/>
  <c r="AW745" i="19"/>
  <c r="AL745" i="19"/>
  <c r="AP745" i="19"/>
  <c r="AU745" i="19" s="1"/>
  <c r="AQ746" i="19"/>
  <c r="AD746" i="19"/>
  <c r="AP746" i="19"/>
  <c r="AU746" i="19" s="1"/>
  <c r="AW746" i="19"/>
  <c r="AL746" i="19"/>
  <c r="AK746" i="19"/>
  <c r="AS746" i="19"/>
  <c r="AJ750" i="19"/>
  <c r="AR753" i="19"/>
  <c r="F753" i="19"/>
  <c r="AQ753" i="19"/>
  <c r="AD753" i="19"/>
  <c r="AX753" i="19"/>
  <c r="AM753" i="19"/>
  <c r="AW753" i="19"/>
  <c r="AL753" i="19"/>
  <c r="AP753" i="19"/>
  <c r="AU753" i="19" s="1"/>
  <c r="AQ754" i="19"/>
  <c r="AD754" i="19"/>
  <c r="AP754" i="19"/>
  <c r="AU754" i="19" s="1"/>
  <c r="AW754" i="19"/>
  <c r="AL754" i="19"/>
  <c r="AK754" i="19"/>
  <c r="AS754" i="19"/>
  <c r="AJ758" i="19"/>
  <c r="AR761" i="19"/>
  <c r="F761" i="19"/>
  <c r="AQ761" i="19"/>
  <c r="AD761" i="19"/>
  <c r="AX761" i="19"/>
  <c r="AM761" i="19"/>
  <c r="AW761" i="19"/>
  <c r="AL761" i="19"/>
  <c r="AN761" i="19"/>
  <c r="AQ890" i="19"/>
  <c r="AD890" i="19"/>
  <c r="AP890" i="19"/>
  <c r="AU890" i="19" s="1"/>
  <c r="AW890" i="19"/>
  <c r="AL890" i="19"/>
  <c r="AK890" i="19"/>
  <c r="AR890" i="19"/>
  <c r="AJ946" i="19"/>
  <c r="AX949" i="19"/>
  <c r="AM949" i="19"/>
  <c r="AW949" i="19"/>
  <c r="AL949" i="19"/>
  <c r="AR949" i="19"/>
  <c r="F949" i="19"/>
  <c r="AQ949" i="19"/>
  <c r="AD949" i="19"/>
  <c r="AP949" i="19"/>
  <c r="AU949" i="19" s="1"/>
  <c r="AW950" i="19"/>
  <c r="AL950" i="19"/>
  <c r="AK950" i="19"/>
  <c r="AQ950" i="19"/>
  <c r="AD950" i="19"/>
  <c r="AP950" i="19"/>
  <c r="AU950" i="19" s="1"/>
  <c r="AS950" i="19"/>
  <c r="AR977" i="19"/>
  <c r="F977" i="19"/>
  <c r="AQ977" i="19"/>
  <c r="AD977" i="19"/>
  <c r="AX977" i="19"/>
  <c r="AM977" i="19"/>
  <c r="AW977" i="19"/>
  <c r="AL977" i="19"/>
  <c r="AP977" i="19"/>
  <c r="AU977" i="19" s="1"/>
  <c r="AQ978" i="19"/>
  <c r="AD978" i="19"/>
  <c r="AP978" i="19"/>
  <c r="AU978" i="19" s="1"/>
  <c r="AW978" i="19"/>
  <c r="AL978" i="19"/>
  <c r="AK978" i="19"/>
  <c r="AS978" i="19"/>
  <c r="AW990" i="19"/>
  <c r="AL990" i="19"/>
  <c r="AK990" i="19"/>
  <c r="AQ990" i="19"/>
  <c r="AD990" i="19"/>
  <c r="AP990" i="19"/>
  <c r="AU990" i="19" s="1"/>
  <c r="AR990" i="19"/>
  <c r="AR993" i="19"/>
  <c r="F993" i="19"/>
  <c r="AQ993" i="19"/>
  <c r="AD993" i="19"/>
  <c r="AX993" i="19"/>
  <c r="AM993" i="19"/>
  <c r="AW993" i="19"/>
  <c r="AL993" i="19"/>
  <c r="AK993" i="19"/>
  <c r="AX997" i="19"/>
  <c r="AM997" i="19"/>
  <c r="AW997" i="19"/>
  <c r="AL997" i="19"/>
  <c r="AR997" i="19"/>
  <c r="F997" i="19"/>
  <c r="AQ997" i="19"/>
  <c r="AD997" i="19"/>
  <c r="AN997" i="19"/>
  <c r="AJ529" i="19"/>
  <c r="AJ537" i="19"/>
  <c r="AJ545" i="19"/>
  <c r="AJ553" i="19"/>
  <c r="AJ561" i="19"/>
  <c r="AJ569" i="19"/>
  <c r="AP572" i="19"/>
  <c r="AU572" i="19" s="1"/>
  <c r="AL575" i="19"/>
  <c r="AW575" i="19"/>
  <c r="AJ577" i="19"/>
  <c r="AP580" i="19"/>
  <c r="AU580" i="19" s="1"/>
  <c r="AL583" i="19"/>
  <c r="AW583" i="19"/>
  <c r="AJ585" i="19"/>
  <c r="AP588" i="19"/>
  <c r="AU588" i="19" s="1"/>
  <c r="AL591" i="19"/>
  <c r="AW591" i="19"/>
  <c r="AJ593" i="19"/>
  <c r="AD595" i="19"/>
  <c r="AQ595" i="19"/>
  <c r="AP596" i="19"/>
  <c r="AU596" i="19" s="1"/>
  <c r="AL599" i="19"/>
  <c r="AW599" i="19"/>
  <c r="AJ601" i="19"/>
  <c r="AD603" i="19"/>
  <c r="AQ603" i="19"/>
  <c r="AP604" i="19"/>
  <c r="AU604" i="19" s="1"/>
  <c r="AL607" i="19"/>
  <c r="AW607" i="19"/>
  <c r="AX613" i="19"/>
  <c r="AM613" i="19"/>
  <c r="AW613" i="19"/>
  <c r="AL613" i="19"/>
  <c r="AR613" i="19"/>
  <c r="F613" i="19"/>
  <c r="AQ613" i="19"/>
  <c r="AD613" i="19"/>
  <c r="AP613" i="19"/>
  <c r="AU613" i="19" s="1"/>
  <c r="AW614" i="19"/>
  <c r="AL614" i="19"/>
  <c r="AK614" i="19"/>
  <c r="AQ614" i="19"/>
  <c r="AD614" i="19"/>
  <c r="AP614" i="19"/>
  <c r="AU614" i="19" s="1"/>
  <c r="AS614" i="19"/>
  <c r="AX741" i="19"/>
  <c r="AM741" i="19"/>
  <c r="AW741" i="19"/>
  <c r="AL741" i="19"/>
  <c r="AR741" i="19"/>
  <c r="F741" i="19"/>
  <c r="AQ741" i="19"/>
  <c r="AD741" i="19"/>
  <c r="AP741" i="19"/>
  <c r="AU741" i="19" s="1"/>
  <c r="AW742" i="19"/>
  <c r="AL742" i="19"/>
  <c r="AK742" i="19"/>
  <c r="AQ742" i="19"/>
  <c r="AD742" i="19"/>
  <c r="AP742" i="19"/>
  <c r="AU742" i="19" s="1"/>
  <c r="AS742" i="19"/>
  <c r="AS761" i="19"/>
  <c r="AX789" i="19"/>
  <c r="AM789" i="19"/>
  <c r="AW789" i="19"/>
  <c r="AL789" i="19"/>
  <c r="AR789" i="19"/>
  <c r="F789" i="19"/>
  <c r="AQ789" i="19"/>
  <c r="AD789" i="19"/>
  <c r="AP789" i="19"/>
  <c r="AU789" i="19" s="1"/>
  <c r="AW790" i="19"/>
  <c r="AL790" i="19"/>
  <c r="AK790" i="19"/>
  <c r="AQ790" i="19"/>
  <c r="AD790" i="19"/>
  <c r="AP790" i="19"/>
  <c r="AU790" i="19" s="1"/>
  <c r="AS790" i="19"/>
  <c r="AX797" i="19"/>
  <c r="AM797" i="19"/>
  <c r="AW797" i="19"/>
  <c r="AL797" i="19"/>
  <c r="AR797" i="19"/>
  <c r="F797" i="19"/>
  <c r="AQ797" i="19"/>
  <c r="AD797" i="19"/>
  <c r="AP797" i="19"/>
  <c r="AU797" i="19" s="1"/>
  <c r="AW798" i="19"/>
  <c r="AL798" i="19"/>
  <c r="AK798" i="19"/>
  <c r="AQ798" i="19"/>
  <c r="AD798" i="19"/>
  <c r="AP798" i="19"/>
  <c r="AU798" i="19" s="1"/>
  <c r="AS798" i="19"/>
  <c r="AX805" i="19"/>
  <c r="AM805" i="19"/>
  <c r="AW805" i="19"/>
  <c r="AL805" i="19"/>
  <c r="AR805" i="19"/>
  <c r="F805" i="19"/>
  <c r="AQ805" i="19"/>
  <c r="AD805" i="19"/>
  <c r="AP805" i="19"/>
  <c r="AU805" i="19" s="1"/>
  <c r="AW806" i="19"/>
  <c r="AL806" i="19"/>
  <c r="AK806" i="19"/>
  <c r="AQ806" i="19"/>
  <c r="AD806" i="19"/>
  <c r="AP806" i="19"/>
  <c r="AU806" i="19" s="1"/>
  <c r="AS806" i="19"/>
  <c r="AX861" i="19"/>
  <c r="AM861" i="19"/>
  <c r="AW861" i="19"/>
  <c r="AL861" i="19"/>
  <c r="AR861" i="19"/>
  <c r="F861" i="19"/>
  <c r="AQ861" i="19"/>
  <c r="AD861" i="19"/>
  <c r="AP861" i="19"/>
  <c r="AU861" i="19" s="1"/>
  <c r="AW862" i="19"/>
  <c r="AL862" i="19"/>
  <c r="AK862" i="19"/>
  <c r="AQ862" i="19"/>
  <c r="AD862" i="19"/>
  <c r="AP862" i="19"/>
  <c r="AU862" i="19" s="1"/>
  <c r="AS862" i="19"/>
  <c r="AX869" i="19"/>
  <c r="AM869" i="19"/>
  <c r="AW869" i="19"/>
  <c r="AL869" i="19"/>
  <c r="AR869" i="19"/>
  <c r="F869" i="19"/>
  <c r="AQ869" i="19"/>
  <c r="AD869" i="19"/>
  <c r="AP869" i="19"/>
  <c r="AU869" i="19" s="1"/>
  <c r="AW870" i="19"/>
  <c r="AL870" i="19"/>
  <c r="AK870" i="19"/>
  <c r="AQ870" i="19"/>
  <c r="AD870" i="19"/>
  <c r="AP870" i="19"/>
  <c r="AU870" i="19" s="1"/>
  <c r="AS870" i="19"/>
  <c r="AX890" i="19"/>
  <c r="AX957" i="19"/>
  <c r="AM957" i="19"/>
  <c r="AW957" i="19"/>
  <c r="AL957" i="19"/>
  <c r="AR957" i="19"/>
  <c r="F957" i="19"/>
  <c r="AQ957" i="19"/>
  <c r="AD957" i="19"/>
  <c r="AP957" i="19"/>
  <c r="AU957" i="19" s="1"/>
  <c r="AW958" i="19"/>
  <c r="AL958" i="19"/>
  <c r="AK958" i="19"/>
  <c r="AQ958" i="19"/>
  <c r="AD958" i="19"/>
  <c r="AP958" i="19"/>
  <c r="AU958" i="19" s="1"/>
  <c r="AS958" i="19"/>
  <c r="AW974" i="19"/>
  <c r="AL974" i="19"/>
  <c r="AK974" i="19"/>
  <c r="AQ974" i="19"/>
  <c r="AD974" i="19"/>
  <c r="AP974" i="19"/>
  <c r="AU974" i="19" s="1"/>
  <c r="AR974" i="19"/>
  <c r="AX990" i="19"/>
  <c r="AP993" i="19"/>
  <c r="AU993" i="19" s="1"/>
  <c r="AQ994" i="19"/>
  <c r="AD994" i="19"/>
  <c r="AP994" i="19"/>
  <c r="AU994" i="19" s="1"/>
  <c r="AW994" i="19"/>
  <c r="AL994" i="19"/>
  <c r="AK994" i="19"/>
  <c r="AS994" i="19"/>
  <c r="AS997" i="19"/>
  <c r="AW1006" i="19"/>
  <c r="AL1006" i="19"/>
  <c r="AK1006" i="19"/>
  <c r="AQ1006" i="19"/>
  <c r="AD1006" i="19"/>
  <c r="AP1006" i="19"/>
  <c r="AU1006" i="19" s="1"/>
  <c r="AR1006" i="19"/>
  <c r="AJ595" i="19"/>
  <c r="AS595" i="19"/>
  <c r="AJ603" i="19"/>
  <c r="AS603" i="19"/>
  <c r="AX749" i="19"/>
  <c r="AM749" i="19"/>
  <c r="AW749" i="19"/>
  <c r="AL749" i="19"/>
  <c r="AR749" i="19"/>
  <c r="F749" i="19"/>
  <c r="AQ749" i="19"/>
  <c r="AD749" i="19"/>
  <c r="AP749" i="19"/>
  <c r="AU749" i="19" s="1"/>
  <c r="AW750" i="19"/>
  <c r="AL750" i="19"/>
  <c r="AK750" i="19"/>
  <c r="AQ750" i="19"/>
  <c r="AD750" i="19"/>
  <c r="AP750" i="19"/>
  <c r="AU750" i="19" s="1"/>
  <c r="AS750" i="19"/>
  <c r="AX757" i="19"/>
  <c r="AM757" i="19"/>
  <c r="AW757" i="19"/>
  <c r="AL757" i="19"/>
  <c r="AR757" i="19"/>
  <c r="F757" i="19"/>
  <c r="AQ757" i="19"/>
  <c r="AD757" i="19"/>
  <c r="AP757" i="19"/>
  <c r="AU757" i="19" s="1"/>
  <c r="AW758" i="19"/>
  <c r="AL758" i="19"/>
  <c r="AK758" i="19"/>
  <c r="AQ758" i="19"/>
  <c r="AD758" i="19"/>
  <c r="AP758" i="19"/>
  <c r="AU758" i="19" s="1"/>
  <c r="AS758" i="19"/>
  <c r="AR905" i="19"/>
  <c r="F905" i="19"/>
  <c r="AQ905" i="19"/>
  <c r="AD905" i="19"/>
  <c r="AX905" i="19"/>
  <c r="AM905" i="19"/>
  <c r="AW905" i="19"/>
  <c r="AL905" i="19"/>
  <c r="AN905" i="19"/>
  <c r="AX909" i="19"/>
  <c r="AM909" i="19"/>
  <c r="AW909" i="19"/>
  <c r="AL909" i="19"/>
  <c r="AR909" i="19"/>
  <c r="F909" i="19"/>
  <c r="AQ909" i="19"/>
  <c r="AD909" i="19"/>
  <c r="AP909" i="19"/>
  <c r="AU909" i="19" s="1"/>
  <c r="AW910" i="19"/>
  <c r="AL910" i="19"/>
  <c r="AK910" i="19"/>
  <c r="AQ910" i="19"/>
  <c r="AD910" i="19"/>
  <c r="AP910" i="19"/>
  <c r="AU910" i="19" s="1"/>
  <c r="AR910" i="19"/>
  <c r="AQ914" i="19"/>
  <c r="AD914" i="19"/>
  <c r="AP914" i="19"/>
  <c r="AU914" i="19" s="1"/>
  <c r="AW914" i="19"/>
  <c r="AL914" i="19"/>
  <c r="AK914" i="19"/>
  <c r="AR914" i="19"/>
  <c r="AQ922" i="19"/>
  <c r="AD922" i="19"/>
  <c r="AP922" i="19"/>
  <c r="AU922" i="19" s="1"/>
  <c r="AW922" i="19"/>
  <c r="AL922" i="19"/>
  <c r="AK922" i="19"/>
  <c r="AR922" i="19"/>
  <c r="AQ930" i="19"/>
  <c r="AD930" i="19"/>
  <c r="AP930" i="19"/>
  <c r="AU930" i="19" s="1"/>
  <c r="AW930" i="19"/>
  <c r="AL930" i="19"/>
  <c r="AK930" i="19"/>
  <c r="AR930" i="19"/>
  <c r="AQ938" i="19"/>
  <c r="AD938" i="19"/>
  <c r="AP938" i="19"/>
  <c r="AU938" i="19" s="1"/>
  <c r="AW938" i="19"/>
  <c r="AL938" i="19"/>
  <c r="AK938" i="19"/>
  <c r="AR938" i="19"/>
  <c r="AQ946" i="19"/>
  <c r="AD946" i="19"/>
  <c r="AP946" i="19"/>
  <c r="AU946" i="19" s="1"/>
  <c r="AW946" i="19"/>
  <c r="AL946" i="19"/>
  <c r="AK946" i="19"/>
  <c r="AS946" i="19"/>
  <c r="AR953" i="19"/>
  <c r="F953" i="19"/>
  <c r="AQ953" i="19"/>
  <c r="AD953" i="19"/>
  <c r="AX953" i="19"/>
  <c r="AM953" i="19"/>
  <c r="AW953" i="19"/>
  <c r="AL953" i="19"/>
  <c r="AP953" i="19"/>
  <c r="AU953" i="19" s="1"/>
  <c r="AQ954" i="19"/>
  <c r="AD954" i="19"/>
  <c r="AP954" i="19"/>
  <c r="AU954" i="19" s="1"/>
  <c r="AW954" i="19"/>
  <c r="AL954" i="19"/>
  <c r="AK954" i="19"/>
  <c r="AR954" i="19"/>
  <c r="AX965" i="19"/>
  <c r="AM965" i="19"/>
  <c r="AW965" i="19"/>
  <c r="AL965" i="19"/>
  <c r="AR965" i="19"/>
  <c r="F965" i="19"/>
  <c r="AQ965" i="19"/>
  <c r="AD965" i="19"/>
  <c r="AN965" i="19"/>
  <c r="AJ572" i="19"/>
  <c r="AJ580" i="19"/>
  <c r="AJ588" i="19"/>
  <c r="AJ596" i="19"/>
  <c r="AJ604" i="19"/>
  <c r="AX629" i="19"/>
  <c r="AM629" i="19"/>
  <c r="AW629" i="19"/>
  <c r="AL629" i="19"/>
  <c r="AR629" i="19"/>
  <c r="F629" i="19"/>
  <c r="AQ629" i="19"/>
  <c r="AD629" i="19"/>
  <c r="AP629" i="19"/>
  <c r="AU629" i="19" s="1"/>
  <c r="AW630" i="19"/>
  <c r="AL630" i="19"/>
  <c r="AK630" i="19"/>
  <c r="AQ630" i="19"/>
  <c r="AD630" i="19"/>
  <c r="AP630" i="19"/>
  <c r="AU630" i="19" s="1"/>
  <c r="AS630" i="19"/>
  <c r="AX637" i="19"/>
  <c r="AM637" i="19"/>
  <c r="AW637" i="19"/>
  <c r="AL637" i="19"/>
  <c r="AR637" i="19"/>
  <c r="F637" i="19"/>
  <c r="AQ637" i="19"/>
  <c r="AD637" i="19"/>
  <c r="AP637" i="19"/>
  <c r="AU637" i="19" s="1"/>
  <c r="AW638" i="19"/>
  <c r="AL638" i="19"/>
  <c r="AK638" i="19"/>
  <c r="AQ638" i="19"/>
  <c r="AD638" i="19"/>
  <c r="AP638" i="19"/>
  <c r="AU638" i="19" s="1"/>
  <c r="AS638" i="19"/>
  <c r="AX645" i="19"/>
  <c r="AM645" i="19"/>
  <c r="AW645" i="19"/>
  <c r="AL645" i="19"/>
  <c r="AR645" i="19"/>
  <c r="F645" i="19"/>
  <c r="AQ645" i="19"/>
  <c r="AD645" i="19"/>
  <c r="AP645" i="19"/>
  <c r="AU645" i="19" s="1"/>
  <c r="AW646" i="19"/>
  <c r="AL646" i="19"/>
  <c r="AK646" i="19"/>
  <c r="AQ646" i="19"/>
  <c r="AD646" i="19"/>
  <c r="AP646" i="19"/>
  <c r="AU646" i="19" s="1"/>
  <c r="AS646" i="19"/>
  <c r="AX653" i="19"/>
  <c r="AM653" i="19"/>
  <c r="AW653" i="19"/>
  <c r="AL653" i="19"/>
  <c r="AR653" i="19"/>
  <c r="F653" i="19"/>
  <c r="AQ653" i="19"/>
  <c r="AD653" i="19"/>
  <c r="AP653" i="19"/>
  <c r="AU653" i="19" s="1"/>
  <c r="AW654" i="19"/>
  <c r="AL654" i="19"/>
  <c r="AK654" i="19"/>
  <c r="AQ654" i="19"/>
  <c r="AD654" i="19"/>
  <c r="AP654" i="19"/>
  <c r="AU654" i="19" s="1"/>
  <c r="AS654" i="19"/>
  <c r="AX661" i="19"/>
  <c r="AM661" i="19"/>
  <c r="AW661" i="19"/>
  <c r="AL661" i="19"/>
  <c r="AR661" i="19"/>
  <c r="F661" i="19"/>
  <c r="AQ661" i="19"/>
  <c r="AD661" i="19"/>
  <c r="AP661" i="19"/>
  <c r="AU661" i="19" s="1"/>
  <c r="AW662" i="19"/>
  <c r="AL662" i="19"/>
  <c r="AK662" i="19"/>
  <c r="AQ662" i="19"/>
  <c r="AD662" i="19"/>
  <c r="AP662" i="19"/>
  <c r="AU662" i="19" s="1"/>
  <c r="AS662" i="19"/>
  <c r="AR697" i="19"/>
  <c r="F697" i="19"/>
  <c r="AQ697" i="19"/>
  <c r="AD697" i="19"/>
  <c r="AX697" i="19"/>
  <c r="AM697" i="19"/>
  <c r="AW697" i="19"/>
  <c r="AL697" i="19"/>
  <c r="AP697" i="19"/>
  <c r="AU697" i="19" s="1"/>
  <c r="AQ698" i="19"/>
  <c r="AD698" i="19"/>
  <c r="AP698" i="19"/>
  <c r="AU698" i="19" s="1"/>
  <c r="AW698" i="19"/>
  <c r="AL698" i="19"/>
  <c r="AK698" i="19"/>
  <c r="AS698" i="19"/>
  <c r="AR705" i="19"/>
  <c r="F705" i="19"/>
  <c r="AQ705" i="19"/>
  <c r="AD705" i="19"/>
  <c r="AX705" i="19"/>
  <c r="AM705" i="19"/>
  <c r="AW705" i="19"/>
  <c r="AL705" i="19"/>
  <c r="AP705" i="19"/>
  <c r="AU705" i="19" s="1"/>
  <c r="AQ706" i="19"/>
  <c r="AD706" i="19"/>
  <c r="AP706" i="19"/>
  <c r="AU706" i="19" s="1"/>
  <c r="AW706" i="19"/>
  <c r="AL706" i="19"/>
  <c r="AK706" i="19"/>
  <c r="AS706" i="19"/>
  <c r="AR713" i="19"/>
  <c r="F713" i="19"/>
  <c r="AQ713" i="19"/>
  <c r="AD713" i="19"/>
  <c r="AX713" i="19"/>
  <c r="AM713" i="19"/>
  <c r="AW713" i="19"/>
  <c r="AL713" i="19"/>
  <c r="AP713" i="19"/>
  <c r="AU713" i="19" s="1"/>
  <c r="AQ714" i="19"/>
  <c r="AD714" i="19"/>
  <c r="AP714" i="19"/>
  <c r="AU714" i="19" s="1"/>
  <c r="AW714" i="19"/>
  <c r="AL714" i="19"/>
  <c r="AK714" i="19"/>
  <c r="AS714" i="19"/>
  <c r="AR721" i="19"/>
  <c r="F721" i="19"/>
  <c r="AQ721" i="19"/>
  <c r="AD721" i="19"/>
  <c r="AX721" i="19"/>
  <c r="AM721" i="19"/>
  <c r="AW721" i="19"/>
  <c r="AL721" i="19"/>
  <c r="AP721" i="19"/>
  <c r="AU721" i="19" s="1"/>
  <c r="AQ722" i="19"/>
  <c r="AD722" i="19"/>
  <c r="AP722" i="19"/>
  <c r="AU722" i="19" s="1"/>
  <c r="AW722" i="19"/>
  <c r="AL722" i="19"/>
  <c r="AK722" i="19"/>
  <c r="AS722" i="19"/>
  <c r="AR729" i="19"/>
  <c r="F729" i="19"/>
  <c r="AQ729" i="19"/>
  <c r="AD729" i="19"/>
  <c r="AX729" i="19"/>
  <c r="AM729" i="19"/>
  <c r="AW729" i="19"/>
  <c r="AL729" i="19"/>
  <c r="AP729" i="19"/>
  <c r="AU729" i="19" s="1"/>
  <c r="AQ730" i="19"/>
  <c r="AD730" i="19"/>
  <c r="AP730" i="19"/>
  <c r="AU730" i="19" s="1"/>
  <c r="AW730" i="19"/>
  <c r="AL730" i="19"/>
  <c r="AK730" i="19"/>
  <c r="AS730" i="19"/>
  <c r="AR737" i="19"/>
  <c r="F737" i="19"/>
  <c r="AQ737" i="19"/>
  <c r="AD737" i="19"/>
  <c r="AX737" i="19"/>
  <c r="AM737" i="19"/>
  <c r="AW737" i="19"/>
  <c r="AL737" i="19"/>
  <c r="AP737" i="19"/>
  <c r="AU737" i="19" s="1"/>
  <c r="AQ738" i="19"/>
  <c r="AD738" i="19"/>
  <c r="AP738" i="19"/>
  <c r="AU738" i="19" s="1"/>
  <c r="AW738" i="19"/>
  <c r="AL738" i="19"/>
  <c r="AK738" i="19"/>
  <c r="AS738" i="19"/>
  <c r="AJ745" i="19"/>
  <c r="AM746" i="19"/>
  <c r="AS749" i="19"/>
  <c r="AX750" i="19"/>
  <c r="AJ753" i="19"/>
  <c r="AM754" i="19"/>
  <c r="AS757" i="19"/>
  <c r="AX758" i="19"/>
  <c r="AR769" i="19"/>
  <c r="F769" i="19"/>
  <c r="AQ769" i="19"/>
  <c r="AD769" i="19"/>
  <c r="AX769" i="19"/>
  <c r="AM769" i="19"/>
  <c r="AW769" i="19"/>
  <c r="AL769" i="19"/>
  <c r="AP769" i="19"/>
  <c r="AU769" i="19" s="1"/>
  <c r="AQ770" i="19"/>
  <c r="AD770" i="19"/>
  <c r="AP770" i="19"/>
  <c r="AU770" i="19" s="1"/>
  <c r="AW770" i="19"/>
  <c r="AL770" i="19"/>
  <c r="AK770" i="19"/>
  <c r="AS770" i="19"/>
  <c r="AR777" i="19"/>
  <c r="F777" i="19"/>
  <c r="AQ777" i="19"/>
  <c r="AD777" i="19"/>
  <c r="AX777" i="19"/>
  <c r="AM777" i="19"/>
  <c r="AW777" i="19"/>
  <c r="AL777" i="19"/>
  <c r="AP777" i="19"/>
  <c r="AU777" i="19" s="1"/>
  <c r="AQ778" i="19"/>
  <c r="AD778" i="19"/>
  <c r="AP778" i="19"/>
  <c r="AU778" i="19" s="1"/>
  <c r="AW778" i="19"/>
  <c r="AL778" i="19"/>
  <c r="AK778" i="19"/>
  <c r="AS778" i="19"/>
  <c r="AR785" i="19"/>
  <c r="F785" i="19"/>
  <c r="AQ785" i="19"/>
  <c r="AD785" i="19"/>
  <c r="AX785" i="19"/>
  <c r="AM785" i="19"/>
  <c r="AW785" i="19"/>
  <c r="AL785" i="19"/>
  <c r="AP785" i="19"/>
  <c r="AU785" i="19" s="1"/>
  <c r="AQ786" i="19"/>
  <c r="AD786" i="19"/>
  <c r="AP786" i="19"/>
  <c r="AU786" i="19" s="1"/>
  <c r="AW786" i="19"/>
  <c r="AL786" i="19"/>
  <c r="AK786" i="19"/>
  <c r="AS786" i="19"/>
  <c r="AX813" i="19"/>
  <c r="AM813" i="19"/>
  <c r="AW813" i="19"/>
  <c r="AL813" i="19"/>
  <c r="AR813" i="19"/>
  <c r="F813" i="19"/>
  <c r="AQ813" i="19"/>
  <c r="AD813" i="19"/>
  <c r="AP813" i="19"/>
  <c r="AU813" i="19" s="1"/>
  <c r="AW814" i="19"/>
  <c r="AL814" i="19"/>
  <c r="AK814" i="19"/>
  <c r="AQ814" i="19"/>
  <c r="AD814" i="19"/>
  <c r="AP814" i="19"/>
  <c r="AU814" i="19" s="1"/>
  <c r="AS814" i="19"/>
  <c r="AX821" i="19"/>
  <c r="AM821" i="19"/>
  <c r="AW821" i="19"/>
  <c r="AL821" i="19"/>
  <c r="AR821" i="19"/>
  <c r="F821" i="19"/>
  <c r="AQ821" i="19"/>
  <c r="AD821" i="19"/>
  <c r="AP821" i="19"/>
  <c r="AU821" i="19" s="1"/>
  <c r="AW822" i="19"/>
  <c r="AL822" i="19"/>
  <c r="AK822" i="19"/>
  <c r="AQ822" i="19"/>
  <c r="AD822" i="19"/>
  <c r="AP822" i="19"/>
  <c r="AU822" i="19" s="1"/>
  <c r="AS822" i="19"/>
  <c r="AX829" i="19"/>
  <c r="AM829" i="19"/>
  <c r="AW829" i="19"/>
  <c r="AL829" i="19"/>
  <c r="AR829" i="19"/>
  <c r="F829" i="19"/>
  <c r="AQ829" i="19"/>
  <c r="AD829" i="19"/>
  <c r="AP829" i="19"/>
  <c r="AU829" i="19" s="1"/>
  <c r="AW830" i="19"/>
  <c r="AL830" i="19"/>
  <c r="AK830" i="19"/>
  <c r="AQ830" i="19"/>
  <c r="AD830" i="19"/>
  <c r="AP830" i="19"/>
  <c r="AU830" i="19" s="1"/>
  <c r="AS830" i="19"/>
  <c r="AR841" i="19"/>
  <c r="F841" i="19"/>
  <c r="AQ841" i="19"/>
  <c r="AD841" i="19"/>
  <c r="AX841" i="19"/>
  <c r="AM841" i="19"/>
  <c r="AW841" i="19"/>
  <c r="AL841" i="19"/>
  <c r="AP841" i="19"/>
  <c r="AU841" i="19" s="1"/>
  <c r="AQ842" i="19"/>
  <c r="AD842" i="19"/>
  <c r="AP842" i="19"/>
  <c r="AU842" i="19" s="1"/>
  <c r="AW842" i="19"/>
  <c r="AL842" i="19"/>
  <c r="AK842" i="19"/>
  <c r="AS842" i="19"/>
  <c r="AR849" i="19"/>
  <c r="F849" i="19"/>
  <c r="AQ849" i="19"/>
  <c r="AD849" i="19"/>
  <c r="AX849" i="19"/>
  <c r="AM849" i="19"/>
  <c r="AW849" i="19"/>
  <c r="AL849" i="19"/>
  <c r="AP849" i="19"/>
  <c r="AU849" i="19" s="1"/>
  <c r="AQ850" i="19"/>
  <c r="AD850" i="19"/>
  <c r="AP850" i="19"/>
  <c r="AU850" i="19" s="1"/>
  <c r="AW850" i="19"/>
  <c r="AL850" i="19"/>
  <c r="AK850" i="19"/>
  <c r="AS850" i="19"/>
  <c r="AR857" i="19"/>
  <c r="F857" i="19"/>
  <c r="AQ857" i="19"/>
  <c r="AD857" i="19"/>
  <c r="AX857" i="19"/>
  <c r="AM857" i="19"/>
  <c r="AW857" i="19"/>
  <c r="AL857" i="19"/>
  <c r="AP857" i="19"/>
  <c r="AU857" i="19" s="1"/>
  <c r="AQ858" i="19"/>
  <c r="AD858" i="19"/>
  <c r="AP858" i="19"/>
  <c r="AU858" i="19" s="1"/>
  <c r="AW858" i="19"/>
  <c r="AL858" i="19"/>
  <c r="AK858" i="19"/>
  <c r="AR858" i="19"/>
  <c r="AP905" i="19"/>
  <c r="AU905" i="19" s="1"/>
  <c r="AQ906" i="19"/>
  <c r="AD906" i="19"/>
  <c r="AP906" i="19"/>
  <c r="AU906" i="19" s="1"/>
  <c r="AW906" i="19"/>
  <c r="AL906" i="19"/>
  <c r="AK906" i="19"/>
  <c r="AR906" i="19"/>
  <c r="AS909" i="19"/>
  <c r="AS910" i="19"/>
  <c r="AS914" i="19"/>
  <c r="AS922" i="19"/>
  <c r="AS930" i="19"/>
  <c r="AS938" i="19"/>
  <c r="AX946" i="19"/>
  <c r="AJ949" i="19"/>
  <c r="AM950" i="19"/>
  <c r="AS953" i="19"/>
  <c r="AS954" i="19"/>
  <c r="AP965" i="19"/>
  <c r="AU965" i="19" s="1"/>
  <c r="AW966" i="19"/>
  <c r="AL966" i="19"/>
  <c r="AK966" i="19"/>
  <c r="AQ966" i="19"/>
  <c r="AD966" i="19"/>
  <c r="AP966" i="19"/>
  <c r="AU966" i="19" s="1"/>
  <c r="AR966" i="19"/>
  <c r="AJ611" i="19"/>
  <c r="AS611" i="19"/>
  <c r="F612" i="19"/>
  <c r="AR612" i="19"/>
  <c r="AN615" i="19"/>
  <c r="AM616" i="19"/>
  <c r="AX616" i="19"/>
  <c r="AJ619" i="19"/>
  <c r="AS619" i="19"/>
  <c r="AR620" i="19"/>
  <c r="AM624" i="19"/>
  <c r="AX624" i="19"/>
  <c r="AJ627" i="19"/>
  <c r="AS627" i="19"/>
  <c r="F628" i="19"/>
  <c r="AR628" i="19"/>
  <c r="AN631" i="19"/>
  <c r="AM632" i="19"/>
  <c r="AX632" i="19"/>
  <c r="AJ635" i="19"/>
  <c r="AS635" i="19"/>
  <c r="F636" i="19"/>
  <c r="AR636" i="19"/>
  <c r="AN639" i="19"/>
  <c r="AM640" i="19"/>
  <c r="AX640" i="19"/>
  <c r="AJ643" i="19"/>
  <c r="AS643" i="19"/>
  <c r="F644" i="19"/>
  <c r="AR644" i="19"/>
  <c r="AN647" i="19"/>
  <c r="AM648" i="19"/>
  <c r="AX648" i="19"/>
  <c r="AJ651" i="19"/>
  <c r="AS651" i="19"/>
  <c r="F652" i="19"/>
  <c r="AR652" i="19"/>
  <c r="AN655" i="19"/>
  <c r="AM656" i="19"/>
  <c r="AX656" i="19"/>
  <c r="AJ659" i="19"/>
  <c r="AS659" i="19"/>
  <c r="F660" i="19"/>
  <c r="AR660" i="19"/>
  <c r="AN663" i="19"/>
  <c r="AM664" i="19"/>
  <c r="AX664" i="19"/>
  <c r="AJ667" i="19"/>
  <c r="AS667" i="19"/>
  <c r="F668" i="19"/>
  <c r="AR668" i="19"/>
  <c r="AN671" i="19"/>
  <c r="AM672" i="19"/>
  <c r="AX672" i="19"/>
  <c r="AJ675" i="19"/>
  <c r="AS675" i="19"/>
  <c r="F676" i="19"/>
  <c r="AR676" i="19"/>
  <c r="AN679" i="19"/>
  <c r="AM680" i="19"/>
  <c r="AX680" i="19"/>
  <c r="AJ683" i="19"/>
  <c r="AS683" i="19"/>
  <c r="F684" i="19"/>
  <c r="AR684" i="19"/>
  <c r="AN687" i="19"/>
  <c r="AM688" i="19"/>
  <c r="AX688" i="19"/>
  <c r="AJ691" i="19"/>
  <c r="AS691" i="19"/>
  <c r="F692" i="19"/>
  <c r="AR692" i="19"/>
  <c r="AM696" i="19"/>
  <c r="AX696" i="19"/>
  <c r="AJ699" i="19"/>
  <c r="AS699" i="19"/>
  <c r="F700" i="19"/>
  <c r="AR700" i="19"/>
  <c r="AN703" i="19"/>
  <c r="AM704" i="19"/>
  <c r="AX704" i="19"/>
  <c r="AJ707" i="19"/>
  <c r="AS707" i="19"/>
  <c r="F708" i="19"/>
  <c r="AR708" i="19"/>
  <c r="AN711" i="19"/>
  <c r="AM712" i="19"/>
  <c r="AX712" i="19"/>
  <c r="AJ715" i="19"/>
  <c r="AS715" i="19"/>
  <c r="F716" i="19"/>
  <c r="AR716" i="19"/>
  <c r="AN719" i="19"/>
  <c r="AM720" i="19"/>
  <c r="AX720" i="19"/>
  <c r="AJ723" i="19"/>
  <c r="AS723" i="19"/>
  <c r="F724" i="19"/>
  <c r="AR724" i="19"/>
  <c r="AN727" i="19"/>
  <c r="AM728" i="19"/>
  <c r="AX728" i="19"/>
  <c r="AJ731" i="19"/>
  <c r="AS731" i="19"/>
  <c r="F732" i="19"/>
  <c r="AR732" i="19"/>
  <c r="AN735" i="19"/>
  <c r="AM736" i="19"/>
  <c r="AX736" i="19"/>
  <c r="AJ739" i="19"/>
  <c r="AS739" i="19"/>
  <c r="F740" i="19"/>
  <c r="AR740" i="19"/>
  <c r="AN743" i="19"/>
  <c r="AM744" i="19"/>
  <c r="AX744" i="19"/>
  <c r="AJ747" i="19"/>
  <c r="AS747" i="19"/>
  <c r="F748" i="19"/>
  <c r="AR748" i="19"/>
  <c r="AN751" i="19"/>
  <c r="AM752" i="19"/>
  <c r="AX752" i="19"/>
  <c r="AJ755" i="19"/>
  <c r="AS755" i="19"/>
  <c r="F756" i="19"/>
  <c r="AR756" i="19"/>
  <c r="AN759" i="19"/>
  <c r="AM760" i="19"/>
  <c r="AX760" i="19"/>
  <c r="AJ763" i="19"/>
  <c r="AS763" i="19"/>
  <c r="AR764" i="19"/>
  <c r="AM768" i="19"/>
  <c r="AX768" i="19"/>
  <c r="AJ771" i="19"/>
  <c r="AS771" i="19"/>
  <c r="F772" i="19"/>
  <c r="AR772" i="19"/>
  <c r="AN775" i="19"/>
  <c r="AM776" i="19"/>
  <c r="AX776" i="19"/>
  <c r="AJ779" i="19"/>
  <c r="AS779" i="19"/>
  <c r="F780" i="19"/>
  <c r="AR780" i="19"/>
  <c r="AN783" i="19"/>
  <c r="AM784" i="19"/>
  <c r="AX784" i="19"/>
  <c r="AJ787" i="19"/>
  <c r="AS787" i="19"/>
  <c r="AR788" i="19"/>
  <c r="AN791" i="19"/>
  <c r="AM792" i="19"/>
  <c r="AX792" i="19"/>
  <c r="AJ795" i="19"/>
  <c r="AS795" i="19"/>
  <c r="F796" i="19"/>
  <c r="AR796" i="19"/>
  <c r="AN799" i="19"/>
  <c r="AM800" i="19"/>
  <c r="AX800" i="19"/>
  <c r="AJ803" i="19"/>
  <c r="AS803" i="19"/>
  <c r="F804" i="19"/>
  <c r="AR804" i="19"/>
  <c r="AN807" i="19"/>
  <c r="AM808" i="19"/>
  <c r="AX808" i="19"/>
  <c r="AJ811" i="19"/>
  <c r="AS811" i="19"/>
  <c r="F812" i="19"/>
  <c r="AR812" i="19"/>
  <c r="AN815" i="19"/>
  <c r="AM816" i="19"/>
  <c r="AX816" i="19"/>
  <c r="AJ819" i="19"/>
  <c r="AS819" i="19"/>
  <c r="F820" i="19"/>
  <c r="AR820" i="19"/>
  <c r="AN823" i="19"/>
  <c r="AM824" i="19"/>
  <c r="AX824" i="19"/>
  <c r="AJ827" i="19"/>
  <c r="AS827" i="19"/>
  <c r="F828" i="19"/>
  <c r="AR828" i="19"/>
  <c r="AN831" i="19"/>
  <c r="AM832" i="19"/>
  <c r="AX832" i="19"/>
  <c r="AJ835" i="19"/>
  <c r="AS835" i="19"/>
  <c r="AM840" i="19"/>
  <c r="AX840" i="19"/>
  <c r="AJ843" i="19"/>
  <c r="AS843" i="19"/>
  <c r="F844" i="19"/>
  <c r="AR844" i="19"/>
  <c r="AN847" i="19"/>
  <c r="AM848" i="19"/>
  <c r="AX848" i="19"/>
  <c r="AJ851" i="19"/>
  <c r="AS851" i="19"/>
  <c r="F852" i="19"/>
  <c r="AR852" i="19"/>
  <c r="AN855" i="19"/>
  <c r="AM856" i="19"/>
  <c r="AX856" i="19"/>
  <c r="AJ859" i="19"/>
  <c r="AS859" i="19"/>
  <c r="F860" i="19"/>
  <c r="AR860" i="19"/>
  <c r="AN863" i="19"/>
  <c r="AM864" i="19"/>
  <c r="AX864" i="19"/>
  <c r="AJ867" i="19"/>
  <c r="AS867" i="19"/>
  <c r="F868" i="19"/>
  <c r="AR868" i="19"/>
  <c r="AN871" i="19"/>
  <c r="AM872" i="19"/>
  <c r="AX872" i="19"/>
  <c r="AJ875" i="19"/>
  <c r="AS875" i="19"/>
  <c r="F876" i="19"/>
  <c r="AR876" i="19"/>
  <c r="AN879" i="19"/>
  <c r="AM880" i="19"/>
  <c r="AX880" i="19"/>
  <c r="AJ883" i="19"/>
  <c r="AS883" i="19"/>
  <c r="F884" i="19"/>
  <c r="AR884" i="19"/>
  <c r="AN887" i="19"/>
  <c r="AM888" i="19"/>
  <c r="AX888" i="19"/>
  <c r="AJ891" i="19"/>
  <c r="AS891" i="19"/>
  <c r="AN895" i="19"/>
  <c r="AM896" i="19"/>
  <c r="AX896" i="19"/>
  <c r="AJ899" i="19"/>
  <c r="AS899" i="19"/>
  <c r="F900" i="19"/>
  <c r="AR900" i="19"/>
  <c r="AM904" i="19"/>
  <c r="AX904" i="19"/>
  <c r="AJ907" i="19"/>
  <c r="AS907" i="19"/>
  <c r="AX912" i="19"/>
  <c r="AJ915" i="19"/>
  <c r="AS915" i="19"/>
  <c r="AJ923" i="19"/>
  <c r="AS923" i="19"/>
  <c r="AJ931" i="19"/>
  <c r="AS931" i="19"/>
  <c r="AJ939" i="19"/>
  <c r="AS939" i="19"/>
  <c r="AJ947" i="19"/>
  <c r="AS947" i="19"/>
  <c r="F948" i="19"/>
  <c r="AR948" i="19"/>
  <c r="AN951" i="19"/>
  <c r="AM952" i="19"/>
  <c r="AX952" i="19"/>
  <c r="AJ955" i="19"/>
  <c r="AS955" i="19"/>
  <c r="F956" i="19"/>
  <c r="AR956" i="19"/>
  <c r="AN959" i="19"/>
  <c r="AM960" i="19"/>
  <c r="AX960" i="19"/>
  <c r="AJ963" i="19"/>
  <c r="AS963" i="19"/>
  <c r="F964" i="19"/>
  <c r="AR964" i="19"/>
  <c r="AN967" i="19"/>
  <c r="AM968" i="19"/>
  <c r="AX968" i="19"/>
  <c r="AJ971" i="19"/>
  <c r="AS971" i="19"/>
  <c r="F972" i="19"/>
  <c r="AR972" i="19"/>
  <c r="AN975" i="19"/>
  <c r="AM976" i="19"/>
  <c r="AX976" i="19"/>
  <c r="AJ979" i="19"/>
  <c r="AS979" i="19"/>
  <c r="F980" i="19"/>
  <c r="AR980" i="19"/>
  <c r="AM984" i="19"/>
  <c r="AX984" i="19"/>
  <c r="AJ987" i="19"/>
  <c r="AS987" i="19"/>
  <c r="F988" i="19"/>
  <c r="AR988" i="19"/>
  <c r="AM992" i="19"/>
  <c r="AX992" i="19"/>
  <c r="AJ995" i="19"/>
  <c r="AS995" i="19"/>
  <c r="F996" i="19"/>
  <c r="AR996" i="19"/>
  <c r="AM1000" i="19"/>
  <c r="AX1000" i="19"/>
  <c r="AJ1003" i="19"/>
  <c r="AS1003" i="19"/>
  <c r="F1004" i="19"/>
  <c r="AR1004" i="19"/>
  <c r="AK611" i="19"/>
  <c r="AJ612" i="19"/>
  <c r="AS612" i="19"/>
  <c r="AP615" i="19"/>
  <c r="AU615" i="19" s="1"/>
  <c r="AN616" i="19"/>
  <c r="AK619" i="19"/>
  <c r="AJ620" i="19"/>
  <c r="AS620" i="19"/>
  <c r="AP623" i="19"/>
  <c r="AU623" i="19" s="1"/>
  <c r="AN624" i="19"/>
  <c r="AK627" i="19"/>
  <c r="AJ628" i="19"/>
  <c r="AS628" i="19"/>
  <c r="AP631" i="19"/>
  <c r="AU631" i="19" s="1"/>
  <c r="AN632" i="19"/>
  <c r="AK635" i="19"/>
  <c r="AJ636" i="19"/>
  <c r="AS636" i="19"/>
  <c r="AP639" i="19"/>
  <c r="AU639" i="19" s="1"/>
  <c r="AN640" i="19"/>
  <c r="AK643" i="19"/>
  <c r="AJ644" i="19"/>
  <c r="AS644" i="19"/>
  <c r="AP647" i="19"/>
  <c r="AU647" i="19" s="1"/>
  <c r="AN648" i="19"/>
  <c r="AK651" i="19"/>
  <c r="AJ652" i="19"/>
  <c r="AS652" i="19"/>
  <c r="AP655" i="19"/>
  <c r="AU655" i="19" s="1"/>
  <c r="AN656" i="19"/>
  <c r="AK659" i="19"/>
  <c r="AJ660" i="19"/>
  <c r="AS660" i="19"/>
  <c r="AP663" i="19"/>
  <c r="AU663" i="19" s="1"/>
  <c r="AN664" i="19"/>
  <c r="AK667" i="19"/>
  <c r="AJ668" i="19"/>
  <c r="AS668" i="19"/>
  <c r="AP671" i="19"/>
  <c r="AU671" i="19" s="1"/>
  <c r="AN672" i="19"/>
  <c r="AK675" i="19"/>
  <c r="AJ676" i="19"/>
  <c r="AS676" i="19"/>
  <c r="AP679" i="19"/>
  <c r="AU679" i="19" s="1"/>
  <c r="AN680" i="19"/>
  <c r="AK683" i="19"/>
  <c r="AJ684" i="19"/>
  <c r="AS684" i="19"/>
  <c r="AP687" i="19"/>
  <c r="AU687" i="19" s="1"/>
  <c r="AN688" i="19"/>
  <c r="AK691" i="19"/>
  <c r="AJ692" i="19"/>
  <c r="AS692" i="19"/>
  <c r="AP695" i="19"/>
  <c r="AU695" i="19" s="1"/>
  <c r="AN696" i="19"/>
  <c r="AK699" i="19"/>
  <c r="AJ700" i="19"/>
  <c r="AS700" i="19"/>
  <c r="AP703" i="19"/>
  <c r="AU703" i="19" s="1"/>
  <c r="AN704" i="19"/>
  <c r="AK707" i="19"/>
  <c r="AJ708" i="19"/>
  <c r="AS708" i="19"/>
  <c r="AP711" i="19"/>
  <c r="AU711" i="19" s="1"/>
  <c r="AN712" i="19"/>
  <c r="AK715" i="19"/>
  <c r="AJ716" i="19"/>
  <c r="AS716" i="19"/>
  <c r="AP719" i="19"/>
  <c r="AU719" i="19" s="1"/>
  <c r="AN720" i="19"/>
  <c r="AK723" i="19"/>
  <c r="AJ724" i="19"/>
  <c r="AS724" i="19"/>
  <c r="AP727" i="19"/>
  <c r="AU727" i="19" s="1"/>
  <c r="AN728" i="19"/>
  <c r="AK731" i="19"/>
  <c r="AJ732" i="19"/>
  <c r="AS732" i="19"/>
  <c r="AP735" i="19"/>
  <c r="AU735" i="19" s="1"/>
  <c r="AN736" i="19"/>
  <c r="AK739" i="19"/>
  <c r="AJ740" i="19"/>
  <c r="AS740" i="19"/>
  <c r="AK747" i="19"/>
  <c r="AJ748" i="19"/>
  <c r="AS748" i="19"/>
  <c r="AP751" i="19"/>
  <c r="AU751" i="19" s="1"/>
  <c r="AN752" i="19"/>
  <c r="AK755" i="19"/>
  <c r="AJ756" i="19"/>
  <c r="AS756" i="19"/>
  <c r="AP759" i="19"/>
  <c r="AU759" i="19" s="1"/>
  <c r="AN760" i="19"/>
  <c r="AK763" i="19"/>
  <c r="AJ764" i="19"/>
  <c r="AS764" i="19"/>
  <c r="AP767" i="19"/>
  <c r="AU767" i="19" s="1"/>
  <c r="AN768" i="19"/>
  <c r="AK771" i="19"/>
  <c r="AJ772" i="19"/>
  <c r="AS772" i="19"/>
  <c r="AP775" i="19"/>
  <c r="AU775" i="19" s="1"/>
  <c r="AN776" i="19"/>
  <c r="AK779" i="19"/>
  <c r="AJ780" i="19"/>
  <c r="AS780" i="19"/>
  <c r="AP783" i="19"/>
  <c r="AU783" i="19" s="1"/>
  <c r="AN784" i="19"/>
  <c r="AK787" i="19"/>
  <c r="AJ788" i="19"/>
  <c r="AS788" i="19"/>
  <c r="AP791" i="19"/>
  <c r="AU791" i="19" s="1"/>
  <c r="AN792" i="19"/>
  <c r="AK795" i="19"/>
  <c r="AJ796" i="19"/>
  <c r="AS796" i="19"/>
  <c r="AP799" i="19"/>
  <c r="AU799" i="19" s="1"/>
  <c r="AN800" i="19"/>
  <c r="AK803" i="19"/>
  <c r="AJ804" i="19"/>
  <c r="AS804" i="19"/>
  <c r="AP807" i="19"/>
  <c r="AU807" i="19" s="1"/>
  <c r="AN808" i="19"/>
  <c r="AK811" i="19"/>
  <c r="AJ812" i="19"/>
  <c r="AS812" i="19"/>
  <c r="AP815" i="19"/>
  <c r="AU815" i="19" s="1"/>
  <c r="AN816" i="19"/>
  <c r="AK819" i="19"/>
  <c r="AJ820" i="19"/>
  <c r="AS820" i="19"/>
  <c r="AP823" i="19"/>
  <c r="AU823" i="19" s="1"/>
  <c r="AN824" i="19"/>
  <c r="AK827" i="19"/>
  <c r="AJ828" i="19"/>
  <c r="AS828" i="19"/>
  <c r="AP831" i="19"/>
  <c r="AU831" i="19" s="1"/>
  <c r="AN832" i="19"/>
  <c r="AK835" i="19"/>
  <c r="AJ836" i="19"/>
  <c r="AS836" i="19"/>
  <c r="AP839" i="19"/>
  <c r="AU839" i="19" s="1"/>
  <c r="AN840" i="19"/>
  <c r="AK843" i="19"/>
  <c r="AJ844" i="19"/>
  <c r="AS844" i="19"/>
  <c r="AP847" i="19"/>
  <c r="AU847" i="19" s="1"/>
  <c r="AN848" i="19"/>
  <c r="AK851" i="19"/>
  <c r="AJ852" i="19"/>
  <c r="AS852" i="19"/>
  <c r="AP855" i="19"/>
  <c r="AU855" i="19" s="1"/>
  <c r="AN856" i="19"/>
  <c r="AK859" i="19"/>
  <c r="AJ860" i="19"/>
  <c r="AS860" i="19"/>
  <c r="AP863" i="19"/>
  <c r="AU863" i="19" s="1"/>
  <c r="AN864" i="19"/>
  <c r="AK867" i="19"/>
  <c r="AJ868" i="19"/>
  <c r="AS868" i="19"/>
  <c r="AP871" i="19"/>
  <c r="AU871" i="19" s="1"/>
  <c r="AN872" i="19"/>
  <c r="AK875" i="19"/>
  <c r="AJ876" i="19"/>
  <c r="AS876" i="19"/>
  <c r="AP879" i="19"/>
  <c r="AU879" i="19" s="1"/>
  <c r="AN880" i="19"/>
  <c r="AK883" i="19"/>
  <c r="AJ884" i="19"/>
  <c r="AS884" i="19"/>
  <c r="AP887" i="19"/>
  <c r="AU887" i="19" s="1"/>
  <c r="AN888" i="19"/>
  <c r="AK891" i="19"/>
  <c r="AJ892" i="19"/>
  <c r="AS892" i="19"/>
  <c r="AP895" i="19"/>
  <c r="AU895" i="19" s="1"/>
  <c r="AN896" i="19"/>
  <c r="AK899" i="19"/>
  <c r="AJ900" i="19"/>
  <c r="AS900" i="19"/>
  <c r="AP903" i="19"/>
  <c r="AU903" i="19" s="1"/>
  <c r="AN904" i="19"/>
  <c r="AK907" i="19"/>
  <c r="AJ908" i="19"/>
  <c r="AS908" i="19"/>
  <c r="AP911" i="19"/>
  <c r="AU911" i="19" s="1"/>
  <c r="AN912" i="19"/>
  <c r="AK915" i="19"/>
  <c r="AJ916" i="19"/>
  <c r="AS916" i="19"/>
  <c r="AP919" i="19"/>
  <c r="AU919" i="19" s="1"/>
  <c r="AN920" i="19"/>
  <c r="AK923" i="19"/>
  <c r="AJ924" i="19"/>
  <c r="AS924" i="19"/>
  <c r="AP927" i="19"/>
  <c r="AU927" i="19" s="1"/>
  <c r="AN928" i="19"/>
  <c r="AK931" i="19"/>
  <c r="AJ932" i="19"/>
  <c r="AS932" i="19"/>
  <c r="AP935" i="19"/>
  <c r="AU935" i="19" s="1"/>
  <c r="AN936" i="19"/>
  <c r="AK939" i="19"/>
  <c r="AJ940" i="19"/>
  <c r="AS940" i="19"/>
  <c r="AP943" i="19"/>
  <c r="AU943" i="19" s="1"/>
  <c r="AN944" i="19"/>
  <c r="AK947" i="19"/>
  <c r="AJ948" i="19"/>
  <c r="AS948" i="19"/>
  <c r="AP951" i="19"/>
  <c r="AU951" i="19" s="1"/>
  <c r="AN952" i="19"/>
  <c r="AK955" i="19"/>
  <c r="AJ956" i="19"/>
  <c r="AS956" i="19"/>
  <c r="AP959" i="19"/>
  <c r="AU959" i="19" s="1"/>
  <c r="AN960" i="19"/>
  <c r="AK963" i="19"/>
  <c r="AJ964" i="19"/>
  <c r="AS964" i="19"/>
  <c r="AP967" i="19"/>
  <c r="AU967" i="19" s="1"/>
  <c r="AN968" i="19"/>
  <c r="AK971" i="19"/>
  <c r="AJ972" i="19"/>
  <c r="AS972" i="19"/>
  <c r="AP975" i="19"/>
  <c r="AU975" i="19" s="1"/>
  <c r="AN976" i="19"/>
  <c r="AK979" i="19"/>
  <c r="AJ980" i="19"/>
  <c r="AS980" i="19"/>
  <c r="AN984" i="19"/>
  <c r="AK987" i="19"/>
  <c r="AJ988" i="19"/>
  <c r="AS988" i="19"/>
  <c r="AN992" i="19"/>
  <c r="AK995" i="19"/>
  <c r="AJ996" i="19"/>
  <c r="AS996" i="19"/>
  <c r="AN1000" i="19"/>
  <c r="AK1003" i="19"/>
  <c r="AJ1004" i="19"/>
  <c r="AS1004" i="19"/>
  <c r="AN611" i="19"/>
  <c r="AM612" i="19"/>
  <c r="AX612" i="19"/>
  <c r="AJ615" i="19"/>
  <c r="AS615" i="19"/>
  <c r="F616" i="19"/>
  <c r="AR616" i="19"/>
  <c r="AN619" i="19"/>
  <c r="AM620" i="19"/>
  <c r="AX620" i="19"/>
  <c r="AJ623" i="19"/>
  <c r="AS623" i="19"/>
  <c r="F624" i="19"/>
  <c r="AR624" i="19"/>
  <c r="AN627" i="19"/>
  <c r="AM628" i="19"/>
  <c r="AX628" i="19"/>
  <c r="AJ631" i="19"/>
  <c r="AS631" i="19"/>
  <c r="F632" i="19"/>
  <c r="AR632" i="19"/>
  <c r="AN635" i="19"/>
  <c r="AM636" i="19"/>
  <c r="AX636" i="19"/>
  <c r="AJ639" i="19"/>
  <c r="AS639" i="19"/>
  <c r="F640" i="19"/>
  <c r="AR640" i="19"/>
  <c r="AN643" i="19"/>
  <c r="AM644" i="19"/>
  <c r="AX644" i="19"/>
  <c r="AJ647" i="19"/>
  <c r="AS647" i="19"/>
  <c r="F648" i="19"/>
  <c r="AR648" i="19"/>
  <c r="AN651" i="19"/>
  <c r="AM652" i="19"/>
  <c r="AX652" i="19"/>
  <c r="AJ655" i="19"/>
  <c r="AS655" i="19"/>
  <c r="F656" i="19"/>
  <c r="AR656" i="19"/>
  <c r="AN659" i="19"/>
  <c r="AM660" i="19"/>
  <c r="AX660" i="19"/>
  <c r="AJ663" i="19"/>
  <c r="AS663" i="19"/>
  <c r="F664" i="19"/>
  <c r="AR664" i="19"/>
  <c r="AM668" i="19"/>
  <c r="AX668" i="19"/>
  <c r="AJ671" i="19"/>
  <c r="AS671" i="19"/>
  <c r="F672" i="19"/>
  <c r="AR672" i="19"/>
  <c r="AN675" i="19"/>
  <c r="AM676" i="19"/>
  <c r="AX676" i="19"/>
  <c r="AJ679" i="19"/>
  <c r="AS679" i="19"/>
  <c r="F680" i="19"/>
  <c r="AR680" i="19"/>
  <c r="AN683" i="19"/>
  <c r="AM684" i="19"/>
  <c r="AX684" i="19"/>
  <c r="AJ687" i="19"/>
  <c r="AS687" i="19"/>
  <c r="F688" i="19"/>
  <c r="AR688" i="19"/>
  <c r="AN691" i="19"/>
  <c r="AM692" i="19"/>
  <c r="AX692" i="19"/>
  <c r="AJ695" i="19"/>
  <c r="AS695" i="19"/>
  <c r="F696" i="19"/>
  <c r="AR696" i="19"/>
  <c r="AN699" i="19"/>
  <c r="AM700" i="19"/>
  <c r="AX700" i="19"/>
  <c r="AJ703" i="19"/>
  <c r="AS703" i="19"/>
  <c r="F704" i="19"/>
  <c r="AR704" i="19"/>
  <c r="AN707" i="19"/>
  <c r="AM708" i="19"/>
  <c r="AX708" i="19"/>
  <c r="AJ711" i="19"/>
  <c r="AS711" i="19"/>
  <c r="F712" i="19"/>
  <c r="AR712" i="19"/>
  <c r="AN715" i="19"/>
  <c r="AM716" i="19"/>
  <c r="AX716" i="19"/>
  <c r="AJ719" i="19"/>
  <c r="AS719" i="19"/>
  <c r="F720" i="19"/>
  <c r="AR720" i="19"/>
  <c r="AN723" i="19"/>
  <c r="AM724" i="19"/>
  <c r="AX724" i="19"/>
  <c r="AJ727" i="19"/>
  <c r="AS727" i="19"/>
  <c r="F728" i="19"/>
  <c r="AR728" i="19"/>
  <c r="AN731" i="19"/>
  <c r="AM732" i="19"/>
  <c r="AX732" i="19"/>
  <c r="AJ735" i="19"/>
  <c r="AS735" i="19"/>
  <c r="F736" i="19"/>
  <c r="AR736" i="19"/>
  <c r="AM740" i="19"/>
  <c r="AX740" i="19"/>
  <c r="AJ743" i="19"/>
  <c r="AS743" i="19"/>
  <c r="F744" i="19"/>
  <c r="AR744" i="19"/>
  <c r="AN747" i="19"/>
  <c r="AM748" i="19"/>
  <c r="AX748" i="19"/>
  <c r="AJ751" i="19"/>
  <c r="AS751" i="19"/>
  <c r="F752" i="19"/>
  <c r="AR752" i="19"/>
  <c r="AN755" i="19"/>
  <c r="AM756" i="19"/>
  <c r="AX756" i="19"/>
  <c r="AJ759" i="19"/>
  <c r="AS759" i="19"/>
  <c r="F760" i="19"/>
  <c r="AR760" i="19"/>
  <c r="AN763" i="19"/>
  <c r="AM764" i="19"/>
  <c r="AX764" i="19"/>
  <c r="AJ767" i="19"/>
  <c r="AS767" i="19"/>
  <c r="F768" i="19"/>
  <c r="AR768" i="19"/>
  <c r="AN771" i="19"/>
  <c r="AM772" i="19"/>
  <c r="AX772" i="19"/>
  <c r="AJ775" i="19"/>
  <c r="AS775" i="19"/>
  <c r="F776" i="19"/>
  <c r="AR776" i="19"/>
  <c r="AN779" i="19"/>
  <c r="AM780" i="19"/>
  <c r="AX780" i="19"/>
  <c r="AJ783" i="19"/>
  <c r="AS783" i="19"/>
  <c r="F784" i="19"/>
  <c r="AR784" i="19"/>
  <c r="AN787" i="19"/>
  <c r="AM788" i="19"/>
  <c r="AX788" i="19"/>
  <c r="AJ791" i="19"/>
  <c r="AS791" i="19"/>
  <c r="F792" i="19"/>
  <c r="AR792" i="19"/>
  <c r="AN795" i="19"/>
  <c r="AM796" i="19"/>
  <c r="AX796" i="19"/>
  <c r="AJ799" i="19"/>
  <c r="AS799" i="19"/>
  <c r="F800" i="19"/>
  <c r="AR800" i="19"/>
  <c r="AN803" i="19"/>
  <c r="AM804" i="19"/>
  <c r="AX804" i="19"/>
  <c r="AJ807" i="19"/>
  <c r="AS807" i="19"/>
  <c r="AR808" i="19"/>
  <c r="AM812" i="19"/>
  <c r="AX812" i="19"/>
  <c r="AJ815" i="19"/>
  <c r="AS815" i="19"/>
  <c r="F816" i="19"/>
  <c r="AR816" i="19"/>
  <c r="AN819" i="19"/>
  <c r="AM820" i="19"/>
  <c r="AX820" i="19"/>
  <c r="AJ823" i="19"/>
  <c r="AS823" i="19"/>
  <c r="F824" i="19"/>
  <c r="AR824" i="19"/>
  <c r="AN827" i="19"/>
  <c r="AM828" i="19"/>
  <c r="AX828" i="19"/>
  <c r="AJ831" i="19"/>
  <c r="AS831" i="19"/>
  <c r="F832" i="19"/>
  <c r="AR832" i="19"/>
  <c r="AN835" i="19"/>
  <c r="AM836" i="19"/>
  <c r="AX836" i="19"/>
  <c r="AJ839" i="19"/>
  <c r="AS839" i="19"/>
  <c r="F840" i="19"/>
  <c r="AR840" i="19"/>
  <c r="AN843" i="19"/>
  <c r="AM844" i="19"/>
  <c r="AX844" i="19"/>
  <c r="AJ847" i="19"/>
  <c r="AS847" i="19"/>
  <c r="F848" i="19"/>
  <c r="AR848" i="19"/>
  <c r="AN851" i="19"/>
  <c r="AM852" i="19"/>
  <c r="AX852" i="19"/>
  <c r="AJ855" i="19"/>
  <c r="AS855" i="19"/>
  <c r="F856" i="19"/>
  <c r="AR856" i="19"/>
  <c r="AN859" i="19"/>
  <c r="AM860" i="19"/>
  <c r="AX860" i="19"/>
  <c r="AJ863" i="19"/>
  <c r="AS863" i="19"/>
  <c r="F864" i="19"/>
  <c r="AR864" i="19"/>
  <c r="AN867" i="19"/>
  <c r="AM868" i="19"/>
  <c r="AX868" i="19"/>
  <c r="AJ871" i="19"/>
  <c r="AS871" i="19"/>
  <c r="AR872" i="19"/>
  <c r="AN875" i="19"/>
  <c r="AM876" i="19"/>
  <c r="AX876" i="19"/>
  <c r="AJ879" i="19"/>
  <c r="AS879" i="19"/>
  <c r="F880" i="19"/>
  <c r="AR880" i="19"/>
  <c r="AN883" i="19"/>
  <c r="AM884" i="19"/>
  <c r="AX884" i="19"/>
  <c r="AJ887" i="19"/>
  <c r="AS887" i="19"/>
  <c r="F888" i="19"/>
  <c r="AR888" i="19"/>
  <c r="AN891" i="19"/>
  <c r="AM892" i="19"/>
  <c r="AX892" i="19"/>
  <c r="AJ895" i="19"/>
  <c r="AS895" i="19"/>
  <c r="F896" i="19"/>
  <c r="AR896" i="19"/>
  <c r="AN899" i="19"/>
  <c r="AM900" i="19"/>
  <c r="AX900" i="19"/>
  <c r="AJ903" i="19"/>
  <c r="AS903" i="19"/>
  <c r="F904" i="19"/>
  <c r="AR904" i="19"/>
  <c r="AN907" i="19"/>
  <c r="AM908" i="19"/>
  <c r="AX908" i="19"/>
  <c r="AJ911" i="19"/>
  <c r="AS911" i="19"/>
  <c r="F912" i="19"/>
  <c r="AR912" i="19"/>
  <c r="AN915" i="19"/>
  <c r="AM916" i="19"/>
  <c r="AX916" i="19"/>
  <c r="AJ919" i="19"/>
  <c r="AS919" i="19"/>
  <c r="F920" i="19"/>
  <c r="AR920" i="19"/>
  <c r="AN923" i="19"/>
  <c r="AM924" i="19"/>
  <c r="AX924" i="19"/>
  <c r="AJ927" i="19"/>
  <c r="AS927" i="19"/>
  <c r="F928" i="19"/>
  <c r="AR928" i="19"/>
  <c r="AN931" i="19"/>
  <c r="AM932" i="19"/>
  <c r="AX932" i="19"/>
  <c r="AJ935" i="19"/>
  <c r="AS935" i="19"/>
  <c r="F936" i="19"/>
  <c r="AR936" i="19"/>
  <c r="AN939" i="19"/>
  <c r="AM940" i="19"/>
  <c r="AX940" i="19"/>
  <c r="AJ943" i="19"/>
  <c r="AS943" i="19"/>
  <c r="F944" i="19"/>
  <c r="AR944" i="19"/>
  <c r="AN947" i="19"/>
  <c r="AM948" i="19"/>
  <c r="AX948" i="19"/>
  <c r="AJ951" i="19"/>
  <c r="AS951" i="19"/>
  <c r="F952" i="19"/>
  <c r="AR952" i="19"/>
  <c r="AM956" i="19"/>
  <c r="AX956" i="19"/>
  <c r="AJ959" i="19"/>
  <c r="AS959" i="19"/>
  <c r="F960" i="19"/>
  <c r="AR960" i="19"/>
  <c r="AM964" i="19"/>
  <c r="AJ967" i="19"/>
  <c r="F968" i="19"/>
  <c r="AR968" i="19"/>
  <c r="AM972" i="19"/>
  <c r="AJ975" i="19"/>
  <c r="F976" i="19"/>
  <c r="AR976" i="19"/>
  <c r="AM980" i="19"/>
  <c r="AJ983" i="19"/>
  <c r="F984" i="19"/>
  <c r="AR984" i="19"/>
  <c r="AM988" i="19"/>
  <c r="AJ991" i="19"/>
  <c r="F992" i="19"/>
  <c r="AR992" i="19"/>
  <c r="AM996" i="19"/>
  <c r="AJ999" i="19"/>
  <c r="F1000" i="19"/>
  <c r="AR1000" i="19"/>
  <c r="AM1004" i="19"/>
  <c r="AJ1007" i="19"/>
  <c r="AJ616" i="19"/>
  <c r="AJ624" i="19"/>
  <c r="AJ632" i="19"/>
  <c r="AJ640" i="19"/>
  <c r="AJ648" i="19"/>
  <c r="AJ656" i="19"/>
  <c r="AJ664" i="19"/>
  <c r="AJ672" i="19"/>
  <c r="AJ680" i="19"/>
  <c r="AJ688" i="19"/>
  <c r="AJ696" i="19"/>
  <c r="AJ704" i="19"/>
  <c r="AJ712" i="19"/>
  <c r="AJ720" i="19"/>
  <c r="AJ728" i="19"/>
  <c r="AJ736" i="19"/>
  <c r="AJ744" i="19"/>
  <c r="AJ752" i="19"/>
  <c r="AJ760" i="19"/>
  <c r="AJ768" i="19"/>
  <c r="AJ776" i="19"/>
  <c r="AJ784" i="19"/>
  <c r="AJ792" i="19"/>
  <c r="AJ800" i="19"/>
  <c r="AJ808" i="19"/>
  <c r="AJ816" i="19"/>
  <c r="AJ824" i="19"/>
  <c r="AJ832" i="19"/>
  <c r="AJ840" i="19"/>
  <c r="AJ848" i="19"/>
  <c r="AJ856" i="19"/>
  <c r="AJ864" i="19"/>
  <c r="AJ872" i="19"/>
  <c r="AJ880" i="19"/>
  <c r="AJ888" i="19"/>
  <c r="AJ896" i="19"/>
  <c r="AJ904" i="19"/>
  <c r="AJ912" i="19"/>
  <c r="AJ920" i="19"/>
  <c r="AJ928" i="19"/>
  <c r="AJ936" i="19"/>
  <c r="AJ944" i="19"/>
  <c r="AJ952" i="19"/>
  <c r="AJ960" i="19"/>
  <c r="AJ968" i="19"/>
  <c r="AJ976" i="19"/>
  <c r="AJ984" i="19"/>
  <c r="AJ992" i="19"/>
  <c r="AJ1000" i="19"/>
  <c r="AJ18" i="18"/>
  <c r="P1" i="9" s="1"/>
  <c r="O18" i="18"/>
  <c r="P18" i="18" s="1"/>
  <c r="Q18" i="18" s="1"/>
  <c r="R18" i="18" s="1"/>
  <c r="S18" i="18" s="1"/>
  <c r="T18" i="18" s="1"/>
  <c r="U18" i="18" s="1"/>
  <c r="V18" i="18" s="1"/>
  <c r="W18" i="18" s="1"/>
  <c r="X18" i="18" s="1"/>
  <c r="K15" i="13"/>
  <c r="K16" i="13" s="1"/>
  <c r="J11" i="5"/>
  <c r="V11" i="5"/>
  <c r="J10" i="5"/>
  <c r="V10" i="5"/>
  <c r="V13" i="5"/>
  <c r="J13" i="5"/>
  <c r="V17" i="5"/>
  <c r="J17" i="5"/>
  <c r="AJ9" i="18"/>
  <c r="G1" i="9" s="1"/>
  <c r="V18" i="5"/>
  <c r="J18" i="5"/>
  <c r="V9" i="5"/>
  <c r="I8" i="5"/>
  <c r="AJ14" i="18"/>
  <c r="L1" i="9" s="1"/>
  <c r="O14" i="18"/>
  <c r="P14" i="18" s="1"/>
  <c r="Q14" i="18" s="1"/>
  <c r="R14" i="18" s="1"/>
  <c r="S14" i="18" s="1"/>
  <c r="T14" i="18" s="1"/>
  <c r="U14" i="18" s="1"/>
  <c r="V14" i="18" s="1"/>
  <c r="W14" i="18" s="1"/>
  <c r="X14" i="18" s="1"/>
  <c r="J14" i="5"/>
  <c r="AJ26" i="18"/>
  <c r="X1" i="9" s="1"/>
  <c r="O26" i="18"/>
  <c r="P26" i="18" s="1"/>
  <c r="Q26" i="18" s="1"/>
  <c r="R26" i="18" s="1"/>
  <c r="S26" i="18" s="1"/>
  <c r="T26" i="18" s="1"/>
  <c r="U26" i="18" s="1"/>
  <c r="V26" i="18" s="1"/>
  <c r="W26" i="18" s="1"/>
  <c r="X26" i="18" s="1"/>
  <c r="O27" i="18"/>
  <c r="P27" i="18" s="1"/>
  <c r="Q27" i="18" s="1"/>
  <c r="R27" i="18" s="1"/>
  <c r="S27" i="18" s="1"/>
  <c r="T27" i="18" s="1"/>
  <c r="U27" i="18" s="1"/>
  <c r="V27" i="18" s="1"/>
  <c r="W27" i="18" s="1"/>
  <c r="X27" i="18" s="1"/>
  <c r="AJ27" i="18"/>
  <c r="Y1" i="9" s="1"/>
  <c r="AJ17" i="18"/>
  <c r="O1" i="9" s="1"/>
  <c r="F8" i="5"/>
  <c r="AJ38" i="18"/>
  <c r="AF1" i="9" s="1"/>
  <c r="AJ25" i="18"/>
  <c r="W1" i="9" s="1"/>
  <c r="Q8" i="5"/>
  <c r="AJ29" i="18"/>
  <c r="AA1" i="9" s="1"/>
  <c r="L23" i="24" l="1"/>
  <c r="L24" i="24" s="1"/>
  <c r="L26" i="24" s="1"/>
  <c r="L27" i="24" s="1"/>
  <c r="L29" i="24" s="1"/>
  <c r="L30" i="24" s="1"/>
  <c r="L31" i="24" s="1"/>
  <c r="L32" i="24" s="1"/>
  <c r="L33" i="24" s="1"/>
  <c r="L34" i="24" s="1"/>
  <c r="L35" i="24" s="1"/>
  <c r="L37" i="24" s="1"/>
  <c r="L38" i="24" s="1"/>
  <c r="L39" i="24" s="1"/>
  <c r="L40" i="24" s="1"/>
  <c r="L42" i="24" s="1"/>
  <c r="Q97" i="2"/>
  <c r="Q92" i="2"/>
  <c r="Q78" i="2"/>
  <c r="Q36" i="2"/>
  <c r="Q70" i="2"/>
  <c r="S40" i="9"/>
  <c r="Q39" i="2"/>
  <c r="R97" i="9"/>
  <c r="R83" i="9"/>
  <c r="Q20" i="2"/>
  <c r="S33" i="9"/>
  <c r="Q25" i="2"/>
  <c r="S22" i="9"/>
  <c r="Q29" i="2"/>
  <c r="S34" i="9"/>
  <c r="Q51" i="2"/>
  <c r="Q47" i="2"/>
  <c r="S104" i="9"/>
  <c r="Q54" i="2"/>
  <c r="Q55" i="2"/>
  <c r="R50" i="9"/>
  <c r="R24" i="9"/>
  <c r="R44" i="9"/>
  <c r="R53" i="9"/>
  <c r="R78" i="9"/>
  <c r="R25" i="9"/>
  <c r="R46" i="9"/>
  <c r="R84" i="9"/>
  <c r="S48" i="9"/>
  <c r="S24" i="9"/>
  <c r="S46" i="9"/>
  <c r="R54" i="9"/>
  <c r="R59" i="9"/>
  <c r="R91" i="9"/>
  <c r="S16" i="9"/>
  <c r="S27" i="9"/>
  <c r="S60" i="9"/>
  <c r="S86" i="9"/>
  <c r="S101" i="9"/>
  <c r="S74" i="9"/>
  <c r="R9" i="9"/>
  <c r="R15" i="9"/>
  <c r="R60" i="9"/>
  <c r="S19" i="9"/>
  <c r="S39" i="9"/>
  <c r="S103" i="9"/>
  <c r="R21" i="9"/>
  <c r="R69" i="9"/>
  <c r="R79" i="9"/>
  <c r="S36" i="9"/>
  <c r="S18" i="9"/>
  <c r="S83" i="9"/>
  <c r="S68" i="9"/>
  <c r="S11" i="9"/>
  <c r="S91" i="9"/>
  <c r="S100" i="9"/>
  <c r="S42" i="9"/>
  <c r="S93" i="9"/>
  <c r="S51" i="9"/>
  <c r="S92" i="9"/>
  <c r="S73" i="9"/>
  <c r="R20" i="9"/>
  <c r="R70" i="9"/>
  <c r="R100" i="9"/>
  <c r="S12" i="9"/>
  <c r="S82" i="9"/>
  <c r="S72" i="9"/>
  <c r="S80" i="9"/>
  <c r="R52" i="9"/>
  <c r="R81" i="9"/>
  <c r="R95" i="9"/>
  <c r="S10" i="9"/>
  <c r="S21" i="9"/>
  <c r="S62" i="9"/>
  <c r="S45" i="9"/>
  <c r="S95" i="9"/>
  <c r="S15" i="9"/>
  <c r="S28" i="9"/>
  <c r="S61" i="9"/>
  <c r="S49" i="9"/>
  <c r="S89" i="9"/>
  <c r="S70" i="9"/>
  <c r="S17" i="9"/>
  <c r="S78" i="9"/>
  <c r="R16" i="9"/>
  <c r="R22" i="9"/>
  <c r="R74" i="9"/>
  <c r="R89" i="9"/>
  <c r="S14" i="9"/>
  <c r="S23" i="9"/>
  <c r="S44" i="9"/>
  <c r="S66" i="9"/>
  <c r="S54" i="9"/>
  <c r="S94" i="9"/>
  <c r="S6" i="9"/>
  <c r="S29" i="9"/>
  <c r="S98" i="9"/>
  <c r="S50" i="9"/>
  <c r="S105" i="9"/>
  <c r="R33" i="9"/>
  <c r="R67" i="9"/>
  <c r="S76" i="9"/>
  <c r="S43" i="9"/>
  <c r="S26" i="9"/>
  <c r="S65" i="9"/>
  <c r="S53" i="9"/>
  <c r="S81" i="9"/>
  <c r="R14" i="9"/>
  <c r="R12" i="9"/>
  <c r="R35" i="9"/>
  <c r="R62" i="9"/>
  <c r="R92" i="9"/>
  <c r="R105" i="9"/>
  <c r="S64" i="9"/>
  <c r="S7" i="9"/>
  <c r="S56" i="9"/>
  <c r="S20" i="9"/>
  <c r="S47" i="9"/>
  <c r="S37" i="9"/>
  <c r="S77" i="9"/>
  <c r="S67" i="9"/>
  <c r="S59" i="9"/>
  <c r="S58" i="9"/>
  <c r="S84" i="9"/>
  <c r="S96" i="9"/>
  <c r="R40" i="9"/>
  <c r="R13" i="9"/>
  <c r="R101" i="9"/>
  <c r="R65" i="9"/>
  <c r="R56" i="9"/>
  <c r="R96" i="9"/>
  <c r="S32" i="9"/>
  <c r="S13" i="9"/>
  <c r="S63" i="9"/>
  <c r="S41" i="9"/>
  <c r="S55" i="9"/>
  <c r="S57" i="9"/>
  <c r="S87" i="9"/>
  <c r="S90" i="9"/>
  <c r="S75" i="9"/>
  <c r="S71" i="9"/>
  <c r="S97" i="9"/>
  <c r="S102" i="9"/>
  <c r="Q69" i="2"/>
  <c r="R34" i="9"/>
  <c r="R42" i="9"/>
  <c r="R49" i="9"/>
  <c r="R27" i="9"/>
  <c r="R61" i="9"/>
  <c r="R72" i="9"/>
  <c r="R98" i="9"/>
  <c r="S8" i="9"/>
  <c r="S35" i="9"/>
  <c r="S25" i="9"/>
  <c r="S9" i="9"/>
  <c r="S79" i="9"/>
  <c r="S30" i="9"/>
  <c r="S31" i="9"/>
  <c r="S52" i="9"/>
  <c r="S69" i="9"/>
  <c r="S38" i="9"/>
  <c r="S88" i="9"/>
  <c r="S85" i="9"/>
  <c r="J8" i="5"/>
  <c r="Q37" i="2"/>
  <c r="Q40" i="2"/>
  <c r="Q46" i="2"/>
  <c r="Q89" i="2"/>
  <c r="Q76" i="2"/>
  <c r="Q66" i="2"/>
  <c r="Q35" i="2"/>
  <c r="Q74" i="2"/>
  <c r="Q77" i="2"/>
  <c r="Q26" i="2"/>
  <c r="Q57" i="2"/>
  <c r="Q41" i="2"/>
  <c r="Q87" i="2"/>
  <c r="Q91" i="2"/>
  <c r="Q18" i="2"/>
  <c r="Q79" i="2"/>
  <c r="Q58" i="2"/>
  <c r="Q30" i="2"/>
  <c r="Q65" i="2"/>
  <c r="Q45" i="2"/>
  <c r="Q82" i="2"/>
  <c r="Q90" i="2"/>
  <c r="Q96" i="2"/>
  <c r="Q86" i="2"/>
  <c r="Q34" i="2"/>
  <c r="Q81" i="2"/>
  <c r="Q68" i="2"/>
  <c r="Q85" i="2"/>
  <c r="R39" i="9"/>
  <c r="R57" i="9"/>
  <c r="Q32" i="2"/>
  <c r="Q27" i="2"/>
  <c r="Q38" i="2"/>
  <c r="Q94" i="2"/>
  <c r="Q17" i="2"/>
  <c r="Q52" i="2"/>
  <c r="Q63" i="2"/>
  <c r="Q53" i="2"/>
  <c r="Q28" i="2"/>
  <c r="R38" i="9"/>
  <c r="R28" i="9"/>
  <c r="R31" i="9"/>
  <c r="R41" i="9"/>
  <c r="R48" i="9"/>
  <c r="R19" i="9"/>
  <c r="R82" i="9"/>
  <c r="R90" i="9"/>
  <c r="R64" i="9"/>
  <c r="R88" i="9"/>
  <c r="R104" i="9"/>
  <c r="R7" i="9"/>
  <c r="R18" i="9"/>
  <c r="R32" i="9"/>
  <c r="R45" i="9"/>
  <c r="R99" i="9"/>
  <c r="R23" i="9"/>
  <c r="R73" i="9"/>
  <c r="R87" i="9"/>
  <c r="R63" i="9"/>
  <c r="R68" i="9"/>
  <c r="R85" i="9"/>
  <c r="R94" i="9"/>
  <c r="Q19" i="2"/>
  <c r="Q67" i="2"/>
  <c r="Q42" i="2"/>
  <c r="Q49" i="2"/>
  <c r="Q21" i="2"/>
  <c r="Q60" i="2"/>
  <c r="Q71" i="2"/>
  <c r="Q50" i="2"/>
  <c r="Q43" i="2"/>
  <c r="R11" i="9"/>
  <c r="R29" i="9"/>
  <c r="R47" i="9"/>
  <c r="R26" i="9"/>
  <c r="R43" i="9"/>
  <c r="R86" i="9"/>
  <c r="R71" i="9"/>
  <c r="R76" i="9"/>
  <c r="R93" i="9"/>
  <c r="R102" i="9"/>
  <c r="Q80" i="2"/>
  <c r="Q72" i="2"/>
  <c r="R17" i="9"/>
  <c r="R37" i="9"/>
  <c r="R36" i="9"/>
  <c r="R66" i="9"/>
  <c r="R6" i="9"/>
  <c r="R10" i="9"/>
  <c r="R51" i="9"/>
  <c r="R8" i="9"/>
  <c r="R80" i="9"/>
  <c r="R30" i="9"/>
  <c r="R58" i="9"/>
  <c r="R55" i="9"/>
  <c r="R77" i="9"/>
  <c r="R75" i="9"/>
  <c r="R103" i="9"/>
  <c r="Q44" i="2"/>
  <c r="Q22" i="2"/>
  <c r="Q62" i="2"/>
  <c r="Q73" i="2"/>
  <c r="Q33" i="2"/>
  <c r="Q84" i="2"/>
  <c r="Q95" i="2"/>
  <c r="Q23" i="2"/>
  <c r="Q64" i="2"/>
  <c r="AF103" i="9"/>
  <c r="AF99" i="9"/>
  <c r="AF95" i="9"/>
  <c r="AF105" i="9"/>
  <c r="AF101" i="9"/>
  <c r="AF97" i="9"/>
  <c r="AF93" i="9"/>
  <c r="AF104" i="9"/>
  <c r="AF100" i="9"/>
  <c r="AF91" i="9"/>
  <c r="AF90" i="9"/>
  <c r="AF86" i="9"/>
  <c r="AF80" i="9"/>
  <c r="AF94" i="9"/>
  <c r="AF102" i="9"/>
  <c r="AF84" i="9"/>
  <c r="AF78" i="9"/>
  <c r="AF77" i="9"/>
  <c r="AF73" i="9"/>
  <c r="AF69" i="9"/>
  <c r="AF65" i="9"/>
  <c r="AF61" i="9"/>
  <c r="AF57" i="9"/>
  <c r="AF96" i="9"/>
  <c r="AF92" i="9"/>
  <c r="AF88" i="9"/>
  <c r="AF87" i="9"/>
  <c r="AF79" i="9"/>
  <c r="AF76" i="9"/>
  <c r="AF72" i="9"/>
  <c r="AF68" i="9"/>
  <c r="AF64" i="9"/>
  <c r="AF89" i="9"/>
  <c r="AF98" i="9"/>
  <c r="AF75" i="9"/>
  <c r="AF70" i="9"/>
  <c r="AF56" i="9"/>
  <c r="AF83" i="9"/>
  <c r="AF74" i="9"/>
  <c r="AF63" i="9"/>
  <c r="AF58" i="9"/>
  <c r="AF71" i="9"/>
  <c r="AF59" i="9"/>
  <c r="AF67" i="9"/>
  <c r="AF36" i="9"/>
  <c r="AF28" i="9"/>
  <c r="AF24" i="9"/>
  <c r="AF20" i="9"/>
  <c r="AF16" i="9"/>
  <c r="AF50" i="9"/>
  <c r="AF38" i="9"/>
  <c r="AF33" i="9"/>
  <c r="AF27" i="9"/>
  <c r="AF23" i="9"/>
  <c r="AF82" i="9"/>
  <c r="AF44" i="9"/>
  <c r="AF66" i="9"/>
  <c r="AF54" i="9"/>
  <c r="AF48" i="9"/>
  <c r="AF37" i="9"/>
  <c r="AF49" i="9"/>
  <c r="AF41" i="9"/>
  <c r="AF30" i="9"/>
  <c r="AF25" i="9"/>
  <c r="AF15" i="9"/>
  <c r="AF9" i="9"/>
  <c r="AF85" i="9"/>
  <c r="AF29" i="9"/>
  <c r="AF39" i="9"/>
  <c r="AF51" i="9"/>
  <c r="AF45" i="9"/>
  <c r="AF43" i="9"/>
  <c r="AF19" i="9"/>
  <c r="AF60" i="9"/>
  <c r="AF55" i="9"/>
  <c r="AF42" i="9"/>
  <c r="AF35" i="9"/>
  <c r="AF32" i="9"/>
  <c r="AF26" i="9"/>
  <c r="AF52" i="9"/>
  <c r="AF40" i="9"/>
  <c r="AF31" i="9"/>
  <c r="AF7" i="9"/>
  <c r="AF53" i="9"/>
  <c r="AF18" i="9"/>
  <c r="AF13" i="9"/>
  <c r="AF11" i="9"/>
  <c r="AF34" i="9"/>
  <c r="AF12" i="9"/>
  <c r="AF81" i="9"/>
  <c r="AF46" i="9"/>
  <c r="AF22" i="9"/>
  <c r="AF21" i="9"/>
  <c r="AF8" i="9"/>
  <c r="AF10" i="9"/>
  <c r="AF6" i="9"/>
  <c r="AF62" i="9"/>
  <c r="AF17" i="9"/>
  <c r="AF14" i="9"/>
  <c r="AF47" i="9"/>
  <c r="O103" i="9"/>
  <c r="O105" i="9"/>
  <c r="O101" i="9"/>
  <c r="O97" i="9"/>
  <c r="O95" i="9"/>
  <c r="O94" i="9"/>
  <c r="O100" i="9"/>
  <c r="O99" i="9"/>
  <c r="O93" i="9"/>
  <c r="O92" i="9"/>
  <c r="O90" i="9"/>
  <c r="O82" i="9"/>
  <c r="O83" i="9"/>
  <c r="O102" i="9"/>
  <c r="O75" i="9"/>
  <c r="O70" i="9"/>
  <c r="O96" i="9"/>
  <c r="O91" i="9"/>
  <c r="O88" i="9"/>
  <c r="O86" i="9"/>
  <c r="O84" i="9"/>
  <c r="O73" i="9"/>
  <c r="O60" i="9"/>
  <c r="O52" i="9"/>
  <c r="O48" i="9"/>
  <c r="O44" i="9"/>
  <c r="O40" i="9"/>
  <c r="O36" i="9"/>
  <c r="O32" i="9"/>
  <c r="O80" i="9"/>
  <c r="O77" i="9"/>
  <c r="O61" i="9"/>
  <c r="O51" i="9"/>
  <c r="O47" i="9"/>
  <c r="O43" i="9"/>
  <c r="O54" i="9"/>
  <c r="O78" i="9"/>
  <c r="O72" i="9"/>
  <c r="O71" i="9"/>
  <c r="O62" i="9"/>
  <c r="O79" i="9"/>
  <c r="O76" i="9"/>
  <c r="O68" i="9"/>
  <c r="O67" i="9"/>
  <c r="O65" i="9"/>
  <c r="O58" i="9"/>
  <c r="O53" i="9"/>
  <c r="O37" i="9"/>
  <c r="O49" i="9"/>
  <c r="O34" i="9"/>
  <c r="O104" i="9"/>
  <c r="O57" i="9"/>
  <c r="O56" i="9"/>
  <c r="O55" i="9"/>
  <c r="O50" i="9"/>
  <c r="O46" i="9"/>
  <c r="O35" i="9"/>
  <c r="O87" i="9"/>
  <c r="O64" i="9"/>
  <c r="O28" i="9"/>
  <c r="O19" i="9"/>
  <c r="O98" i="9"/>
  <c r="O63" i="9"/>
  <c r="O45" i="9"/>
  <c r="O39" i="9"/>
  <c r="O20" i="9"/>
  <c r="O66" i="9"/>
  <c r="O42" i="9"/>
  <c r="O30" i="9"/>
  <c r="O25" i="9"/>
  <c r="O38" i="9"/>
  <c r="O24" i="9"/>
  <c r="O89" i="9"/>
  <c r="O69" i="9"/>
  <c r="O11" i="9"/>
  <c r="O22" i="9"/>
  <c r="O8" i="9"/>
  <c r="O33" i="9"/>
  <c r="O23" i="9"/>
  <c r="O21" i="9"/>
  <c r="O9" i="9"/>
  <c r="O59" i="9"/>
  <c r="O27" i="9"/>
  <c r="O17" i="9"/>
  <c r="O12" i="9"/>
  <c r="O10" i="9"/>
  <c r="O7" i="9"/>
  <c r="O6" i="9"/>
  <c r="O81" i="9"/>
  <c r="O74" i="9"/>
  <c r="O26" i="9"/>
  <c r="O16" i="9"/>
  <c r="O13" i="9"/>
  <c r="O85" i="9"/>
  <c r="O14" i="9"/>
  <c r="O31" i="9"/>
  <c r="O29" i="9"/>
  <c r="O15" i="9"/>
  <c r="O18" i="9"/>
  <c r="O41" i="9"/>
  <c r="W103" i="9"/>
  <c r="W105" i="9"/>
  <c r="W101" i="9"/>
  <c r="W97" i="9"/>
  <c r="W99" i="9"/>
  <c r="W96" i="9"/>
  <c r="W95" i="9"/>
  <c r="W90" i="9"/>
  <c r="W93" i="9"/>
  <c r="W88" i="9"/>
  <c r="W78" i="9"/>
  <c r="W100" i="9"/>
  <c r="W79" i="9"/>
  <c r="W91" i="9"/>
  <c r="W80" i="9"/>
  <c r="W76" i="9"/>
  <c r="W71" i="9"/>
  <c r="W104" i="9"/>
  <c r="W92" i="9"/>
  <c r="W85" i="9"/>
  <c r="W83" i="9"/>
  <c r="W69" i="9"/>
  <c r="W56" i="9"/>
  <c r="W52" i="9"/>
  <c r="W48" i="9"/>
  <c r="W44" i="9"/>
  <c r="W40" i="9"/>
  <c r="W36" i="9"/>
  <c r="W32" i="9"/>
  <c r="W98" i="9"/>
  <c r="W73" i="9"/>
  <c r="W57" i="9"/>
  <c r="W51" i="9"/>
  <c r="W47" i="9"/>
  <c r="W43" i="9"/>
  <c r="W89" i="9"/>
  <c r="W60" i="9"/>
  <c r="W81" i="9"/>
  <c r="W61" i="9"/>
  <c r="W66" i="9"/>
  <c r="W41" i="9"/>
  <c r="W84" i="9"/>
  <c r="W82" i="9"/>
  <c r="W72" i="9"/>
  <c r="W63" i="9"/>
  <c r="W53" i="9"/>
  <c r="W38" i="9"/>
  <c r="W33" i="9"/>
  <c r="W58" i="9"/>
  <c r="W49" i="9"/>
  <c r="W87" i="9"/>
  <c r="W67" i="9"/>
  <c r="W64" i="9"/>
  <c r="W45" i="9"/>
  <c r="W24" i="9"/>
  <c r="W15" i="9"/>
  <c r="W94" i="9"/>
  <c r="W75" i="9"/>
  <c r="W74" i="9"/>
  <c r="W70" i="9"/>
  <c r="W54" i="9"/>
  <c r="W28" i="9"/>
  <c r="W62" i="9"/>
  <c r="W26" i="9"/>
  <c r="W77" i="9"/>
  <c r="W37" i="9"/>
  <c r="W16" i="9"/>
  <c r="W14" i="9"/>
  <c r="W13" i="9"/>
  <c r="W7" i="9"/>
  <c r="W65" i="9"/>
  <c r="W11" i="9"/>
  <c r="W86" i="9"/>
  <c r="W31" i="9"/>
  <c r="W29" i="9"/>
  <c r="W12" i="9"/>
  <c r="W102" i="9"/>
  <c r="W68" i="9"/>
  <c r="W39" i="9"/>
  <c r="W35" i="9"/>
  <c r="W9" i="9"/>
  <c r="W55" i="9"/>
  <c r="W42" i="9"/>
  <c r="W46" i="9"/>
  <c r="W25" i="9"/>
  <c r="W22" i="9"/>
  <c r="W18" i="9"/>
  <c r="W23" i="9"/>
  <c r="W17" i="9"/>
  <c r="W10" i="9"/>
  <c r="W6" i="9"/>
  <c r="W50" i="9"/>
  <c r="W27" i="9"/>
  <c r="W21" i="9"/>
  <c r="W8" i="9"/>
  <c r="W34" i="9"/>
  <c r="W20" i="9"/>
  <c r="W59" i="9"/>
  <c r="W30" i="9"/>
  <c r="W19" i="9"/>
  <c r="P103" i="9"/>
  <c r="P99" i="9"/>
  <c r="P95" i="9"/>
  <c r="P105" i="9"/>
  <c r="P101" i="9"/>
  <c r="P97" i="9"/>
  <c r="P104" i="9"/>
  <c r="P100" i="9"/>
  <c r="P91" i="9"/>
  <c r="P90" i="9"/>
  <c r="P86" i="9"/>
  <c r="P98" i="9"/>
  <c r="P87" i="9"/>
  <c r="P80" i="9"/>
  <c r="P88" i="9"/>
  <c r="P94" i="9"/>
  <c r="P96" i="9"/>
  <c r="P79" i="9"/>
  <c r="P77" i="9"/>
  <c r="P73" i="9"/>
  <c r="P69" i="9"/>
  <c r="P65" i="9"/>
  <c r="P61" i="9"/>
  <c r="P57" i="9"/>
  <c r="P85" i="9"/>
  <c r="P76" i="9"/>
  <c r="P72" i="9"/>
  <c r="P68" i="9"/>
  <c r="P64" i="9"/>
  <c r="P93" i="9"/>
  <c r="P83" i="9"/>
  <c r="P89" i="9"/>
  <c r="P78" i="9"/>
  <c r="P67" i="9"/>
  <c r="P92" i="9"/>
  <c r="P71" i="9"/>
  <c r="P66" i="9"/>
  <c r="P102" i="9"/>
  <c r="P82" i="9"/>
  <c r="P62" i="9"/>
  <c r="P56" i="9"/>
  <c r="P55" i="9"/>
  <c r="P51" i="9"/>
  <c r="P75" i="9"/>
  <c r="P74" i="9"/>
  <c r="P70" i="9"/>
  <c r="P63" i="9"/>
  <c r="P81" i="9"/>
  <c r="P59" i="9"/>
  <c r="P46" i="9"/>
  <c r="P38" i="9"/>
  <c r="P33" i="9"/>
  <c r="P28" i="9"/>
  <c r="P24" i="9"/>
  <c r="P20" i="9"/>
  <c r="P16" i="9"/>
  <c r="P60" i="9"/>
  <c r="P42" i="9"/>
  <c r="P39" i="9"/>
  <c r="P27" i="9"/>
  <c r="P23" i="9"/>
  <c r="P54" i="9"/>
  <c r="P50" i="9"/>
  <c r="P36" i="9"/>
  <c r="P22" i="9"/>
  <c r="P9" i="9"/>
  <c r="P84" i="9"/>
  <c r="P52" i="9"/>
  <c r="P43" i="9"/>
  <c r="P41" i="9"/>
  <c r="P26" i="9"/>
  <c r="P53" i="9"/>
  <c r="P34" i="9"/>
  <c r="P14" i="9"/>
  <c r="P32" i="9"/>
  <c r="P29" i="9"/>
  <c r="P48" i="9"/>
  <c r="P47" i="9"/>
  <c r="P44" i="9"/>
  <c r="P30" i="9"/>
  <c r="P8" i="9"/>
  <c r="P18" i="9"/>
  <c r="P12" i="9"/>
  <c r="P58" i="9"/>
  <c r="P40" i="9"/>
  <c r="P31" i="9"/>
  <c r="P15" i="9"/>
  <c r="P6" i="9"/>
  <c r="P19" i="9"/>
  <c r="P11" i="9"/>
  <c r="P35" i="9"/>
  <c r="P13" i="9"/>
  <c r="P49" i="9"/>
  <c r="P25" i="9"/>
  <c r="P45" i="9"/>
  <c r="P7" i="9"/>
  <c r="P10" i="9"/>
  <c r="P37" i="9"/>
  <c r="P21" i="9"/>
  <c r="P17" i="9"/>
  <c r="L105" i="9"/>
  <c r="L101" i="9"/>
  <c r="L97" i="9"/>
  <c r="L103" i="9"/>
  <c r="L99" i="9"/>
  <c r="L95" i="9"/>
  <c r="L93" i="9"/>
  <c r="L104" i="9"/>
  <c r="L100" i="9"/>
  <c r="L92" i="9"/>
  <c r="L88" i="9"/>
  <c r="L84" i="9"/>
  <c r="L89" i="9"/>
  <c r="L82" i="9"/>
  <c r="L98" i="9"/>
  <c r="L90" i="9"/>
  <c r="L102" i="9"/>
  <c r="L94" i="9"/>
  <c r="L81" i="9"/>
  <c r="L75" i="9"/>
  <c r="L71" i="9"/>
  <c r="L67" i="9"/>
  <c r="L63" i="9"/>
  <c r="L59" i="9"/>
  <c r="L55" i="9"/>
  <c r="L96" i="9"/>
  <c r="L78" i="9"/>
  <c r="L74" i="9"/>
  <c r="L70" i="9"/>
  <c r="L66" i="9"/>
  <c r="L87" i="9"/>
  <c r="L80" i="9"/>
  <c r="L76" i="9"/>
  <c r="L83" i="9"/>
  <c r="L69" i="9"/>
  <c r="L64" i="9"/>
  <c r="L73" i="9"/>
  <c r="L68" i="9"/>
  <c r="L56" i="9"/>
  <c r="L77" i="9"/>
  <c r="L52" i="9"/>
  <c r="L86" i="9"/>
  <c r="L61" i="9"/>
  <c r="L72" i="9"/>
  <c r="L62" i="9"/>
  <c r="L57" i="9"/>
  <c r="L54" i="9"/>
  <c r="L51" i="9"/>
  <c r="L40" i="9"/>
  <c r="L31" i="9"/>
  <c r="L30" i="9"/>
  <c r="L26" i="9"/>
  <c r="L22" i="9"/>
  <c r="L18" i="9"/>
  <c r="L14" i="9"/>
  <c r="L85" i="9"/>
  <c r="L65" i="9"/>
  <c r="L58" i="9"/>
  <c r="L53" i="9"/>
  <c r="L50" i="9"/>
  <c r="L47" i="9"/>
  <c r="L37" i="9"/>
  <c r="L32" i="9"/>
  <c r="L29" i="9"/>
  <c r="L25" i="9"/>
  <c r="L79" i="9"/>
  <c r="L60" i="9"/>
  <c r="L46" i="9"/>
  <c r="L44" i="9"/>
  <c r="L42" i="9"/>
  <c r="L24" i="9"/>
  <c r="L11" i="9"/>
  <c r="L7" i="9"/>
  <c r="L36" i="9"/>
  <c r="L28" i="9"/>
  <c r="L23" i="9"/>
  <c r="L45" i="9"/>
  <c r="L43" i="9"/>
  <c r="L41" i="9"/>
  <c r="L49" i="9"/>
  <c r="L15" i="9"/>
  <c r="L27" i="9"/>
  <c r="L19" i="9"/>
  <c r="L16" i="9"/>
  <c r="L13" i="9"/>
  <c r="L10" i="9"/>
  <c r="L48" i="9"/>
  <c r="L34" i="9"/>
  <c r="L17" i="9"/>
  <c r="L33" i="9"/>
  <c r="L21" i="9"/>
  <c r="L8" i="9"/>
  <c r="L38" i="9"/>
  <c r="L12" i="9"/>
  <c r="L9" i="9"/>
  <c r="L39" i="9"/>
  <c r="L35" i="9"/>
  <c r="L6" i="9"/>
  <c r="L20" i="9"/>
  <c r="L91" i="9"/>
  <c r="AA105" i="9"/>
  <c r="AA101" i="9"/>
  <c r="AA103" i="9"/>
  <c r="AA99" i="9"/>
  <c r="AA96" i="9"/>
  <c r="AA97" i="9"/>
  <c r="AA93" i="9"/>
  <c r="AA102" i="9"/>
  <c r="AA92" i="9"/>
  <c r="AA88" i="9"/>
  <c r="AA104" i="9"/>
  <c r="AA91" i="9"/>
  <c r="AA90" i="9"/>
  <c r="AA100" i="9"/>
  <c r="AA98" i="9"/>
  <c r="AA86" i="9"/>
  <c r="AA83" i="9"/>
  <c r="AA94" i="9"/>
  <c r="AA85" i="9"/>
  <c r="AA95" i="9"/>
  <c r="AA87" i="9"/>
  <c r="AA74" i="9"/>
  <c r="AA69" i="9"/>
  <c r="AA78" i="9"/>
  <c r="AA67" i="9"/>
  <c r="AA61" i="9"/>
  <c r="AA54" i="9"/>
  <c r="AA50" i="9"/>
  <c r="AA46" i="9"/>
  <c r="AA42" i="9"/>
  <c r="AA38" i="9"/>
  <c r="AA34" i="9"/>
  <c r="AA79" i="9"/>
  <c r="AA71" i="9"/>
  <c r="AA62" i="9"/>
  <c r="AA55" i="9"/>
  <c r="AA53" i="9"/>
  <c r="AA49" i="9"/>
  <c r="AA45" i="9"/>
  <c r="AA41" i="9"/>
  <c r="AA66" i="9"/>
  <c r="AA64" i="9"/>
  <c r="AA51" i="9"/>
  <c r="AA84" i="9"/>
  <c r="AA70" i="9"/>
  <c r="AA63" i="9"/>
  <c r="AA59" i="9"/>
  <c r="AA58" i="9"/>
  <c r="AA75" i="9"/>
  <c r="AA52" i="9"/>
  <c r="AA35" i="9"/>
  <c r="AA81" i="9"/>
  <c r="AA47" i="9"/>
  <c r="AA82" i="9"/>
  <c r="AA48" i="9"/>
  <c r="AA44" i="9"/>
  <c r="AA36" i="9"/>
  <c r="AA22" i="9"/>
  <c r="AA20" i="9"/>
  <c r="AA13" i="9"/>
  <c r="AA89" i="9"/>
  <c r="AA77" i="9"/>
  <c r="AA76" i="9"/>
  <c r="AA65" i="9"/>
  <c r="AA57" i="9"/>
  <c r="AA26" i="9"/>
  <c r="AA21" i="9"/>
  <c r="AA80" i="9"/>
  <c r="AA40" i="9"/>
  <c r="AA39" i="9"/>
  <c r="AA28" i="9"/>
  <c r="AA25" i="9"/>
  <c r="AA23" i="9"/>
  <c r="AA56" i="9"/>
  <c r="AA33" i="9"/>
  <c r="AA27" i="9"/>
  <c r="AA73" i="9"/>
  <c r="AA60" i="9"/>
  <c r="AA19" i="9"/>
  <c r="AA12" i="9"/>
  <c r="AA31" i="9"/>
  <c r="AA29" i="9"/>
  <c r="AA9" i="9"/>
  <c r="AA68" i="9"/>
  <c r="AA10" i="9"/>
  <c r="AA72" i="9"/>
  <c r="AA30" i="9"/>
  <c r="AA7" i="9"/>
  <c r="AA24" i="9"/>
  <c r="AA14" i="9"/>
  <c r="AA43" i="9"/>
  <c r="AA11" i="9"/>
  <c r="AA37" i="9"/>
  <c r="AA32" i="9"/>
  <c r="AA16" i="9"/>
  <c r="AA8" i="9"/>
  <c r="AA17" i="9"/>
  <c r="AA18" i="9"/>
  <c r="AA6" i="9"/>
  <c r="AA15" i="9"/>
  <c r="AB105" i="9"/>
  <c r="AB101" i="9"/>
  <c r="AB97" i="9"/>
  <c r="AB93" i="9"/>
  <c r="AB103" i="9"/>
  <c r="AB99" i="9"/>
  <c r="AB95" i="9"/>
  <c r="AB94" i="9"/>
  <c r="AB104" i="9"/>
  <c r="AB100" i="9"/>
  <c r="AB92" i="9"/>
  <c r="AB88" i="9"/>
  <c r="AB84" i="9"/>
  <c r="AB82" i="9"/>
  <c r="AB78" i="9"/>
  <c r="AB98" i="9"/>
  <c r="AB89" i="9"/>
  <c r="AB91" i="9"/>
  <c r="AB80" i="9"/>
  <c r="AB75" i="9"/>
  <c r="AB71" i="9"/>
  <c r="AB67" i="9"/>
  <c r="AB63" i="9"/>
  <c r="AB59" i="9"/>
  <c r="AB55" i="9"/>
  <c r="AB102" i="9"/>
  <c r="AB81" i="9"/>
  <c r="AB74" i="9"/>
  <c r="AB70" i="9"/>
  <c r="AB66" i="9"/>
  <c r="AB85" i="9"/>
  <c r="AB83" i="9"/>
  <c r="AB77" i="9"/>
  <c r="AB72" i="9"/>
  <c r="AB58" i="9"/>
  <c r="AB76" i="9"/>
  <c r="AB65" i="9"/>
  <c r="AB62" i="9"/>
  <c r="AB56" i="9"/>
  <c r="AB87" i="9"/>
  <c r="AB73" i="9"/>
  <c r="AB49" i="9"/>
  <c r="AB46" i="9"/>
  <c r="AB43" i="9"/>
  <c r="AB39" i="9"/>
  <c r="AB30" i="9"/>
  <c r="AB26" i="9"/>
  <c r="AB22" i="9"/>
  <c r="AB18" i="9"/>
  <c r="AB14" i="9"/>
  <c r="AB86" i="9"/>
  <c r="AB68" i="9"/>
  <c r="AB60" i="9"/>
  <c r="AB45" i="9"/>
  <c r="AB42" i="9"/>
  <c r="AB40" i="9"/>
  <c r="AB31" i="9"/>
  <c r="AB29" i="9"/>
  <c r="AB25" i="9"/>
  <c r="AB90" i="9"/>
  <c r="AB64" i="9"/>
  <c r="AB51" i="9"/>
  <c r="AB35" i="9"/>
  <c r="AB54" i="9"/>
  <c r="AB37" i="9"/>
  <c r="AB27" i="9"/>
  <c r="AB17" i="9"/>
  <c r="AB11" i="9"/>
  <c r="AB7" i="9"/>
  <c r="AB41" i="9"/>
  <c r="AB38" i="9"/>
  <c r="AB36" i="9"/>
  <c r="AB52" i="9"/>
  <c r="AB48" i="9"/>
  <c r="AB69" i="9"/>
  <c r="AB24" i="9"/>
  <c r="AB9" i="9"/>
  <c r="AB6" i="9"/>
  <c r="AB96" i="9"/>
  <c r="AB79" i="9"/>
  <c r="AB32" i="9"/>
  <c r="AB21" i="9"/>
  <c r="AB15" i="9"/>
  <c r="AB13" i="9"/>
  <c r="AB57" i="9"/>
  <c r="AB23" i="9"/>
  <c r="AB20" i="9"/>
  <c r="AB10" i="9"/>
  <c r="AB8" i="9"/>
  <c r="AB34" i="9"/>
  <c r="AB19" i="9"/>
  <c r="AB44" i="9"/>
  <c r="AB16" i="9"/>
  <c r="AB53" i="9"/>
  <c r="AB12" i="9"/>
  <c r="AB61" i="9"/>
  <c r="AB47" i="9"/>
  <c r="AB50" i="9"/>
  <c r="AB28" i="9"/>
  <c r="AB33" i="9"/>
  <c r="K105" i="9"/>
  <c r="K101" i="9"/>
  <c r="K103" i="9"/>
  <c r="K99" i="9"/>
  <c r="K96" i="9"/>
  <c r="K104" i="9"/>
  <c r="K85" i="9"/>
  <c r="K98" i="9"/>
  <c r="K90" i="9"/>
  <c r="K88" i="9"/>
  <c r="K84" i="9"/>
  <c r="K91" i="9"/>
  <c r="K87" i="9"/>
  <c r="K100" i="9"/>
  <c r="K97" i="9"/>
  <c r="K77" i="9"/>
  <c r="K72" i="9"/>
  <c r="K102" i="9"/>
  <c r="K93" i="9"/>
  <c r="K82" i="9"/>
  <c r="K81" i="9"/>
  <c r="K80" i="9"/>
  <c r="K75" i="9"/>
  <c r="K62" i="9"/>
  <c r="K55" i="9"/>
  <c r="K54" i="9"/>
  <c r="K50" i="9"/>
  <c r="K46" i="9"/>
  <c r="K42" i="9"/>
  <c r="K38" i="9"/>
  <c r="K34" i="9"/>
  <c r="K86" i="9"/>
  <c r="K63" i="9"/>
  <c r="K53" i="9"/>
  <c r="K49" i="9"/>
  <c r="K45" i="9"/>
  <c r="K60" i="9"/>
  <c r="K66" i="9"/>
  <c r="K64" i="9"/>
  <c r="K92" i="9"/>
  <c r="K89" i="9"/>
  <c r="K74" i="9"/>
  <c r="K73" i="9"/>
  <c r="K71" i="9"/>
  <c r="K70" i="9"/>
  <c r="K56" i="9"/>
  <c r="K48" i="9"/>
  <c r="K35" i="9"/>
  <c r="K95" i="9"/>
  <c r="K83" i="9"/>
  <c r="K79" i="9"/>
  <c r="K76" i="9"/>
  <c r="K68" i="9"/>
  <c r="K67" i="9"/>
  <c r="K44" i="9"/>
  <c r="K41" i="9"/>
  <c r="K36" i="9"/>
  <c r="K78" i="9"/>
  <c r="K69" i="9"/>
  <c r="K47" i="9"/>
  <c r="K43" i="9"/>
  <c r="K51" i="9"/>
  <c r="K40" i="9"/>
  <c r="K39" i="9"/>
  <c r="K57" i="9"/>
  <c r="K30" i="9"/>
  <c r="K21" i="9"/>
  <c r="K14" i="9"/>
  <c r="K59" i="9"/>
  <c r="K94" i="9"/>
  <c r="K31" i="9"/>
  <c r="K28" i="9"/>
  <c r="K23" i="9"/>
  <c r="K20" i="9"/>
  <c r="K33" i="9"/>
  <c r="K22" i="9"/>
  <c r="K27" i="9"/>
  <c r="K26" i="9"/>
  <c r="K6" i="9"/>
  <c r="K19" i="9"/>
  <c r="K16" i="9"/>
  <c r="K13" i="9"/>
  <c r="K10" i="9"/>
  <c r="K52" i="9"/>
  <c r="K37" i="9"/>
  <c r="K11" i="9"/>
  <c r="K61" i="9"/>
  <c r="K18" i="9"/>
  <c r="K65" i="9"/>
  <c r="K17" i="9"/>
  <c r="K15" i="9"/>
  <c r="K8" i="9"/>
  <c r="K7" i="9"/>
  <c r="K12" i="9"/>
  <c r="K9" i="9"/>
  <c r="K24" i="9"/>
  <c r="K25" i="9"/>
  <c r="K32" i="9"/>
  <c r="K58" i="9"/>
  <c r="K29" i="9"/>
  <c r="B6" i="9"/>
  <c r="D8" i="14"/>
  <c r="X103" i="9"/>
  <c r="X99" i="9"/>
  <c r="X95" i="9"/>
  <c r="X105" i="9"/>
  <c r="X101" i="9"/>
  <c r="X97" i="9"/>
  <c r="X93" i="9"/>
  <c r="X102" i="9"/>
  <c r="X91" i="9"/>
  <c r="X90" i="9"/>
  <c r="X86" i="9"/>
  <c r="X80" i="9"/>
  <c r="X96" i="9"/>
  <c r="X92" i="9"/>
  <c r="X89" i="9"/>
  <c r="X87" i="9"/>
  <c r="X82" i="9"/>
  <c r="X77" i="9"/>
  <c r="X73" i="9"/>
  <c r="X69" i="9"/>
  <c r="X65" i="9"/>
  <c r="X61" i="9"/>
  <c r="X57" i="9"/>
  <c r="X98" i="9"/>
  <c r="X83" i="9"/>
  <c r="X76" i="9"/>
  <c r="X72" i="9"/>
  <c r="X68" i="9"/>
  <c r="X64" i="9"/>
  <c r="X104" i="9"/>
  <c r="X81" i="9"/>
  <c r="X75" i="9"/>
  <c r="X94" i="9"/>
  <c r="X74" i="9"/>
  <c r="X63" i="9"/>
  <c r="X60" i="9"/>
  <c r="X100" i="9"/>
  <c r="X67" i="9"/>
  <c r="X79" i="9"/>
  <c r="X52" i="9"/>
  <c r="X85" i="9"/>
  <c r="X62" i="9"/>
  <c r="X56" i="9"/>
  <c r="X55" i="9"/>
  <c r="X50" i="9"/>
  <c r="X37" i="9"/>
  <c r="X32" i="9"/>
  <c r="X28" i="9"/>
  <c r="X24" i="9"/>
  <c r="X20" i="9"/>
  <c r="X16" i="9"/>
  <c r="X71" i="9"/>
  <c r="X70" i="9"/>
  <c r="X58" i="9"/>
  <c r="X46" i="9"/>
  <c r="X34" i="9"/>
  <c r="X27" i="9"/>
  <c r="X23" i="9"/>
  <c r="X45" i="9"/>
  <c r="X43" i="9"/>
  <c r="X47" i="9"/>
  <c r="X40" i="9"/>
  <c r="X88" i="9"/>
  <c r="X66" i="9"/>
  <c r="X59" i="9"/>
  <c r="X51" i="9"/>
  <c r="X42" i="9"/>
  <c r="X35" i="9"/>
  <c r="X29" i="9"/>
  <c r="X19" i="9"/>
  <c r="X9" i="9"/>
  <c r="X44" i="9"/>
  <c r="X22" i="9"/>
  <c r="X53" i="9"/>
  <c r="X78" i="9"/>
  <c r="X36" i="9"/>
  <c r="X30" i="9"/>
  <c r="X25" i="9"/>
  <c r="X41" i="9"/>
  <c r="X11" i="9"/>
  <c r="X33" i="9"/>
  <c r="X17" i="9"/>
  <c r="X8" i="9"/>
  <c r="X54" i="9"/>
  <c r="X39" i="9"/>
  <c r="X38" i="9"/>
  <c r="X84" i="9"/>
  <c r="X26" i="9"/>
  <c r="X18" i="9"/>
  <c r="X49" i="9"/>
  <c r="X21" i="9"/>
  <c r="X14" i="9"/>
  <c r="X15" i="9"/>
  <c r="X31" i="9"/>
  <c r="X12" i="9"/>
  <c r="X13" i="9"/>
  <c r="X48" i="9"/>
  <c r="X6" i="9"/>
  <c r="X10" i="9"/>
  <c r="X7" i="9"/>
  <c r="Y102" i="9"/>
  <c r="Y104" i="9"/>
  <c r="Y100" i="9"/>
  <c r="Y96" i="9"/>
  <c r="Y105" i="9"/>
  <c r="Y101" i="9"/>
  <c r="Y94" i="9"/>
  <c r="Y87" i="9"/>
  <c r="Y103" i="9"/>
  <c r="Y95" i="9"/>
  <c r="Y92" i="9"/>
  <c r="Y88" i="9"/>
  <c r="Y97" i="9"/>
  <c r="Y90" i="9"/>
  <c r="Y79" i="9"/>
  <c r="Y93" i="9"/>
  <c r="Y91" i="9"/>
  <c r="Y86" i="9"/>
  <c r="Y81" i="9"/>
  <c r="Y75" i="9"/>
  <c r="Y70" i="9"/>
  <c r="Y85" i="9"/>
  <c r="Y82" i="9"/>
  <c r="Y68" i="9"/>
  <c r="Y51" i="9"/>
  <c r="Y47" i="9"/>
  <c r="Y43" i="9"/>
  <c r="Y39" i="9"/>
  <c r="Y35" i="9"/>
  <c r="Y31" i="9"/>
  <c r="Y99" i="9"/>
  <c r="Y89" i="9"/>
  <c r="Y84" i="9"/>
  <c r="Y78" i="9"/>
  <c r="Y72" i="9"/>
  <c r="Y61" i="9"/>
  <c r="Y54" i="9"/>
  <c r="Y50" i="9"/>
  <c r="Y46" i="9"/>
  <c r="Y42" i="9"/>
  <c r="Y83" i="9"/>
  <c r="Y76" i="9"/>
  <c r="Y66" i="9"/>
  <c r="Y64" i="9"/>
  <c r="Y77" i="9"/>
  <c r="Y57" i="9"/>
  <c r="Y53" i="9"/>
  <c r="Y44" i="9"/>
  <c r="Y38" i="9"/>
  <c r="Y33" i="9"/>
  <c r="Y80" i="9"/>
  <c r="Y74" i="9"/>
  <c r="Y73" i="9"/>
  <c r="Y59" i="9"/>
  <c r="Y49" i="9"/>
  <c r="Y67" i="9"/>
  <c r="Y52" i="9"/>
  <c r="Y34" i="9"/>
  <c r="Y23" i="9"/>
  <c r="Y69" i="9"/>
  <c r="Y56" i="9"/>
  <c r="Y55" i="9"/>
  <c r="Y48" i="9"/>
  <c r="Y36" i="9"/>
  <c r="Y27" i="9"/>
  <c r="Y20" i="9"/>
  <c r="Y63" i="9"/>
  <c r="Y29" i="9"/>
  <c r="Y37" i="9"/>
  <c r="Y21" i="9"/>
  <c r="Y65" i="9"/>
  <c r="Y58" i="9"/>
  <c r="Y22" i="9"/>
  <c r="Y71" i="9"/>
  <c r="Y24" i="9"/>
  <c r="Y17" i="9"/>
  <c r="Y8" i="9"/>
  <c r="Y60" i="9"/>
  <c r="Y26" i="9"/>
  <c r="Y25" i="9"/>
  <c r="Y19" i="9"/>
  <c r="Y12" i="9"/>
  <c r="Y9" i="9"/>
  <c r="Y18" i="9"/>
  <c r="Y6" i="9"/>
  <c r="Y28" i="9"/>
  <c r="Y16" i="9"/>
  <c r="Y14" i="9"/>
  <c r="Y40" i="9"/>
  <c r="Y30" i="9"/>
  <c r="Y41" i="9"/>
  <c r="Y15" i="9"/>
  <c r="Y13" i="9"/>
  <c r="Y32" i="9"/>
  <c r="Y11" i="9"/>
  <c r="Y10" i="9"/>
  <c r="Y62" i="9"/>
  <c r="Y98" i="9"/>
  <c r="Y45" i="9"/>
  <c r="Y7" i="9"/>
  <c r="AC104" i="9"/>
  <c r="AC100" i="9"/>
  <c r="AC102" i="9"/>
  <c r="AC98" i="9"/>
  <c r="AC105" i="9"/>
  <c r="AC101" i="9"/>
  <c r="AC103" i="9"/>
  <c r="AC95" i="9"/>
  <c r="AC91" i="9"/>
  <c r="AC85" i="9"/>
  <c r="AC99" i="9"/>
  <c r="AC97" i="9"/>
  <c r="AC83" i="9"/>
  <c r="AC73" i="9"/>
  <c r="AC68" i="9"/>
  <c r="AC92" i="9"/>
  <c r="AC90" i="9"/>
  <c r="AC89" i="9"/>
  <c r="AC86" i="9"/>
  <c r="AC84" i="9"/>
  <c r="AC79" i="9"/>
  <c r="AC66" i="9"/>
  <c r="AC62" i="9"/>
  <c r="AC53" i="9"/>
  <c r="AC49" i="9"/>
  <c r="AC45" i="9"/>
  <c r="AC41" i="9"/>
  <c r="AC37" i="9"/>
  <c r="AC33" i="9"/>
  <c r="AC88" i="9"/>
  <c r="AC81" i="9"/>
  <c r="AC80" i="9"/>
  <c r="AC70" i="9"/>
  <c r="AC59" i="9"/>
  <c r="AC52" i="9"/>
  <c r="AC48" i="9"/>
  <c r="AC44" i="9"/>
  <c r="AC93" i="9"/>
  <c r="AC57" i="9"/>
  <c r="AC55" i="9"/>
  <c r="AC50" i="9"/>
  <c r="AC94" i="9"/>
  <c r="AC77" i="9"/>
  <c r="AC82" i="9"/>
  <c r="AC74" i="9"/>
  <c r="AC72" i="9"/>
  <c r="AC71" i="9"/>
  <c r="AC69" i="9"/>
  <c r="AC65" i="9"/>
  <c r="AC35" i="9"/>
  <c r="AC96" i="9"/>
  <c r="AC67" i="9"/>
  <c r="AC36" i="9"/>
  <c r="AC87" i="9"/>
  <c r="AC51" i="9"/>
  <c r="AC63" i="9"/>
  <c r="AC61" i="9"/>
  <c r="AC42" i="9"/>
  <c r="AC56" i="9"/>
  <c r="AC38" i="9"/>
  <c r="AC21" i="9"/>
  <c r="AC78" i="9"/>
  <c r="AC60" i="9"/>
  <c r="AC40" i="9"/>
  <c r="AC39" i="9"/>
  <c r="AC32" i="9"/>
  <c r="AC25" i="9"/>
  <c r="AC18" i="9"/>
  <c r="AC46" i="9"/>
  <c r="AC31" i="9"/>
  <c r="AC28" i="9"/>
  <c r="AC76" i="9"/>
  <c r="AC30" i="9"/>
  <c r="AC17" i="9"/>
  <c r="AC54" i="9"/>
  <c r="AC47" i="9"/>
  <c r="AC34" i="9"/>
  <c r="AC29" i="9"/>
  <c r="AC75" i="9"/>
  <c r="AC26" i="9"/>
  <c r="AC6" i="9"/>
  <c r="AC27" i="9"/>
  <c r="AC10" i="9"/>
  <c r="AC58" i="9"/>
  <c r="AC15" i="9"/>
  <c r="AC13" i="9"/>
  <c r="AC7" i="9"/>
  <c r="AC22" i="9"/>
  <c r="AC20" i="9"/>
  <c r="AC16" i="9"/>
  <c r="AC14" i="9"/>
  <c r="AC11" i="9"/>
  <c r="AC23" i="9"/>
  <c r="AC43" i="9"/>
  <c r="AC8" i="9"/>
  <c r="AC12" i="9"/>
  <c r="AC9" i="9"/>
  <c r="AC19" i="9"/>
  <c r="AC64" i="9"/>
  <c r="AC24" i="9"/>
  <c r="AE103" i="9"/>
  <c r="AE105" i="9"/>
  <c r="AE101" i="9"/>
  <c r="AE97" i="9"/>
  <c r="AE98" i="9"/>
  <c r="AE99" i="9"/>
  <c r="AE86" i="9"/>
  <c r="AE100" i="9"/>
  <c r="AE94" i="9"/>
  <c r="AE93" i="9"/>
  <c r="AE81" i="9"/>
  <c r="AE104" i="9"/>
  <c r="AE82" i="9"/>
  <c r="AE92" i="9"/>
  <c r="AE72" i="9"/>
  <c r="AE67" i="9"/>
  <c r="AE79" i="9"/>
  <c r="AE78" i="9"/>
  <c r="AE77" i="9"/>
  <c r="AE88" i="9"/>
  <c r="AE80" i="9"/>
  <c r="AE65" i="9"/>
  <c r="AE59" i="9"/>
  <c r="AE52" i="9"/>
  <c r="AE48" i="9"/>
  <c r="AE44" i="9"/>
  <c r="AE40" i="9"/>
  <c r="AE36" i="9"/>
  <c r="AE32" i="9"/>
  <c r="AE102" i="9"/>
  <c r="AE96" i="9"/>
  <c r="AE87" i="9"/>
  <c r="AE69" i="9"/>
  <c r="AE60" i="9"/>
  <c r="AE51" i="9"/>
  <c r="AE47" i="9"/>
  <c r="AE43" i="9"/>
  <c r="AE85" i="9"/>
  <c r="AE63" i="9"/>
  <c r="AE58" i="9"/>
  <c r="AE95" i="9"/>
  <c r="AE75" i="9"/>
  <c r="AE68" i="9"/>
  <c r="AE45" i="9"/>
  <c r="AE76" i="9"/>
  <c r="AE64" i="9"/>
  <c r="AE54" i="9"/>
  <c r="AE41" i="9"/>
  <c r="AE37" i="9"/>
  <c r="AE61" i="9"/>
  <c r="AE50" i="9"/>
  <c r="AE46" i="9"/>
  <c r="AE42" i="9"/>
  <c r="AE83" i="9"/>
  <c r="AE38" i="9"/>
  <c r="AE91" i="9"/>
  <c r="AE84" i="9"/>
  <c r="AE74" i="9"/>
  <c r="AE73" i="9"/>
  <c r="AE71" i="9"/>
  <c r="AE70" i="9"/>
  <c r="AE55" i="9"/>
  <c r="AE53" i="9"/>
  <c r="AE39" i="9"/>
  <c r="AE18" i="9"/>
  <c r="AE62" i="9"/>
  <c r="AE34" i="9"/>
  <c r="AE31" i="9"/>
  <c r="AE24" i="9"/>
  <c r="AE19" i="9"/>
  <c r="AE89" i="9"/>
  <c r="AE27" i="9"/>
  <c r="AE22" i="9"/>
  <c r="AE49" i="9"/>
  <c r="AE29" i="9"/>
  <c r="AE10" i="9"/>
  <c r="AE57" i="9"/>
  <c r="AE15" i="9"/>
  <c r="AE7" i="9"/>
  <c r="AE66" i="9"/>
  <c r="AE30" i="9"/>
  <c r="AE23" i="9"/>
  <c r="AE21" i="9"/>
  <c r="AE20" i="9"/>
  <c r="AE16" i="9"/>
  <c r="AE14" i="9"/>
  <c r="AE8" i="9"/>
  <c r="AE28" i="9"/>
  <c r="AE12" i="9"/>
  <c r="AE25" i="9"/>
  <c r="AE9" i="9"/>
  <c r="AE11" i="9"/>
  <c r="AE6" i="9"/>
  <c r="AE56" i="9"/>
  <c r="AE90" i="9"/>
  <c r="AE17" i="9"/>
  <c r="AE33" i="9"/>
  <c r="AE26" i="9"/>
  <c r="AE35" i="9"/>
  <c r="AE13" i="9"/>
  <c r="AG102" i="9"/>
  <c r="AG104" i="9"/>
  <c r="AG100" i="9"/>
  <c r="AG96" i="9"/>
  <c r="AG98" i="9"/>
  <c r="AG103" i="9"/>
  <c r="AG99" i="9"/>
  <c r="AG90" i="9"/>
  <c r="AG91" i="9"/>
  <c r="AG105" i="9"/>
  <c r="AG95" i="9"/>
  <c r="AG82" i="9"/>
  <c r="AG89" i="9"/>
  <c r="AG83" i="9"/>
  <c r="AG79" i="9"/>
  <c r="AG78" i="9"/>
  <c r="AG77" i="9"/>
  <c r="AG71" i="9"/>
  <c r="AG94" i="9"/>
  <c r="AG86" i="9"/>
  <c r="AG84" i="9"/>
  <c r="AG76" i="9"/>
  <c r="AG93" i="9"/>
  <c r="AG81" i="9"/>
  <c r="AG64" i="9"/>
  <c r="AG60" i="9"/>
  <c r="AG51" i="9"/>
  <c r="AG47" i="9"/>
  <c r="AG43" i="9"/>
  <c r="AG39" i="9"/>
  <c r="AG35" i="9"/>
  <c r="AG31" i="9"/>
  <c r="AG101" i="9"/>
  <c r="AG85" i="9"/>
  <c r="AG68" i="9"/>
  <c r="AG57" i="9"/>
  <c r="AG50" i="9"/>
  <c r="AG46" i="9"/>
  <c r="AG42" i="9"/>
  <c r="AG59" i="9"/>
  <c r="AG87" i="9"/>
  <c r="AG74" i="9"/>
  <c r="AG73" i="9"/>
  <c r="AG72" i="9"/>
  <c r="AG70" i="9"/>
  <c r="AG61" i="9"/>
  <c r="AG54" i="9"/>
  <c r="AG48" i="9"/>
  <c r="AG41" i="9"/>
  <c r="AG37" i="9"/>
  <c r="AG32" i="9"/>
  <c r="AG66" i="9"/>
  <c r="AG62" i="9"/>
  <c r="AG56" i="9"/>
  <c r="AG55" i="9"/>
  <c r="AG53" i="9"/>
  <c r="AG44" i="9"/>
  <c r="AG34" i="9"/>
  <c r="AG97" i="9"/>
  <c r="AG63" i="9"/>
  <c r="AG75" i="9"/>
  <c r="AG69" i="9"/>
  <c r="AG45" i="9"/>
  <c r="AG40" i="9"/>
  <c r="AG33" i="9"/>
  <c r="AG19" i="9"/>
  <c r="AG58" i="9"/>
  <c r="AG52" i="9"/>
  <c r="AG23" i="9"/>
  <c r="AG67" i="9"/>
  <c r="AG30" i="9"/>
  <c r="AG15" i="9"/>
  <c r="AG21" i="9"/>
  <c r="AG80" i="9"/>
  <c r="AG65" i="9"/>
  <c r="AG36" i="9"/>
  <c r="AG18" i="9"/>
  <c r="AG13" i="9"/>
  <c r="AG11" i="9"/>
  <c r="AG22" i="9"/>
  <c r="AG14" i="9"/>
  <c r="AG8" i="9"/>
  <c r="AG28" i="9"/>
  <c r="AG88" i="9"/>
  <c r="AG49" i="9"/>
  <c r="AG24" i="9"/>
  <c r="AG17" i="9"/>
  <c r="AG9" i="9"/>
  <c r="AG29" i="9"/>
  <c r="AG12" i="9"/>
  <c r="AG10" i="9"/>
  <c r="AG7" i="9"/>
  <c r="AG6" i="9"/>
  <c r="AG92" i="9"/>
  <c r="AG20" i="9"/>
  <c r="AG38" i="9"/>
  <c r="AG27" i="9"/>
  <c r="AG16" i="9"/>
  <c r="AG26" i="9"/>
  <c r="AG25" i="9"/>
  <c r="Q88" i="2"/>
  <c r="B7" i="9"/>
  <c r="D9" i="14"/>
  <c r="Q102" i="9"/>
  <c r="Q104" i="9"/>
  <c r="Q100" i="9"/>
  <c r="Q96" i="9"/>
  <c r="Q94" i="9"/>
  <c r="Q103" i="9"/>
  <c r="Q98" i="9"/>
  <c r="Q92" i="9"/>
  <c r="Q84" i="9"/>
  <c r="Q101" i="9"/>
  <c r="Q97" i="9"/>
  <c r="Q91" i="9"/>
  <c r="Q93" i="9"/>
  <c r="Q99" i="9"/>
  <c r="Q95" i="9"/>
  <c r="Q86" i="9"/>
  <c r="Q83" i="9"/>
  <c r="Q80" i="9"/>
  <c r="Q89" i="9"/>
  <c r="Q74" i="9"/>
  <c r="Q69" i="9"/>
  <c r="Q90" i="9"/>
  <c r="Q79" i="9"/>
  <c r="Q72" i="9"/>
  <c r="Q57" i="9"/>
  <c r="Q51" i="9"/>
  <c r="Q47" i="9"/>
  <c r="Q43" i="9"/>
  <c r="Q39" i="9"/>
  <c r="Q35" i="9"/>
  <c r="Q31" i="9"/>
  <c r="Q81" i="9"/>
  <c r="Q76" i="9"/>
  <c r="Q58" i="9"/>
  <c r="Q54" i="9"/>
  <c r="Q50" i="9"/>
  <c r="Q46" i="9"/>
  <c r="Q42" i="9"/>
  <c r="Q78" i="9"/>
  <c r="Q75" i="9"/>
  <c r="Q71" i="9"/>
  <c r="Q70" i="9"/>
  <c r="Q63" i="9"/>
  <c r="Q73" i="9"/>
  <c r="Q105" i="9"/>
  <c r="Q88" i="9"/>
  <c r="Q85" i="9"/>
  <c r="Q49" i="9"/>
  <c r="Q34" i="9"/>
  <c r="Q64" i="9"/>
  <c r="Q52" i="9"/>
  <c r="Q45" i="9"/>
  <c r="Q68" i="9"/>
  <c r="Q65" i="9"/>
  <c r="Q56" i="9"/>
  <c r="Q55" i="9"/>
  <c r="Q62" i="9"/>
  <c r="Q60" i="9"/>
  <c r="Q53" i="9"/>
  <c r="Q48" i="9"/>
  <c r="Q44" i="9"/>
  <c r="Q82" i="9"/>
  <c r="Q38" i="9"/>
  <c r="Q37" i="9"/>
  <c r="Q27" i="9"/>
  <c r="Q16" i="9"/>
  <c r="Q66" i="9"/>
  <c r="Q61" i="9"/>
  <c r="Q59" i="9"/>
  <c r="Q40" i="9"/>
  <c r="Q30" i="9"/>
  <c r="Q28" i="9"/>
  <c r="Q67" i="9"/>
  <c r="Q33" i="9"/>
  <c r="Q22" i="9"/>
  <c r="Q18" i="9"/>
  <c r="Q17" i="9"/>
  <c r="Q36" i="9"/>
  <c r="Q26" i="9"/>
  <c r="Q32" i="9"/>
  <c r="Q12" i="9"/>
  <c r="Q77" i="9"/>
  <c r="Q41" i="9"/>
  <c r="Q21" i="9"/>
  <c r="Q24" i="9"/>
  <c r="Q15" i="9"/>
  <c r="Q6" i="9"/>
  <c r="Q25" i="9"/>
  <c r="Q14" i="9"/>
  <c r="Q13" i="9"/>
  <c r="Q10" i="9"/>
  <c r="Q29" i="9"/>
  <c r="Q20" i="9"/>
  <c r="Q87" i="9"/>
  <c r="Q23" i="9"/>
  <c r="Q7" i="9"/>
  <c r="Q11" i="9"/>
  <c r="Q8" i="9"/>
  <c r="Q19" i="9"/>
  <c r="Q9" i="9"/>
  <c r="H103" i="9"/>
  <c r="H99" i="9"/>
  <c r="H95" i="9"/>
  <c r="H105" i="9"/>
  <c r="H101" i="9"/>
  <c r="H97" i="9"/>
  <c r="H102" i="9"/>
  <c r="H98" i="9"/>
  <c r="H91" i="9"/>
  <c r="H90" i="9"/>
  <c r="H86" i="9"/>
  <c r="H94" i="9"/>
  <c r="H84" i="9"/>
  <c r="H80" i="9"/>
  <c r="H100" i="9"/>
  <c r="H104" i="9"/>
  <c r="H92" i="9"/>
  <c r="H85" i="9"/>
  <c r="H83" i="9"/>
  <c r="H77" i="9"/>
  <c r="H73" i="9"/>
  <c r="H69" i="9"/>
  <c r="H65" i="9"/>
  <c r="H61" i="9"/>
  <c r="H57" i="9"/>
  <c r="H89" i="9"/>
  <c r="H88" i="9"/>
  <c r="H76" i="9"/>
  <c r="H72" i="9"/>
  <c r="H68" i="9"/>
  <c r="H64" i="9"/>
  <c r="H79" i="9"/>
  <c r="H78" i="9"/>
  <c r="H96" i="9"/>
  <c r="H87" i="9"/>
  <c r="H81" i="9"/>
  <c r="H71" i="9"/>
  <c r="H66" i="9"/>
  <c r="H75" i="9"/>
  <c r="H70" i="9"/>
  <c r="H58" i="9"/>
  <c r="H59" i="9"/>
  <c r="H53" i="9"/>
  <c r="H93" i="9"/>
  <c r="H42" i="9"/>
  <c r="H34" i="9"/>
  <c r="H28" i="9"/>
  <c r="H24" i="9"/>
  <c r="H20" i="9"/>
  <c r="H16" i="9"/>
  <c r="H74" i="9"/>
  <c r="H62" i="9"/>
  <c r="H56" i="9"/>
  <c r="H55" i="9"/>
  <c r="H54" i="9"/>
  <c r="H35" i="9"/>
  <c r="H27" i="9"/>
  <c r="H23" i="9"/>
  <c r="H52" i="9"/>
  <c r="H49" i="9"/>
  <c r="H45" i="9"/>
  <c r="H38" i="9"/>
  <c r="H37" i="9"/>
  <c r="H40" i="9"/>
  <c r="H31" i="9"/>
  <c r="H26" i="9"/>
  <c r="H9" i="9"/>
  <c r="H67" i="9"/>
  <c r="H46" i="9"/>
  <c r="H30" i="9"/>
  <c r="H25" i="9"/>
  <c r="H82" i="9"/>
  <c r="H50" i="9"/>
  <c r="H48" i="9"/>
  <c r="H41" i="9"/>
  <c r="H39" i="9"/>
  <c r="H19" i="9"/>
  <c r="H44" i="9"/>
  <c r="H21" i="9"/>
  <c r="H29" i="9"/>
  <c r="H12" i="9"/>
  <c r="H47" i="9"/>
  <c r="H15" i="9"/>
  <c r="H32" i="9"/>
  <c r="H13" i="9"/>
  <c r="H6" i="9"/>
  <c r="H22" i="9"/>
  <c r="H17" i="9"/>
  <c r="H10" i="9"/>
  <c r="H51" i="9"/>
  <c r="H7" i="9"/>
  <c r="H18" i="9"/>
  <c r="H33" i="9"/>
  <c r="H8" i="9"/>
  <c r="H63" i="9"/>
  <c r="H36" i="9"/>
  <c r="H11" i="9"/>
  <c r="H43" i="9"/>
  <c r="H14" i="9"/>
  <c r="H60" i="9"/>
  <c r="U104" i="9"/>
  <c r="U100" i="9"/>
  <c r="U102" i="9"/>
  <c r="U98" i="9"/>
  <c r="U103" i="9"/>
  <c r="U99" i="9"/>
  <c r="U105" i="9"/>
  <c r="U101" i="9"/>
  <c r="U97" i="9"/>
  <c r="U96" i="9"/>
  <c r="U94" i="9"/>
  <c r="U89" i="9"/>
  <c r="U90" i="9"/>
  <c r="U92" i="9"/>
  <c r="U81" i="9"/>
  <c r="U88" i="9"/>
  <c r="U87" i="9"/>
  <c r="U78" i="9"/>
  <c r="U84" i="9"/>
  <c r="U79" i="9"/>
  <c r="U77" i="9"/>
  <c r="U72" i="9"/>
  <c r="U67" i="9"/>
  <c r="U91" i="9"/>
  <c r="U82" i="9"/>
  <c r="U70" i="9"/>
  <c r="U55" i="9"/>
  <c r="U53" i="9"/>
  <c r="U49" i="9"/>
  <c r="U45" i="9"/>
  <c r="U41" i="9"/>
  <c r="U37" i="9"/>
  <c r="U33" i="9"/>
  <c r="U85" i="9"/>
  <c r="U83" i="9"/>
  <c r="U74" i="9"/>
  <c r="U56" i="9"/>
  <c r="U52" i="9"/>
  <c r="U48" i="9"/>
  <c r="U44" i="9"/>
  <c r="U68" i="9"/>
  <c r="U65" i="9"/>
  <c r="U59" i="9"/>
  <c r="U93" i="9"/>
  <c r="U76" i="9"/>
  <c r="U60" i="9"/>
  <c r="U64" i="9"/>
  <c r="U61" i="9"/>
  <c r="U40" i="9"/>
  <c r="U31" i="9"/>
  <c r="U62" i="9"/>
  <c r="U57" i="9"/>
  <c r="U32" i="9"/>
  <c r="U86" i="9"/>
  <c r="U80" i="9"/>
  <c r="U95" i="9"/>
  <c r="U58" i="9"/>
  <c r="U63" i="9"/>
  <c r="U25" i="9"/>
  <c r="U14" i="9"/>
  <c r="U73" i="9"/>
  <c r="U50" i="9"/>
  <c r="U29" i="9"/>
  <c r="U75" i="9"/>
  <c r="U42" i="9"/>
  <c r="U34" i="9"/>
  <c r="U46" i="9"/>
  <c r="U35" i="9"/>
  <c r="U43" i="9"/>
  <c r="U39" i="9"/>
  <c r="U21" i="9"/>
  <c r="U51" i="9"/>
  <c r="U23" i="9"/>
  <c r="U20" i="9"/>
  <c r="U15" i="9"/>
  <c r="U10" i="9"/>
  <c r="U71" i="9"/>
  <c r="U24" i="9"/>
  <c r="U13" i="9"/>
  <c r="U19" i="9"/>
  <c r="U17" i="9"/>
  <c r="U11" i="9"/>
  <c r="U66" i="9"/>
  <c r="U54" i="9"/>
  <c r="U27" i="9"/>
  <c r="U26" i="9"/>
  <c r="U8" i="9"/>
  <c r="U28" i="9"/>
  <c r="U16" i="9"/>
  <c r="U36" i="9"/>
  <c r="U18" i="9"/>
  <c r="U69" i="9"/>
  <c r="U47" i="9"/>
  <c r="U12" i="9"/>
  <c r="U9" i="9"/>
  <c r="U7" i="9"/>
  <c r="U22" i="9"/>
  <c r="U6" i="9"/>
  <c r="U38" i="9"/>
  <c r="U30" i="9"/>
  <c r="T105" i="9"/>
  <c r="T101" i="9"/>
  <c r="T97" i="9"/>
  <c r="T103" i="9"/>
  <c r="T99" i="9"/>
  <c r="T95" i="9"/>
  <c r="T98" i="9"/>
  <c r="T93" i="9"/>
  <c r="T102" i="9"/>
  <c r="T92" i="9"/>
  <c r="T88" i="9"/>
  <c r="T84" i="9"/>
  <c r="T85" i="9"/>
  <c r="T82" i="9"/>
  <c r="T78" i="9"/>
  <c r="T104" i="9"/>
  <c r="T75" i="9"/>
  <c r="T71" i="9"/>
  <c r="T67" i="9"/>
  <c r="T63" i="9"/>
  <c r="T59" i="9"/>
  <c r="T55" i="9"/>
  <c r="T90" i="9"/>
  <c r="T74" i="9"/>
  <c r="T70" i="9"/>
  <c r="T66" i="9"/>
  <c r="T96" i="9"/>
  <c r="T86" i="9"/>
  <c r="T79" i="9"/>
  <c r="T77" i="9"/>
  <c r="T87" i="9"/>
  <c r="T81" i="9"/>
  <c r="T80" i="9"/>
  <c r="T76" i="9"/>
  <c r="T65" i="9"/>
  <c r="T62" i="9"/>
  <c r="T94" i="9"/>
  <c r="T69" i="9"/>
  <c r="T64" i="9"/>
  <c r="T58" i="9"/>
  <c r="T100" i="9"/>
  <c r="T91" i="9"/>
  <c r="T89" i="9"/>
  <c r="T68" i="9"/>
  <c r="T45" i="9"/>
  <c r="T42" i="9"/>
  <c r="T35" i="9"/>
  <c r="T30" i="9"/>
  <c r="T26" i="9"/>
  <c r="T22" i="9"/>
  <c r="T18" i="9"/>
  <c r="T14" i="9"/>
  <c r="T56" i="9"/>
  <c r="T54" i="9"/>
  <c r="T51" i="9"/>
  <c r="T41" i="9"/>
  <c r="T36" i="9"/>
  <c r="T29" i="9"/>
  <c r="T25" i="9"/>
  <c r="T60" i="9"/>
  <c r="T53" i="9"/>
  <c r="T38" i="9"/>
  <c r="T83" i="9"/>
  <c r="T52" i="9"/>
  <c r="T47" i="9"/>
  <c r="T43" i="9"/>
  <c r="T40" i="9"/>
  <c r="T39" i="9"/>
  <c r="T33" i="9"/>
  <c r="T32" i="9"/>
  <c r="T21" i="9"/>
  <c r="T11" i="9"/>
  <c r="T7" i="9"/>
  <c r="T34" i="9"/>
  <c r="T24" i="9"/>
  <c r="T49" i="9"/>
  <c r="T73" i="9"/>
  <c r="T19" i="9"/>
  <c r="T16" i="9"/>
  <c r="T50" i="9"/>
  <c r="T48" i="9"/>
  <c r="T31" i="9"/>
  <c r="T28" i="9"/>
  <c r="T23" i="9"/>
  <c r="T6" i="9"/>
  <c r="T37" i="9"/>
  <c r="T20" i="9"/>
  <c r="T15" i="9"/>
  <c r="T10" i="9"/>
  <c r="T61" i="9"/>
  <c r="T57" i="9"/>
  <c r="T17" i="9"/>
  <c r="T13" i="9"/>
  <c r="T46" i="9"/>
  <c r="T8" i="9"/>
  <c r="T44" i="9"/>
  <c r="T12" i="9"/>
  <c r="T27" i="9"/>
  <c r="T9" i="9"/>
  <c r="T72" i="9"/>
  <c r="K17" i="13"/>
  <c r="O6" i="23" s="1"/>
  <c r="O5" i="23" s="1"/>
  <c r="Q75" i="2"/>
  <c r="Q83" i="2"/>
  <c r="F104" i="9"/>
  <c r="F100" i="9"/>
  <c r="F96" i="9"/>
  <c r="F102" i="9"/>
  <c r="F98" i="9"/>
  <c r="F94" i="9"/>
  <c r="F92" i="9"/>
  <c r="F91" i="9"/>
  <c r="F87" i="9"/>
  <c r="F81" i="9"/>
  <c r="F105" i="9"/>
  <c r="F86" i="9"/>
  <c r="F82" i="9"/>
  <c r="F78" i="9"/>
  <c r="F74" i="9"/>
  <c r="F70" i="9"/>
  <c r="F66" i="9"/>
  <c r="F62" i="9"/>
  <c r="F58" i="9"/>
  <c r="F85" i="9"/>
  <c r="F83" i="9"/>
  <c r="F77" i="9"/>
  <c r="F73" i="9"/>
  <c r="F69" i="9"/>
  <c r="F65" i="9"/>
  <c r="F99" i="9"/>
  <c r="F88" i="9"/>
  <c r="F84" i="9"/>
  <c r="F103" i="9"/>
  <c r="F101" i="9"/>
  <c r="F80" i="9"/>
  <c r="F72" i="9"/>
  <c r="F67" i="9"/>
  <c r="F60" i="9"/>
  <c r="F90" i="9"/>
  <c r="F76" i="9"/>
  <c r="F71" i="9"/>
  <c r="F61" i="9"/>
  <c r="F63" i="9"/>
  <c r="F64" i="9"/>
  <c r="F46" i="9"/>
  <c r="F43" i="9"/>
  <c r="F37" i="9"/>
  <c r="F29" i="9"/>
  <c r="F25" i="9"/>
  <c r="F21" i="9"/>
  <c r="F17" i="9"/>
  <c r="F13" i="9"/>
  <c r="F75" i="9"/>
  <c r="F52" i="9"/>
  <c r="F42" i="9"/>
  <c r="F34" i="9"/>
  <c r="F28" i="9"/>
  <c r="F24" i="9"/>
  <c r="F97" i="9"/>
  <c r="F79" i="9"/>
  <c r="F59" i="9"/>
  <c r="F36" i="9"/>
  <c r="F93" i="9"/>
  <c r="F68" i="9"/>
  <c r="F51" i="9"/>
  <c r="F47" i="9"/>
  <c r="F39" i="9"/>
  <c r="F27" i="9"/>
  <c r="F22" i="9"/>
  <c r="F19" i="9"/>
  <c r="F10" i="9"/>
  <c r="F6" i="9"/>
  <c r="F57" i="9"/>
  <c r="F56" i="9"/>
  <c r="F55" i="9"/>
  <c r="F54" i="9"/>
  <c r="F33" i="9"/>
  <c r="F32" i="9"/>
  <c r="F31" i="9"/>
  <c r="F26" i="9"/>
  <c r="F20" i="9"/>
  <c r="F35" i="9"/>
  <c r="F18" i="9"/>
  <c r="F14" i="9"/>
  <c r="F53" i="9"/>
  <c r="F23" i="9"/>
  <c r="F11" i="9"/>
  <c r="F89" i="9"/>
  <c r="F50" i="9"/>
  <c r="F49" i="9"/>
  <c r="F45" i="9"/>
  <c r="F38" i="9"/>
  <c r="F8" i="9"/>
  <c r="F16" i="9"/>
  <c r="F15" i="9"/>
  <c r="F9" i="9"/>
  <c r="F41" i="9"/>
  <c r="F30" i="9"/>
  <c r="F48" i="9"/>
  <c r="F95" i="9"/>
  <c r="F44" i="9"/>
  <c r="F40" i="9"/>
  <c r="F12" i="9"/>
  <c r="F7" i="9"/>
  <c r="D8" i="9"/>
  <c r="D11" i="19"/>
  <c r="AD104" i="9"/>
  <c r="AD100" i="9"/>
  <c r="AD96" i="9"/>
  <c r="AD102" i="9"/>
  <c r="AD98" i="9"/>
  <c r="AD94" i="9"/>
  <c r="AD97" i="9"/>
  <c r="AD93" i="9"/>
  <c r="AD92" i="9"/>
  <c r="AD91" i="9"/>
  <c r="AD87" i="9"/>
  <c r="AD89" i="9"/>
  <c r="AD81" i="9"/>
  <c r="AD90" i="9"/>
  <c r="AD103" i="9"/>
  <c r="AD101" i="9"/>
  <c r="AD85" i="9"/>
  <c r="AD74" i="9"/>
  <c r="AD70" i="9"/>
  <c r="AD66" i="9"/>
  <c r="AD62" i="9"/>
  <c r="AD58" i="9"/>
  <c r="AD54" i="9"/>
  <c r="AD95" i="9"/>
  <c r="AD84" i="9"/>
  <c r="AD78" i="9"/>
  <c r="AD77" i="9"/>
  <c r="AD73" i="9"/>
  <c r="AD69" i="9"/>
  <c r="AD65" i="9"/>
  <c r="AD99" i="9"/>
  <c r="AD76" i="9"/>
  <c r="AD71" i="9"/>
  <c r="AD55" i="9"/>
  <c r="AD82" i="9"/>
  <c r="AD75" i="9"/>
  <c r="AD64" i="9"/>
  <c r="AD56" i="9"/>
  <c r="AD88" i="9"/>
  <c r="AD53" i="9"/>
  <c r="AD63" i="9"/>
  <c r="AD80" i="9"/>
  <c r="AD60" i="9"/>
  <c r="AD52" i="9"/>
  <c r="AD42" i="9"/>
  <c r="AD40" i="9"/>
  <c r="AD31" i="9"/>
  <c r="AD29" i="9"/>
  <c r="AD25" i="9"/>
  <c r="AD21" i="9"/>
  <c r="AD17" i="9"/>
  <c r="AD13" i="9"/>
  <c r="AD61" i="9"/>
  <c r="AD51" i="9"/>
  <c r="AD48" i="9"/>
  <c r="AD32" i="9"/>
  <c r="AD28" i="9"/>
  <c r="AD24" i="9"/>
  <c r="AD59" i="9"/>
  <c r="AD50" i="9"/>
  <c r="AD46" i="9"/>
  <c r="AD44" i="9"/>
  <c r="AD36" i="9"/>
  <c r="AD72" i="9"/>
  <c r="AD57" i="9"/>
  <c r="AD26" i="9"/>
  <c r="AD14" i="9"/>
  <c r="AD10" i="9"/>
  <c r="AD6" i="9"/>
  <c r="AD79" i="9"/>
  <c r="AD68" i="9"/>
  <c r="AD49" i="9"/>
  <c r="AD47" i="9"/>
  <c r="AD45" i="9"/>
  <c r="AD43" i="9"/>
  <c r="AD33" i="9"/>
  <c r="AD30" i="9"/>
  <c r="AD37" i="9"/>
  <c r="AD18" i="9"/>
  <c r="AD16" i="9"/>
  <c r="AD20" i="9"/>
  <c r="AD27" i="9"/>
  <c r="AD105" i="9"/>
  <c r="AD38" i="9"/>
  <c r="AD35" i="9"/>
  <c r="AD22" i="9"/>
  <c r="AD11" i="9"/>
  <c r="AD34" i="9"/>
  <c r="AD23" i="9"/>
  <c r="AD8" i="9"/>
  <c r="AD86" i="9"/>
  <c r="AD12" i="9"/>
  <c r="AD9" i="9"/>
  <c r="AD7" i="9"/>
  <c r="AD67" i="9"/>
  <c r="AD15" i="9"/>
  <c r="AD83" i="9"/>
  <c r="AD39" i="9"/>
  <c r="AD41" i="9"/>
  <c r="AD19" i="9"/>
  <c r="Z102" i="9"/>
  <c r="Z98" i="9"/>
  <c r="Z94" i="9"/>
  <c r="Z104" i="9"/>
  <c r="Z100" i="9"/>
  <c r="Z96" i="9"/>
  <c r="Z95" i="9"/>
  <c r="Z89" i="9"/>
  <c r="Z85" i="9"/>
  <c r="Z93" i="9"/>
  <c r="Z84" i="9"/>
  <c r="Z83" i="9"/>
  <c r="Z79" i="9"/>
  <c r="Z103" i="9"/>
  <c r="Z76" i="9"/>
  <c r="Z72" i="9"/>
  <c r="Z68" i="9"/>
  <c r="Z64" i="9"/>
  <c r="Z60" i="9"/>
  <c r="Z56" i="9"/>
  <c r="Z105" i="9"/>
  <c r="Z80" i="9"/>
  <c r="Z75" i="9"/>
  <c r="Z71" i="9"/>
  <c r="Z67" i="9"/>
  <c r="Z63" i="9"/>
  <c r="Z82" i="9"/>
  <c r="Z87" i="9"/>
  <c r="Z73" i="9"/>
  <c r="Z57" i="9"/>
  <c r="Z97" i="9"/>
  <c r="Z90" i="9"/>
  <c r="Z86" i="9"/>
  <c r="Z77" i="9"/>
  <c r="Z66" i="9"/>
  <c r="Z58" i="9"/>
  <c r="Z92" i="9"/>
  <c r="Z91" i="9"/>
  <c r="Z81" i="9"/>
  <c r="Z61" i="9"/>
  <c r="Z54" i="9"/>
  <c r="Z88" i="9"/>
  <c r="Z62" i="9"/>
  <c r="Z47" i="9"/>
  <c r="Z34" i="9"/>
  <c r="Z27" i="9"/>
  <c r="Z23" i="9"/>
  <c r="Z19" i="9"/>
  <c r="Z15" i="9"/>
  <c r="Z99" i="9"/>
  <c r="Z78" i="9"/>
  <c r="Z69" i="9"/>
  <c r="Z65" i="9"/>
  <c r="Z43" i="9"/>
  <c r="Z39" i="9"/>
  <c r="Z30" i="9"/>
  <c r="Z26" i="9"/>
  <c r="Z22" i="9"/>
  <c r="Z52" i="9"/>
  <c r="Z50" i="9"/>
  <c r="Z46" i="9"/>
  <c r="Z28" i="9"/>
  <c r="Z16" i="9"/>
  <c r="Z12" i="9"/>
  <c r="Z8" i="9"/>
  <c r="Z53" i="9"/>
  <c r="Z38" i="9"/>
  <c r="Z37" i="9"/>
  <c r="Z17" i="9"/>
  <c r="Z70" i="9"/>
  <c r="Z44" i="9"/>
  <c r="Z35" i="9"/>
  <c r="Z32" i="9"/>
  <c r="Z41" i="9"/>
  <c r="Z31" i="9"/>
  <c r="Z14" i="9"/>
  <c r="Z59" i="9"/>
  <c r="Z33" i="9"/>
  <c r="Z25" i="9"/>
  <c r="Z40" i="9"/>
  <c r="Z36" i="9"/>
  <c r="Z18" i="9"/>
  <c r="Z6" i="9"/>
  <c r="Z74" i="9"/>
  <c r="Z10" i="9"/>
  <c r="Z49" i="9"/>
  <c r="Z29" i="9"/>
  <c r="Z24" i="9"/>
  <c r="Z21" i="9"/>
  <c r="Z7" i="9"/>
  <c r="Z45" i="9"/>
  <c r="Z13" i="9"/>
  <c r="Z101" i="9"/>
  <c r="Z42" i="9"/>
  <c r="Z11" i="9"/>
  <c r="Z51" i="9"/>
  <c r="Z9" i="9"/>
  <c r="Z20" i="9"/>
  <c r="Z48" i="9"/>
  <c r="Z55" i="9"/>
  <c r="V104" i="9"/>
  <c r="V100" i="9"/>
  <c r="V96" i="9"/>
  <c r="V102" i="9"/>
  <c r="V98" i="9"/>
  <c r="V94" i="9"/>
  <c r="V92" i="9"/>
  <c r="V91" i="9"/>
  <c r="V87" i="9"/>
  <c r="V86" i="9"/>
  <c r="V81" i="9"/>
  <c r="V99" i="9"/>
  <c r="V101" i="9"/>
  <c r="V84" i="9"/>
  <c r="V74" i="9"/>
  <c r="V70" i="9"/>
  <c r="V66" i="9"/>
  <c r="V62" i="9"/>
  <c r="V58" i="9"/>
  <c r="V89" i="9"/>
  <c r="V82" i="9"/>
  <c r="V77" i="9"/>
  <c r="V73" i="9"/>
  <c r="V69" i="9"/>
  <c r="V65" i="9"/>
  <c r="V88" i="9"/>
  <c r="V95" i="9"/>
  <c r="V80" i="9"/>
  <c r="V76" i="9"/>
  <c r="V105" i="9"/>
  <c r="V75" i="9"/>
  <c r="V64" i="9"/>
  <c r="V59" i="9"/>
  <c r="V93" i="9"/>
  <c r="V68" i="9"/>
  <c r="V63" i="9"/>
  <c r="V60" i="9"/>
  <c r="V97" i="9"/>
  <c r="V90" i="9"/>
  <c r="V67" i="9"/>
  <c r="V83" i="9"/>
  <c r="V79" i="9"/>
  <c r="V54" i="9"/>
  <c r="V51" i="9"/>
  <c r="V48" i="9"/>
  <c r="V36" i="9"/>
  <c r="V29" i="9"/>
  <c r="V25" i="9"/>
  <c r="V21" i="9"/>
  <c r="V17" i="9"/>
  <c r="V13" i="9"/>
  <c r="V55" i="9"/>
  <c r="V50" i="9"/>
  <c r="V47" i="9"/>
  <c r="V44" i="9"/>
  <c r="V37" i="9"/>
  <c r="V28" i="9"/>
  <c r="V24" i="9"/>
  <c r="V49" i="9"/>
  <c r="V43" i="9"/>
  <c r="V41" i="9"/>
  <c r="V39" i="9"/>
  <c r="V103" i="9"/>
  <c r="V61" i="9"/>
  <c r="V34" i="9"/>
  <c r="V31" i="9"/>
  <c r="V30" i="9"/>
  <c r="V18" i="9"/>
  <c r="V10" i="9"/>
  <c r="V6" i="9"/>
  <c r="V72" i="9"/>
  <c r="V71" i="9"/>
  <c r="V46" i="9"/>
  <c r="V42" i="9"/>
  <c r="V35" i="9"/>
  <c r="V23" i="9"/>
  <c r="V19" i="9"/>
  <c r="V33" i="9"/>
  <c r="V78" i="9"/>
  <c r="V38" i="9"/>
  <c r="V32" i="9"/>
  <c r="V20" i="9"/>
  <c r="V15" i="9"/>
  <c r="V57" i="9"/>
  <c r="V45" i="9"/>
  <c r="V40" i="9"/>
  <c r="V56" i="9"/>
  <c r="V52" i="9"/>
  <c r="V16" i="9"/>
  <c r="V14" i="9"/>
  <c r="V7" i="9"/>
  <c r="V53" i="9"/>
  <c r="V27" i="9"/>
  <c r="V26" i="9"/>
  <c r="V8" i="9"/>
  <c r="V12" i="9"/>
  <c r="V22" i="9"/>
  <c r="V11" i="9"/>
  <c r="V85" i="9"/>
  <c r="V9" i="9"/>
  <c r="AH102" i="9"/>
  <c r="AH98" i="9"/>
  <c r="AH94" i="9"/>
  <c r="AH104" i="9"/>
  <c r="AH100" i="9"/>
  <c r="AH96" i="9"/>
  <c r="AH105" i="9"/>
  <c r="AH95" i="9"/>
  <c r="AH89" i="9"/>
  <c r="AH85" i="9"/>
  <c r="AH87" i="9"/>
  <c r="AH83" i="9"/>
  <c r="AH79" i="9"/>
  <c r="AH97" i="9"/>
  <c r="AH88" i="9"/>
  <c r="AH93" i="9"/>
  <c r="AH92" i="9"/>
  <c r="AH76" i="9"/>
  <c r="AH72" i="9"/>
  <c r="AH68" i="9"/>
  <c r="AH64" i="9"/>
  <c r="AH60" i="9"/>
  <c r="AH56" i="9"/>
  <c r="AH99" i="9"/>
  <c r="AH90" i="9"/>
  <c r="AH75" i="9"/>
  <c r="AH71" i="9"/>
  <c r="AH67" i="9"/>
  <c r="AH63" i="9"/>
  <c r="AH86" i="9"/>
  <c r="AH84" i="9"/>
  <c r="AH80" i="9"/>
  <c r="AH82" i="9"/>
  <c r="AH74" i="9"/>
  <c r="AH69" i="9"/>
  <c r="AH103" i="9"/>
  <c r="AH91" i="9"/>
  <c r="AH73" i="9"/>
  <c r="AH61" i="9"/>
  <c r="AH54" i="9"/>
  <c r="AH77" i="9"/>
  <c r="AH70" i="9"/>
  <c r="AH52" i="9"/>
  <c r="AH65" i="9"/>
  <c r="AH101" i="9"/>
  <c r="AH78" i="9"/>
  <c r="AH51" i="9"/>
  <c r="AH38" i="9"/>
  <c r="AH33" i="9"/>
  <c r="AH27" i="9"/>
  <c r="AH23" i="9"/>
  <c r="AH19" i="9"/>
  <c r="AH15" i="9"/>
  <c r="AH81" i="9"/>
  <c r="AH57" i="9"/>
  <c r="AH47" i="9"/>
  <c r="AH30" i="9"/>
  <c r="AH26" i="9"/>
  <c r="AH22" i="9"/>
  <c r="AH66" i="9"/>
  <c r="AH59" i="9"/>
  <c r="AH48" i="9"/>
  <c r="AH55" i="9"/>
  <c r="AH53" i="9"/>
  <c r="AH49" i="9"/>
  <c r="AH39" i="9"/>
  <c r="AH62" i="9"/>
  <c r="AH43" i="9"/>
  <c r="AH34" i="9"/>
  <c r="AH32" i="9"/>
  <c r="AH31" i="9"/>
  <c r="AH29" i="9"/>
  <c r="AH24" i="9"/>
  <c r="AH12" i="9"/>
  <c r="AH8" i="9"/>
  <c r="AH35" i="9"/>
  <c r="AH28" i="9"/>
  <c r="AH20" i="9"/>
  <c r="AH41" i="9"/>
  <c r="AH40" i="9"/>
  <c r="AH50" i="9"/>
  <c r="AH14" i="9"/>
  <c r="AH21" i="9"/>
  <c r="AH16" i="9"/>
  <c r="AH17" i="9"/>
  <c r="AH9" i="9"/>
  <c r="AH46" i="9"/>
  <c r="AH45" i="9"/>
  <c r="AH6" i="9"/>
  <c r="AH11" i="9"/>
  <c r="AH36" i="9"/>
  <c r="AH44" i="9"/>
  <c r="AH10" i="9"/>
  <c r="AH58" i="9"/>
  <c r="AH7" i="9"/>
  <c r="AH42" i="9"/>
  <c r="AH37" i="9"/>
  <c r="AH18" i="9"/>
  <c r="AH25" i="9"/>
  <c r="AH13" i="9"/>
  <c r="J102" i="9"/>
  <c r="J98" i="9"/>
  <c r="J94" i="9"/>
  <c r="J104" i="9"/>
  <c r="J100" i="9"/>
  <c r="J96" i="9"/>
  <c r="J99" i="9"/>
  <c r="J93" i="9"/>
  <c r="J89" i="9"/>
  <c r="J85" i="9"/>
  <c r="J83" i="9"/>
  <c r="J79" i="9"/>
  <c r="J95" i="9"/>
  <c r="J105" i="9"/>
  <c r="J92" i="9"/>
  <c r="J80" i="9"/>
  <c r="J76" i="9"/>
  <c r="J72" i="9"/>
  <c r="J68" i="9"/>
  <c r="J64" i="9"/>
  <c r="J60" i="9"/>
  <c r="J56" i="9"/>
  <c r="J81" i="9"/>
  <c r="J75" i="9"/>
  <c r="J71" i="9"/>
  <c r="J67" i="9"/>
  <c r="J103" i="9"/>
  <c r="J101" i="9"/>
  <c r="J97" i="9"/>
  <c r="J87" i="9"/>
  <c r="J77" i="9"/>
  <c r="J90" i="9"/>
  <c r="J70" i="9"/>
  <c r="J65" i="9"/>
  <c r="J58" i="9"/>
  <c r="J91" i="9"/>
  <c r="J74" i="9"/>
  <c r="J69" i="9"/>
  <c r="J59" i="9"/>
  <c r="J84" i="9"/>
  <c r="J82" i="9"/>
  <c r="J78" i="9"/>
  <c r="J61" i="9"/>
  <c r="J39" i="9"/>
  <c r="J27" i="9"/>
  <c r="J23" i="9"/>
  <c r="J19" i="9"/>
  <c r="J15" i="9"/>
  <c r="J88" i="9"/>
  <c r="J57" i="9"/>
  <c r="J51" i="9"/>
  <c r="J40" i="9"/>
  <c r="J31" i="9"/>
  <c r="J30" i="9"/>
  <c r="J26" i="9"/>
  <c r="J22" i="9"/>
  <c r="J73" i="9"/>
  <c r="J52" i="9"/>
  <c r="J45" i="9"/>
  <c r="J86" i="9"/>
  <c r="J47" i="9"/>
  <c r="J43" i="9"/>
  <c r="J62" i="9"/>
  <c r="J55" i="9"/>
  <c r="J54" i="9"/>
  <c r="J50" i="9"/>
  <c r="J34" i="9"/>
  <c r="J25" i="9"/>
  <c r="J17" i="9"/>
  <c r="J12" i="9"/>
  <c r="J8" i="9"/>
  <c r="J48" i="9"/>
  <c r="J35" i="9"/>
  <c r="J29" i="9"/>
  <c r="J24" i="9"/>
  <c r="J18" i="9"/>
  <c r="J37" i="9"/>
  <c r="J32" i="9"/>
  <c r="J63" i="9"/>
  <c r="J16" i="9"/>
  <c r="J46" i="9"/>
  <c r="J49" i="9"/>
  <c r="J38" i="9"/>
  <c r="J14" i="9"/>
  <c r="J9" i="9"/>
  <c r="J44" i="9"/>
  <c r="J6" i="9"/>
  <c r="J41" i="9"/>
  <c r="J28" i="9"/>
  <c r="J7" i="9"/>
  <c r="J53" i="9"/>
  <c r="J11" i="9"/>
  <c r="J42" i="9"/>
  <c r="J10" i="9"/>
  <c r="J66" i="9"/>
  <c r="J21" i="9"/>
  <c r="J20" i="9"/>
  <c r="J13" i="9"/>
  <c r="J33" i="9"/>
  <c r="J36" i="9"/>
  <c r="N6" i="23"/>
  <c r="N5" i="23" s="1"/>
  <c r="M6" i="23"/>
  <c r="M5" i="23" s="1"/>
  <c r="Q59" i="2"/>
  <c r="Q61" i="2"/>
  <c r="Q48" i="2"/>
  <c r="I102" i="9"/>
  <c r="I104" i="9"/>
  <c r="I100" i="9"/>
  <c r="I105" i="9"/>
  <c r="I101" i="9"/>
  <c r="I103" i="9"/>
  <c r="I91" i="9"/>
  <c r="I88" i="9"/>
  <c r="I89" i="9"/>
  <c r="I97" i="9"/>
  <c r="I99" i="9"/>
  <c r="I95" i="9"/>
  <c r="I94" i="9"/>
  <c r="I93" i="9"/>
  <c r="I90" i="9"/>
  <c r="I84" i="9"/>
  <c r="I98" i="9"/>
  <c r="I92" i="9"/>
  <c r="I79" i="9"/>
  <c r="I78" i="9"/>
  <c r="I73" i="9"/>
  <c r="I85" i="9"/>
  <c r="I82" i="9"/>
  <c r="I76" i="9"/>
  <c r="I61" i="9"/>
  <c r="I51" i="9"/>
  <c r="I47" i="9"/>
  <c r="I43" i="9"/>
  <c r="I39" i="9"/>
  <c r="I35" i="9"/>
  <c r="I31" i="9"/>
  <c r="I83" i="9"/>
  <c r="I64" i="9"/>
  <c r="I62" i="9"/>
  <c r="I55" i="9"/>
  <c r="I54" i="9"/>
  <c r="I50" i="9"/>
  <c r="I46" i="9"/>
  <c r="I42" i="9"/>
  <c r="I87" i="9"/>
  <c r="I77" i="9"/>
  <c r="I60" i="9"/>
  <c r="I86" i="9"/>
  <c r="I75" i="9"/>
  <c r="I66" i="9"/>
  <c r="I52" i="9"/>
  <c r="I45" i="9"/>
  <c r="I81" i="9"/>
  <c r="I69" i="9"/>
  <c r="I63" i="9"/>
  <c r="I48" i="9"/>
  <c r="I74" i="9"/>
  <c r="I72" i="9"/>
  <c r="I71" i="9"/>
  <c r="I70" i="9"/>
  <c r="I59" i="9"/>
  <c r="I49" i="9"/>
  <c r="I41" i="9"/>
  <c r="I65" i="9"/>
  <c r="I56" i="9"/>
  <c r="I33" i="9"/>
  <c r="I32" i="9"/>
  <c r="I20" i="9"/>
  <c r="I13" i="9"/>
  <c r="I96" i="9"/>
  <c r="I58" i="9"/>
  <c r="I53" i="9"/>
  <c r="I44" i="9"/>
  <c r="I21" i="9"/>
  <c r="I57" i="9"/>
  <c r="I38" i="9"/>
  <c r="I36" i="9"/>
  <c r="I29" i="9"/>
  <c r="I80" i="9"/>
  <c r="I40" i="9"/>
  <c r="I26" i="9"/>
  <c r="I68" i="9"/>
  <c r="I34" i="9"/>
  <c r="I30" i="9"/>
  <c r="I25" i="9"/>
  <c r="I67" i="9"/>
  <c r="I15" i="9"/>
  <c r="I27" i="9"/>
  <c r="I14" i="9"/>
  <c r="I9" i="9"/>
  <c r="I22" i="9"/>
  <c r="I17" i="9"/>
  <c r="I10" i="9"/>
  <c r="I37" i="9"/>
  <c r="I28" i="9"/>
  <c r="I7" i="9"/>
  <c r="I19" i="9"/>
  <c r="I11" i="9"/>
  <c r="I8" i="9"/>
  <c r="I16" i="9"/>
  <c r="I18" i="9"/>
  <c r="I6" i="9"/>
  <c r="I24" i="9"/>
  <c r="I23" i="9"/>
  <c r="I12" i="9"/>
  <c r="M104" i="9"/>
  <c r="M100" i="9"/>
  <c r="M102" i="9"/>
  <c r="M98" i="9"/>
  <c r="M105" i="9"/>
  <c r="M101" i="9"/>
  <c r="M96" i="9"/>
  <c r="M95" i="9"/>
  <c r="M86" i="9"/>
  <c r="M99" i="9"/>
  <c r="M93" i="9"/>
  <c r="M91" i="9"/>
  <c r="M89" i="9"/>
  <c r="M87" i="9"/>
  <c r="M103" i="9"/>
  <c r="M82" i="9"/>
  <c r="M81" i="9"/>
  <c r="M76" i="9"/>
  <c r="M71" i="9"/>
  <c r="M85" i="9"/>
  <c r="M74" i="9"/>
  <c r="M59" i="9"/>
  <c r="M53" i="9"/>
  <c r="M49" i="9"/>
  <c r="M45" i="9"/>
  <c r="M41" i="9"/>
  <c r="M37" i="9"/>
  <c r="M33" i="9"/>
  <c r="M88" i="9"/>
  <c r="M84" i="9"/>
  <c r="M79" i="9"/>
  <c r="M78" i="9"/>
  <c r="M60" i="9"/>
  <c r="M52" i="9"/>
  <c r="M48" i="9"/>
  <c r="M44" i="9"/>
  <c r="M66" i="9"/>
  <c r="M64" i="9"/>
  <c r="M61" i="9"/>
  <c r="M97" i="9"/>
  <c r="M80" i="9"/>
  <c r="M94" i="9"/>
  <c r="M69" i="9"/>
  <c r="M63" i="9"/>
  <c r="M55" i="9"/>
  <c r="M36" i="9"/>
  <c r="M77" i="9"/>
  <c r="M51" i="9"/>
  <c r="M90" i="9"/>
  <c r="M68" i="9"/>
  <c r="M65" i="9"/>
  <c r="M34" i="9"/>
  <c r="M67" i="9"/>
  <c r="M58" i="9"/>
  <c r="M35" i="9"/>
  <c r="M29" i="9"/>
  <c r="M18" i="9"/>
  <c r="M38" i="9"/>
  <c r="M19" i="9"/>
  <c r="M92" i="9"/>
  <c r="M72" i="9"/>
  <c r="M56" i="9"/>
  <c r="M39" i="9"/>
  <c r="M70" i="9"/>
  <c r="M47" i="9"/>
  <c r="M21" i="9"/>
  <c r="M50" i="9"/>
  <c r="M46" i="9"/>
  <c r="M17" i="9"/>
  <c r="M75" i="9"/>
  <c r="M73" i="9"/>
  <c r="M43" i="9"/>
  <c r="M42" i="9"/>
  <c r="M32" i="9"/>
  <c r="M7" i="9"/>
  <c r="M8" i="9"/>
  <c r="M57" i="9"/>
  <c r="M24" i="9"/>
  <c r="M23" i="9"/>
  <c r="M20" i="9"/>
  <c r="M12" i="9"/>
  <c r="M15" i="9"/>
  <c r="M9" i="9"/>
  <c r="M27" i="9"/>
  <c r="M11" i="9"/>
  <c r="M10" i="9"/>
  <c r="M6" i="9"/>
  <c r="M28" i="9"/>
  <c r="M31" i="9"/>
  <c r="M30" i="9"/>
  <c r="M25" i="9"/>
  <c r="M54" i="9"/>
  <c r="M40" i="9"/>
  <c r="M62" i="9"/>
  <c r="M14" i="9"/>
  <c r="M26" i="9"/>
  <c r="M13" i="9"/>
  <c r="M16" i="9"/>
  <c r="M22" i="9"/>
  <c r="M83" i="9"/>
  <c r="G103" i="9"/>
  <c r="G105" i="9"/>
  <c r="G101" i="9"/>
  <c r="G97" i="9"/>
  <c r="G94" i="9"/>
  <c r="G99" i="9"/>
  <c r="G96" i="9"/>
  <c r="G92" i="9"/>
  <c r="G87" i="9"/>
  <c r="G104" i="9"/>
  <c r="G100" i="9"/>
  <c r="G102" i="9"/>
  <c r="G98" i="9"/>
  <c r="G79" i="9"/>
  <c r="G80" i="9"/>
  <c r="G86" i="9"/>
  <c r="G74" i="9"/>
  <c r="G68" i="9"/>
  <c r="G93" i="9"/>
  <c r="G77" i="9"/>
  <c r="G57" i="9"/>
  <c r="G52" i="9"/>
  <c r="G48" i="9"/>
  <c r="G44" i="9"/>
  <c r="G40" i="9"/>
  <c r="G36" i="9"/>
  <c r="G32" i="9"/>
  <c r="G95" i="9"/>
  <c r="G89" i="9"/>
  <c r="G82" i="9"/>
  <c r="G65" i="9"/>
  <c r="G51" i="9"/>
  <c r="G47" i="9"/>
  <c r="G43" i="9"/>
  <c r="G67" i="9"/>
  <c r="G58" i="9"/>
  <c r="G84" i="9"/>
  <c r="G59" i="9"/>
  <c r="G91" i="9"/>
  <c r="G90" i="9"/>
  <c r="G60" i="9"/>
  <c r="G49" i="9"/>
  <c r="G38" i="9"/>
  <c r="G33" i="9"/>
  <c r="G73" i="9"/>
  <c r="G72" i="9"/>
  <c r="G71" i="9"/>
  <c r="G70" i="9"/>
  <c r="G45" i="9"/>
  <c r="G39" i="9"/>
  <c r="G85" i="9"/>
  <c r="G76" i="9"/>
  <c r="G75" i="9"/>
  <c r="G66" i="9"/>
  <c r="G63" i="9"/>
  <c r="G61" i="9"/>
  <c r="G78" i="9"/>
  <c r="G69" i="9"/>
  <c r="G81" i="9"/>
  <c r="G41" i="9"/>
  <c r="G16" i="9"/>
  <c r="G88" i="9"/>
  <c r="G83" i="9"/>
  <c r="G64" i="9"/>
  <c r="G50" i="9"/>
  <c r="G42" i="9"/>
  <c r="G34" i="9"/>
  <c r="G62" i="9"/>
  <c r="G55" i="9"/>
  <c r="G54" i="9"/>
  <c r="G37" i="9"/>
  <c r="G29" i="9"/>
  <c r="G17" i="9"/>
  <c r="G28" i="9"/>
  <c r="G35" i="9"/>
  <c r="G25" i="9"/>
  <c r="G8" i="9"/>
  <c r="G46" i="9"/>
  <c r="G26" i="9"/>
  <c r="G12" i="9"/>
  <c r="G30" i="9"/>
  <c r="G19" i="9"/>
  <c r="G14" i="9"/>
  <c r="G13" i="9"/>
  <c r="G6" i="9"/>
  <c r="G53" i="9"/>
  <c r="G20" i="9"/>
  <c r="G27" i="9"/>
  <c r="G15" i="9"/>
  <c r="G24" i="9"/>
  <c r="G23" i="9"/>
  <c r="G22" i="9"/>
  <c r="G11" i="9"/>
  <c r="G10" i="9"/>
  <c r="G9" i="9"/>
  <c r="G56" i="9"/>
  <c r="G7" i="9"/>
  <c r="G21" i="9"/>
  <c r="G31" i="9"/>
  <c r="G18" i="9"/>
  <c r="N104" i="9"/>
  <c r="N100" i="9"/>
  <c r="N96" i="9"/>
  <c r="N102" i="9"/>
  <c r="N98" i="9"/>
  <c r="N94" i="9"/>
  <c r="N92" i="9"/>
  <c r="N97" i="9"/>
  <c r="N91" i="9"/>
  <c r="N87" i="9"/>
  <c r="N95" i="9"/>
  <c r="N90" i="9"/>
  <c r="N81" i="9"/>
  <c r="N105" i="9"/>
  <c r="N93" i="9"/>
  <c r="N78" i="9"/>
  <c r="N74" i="9"/>
  <c r="N70" i="9"/>
  <c r="N66" i="9"/>
  <c r="N62" i="9"/>
  <c r="N58" i="9"/>
  <c r="N101" i="9"/>
  <c r="N86" i="9"/>
  <c r="N79" i="9"/>
  <c r="N77" i="9"/>
  <c r="N73" i="9"/>
  <c r="N69" i="9"/>
  <c r="N65" i="9"/>
  <c r="N85" i="9"/>
  <c r="N82" i="9"/>
  <c r="N83" i="9"/>
  <c r="N75" i="9"/>
  <c r="N89" i="9"/>
  <c r="N68" i="9"/>
  <c r="N63" i="9"/>
  <c r="N56" i="9"/>
  <c r="N72" i="9"/>
  <c r="N67" i="9"/>
  <c r="N57" i="9"/>
  <c r="N80" i="9"/>
  <c r="N103" i="9"/>
  <c r="N50" i="9"/>
  <c r="N47" i="9"/>
  <c r="N44" i="9"/>
  <c r="N41" i="9"/>
  <c r="N32" i="9"/>
  <c r="N29" i="9"/>
  <c r="N25" i="9"/>
  <c r="N21" i="9"/>
  <c r="N17" i="9"/>
  <c r="N13" i="9"/>
  <c r="N59" i="9"/>
  <c r="N46" i="9"/>
  <c r="N43" i="9"/>
  <c r="N38" i="9"/>
  <c r="N33" i="9"/>
  <c r="N28" i="9"/>
  <c r="N24" i="9"/>
  <c r="N99" i="9"/>
  <c r="N54" i="9"/>
  <c r="N42" i="9"/>
  <c r="N53" i="9"/>
  <c r="N48" i="9"/>
  <c r="N23" i="9"/>
  <c r="N15" i="9"/>
  <c r="N10" i="9"/>
  <c r="N6" i="9"/>
  <c r="N49" i="9"/>
  <c r="N37" i="9"/>
  <c r="N27" i="9"/>
  <c r="N22" i="9"/>
  <c r="N88" i="9"/>
  <c r="N84" i="9"/>
  <c r="N61" i="9"/>
  <c r="N60" i="9"/>
  <c r="N40" i="9"/>
  <c r="N31" i="9"/>
  <c r="N71" i="9"/>
  <c r="N64" i="9"/>
  <c r="N52" i="9"/>
  <c r="N35" i="9"/>
  <c r="N55" i="9"/>
  <c r="N45" i="9"/>
  <c r="N34" i="9"/>
  <c r="N7" i="9"/>
  <c r="N51" i="9"/>
  <c r="N30" i="9"/>
  <c r="N11" i="9"/>
  <c r="N20" i="9"/>
  <c r="N18" i="9"/>
  <c r="N12" i="9"/>
  <c r="N36" i="9"/>
  <c r="N9" i="9"/>
  <c r="N8" i="9"/>
  <c r="N39" i="9"/>
  <c r="N19" i="9"/>
  <c r="N26" i="9"/>
  <c r="N14" i="9"/>
  <c r="N76" i="9"/>
  <c r="N16" i="9"/>
  <c r="Q56" i="2"/>
  <c r="Q31" i="2"/>
  <c r="L43" i="24" l="1"/>
  <c r="K18" i="13"/>
  <c r="D7" i="9"/>
  <c r="D10" i="19"/>
  <c r="D6" i="9"/>
  <c r="D9" i="19"/>
  <c r="D8" i="19"/>
  <c r="I9" i="19" l="1"/>
  <c r="J9" i="19"/>
  <c r="K9" i="19"/>
  <c r="M9" i="19"/>
  <c r="L9" i="19"/>
  <c r="G8" i="19"/>
  <c r="M8" i="19"/>
  <c r="L8" i="19"/>
  <c r="I8" i="19"/>
  <c r="K8" i="19"/>
  <c r="J8" i="19"/>
  <c r="P6" i="23"/>
  <c r="P5" i="23" s="1"/>
  <c r="K19" i="13"/>
  <c r="Q6" i="23" s="1"/>
  <c r="Q5" i="23" s="1"/>
  <c r="AK9" i="19" l="1"/>
  <c r="F9" i="19"/>
  <c r="AQ9" i="19"/>
  <c r="AD9" i="19"/>
  <c r="AW9" i="19"/>
  <c r="AR9" i="19" s="1"/>
  <c r="AN9" i="19"/>
  <c r="AX9" i="19"/>
  <c r="AS9" i="19" s="1"/>
  <c r="AM9" i="19"/>
  <c r="AL9" i="19"/>
  <c r="F11" i="19"/>
  <c r="AQ11" i="19"/>
  <c r="AD11" i="19"/>
  <c r="AN11" i="19"/>
  <c r="AJ11" i="19"/>
  <c r="AL11" i="19"/>
  <c r="AX11" i="19"/>
  <c r="AS11" i="19" s="1"/>
  <c r="AW11" i="19"/>
  <c r="AR11" i="19" s="1"/>
  <c r="AM11" i="19"/>
  <c r="AK11" i="19"/>
  <c r="AW8" i="19"/>
  <c r="AR8" i="19" s="1"/>
  <c r="AL8" i="19"/>
  <c r="AK8" i="19"/>
  <c r="AJ9" i="19" s="1"/>
  <c r="AJ8" i="19"/>
  <c r="F8" i="19"/>
  <c r="AN8" i="19"/>
  <c r="AM8" i="19"/>
  <c r="AP8" i="19"/>
  <c r="AU8" i="19" s="1"/>
  <c r="AX8" i="19"/>
  <c r="AS8" i="19" s="1"/>
  <c r="AD8" i="19"/>
  <c r="AQ8" i="19"/>
  <c r="K20" i="13"/>
  <c r="AJ10" i="19"/>
  <c r="F10" i="19"/>
  <c r="AQ10" i="19"/>
  <c r="AD10" i="19"/>
  <c r="AX10" i="19"/>
  <c r="AS10" i="19" s="1"/>
  <c r="AW10" i="19"/>
  <c r="AR10" i="19" s="1"/>
  <c r="AN10" i="19"/>
  <c r="AM10" i="19"/>
  <c r="AL10" i="19"/>
  <c r="AK10" i="19"/>
  <c r="AP9" i="19" l="1"/>
  <c r="AU9" i="19" s="1"/>
  <c r="R6" i="23"/>
  <c r="R5" i="23" s="1"/>
  <c r="K21" i="13"/>
  <c r="K22" i="13" s="1"/>
  <c r="C2" i="20" a="1"/>
  <c r="C2" i="20" s="1"/>
  <c r="A3" i="20"/>
  <c r="B2" i="20" a="1"/>
  <c r="B2" i="20" s="1"/>
  <c r="S6" i="23" l="1"/>
  <c r="S5" i="23" s="1"/>
  <c r="A4" i="20"/>
  <c r="C3" i="20" a="1"/>
  <c r="C3" i="20" s="1"/>
  <c r="B3" i="20" a="1"/>
  <c r="B3" i="20" s="1"/>
  <c r="K23" i="13"/>
  <c r="L2" i="20"/>
  <c r="D2" i="20"/>
  <c r="H2" i="20"/>
  <c r="J2" i="20"/>
  <c r="I2" i="20"/>
  <c r="E2" i="20"/>
  <c r="K2" i="20"/>
  <c r="T6" i="23"/>
  <c r="T5" i="23" s="1"/>
  <c r="AP10" i="19"/>
  <c r="G2" i="20" l="1"/>
  <c r="F2" i="20"/>
  <c r="E3" i="20"/>
  <c r="D3" i="20"/>
  <c r="K3" i="20"/>
  <c r="L3" i="20"/>
  <c r="J3" i="20"/>
  <c r="K24" i="13"/>
  <c r="AU10" i="19"/>
  <c r="AP11" i="19"/>
  <c r="AU11" i="19" s="1"/>
  <c r="B4" i="20" a="1"/>
  <c r="B4" i="20" s="1"/>
  <c r="A5" i="20"/>
  <c r="C4" i="20" a="1"/>
  <c r="C4" i="20" s="1"/>
  <c r="L4" i="20" s="1"/>
  <c r="I3" i="20"/>
  <c r="H3" i="20"/>
  <c r="U6" i="23"/>
  <c r="U5" i="23" s="1"/>
  <c r="F3" i="20" l="1"/>
  <c r="G3" i="20"/>
  <c r="B13" i="23"/>
  <c r="B102" i="23"/>
  <c r="B163" i="23"/>
  <c r="B81" i="23"/>
  <c r="B108" i="23"/>
  <c r="B146" i="23"/>
  <c r="B194" i="23"/>
  <c r="B35" i="23"/>
  <c r="B188" i="23"/>
  <c r="B94" i="23"/>
  <c r="B100" i="23"/>
  <c r="B132" i="23"/>
  <c r="B183" i="23"/>
  <c r="B234" i="23"/>
  <c r="B189" i="23"/>
  <c r="B22" i="23"/>
  <c r="B149" i="23"/>
  <c r="B126" i="23"/>
  <c r="B121" i="23"/>
  <c r="B105" i="23"/>
  <c r="B133" i="23"/>
  <c r="B167" i="23"/>
  <c r="B209" i="23"/>
  <c r="B75" i="23"/>
  <c r="B93" i="23"/>
  <c r="B250" i="23"/>
  <c r="B225" i="23"/>
  <c r="B30" i="23"/>
  <c r="B76" i="23"/>
  <c r="B175" i="23"/>
  <c r="B218" i="23"/>
  <c r="B222" i="23"/>
  <c r="B140" i="23"/>
  <c r="B62" i="23"/>
  <c r="B95" i="23"/>
  <c r="B130" i="23"/>
  <c r="B7" i="23"/>
  <c r="B206" i="23"/>
  <c r="B25" i="23"/>
  <c r="B195" i="23"/>
  <c r="B211" i="23"/>
  <c r="B235" i="23"/>
  <c r="B23" i="23"/>
  <c r="B187" i="23"/>
  <c r="B111" i="23"/>
  <c r="B27" i="23"/>
  <c r="B21" i="23"/>
  <c r="B65" i="23"/>
  <c r="B248" i="23"/>
  <c r="B42" i="23"/>
  <c r="B232" i="23"/>
  <c r="B181" i="23"/>
  <c r="B247" i="23"/>
  <c r="B245" i="23"/>
  <c r="B96" i="23"/>
  <c r="B115" i="23"/>
  <c r="B253" i="23"/>
  <c r="B79" i="23"/>
  <c r="B41" i="23"/>
  <c r="B53" i="23"/>
  <c r="B17" i="23"/>
  <c r="B61" i="23"/>
  <c r="B86" i="23"/>
  <c r="B116" i="23"/>
  <c r="B260" i="23"/>
  <c r="B198" i="23"/>
  <c r="B184" i="23"/>
  <c r="B192" i="23"/>
  <c r="B207" i="23"/>
  <c r="B229" i="23"/>
  <c r="B261" i="23"/>
  <c r="B110" i="23"/>
  <c r="B32" i="23"/>
  <c r="B89" i="23"/>
  <c r="B152" i="23"/>
  <c r="B44" i="23"/>
  <c r="B72" i="23"/>
  <c r="B127" i="23"/>
  <c r="B28" i="23"/>
  <c r="B129" i="23"/>
  <c r="B151" i="23"/>
  <c r="B180" i="23"/>
  <c r="B219" i="23"/>
  <c r="B99" i="23"/>
  <c r="B157" i="23"/>
  <c r="B254" i="23"/>
  <c r="B228" i="23"/>
  <c r="B63" i="23"/>
  <c r="B122" i="23"/>
  <c r="B200" i="23"/>
  <c r="B205" i="23"/>
  <c r="B83" i="23"/>
  <c r="B196" i="23"/>
  <c r="B246" i="23"/>
  <c r="B158" i="23"/>
  <c r="B217" i="23"/>
  <c r="B147" i="23"/>
  <c r="B16" i="23"/>
  <c r="B204" i="23"/>
  <c r="B52" i="23"/>
  <c r="B223" i="23"/>
  <c r="B171" i="23"/>
  <c r="B242" i="23"/>
  <c r="B220" i="23"/>
  <c r="B45" i="23"/>
  <c r="B239" i="23"/>
  <c r="B8" i="23"/>
  <c r="B125" i="23"/>
  <c r="B145" i="23"/>
  <c r="B210" i="23"/>
  <c r="B191" i="23"/>
  <c r="B119" i="23"/>
  <c r="B143" i="23"/>
  <c r="B215" i="23"/>
  <c r="B160" i="23"/>
  <c r="B221" i="23"/>
  <c r="B237" i="23"/>
  <c r="B230" i="23"/>
  <c r="B136" i="23"/>
  <c r="B31" i="23"/>
  <c r="B243" i="23"/>
  <c r="B212" i="23"/>
  <c r="B199" i="23"/>
  <c r="B224" i="23"/>
  <c r="B135" i="23"/>
  <c r="B176" i="23"/>
  <c r="B257" i="23"/>
  <c r="B80" i="23"/>
  <c r="B139" i="23"/>
  <c r="B259" i="23"/>
  <c r="B159" i="23"/>
  <c r="B77" i="23"/>
  <c r="B182" i="23"/>
  <c r="B238" i="23"/>
  <c r="B244" i="23"/>
  <c r="B18" i="23"/>
  <c r="B40" i="23"/>
  <c r="B197" i="23"/>
  <c r="B162" i="23"/>
  <c r="B153" i="23"/>
  <c r="B107" i="23"/>
  <c r="B165" i="23"/>
  <c r="B60" i="23"/>
  <c r="B54" i="23"/>
  <c r="B74" i="23"/>
  <c r="B249" i="23"/>
  <c r="B56" i="23"/>
  <c r="B33" i="23"/>
  <c r="B67" i="23"/>
  <c r="B87" i="23"/>
  <c r="B193" i="23"/>
  <c r="B168" i="23"/>
  <c r="B173" i="23"/>
  <c r="B240" i="23"/>
  <c r="B34" i="23"/>
  <c r="B120" i="23"/>
  <c r="B84" i="23"/>
  <c r="B70" i="23"/>
  <c r="B101" i="23"/>
  <c r="B20" i="23"/>
  <c r="B179" i="23"/>
  <c r="B66" i="23"/>
  <c r="B85" i="23"/>
  <c r="B14" i="23"/>
  <c r="B233" i="23"/>
  <c r="B148" i="23"/>
  <c r="B69" i="23"/>
  <c r="B164" i="23"/>
  <c r="B51" i="23"/>
  <c r="B144" i="23"/>
  <c r="B58" i="23"/>
  <c r="B57" i="23"/>
  <c r="B46" i="23"/>
  <c r="B156" i="23"/>
  <c r="B186" i="23"/>
  <c r="B142" i="23"/>
  <c r="B256" i="23"/>
  <c r="B172" i="23"/>
  <c r="B49" i="23"/>
  <c r="B263" i="23"/>
  <c r="B252" i="23"/>
  <c r="B166" i="23"/>
  <c r="B155" i="23"/>
  <c r="B59" i="23"/>
  <c r="B98" i="23"/>
  <c r="B208" i="23"/>
  <c r="B262" i="23"/>
  <c r="B134" i="23"/>
  <c r="B73" i="23"/>
  <c r="B12" i="23"/>
  <c r="B174" i="23"/>
  <c r="B202" i="23"/>
  <c r="B258" i="23"/>
  <c r="B104" i="23"/>
  <c r="B48" i="23"/>
  <c r="B203" i="23"/>
  <c r="B113" i="23"/>
  <c r="B251" i="23"/>
  <c r="B128" i="23"/>
  <c r="B201" i="23"/>
  <c r="B106" i="23"/>
  <c r="B216" i="23"/>
  <c r="B137" i="23"/>
  <c r="B29" i="23"/>
  <c r="B255" i="23"/>
  <c r="B214" i="23"/>
  <c r="B26" i="23"/>
  <c r="B24" i="23"/>
  <c r="B213" i="23"/>
  <c r="B177" i="23"/>
  <c r="B97" i="23"/>
  <c r="B64" i="23"/>
  <c r="B88" i="23"/>
  <c r="B123" i="23"/>
  <c r="B170" i="23"/>
  <c r="B190" i="23"/>
  <c r="B92" i="23"/>
  <c r="B161" i="23"/>
  <c r="B124" i="23"/>
  <c r="B236" i="23"/>
  <c r="B109" i="23"/>
  <c r="B150" i="23"/>
  <c r="B118" i="23"/>
  <c r="B68" i="23"/>
  <c r="B169" i="23"/>
  <c r="B50" i="23"/>
  <c r="B227" i="23"/>
  <c r="B117" i="23"/>
  <c r="B154" i="23"/>
  <c r="B47" i="23"/>
  <c r="B55" i="23"/>
  <c r="B103" i="23"/>
  <c r="B226" i="23"/>
  <c r="B112" i="23"/>
  <c r="B131" i="23"/>
  <c r="B38" i="23"/>
  <c r="B82" i="23"/>
  <c r="B37" i="23"/>
  <c r="B114" i="23"/>
  <c r="B241" i="23"/>
  <c r="B71" i="23"/>
  <c r="B36" i="23"/>
  <c r="B90" i="23"/>
  <c r="B78" i="23"/>
  <c r="B10" i="23"/>
  <c r="B138" i="23"/>
  <c r="B19" i="23"/>
  <c r="B43" i="23"/>
  <c r="B9" i="23"/>
  <c r="B231" i="23"/>
  <c r="B185" i="23"/>
  <c r="B178" i="23"/>
  <c r="B11" i="23"/>
  <c r="B39" i="23"/>
  <c r="B15" i="23"/>
  <c r="B91" i="23"/>
  <c r="B141" i="23"/>
  <c r="J4" i="20"/>
  <c r="K4" i="20"/>
  <c r="D4" i="20"/>
  <c r="E4" i="20"/>
  <c r="H4" i="20"/>
  <c r="I4" i="20"/>
  <c r="J5" i="20"/>
  <c r="C5" i="20" a="1"/>
  <c r="C5" i="20" s="1"/>
  <c r="A6" i="20"/>
  <c r="E5" i="20"/>
  <c r="B5" i="20" a="1"/>
  <c r="B5" i="20" s="1"/>
  <c r="K5" i="20"/>
  <c r="L5" i="20"/>
  <c r="D5" i="20"/>
  <c r="K25" i="13"/>
  <c r="V6" i="23"/>
  <c r="F4" i="20" l="1"/>
  <c r="G4" i="20"/>
  <c r="F5" i="20"/>
  <c r="G5" i="20"/>
  <c r="C11" i="23"/>
  <c r="D11" i="23"/>
  <c r="I11" i="23"/>
  <c r="G11" i="23"/>
  <c r="E11" i="23"/>
  <c r="F11" i="23"/>
  <c r="J11" i="23"/>
  <c r="H11" i="23"/>
  <c r="I109" i="23"/>
  <c r="C109" i="23"/>
  <c r="H109" i="23"/>
  <c r="J109" i="23"/>
  <c r="D109" i="23"/>
  <c r="F109" i="23"/>
  <c r="G109" i="23"/>
  <c r="E109" i="23"/>
  <c r="D73" i="23"/>
  <c r="G73" i="23"/>
  <c r="F73" i="23"/>
  <c r="I73" i="23"/>
  <c r="E73" i="23"/>
  <c r="H73" i="23"/>
  <c r="J73" i="23"/>
  <c r="C73" i="23"/>
  <c r="G84" i="23"/>
  <c r="H84" i="23"/>
  <c r="I84" i="23"/>
  <c r="J84" i="23"/>
  <c r="C84" i="23"/>
  <c r="F84" i="23"/>
  <c r="D84" i="23"/>
  <c r="E84" i="23"/>
  <c r="I135" i="23"/>
  <c r="J135" i="23"/>
  <c r="C135" i="23"/>
  <c r="F135" i="23"/>
  <c r="E135" i="23"/>
  <c r="D135" i="23"/>
  <c r="G135" i="23"/>
  <c r="H135" i="23"/>
  <c r="F196" i="23"/>
  <c r="C196" i="23"/>
  <c r="D196" i="23"/>
  <c r="I196" i="23"/>
  <c r="J196" i="23"/>
  <c r="H196" i="23"/>
  <c r="E196" i="23"/>
  <c r="G196" i="23"/>
  <c r="E17" i="23"/>
  <c r="C17" i="23"/>
  <c r="G17" i="23"/>
  <c r="J17" i="23"/>
  <c r="D17" i="23"/>
  <c r="H17" i="23"/>
  <c r="F17" i="23"/>
  <c r="I17" i="23"/>
  <c r="G76" i="23"/>
  <c r="D76" i="23"/>
  <c r="H76" i="23"/>
  <c r="C76" i="23"/>
  <c r="E76" i="23"/>
  <c r="F76" i="23"/>
  <c r="J76" i="23"/>
  <c r="I76" i="23"/>
  <c r="D178" i="23"/>
  <c r="F178" i="23"/>
  <c r="G178" i="23"/>
  <c r="I178" i="23"/>
  <c r="C178" i="23"/>
  <c r="E178" i="23"/>
  <c r="H178" i="23"/>
  <c r="J178" i="23"/>
  <c r="E236" i="23"/>
  <c r="C236" i="23"/>
  <c r="J236" i="23"/>
  <c r="D236" i="23"/>
  <c r="H236" i="23"/>
  <c r="F236" i="23"/>
  <c r="I236" i="23"/>
  <c r="G236" i="23"/>
  <c r="I134" i="23"/>
  <c r="J134" i="23"/>
  <c r="G134" i="23"/>
  <c r="F134" i="23"/>
  <c r="C134" i="23"/>
  <c r="E134" i="23"/>
  <c r="D134" i="23"/>
  <c r="H134" i="23"/>
  <c r="C120" i="23"/>
  <c r="I120" i="23"/>
  <c r="J120" i="23"/>
  <c r="E120" i="23"/>
  <c r="F120" i="23"/>
  <c r="G120" i="23"/>
  <c r="H120" i="23"/>
  <c r="D120" i="23"/>
  <c r="G224" i="23"/>
  <c r="F224" i="23"/>
  <c r="E224" i="23"/>
  <c r="I224" i="23"/>
  <c r="J224" i="23"/>
  <c r="C224" i="23"/>
  <c r="D224" i="23"/>
  <c r="H224" i="23"/>
  <c r="F83" i="23"/>
  <c r="H83" i="23"/>
  <c r="E83" i="23"/>
  <c r="C83" i="23"/>
  <c r="J83" i="23"/>
  <c r="D83" i="23"/>
  <c r="G83" i="23"/>
  <c r="I83" i="23"/>
  <c r="J53" i="23"/>
  <c r="G53" i="23"/>
  <c r="I53" i="23"/>
  <c r="E53" i="23"/>
  <c r="F53" i="23"/>
  <c r="C53" i="23"/>
  <c r="H53" i="23"/>
  <c r="D53" i="23"/>
  <c r="C105" i="23"/>
  <c r="I105" i="23"/>
  <c r="F105" i="23"/>
  <c r="H105" i="23"/>
  <c r="D105" i="23"/>
  <c r="J105" i="23"/>
  <c r="G105" i="23"/>
  <c r="E105" i="23"/>
  <c r="G43" i="23"/>
  <c r="I43" i="23"/>
  <c r="E43" i="23"/>
  <c r="J43" i="23"/>
  <c r="C43" i="23"/>
  <c r="D43" i="23"/>
  <c r="F43" i="23"/>
  <c r="H43" i="23"/>
  <c r="C103" i="23"/>
  <c r="J103" i="23"/>
  <c r="F103" i="23"/>
  <c r="I103" i="23"/>
  <c r="D103" i="23"/>
  <c r="E103" i="23"/>
  <c r="G103" i="23"/>
  <c r="H103" i="23"/>
  <c r="E190" i="23"/>
  <c r="C190" i="23"/>
  <c r="F190" i="23"/>
  <c r="I190" i="23"/>
  <c r="G190" i="23"/>
  <c r="J190" i="23"/>
  <c r="D190" i="23"/>
  <c r="H190" i="23"/>
  <c r="C201" i="23"/>
  <c r="F201" i="23"/>
  <c r="J201" i="23"/>
  <c r="D201" i="23"/>
  <c r="I201" i="23"/>
  <c r="E201" i="23"/>
  <c r="G201" i="23"/>
  <c r="H201" i="23"/>
  <c r="G59" i="23"/>
  <c r="C59" i="23"/>
  <c r="H59" i="23"/>
  <c r="D59" i="23"/>
  <c r="E59" i="23"/>
  <c r="F59" i="23"/>
  <c r="I59" i="23"/>
  <c r="J59" i="23"/>
  <c r="E164" i="23"/>
  <c r="I164" i="23"/>
  <c r="D164" i="23"/>
  <c r="H164" i="23"/>
  <c r="F164" i="23"/>
  <c r="G164" i="23"/>
  <c r="C164" i="23"/>
  <c r="J164" i="23"/>
  <c r="D20" i="23"/>
  <c r="E20" i="23"/>
  <c r="F20" i="23"/>
  <c r="C20" i="23"/>
  <c r="G20" i="23"/>
  <c r="J20" i="23"/>
  <c r="I20" i="23"/>
  <c r="H20" i="23"/>
  <c r="H54" i="23"/>
  <c r="J54" i="23"/>
  <c r="D54" i="23"/>
  <c r="I54" i="23"/>
  <c r="F54" i="23"/>
  <c r="G54" i="23"/>
  <c r="C54" i="23"/>
  <c r="E54" i="23"/>
  <c r="H80" i="23"/>
  <c r="E80" i="23"/>
  <c r="G80" i="23"/>
  <c r="J80" i="23"/>
  <c r="F80" i="23"/>
  <c r="I80" i="23"/>
  <c r="C80" i="23"/>
  <c r="D80" i="23"/>
  <c r="F119" i="23"/>
  <c r="I119" i="23"/>
  <c r="C119" i="23"/>
  <c r="J119" i="23"/>
  <c r="E119" i="23"/>
  <c r="D119" i="23"/>
  <c r="G119" i="23"/>
  <c r="H119" i="23"/>
  <c r="C217" i="23"/>
  <c r="I217" i="23"/>
  <c r="H217" i="23"/>
  <c r="J217" i="23"/>
  <c r="E217" i="23"/>
  <c r="G217" i="23"/>
  <c r="D217" i="23"/>
  <c r="F217" i="23"/>
  <c r="F129" i="23"/>
  <c r="J129" i="23"/>
  <c r="C129" i="23"/>
  <c r="D129" i="23"/>
  <c r="E129" i="23"/>
  <c r="I129" i="23"/>
  <c r="G129" i="23"/>
  <c r="H129" i="23"/>
  <c r="J116" i="23"/>
  <c r="D116" i="23"/>
  <c r="F116" i="23"/>
  <c r="H116" i="23"/>
  <c r="I116" i="23"/>
  <c r="E116" i="23"/>
  <c r="G116" i="23"/>
  <c r="C116" i="23"/>
  <c r="I65" i="23"/>
  <c r="C65" i="23"/>
  <c r="F65" i="23"/>
  <c r="H65" i="23"/>
  <c r="G65" i="23"/>
  <c r="J65" i="23"/>
  <c r="D65" i="23"/>
  <c r="E65" i="23"/>
  <c r="H75" i="23"/>
  <c r="I75" i="23"/>
  <c r="D75" i="23"/>
  <c r="G75" i="23"/>
  <c r="F75" i="23"/>
  <c r="J75" i="23"/>
  <c r="C75" i="23"/>
  <c r="E75" i="23"/>
  <c r="D35" i="23"/>
  <c r="I35" i="23"/>
  <c r="E35" i="23"/>
  <c r="G35" i="23"/>
  <c r="H35" i="23"/>
  <c r="J35" i="23"/>
  <c r="C35" i="23"/>
  <c r="F35" i="23"/>
  <c r="F15" i="23"/>
  <c r="I15" i="23"/>
  <c r="G15" i="23"/>
  <c r="J15" i="23"/>
  <c r="C15" i="23"/>
  <c r="H15" i="23"/>
  <c r="D15" i="23"/>
  <c r="E15" i="23"/>
  <c r="I19" i="23"/>
  <c r="J19" i="23"/>
  <c r="D19" i="23"/>
  <c r="F19" i="23"/>
  <c r="E19" i="23"/>
  <c r="C19" i="23"/>
  <c r="G19" i="23"/>
  <c r="H19" i="23"/>
  <c r="I114" i="23"/>
  <c r="C114" i="23"/>
  <c r="H114" i="23"/>
  <c r="D114" i="23"/>
  <c r="F114" i="23"/>
  <c r="J114" i="23"/>
  <c r="G114" i="23"/>
  <c r="E114" i="23"/>
  <c r="C55" i="23"/>
  <c r="J55" i="23"/>
  <c r="I55" i="23"/>
  <c r="F55" i="23"/>
  <c r="H55" i="23"/>
  <c r="E55" i="23"/>
  <c r="D55" i="23"/>
  <c r="G55" i="23"/>
  <c r="I118" i="23"/>
  <c r="H118" i="23"/>
  <c r="F118" i="23"/>
  <c r="D118" i="23"/>
  <c r="J118" i="23"/>
  <c r="G118" i="23"/>
  <c r="E118" i="23"/>
  <c r="C118" i="23"/>
  <c r="E170" i="23"/>
  <c r="D170" i="23"/>
  <c r="F170" i="23"/>
  <c r="C170" i="23"/>
  <c r="G170" i="23"/>
  <c r="I170" i="23"/>
  <c r="H170" i="23"/>
  <c r="J170" i="23"/>
  <c r="F26" i="23"/>
  <c r="D26" i="23"/>
  <c r="J26" i="23"/>
  <c r="H26" i="23"/>
  <c r="I26" i="23"/>
  <c r="C26" i="23"/>
  <c r="E26" i="23"/>
  <c r="G26" i="23"/>
  <c r="C128" i="23"/>
  <c r="D128" i="23"/>
  <c r="F128" i="23"/>
  <c r="H128" i="23"/>
  <c r="J128" i="23"/>
  <c r="G128" i="23"/>
  <c r="E128" i="23"/>
  <c r="I128" i="23"/>
  <c r="E174" i="23"/>
  <c r="D174" i="23"/>
  <c r="F174" i="23"/>
  <c r="C174" i="23"/>
  <c r="G174" i="23"/>
  <c r="I174" i="23"/>
  <c r="J174" i="23"/>
  <c r="H174" i="23"/>
  <c r="D155" i="23"/>
  <c r="J155" i="23"/>
  <c r="F155" i="23"/>
  <c r="G155" i="23"/>
  <c r="I155" i="23"/>
  <c r="E155" i="23"/>
  <c r="C155" i="23"/>
  <c r="H155" i="23"/>
  <c r="F186" i="23"/>
  <c r="G186" i="23"/>
  <c r="C186" i="23"/>
  <c r="D186" i="23"/>
  <c r="E186" i="23"/>
  <c r="I186" i="23"/>
  <c r="J186" i="23"/>
  <c r="H186" i="23"/>
  <c r="C69" i="23"/>
  <c r="F69" i="23"/>
  <c r="D69" i="23"/>
  <c r="E69" i="23"/>
  <c r="H69" i="23"/>
  <c r="G69" i="23"/>
  <c r="J69" i="23"/>
  <c r="I69" i="23"/>
  <c r="C101" i="23"/>
  <c r="J101" i="23"/>
  <c r="F101" i="23"/>
  <c r="I101" i="23"/>
  <c r="H101" i="23"/>
  <c r="D101" i="23"/>
  <c r="G101" i="23"/>
  <c r="E101" i="23"/>
  <c r="D193" i="23"/>
  <c r="J193" i="23"/>
  <c r="G193" i="23"/>
  <c r="C193" i="23"/>
  <c r="E193" i="23"/>
  <c r="H193" i="23"/>
  <c r="I193" i="23"/>
  <c r="F193" i="23"/>
  <c r="I60" i="23"/>
  <c r="H60" i="23"/>
  <c r="D60" i="23"/>
  <c r="F60" i="23"/>
  <c r="E60" i="23"/>
  <c r="J60" i="23"/>
  <c r="G60" i="23"/>
  <c r="C60" i="23"/>
  <c r="D244" i="23"/>
  <c r="C244" i="23"/>
  <c r="I244" i="23"/>
  <c r="E244" i="23"/>
  <c r="F244" i="23"/>
  <c r="G244" i="23"/>
  <c r="H244" i="23"/>
  <c r="J244" i="23"/>
  <c r="G257" i="23"/>
  <c r="H257" i="23"/>
  <c r="E257" i="23"/>
  <c r="C257" i="23"/>
  <c r="F257" i="23"/>
  <c r="J257" i="23"/>
  <c r="I257" i="23"/>
  <c r="D257" i="23"/>
  <c r="C136" i="23"/>
  <c r="I136" i="23"/>
  <c r="G136" i="23"/>
  <c r="D136" i="23"/>
  <c r="E136" i="23"/>
  <c r="J136" i="23"/>
  <c r="F136" i="23"/>
  <c r="H136" i="23"/>
  <c r="D191" i="23"/>
  <c r="I191" i="23"/>
  <c r="E191" i="23"/>
  <c r="J191" i="23"/>
  <c r="G191" i="23"/>
  <c r="H191" i="23"/>
  <c r="C191" i="23"/>
  <c r="F191" i="23"/>
  <c r="E242" i="23"/>
  <c r="J242" i="23"/>
  <c r="C242" i="23"/>
  <c r="F242" i="23"/>
  <c r="I242" i="23"/>
  <c r="D242" i="23"/>
  <c r="G242" i="23"/>
  <c r="H242" i="23"/>
  <c r="D158" i="23"/>
  <c r="G158" i="23"/>
  <c r="F158" i="23"/>
  <c r="I158" i="23"/>
  <c r="J158" i="23"/>
  <c r="E158" i="23"/>
  <c r="C158" i="23"/>
  <c r="H158" i="23"/>
  <c r="G228" i="23"/>
  <c r="E228" i="23"/>
  <c r="C228" i="23"/>
  <c r="I228" i="23"/>
  <c r="J228" i="23"/>
  <c r="D228" i="23"/>
  <c r="F228" i="23"/>
  <c r="H228" i="23"/>
  <c r="F28" i="23"/>
  <c r="J28" i="23"/>
  <c r="I28" i="23"/>
  <c r="C28" i="23"/>
  <c r="D28" i="23"/>
  <c r="E28" i="23"/>
  <c r="H28" i="23"/>
  <c r="G28" i="23"/>
  <c r="G261" i="23"/>
  <c r="I261" i="23"/>
  <c r="H261" i="23"/>
  <c r="J261" i="23"/>
  <c r="D261" i="23"/>
  <c r="E261" i="23"/>
  <c r="F261" i="23"/>
  <c r="C261" i="23"/>
  <c r="C86" i="23"/>
  <c r="G86" i="23"/>
  <c r="E86" i="23"/>
  <c r="D86" i="23"/>
  <c r="H86" i="23"/>
  <c r="J86" i="23"/>
  <c r="I86" i="23"/>
  <c r="F86" i="23"/>
  <c r="E96" i="23"/>
  <c r="C96" i="23"/>
  <c r="D96" i="23"/>
  <c r="J96" i="23"/>
  <c r="F96" i="23"/>
  <c r="H96" i="23"/>
  <c r="I96" i="23"/>
  <c r="G96" i="23"/>
  <c r="D21" i="23"/>
  <c r="F21" i="23"/>
  <c r="E21" i="23"/>
  <c r="I21" i="23"/>
  <c r="C21" i="23"/>
  <c r="G21" i="23"/>
  <c r="H21" i="23"/>
  <c r="J21" i="23"/>
  <c r="E25" i="23"/>
  <c r="I25" i="23"/>
  <c r="H25" i="23"/>
  <c r="C25" i="23"/>
  <c r="D25" i="23"/>
  <c r="J25" i="23"/>
  <c r="G25" i="23"/>
  <c r="F25" i="23"/>
  <c r="G218" i="23"/>
  <c r="J218" i="23"/>
  <c r="E218" i="23"/>
  <c r="D218" i="23"/>
  <c r="F218" i="23"/>
  <c r="H218" i="23"/>
  <c r="C218" i="23"/>
  <c r="I218" i="23"/>
  <c r="C209" i="23"/>
  <c r="H209" i="23"/>
  <c r="E209" i="23"/>
  <c r="G209" i="23"/>
  <c r="D209" i="23"/>
  <c r="F209" i="23"/>
  <c r="I209" i="23"/>
  <c r="J209" i="23"/>
  <c r="D189" i="23"/>
  <c r="G189" i="23"/>
  <c r="C189" i="23"/>
  <c r="H189" i="23"/>
  <c r="F189" i="23"/>
  <c r="I189" i="23"/>
  <c r="J189" i="23"/>
  <c r="E189" i="23"/>
  <c r="F194" i="23"/>
  <c r="I194" i="23"/>
  <c r="C194" i="23"/>
  <c r="H194" i="23"/>
  <c r="E194" i="23"/>
  <c r="G194" i="23"/>
  <c r="D194" i="23"/>
  <c r="J194" i="23"/>
  <c r="C10" i="23"/>
  <c r="G10" i="23"/>
  <c r="J10" i="23"/>
  <c r="D10" i="23"/>
  <c r="I10" i="23"/>
  <c r="E10" i="23"/>
  <c r="F10" i="23"/>
  <c r="H10" i="23"/>
  <c r="C88" i="23"/>
  <c r="E88" i="23"/>
  <c r="D88" i="23"/>
  <c r="I88" i="23"/>
  <c r="H88" i="23"/>
  <c r="J88" i="23"/>
  <c r="G88" i="23"/>
  <c r="F88" i="23"/>
  <c r="G252" i="23"/>
  <c r="E252" i="23"/>
  <c r="F252" i="23"/>
  <c r="D252" i="23"/>
  <c r="I252" i="23"/>
  <c r="C252" i="23"/>
  <c r="J252" i="23"/>
  <c r="H252" i="23"/>
  <c r="E67" i="23"/>
  <c r="F67" i="23"/>
  <c r="J67" i="23"/>
  <c r="D67" i="23"/>
  <c r="G67" i="23"/>
  <c r="C67" i="23"/>
  <c r="H67" i="23"/>
  <c r="I67" i="23"/>
  <c r="G237" i="23"/>
  <c r="C237" i="23"/>
  <c r="H237" i="23"/>
  <c r="E237" i="23"/>
  <c r="J237" i="23"/>
  <c r="I237" i="23"/>
  <c r="D237" i="23"/>
  <c r="F237" i="23"/>
  <c r="F157" i="23"/>
  <c r="I157" i="23"/>
  <c r="G157" i="23"/>
  <c r="H157" i="23"/>
  <c r="C157" i="23"/>
  <c r="J157" i="23"/>
  <c r="E157" i="23"/>
  <c r="D157" i="23"/>
  <c r="G247" i="23"/>
  <c r="H247" i="23"/>
  <c r="J247" i="23"/>
  <c r="F247" i="23"/>
  <c r="D247" i="23"/>
  <c r="C247" i="23"/>
  <c r="E247" i="23"/>
  <c r="I247" i="23"/>
  <c r="C133" i="23"/>
  <c r="F133" i="23"/>
  <c r="I133" i="23"/>
  <c r="J133" i="23"/>
  <c r="G133" i="23"/>
  <c r="D133" i="23"/>
  <c r="H133" i="23"/>
  <c r="E133" i="23"/>
  <c r="G78" i="23"/>
  <c r="D78" i="23"/>
  <c r="E78" i="23"/>
  <c r="H78" i="23"/>
  <c r="J78" i="23"/>
  <c r="I78" i="23"/>
  <c r="C78" i="23"/>
  <c r="F78" i="23"/>
  <c r="I64" i="23"/>
  <c r="D64" i="23"/>
  <c r="J64" i="23"/>
  <c r="C64" i="23"/>
  <c r="E64" i="23"/>
  <c r="H64" i="23"/>
  <c r="F64" i="23"/>
  <c r="G64" i="23"/>
  <c r="G263" i="23"/>
  <c r="H263" i="23"/>
  <c r="I263" i="23"/>
  <c r="E263" i="23"/>
  <c r="D263" i="23"/>
  <c r="F263" i="23"/>
  <c r="J263" i="23"/>
  <c r="C263" i="23"/>
  <c r="I33" i="23"/>
  <c r="J33" i="23"/>
  <c r="C33" i="23"/>
  <c r="E33" i="23"/>
  <c r="G33" i="23"/>
  <c r="H33" i="23"/>
  <c r="F33" i="23"/>
  <c r="D33" i="23"/>
  <c r="G221" i="23"/>
  <c r="D221" i="23"/>
  <c r="J221" i="23"/>
  <c r="E221" i="23"/>
  <c r="H221" i="23"/>
  <c r="I221" i="23"/>
  <c r="C221" i="23"/>
  <c r="F221" i="23"/>
  <c r="I99" i="23"/>
  <c r="C99" i="23"/>
  <c r="F99" i="23"/>
  <c r="E99" i="23"/>
  <c r="D99" i="23"/>
  <c r="H99" i="23"/>
  <c r="J99" i="23"/>
  <c r="G99" i="23"/>
  <c r="G181" i="23"/>
  <c r="H181" i="23"/>
  <c r="I181" i="23"/>
  <c r="D181" i="23"/>
  <c r="E181" i="23"/>
  <c r="F181" i="23"/>
  <c r="J181" i="23"/>
  <c r="C181" i="23"/>
  <c r="C30" i="23"/>
  <c r="F30" i="23"/>
  <c r="G30" i="23"/>
  <c r="E30" i="23"/>
  <c r="I30" i="23"/>
  <c r="J30" i="23"/>
  <c r="D30" i="23"/>
  <c r="H30" i="23"/>
  <c r="E91" i="23"/>
  <c r="H91" i="23"/>
  <c r="C91" i="23"/>
  <c r="D91" i="23"/>
  <c r="J91" i="23"/>
  <c r="F91" i="23"/>
  <c r="G91" i="23"/>
  <c r="I91" i="23"/>
  <c r="H241" i="23"/>
  <c r="D241" i="23"/>
  <c r="I241" i="23"/>
  <c r="J241" i="23"/>
  <c r="E241" i="23"/>
  <c r="F241" i="23"/>
  <c r="C241" i="23"/>
  <c r="G241" i="23"/>
  <c r="C68" i="23"/>
  <c r="F68" i="23"/>
  <c r="D68" i="23"/>
  <c r="I68" i="23"/>
  <c r="H68" i="23"/>
  <c r="J68" i="23"/>
  <c r="E68" i="23"/>
  <c r="G68" i="23"/>
  <c r="D24" i="23"/>
  <c r="F24" i="23"/>
  <c r="I24" i="23"/>
  <c r="C24" i="23"/>
  <c r="G24" i="23"/>
  <c r="J24" i="23"/>
  <c r="H24" i="23"/>
  <c r="E24" i="23"/>
  <c r="C202" i="23"/>
  <c r="F202" i="23"/>
  <c r="I202" i="23"/>
  <c r="D202" i="23"/>
  <c r="J202" i="23"/>
  <c r="E202" i="23"/>
  <c r="H202" i="23"/>
  <c r="G202" i="23"/>
  <c r="D142" i="23"/>
  <c r="F142" i="23"/>
  <c r="J142" i="23"/>
  <c r="E142" i="23"/>
  <c r="C142" i="23"/>
  <c r="H142" i="23"/>
  <c r="I142" i="23"/>
  <c r="G142" i="23"/>
  <c r="E168" i="23"/>
  <c r="F168" i="23"/>
  <c r="D168" i="23"/>
  <c r="C168" i="23"/>
  <c r="J168" i="23"/>
  <c r="G168" i="23"/>
  <c r="I168" i="23"/>
  <c r="H168" i="23"/>
  <c r="D18" i="23"/>
  <c r="C18" i="23"/>
  <c r="G18" i="23"/>
  <c r="E18" i="23"/>
  <c r="H18" i="23"/>
  <c r="I18" i="23"/>
  <c r="F18" i="23"/>
  <c r="J18" i="23"/>
  <c r="D31" i="23"/>
  <c r="G31" i="23"/>
  <c r="E31" i="23"/>
  <c r="J31" i="23"/>
  <c r="H31" i="23"/>
  <c r="C31" i="23"/>
  <c r="I31" i="23"/>
  <c r="F31" i="23"/>
  <c r="G220" i="23"/>
  <c r="D220" i="23"/>
  <c r="J220" i="23"/>
  <c r="E220" i="23"/>
  <c r="F220" i="23"/>
  <c r="I220" i="23"/>
  <c r="C220" i="23"/>
  <c r="H220" i="23"/>
  <c r="D63" i="23"/>
  <c r="I63" i="23"/>
  <c r="C63" i="23"/>
  <c r="G63" i="23"/>
  <c r="H63" i="23"/>
  <c r="E63" i="23"/>
  <c r="J63" i="23"/>
  <c r="F63" i="23"/>
  <c r="C110" i="23"/>
  <c r="I110" i="23"/>
  <c r="J110" i="23"/>
  <c r="E110" i="23"/>
  <c r="F110" i="23"/>
  <c r="G110" i="23"/>
  <c r="H110" i="23"/>
  <c r="D110" i="23"/>
  <c r="J115" i="23"/>
  <c r="G115" i="23"/>
  <c r="H115" i="23"/>
  <c r="I115" i="23"/>
  <c r="C115" i="23"/>
  <c r="F115" i="23"/>
  <c r="E115" i="23"/>
  <c r="D115" i="23"/>
  <c r="D195" i="23"/>
  <c r="I195" i="23"/>
  <c r="E195" i="23"/>
  <c r="G195" i="23"/>
  <c r="J195" i="23"/>
  <c r="C195" i="23"/>
  <c r="H195" i="23"/>
  <c r="F195" i="23"/>
  <c r="G222" i="23"/>
  <c r="E222" i="23"/>
  <c r="J222" i="23"/>
  <c r="C222" i="23"/>
  <c r="D222" i="23"/>
  <c r="F222" i="23"/>
  <c r="I222" i="23"/>
  <c r="H222" i="23"/>
  <c r="I22" i="23"/>
  <c r="F22" i="23"/>
  <c r="D22" i="23"/>
  <c r="E22" i="23"/>
  <c r="J22" i="23"/>
  <c r="H22" i="23"/>
  <c r="G22" i="23"/>
  <c r="C22" i="23"/>
  <c r="C39" i="23"/>
  <c r="F39" i="23"/>
  <c r="G39" i="23"/>
  <c r="J39" i="23"/>
  <c r="D39" i="23"/>
  <c r="H39" i="23"/>
  <c r="I39" i="23"/>
  <c r="E39" i="23"/>
  <c r="H138" i="23"/>
  <c r="E138" i="23"/>
  <c r="J138" i="23"/>
  <c r="I138" i="23"/>
  <c r="G138" i="23"/>
  <c r="D138" i="23"/>
  <c r="C138" i="23"/>
  <c r="F138" i="23"/>
  <c r="J37" i="23"/>
  <c r="C37" i="23"/>
  <c r="E37" i="23"/>
  <c r="F37" i="23"/>
  <c r="G37" i="23"/>
  <c r="D37" i="23"/>
  <c r="I37" i="23"/>
  <c r="H37" i="23"/>
  <c r="I47" i="23"/>
  <c r="E47" i="23"/>
  <c r="C47" i="23"/>
  <c r="D47" i="23"/>
  <c r="F47" i="23"/>
  <c r="G47" i="23"/>
  <c r="H47" i="23"/>
  <c r="J47" i="23"/>
  <c r="D150" i="23"/>
  <c r="I150" i="23"/>
  <c r="G150" i="23"/>
  <c r="F150" i="23"/>
  <c r="J150" i="23"/>
  <c r="H150" i="23"/>
  <c r="C150" i="23"/>
  <c r="E150" i="23"/>
  <c r="C123" i="23"/>
  <c r="F123" i="23"/>
  <c r="G123" i="23"/>
  <c r="H123" i="23"/>
  <c r="I123" i="23"/>
  <c r="D123" i="23"/>
  <c r="J123" i="23"/>
  <c r="E123" i="23"/>
  <c r="C214" i="23"/>
  <c r="I214" i="23"/>
  <c r="F214" i="23"/>
  <c r="H214" i="23"/>
  <c r="E214" i="23"/>
  <c r="J214" i="23"/>
  <c r="G214" i="23"/>
  <c r="D214" i="23"/>
  <c r="G251" i="23"/>
  <c r="I251" i="23"/>
  <c r="H251" i="23"/>
  <c r="D251" i="23"/>
  <c r="J251" i="23"/>
  <c r="C251" i="23"/>
  <c r="F251" i="23"/>
  <c r="E251" i="23"/>
  <c r="D12" i="23"/>
  <c r="E12" i="23"/>
  <c r="F12" i="23"/>
  <c r="C12" i="23"/>
  <c r="J12" i="23"/>
  <c r="H12" i="23"/>
  <c r="G12" i="23"/>
  <c r="I12" i="23"/>
  <c r="E166" i="23"/>
  <c r="G166" i="23"/>
  <c r="H166" i="23"/>
  <c r="D166" i="23"/>
  <c r="F166" i="23"/>
  <c r="I166" i="23"/>
  <c r="J166" i="23"/>
  <c r="C166" i="23"/>
  <c r="J156" i="23"/>
  <c r="I156" i="23"/>
  <c r="D156" i="23"/>
  <c r="E156" i="23"/>
  <c r="G156" i="23"/>
  <c r="H156" i="23"/>
  <c r="C156" i="23"/>
  <c r="F156" i="23"/>
  <c r="I148" i="23"/>
  <c r="D148" i="23"/>
  <c r="J148" i="23"/>
  <c r="F148" i="23"/>
  <c r="C148" i="23"/>
  <c r="G148" i="23"/>
  <c r="H148" i="23"/>
  <c r="E148" i="23"/>
  <c r="G70" i="23"/>
  <c r="E70" i="23"/>
  <c r="D70" i="23"/>
  <c r="H70" i="23"/>
  <c r="J70" i="23"/>
  <c r="F70" i="23"/>
  <c r="I70" i="23"/>
  <c r="C70" i="23"/>
  <c r="D87" i="23"/>
  <c r="H87" i="23"/>
  <c r="G87" i="23"/>
  <c r="E87" i="23"/>
  <c r="C87" i="23"/>
  <c r="J87" i="23"/>
  <c r="I87" i="23"/>
  <c r="F87" i="23"/>
  <c r="D165" i="23"/>
  <c r="I165" i="23"/>
  <c r="H165" i="23"/>
  <c r="J165" i="23"/>
  <c r="F165" i="23"/>
  <c r="C165" i="23"/>
  <c r="E165" i="23"/>
  <c r="G165" i="23"/>
  <c r="I238" i="23"/>
  <c r="J238" i="23"/>
  <c r="G238" i="23"/>
  <c r="D238" i="23"/>
  <c r="H238" i="23"/>
  <c r="F238" i="23"/>
  <c r="E238" i="23"/>
  <c r="C238" i="23"/>
  <c r="C176" i="23"/>
  <c r="F176" i="23"/>
  <c r="G176" i="23"/>
  <c r="H176" i="23"/>
  <c r="E176" i="23"/>
  <c r="D176" i="23"/>
  <c r="I176" i="23"/>
  <c r="J176" i="23"/>
  <c r="G230" i="23"/>
  <c r="F230" i="23"/>
  <c r="E230" i="23"/>
  <c r="I230" i="23"/>
  <c r="J230" i="23"/>
  <c r="C230" i="23"/>
  <c r="D230" i="23"/>
  <c r="H230" i="23"/>
  <c r="H210" i="23"/>
  <c r="C210" i="23"/>
  <c r="G210" i="23"/>
  <c r="I210" i="23"/>
  <c r="D210" i="23"/>
  <c r="J210" i="23"/>
  <c r="E210" i="23"/>
  <c r="F210" i="23"/>
  <c r="J171" i="23"/>
  <c r="C171" i="23"/>
  <c r="D171" i="23"/>
  <c r="F171" i="23"/>
  <c r="G171" i="23"/>
  <c r="H171" i="23"/>
  <c r="E171" i="23"/>
  <c r="I171" i="23"/>
  <c r="G246" i="23"/>
  <c r="F246" i="23"/>
  <c r="E246" i="23"/>
  <c r="C246" i="23"/>
  <c r="I246" i="23"/>
  <c r="D246" i="23"/>
  <c r="J246" i="23"/>
  <c r="H246" i="23"/>
  <c r="G254" i="23"/>
  <c r="F254" i="23"/>
  <c r="E254" i="23"/>
  <c r="C254" i="23"/>
  <c r="J254" i="23"/>
  <c r="D254" i="23"/>
  <c r="I254" i="23"/>
  <c r="H254" i="23"/>
  <c r="G127" i="23"/>
  <c r="H127" i="23"/>
  <c r="C127" i="23"/>
  <c r="J127" i="23"/>
  <c r="F127" i="23"/>
  <c r="I127" i="23"/>
  <c r="D127" i="23"/>
  <c r="E127" i="23"/>
  <c r="G229" i="23"/>
  <c r="E229" i="23"/>
  <c r="I229" i="23"/>
  <c r="J229" i="23"/>
  <c r="D229" i="23"/>
  <c r="H229" i="23"/>
  <c r="F229" i="23"/>
  <c r="C229" i="23"/>
  <c r="G61" i="23"/>
  <c r="E61" i="23"/>
  <c r="F61" i="23"/>
  <c r="I61" i="23"/>
  <c r="C61" i="23"/>
  <c r="D61" i="23"/>
  <c r="H61" i="23"/>
  <c r="J61" i="23"/>
  <c r="J245" i="23"/>
  <c r="F245" i="23"/>
  <c r="H245" i="23"/>
  <c r="E245" i="23"/>
  <c r="D245" i="23"/>
  <c r="C245" i="23"/>
  <c r="I245" i="23"/>
  <c r="G245" i="23"/>
  <c r="D27" i="23"/>
  <c r="E27" i="23"/>
  <c r="I27" i="23"/>
  <c r="C27" i="23"/>
  <c r="J27" i="23"/>
  <c r="H27" i="23"/>
  <c r="G27" i="23"/>
  <c r="F27" i="23"/>
  <c r="I206" i="23"/>
  <c r="C206" i="23"/>
  <c r="E206" i="23"/>
  <c r="F206" i="23"/>
  <c r="D206" i="23"/>
  <c r="H206" i="23"/>
  <c r="G206" i="23"/>
  <c r="J206" i="23"/>
  <c r="J175" i="23"/>
  <c r="I175" i="23"/>
  <c r="D175" i="23"/>
  <c r="G175" i="23"/>
  <c r="F175" i="23"/>
  <c r="E175" i="23"/>
  <c r="C175" i="23"/>
  <c r="H175" i="23"/>
  <c r="J167" i="23"/>
  <c r="G167" i="23"/>
  <c r="C167" i="23"/>
  <c r="E167" i="23"/>
  <c r="D167" i="23"/>
  <c r="I167" i="23"/>
  <c r="F167" i="23"/>
  <c r="H167" i="23"/>
  <c r="G234" i="23"/>
  <c r="D234" i="23"/>
  <c r="J234" i="23"/>
  <c r="E234" i="23"/>
  <c r="F234" i="23"/>
  <c r="I234" i="23"/>
  <c r="C234" i="23"/>
  <c r="H234" i="23"/>
  <c r="F146" i="23"/>
  <c r="D146" i="23"/>
  <c r="J146" i="23"/>
  <c r="H146" i="23"/>
  <c r="G146" i="23"/>
  <c r="I146" i="23"/>
  <c r="E146" i="23"/>
  <c r="C146" i="23"/>
  <c r="D82" i="23"/>
  <c r="G82" i="23"/>
  <c r="E82" i="23"/>
  <c r="J82" i="23"/>
  <c r="C82" i="23"/>
  <c r="H82" i="23"/>
  <c r="F82" i="23"/>
  <c r="I82" i="23"/>
  <c r="G255" i="23"/>
  <c r="H255" i="23"/>
  <c r="I255" i="23"/>
  <c r="F255" i="23"/>
  <c r="D255" i="23"/>
  <c r="E255" i="23"/>
  <c r="C255" i="23"/>
  <c r="J255" i="23"/>
  <c r="D46" i="23"/>
  <c r="F46" i="23"/>
  <c r="E46" i="23"/>
  <c r="I46" i="23"/>
  <c r="J46" i="23"/>
  <c r="G46" i="23"/>
  <c r="H46" i="23"/>
  <c r="C46" i="23"/>
  <c r="C107" i="23"/>
  <c r="F107" i="23"/>
  <c r="J107" i="23"/>
  <c r="D107" i="23"/>
  <c r="E107" i="23"/>
  <c r="G107" i="23"/>
  <c r="I107" i="23"/>
  <c r="H107" i="23"/>
  <c r="D145" i="23"/>
  <c r="I145" i="23"/>
  <c r="G145" i="23"/>
  <c r="C145" i="23"/>
  <c r="F145" i="23"/>
  <c r="H145" i="23"/>
  <c r="E145" i="23"/>
  <c r="J145" i="23"/>
  <c r="E72" i="23"/>
  <c r="H72" i="23"/>
  <c r="D72" i="23"/>
  <c r="J72" i="23"/>
  <c r="G72" i="23"/>
  <c r="I72" i="23"/>
  <c r="F72" i="23"/>
  <c r="C72" i="23"/>
  <c r="F111" i="23"/>
  <c r="D111" i="23"/>
  <c r="I111" i="23"/>
  <c r="H111" i="23"/>
  <c r="C111" i="23"/>
  <c r="J111" i="23"/>
  <c r="G111" i="23"/>
  <c r="E111" i="23"/>
  <c r="I183" i="23"/>
  <c r="J183" i="23"/>
  <c r="D183" i="23"/>
  <c r="E183" i="23"/>
  <c r="C183" i="23"/>
  <c r="G183" i="23"/>
  <c r="F183" i="23"/>
  <c r="H183" i="23"/>
  <c r="C117" i="23"/>
  <c r="F117" i="23"/>
  <c r="I117" i="23"/>
  <c r="J117" i="23"/>
  <c r="E117" i="23"/>
  <c r="H117" i="23"/>
  <c r="D117" i="23"/>
  <c r="G117" i="23"/>
  <c r="G203" i="23"/>
  <c r="E203" i="23"/>
  <c r="I203" i="23"/>
  <c r="J203" i="23"/>
  <c r="D203" i="23"/>
  <c r="C203" i="23"/>
  <c r="F203" i="23"/>
  <c r="H203" i="23"/>
  <c r="I14" i="23"/>
  <c r="D14" i="23"/>
  <c r="E14" i="23"/>
  <c r="F14" i="23"/>
  <c r="C14" i="23"/>
  <c r="J14" i="23"/>
  <c r="H14" i="23"/>
  <c r="G14" i="23"/>
  <c r="F77" i="23"/>
  <c r="D77" i="23"/>
  <c r="G77" i="23"/>
  <c r="H77" i="23"/>
  <c r="J77" i="23"/>
  <c r="E77" i="23"/>
  <c r="I77" i="23"/>
  <c r="C77" i="23"/>
  <c r="E52" i="23"/>
  <c r="D52" i="23"/>
  <c r="J52" i="23"/>
  <c r="I52" i="23"/>
  <c r="C52" i="23"/>
  <c r="F52" i="23"/>
  <c r="H52" i="23"/>
  <c r="G52" i="23"/>
  <c r="F192" i="23"/>
  <c r="H192" i="23"/>
  <c r="J192" i="23"/>
  <c r="C192" i="23"/>
  <c r="D192" i="23"/>
  <c r="E192" i="23"/>
  <c r="I192" i="23"/>
  <c r="G192" i="23"/>
  <c r="C130" i="23"/>
  <c r="I130" i="23"/>
  <c r="E130" i="23"/>
  <c r="J130" i="23"/>
  <c r="F130" i="23"/>
  <c r="G130" i="23"/>
  <c r="H130" i="23"/>
  <c r="D130" i="23"/>
  <c r="D81" i="23"/>
  <c r="G81" i="23"/>
  <c r="F81" i="23"/>
  <c r="I81" i="23"/>
  <c r="E81" i="23"/>
  <c r="J81" i="23"/>
  <c r="C81" i="23"/>
  <c r="H81" i="23"/>
  <c r="E90" i="23"/>
  <c r="C90" i="23"/>
  <c r="G90" i="23"/>
  <c r="H90" i="23"/>
  <c r="I90" i="23"/>
  <c r="F90" i="23"/>
  <c r="J90" i="23"/>
  <c r="D90" i="23"/>
  <c r="G227" i="23"/>
  <c r="J227" i="23"/>
  <c r="D227" i="23"/>
  <c r="E227" i="23"/>
  <c r="H227" i="23"/>
  <c r="I227" i="23"/>
  <c r="C227" i="23"/>
  <c r="F227" i="23"/>
  <c r="D97" i="23"/>
  <c r="H97" i="23"/>
  <c r="F97" i="23"/>
  <c r="G97" i="23"/>
  <c r="J97" i="23"/>
  <c r="C97" i="23"/>
  <c r="E97" i="23"/>
  <c r="I97" i="23"/>
  <c r="D48" i="23"/>
  <c r="H48" i="23"/>
  <c r="E48" i="23"/>
  <c r="I48" i="23"/>
  <c r="F48" i="23"/>
  <c r="J48" i="23"/>
  <c r="G48" i="23"/>
  <c r="C48" i="23"/>
  <c r="F49" i="23"/>
  <c r="H49" i="23"/>
  <c r="E49" i="23"/>
  <c r="D49" i="23"/>
  <c r="G49" i="23"/>
  <c r="I49" i="23"/>
  <c r="J49" i="23"/>
  <c r="C49" i="23"/>
  <c r="G85" i="23"/>
  <c r="C85" i="23"/>
  <c r="D85" i="23"/>
  <c r="F85" i="23"/>
  <c r="E85" i="23"/>
  <c r="H85" i="23"/>
  <c r="I85" i="23"/>
  <c r="J85" i="23"/>
  <c r="H56" i="23"/>
  <c r="J56" i="23"/>
  <c r="G56" i="23"/>
  <c r="D56" i="23"/>
  <c r="E56" i="23"/>
  <c r="C56" i="23"/>
  <c r="I56" i="23"/>
  <c r="F56" i="23"/>
  <c r="F159" i="23"/>
  <c r="J159" i="23"/>
  <c r="I159" i="23"/>
  <c r="D159" i="23"/>
  <c r="C159" i="23"/>
  <c r="G159" i="23"/>
  <c r="H159" i="23"/>
  <c r="E159" i="23"/>
  <c r="J160" i="23"/>
  <c r="F160" i="23"/>
  <c r="E160" i="23"/>
  <c r="G160" i="23"/>
  <c r="C160" i="23"/>
  <c r="I160" i="23"/>
  <c r="H160" i="23"/>
  <c r="D160" i="23"/>
  <c r="E204" i="23"/>
  <c r="F204" i="23"/>
  <c r="G204" i="23"/>
  <c r="J204" i="23"/>
  <c r="H204" i="23"/>
  <c r="D204" i="23"/>
  <c r="C204" i="23"/>
  <c r="I204" i="23"/>
  <c r="G219" i="23"/>
  <c r="I219" i="23"/>
  <c r="H219" i="23"/>
  <c r="J219" i="23"/>
  <c r="D219" i="23"/>
  <c r="E219" i="23"/>
  <c r="C219" i="23"/>
  <c r="F219" i="23"/>
  <c r="C184" i="23"/>
  <c r="G184" i="23"/>
  <c r="F184" i="23"/>
  <c r="I184" i="23"/>
  <c r="D184" i="23"/>
  <c r="H184" i="23"/>
  <c r="E184" i="23"/>
  <c r="J184" i="23"/>
  <c r="G232" i="23"/>
  <c r="F232" i="23"/>
  <c r="C232" i="23"/>
  <c r="I232" i="23"/>
  <c r="J232" i="23"/>
  <c r="D232" i="23"/>
  <c r="E232" i="23"/>
  <c r="H232" i="23"/>
  <c r="C95" i="23"/>
  <c r="D95" i="23"/>
  <c r="J95" i="23"/>
  <c r="H95" i="23"/>
  <c r="E95" i="23"/>
  <c r="I95" i="23"/>
  <c r="G95" i="23"/>
  <c r="F95" i="23"/>
  <c r="F121" i="23"/>
  <c r="C121" i="23"/>
  <c r="H121" i="23"/>
  <c r="E121" i="23"/>
  <c r="D121" i="23"/>
  <c r="G121" i="23"/>
  <c r="J121" i="23"/>
  <c r="I121" i="23"/>
  <c r="D163" i="23"/>
  <c r="C163" i="23"/>
  <c r="H163" i="23"/>
  <c r="F163" i="23"/>
  <c r="G163" i="23"/>
  <c r="I163" i="23"/>
  <c r="E163" i="23"/>
  <c r="J163" i="23"/>
  <c r="G231" i="23"/>
  <c r="E231" i="23"/>
  <c r="J231" i="23"/>
  <c r="D231" i="23"/>
  <c r="H231" i="23"/>
  <c r="I231" i="23"/>
  <c r="F231" i="23"/>
  <c r="C231" i="23"/>
  <c r="C36" i="23"/>
  <c r="I36" i="23"/>
  <c r="F36" i="23"/>
  <c r="G36" i="23"/>
  <c r="H36" i="23"/>
  <c r="J36" i="23"/>
  <c r="D36" i="23"/>
  <c r="E36" i="23"/>
  <c r="J112" i="23"/>
  <c r="C112" i="23"/>
  <c r="I112" i="23"/>
  <c r="H112" i="23"/>
  <c r="D112" i="23"/>
  <c r="E112" i="23"/>
  <c r="G112" i="23"/>
  <c r="F112" i="23"/>
  <c r="J50" i="23"/>
  <c r="H50" i="23"/>
  <c r="C50" i="23"/>
  <c r="F50" i="23"/>
  <c r="D50" i="23"/>
  <c r="G50" i="23"/>
  <c r="I50" i="23"/>
  <c r="E50" i="23"/>
  <c r="J161" i="23"/>
  <c r="I161" i="23"/>
  <c r="G161" i="23"/>
  <c r="E161" i="23"/>
  <c r="F161" i="23"/>
  <c r="H161" i="23"/>
  <c r="C161" i="23"/>
  <c r="D161" i="23"/>
  <c r="D177" i="23"/>
  <c r="H177" i="23"/>
  <c r="G177" i="23"/>
  <c r="J177" i="23"/>
  <c r="E177" i="23"/>
  <c r="I177" i="23"/>
  <c r="F177" i="23"/>
  <c r="C177" i="23"/>
  <c r="F216" i="23"/>
  <c r="G216" i="23"/>
  <c r="E216" i="23"/>
  <c r="H216" i="23"/>
  <c r="C216" i="23"/>
  <c r="I216" i="23"/>
  <c r="D216" i="23"/>
  <c r="J216" i="23"/>
  <c r="C104" i="23"/>
  <c r="I104" i="23"/>
  <c r="H104" i="23"/>
  <c r="J104" i="23"/>
  <c r="G104" i="23"/>
  <c r="E104" i="23"/>
  <c r="D104" i="23"/>
  <c r="F104" i="23"/>
  <c r="C208" i="23"/>
  <c r="E208" i="23"/>
  <c r="F208" i="23"/>
  <c r="D208" i="23"/>
  <c r="J208" i="23"/>
  <c r="I208" i="23"/>
  <c r="G208" i="23"/>
  <c r="H208" i="23"/>
  <c r="E172" i="23"/>
  <c r="G172" i="23"/>
  <c r="D172" i="23"/>
  <c r="F172" i="23"/>
  <c r="I172" i="23"/>
  <c r="C172" i="23"/>
  <c r="J172" i="23"/>
  <c r="H172" i="23"/>
  <c r="F144" i="23"/>
  <c r="I144" i="23"/>
  <c r="D144" i="23"/>
  <c r="C144" i="23"/>
  <c r="J144" i="23"/>
  <c r="H144" i="23"/>
  <c r="E144" i="23"/>
  <c r="G144" i="23"/>
  <c r="E66" i="23"/>
  <c r="C66" i="23"/>
  <c r="J66" i="23"/>
  <c r="F66" i="23"/>
  <c r="G66" i="23"/>
  <c r="I66" i="23"/>
  <c r="D66" i="23"/>
  <c r="H66" i="23"/>
  <c r="D240" i="23"/>
  <c r="J240" i="23"/>
  <c r="C240" i="23"/>
  <c r="I240" i="23"/>
  <c r="E240" i="23"/>
  <c r="F240" i="23"/>
  <c r="G240" i="23"/>
  <c r="H240" i="23"/>
  <c r="G249" i="23"/>
  <c r="H249" i="23"/>
  <c r="I249" i="23"/>
  <c r="F249" i="23"/>
  <c r="C249" i="23"/>
  <c r="D249" i="23"/>
  <c r="J249" i="23"/>
  <c r="E249" i="23"/>
  <c r="C197" i="23"/>
  <c r="E197" i="23"/>
  <c r="I197" i="23"/>
  <c r="G197" i="23"/>
  <c r="J197" i="23"/>
  <c r="H197" i="23"/>
  <c r="F197" i="23"/>
  <c r="D197" i="23"/>
  <c r="G259" i="23"/>
  <c r="I259" i="23"/>
  <c r="E259" i="23"/>
  <c r="F259" i="23"/>
  <c r="H259" i="23"/>
  <c r="C259" i="23"/>
  <c r="J259" i="23"/>
  <c r="D259" i="23"/>
  <c r="F212" i="23"/>
  <c r="I212" i="23"/>
  <c r="J212" i="23"/>
  <c r="D212" i="23"/>
  <c r="C212" i="23"/>
  <c r="E212" i="23"/>
  <c r="H212" i="23"/>
  <c r="G212" i="23"/>
  <c r="G215" i="23"/>
  <c r="I215" i="23"/>
  <c r="J215" i="23"/>
  <c r="C215" i="23"/>
  <c r="E215" i="23"/>
  <c r="H215" i="23"/>
  <c r="F215" i="23"/>
  <c r="D215" i="23"/>
  <c r="D239" i="23"/>
  <c r="I239" i="23"/>
  <c r="E239" i="23"/>
  <c r="F239" i="23"/>
  <c r="H239" i="23"/>
  <c r="J239" i="23"/>
  <c r="G239" i="23"/>
  <c r="C239" i="23"/>
  <c r="D16" i="23"/>
  <c r="I16" i="23"/>
  <c r="F16" i="23"/>
  <c r="G16" i="23"/>
  <c r="J16" i="23"/>
  <c r="C16" i="23"/>
  <c r="H16" i="23"/>
  <c r="E16" i="23"/>
  <c r="F200" i="23"/>
  <c r="G200" i="23"/>
  <c r="E200" i="23"/>
  <c r="H200" i="23"/>
  <c r="I200" i="23"/>
  <c r="C200" i="23"/>
  <c r="D200" i="23"/>
  <c r="J200" i="23"/>
  <c r="I180" i="23"/>
  <c r="C180" i="23"/>
  <c r="G180" i="23"/>
  <c r="F180" i="23"/>
  <c r="D180" i="23"/>
  <c r="H180" i="23"/>
  <c r="E180" i="23"/>
  <c r="J180" i="23"/>
  <c r="E89" i="23"/>
  <c r="H89" i="23"/>
  <c r="G89" i="23"/>
  <c r="C89" i="23"/>
  <c r="J89" i="23"/>
  <c r="I89" i="23"/>
  <c r="F89" i="23"/>
  <c r="D89" i="23"/>
  <c r="C198" i="23"/>
  <c r="F198" i="23"/>
  <c r="E198" i="23"/>
  <c r="H198" i="23"/>
  <c r="I198" i="23"/>
  <c r="D198" i="23"/>
  <c r="G198" i="23"/>
  <c r="J198" i="23"/>
  <c r="E79" i="23"/>
  <c r="J79" i="23"/>
  <c r="H79" i="23"/>
  <c r="I79" i="23"/>
  <c r="G79" i="23"/>
  <c r="D79" i="23"/>
  <c r="C79" i="23"/>
  <c r="F79" i="23"/>
  <c r="C42" i="23"/>
  <c r="H42" i="23"/>
  <c r="F42" i="23"/>
  <c r="J42" i="23"/>
  <c r="D42" i="23"/>
  <c r="E42" i="23"/>
  <c r="G42" i="23"/>
  <c r="I42" i="23"/>
  <c r="D235" i="23"/>
  <c r="C235" i="23"/>
  <c r="J235" i="23"/>
  <c r="H235" i="23"/>
  <c r="I235" i="23"/>
  <c r="G235" i="23"/>
  <c r="E235" i="23"/>
  <c r="F235" i="23"/>
  <c r="J62" i="23"/>
  <c r="F62" i="23"/>
  <c r="D62" i="23"/>
  <c r="H62" i="23"/>
  <c r="I62" i="23"/>
  <c r="E62" i="23"/>
  <c r="G62" i="23"/>
  <c r="C62" i="23"/>
  <c r="G250" i="23"/>
  <c r="E250" i="23"/>
  <c r="F250" i="23"/>
  <c r="D250" i="23"/>
  <c r="C250" i="23"/>
  <c r="J250" i="23"/>
  <c r="I250" i="23"/>
  <c r="H250" i="23"/>
  <c r="C126" i="23"/>
  <c r="I126" i="23"/>
  <c r="J126" i="23"/>
  <c r="G126" i="23"/>
  <c r="F126" i="23"/>
  <c r="H126" i="23"/>
  <c r="D126" i="23"/>
  <c r="E126" i="23"/>
  <c r="D94" i="23"/>
  <c r="E94" i="23"/>
  <c r="J94" i="23"/>
  <c r="G94" i="23"/>
  <c r="F94" i="23"/>
  <c r="H94" i="23"/>
  <c r="I94" i="23"/>
  <c r="C94" i="23"/>
  <c r="G102" i="23"/>
  <c r="H102" i="23"/>
  <c r="C102" i="23"/>
  <c r="D102" i="23"/>
  <c r="I102" i="23"/>
  <c r="J102" i="23"/>
  <c r="E102" i="23"/>
  <c r="F102" i="23"/>
  <c r="D154" i="23"/>
  <c r="G154" i="23"/>
  <c r="J154" i="23"/>
  <c r="E154" i="23"/>
  <c r="H154" i="23"/>
  <c r="C154" i="23"/>
  <c r="I154" i="23"/>
  <c r="F154" i="23"/>
  <c r="C113" i="23"/>
  <c r="F113" i="23"/>
  <c r="J113" i="23"/>
  <c r="E113" i="23"/>
  <c r="I113" i="23"/>
  <c r="H113" i="23"/>
  <c r="G113" i="23"/>
  <c r="D113" i="23"/>
  <c r="I233" i="23"/>
  <c r="H233" i="23"/>
  <c r="J233" i="23"/>
  <c r="E233" i="23"/>
  <c r="D233" i="23"/>
  <c r="G233" i="23"/>
  <c r="F233" i="23"/>
  <c r="C233" i="23"/>
  <c r="C182" i="23"/>
  <c r="I182" i="23"/>
  <c r="D182" i="23"/>
  <c r="F182" i="23"/>
  <c r="H182" i="23"/>
  <c r="G182" i="23"/>
  <c r="E182" i="23"/>
  <c r="J182" i="23"/>
  <c r="G223" i="23"/>
  <c r="E223" i="23"/>
  <c r="I223" i="23"/>
  <c r="J223" i="23"/>
  <c r="D223" i="23"/>
  <c r="H223" i="23"/>
  <c r="F223" i="23"/>
  <c r="C223" i="23"/>
  <c r="I207" i="23"/>
  <c r="C207" i="23"/>
  <c r="J207" i="23"/>
  <c r="G207" i="23"/>
  <c r="H207" i="23"/>
  <c r="D207" i="23"/>
  <c r="E207" i="23"/>
  <c r="F207" i="23"/>
  <c r="J7" i="23"/>
  <c r="F7" i="23"/>
  <c r="I7" i="23"/>
  <c r="C7" i="23"/>
  <c r="H7" i="23"/>
  <c r="E7" i="23"/>
  <c r="G7" i="23"/>
  <c r="D7" i="23"/>
  <c r="C108" i="23"/>
  <c r="I108" i="23"/>
  <c r="J108" i="23"/>
  <c r="D108" i="23"/>
  <c r="E108" i="23"/>
  <c r="H108" i="23"/>
  <c r="G108" i="23"/>
  <c r="F108" i="23"/>
  <c r="G38" i="23"/>
  <c r="H38" i="23"/>
  <c r="E38" i="23"/>
  <c r="F38" i="23"/>
  <c r="D38" i="23"/>
  <c r="C38" i="23"/>
  <c r="I38" i="23"/>
  <c r="J38" i="23"/>
  <c r="D29" i="23"/>
  <c r="J29" i="23"/>
  <c r="E29" i="23"/>
  <c r="F29" i="23"/>
  <c r="C29" i="23"/>
  <c r="H29" i="23"/>
  <c r="G29" i="23"/>
  <c r="I29" i="23"/>
  <c r="F57" i="23"/>
  <c r="E57" i="23"/>
  <c r="D57" i="23"/>
  <c r="I57" i="23"/>
  <c r="C57" i="23"/>
  <c r="H57" i="23"/>
  <c r="J57" i="23"/>
  <c r="G57" i="23"/>
  <c r="I153" i="23"/>
  <c r="G153" i="23"/>
  <c r="J153" i="23"/>
  <c r="F153" i="23"/>
  <c r="D153" i="23"/>
  <c r="H153" i="23"/>
  <c r="C153" i="23"/>
  <c r="E153" i="23"/>
  <c r="C125" i="23"/>
  <c r="J125" i="23"/>
  <c r="I125" i="23"/>
  <c r="H125" i="23"/>
  <c r="E125" i="23"/>
  <c r="G125" i="23"/>
  <c r="D125" i="23"/>
  <c r="F125" i="23"/>
  <c r="G44" i="23"/>
  <c r="F44" i="23"/>
  <c r="H44" i="23"/>
  <c r="J44" i="23"/>
  <c r="E44" i="23"/>
  <c r="I44" i="23"/>
  <c r="C44" i="23"/>
  <c r="D44" i="23"/>
  <c r="D187" i="23"/>
  <c r="H187" i="23"/>
  <c r="E187" i="23"/>
  <c r="F187" i="23"/>
  <c r="G187" i="23"/>
  <c r="C187" i="23"/>
  <c r="I187" i="23"/>
  <c r="J187" i="23"/>
  <c r="C132" i="23"/>
  <c r="J132" i="23"/>
  <c r="H132" i="23"/>
  <c r="I132" i="23"/>
  <c r="G132" i="23"/>
  <c r="E132" i="23"/>
  <c r="F132" i="23"/>
  <c r="D132" i="23"/>
  <c r="D185" i="23"/>
  <c r="H185" i="23"/>
  <c r="J185" i="23"/>
  <c r="G185" i="23"/>
  <c r="I185" i="23"/>
  <c r="F185" i="23"/>
  <c r="E185" i="23"/>
  <c r="C185" i="23"/>
  <c r="I131" i="23"/>
  <c r="J131" i="23"/>
  <c r="G131" i="23"/>
  <c r="D131" i="23"/>
  <c r="F131" i="23"/>
  <c r="C131" i="23"/>
  <c r="H131" i="23"/>
  <c r="E131" i="23"/>
  <c r="C124" i="23"/>
  <c r="J124" i="23"/>
  <c r="I124" i="23"/>
  <c r="F124" i="23"/>
  <c r="H124" i="23"/>
  <c r="G124" i="23"/>
  <c r="E124" i="23"/>
  <c r="D124" i="23"/>
  <c r="I137" i="23"/>
  <c r="G137" i="23"/>
  <c r="F137" i="23"/>
  <c r="D137" i="23"/>
  <c r="J137" i="23"/>
  <c r="E137" i="23"/>
  <c r="H137" i="23"/>
  <c r="C137" i="23"/>
  <c r="G262" i="23"/>
  <c r="F262" i="23"/>
  <c r="E262" i="23"/>
  <c r="C262" i="23"/>
  <c r="I262" i="23"/>
  <c r="H262" i="23"/>
  <c r="D262" i="23"/>
  <c r="J262" i="23"/>
  <c r="H58" i="23"/>
  <c r="F58" i="23"/>
  <c r="J58" i="23"/>
  <c r="D58" i="23"/>
  <c r="E58" i="23"/>
  <c r="I58" i="23"/>
  <c r="C58" i="23"/>
  <c r="G58" i="23"/>
  <c r="H34" i="23"/>
  <c r="J34" i="23"/>
  <c r="G34" i="23"/>
  <c r="C34" i="23"/>
  <c r="F34" i="23"/>
  <c r="I34" i="23"/>
  <c r="E34" i="23"/>
  <c r="D34" i="23"/>
  <c r="E162" i="23"/>
  <c r="F162" i="23"/>
  <c r="J162" i="23"/>
  <c r="C162" i="23"/>
  <c r="D162" i="23"/>
  <c r="G162" i="23"/>
  <c r="H162" i="23"/>
  <c r="I162" i="23"/>
  <c r="G199" i="23"/>
  <c r="E199" i="23"/>
  <c r="I199" i="23"/>
  <c r="J199" i="23"/>
  <c r="C199" i="23"/>
  <c r="H199" i="23"/>
  <c r="D199" i="23"/>
  <c r="F199" i="23"/>
  <c r="C8" i="23"/>
  <c r="G8" i="23"/>
  <c r="D8" i="23"/>
  <c r="J8" i="23"/>
  <c r="E8" i="23"/>
  <c r="F8" i="23"/>
  <c r="I8" i="23"/>
  <c r="H8" i="23"/>
  <c r="C205" i="23"/>
  <c r="I205" i="23"/>
  <c r="E205" i="23"/>
  <c r="G205" i="23"/>
  <c r="H205" i="23"/>
  <c r="J205" i="23"/>
  <c r="D205" i="23"/>
  <c r="F205" i="23"/>
  <c r="D152" i="23"/>
  <c r="I152" i="23"/>
  <c r="F152" i="23"/>
  <c r="E152" i="23"/>
  <c r="H152" i="23"/>
  <c r="C152" i="23"/>
  <c r="G152" i="23"/>
  <c r="J152" i="23"/>
  <c r="H41" i="23"/>
  <c r="E41" i="23"/>
  <c r="G41" i="23"/>
  <c r="C41" i="23"/>
  <c r="J41" i="23"/>
  <c r="F41" i="23"/>
  <c r="D41" i="23"/>
  <c r="I41" i="23"/>
  <c r="F23" i="23"/>
  <c r="I23" i="23"/>
  <c r="H23" i="23"/>
  <c r="G23" i="23"/>
  <c r="C23" i="23"/>
  <c r="J23" i="23"/>
  <c r="D23" i="23"/>
  <c r="E23" i="23"/>
  <c r="G225" i="23"/>
  <c r="J225" i="23"/>
  <c r="D225" i="23"/>
  <c r="E225" i="23"/>
  <c r="H225" i="23"/>
  <c r="I225" i="23"/>
  <c r="F225" i="23"/>
  <c r="C225" i="23"/>
  <c r="C100" i="23"/>
  <c r="G100" i="23"/>
  <c r="H100" i="23"/>
  <c r="J100" i="23"/>
  <c r="E100" i="23"/>
  <c r="D100" i="23"/>
  <c r="F100" i="23"/>
  <c r="I100" i="23"/>
  <c r="D141" i="23"/>
  <c r="I141" i="23"/>
  <c r="F141" i="23"/>
  <c r="H141" i="23"/>
  <c r="C141" i="23"/>
  <c r="G141" i="23"/>
  <c r="E141" i="23"/>
  <c r="J141" i="23"/>
  <c r="C9" i="23"/>
  <c r="G9" i="23"/>
  <c r="F9" i="23"/>
  <c r="E9" i="23"/>
  <c r="I9" i="23"/>
  <c r="J9" i="23"/>
  <c r="D9" i="23"/>
  <c r="H9" i="23"/>
  <c r="I71" i="23"/>
  <c r="H71" i="23"/>
  <c r="E71" i="23"/>
  <c r="F71" i="23"/>
  <c r="D71" i="23"/>
  <c r="C71" i="23"/>
  <c r="J71" i="23"/>
  <c r="G71" i="23"/>
  <c r="G226" i="23"/>
  <c r="E226" i="23"/>
  <c r="I226" i="23"/>
  <c r="J226" i="23"/>
  <c r="C226" i="23"/>
  <c r="D226" i="23"/>
  <c r="F226" i="23"/>
  <c r="H226" i="23"/>
  <c r="I169" i="23"/>
  <c r="H169" i="23"/>
  <c r="J169" i="23"/>
  <c r="C169" i="23"/>
  <c r="E169" i="23"/>
  <c r="F169" i="23"/>
  <c r="G169" i="23"/>
  <c r="D169" i="23"/>
  <c r="C92" i="23"/>
  <c r="E92" i="23"/>
  <c r="D92" i="23"/>
  <c r="F92" i="23"/>
  <c r="G92" i="23"/>
  <c r="J92" i="23"/>
  <c r="H92" i="23"/>
  <c r="I92" i="23"/>
  <c r="C213" i="23"/>
  <c r="J213" i="23"/>
  <c r="E213" i="23"/>
  <c r="G213" i="23"/>
  <c r="I213" i="23"/>
  <c r="F213" i="23"/>
  <c r="H213" i="23"/>
  <c r="D213" i="23"/>
  <c r="J106" i="23"/>
  <c r="H106" i="23"/>
  <c r="F106" i="23"/>
  <c r="I106" i="23"/>
  <c r="G106" i="23"/>
  <c r="E106" i="23"/>
  <c r="D106" i="23"/>
  <c r="C106" i="23"/>
  <c r="G258" i="23"/>
  <c r="E258" i="23"/>
  <c r="F258" i="23"/>
  <c r="D258" i="23"/>
  <c r="C258" i="23"/>
  <c r="J258" i="23"/>
  <c r="H258" i="23"/>
  <c r="I258" i="23"/>
  <c r="E98" i="23"/>
  <c r="F98" i="23"/>
  <c r="D98" i="23"/>
  <c r="G98" i="23"/>
  <c r="I98" i="23"/>
  <c r="J98" i="23"/>
  <c r="H98" i="23"/>
  <c r="C98" i="23"/>
  <c r="G256" i="23"/>
  <c r="E256" i="23"/>
  <c r="F256" i="23"/>
  <c r="D256" i="23"/>
  <c r="C256" i="23"/>
  <c r="J256" i="23"/>
  <c r="H256" i="23"/>
  <c r="I256" i="23"/>
  <c r="E51" i="23"/>
  <c r="C51" i="23"/>
  <c r="F51" i="23"/>
  <c r="H51" i="23"/>
  <c r="G51" i="23"/>
  <c r="J51" i="23"/>
  <c r="I51" i="23"/>
  <c r="D51" i="23"/>
  <c r="H179" i="23"/>
  <c r="I179" i="23"/>
  <c r="J179" i="23"/>
  <c r="D179" i="23"/>
  <c r="C179" i="23"/>
  <c r="G179" i="23"/>
  <c r="E179" i="23"/>
  <c r="F179" i="23"/>
  <c r="I173" i="23"/>
  <c r="J173" i="23"/>
  <c r="G173" i="23"/>
  <c r="C173" i="23"/>
  <c r="E173" i="23"/>
  <c r="H173" i="23"/>
  <c r="F173" i="23"/>
  <c r="D173" i="23"/>
  <c r="J74" i="23"/>
  <c r="G74" i="23"/>
  <c r="E74" i="23"/>
  <c r="D74" i="23"/>
  <c r="F74" i="23"/>
  <c r="C74" i="23"/>
  <c r="I74" i="23"/>
  <c r="H74" i="23"/>
  <c r="C40" i="23"/>
  <c r="G40" i="23"/>
  <c r="D40" i="23"/>
  <c r="I40" i="23"/>
  <c r="E40" i="23"/>
  <c r="F40" i="23"/>
  <c r="J40" i="23"/>
  <c r="H40" i="23"/>
  <c r="C139" i="23"/>
  <c r="J139" i="23"/>
  <c r="H139" i="23"/>
  <c r="E139" i="23"/>
  <c r="I139" i="23"/>
  <c r="G139" i="23"/>
  <c r="D139" i="23"/>
  <c r="F139" i="23"/>
  <c r="E243" i="23"/>
  <c r="F243" i="23"/>
  <c r="I243" i="23"/>
  <c r="D243" i="23"/>
  <c r="H243" i="23"/>
  <c r="J243" i="23"/>
  <c r="G243" i="23"/>
  <c r="C243" i="23"/>
  <c r="D143" i="23"/>
  <c r="F143" i="23"/>
  <c r="I143" i="23"/>
  <c r="J143" i="23"/>
  <c r="G143" i="23"/>
  <c r="H143" i="23"/>
  <c r="E143" i="23"/>
  <c r="C143" i="23"/>
  <c r="G45" i="23"/>
  <c r="C45" i="23"/>
  <c r="H45" i="23"/>
  <c r="J45" i="23"/>
  <c r="D45" i="23"/>
  <c r="E45" i="23"/>
  <c r="F45" i="23"/>
  <c r="I45" i="23"/>
  <c r="F147" i="23"/>
  <c r="G147" i="23"/>
  <c r="D147" i="23"/>
  <c r="I147" i="23"/>
  <c r="J147" i="23"/>
  <c r="H147" i="23"/>
  <c r="E147" i="23"/>
  <c r="C147" i="23"/>
  <c r="J122" i="23"/>
  <c r="C122" i="23"/>
  <c r="G122" i="23"/>
  <c r="F122" i="23"/>
  <c r="I122" i="23"/>
  <c r="D122" i="23"/>
  <c r="H122" i="23"/>
  <c r="E122" i="23"/>
  <c r="F151" i="23"/>
  <c r="I151" i="23"/>
  <c r="D151" i="23"/>
  <c r="C151" i="23"/>
  <c r="H151" i="23"/>
  <c r="E151" i="23"/>
  <c r="G151" i="23"/>
  <c r="J151" i="23"/>
  <c r="D32" i="23"/>
  <c r="G32" i="23"/>
  <c r="J32" i="23"/>
  <c r="F32" i="23"/>
  <c r="E32" i="23"/>
  <c r="C32" i="23"/>
  <c r="H32" i="23"/>
  <c r="I32" i="23"/>
  <c r="G260" i="23"/>
  <c r="E260" i="23"/>
  <c r="F260" i="23"/>
  <c r="I260" i="23"/>
  <c r="D260" i="23"/>
  <c r="H260" i="23"/>
  <c r="C260" i="23"/>
  <c r="J260" i="23"/>
  <c r="G253" i="23"/>
  <c r="I253" i="23"/>
  <c r="H253" i="23"/>
  <c r="J253" i="23"/>
  <c r="D253" i="23"/>
  <c r="E253" i="23"/>
  <c r="C253" i="23"/>
  <c r="F253" i="23"/>
  <c r="G248" i="23"/>
  <c r="E248" i="23"/>
  <c r="F248" i="23"/>
  <c r="H248" i="23"/>
  <c r="J248" i="23"/>
  <c r="C248" i="23"/>
  <c r="I248" i="23"/>
  <c r="D248" i="23"/>
  <c r="H211" i="23"/>
  <c r="G211" i="23"/>
  <c r="J211" i="23"/>
  <c r="I211" i="23"/>
  <c r="C211" i="23"/>
  <c r="F211" i="23"/>
  <c r="D211" i="23"/>
  <c r="E211" i="23"/>
  <c r="C140" i="23"/>
  <c r="J140" i="23"/>
  <c r="F140" i="23"/>
  <c r="D140" i="23"/>
  <c r="I140" i="23"/>
  <c r="E140" i="23"/>
  <c r="G140" i="23"/>
  <c r="H140" i="23"/>
  <c r="E93" i="23"/>
  <c r="H93" i="23"/>
  <c r="F93" i="23"/>
  <c r="C93" i="23"/>
  <c r="I93" i="23"/>
  <c r="G93" i="23"/>
  <c r="D93" i="23"/>
  <c r="J93" i="23"/>
  <c r="I149" i="23"/>
  <c r="D149" i="23"/>
  <c r="G149" i="23"/>
  <c r="H149" i="23"/>
  <c r="E149" i="23"/>
  <c r="J149" i="23"/>
  <c r="F149" i="23"/>
  <c r="C149" i="23"/>
  <c r="D188" i="23"/>
  <c r="H188" i="23"/>
  <c r="E188" i="23"/>
  <c r="I188" i="23"/>
  <c r="C188" i="23"/>
  <c r="G188" i="23"/>
  <c r="J188" i="23"/>
  <c r="F188" i="23"/>
  <c r="D13" i="23"/>
  <c r="E13" i="23"/>
  <c r="F13" i="23"/>
  <c r="I13" i="23"/>
  <c r="H13" i="23"/>
  <c r="G13" i="23"/>
  <c r="C13" i="23"/>
  <c r="J13" i="23"/>
  <c r="L6" i="20"/>
  <c r="D6" i="20"/>
  <c r="K6" i="20"/>
  <c r="B6" i="20" a="1"/>
  <c r="B6" i="20" s="1"/>
  <c r="C6" i="20" a="1"/>
  <c r="C6" i="20" s="1"/>
  <c r="A7" i="20"/>
  <c r="J6" i="20"/>
  <c r="E6" i="20"/>
  <c r="V5" i="23"/>
  <c r="I5" i="20"/>
  <c r="H5" i="20"/>
  <c r="K26" i="13"/>
  <c r="K27" i="13" s="1"/>
  <c r="K28" i="13" s="1"/>
  <c r="K29" i="13" s="1"/>
  <c r="K30" i="13" s="1"/>
  <c r="K31" i="13" s="1"/>
  <c r="K32" i="13" s="1"/>
  <c r="K33" i="13" s="1"/>
  <c r="K34" i="13" s="1"/>
  <c r="K35" i="13" s="1"/>
  <c r="K36" i="13" s="1"/>
  <c r="K37" i="13" s="1"/>
  <c r="K38" i="13" s="1"/>
  <c r="K39" i="13" s="1"/>
  <c r="K40" i="13" s="1"/>
  <c r="K41" i="13" s="1"/>
  <c r="K42" i="13" s="1"/>
  <c r="K43" i="13" s="1"/>
  <c r="K44" i="13" s="1"/>
  <c r="K45" i="13" s="1"/>
  <c r="K46" i="13" s="1"/>
  <c r="K47" i="13" s="1"/>
  <c r="K48" i="13" s="1"/>
  <c r="K49" i="13" s="1"/>
  <c r="K50" i="13" s="1"/>
  <c r="F6" i="20" l="1"/>
  <c r="G6" i="20"/>
  <c r="L19" i="23"/>
  <c r="L135" i="23"/>
  <c r="L131" i="23"/>
  <c r="L173" i="23"/>
  <c r="L161" i="23"/>
  <c r="L156" i="23"/>
  <c r="L33" i="23"/>
  <c r="L183" i="23"/>
  <c r="L175" i="23"/>
  <c r="L134" i="23"/>
  <c r="L238" i="23"/>
  <c r="Y6" i="23"/>
  <c r="Y5" i="23" s="1"/>
  <c r="L74" i="23"/>
  <c r="L162" i="23"/>
  <c r="L38" i="23"/>
  <c r="L107" i="23"/>
  <c r="L37" i="23"/>
  <c r="L222" i="23"/>
  <c r="L209" i="23"/>
  <c r="L59" i="23"/>
  <c r="L250" i="23"/>
  <c r="L66" i="23"/>
  <c r="L234" i="23"/>
  <c r="L167" i="23"/>
  <c r="L140" i="23"/>
  <c r="L41" i="23"/>
  <c r="L200" i="23"/>
  <c r="L240" i="23"/>
  <c r="L208" i="23"/>
  <c r="L216" i="23"/>
  <c r="L232" i="23"/>
  <c r="L81" i="23"/>
  <c r="L203" i="23"/>
  <c r="L254" i="23"/>
  <c r="L230" i="23"/>
  <c r="L212" i="23"/>
  <c r="L159" i="23"/>
  <c r="L245" i="23"/>
  <c r="L148" i="23"/>
  <c r="L110" i="23"/>
  <c r="L181" i="23"/>
  <c r="L28" i="23"/>
  <c r="L93" i="23"/>
  <c r="L40" i="23"/>
  <c r="L226" i="23"/>
  <c r="L42" i="23"/>
  <c r="L172" i="23"/>
  <c r="L246" i="23"/>
  <c r="L168" i="23"/>
  <c r="L252" i="23"/>
  <c r="L10" i="23"/>
  <c r="L194" i="23"/>
  <c r="L228" i="23"/>
  <c r="L158" i="23"/>
  <c r="L242" i="23"/>
  <c r="L155" i="23"/>
  <c r="L119" i="23"/>
  <c r="L201" i="23"/>
  <c r="L103" i="23"/>
  <c r="L43" i="23"/>
  <c r="L224" i="23"/>
  <c r="L11" i="23"/>
  <c r="L220" i="23"/>
  <c r="L30" i="23"/>
  <c r="L136" i="23"/>
  <c r="L186" i="23"/>
  <c r="L174" i="23"/>
  <c r="L129" i="23"/>
  <c r="L20" i="23"/>
  <c r="L190" i="23"/>
  <c r="L122" i="23"/>
  <c r="L98" i="23"/>
  <c r="L213" i="23"/>
  <c r="L160" i="23"/>
  <c r="L14" i="23"/>
  <c r="L24" i="23"/>
  <c r="L137" i="23"/>
  <c r="L75" i="23"/>
  <c r="L16" i="23"/>
  <c r="L195" i="23"/>
  <c r="L202" i="23"/>
  <c r="L144" i="23"/>
  <c r="L150" i="23"/>
  <c r="L22" i="23"/>
  <c r="L52" i="23"/>
  <c r="L77" i="23"/>
  <c r="L46" i="23"/>
  <c r="L147" i="23"/>
  <c r="L143" i="23"/>
  <c r="L243" i="23"/>
  <c r="L199" i="23"/>
  <c r="L153" i="23"/>
  <c r="L108" i="23"/>
  <c r="L223" i="23"/>
  <c r="L113" i="23"/>
  <c r="L126" i="23"/>
  <c r="L215" i="23"/>
  <c r="L197" i="23"/>
  <c r="L177" i="23"/>
  <c r="L117" i="23"/>
  <c r="L27" i="23"/>
  <c r="L229" i="23"/>
  <c r="L214" i="23"/>
  <c r="L64" i="23"/>
  <c r="L78" i="23"/>
  <c r="L191" i="23"/>
  <c r="L15" i="23"/>
  <c r="L80" i="23"/>
  <c r="L196" i="23"/>
  <c r="L130" i="23"/>
  <c r="L133" i="23"/>
  <c r="L53" i="23"/>
  <c r="L120" i="23"/>
  <c r="L124" i="23"/>
  <c r="L7" i="23"/>
  <c r="L207" i="23"/>
  <c r="L55" i="23"/>
  <c r="L185" i="23"/>
  <c r="L101" i="23"/>
  <c r="L253" i="23"/>
  <c r="L132" i="23"/>
  <c r="L79" i="23"/>
  <c r="L104" i="23"/>
  <c r="L219" i="23"/>
  <c r="L165" i="23"/>
  <c r="L115" i="23"/>
  <c r="L261" i="23"/>
  <c r="L109" i="23"/>
  <c r="N147" i="23"/>
  <c r="R147" i="23"/>
  <c r="P147" i="23"/>
  <c r="AE147" i="23"/>
  <c r="Y147" i="23"/>
  <c r="W147" i="23"/>
  <c r="Z147" i="23"/>
  <c r="AF147" i="23"/>
  <c r="AA147" i="23"/>
  <c r="K147" i="23"/>
  <c r="M147" i="23"/>
  <c r="V147" i="23"/>
  <c r="T147" i="23"/>
  <c r="U147" i="23"/>
  <c r="AD147" i="23"/>
  <c r="AC147" i="23"/>
  <c r="O147" i="23"/>
  <c r="Q147" i="23"/>
  <c r="AB147" i="23"/>
  <c r="X147" i="23"/>
  <c r="S147" i="23"/>
  <c r="U143" i="23"/>
  <c r="S143" i="23"/>
  <c r="K143" i="23"/>
  <c r="AC143" i="23"/>
  <c r="O143" i="23"/>
  <c r="N143" i="23"/>
  <c r="W143" i="23"/>
  <c r="R143" i="23"/>
  <c r="Y143" i="23"/>
  <c r="T143" i="23"/>
  <c r="Z143" i="23"/>
  <c r="P143" i="23"/>
  <c r="Q143" i="23"/>
  <c r="X143" i="23"/>
  <c r="AE143" i="23"/>
  <c r="AD143" i="23"/>
  <c r="AF143" i="23"/>
  <c r="AA143" i="23"/>
  <c r="V143" i="23"/>
  <c r="M143" i="23"/>
  <c r="AB143" i="23"/>
  <c r="T98" i="23"/>
  <c r="AC98" i="23"/>
  <c r="S98" i="23"/>
  <c r="AD98" i="23"/>
  <c r="O98" i="23"/>
  <c r="R98" i="23"/>
  <c r="X98" i="23"/>
  <c r="Y98" i="23"/>
  <c r="AF98" i="23"/>
  <c r="AA98" i="23"/>
  <c r="N98" i="23"/>
  <c r="W98" i="23"/>
  <c r="V98" i="23"/>
  <c r="K98" i="23"/>
  <c r="Z98" i="23"/>
  <c r="U98" i="23"/>
  <c r="P98" i="23"/>
  <c r="AE98" i="23"/>
  <c r="AB98" i="23"/>
  <c r="Q98" i="23"/>
  <c r="M98" i="23"/>
  <c r="P137" i="23"/>
  <c r="Z137" i="23"/>
  <c r="AB137" i="23"/>
  <c r="X137" i="23"/>
  <c r="R137" i="23"/>
  <c r="N137" i="23"/>
  <c r="O137" i="23"/>
  <c r="AC137" i="23"/>
  <c r="U137" i="23"/>
  <c r="T137" i="23"/>
  <c r="Y137" i="23"/>
  <c r="K137" i="23"/>
  <c r="AD137" i="23"/>
  <c r="W137" i="23"/>
  <c r="Q137" i="23"/>
  <c r="AE137" i="23"/>
  <c r="S137" i="23"/>
  <c r="V137" i="23"/>
  <c r="M137" i="23"/>
  <c r="AA137" i="23"/>
  <c r="AF137" i="23"/>
  <c r="AD62" i="23"/>
  <c r="K62" i="23"/>
  <c r="O62" i="23"/>
  <c r="M62" i="23"/>
  <c r="AF62" i="23"/>
  <c r="X62" i="23"/>
  <c r="V62" i="23"/>
  <c r="R62" i="23"/>
  <c r="AE62" i="23"/>
  <c r="Y62" i="23"/>
  <c r="S62" i="23"/>
  <c r="N62" i="23"/>
  <c r="AC62" i="23"/>
  <c r="U62" i="23"/>
  <c r="Z62" i="23"/>
  <c r="Q62" i="23"/>
  <c r="P62" i="23"/>
  <c r="AA62" i="23"/>
  <c r="AB62" i="23"/>
  <c r="T62" i="23"/>
  <c r="W62" i="23"/>
  <c r="O239" i="23"/>
  <c r="Z239" i="23"/>
  <c r="T239" i="23"/>
  <c r="K239" i="23"/>
  <c r="R239" i="23"/>
  <c r="W239" i="23"/>
  <c r="Q239" i="23"/>
  <c r="AF239" i="23"/>
  <c r="AE239" i="23"/>
  <c r="AD239" i="23"/>
  <c r="S239" i="23"/>
  <c r="M239" i="23"/>
  <c r="N239" i="23"/>
  <c r="AC239" i="23"/>
  <c r="AB239" i="23"/>
  <c r="U239" i="23"/>
  <c r="X239" i="23"/>
  <c r="AA239" i="23"/>
  <c r="P239" i="23"/>
  <c r="V239" i="23"/>
  <c r="Y239" i="23"/>
  <c r="O238" i="23"/>
  <c r="AB238" i="23"/>
  <c r="U238" i="23"/>
  <c r="W238" i="23"/>
  <c r="V238" i="23"/>
  <c r="AF238" i="23"/>
  <c r="M238" i="23"/>
  <c r="P238" i="23"/>
  <c r="AD238" i="23"/>
  <c r="Y238" i="23"/>
  <c r="K238" i="23"/>
  <c r="Z238" i="23"/>
  <c r="AE238" i="23"/>
  <c r="R238" i="23"/>
  <c r="Q238" i="23"/>
  <c r="S238" i="23"/>
  <c r="X238" i="23"/>
  <c r="AC238" i="23"/>
  <c r="AA238" i="23"/>
  <c r="T238" i="23"/>
  <c r="N238" i="23"/>
  <c r="AE22" i="23"/>
  <c r="AD22" i="23"/>
  <c r="K22" i="23"/>
  <c r="V22" i="23"/>
  <c r="W22" i="23"/>
  <c r="X22" i="23"/>
  <c r="Q22" i="23"/>
  <c r="O22" i="23"/>
  <c r="U22" i="23"/>
  <c r="M22" i="23"/>
  <c r="R22" i="23"/>
  <c r="Y22" i="23"/>
  <c r="AC22" i="23"/>
  <c r="S22" i="23"/>
  <c r="T22" i="23"/>
  <c r="AA22" i="23"/>
  <c r="N22" i="23"/>
  <c r="P22" i="23"/>
  <c r="AF22" i="23"/>
  <c r="Z22" i="23"/>
  <c r="AB22" i="23"/>
  <c r="M181" i="23"/>
  <c r="T181" i="23"/>
  <c r="N181" i="23"/>
  <c r="U181" i="23"/>
  <c r="W181" i="23"/>
  <c r="Q181" i="23"/>
  <c r="Y181" i="23"/>
  <c r="AF181" i="23"/>
  <c r="AE181" i="23"/>
  <c r="AB181" i="23"/>
  <c r="S181" i="23"/>
  <c r="P181" i="23"/>
  <c r="AA181" i="23"/>
  <c r="AC181" i="23"/>
  <c r="K181" i="23"/>
  <c r="O181" i="23"/>
  <c r="AD181" i="23"/>
  <c r="R181" i="23"/>
  <c r="Z181" i="23"/>
  <c r="X181" i="23"/>
  <c r="V181" i="23"/>
  <c r="AF263" i="23"/>
  <c r="AC263" i="23"/>
  <c r="N263" i="23"/>
  <c r="V263" i="23"/>
  <c r="U263" i="23"/>
  <c r="AB263" i="23"/>
  <c r="R263" i="23"/>
  <c r="Y263" i="23"/>
  <c r="W263" i="23"/>
  <c r="X263" i="23"/>
  <c r="O263" i="23"/>
  <c r="K263" i="23"/>
  <c r="T263" i="23"/>
  <c r="AE263" i="23"/>
  <c r="AD263" i="23"/>
  <c r="Q263" i="23"/>
  <c r="M263" i="23"/>
  <c r="Z263" i="23"/>
  <c r="AA263" i="23"/>
  <c r="S263" i="23"/>
  <c r="P263" i="23"/>
  <c r="W73" i="23"/>
  <c r="X73" i="23"/>
  <c r="R73" i="23"/>
  <c r="AF73" i="23"/>
  <c r="Q73" i="23"/>
  <c r="Y73" i="23"/>
  <c r="T73" i="23"/>
  <c r="K73" i="23"/>
  <c r="O73" i="23"/>
  <c r="M73" i="23"/>
  <c r="S73" i="23"/>
  <c r="P73" i="23"/>
  <c r="V73" i="23"/>
  <c r="N73" i="23"/>
  <c r="AC73" i="23"/>
  <c r="AA73" i="23"/>
  <c r="AB73" i="23"/>
  <c r="U73" i="23"/>
  <c r="AE73" i="23"/>
  <c r="AD73" i="23"/>
  <c r="Z73" i="23"/>
  <c r="AD253" i="23"/>
  <c r="Y253" i="23"/>
  <c r="T253" i="23"/>
  <c r="AB253" i="23"/>
  <c r="X253" i="23"/>
  <c r="S253" i="23"/>
  <c r="AC253" i="23"/>
  <c r="M253" i="23"/>
  <c r="O253" i="23"/>
  <c r="AF253" i="23"/>
  <c r="Z253" i="23"/>
  <c r="W253" i="23"/>
  <c r="N253" i="23"/>
  <c r="R253" i="23"/>
  <c r="Q253" i="23"/>
  <c r="AA253" i="23"/>
  <c r="K253" i="23"/>
  <c r="AE253" i="23"/>
  <c r="P253" i="23"/>
  <c r="U253" i="23"/>
  <c r="V253" i="23"/>
  <c r="Z260" i="23"/>
  <c r="N260" i="23"/>
  <c r="P260" i="23"/>
  <c r="S260" i="23"/>
  <c r="R260" i="23"/>
  <c r="X260" i="23"/>
  <c r="Y260" i="23"/>
  <c r="O260" i="23"/>
  <c r="AB260" i="23"/>
  <c r="AD260" i="23"/>
  <c r="K260" i="23"/>
  <c r="T260" i="23"/>
  <c r="U260" i="23"/>
  <c r="AF260" i="23"/>
  <c r="AC260" i="23"/>
  <c r="AA260" i="23"/>
  <c r="W260" i="23"/>
  <c r="M260" i="23"/>
  <c r="AE260" i="23"/>
  <c r="V260" i="23"/>
  <c r="Q260" i="23"/>
  <c r="S44" i="23"/>
  <c r="U44" i="23"/>
  <c r="M44" i="23"/>
  <c r="AB44" i="23"/>
  <c r="AA44" i="23"/>
  <c r="P44" i="23"/>
  <c r="X44" i="23"/>
  <c r="Y44" i="23"/>
  <c r="AC44" i="23"/>
  <c r="N44" i="23"/>
  <c r="Q44" i="23"/>
  <c r="AE44" i="23"/>
  <c r="T44" i="23"/>
  <c r="W44" i="23"/>
  <c r="V44" i="23"/>
  <c r="Z44" i="23"/>
  <c r="O44" i="23"/>
  <c r="AF44" i="23"/>
  <c r="R44" i="23"/>
  <c r="AD44" i="23"/>
  <c r="K44" i="23"/>
  <c r="AE219" i="23"/>
  <c r="N219" i="23"/>
  <c r="V219" i="23"/>
  <c r="R219" i="23"/>
  <c r="K219" i="23"/>
  <c r="AB219" i="23"/>
  <c r="X219" i="23"/>
  <c r="T219" i="23"/>
  <c r="M219" i="23"/>
  <c r="U219" i="23"/>
  <c r="AF219" i="23"/>
  <c r="AD219" i="23"/>
  <c r="Q219" i="23"/>
  <c r="S219" i="23"/>
  <c r="O219" i="23"/>
  <c r="Z219" i="23"/>
  <c r="AA219" i="23"/>
  <c r="P219" i="23"/>
  <c r="W219" i="23"/>
  <c r="AC219" i="23"/>
  <c r="Y219" i="23"/>
  <c r="T227" i="23"/>
  <c r="X227" i="23"/>
  <c r="U227" i="23"/>
  <c r="AC227" i="23"/>
  <c r="Q227" i="23"/>
  <c r="M227" i="23"/>
  <c r="AF227" i="23"/>
  <c r="O227" i="23"/>
  <c r="P227" i="23"/>
  <c r="S227" i="23"/>
  <c r="W227" i="23"/>
  <c r="Y227" i="23"/>
  <c r="Z227" i="23"/>
  <c r="AB227" i="23"/>
  <c r="R227" i="23"/>
  <c r="AA227" i="23"/>
  <c r="V227" i="23"/>
  <c r="AD227" i="23"/>
  <c r="N227" i="23"/>
  <c r="AE227" i="23"/>
  <c r="K227" i="23"/>
  <c r="AD255" i="23"/>
  <c r="R255" i="23"/>
  <c r="M255" i="23"/>
  <c r="S255" i="23"/>
  <c r="AA255" i="23"/>
  <c r="W255" i="23"/>
  <c r="V255" i="23"/>
  <c r="AC255" i="23"/>
  <c r="P255" i="23"/>
  <c r="Z255" i="23"/>
  <c r="N255" i="23"/>
  <c r="Y255" i="23"/>
  <c r="AF255" i="23"/>
  <c r="O255" i="23"/>
  <c r="AB255" i="23"/>
  <c r="AE255" i="23"/>
  <c r="K255" i="23"/>
  <c r="X255" i="23"/>
  <c r="U255" i="23"/>
  <c r="T255" i="23"/>
  <c r="Q255" i="23"/>
  <c r="L61" i="23"/>
  <c r="X156" i="23"/>
  <c r="AD156" i="23"/>
  <c r="K156" i="23"/>
  <c r="M156" i="23"/>
  <c r="T156" i="23"/>
  <c r="AF156" i="23"/>
  <c r="S156" i="23"/>
  <c r="V156" i="23"/>
  <c r="AE156" i="23"/>
  <c r="AC156" i="23"/>
  <c r="AA156" i="23"/>
  <c r="N156" i="23"/>
  <c r="Z156" i="23"/>
  <c r="Y156" i="23"/>
  <c r="O156" i="23"/>
  <c r="AB156" i="23"/>
  <c r="U156" i="23"/>
  <c r="R156" i="23"/>
  <c r="P156" i="23"/>
  <c r="Q156" i="23"/>
  <c r="W156" i="23"/>
  <c r="W221" i="23"/>
  <c r="Y221" i="23"/>
  <c r="Z221" i="23"/>
  <c r="AE221" i="23"/>
  <c r="R221" i="23"/>
  <c r="M221" i="23"/>
  <c r="U221" i="23"/>
  <c r="X221" i="23"/>
  <c r="P221" i="23"/>
  <c r="AF221" i="23"/>
  <c r="S221" i="23"/>
  <c r="K221" i="23"/>
  <c r="AB221" i="23"/>
  <c r="T221" i="23"/>
  <c r="Q221" i="23"/>
  <c r="V221" i="23"/>
  <c r="N221" i="23"/>
  <c r="AC221" i="23"/>
  <c r="AA221" i="23"/>
  <c r="AD221" i="23"/>
  <c r="O221" i="23"/>
  <c r="V191" i="23"/>
  <c r="AF191" i="23"/>
  <c r="S191" i="23"/>
  <c r="N191" i="23"/>
  <c r="R191" i="23"/>
  <c r="T191" i="23"/>
  <c r="W191" i="23"/>
  <c r="O191" i="23"/>
  <c r="AB191" i="23"/>
  <c r="AC191" i="23"/>
  <c r="K191" i="23"/>
  <c r="Y191" i="23"/>
  <c r="P191" i="23"/>
  <c r="M191" i="23"/>
  <c r="AA191" i="23"/>
  <c r="Q191" i="23"/>
  <c r="AD191" i="23"/>
  <c r="AE191" i="23"/>
  <c r="U191" i="23"/>
  <c r="X191" i="23"/>
  <c r="Z191" i="23"/>
  <c r="L170" i="23"/>
  <c r="X80" i="23"/>
  <c r="W80" i="23"/>
  <c r="Y80" i="23"/>
  <c r="R80" i="23"/>
  <c r="V80" i="23"/>
  <c r="AD80" i="23"/>
  <c r="AA80" i="23"/>
  <c r="AF80" i="23"/>
  <c r="O80" i="23"/>
  <c r="AB80" i="23"/>
  <c r="M80" i="23"/>
  <c r="N80" i="23"/>
  <c r="AC80" i="23"/>
  <c r="T80" i="23"/>
  <c r="U80" i="23"/>
  <c r="K80" i="23"/>
  <c r="S80" i="23"/>
  <c r="Z80" i="23"/>
  <c r="P80" i="23"/>
  <c r="Q80" i="23"/>
  <c r="AE80" i="23"/>
  <c r="L76" i="23"/>
  <c r="O248" i="23"/>
  <c r="S248" i="23"/>
  <c r="U248" i="23"/>
  <c r="W248" i="23"/>
  <c r="K248" i="23"/>
  <c r="AD248" i="23"/>
  <c r="AB248" i="23"/>
  <c r="X248" i="23"/>
  <c r="Y248" i="23"/>
  <c r="AC248" i="23"/>
  <c r="AE248" i="23"/>
  <c r="P248" i="23"/>
  <c r="N248" i="23"/>
  <c r="Q248" i="23"/>
  <c r="Z248" i="23"/>
  <c r="M248" i="23"/>
  <c r="R248" i="23"/>
  <c r="V248" i="23"/>
  <c r="AF248" i="23"/>
  <c r="T248" i="23"/>
  <c r="AA248" i="23"/>
  <c r="L57" i="23"/>
  <c r="L184" i="23"/>
  <c r="L171" i="23"/>
  <c r="X165" i="23"/>
  <c r="AA165" i="23"/>
  <c r="AB165" i="23"/>
  <c r="R165" i="23"/>
  <c r="AD165" i="23"/>
  <c r="U165" i="23"/>
  <c r="AE165" i="23"/>
  <c r="W165" i="23"/>
  <c r="M165" i="23"/>
  <c r="AF165" i="23"/>
  <c r="O165" i="23"/>
  <c r="S165" i="23"/>
  <c r="AC165" i="23"/>
  <c r="N165" i="23"/>
  <c r="Q165" i="23"/>
  <c r="P165" i="23"/>
  <c r="Y165" i="23"/>
  <c r="T165" i="23"/>
  <c r="V165" i="23"/>
  <c r="Z165" i="23"/>
  <c r="K165" i="23"/>
  <c r="L12" i="23"/>
  <c r="O67" i="23"/>
  <c r="Y67" i="23"/>
  <c r="P67" i="23"/>
  <c r="W67" i="23"/>
  <c r="K67" i="23"/>
  <c r="R67" i="23"/>
  <c r="M67" i="23"/>
  <c r="AA67" i="23"/>
  <c r="AC67" i="23"/>
  <c r="Z67" i="23"/>
  <c r="AB67" i="23"/>
  <c r="AE67" i="23"/>
  <c r="Q67" i="23"/>
  <c r="S67" i="23"/>
  <c r="T67" i="23"/>
  <c r="X67" i="23"/>
  <c r="V67" i="23"/>
  <c r="N67" i="23"/>
  <c r="AD67" i="23"/>
  <c r="U67" i="23"/>
  <c r="AF67" i="23"/>
  <c r="L86" i="23"/>
  <c r="L193" i="23"/>
  <c r="AF19" i="23"/>
  <c r="AB19" i="23"/>
  <c r="O19" i="23"/>
  <c r="U19" i="23"/>
  <c r="N19" i="23"/>
  <c r="AA19" i="23"/>
  <c r="R19" i="23"/>
  <c r="W19" i="23"/>
  <c r="AC19" i="23"/>
  <c r="AD19" i="23"/>
  <c r="Y19" i="23"/>
  <c r="K19" i="23"/>
  <c r="M19" i="23"/>
  <c r="S19" i="23"/>
  <c r="P19" i="23"/>
  <c r="X19" i="23"/>
  <c r="Q19" i="23"/>
  <c r="AE19" i="23"/>
  <c r="Z19" i="23"/>
  <c r="V19" i="23"/>
  <c r="T19" i="23"/>
  <c r="L73" i="23"/>
  <c r="AA226" i="23"/>
  <c r="R226" i="23"/>
  <c r="AD226" i="23"/>
  <c r="AF226" i="23"/>
  <c r="N226" i="23"/>
  <c r="Q226" i="23"/>
  <c r="W226" i="23"/>
  <c r="AB226" i="23"/>
  <c r="AE226" i="23"/>
  <c r="U226" i="23"/>
  <c r="T226" i="23"/>
  <c r="AC226" i="23"/>
  <c r="S226" i="23"/>
  <c r="M226" i="23"/>
  <c r="O226" i="23"/>
  <c r="P226" i="23"/>
  <c r="V226" i="23"/>
  <c r="K226" i="23"/>
  <c r="Y226" i="23"/>
  <c r="X226" i="23"/>
  <c r="Z226" i="23"/>
  <c r="N199" i="23"/>
  <c r="S199" i="23"/>
  <c r="AD199" i="23"/>
  <c r="V199" i="23"/>
  <c r="AF199" i="23"/>
  <c r="Q199" i="23"/>
  <c r="R199" i="23"/>
  <c r="X199" i="23"/>
  <c r="U199" i="23"/>
  <c r="K199" i="23"/>
  <c r="AB199" i="23"/>
  <c r="Y199" i="23"/>
  <c r="O199" i="23"/>
  <c r="AC199" i="23"/>
  <c r="M199" i="23"/>
  <c r="P199" i="23"/>
  <c r="AA199" i="23"/>
  <c r="T199" i="23"/>
  <c r="AE199" i="23"/>
  <c r="W199" i="23"/>
  <c r="Z199" i="23"/>
  <c r="L239" i="23"/>
  <c r="T61" i="23"/>
  <c r="AC61" i="23"/>
  <c r="N61" i="23"/>
  <c r="X61" i="23"/>
  <c r="P61" i="23"/>
  <c r="M61" i="23"/>
  <c r="Y61" i="23"/>
  <c r="AF61" i="23"/>
  <c r="Q61" i="23"/>
  <c r="O61" i="23"/>
  <c r="AB61" i="23"/>
  <c r="V61" i="23"/>
  <c r="W61" i="23"/>
  <c r="R61" i="23"/>
  <c r="K61" i="23"/>
  <c r="AD61" i="23"/>
  <c r="AE61" i="23"/>
  <c r="AA61" i="23"/>
  <c r="S61" i="23"/>
  <c r="Z61" i="23"/>
  <c r="U61" i="23"/>
  <c r="Q87" i="23"/>
  <c r="R87" i="23"/>
  <c r="U87" i="23"/>
  <c r="M87" i="23"/>
  <c r="Y87" i="23"/>
  <c r="AC87" i="23"/>
  <c r="Z87" i="23"/>
  <c r="S87" i="23"/>
  <c r="V87" i="23"/>
  <c r="O87" i="23"/>
  <c r="K87" i="23"/>
  <c r="AD87" i="23"/>
  <c r="AA87" i="23"/>
  <c r="AB87" i="23"/>
  <c r="AF87" i="23"/>
  <c r="X87" i="23"/>
  <c r="P87" i="23"/>
  <c r="T87" i="23"/>
  <c r="W87" i="23"/>
  <c r="N87" i="23"/>
  <c r="AE87" i="23"/>
  <c r="L31" i="23"/>
  <c r="L68" i="23"/>
  <c r="L88" i="23"/>
  <c r="AA15" i="23"/>
  <c r="R15" i="23"/>
  <c r="Y15" i="23"/>
  <c r="P15" i="23"/>
  <c r="AC15" i="23"/>
  <c r="Z15" i="23"/>
  <c r="AE15" i="23"/>
  <c r="AB15" i="23"/>
  <c r="V15" i="23"/>
  <c r="Q15" i="23"/>
  <c r="T15" i="23"/>
  <c r="S15" i="23"/>
  <c r="O15" i="23"/>
  <c r="X15" i="23"/>
  <c r="AD15" i="23"/>
  <c r="K15" i="23"/>
  <c r="W15" i="23"/>
  <c r="AF15" i="23"/>
  <c r="U15" i="23"/>
  <c r="N15" i="23"/>
  <c r="M15" i="23"/>
  <c r="L35" i="23"/>
  <c r="K43" i="23"/>
  <c r="AC43" i="23"/>
  <c r="Y43" i="23"/>
  <c r="V43" i="23"/>
  <c r="N43" i="23"/>
  <c r="AF43" i="23"/>
  <c r="W43" i="23"/>
  <c r="X43" i="23"/>
  <c r="Q43" i="23"/>
  <c r="AE43" i="23"/>
  <c r="S43" i="23"/>
  <c r="T43" i="23"/>
  <c r="AB43" i="23"/>
  <c r="O43" i="23"/>
  <c r="P43" i="23"/>
  <c r="Z43" i="23"/>
  <c r="AA43" i="23"/>
  <c r="R43" i="23"/>
  <c r="U43" i="23"/>
  <c r="AD43" i="23"/>
  <c r="M43" i="23"/>
  <c r="M134" i="23"/>
  <c r="Y134" i="23"/>
  <c r="O134" i="23"/>
  <c r="Z134" i="23"/>
  <c r="U134" i="23"/>
  <c r="AB134" i="23"/>
  <c r="AC134" i="23"/>
  <c r="AE134" i="23"/>
  <c r="AD134" i="23"/>
  <c r="T134" i="23"/>
  <c r="P134" i="23"/>
  <c r="S134" i="23"/>
  <c r="N134" i="23"/>
  <c r="Q134" i="23"/>
  <c r="V134" i="23"/>
  <c r="X134" i="23"/>
  <c r="K134" i="23"/>
  <c r="AA134" i="23"/>
  <c r="W134" i="23"/>
  <c r="AF134" i="23"/>
  <c r="R134" i="23"/>
  <c r="L236" i="23"/>
  <c r="W178" i="23"/>
  <c r="R178" i="23"/>
  <c r="AE178" i="23"/>
  <c r="M178" i="23"/>
  <c r="AF178" i="23"/>
  <c r="AC178" i="23"/>
  <c r="N178" i="23"/>
  <c r="P178" i="23"/>
  <c r="S178" i="23"/>
  <c r="Y178" i="23"/>
  <c r="V178" i="23"/>
  <c r="AD178" i="23"/>
  <c r="T178" i="23"/>
  <c r="AA178" i="23"/>
  <c r="U178" i="23"/>
  <c r="O178" i="23"/>
  <c r="Z178" i="23"/>
  <c r="X178" i="23"/>
  <c r="AB178" i="23"/>
  <c r="Q178" i="23"/>
  <c r="K178" i="23"/>
  <c r="L149" i="23"/>
  <c r="Y93" i="23"/>
  <c r="U93" i="23"/>
  <c r="AC93" i="23"/>
  <c r="N93" i="23"/>
  <c r="O93" i="23"/>
  <c r="AF93" i="23"/>
  <c r="P93" i="23"/>
  <c r="R93" i="23"/>
  <c r="AD93" i="23"/>
  <c r="S93" i="23"/>
  <c r="Z93" i="23"/>
  <c r="T93" i="23"/>
  <c r="W93" i="23"/>
  <c r="X93" i="23"/>
  <c r="Q93" i="23"/>
  <c r="V93" i="23"/>
  <c r="AE93" i="23"/>
  <c r="AA93" i="23"/>
  <c r="K93" i="23"/>
  <c r="AB93" i="23"/>
  <c r="M93" i="23"/>
  <c r="L211" i="23"/>
  <c r="L248" i="23"/>
  <c r="P151" i="23"/>
  <c r="S151" i="23"/>
  <c r="AA151" i="23"/>
  <c r="X151" i="23"/>
  <c r="AE151" i="23"/>
  <c r="K151" i="23"/>
  <c r="N151" i="23"/>
  <c r="Z151" i="23"/>
  <c r="W151" i="23"/>
  <c r="Y151" i="23"/>
  <c r="AD151" i="23"/>
  <c r="T151" i="23"/>
  <c r="AF151" i="23"/>
  <c r="Q151" i="23"/>
  <c r="M151" i="23"/>
  <c r="AB151" i="23"/>
  <c r="V151" i="23"/>
  <c r="O151" i="23"/>
  <c r="R151" i="23"/>
  <c r="U151" i="23"/>
  <c r="AC151" i="23"/>
  <c r="L45" i="23"/>
  <c r="M173" i="23"/>
  <c r="V173" i="23"/>
  <c r="Z173" i="23"/>
  <c r="AC173" i="23"/>
  <c r="AD173" i="23"/>
  <c r="U173" i="23"/>
  <c r="AE173" i="23"/>
  <c r="AF173" i="23"/>
  <c r="S173" i="23"/>
  <c r="X173" i="23"/>
  <c r="K173" i="23"/>
  <c r="W173" i="23"/>
  <c r="AA173" i="23"/>
  <c r="AB173" i="23"/>
  <c r="R173" i="23"/>
  <c r="O173" i="23"/>
  <c r="P173" i="23"/>
  <c r="Q173" i="23"/>
  <c r="Y173" i="23"/>
  <c r="T173" i="23"/>
  <c r="N173" i="23"/>
  <c r="L51" i="23"/>
  <c r="Y169" i="23"/>
  <c r="N169" i="23"/>
  <c r="AE169" i="23"/>
  <c r="M169" i="23"/>
  <c r="V169" i="23"/>
  <c r="W169" i="23"/>
  <c r="U169" i="23"/>
  <c r="Q169" i="23"/>
  <c r="O169" i="23"/>
  <c r="T169" i="23"/>
  <c r="AB169" i="23"/>
  <c r="X169" i="23"/>
  <c r="K169" i="23"/>
  <c r="R169" i="23"/>
  <c r="AF169" i="23"/>
  <c r="Z169" i="23"/>
  <c r="AD169" i="23"/>
  <c r="AC169" i="23"/>
  <c r="S169" i="23"/>
  <c r="AA169" i="23"/>
  <c r="P169" i="23"/>
  <c r="L141" i="23"/>
  <c r="V41" i="23"/>
  <c r="P41" i="23"/>
  <c r="AD41" i="23"/>
  <c r="M41" i="23"/>
  <c r="AF41" i="23"/>
  <c r="W41" i="23"/>
  <c r="Q41" i="23"/>
  <c r="AE41" i="23"/>
  <c r="S41" i="23"/>
  <c r="U41" i="23"/>
  <c r="Y41" i="23"/>
  <c r="AC41" i="23"/>
  <c r="K41" i="23"/>
  <c r="T41" i="23"/>
  <c r="Z41" i="23"/>
  <c r="X41" i="23"/>
  <c r="O41" i="23"/>
  <c r="N41" i="23"/>
  <c r="AA41" i="23"/>
  <c r="AB41" i="23"/>
  <c r="R41" i="23"/>
  <c r="O162" i="23"/>
  <c r="W162" i="23"/>
  <c r="AA162" i="23"/>
  <c r="AB162" i="23"/>
  <c r="P162" i="23"/>
  <c r="K162" i="23"/>
  <c r="AF162" i="23"/>
  <c r="AC162" i="23"/>
  <c r="X162" i="23"/>
  <c r="N162" i="23"/>
  <c r="M162" i="23"/>
  <c r="R162" i="23"/>
  <c r="U162" i="23"/>
  <c r="V162" i="23"/>
  <c r="T162" i="23"/>
  <c r="AD162" i="23"/>
  <c r="Y162" i="23"/>
  <c r="AE162" i="23"/>
  <c r="Q162" i="23"/>
  <c r="S162" i="23"/>
  <c r="Z162" i="23"/>
  <c r="AA34" i="23"/>
  <c r="V34" i="23"/>
  <c r="Y34" i="23"/>
  <c r="X34" i="23"/>
  <c r="AE34" i="23"/>
  <c r="P34" i="23"/>
  <c r="U34" i="23"/>
  <c r="O34" i="23"/>
  <c r="W34" i="23"/>
  <c r="Q34" i="23"/>
  <c r="AB34" i="23"/>
  <c r="N34" i="23"/>
  <c r="AF34" i="23"/>
  <c r="R34" i="23"/>
  <c r="AD34" i="23"/>
  <c r="M34" i="23"/>
  <c r="Z34" i="23"/>
  <c r="S34" i="23"/>
  <c r="AC34" i="23"/>
  <c r="T34" i="23"/>
  <c r="K34" i="23"/>
  <c r="W262" i="23"/>
  <c r="AC262" i="23"/>
  <c r="AD262" i="23"/>
  <c r="AE262" i="23"/>
  <c r="N262" i="23"/>
  <c r="M262" i="23"/>
  <c r="AB262" i="23"/>
  <c r="P262" i="23"/>
  <c r="R262" i="23"/>
  <c r="V262" i="23"/>
  <c r="AA262" i="23"/>
  <c r="K262" i="23"/>
  <c r="AF262" i="23"/>
  <c r="T262" i="23"/>
  <c r="S262" i="23"/>
  <c r="O262" i="23"/>
  <c r="X262" i="23"/>
  <c r="Q262" i="23"/>
  <c r="Y262" i="23"/>
  <c r="U262" i="23"/>
  <c r="Z262" i="23"/>
  <c r="L125" i="23"/>
  <c r="N7" i="23"/>
  <c r="P7" i="23"/>
  <c r="R7" i="23"/>
  <c r="AB7" i="23"/>
  <c r="O7" i="23"/>
  <c r="U7" i="23"/>
  <c r="AE7" i="23"/>
  <c r="Y7" i="23"/>
  <c r="S7" i="23"/>
  <c r="AC7" i="23"/>
  <c r="Q7" i="23"/>
  <c r="M7" i="23"/>
  <c r="W7" i="23"/>
  <c r="T7" i="23"/>
  <c r="AD7" i="23"/>
  <c r="K7" i="23"/>
  <c r="AA7" i="23"/>
  <c r="X7" i="23"/>
  <c r="V7" i="23"/>
  <c r="Z7" i="23"/>
  <c r="AF7" i="23"/>
  <c r="L62" i="23"/>
  <c r="L235" i="23"/>
  <c r="L198" i="23"/>
  <c r="Q89" i="23"/>
  <c r="K89" i="23"/>
  <c r="S89" i="23"/>
  <c r="P89" i="23"/>
  <c r="Y89" i="23"/>
  <c r="U89" i="23"/>
  <c r="O89" i="23"/>
  <c r="AF89" i="23"/>
  <c r="V89" i="23"/>
  <c r="AB89" i="23"/>
  <c r="Z89" i="23"/>
  <c r="AD89" i="23"/>
  <c r="AA89" i="23"/>
  <c r="X89" i="23"/>
  <c r="N89" i="23"/>
  <c r="T89" i="23"/>
  <c r="AE89" i="23"/>
  <c r="AC89" i="23"/>
  <c r="R89" i="23"/>
  <c r="M89" i="23"/>
  <c r="W89" i="23"/>
  <c r="AE215" i="23"/>
  <c r="S215" i="23"/>
  <c r="P215" i="23"/>
  <c r="Y215" i="23"/>
  <c r="Z215" i="23"/>
  <c r="R215" i="23"/>
  <c r="U215" i="23"/>
  <c r="O215" i="23"/>
  <c r="Q215" i="23"/>
  <c r="X215" i="23"/>
  <c r="AA215" i="23"/>
  <c r="T215" i="23"/>
  <c r="M215" i="23"/>
  <c r="V215" i="23"/>
  <c r="AF215" i="23"/>
  <c r="AB215" i="23"/>
  <c r="AD215" i="23"/>
  <c r="W215" i="23"/>
  <c r="AC215" i="23"/>
  <c r="N215" i="23"/>
  <c r="K215" i="23"/>
  <c r="Y144" i="23"/>
  <c r="Q144" i="23"/>
  <c r="P144" i="23"/>
  <c r="R144" i="23"/>
  <c r="V144" i="23"/>
  <c r="U144" i="23"/>
  <c r="AD144" i="23"/>
  <c r="S144" i="23"/>
  <c r="AC144" i="23"/>
  <c r="Z144" i="23"/>
  <c r="AB144" i="23"/>
  <c r="N144" i="23"/>
  <c r="AE144" i="23"/>
  <c r="O144" i="23"/>
  <c r="X144" i="23"/>
  <c r="W144" i="23"/>
  <c r="AF144" i="23"/>
  <c r="K144" i="23"/>
  <c r="M144" i="23"/>
  <c r="AA144" i="23"/>
  <c r="T144" i="23"/>
  <c r="L112" i="23"/>
  <c r="L95" i="23"/>
  <c r="L90" i="23"/>
  <c r="AA192" i="23"/>
  <c r="U192" i="23"/>
  <c r="T192" i="23"/>
  <c r="Q192" i="23"/>
  <c r="N192" i="23"/>
  <c r="S192" i="23"/>
  <c r="M192" i="23"/>
  <c r="X192" i="23"/>
  <c r="P192" i="23"/>
  <c r="R192" i="23"/>
  <c r="AE192" i="23"/>
  <c r="O192" i="23"/>
  <c r="Y192" i="23"/>
  <c r="K192" i="23"/>
  <c r="AC192" i="23"/>
  <c r="W192" i="23"/>
  <c r="AD192" i="23"/>
  <c r="Z192" i="23"/>
  <c r="V192" i="23"/>
  <c r="AB192" i="23"/>
  <c r="AF192" i="23"/>
  <c r="L111" i="23"/>
  <c r="L72" i="23"/>
  <c r="U145" i="23"/>
  <c r="Z145" i="23"/>
  <c r="AE145" i="23"/>
  <c r="AC145" i="23"/>
  <c r="T145" i="23"/>
  <c r="X145" i="23"/>
  <c r="AB145" i="23"/>
  <c r="S145" i="23"/>
  <c r="M145" i="23"/>
  <c r="O145" i="23"/>
  <c r="Q145" i="23"/>
  <c r="R145" i="23"/>
  <c r="N145" i="23"/>
  <c r="V145" i="23"/>
  <c r="Y145" i="23"/>
  <c r="W145" i="23"/>
  <c r="K145" i="23"/>
  <c r="AA145" i="23"/>
  <c r="AD145" i="23"/>
  <c r="P145" i="23"/>
  <c r="AF145" i="23"/>
  <c r="L146" i="23"/>
  <c r="P27" i="23"/>
  <c r="AC27" i="23"/>
  <c r="Z27" i="23"/>
  <c r="X27" i="23"/>
  <c r="M27" i="23"/>
  <c r="Q27" i="23"/>
  <c r="K27" i="23"/>
  <c r="V27" i="23"/>
  <c r="O27" i="23"/>
  <c r="S27" i="23"/>
  <c r="Y27" i="23"/>
  <c r="W27" i="23"/>
  <c r="U27" i="23"/>
  <c r="AA27" i="23"/>
  <c r="N27" i="23"/>
  <c r="AF27" i="23"/>
  <c r="AD27" i="23"/>
  <c r="AE27" i="23"/>
  <c r="T27" i="23"/>
  <c r="R27" i="23"/>
  <c r="AB27" i="23"/>
  <c r="W254" i="23"/>
  <c r="R254" i="23"/>
  <c r="V254" i="23"/>
  <c r="AB254" i="23"/>
  <c r="AE254" i="23"/>
  <c r="AA254" i="23"/>
  <c r="AF254" i="23"/>
  <c r="Q254" i="23"/>
  <c r="X254" i="23"/>
  <c r="S254" i="23"/>
  <c r="Y254" i="23"/>
  <c r="K254" i="23"/>
  <c r="U254" i="23"/>
  <c r="M254" i="23"/>
  <c r="O254" i="23"/>
  <c r="Z254" i="23"/>
  <c r="P254" i="23"/>
  <c r="AD254" i="23"/>
  <c r="N254" i="23"/>
  <c r="T254" i="23"/>
  <c r="AC254" i="23"/>
  <c r="W246" i="23"/>
  <c r="Y246" i="23"/>
  <c r="U246" i="23"/>
  <c r="AE246" i="23"/>
  <c r="R246" i="23"/>
  <c r="AD246" i="23"/>
  <c r="Q246" i="23"/>
  <c r="AB246" i="23"/>
  <c r="X246" i="23"/>
  <c r="Z246" i="23"/>
  <c r="N246" i="23"/>
  <c r="K246" i="23"/>
  <c r="AC246" i="23"/>
  <c r="M246" i="23"/>
  <c r="P246" i="23"/>
  <c r="V246" i="23"/>
  <c r="AF246" i="23"/>
  <c r="AA246" i="23"/>
  <c r="S246" i="23"/>
  <c r="O246" i="23"/>
  <c r="T246" i="23"/>
  <c r="L176" i="23"/>
  <c r="L70" i="23"/>
  <c r="S12" i="23"/>
  <c r="AB12" i="23"/>
  <c r="AA12" i="23"/>
  <c r="R12" i="23"/>
  <c r="M12" i="23"/>
  <c r="U12" i="23"/>
  <c r="O12" i="23"/>
  <c r="AC12" i="23"/>
  <c r="AD12" i="23"/>
  <c r="P12" i="23"/>
  <c r="N12" i="23"/>
  <c r="K12" i="23"/>
  <c r="Z12" i="23"/>
  <c r="X12" i="23"/>
  <c r="Y12" i="23"/>
  <c r="AF12" i="23"/>
  <c r="Q12" i="23"/>
  <c r="AE12" i="23"/>
  <c r="W12" i="23"/>
  <c r="T12" i="23"/>
  <c r="V12" i="23"/>
  <c r="L123" i="23"/>
  <c r="M222" i="23"/>
  <c r="AD222" i="23"/>
  <c r="R222" i="23"/>
  <c r="U222" i="23"/>
  <c r="AF222" i="23"/>
  <c r="V222" i="23"/>
  <c r="X222" i="23"/>
  <c r="N222" i="23"/>
  <c r="Q222" i="23"/>
  <c r="Z222" i="23"/>
  <c r="P222" i="23"/>
  <c r="AA222" i="23"/>
  <c r="AB222" i="23"/>
  <c r="AC222" i="23"/>
  <c r="S222" i="23"/>
  <c r="W222" i="23"/>
  <c r="AE222" i="23"/>
  <c r="T222" i="23"/>
  <c r="K222" i="23"/>
  <c r="O222" i="23"/>
  <c r="Y222" i="23"/>
  <c r="N168" i="23"/>
  <c r="AA168" i="23"/>
  <c r="V168" i="23"/>
  <c r="X168" i="23"/>
  <c r="P168" i="23"/>
  <c r="Y168" i="23"/>
  <c r="AE168" i="23"/>
  <c r="O168" i="23"/>
  <c r="AF168" i="23"/>
  <c r="R168" i="23"/>
  <c r="W168" i="23"/>
  <c r="S168" i="23"/>
  <c r="T168" i="23"/>
  <c r="Q168" i="23"/>
  <c r="AC168" i="23"/>
  <c r="AB168" i="23"/>
  <c r="Z168" i="23"/>
  <c r="K168" i="23"/>
  <c r="M168" i="23"/>
  <c r="U168" i="23"/>
  <c r="AD168" i="23"/>
  <c r="P24" i="23"/>
  <c r="AC24" i="23"/>
  <c r="N24" i="23"/>
  <c r="X24" i="23"/>
  <c r="W24" i="23"/>
  <c r="M24" i="23"/>
  <c r="S24" i="23"/>
  <c r="Q24" i="23"/>
  <c r="T24" i="23"/>
  <c r="AA24" i="23"/>
  <c r="O24" i="23"/>
  <c r="AF24" i="23"/>
  <c r="AE24" i="23"/>
  <c r="AD24" i="23"/>
  <c r="V24" i="23"/>
  <c r="Z24" i="23"/>
  <c r="U24" i="23"/>
  <c r="R24" i="23"/>
  <c r="AB24" i="23"/>
  <c r="Y24" i="23"/>
  <c r="K24" i="23"/>
  <c r="O64" i="23"/>
  <c r="V64" i="23"/>
  <c r="AB64" i="23"/>
  <c r="Y64" i="23"/>
  <c r="W64" i="23"/>
  <c r="K64" i="23"/>
  <c r="AC64" i="23"/>
  <c r="AE64" i="23"/>
  <c r="T64" i="23"/>
  <c r="X64" i="23"/>
  <c r="AF64" i="23"/>
  <c r="M64" i="23"/>
  <c r="Q64" i="23"/>
  <c r="P64" i="23"/>
  <c r="U64" i="23"/>
  <c r="S64" i="23"/>
  <c r="R64" i="23"/>
  <c r="N64" i="23"/>
  <c r="AD64" i="23"/>
  <c r="AA64" i="23"/>
  <c r="Z64" i="23"/>
  <c r="L157" i="23"/>
  <c r="L189" i="23"/>
  <c r="P25" i="23"/>
  <c r="AC25" i="23"/>
  <c r="N25" i="23"/>
  <c r="AF25" i="23"/>
  <c r="Z25" i="23"/>
  <c r="X25" i="23"/>
  <c r="Y25" i="23"/>
  <c r="O25" i="23"/>
  <c r="T25" i="23"/>
  <c r="AE25" i="23"/>
  <c r="M25" i="23"/>
  <c r="K25" i="23"/>
  <c r="V25" i="23"/>
  <c r="Q25" i="23"/>
  <c r="S25" i="23"/>
  <c r="AA25" i="23"/>
  <c r="U25" i="23"/>
  <c r="AB25" i="23"/>
  <c r="R25" i="23"/>
  <c r="AD25" i="23"/>
  <c r="W25" i="23"/>
  <c r="U28" i="23"/>
  <c r="Z28" i="23"/>
  <c r="AE28" i="23"/>
  <c r="Y28" i="23"/>
  <c r="P28" i="23"/>
  <c r="AC28" i="23"/>
  <c r="Q28" i="23"/>
  <c r="K28" i="23"/>
  <c r="N28" i="23"/>
  <c r="AB28" i="23"/>
  <c r="O28" i="23"/>
  <c r="S28" i="23"/>
  <c r="AD28" i="23"/>
  <c r="AA28" i="23"/>
  <c r="X28" i="23"/>
  <c r="AF28" i="23"/>
  <c r="M28" i="23"/>
  <c r="V28" i="23"/>
  <c r="T28" i="23"/>
  <c r="R28" i="23"/>
  <c r="W28" i="23"/>
  <c r="W257" i="23"/>
  <c r="M257" i="23"/>
  <c r="AB257" i="23"/>
  <c r="U257" i="23"/>
  <c r="Z257" i="23"/>
  <c r="AE257" i="23"/>
  <c r="V257" i="23"/>
  <c r="Q257" i="23"/>
  <c r="AF257" i="23"/>
  <c r="X257" i="23"/>
  <c r="AA257" i="23"/>
  <c r="K257" i="23"/>
  <c r="P257" i="23"/>
  <c r="AC257" i="23"/>
  <c r="N257" i="23"/>
  <c r="Y257" i="23"/>
  <c r="S257" i="23"/>
  <c r="AD257" i="23"/>
  <c r="R257" i="23"/>
  <c r="O257" i="23"/>
  <c r="T257" i="23"/>
  <c r="P193" i="23"/>
  <c r="AC193" i="23"/>
  <c r="Q193" i="23"/>
  <c r="Z193" i="23"/>
  <c r="AA193" i="23"/>
  <c r="V193" i="23"/>
  <c r="K193" i="23"/>
  <c r="S193" i="23"/>
  <c r="U193" i="23"/>
  <c r="AF193" i="23"/>
  <c r="N193" i="23"/>
  <c r="T193" i="23"/>
  <c r="R193" i="23"/>
  <c r="AD193" i="23"/>
  <c r="W193" i="23"/>
  <c r="O193" i="23"/>
  <c r="AE193" i="23"/>
  <c r="AB193" i="23"/>
  <c r="X193" i="23"/>
  <c r="M193" i="23"/>
  <c r="Y193" i="23"/>
  <c r="T174" i="23"/>
  <c r="K174" i="23"/>
  <c r="Y174" i="23"/>
  <c r="R174" i="23"/>
  <c r="N174" i="23"/>
  <c r="AE174" i="23"/>
  <c r="X174" i="23"/>
  <c r="O174" i="23"/>
  <c r="P174" i="23"/>
  <c r="AA174" i="23"/>
  <c r="AD174" i="23"/>
  <c r="V174" i="23"/>
  <c r="W174" i="23"/>
  <c r="S174" i="23"/>
  <c r="Z174" i="23"/>
  <c r="AC174" i="23"/>
  <c r="AF174" i="23"/>
  <c r="Q174" i="23"/>
  <c r="M174" i="23"/>
  <c r="U174" i="23"/>
  <c r="AB174" i="23"/>
  <c r="L128" i="23"/>
  <c r="L26" i="23"/>
  <c r="W170" i="23"/>
  <c r="V170" i="23"/>
  <c r="N170" i="23"/>
  <c r="AE170" i="23"/>
  <c r="AA170" i="23"/>
  <c r="R170" i="23"/>
  <c r="O170" i="23"/>
  <c r="P170" i="23"/>
  <c r="AF170" i="23"/>
  <c r="X170" i="23"/>
  <c r="Y170" i="23"/>
  <c r="AB170" i="23"/>
  <c r="AD170" i="23"/>
  <c r="T170" i="23"/>
  <c r="U170" i="23"/>
  <c r="AC170" i="23"/>
  <c r="Q170" i="23"/>
  <c r="M170" i="23"/>
  <c r="S170" i="23"/>
  <c r="Z170" i="23"/>
  <c r="K170" i="23"/>
  <c r="L65" i="23"/>
  <c r="L116" i="23"/>
  <c r="L217" i="23"/>
  <c r="AF20" i="23"/>
  <c r="AD20" i="23"/>
  <c r="W20" i="23"/>
  <c r="U20" i="23"/>
  <c r="O20" i="23"/>
  <c r="S20" i="23"/>
  <c r="AC20" i="23"/>
  <c r="Z20" i="23"/>
  <c r="AA20" i="23"/>
  <c r="N20" i="23"/>
  <c r="P20" i="23"/>
  <c r="AE20" i="23"/>
  <c r="AB20" i="23"/>
  <c r="V20" i="23"/>
  <c r="M20" i="23"/>
  <c r="R20" i="23"/>
  <c r="Y20" i="23"/>
  <c r="Q20" i="23"/>
  <c r="T20" i="23"/>
  <c r="K20" i="23"/>
  <c r="X20" i="23"/>
  <c r="L105" i="23"/>
  <c r="K83" i="23"/>
  <c r="Q83" i="23"/>
  <c r="Y83" i="23"/>
  <c r="S83" i="23"/>
  <c r="AD83" i="23"/>
  <c r="AE83" i="23"/>
  <c r="W83" i="23"/>
  <c r="M83" i="23"/>
  <c r="Z83" i="23"/>
  <c r="AF83" i="23"/>
  <c r="O83" i="23"/>
  <c r="T83" i="23"/>
  <c r="V83" i="23"/>
  <c r="P83" i="23"/>
  <c r="X83" i="23"/>
  <c r="U83" i="23"/>
  <c r="AA83" i="23"/>
  <c r="N83" i="23"/>
  <c r="AB83" i="23"/>
  <c r="AC83" i="23"/>
  <c r="R83" i="23"/>
  <c r="R76" i="23"/>
  <c r="T76" i="23"/>
  <c r="AB76" i="23"/>
  <c r="U76" i="23"/>
  <c r="O76" i="23"/>
  <c r="AC76" i="23"/>
  <c r="X76" i="23"/>
  <c r="AF76" i="23"/>
  <c r="P76" i="23"/>
  <c r="AD76" i="23"/>
  <c r="W76" i="23"/>
  <c r="K76" i="23"/>
  <c r="V76" i="23"/>
  <c r="Z76" i="23"/>
  <c r="N76" i="23"/>
  <c r="AE76" i="23"/>
  <c r="Y76" i="23"/>
  <c r="M76" i="23"/>
  <c r="AA76" i="23"/>
  <c r="Q76" i="23"/>
  <c r="S76" i="23"/>
  <c r="L84" i="23"/>
  <c r="AF243" i="23"/>
  <c r="M243" i="23"/>
  <c r="Y243" i="23"/>
  <c r="O243" i="23"/>
  <c r="S243" i="23"/>
  <c r="Q243" i="23"/>
  <c r="W243" i="23"/>
  <c r="AC243" i="23"/>
  <c r="AA243" i="23"/>
  <c r="AE243" i="23"/>
  <c r="K243" i="23"/>
  <c r="AD243" i="23"/>
  <c r="R243" i="23"/>
  <c r="T243" i="23"/>
  <c r="AB243" i="23"/>
  <c r="X243" i="23"/>
  <c r="U243" i="23"/>
  <c r="N243" i="23"/>
  <c r="V243" i="23"/>
  <c r="P243" i="23"/>
  <c r="Z243" i="23"/>
  <c r="K9" i="23"/>
  <c r="L9" i="23"/>
  <c r="AC225" i="23"/>
  <c r="AA225" i="23"/>
  <c r="X225" i="23"/>
  <c r="U225" i="23"/>
  <c r="N225" i="23"/>
  <c r="AE225" i="23"/>
  <c r="Z225" i="23"/>
  <c r="AD225" i="23"/>
  <c r="S225" i="23"/>
  <c r="Y225" i="23"/>
  <c r="P225" i="23"/>
  <c r="V225" i="23"/>
  <c r="AF225" i="23"/>
  <c r="O225" i="23"/>
  <c r="M225" i="23"/>
  <c r="W225" i="23"/>
  <c r="AB225" i="23"/>
  <c r="R225" i="23"/>
  <c r="K225" i="23"/>
  <c r="T225" i="23"/>
  <c r="Q225" i="23"/>
  <c r="R8" i="23"/>
  <c r="L8" i="23"/>
  <c r="X185" i="23"/>
  <c r="T185" i="23"/>
  <c r="AD185" i="23"/>
  <c r="V185" i="23"/>
  <c r="Y185" i="23"/>
  <c r="AF185" i="23"/>
  <c r="Z185" i="23"/>
  <c r="M185" i="23"/>
  <c r="P185" i="23"/>
  <c r="K185" i="23"/>
  <c r="U185" i="23"/>
  <c r="AA185" i="23"/>
  <c r="W185" i="23"/>
  <c r="O185" i="23"/>
  <c r="Q185" i="23"/>
  <c r="AB185" i="23"/>
  <c r="AE185" i="23"/>
  <c r="N185" i="23"/>
  <c r="R185" i="23"/>
  <c r="S185" i="23"/>
  <c r="AC185" i="23"/>
  <c r="AE223" i="23"/>
  <c r="V223" i="23"/>
  <c r="Q223" i="23"/>
  <c r="T223" i="23"/>
  <c r="R223" i="23"/>
  <c r="K223" i="23"/>
  <c r="X223" i="23"/>
  <c r="AF223" i="23"/>
  <c r="Z223" i="23"/>
  <c r="U223" i="23"/>
  <c r="AA223" i="23"/>
  <c r="AD223" i="23"/>
  <c r="N223" i="23"/>
  <c r="S223" i="23"/>
  <c r="W223" i="23"/>
  <c r="AB223" i="23"/>
  <c r="O223" i="23"/>
  <c r="Y223" i="23"/>
  <c r="AC223" i="23"/>
  <c r="P223" i="23"/>
  <c r="M223" i="23"/>
  <c r="AD231" i="23"/>
  <c r="T231" i="23"/>
  <c r="Q231" i="23"/>
  <c r="P231" i="23"/>
  <c r="AC231" i="23"/>
  <c r="Y231" i="23"/>
  <c r="M231" i="23"/>
  <c r="S231" i="23"/>
  <c r="Z231" i="23"/>
  <c r="AF231" i="23"/>
  <c r="N231" i="23"/>
  <c r="O231" i="23"/>
  <c r="AB231" i="23"/>
  <c r="W231" i="23"/>
  <c r="R231" i="23"/>
  <c r="K231" i="23"/>
  <c r="X231" i="23"/>
  <c r="AA231" i="23"/>
  <c r="V231" i="23"/>
  <c r="AE231" i="23"/>
  <c r="U231" i="23"/>
  <c r="AE49" i="23"/>
  <c r="AA49" i="23"/>
  <c r="X49" i="23"/>
  <c r="Q49" i="23"/>
  <c r="U49" i="23"/>
  <c r="K49" i="23"/>
  <c r="AC49" i="23"/>
  <c r="Y49" i="23"/>
  <c r="AD49" i="23"/>
  <c r="T49" i="23"/>
  <c r="AF49" i="23"/>
  <c r="R49" i="23"/>
  <c r="O49" i="23"/>
  <c r="V49" i="23"/>
  <c r="W49" i="23"/>
  <c r="N49" i="23"/>
  <c r="M49" i="23"/>
  <c r="AB49" i="23"/>
  <c r="P49" i="23"/>
  <c r="Z49" i="23"/>
  <c r="S49" i="23"/>
  <c r="N146" i="23"/>
  <c r="K146" i="23"/>
  <c r="Y146" i="23"/>
  <c r="AE146" i="23"/>
  <c r="M146" i="23"/>
  <c r="V146" i="23"/>
  <c r="AB146" i="23"/>
  <c r="T146" i="23"/>
  <c r="AA146" i="23"/>
  <c r="Q146" i="23"/>
  <c r="X146" i="23"/>
  <c r="P146" i="23"/>
  <c r="AD146" i="23"/>
  <c r="AF146" i="23"/>
  <c r="W146" i="23"/>
  <c r="U146" i="23"/>
  <c r="O146" i="23"/>
  <c r="AC146" i="23"/>
  <c r="R146" i="23"/>
  <c r="S146" i="23"/>
  <c r="Z146" i="23"/>
  <c r="Y166" i="23"/>
  <c r="W166" i="23"/>
  <c r="N166" i="23"/>
  <c r="O166" i="23"/>
  <c r="V166" i="23"/>
  <c r="AA166" i="23"/>
  <c r="AE166" i="23"/>
  <c r="S166" i="23"/>
  <c r="AF166" i="23"/>
  <c r="T166" i="23"/>
  <c r="X166" i="23"/>
  <c r="M166" i="23"/>
  <c r="P166" i="23"/>
  <c r="K166" i="23"/>
  <c r="AD166" i="23"/>
  <c r="Z166" i="23"/>
  <c r="U166" i="23"/>
  <c r="Q166" i="23"/>
  <c r="R166" i="23"/>
  <c r="AC166" i="23"/>
  <c r="AB166" i="23"/>
  <c r="N58" i="23"/>
  <c r="S58" i="23"/>
  <c r="O58" i="23"/>
  <c r="Y58" i="23"/>
  <c r="AC58" i="23"/>
  <c r="T58" i="23"/>
  <c r="AB58" i="23"/>
  <c r="V58" i="23"/>
  <c r="AD58" i="23"/>
  <c r="AA58" i="23"/>
  <c r="W58" i="23"/>
  <c r="AF58" i="23"/>
  <c r="U58" i="23"/>
  <c r="R58" i="23"/>
  <c r="M58" i="23"/>
  <c r="Q58" i="23"/>
  <c r="AE58" i="23"/>
  <c r="X58" i="23"/>
  <c r="K58" i="23"/>
  <c r="Z58" i="23"/>
  <c r="P58" i="23"/>
  <c r="AF81" i="23"/>
  <c r="AE81" i="23"/>
  <c r="Y81" i="23"/>
  <c r="T81" i="23"/>
  <c r="M81" i="23"/>
  <c r="S81" i="23"/>
  <c r="AD81" i="23"/>
  <c r="Z81" i="23"/>
  <c r="AA81" i="23"/>
  <c r="Q81" i="23"/>
  <c r="N81" i="23"/>
  <c r="AC81" i="23"/>
  <c r="O81" i="23"/>
  <c r="U81" i="23"/>
  <c r="R81" i="23"/>
  <c r="K81" i="23"/>
  <c r="P81" i="23"/>
  <c r="X81" i="23"/>
  <c r="W81" i="23"/>
  <c r="V81" i="23"/>
  <c r="AB81" i="23"/>
  <c r="M175" i="23"/>
  <c r="R175" i="23"/>
  <c r="W175" i="23"/>
  <c r="AC175" i="23"/>
  <c r="Q175" i="23"/>
  <c r="U175" i="23"/>
  <c r="AD175" i="23"/>
  <c r="T175" i="23"/>
  <c r="S175" i="23"/>
  <c r="X175" i="23"/>
  <c r="K175" i="23"/>
  <c r="AA175" i="23"/>
  <c r="Y175" i="23"/>
  <c r="AB175" i="23"/>
  <c r="N175" i="23"/>
  <c r="Z175" i="23"/>
  <c r="AF175" i="23"/>
  <c r="P175" i="23"/>
  <c r="AE175" i="23"/>
  <c r="O175" i="23"/>
  <c r="V175" i="23"/>
  <c r="AD241" i="23"/>
  <c r="T241" i="23"/>
  <c r="R241" i="23"/>
  <c r="K241" i="23"/>
  <c r="AF241" i="23"/>
  <c r="AB241" i="23"/>
  <c r="AE241" i="23"/>
  <c r="N241" i="23"/>
  <c r="S241" i="23"/>
  <c r="U241" i="23"/>
  <c r="Z241" i="23"/>
  <c r="V241" i="23"/>
  <c r="M241" i="23"/>
  <c r="Q241" i="23"/>
  <c r="X241" i="23"/>
  <c r="AA241" i="23"/>
  <c r="W241" i="23"/>
  <c r="Y241" i="23"/>
  <c r="P241" i="23"/>
  <c r="AC241" i="23"/>
  <c r="O241" i="23"/>
  <c r="L69" i="23"/>
  <c r="Z54" i="23"/>
  <c r="R54" i="23"/>
  <c r="Q54" i="23"/>
  <c r="S54" i="23"/>
  <c r="U54" i="23"/>
  <c r="Y54" i="23"/>
  <c r="V54" i="23"/>
  <c r="AE54" i="23"/>
  <c r="AF54" i="23"/>
  <c r="AC54" i="23"/>
  <c r="AA54" i="23"/>
  <c r="AD54" i="23"/>
  <c r="K54" i="23"/>
  <c r="P54" i="23"/>
  <c r="M54" i="23"/>
  <c r="N54" i="23"/>
  <c r="X54" i="23"/>
  <c r="O54" i="23"/>
  <c r="W54" i="23"/>
  <c r="AB54" i="23"/>
  <c r="T54" i="23"/>
  <c r="L178" i="23"/>
  <c r="L260" i="23"/>
  <c r="N200" i="23"/>
  <c r="R200" i="23"/>
  <c r="S200" i="23"/>
  <c r="P200" i="23"/>
  <c r="AE200" i="23"/>
  <c r="AC200" i="23"/>
  <c r="Z200" i="23"/>
  <c r="T200" i="23"/>
  <c r="W200" i="23"/>
  <c r="AD200" i="23"/>
  <c r="AB200" i="23"/>
  <c r="O200" i="23"/>
  <c r="K200" i="23"/>
  <c r="U200" i="23"/>
  <c r="AA200" i="23"/>
  <c r="V200" i="23"/>
  <c r="Q200" i="23"/>
  <c r="AF200" i="23"/>
  <c r="X200" i="23"/>
  <c r="M200" i="23"/>
  <c r="Y200" i="23"/>
  <c r="AE56" i="23"/>
  <c r="V56" i="23"/>
  <c r="X56" i="23"/>
  <c r="U56" i="23"/>
  <c r="AC56" i="23"/>
  <c r="P56" i="23"/>
  <c r="R56" i="23"/>
  <c r="K56" i="23"/>
  <c r="O56" i="23"/>
  <c r="T56" i="23"/>
  <c r="AA56" i="23"/>
  <c r="AB56" i="23"/>
  <c r="W56" i="23"/>
  <c r="AD56" i="23"/>
  <c r="S56" i="23"/>
  <c r="N56" i="23"/>
  <c r="AF56" i="23"/>
  <c r="Y56" i="23"/>
  <c r="Z56" i="23"/>
  <c r="M56" i="23"/>
  <c r="Q56" i="23"/>
  <c r="S230" i="23"/>
  <c r="R230" i="23"/>
  <c r="AD230" i="23"/>
  <c r="U230" i="23"/>
  <c r="V230" i="23"/>
  <c r="N230" i="23"/>
  <c r="X230" i="23"/>
  <c r="AF230" i="23"/>
  <c r="O230" i="23"/>
  <c r="T230" i="23"/>
  <c r="AE230" i="23"/>
  <c r="P230" i="23"/>
  <c r="AC230" i="23"/>
  <c r="AB230" i="23"/>
  <c r="Y230" i="23"/>
  <c r="Q230" i="23"/>
  <c r="K230" i="23"/>
  <c r="M230" i="23"/>
  <c r="W230" i="23"/>
  <c r="Z230" i="23"/>
  <c r="AA230" i="23"/>
  <c r="L39" i="23"/>
  <c r="L99" i="23"/>
  <c r="AE247" i="23"/>
  <c r="X247" i="23"/>
  <c r="AA247" i="23"/>
  <c r="U247" i="23"/>
  <c r="K247" i="23"/>
  <c r="M247" i="23"/>
  <c r="Q247" i="23"/>
  <c r="AD247" i="23"/>
  <c r="Z247" i="23"/>
  <c r="T247" i="23"/>
  <c r="V247" i="23"/>
  <c r="N247" i="23"/>
  <c r="R247" i="23"/>
  <c r="P247" i="23"/>
  <c r="AC247" i="23"/>
  <c r="AF247" i="23"/>
  <c r="Y247" i="23"/>
  <c r="S247" i="23"/>
  <c r="W247" i="23"/>
  <c r="AB247" i="23"/>
  <c r="O247" i="23"/>
  <c r="AE252" i="23"/>
  <c r="AB252" i="23"/>
  <c r="AD252" i="23"/>
  <c r="T252" i="23"/>
  <c r="Q252" i="23"/>
  <c r="K252" i="23"/>
  <c r="M252" i="23"/>
  <c r="Z252" i="23"/>
  <c r="V252" i="23"/>
  <c r="Y252" i="23"/>
  <c r="N252" i="23"/>
  <c r="X252" i="23"/>
  <c r="O252" i="23"/>
  <c r="U252" i="23"/>
  <c r="P252" i="23"/>
  <c r="W252" i="23"/>
  <c r="AF252" i="23"/>
  <c r="S252" i="23"/>
  <c r="R252" i="23"/>
  <c r="AA252" i="23"/>
  <c r="AC252" i="23"/>
  <c r="N224" i="23"/>
  <c r="AD224" i="23"/>
  <c r="V224" i="23"/>
  <c r="R224" i="23"/>
  <c r="S224" i="23"/>
  <c r="AA224" i="23"/>
  <c r="AB224" i="23"/>
  <c r="AF224" i="23"/>
  <c r="X224" i="23"/>
  <c r="M224" i="23"/>
  <c r="U224" i="23"/>
  <c r="Q224" i="23"/>
  <c r="Z224" i="23"/>
  <c r="P224" i="23"/>
  <c r="O224" i="23"/>
  <c r="AE224" i="23"/>
  <c r="K224" i="23"/>
  <c r="T224" i="23"/>
  <c r="AC224" i="23"/>
  <c r="W224" i="23"/>
  <c r="Y224" i="23"/>
  <c r="AD179" i="23"/>
  <c r="W179" i="23"/>
  <c r="P179" i="23"/>
  <c r="V179" i="23"/>
  <c r="AF179" i="23"/>
  <c r="AE179" i="23"/>
  <c r="U179" i="23"/>
  <c r="Y179" i="23"/>
  <c r="AB179" i="23"/>
  <c r="AC179" i="23"/>
  <c r="N179" i="23"/>
  <c r="AA179" i="23"/>
  <c r="Z179" i="23"/>
  <c r="R179" i="23"/>
  <c r="T179" i="23"/>
  <c r="Q179" i="23"/>
  <c r="K179" i="23"/>
  <c r="M179" i="23"/>
  <c r="S179" i="23"/>
  <c r="O179" i="23"/>
  <c r="X179" i="23"/>
  <c r="Q258" i="23"/>
  <c r="R258" i="23"/>
  <c r="V258" i="23"/>
  <c r="Z258" i="23"/>
  <c r="AA258" i="23"/>
  <c r="AF258" i="23"/>
  <c r="O258" i="23"/>
  <c r="AC258" i="23"/>
  <c r="U258" i="23"/>
  <c r="T258" i="23"/>
  <c r="N258" i="23"/>
  <c r="Y258" i="23"/>
  <c r="S258" i="23"/>
  <c r="P258" i="23"/>
  <c r="W258" i="23"/>
  <c r="X258" i="23"/>
  <c r="AE258" i="23"/>
  <c r="AB258" i="23"/>
  <c r="M258" i="23"/>
  <c r="K258" i="23"/>
  <c r="AD258" i="23"/>
  <c r="L225" i="23"/>
  <c r="L205" i="23"/>
  <c r="Z29" i="23"/>
  <c r="AB29" i="23"/>
  <c r="AC29" i="23"/>
  <c r="K29" i="23"/>
  <c r="W29" i="23"/>
  <c r="AD29" i="23"/>
  <c r="X29" i="23"/>
  <c r="P29" i="23"/>
  <c r="U29" i="23"/>
  <c r="T29" i="23"/>
  <c r="AF29" i="23"/>
  <c r="Y29" i="23"/>
  <c r="N29" i="23"/>
  <c r="O29" i="23"/>
  <c r="AE29" i="23"/>
  <c r="R29" i="23"/>
  <c r="Q29" i="23"/>
  <c r="S29" i="23"/>
  <c r="AA29" i="23"/>
  <c r="V29" i="23"/>
  <c r="M29" i="23"/>
  <c r="L182" i="23"/>
  <c r="M249" i="23"/>
  <c r="K249" i="23"/>
  <c r="AF249" i="23"/>
  <c r="O249" i="23"/>
  <c r="V249" i="23"/>
  <c r="T249" i="23"/>
  <c r="W249" i="23"/>
  <c r="AC249" i="23"/>
  <c r="U249" i="23"/>
  <c r="P249" i="23"/>
  <c r="Z249" i="23"/>
  <c r="AD249" i="23"/>
  <c r="Y249" i="23"/>
  <c r="R249" i="23"/>
  <c r="X249" i="23"/>
  <c r="S249" i="23"/>
  <c r="AB249" i="23"/>
  <c r="Q249" i="23"/>
  <c r="N249" i="23"/>
  <c r="AA249" i="23"/>
  <c r="AE249" i="23"/>
  <c r="Q216" i="23"/>
  <c r="Y216" i="23"/>
  <c r="R216" i="23"/>
  <c r="U216" i="23"/>
  <c r="X216" i="23"/>
  <c r="O216" i="23"/>
  <c r="AE216" i="23"/>
  <c r="AF216" i="23"/>
  <c r="M216" i="23"/>
  <c r="K216" i="23"/>
  <c r="V216" i="23"/>
  <c r="W216" i="23"/>
  <c r="S216" i="23"/>
  <c r="AD216" i="23"/>
  <c r="Z216" i="23"/>
  <c r="T216" i="23"/>
  <c r="N216" i="23"/>
  <c r="AB216" i="23"/>
  <c r="AA216" i="23"/>
  <c r="AC216" i="23"/>
  <c r="P216" i="23"/>
  <c r="L36" i="23"/>
  <c r="P160" i="23"/>
  <c r="K160" i="23"/>
  <c r="V160" i="23"/>
  <c r="Z160" i="23"/>
  <c r="X160" i="23"/>
  <c r="W160" i="23"/>
  <c r="AA160" i="23"/>
  <c r="AF160" i="23"/>
  <c r="AB160" i="23"/>
  <c r="U160" i="23"/>
  <c r="R160" i="23"/>
  <c r="AC160" i="23"/>
  <c r="O160" i="23"/>
  <c r="S160" i="23"/>
  <c r="N160" i="23"/>
  <c r="Y160" i="23"/>
  <c r="AE160" i="23"/>
  <c r="T160" i="23"/>
  <c r="M160" i="23"/>
  <c r="Q160" i="23"/>
  <c r="AD160" i="23"/>
  <c r="U148" i="23"/>
  <c r="O148" i="23"/>
  <c r="Q148" i="23"/>
  <c r="N148" i="23"/>
  <c r="AC148" i="23"/>
  <c r="AA148" i="23"/>
  <c r="T148" i="23"/>
  <c r="P148" i="23"/>
  <c r="R148" i="23"/>
  <c r="AB148" i="23"/>
  <c r="X148" i="23"/>
  <c r="AD148" i="23"/>
  <c r="W148" i="23"/>
  <c r="Z148" i="23"/>
  <c r="AF148" i="23"/>
  <c r="K148" i="23"/>
  <c r="M148" i="23"/>
  <c r="V148" i="23"/>
  <c r="Y148" i="23"/>
  <c r="S148" i="23"/>
  <c r="AE148" i="23"/>
  <c r="P115" i="23"/>
  <c r="Z115" i="23"/>
  <c r="Q115" i="23"/>
  <c r="AF115" i="23"/>
  <c r="N115" i="23"/>
  <c r="X115" i="23"/>
  <c r="R115" i="23"/>
  <c r="AD115" i="23"/>
  <c r="U115" i="23"/>
  <c r="AA115" i="23"/>
  <c r="O115" i="23"/>
  <c r="AC115" i="23"/>
  <c r="S115" i="23"/>
  <c r="Y115" i="23"/>
  <c r="T115" i="23"/>
  <c r="AB115" i="23"/>
  <c r="M115" i="23"/>
  <c r="V115" i="23"/>
  <c r="K115" i="23"/>
  <c r="W115" i="23"/>
  <c r="AE115" i="23"/>
  <c r="L18" i="23"/>
  <c r="L221" i="23"/>
  <c r="L23" i="23"/>
  <c r="L44" i="23"/>
  <c r="P102" i="23"/>
  <c r="S102" i="23"/>
  <c r="Q102" i="23"/>
  <c r="X102" i="23"/>
  <c r="T102" i="23"/>
  <c r="O102" i="23"/>
  <c r="AC102" i="23"/>
  <c r="Z102" i="23"/>
  <c r="K102" i="23"/>
  <c r="AB102" i="23"/>
  <c r="W102" i="23"/>
  <c r="Y102" i="23"/>
  <c r="AE102" i="23"/>
  <c r="M102" i="23"/>
  <c r="V102" i="23"/>
  <c r="U102" i="23"/>
  <c r="AA102" i="23"/>
  <c r="AF102" i="23"/>
  <c r="R102" i="23"/>
  <c r="AD102" i="23"/>
  <c r="N102" i="23"/>
  <c r="P240" i="23"/>
  <c r="AB240" i="23"/>
  <c r="U240" i="23"/>
  <c r="R240" i="23"/>
  <c r="AF240" i="23"/>
  <c r="S240" i="23"/>
  <c r="Y240" i="23"/>
  <c r="K240" i="23"/>
  <c r="AA240" i="23"/>
  <c r="M240" i="23"/>
  <c r="AC240" i="23"/>
  <c r="X240" i="23"/>
  <c r="AD240" i="23"/>
  <c r="N240" i="23"/>
  <c r="T240" i="23"/>
  <c r="Q240" i="23"/>
  <c r="AE240" i="23"/>
  <c r="O240" i="23"/>
  <c r="W240" i="23"/>
  <c r="V240" i="23"/>
  <c r="Z240" i="23"/>
  <c r="W50" i="23"/>
  <c r="P50" i="23"/>
  <c r="AF50" i="23"/>
  <c r="AE50" i="23"/>
  <c r="Z50" i="23"/>
  <c r="M50" i="23"/>
  <c r="AB50" i="23"/>
  <c r="S50" i="23"/>
  <c r="AA50" i="23"/>
  <c r="V50" i="23"/>
  <c r="X50" i="23"/>
  <c r="AC50" i="23"/>
  <c r="Y50" i="23"/>
  <c r="O50" i="23"/>
  <c r="Q50" i="23"/>
  <c r="U50" i="23"/>
  <c r="K50" i="23"/>
  <c r="AD50" i="23"/>
  <c r="T50" i="23"/>
  <c r="R50" i="23"/>
  <c r="N50" i="23"/>
  <c r="L163" i="23"/>
  <c r="L121" i="23"/>
  <c r="X232" i="23"/>
  <c r="U232" i="23"/>
  <c r="AF232" i="23"/>
  <c r="S232" i="23"/>
  <c r="AA232" i="23"/>
  <c r="AD232" i="23"/>
  <c r="AB232" i="23"/>
  <c r="R232" i="23"/>
  <c r="Q232" i="23"/>
  <c r="P232" i="23"/>
  <c r="Z232" i="23"/>
  <c r="Y232" i="23"/>
  <c r="M232" i="23"/>
  <c r="W232" i="23"/>
  <c r="O232" i="23"/>
  <c r="AE232" i="23"/>
  <c r="T232" i="23"/>
  <c r="AC232" i="23"/>
  <c r="V232" i="23"/>
  <c r="N232" i="23"/>
  <c r="K232" i="23"/>
  <c r="O167" i="23"/>
  <c r="AB167" i="23"/>
  <c r="Z167" i="23"/>
  <c r="X167" i="23"/>
  <c r="Q167" i="23"/>
  <c r="W167" i="23"/>
  <c r="M167" i="23"/>
  <c r="V167" i="23"/>
  <c r="AF167" i="23"/>
  <c r="AE167" i="23"/>
  <c r="AD167" i="23"/>
  <c r="T167" i="23"/>
  <c r="N167" i="23"/>
  <c r="U167" i="23"/>
  <c r="AC167" i="23"/>
  <c r="AA167" i="23"/>
  <c r="R167" i="23"/>
  <c r="K167" i="23"/>
  <c r="P167" i="23"/>
  <c r="Y167" i="23"/>
  <c r="S167" i="23"/>
  <c r="M127" i="23"/>
  <c r="AB127" i="23"/>
  <c r="U127" i="23"/>
  <c r="AC127" i="23"/>
  <c r="T127" i="23"/>
  <c r="O127" i="23"/>
  <c r="S127" i="23"/>
  <c r="K127" i="23"/>
  <c r="AA127" i="23"/>
  <c r="Y127" i="23"/>
  <c r="AE127" i="23"/>
  <c r="R127" i="23"/>
  <c r="P127" i="23"/>
  <c r="AD127" i="23"/>
  <c r="Z127" i="23"/>
  <c r="V127" i="23"/>
  <c r="N127" i="23"/>
  <c r="Q127" i="23"/>
  <c r="AF127" i="23"/>
  <c r="W127" i="23"/>
  <c r="X127" i="23"/>
  <c r="L166" i="23"/>
  <c r="L251" i="23"/>
  <c r="M47" i="23"/>
  <c r="X47" i="23"/>
  <c r="Y47" i="23"/>
  <c r="S47" i="23"/>
  <c r="V47" i="23"/>
  <c r="AA47" i="23"/>
  <c r="N47" i="23"/>
  <c r="AD47" i="23"/>
  <c r="W47" i="23"/>
  <c r="AF47" i="23"/>
  <c r="P47" i="23"/>
  <c r="T47" i="23"/>
  <c r="O47" i="23"/>
  <c r="AB47" i="23"/>
  <c r="AE47" i="23"/>
  <c r="Z47" i="23"/>
  <c r="AC47" i="23"/>
  <c r="Q47" i="23"/>
  <c r="K47" i="23"/>
  <c r="U47" i="23"/>
  <c r="R47" i="23"/>
  <c r="Q63" i="23"/>
  <c r="K63" i="23"/>
  <c r="X63" i="23"/>
  <c r="R63" i="23"/>
  <c r="Z63" i="23"/>
  <c r="AC63" i="23"/>
  <c r="W63" i="23"/>
  <c r="T63" i="23"/>
  <c r="Y63" i="23"/>
  <c r="AE63" i="23"/>
  <c r="AF63" i="23"/>
  <c r="V63" i="23"/>
  <c r="S63" i="23"/>
  <c r="AB63" i="23"/>
  <c r="AD63" i="23"/>
  <c r="N63" i="23"/>
  <c r="P63" i="23"/>
  <c r="AA63" i="23"/>
  <c r="U63" i="23"/>
  <c r="M63" i="23"/>
  <c r="O63" i="23"/>
  <c r="W91" i="23"/>
  <c r="AA91" i="23"/>
  <c r="Z91" i="23"/>
  <c r="AC91" i="23"/>
  <c r="M91" i="23"/>
  <c r="S91" i="23"/>
  <c r="Q91" i="23"/>
  <c r="K91" i="23"/>
  <c r="N91" i="23"/>
  <c r="R91" i="23"/>
  <c r="AD91" i="23"/>
  <c r="X91" i="23"/>
  <c r="AF91" i="23"/>
  <c r="Y91" i="23"/>
  <c r="AB91" i="23"/>
  <c r="U91" i="23"/>
  <c r="O91" i="23"/>
  <c r="V91" i="23"/>
  <c r="T91" i="23"/>
  <c r="AE91" i="23"/>
  <c r="P91" i="23"/>
  <c r="S33" i="23"/>
  <c r="Y33" i="23"/>
  <c r="N33" i="23"/>
  <c r="AA33" i="23"/>
  <c r="R33" i="23"/>
  <c r="T33" i="23"/>
  <c r="AB33" i="23"/>
  <c r="AD33" i="23"/>
  <c r="M33" i="23"/>
  <c r="AC33" i="23"/>
  <c r="AE33" i="23"/>
  <c r="P33" i="23"/>
  <c r="V33" i="23"/>
  <c r="X33" i="23"/>
  <c r="W33" i="23"/>
  <c r="K33" i="23"/>
  <c r="AF33" i="23"/>
  <c r="Q33" i="23"/>
  <c r="U33" i="23"/>
  <c r="Z33" i="23"/>
  <c r="O33" i="23"/>
  <c r="L237" i="23"/>
  <c r="AE194" i="23"/>
  <c r="AA194" i="23"/>
  <c r="R194" i="23"/>
  <c r="AF194" i="23"/>
  <c r="N194" i="23"/>
  <c r="O194" i="23"/>
  <c r="V194" i="23"/>
  <c r="Z194" i="23"/>
  <c r="S194" i="23"/>
  <c r="AC194" i="23"/>
  <c r="P194" i="23"/>
  <c r="Q194" i="23"/>
  <c r="AD194" i="23"/>
  <c r="T194" i="23"/>
  <c r="Y194" i="23"/>
  <c r="U194" i="23"/>
  <c r="K194" i="23"/>
  <c r="X194" i="23"/>
  <c r="W194" i="23"/>
  <c r="AB194" i="23"/>
  <c r="M194" i="23"/>
  <c r="R189" i="23"/>
  <c r="N189" i="23"/>
  <c r="U189" i="23"/>
  <c r="AC189" i="23"/>
  <c r="M189" i="23"/>
  <c r="AD189" i="23"/>
  <c r="V189" i="23"/>
  <c r="AB189" i="23"/>
  <c r="AA189" i="23"/>
  <c r="P189" i="23"/>
  <c r="AF189" i="23"/>
  <c r="O189" i="23"/>
  <c r="AE189" i="23"/>
  <c r="Z189" i="23"/>
  <c r="T189" i="23"/>
  <c r="K189" i="23"/>
  <c r="W189" i="23"/>
  <c r="Y189" i="23"/>
  <c r="Q189" i="23"/>
  <c r="X189" i="23"/>
  <c r="S189" i="23"/>
  <c r="L25" i="23"/>
  <c r="M228" i="23"/>
  <c r="AF228" i="23"/>
  <c r="U228" i="23"/>
  <c r="S228" i="23"/>
  <c r="AA228" i="23"/>
  <c r="N228" i="23"/>
  <c r="AD228" i="23"/>
  <c r="R228" i="23"/>
  <c r="AB228" i="23"/>
  <c r="K228" i="23"/>
  <c r="O228" i="23"/>
  <c r="T228" i="23"/>
  <c r="Q228" i="23"/>
  <c r="Y228" i="23"/>
  <c r="Z228" i="23"/>
  <c r="AE228" i="23"/>
  <c r="X228" i="23"/>
  <c r="V228" i="23"/>
  <c r="AC228" i="23"/>
  <c r="W228" i="23"/>
  <c r="P228" i="23"/>
  <c r="P242" i="23"/>
  <c r="AC242" i="23"/>
  <c r="T242" i="23"/>
  <c r="AD242" i="23"/>
  <c r="S242" i="23"/>
  <c r="X242" i="23"/>
  <c r="Y242" i="23"/>
  <c r="AB242" i="23"/>
  <c r="N242" i="23"/>
  <c r="R242" i="23"/>
  <c r="AA242" i="23"/>
  <c r="O242" i="23"/>
  <c r="W242" i="23"/>
  <c r="AE242" i="23"/>
  <c r="V242" i="23"/>
  <c r="AF242" i="23"/>
  <c r="U242" i="23"/>
  <c r="Q242" i="23"/>
  <c r="Z242" i="23"/>
  <c r="M242" i="23"/>
  <c r="K242" i="23"/>
  <c r="O186" i="23"/>
  <c r="W186" i="23"/>
  <c r="R186" i="23"/>
  <c r="Q186" i="23"/>
  <c r="AA186" i="23"/>
  <c r="S186" i="23"/>
  <c r="K186" i="23"/>
  <c r="AB186" i="23"/>
  <c r="P186" i="23"/>
  <c r="T186" i="23"/>
  <c r="M186" i="23"/>
  <c r="Y186" i="23"/>
  <c r="AE186" i="23"/>
  <c r="Z186" i="23"/>
  <c r="V186" i="23"/>
  <c r="U186" i="23"/>
  <c r="X186" i="23"/>
  <c r="AD186" i="23"/>
  <c r="AF186" i="23"/>
  <c r="AC186" i="23"/>
  <c r="N186" i="23"/>
  <c r="L114" i="23"/>
  <c r="Q129" i="23"/>
  <c r="V129" i="23"/>
  <c r="S129" i="23"/>
  <c r="N129" i="23"/>
  <c r="X129" i="23"/>
  <c r="R129" i="23"/>
  <c r="U129" i="23"/>
  <c r="AB129" i="23"/>
  <c r="K129" i="23"/>
  <c r="P129" i="23"/>
  <c r="AA129" i="23"/>
  <c r="AF129" i="23"/>
  <c r="T129" i="23"/>
  <c r="Y129" i="23"/>
  <c r="W129" i="23"/>
  <c r="M129" i="23"/>
  <c r="Z129" i="23"/>
  <c r="AD129" i="23"/>
  <c r="O129" i="23"/>
  <c r="AE129" i="23"/>
  <c r="AC129" i="23"/>
  <c r="V119" i="23"/>
  <c r="AB119" i="23"/>
  <c r="Q119" i="23"/>
  <c r="AA119" i="23"/>
  <c r="AE119" i="23"/>
  <c r="Y119" i="23"/>
  <c r="AF119" i="23"/>
  <c r="AD119" i="23"/>
  <c r="X119" i="23"/>
  <c r="T119" i="23"/>
  <c r="K119" i="23"/>
  <c r="O119" i="23"/>
  <c r="Z119" i="23"/>
  <c r="W119" i="23"/>
  <c r="U119" i="23"/>
  <c r="S119" i="23"/>
  <c r="P119" i="23"/>
  <c r="M119" i="23"/>
  <c r="AC119" i="23"/>
  <c r="R119" i="23"/>
  <c r="N119" i="23"/>
  <c r="AA135" i="23"/>
  <c r="Q135" i="23"/>
  <c r="V135" i="23"/>
  <c r="AB135" i="23"/>
  <c r="M135" i="23"/>
  <c r="S135" i="23"/>
  <c r="W135" i="23"/>
  <c r="K135" i="23"/>
  <c r="AF135" i="23"/>
  <c r="N135" i="23"/>
  <c r="O135" i="23"/>
  <c r="Z135" i="23"/>
  <c r="AE135" i="23"/>
  <c r="R135" i="23"/>
  <c r="P135" i="23"/>
  <c r="Y135" i="23"/>
  <c r="AD135" i="23"/>
  <c r="T135" i="23"/>
  <c r="X135" i="23"/>
  <c r="U135" i="23"/>
  <c r="AC135" i="23"/>
  <c r="U177" i="23"/>
  <c r="AA177" i="23"/>
  <c r="AF177" i="23"/>
  <c r="AC177" i="23"/>
  <c r="Q177" i="23"/>
  <c r="W177" i="23"/>
  <c r="V177" i="23"/>
  <c r="Z177" i="23"/>
  <c r="K177" i="23"/>
  <c r="S177" i="23"/>
  <c r="AE177" i="23"/>
  <c r="R177" i="23"/>
  <c r="P177" i="23"/>
  <c r="T177" i="23"/>
  <c r="M177" i="23"/>
  <c r="Y177" i="23"/>
  <c r="AD177" i="23"/>
  <c r="O177" i="23"/>
  <c r="X177" i="23"/>
  <c r="AB177" i="23"/>
  <c r="N177" i="23"/>
  <c r="O48" i="23"/>
  <c r="AF48" i="23"/>
  <c r="X48" i="23"/>
  <c r="AE48" i="23"/>
  <c r="Y48" i="23"/>
  <c r="W48" i="23"/>
  <c r="Q48" i="23"/>
  <c r="AB48" i="23"/>
  <c r="AA48" i="23"/>
  <c r="AD48" i="23"/>
  <c r="V48" i="23"/>
  <c r="K48" i="23"/>
  <c r="S48" i="23"/>
  <c r="N48" i="23"/>
  <c r="M48" i="23"/>
  <c r="T48" i="23"/>
  <c r="R48" i="23"/>
  <c r="P48" i="23"/>
  <c r="U48" i="23"/>
  <c r="Z48" i="23"/>
  <c r="AC48" i="23"/>
  <c r="N60" i="23"/>
  <c r="AB60" i="23"/>
  <c r="T60" i="23"/>
  <c r="X60" i="23"/>
  <c r="Q60" i="23"/>
  <c r="AA60" i="23"/>
  <c r="O60" i="23"/>
  <c r="U60" i="23"/>
  <c r="R60" i="23"/>
  <c r="AD60" i="23"/>
  <c r="W60" i="23"/>
  <c r="M60" i="23"/>
  <c r="AC60" i="23"/>
  <c r="Z60" i="23"/>
  <c r="AE60" i="23"/>
  <c r="K60" i="23"/>
  <c r="V60" i="23"/>
  <c r="AF60" i="23"/>
  <c r="S60" i="23"/>
  <c r="P60" i="23"/>
  <c r="Y60" i="23"/>
  <c r="U118" i="23"/>
  <c r="AB118" i="23"/>
  <c r="R118" i="23"/>
  <c r="O118" i="23"/>
  <c r="AC118" i="23"/>
  <c r="Z118" i="23"/>
  <c r="W118" i="23"/>
  <c r="T118" i="23"/>
  <c r="P118" i="23"/>
  <c r="S118" i="23"/>
  <c r="N118" i="23"/>
  <c r="X118" i="23"/>
  <c r="Q118" i="23"/>
  <c r="Y118" i="23"/>
  <c r="AE118" i="23"/>
  <c r="V118" i="23"/>
  <c r="AA118" i="23"/>
  <c r="K118" i="23"/>
  <c r="AF118" i="23"/>
  <c r="M118" i="23"/>
  <c r="AD118" i="23"/>
  <c r="U116" i="23"/>
  <c r="N116" i="23"/>
  <c r="W116" i="23"/>
  <c r="V116" i="23"/>
  <c r="O116" i="23"/>
  <c r="AC116" i="23"/>
  <c r="AA116" i="23"/>
  <c r="R116" i="23"/>
  <c r="P116" i="23"/>
  <c r="S116" i="23"/>
  <c r="Q116" i="23"/>
  <c r="X116" i="23"/>
  <c r="AB116" i="23"/>
  <c r="Z116" i="23"/>
  <c r="AE116" i="23"/>
  <c r="AF116" i="23"/>
  <c r="K116" i="23"/>
  <c r="T116" i="23"/>
  <c r="M116" i="23"/>
  <c r="AD116" i="23"/>
  <c r="Y116" i="23"/>
  <c r="L92" i="23"/>
  <c r="Y153" i="23"/>
  <c r="O153" i="23"/>
  <c r="AB153" i="23"/>
  <c r="P153" i="23"/>
  <c r="Q153" i="23"/>
  <c r="V153" i="23"/>
  <c r="X153" i="23"/>
  <c r="T153" i="23"/>
  <c r="M153" i="23"/>
  <c r="AD153" i="23"/>
  <c r="W153" i="23"/>
  <c r="U153" i="23"/>
  <c r="Z153" i="23"/>
  <c r="AA153" i="23"/>
  <c r="AF153" i="23"/>
  <c r="N153" i="23"/>
  <c r="R153" i="23"/>
  <c r="S153" i="23"/>
  <c r="AC153" i="23"/>
  <c r="AE153" i="23"/>
  <c r="K153" i="23"/>
  <c r="T79" i="23"/>
  <c r="R79" i="23"/>
  <c r="X79" i="23"/>
  <c r="AC79" i="23"/>
  <c r="AD79" i="23"/>
  <c r="K79" i="23"/>
  <c r="AB79" i="23"/>
  <c r="AA79" i="23"/>
  <c r="M79" i="23"/>
  <c r="P79" i="23"/>
  <c r="N79" i="23"/>
  <c r="Z79" i="23"/>
  <c r="Q79" i="23"/>
  <c r="AE79" i="23"/>
  <c r="O79" i="23"/>
  <c r="S79" i="23"/>
  <c r="U79" i="23"/>
  <c r="V79" i="23"/>
  <c r="W79" i="23"/>
  <c r="AF79" i="23"/>
  <c r="Y79" i="23"/>
  <c r="M161" i="23"/>
  <c r="V161" i="23"/>
  <c r="AB161" i="23"/>
  <c r="R161" i="23"/>
  <c r="U161" i="23"/>
  <c r="AE161" i="23"/>
  <c r="K161" i="23"/>
  <c r="AC161" i="23"/>
  <c r="AD161" i="23"/>
  <c r="X161" i="23"/>
  <c r="S161" i="23"/>
  <c r="W161" i="23"/>
  <c r="Z161" i="23"/>
  <c r="AA161" i="23"/>
  <c r="T161" i="23"/>
  <c r="N161" i="23"/>
  <c r="AF161" i="23"/>
  <c r="O161" i="23"/>
  <c r="Q161" i="23"/>
  <c r="P161" i="23"/>
  <c r="Y161" i="23"/>
  <c r="T204" i="23"/>
  <c r="N204" i="23"/>
  <c r="AA204" i="23"/>
  <c r="S204" i="23"/>
  <c r="P204" i="23"/>
  <c r="AB204" i="23"/>
  <c r="X204" i="23"/>
  <c r="AF204" i="23"/>
  <c r="K204" i="23"/>
  <c r="R204" i="23"/>
  <c r="O204" i="23"/>
  <c r="Q204" i="23"/>
  <c r="AD204" i="23"/>
  <c r="AC204" i="23"/>
  <c r="V204" i="23"/>
  <c r="U204" i="23"/>
  <c r="AE204" i="23"/>
  <c r="M204" i="23"/>
  <c r="Y204" i="23"/>
  <c r="Z204" i="23"/>
  <c r="W204" i="23"/>
  <c r="U150" i="23"/>
  <c r="K150" i="23"/>
  <c r="S150" i="23"/>
  <c r="N150" i="23"/>
  <c r="AC150" i="23"/>
  <c r="W150" i="23"/>
  <c r="V150" i="23"/>
  <c r="AE150" i="23"/>
  <c r="P150" i="23"/>
  <c r="O150" i="23"/>
  <c r="T150" i="23"/>
  <c r="X150" i="23"/>
  <c r="AA150" i="23"/>
  <c r="R150" i="23"/>
  <c r="M150" i="23"/>
  <c r="Q150" i="23"/>
  <c r="AB150" i="23"/>
  <c r="Y150" i="23"/>
  <c r="Z150" i="23"/>
  <c r="AD150" i="23"/>
  <c r="AF150" i="23"/>
  <c r="AE138" i="23"/>
  <c r="AD138" i="23"/>
  <c r="V138" i="23"/>
  <c r="P138" i="23"/>
  <c r="S138" i="23"/>
  <c r="AB138" i="23"/>
  <c r="X138" i="23"/>
  <c r="Q138" i="23"/>
  <c r="M138" i="23"/>
  <c r="Y138" i="23"/>
  <c r="U138" i="23"/>
  <c r="Z138" i="23"/>
  <c r="AC138" i="23"/>
  <c r="R138" i="23"/>
  <c r="K138" i="23"/>
  <c r="AA138" i="23"/>
  <c r="W138" i="23"/>
  <c r="AF138" i="23"/>
  <c r="T138" i="23"/>
  <c r="O138" i="23"/>
  <c r="N138" i="23"/>
  <c r="S220" i="23"/>
  <c r="AD220" i="23"/>
  <c r="N220" i="23"/>
  <c r="R220" i="23"/>
  <c r="AB220" i="23"/>
  <c r="AF220" i="23"/>
  <c r="M220" i="23"/>
  <c r="AA220" i="23"/>
  <c r="U220" i="23"/>
  <c r="AE220" i="23"/>
  <c r="P220" i="23"/>
  <c r="O220" i="23"/>
  <c r="T220" i="23"/>
  <c r="Q220" i="23"/>
  <c r="Z220" i="23"/>
  <c r="W220" i="23"/>
  <c r="Y220" i="23"/>
  <c r="K220" i="23"/>
  <c r="X220" i="23"/>
  <c r="AC220" i="23"/>
  <c r="V220" i="23"/>
  <c r="R78" i="23"/>
  <c r="AC78" i="23"/>
  <c r="W78" i="23"/>
  <c r="AD78" i="23"/>
  <c r="AB78" i="23"/>
  <c r="P78" i="23"/>
  <c r="M78" i="23"/>
  <c r="O78" i="23"/>
  <c r="U78" i="23"/>
  <c r="Z78" i="23"/>
  <c r="K78" i="23"/>
  <c r="T78" i="23"/>
  <c r="AF78" i="23"/>
  <c r="V78" i="23"/>
  <c r="S78" i="23"/>
  <c r="AA78" i="23"/>
  <c r="X78" i="23"/>
  <c r="Q78" i="23"/>
  <c r="Y78" i="23"/>
  <c r="AE78" i="23"/>
  <c r="N78" i="23"/>
  <c r="L21" i="23"/>
  <c r="N155" i="23"/>
  <c r="K155" i="23"/>
  <c r="Y155" i="23"/>
  <c r="AE155" i="23"/>
  <c r="M155" i="23"/>
  <c r="V155" i="23"/>
  <c r="Q155" i="23"/>
  <c r="AA155" i="23"/>
  <c r="X155" i="23"/>
  <c r="R155" i="23"/>
  <c r="P155" i="23"/>
  <c r="T155" i="23"/>
  <c r="W155" i="23"/>
  <c r="AF155" i="23"/>
  <c r="U155" i="23"/>
  <c r="S155" i="23"/>
  <c r="AC155" i="23"/>
  <c r="AB155" i="23"/>
  <c r="AD155" i="23"/>
  <c r="O155" i="23"/>
  <c r="Z155" i="23"/>
  <c r="W75" i="23"/>
  <c r="R75" i="23"/>
  <c r="X75" i="23"/>
  <c r="AF75" i="23"/>
  <c r="U75" i="23"/>
  <c r="Z75" i="23"/>
  <c r="S75" i="23"/>
  <c r="Y75" i="23"/>
  <c r="V75" i="23"/>
  <c r="AD75" i="23"/>
  <c r="AA75" i="23"/>
  <c r="AE75" i="23"/>
  <c r="K75" i="23"/>
  <c r="O75" i="23"/>
  <c r="T75" i="23"/>
  <c r="AB75" i="23"/>
  <c r="AC75" i="23"/>
  <c r="Q75" i="23"/>
  <c r="P75" i="23"/>
  <c r="N75" i="23"/>
  <c r="M75" i="23"/>
  <c r="O164" i="23"/>
  <c r="AA164" i="23"/>
  <c r="R164" i="23"/>
  <c r="P164" i="23"/>
  <c r="W164" i="23"/>
  <c r="X164" i="23"/>
  <c r="Y164" i="23"/>
  <c r="AF164" i="23"/>
  <c r="N164" i="23"/>
  <c r="K164" i="23"/>
  <c r="V164" i="23"/>
  <c r="M164" i="23"/>
  <c r="Q164" i="23"/>
  <c r="AC164" i="23"/>
  <c r="AD164" i="23"/>
  <c r="Z164" i="23"/>
  <c r="AB164" i="23"/>
  <c r="U164" i="23"/>
  <c r="AE164" i="23"/>
  <c r="S164" i="23"/>
  <c r="T164" i="23"/>
  <c r="K32" i="23"/>
  <c r="U32" i="23"/>
  <c r="AC32" i="23"/>
  <c r="S32" i="23"/>
  <c r="R32" i="23"/>
  <c r="AF32" i="23"/>
  <c r="V32" i="23"/>
  <c r="Z32" i="23"/>
  <c r="P32" i="23"/>
  <c r="N32" i="23"/>
  <c r="AD32" i="23"/>
  <c r="O32" i="23"/>
  <c r="X32" i="23"/>
  <c r="W32" i="23"/>
  <c r="Q32" i="23"/>
  <c r="AB32" i="23"/>
  <c r="M32" i="23"/>
  <c r="Y32" i="23"/>
  <c r="T32" i="23"/>
  <c r="AA32" i="23"/>
  <c r="AE32" i="23"/>
  <c r="AD74" i="23"/>
  <c r="K74" i="23"/>
  <c r="U74" i="23"/>
  <c r="AC74" i="23"/>
  <c r="AB74" i="23"/>
  <c r="Q74" i="23"/>
  <c r="Z74" i="23"/>
  <c r="R74" i="23"/>
  <c r="AE74" i="23"/>
  <c r="X74" i="23"/>
  <c r="AF74" i="23"/>
  <c r="O74" i="23"/>
  <c r="P74" i="23"/>
  <c r="W74" i="23"/>
  <c r="V74" i="23"/>
  <c r="M74" i="23"/>
  <c r="Y74" i="23"/>
  <c r="N74" i="23"/>
  <c r="S74" i="23"/>
  <c r="AA74" i="23"/>
  <c r="T74" i="23"/>
  <c r="AA71" i="23"/>
  <c r="R71" i="23"/>
  <c r="AB71" i="23"/>
  <c r="X71" i="23"/>
  <c r="N71" i="23"/>
  <c r="AE71" i="23"/>
  <c r="M71" i="23"/>
  <c r="W71" i="23"/>
  <c r="O71" i="23"/>
  <c r="T71" i="23"/>
  <c r="Z71" i="23"/>
  <c r="AC71" i="23"/>
  <c r="U71" i="23"/>
  <c r="AD71" i="23"/>
  <c r="Y71" i="23"/>
  <c r="P71" i="23"/>
  <c r="V71" i="23"/>
  <c r="Q71" i="23"/>
  <c r="K71" i="23"/>
  <c r="S71" i="23"/>
  <c r="AF71" i="23"/>
  <c r="L262" i="23"/>
  <c r="L29" i="23"/>
  <c r="T38" i="23"/>
  <c r="Y38" i="23"/>
  <c r="U38" i="23"/>
  <c r="AB38" i="23"/>
  <c r="Q38" i="23"/>
  <c r="AD38" i="23"/>
  <c r="W38" i="23"/>
  <c r="O38" i="23"/>
  <c r="V38" i="23"/>
  <c r="AF38" i="23"/>
  <c r="Z38" i="23"/>
  <c r="R38" i="23"/>
  <c r="M38" i="23"/>
  <c r="X38" i="23"/>
  <c r="AE38" i="23"/>
  <c r="S38" i="23"/>
  <c r="AA38" i="23"/>
  <c r="P38" i="23"/>
  <c r="K38" i="23"/>
  <c r="N38" i="23"/>
  <c r="AC38" i="23"/>
  <c r="L94" i="23"/>
  <c r="N172" i="23"/>
  <c r="AA172" i="23"/>
  <c r="K172" i="23"/>
  <c r="AE172" i="23"/>
  <c r="T172" i="23"/>
  <c r="Y172" i="23"/>
  <c r="AD172" i="23"/>
  <c r="S172" i="23"/>
  <c r="O172" i="23"/>
  <c r="X172" i="23"/>
  <c r="M172" i="23"/>
  <c r="V172" i="23"/>
  <c r="R172" i="23"/>
  <c r="AC172" i="23"/>
  <c r="AB172" i="23"/>
  <c r="W172" i="23"/>
  <c r="P172" i="23"/>
  <c r="AF172" i="23"/>
  <c r="U172" i="23"/>
  <c r="Q172" i="23"/>
  <c r="Z172" i="23"/>
  <c r="Y97" i="23"/>
  <c r="U97" i="23"/>
  <c r="O97" i="23"/>
  <c r="N97" i="23"/>
  <c r="W97" i="23"/>
  <c r="AF97" i="23"/>
  <c r="P97" i="23"/>
  <c r="R97" i="23"/>
  <c r="AD97" i="23"/>
  <c r="AA97" i="23"/>
  <c r="X97" i="23"/>
  <c r="T97" i="23"/>
  <c r="M97" i="23"/>
  <c r="AC97" i="23"/>
  <c r="S97" i="23"/>
  <c r="Z97" i="23"/>
  <c r="K97" i="23"/>
  <c r="AB97" i="23"/>
  <c r="Q97" i="23"/>
  <c r="V97" i="23"/>
  <c r="AE97" i="23"/>
  <c r="L145" i="23"/>
  <c r="L206" i="23"/>
  <c r="P251" i="23"/>
  <c r="N251" i="23"/>
  <c r="K251" i="23"/>
  <c r="Y251" i="23"/>
  <c r="O251" i="23"/>
  <c r="S251" i="23"/>
  <c r="AE251" i="23"/>
  <c r="AC251" i="23"/>
  <c r="Q251" i="23"/>
  <c r="U251" i="23"/>
  <c r="M251" i="23"/>
  <c r="Z251" i="23"/>
  <c r="R251" i="23"/>
  <c r="AD251" i="23"/>
  <c r="X251" i="23"/>
  <c r="AF251" i="23"/>
  <c r="W251" i="23"/>
  <c r="AA251" i="23"/>
  <c r="T251" i="23"/>
  <c r="V251" i="23"/>
  <c r="AB251" i="23"/>
  <c r="U195" i="23"/>
  <c r="Q195" i="23"/>
  <c r="AA195" i="23"/>
  <c r="N195" i="23"/>
  <c r="AC195" i="23"/>
  <c r="V195" i="23"/>
  <c r="S195" i="23"/>
  <c r="W195" i="23"/>
  <c r="AD195" i="23"/>
  <c r="M195" i="23"/>
  <c r="AE195" i="23"/>
  <c r="P195" i="23"/>
  <c r="AF195" i="23"/>
  <c r="Y195" i="23"/>
  <c r="R195" i="23"/>
  <c r="Z195" i="23"/>
  <c r="X195" i="23"/>
  <c r="T195" i="23"/>
  <c r="O195" i="23"/>
  <c r="K195" i="23"/>
  <c r="AB195" i="23"/>
  <c r="X31" i="23"/>
  <c r="R31" i="23"/>
  <c r="AD31" i="23"/>
  <c r="V31" i="23"/>
  <c r="AF31" i="23"/>
  <c r="T31" i="23"/>
  <c r="AE31" i="23"/>
  <c r="Q31" i="23"/>
  <c r="K31" i="23"/>
  <c r="O31" i="23"/>
  <c r="Y31" i="23"/>
  <c r="S31" i="23"/>
  <c r="AC31" i="23"/>
  <c r="M31" i="23"/>
  <c r="U31" i="23"/>
  <c r="W31" i="23"/>
  <c r="N31" i="23"/>
  <c r="AB31" i="23"/>
  <c r="Z31" i="23"/>
  <c r="AA31" i="23"/>
  <c r="P31" i="23"/>
  <c r="X188" i="23"/>
  <c r="Q188" i="23"/>
  <c r="R188" i="23"/>
  <c r="V188" i="23"/>
  <c r="AD188" i="23"/>
  <c r="AE188" i="23"/>
  <c r="K188" i="23"/>
  <c r="M188" i="23"/>
  <c r="P188" i="23"/>
  <c r="U188" i="23"/>
  <c r="Y188" i="23"/>
  <c r="AF188" i="23"/>
  <c r="T188" i="23"/>
  <c r="O188" i="23"/>
  <c r="AB188" i="23"/>
  <c r="S188" i="23"/>
  <c r="N188" i="23"/>
  <c r="Z188" i="23"/>
  <c r="W188" i="23"/>
  <c r="AC188" i="23"/>
  <c r="AA188" i="23"/>
  <c r="AE256" i="23"/>
  <c r="T256" i="23"/>
  <c r="AD256" i="23"/>
  <c r="Q256" i="23"/>
  <c r="AC256" i="23"/>
  <c r="M256" i="23"/>
  <c r="S256" i="23"/>
  <c r="P256" i="23"/>
  <c r="W256" i="23"/>
  <c r="R256" i="23"/>
  <c r="V256" i="23"/>
  <c r="Z256" i="23"/>
  <c r="Y256" i="23"/>
  <c r="U256" i="23"/>
  <c r="AA256" i="23"/>
  <c r="AB256" i="23"/>
  <c r="AF256" i="23"/>
  <c r="K256" i="23"/>
  <c r="N256" i="23"/>
  <c r="X256" i="23"/>
  <c r="O256" i="23"/>
  <c r="Y141" i="23"/>
  <c r="AD141" i="23"/>
  <c r="P141" i="23"/>
  <c r="R141" i="23"/>
  <c r="O141" i="23"/>
  <c r="U141" i="23"/>
  <c r="Z141" i="23"/>
  <c r="V141" i="23"/>
  <c r="AC141" i="23"/>
  <c r="Q141" i="23"/>
  <c r="AE141" i="23"/>
  <c r="W141" i="23"/>
  <c r="N141" i="23"/>
  <c r="S141" i="23"/>
  <c r="AB141" i="23"/>
  <c r="K141" i="23"/>
  <c r="X141" i="23"/>
  <c r="T141" i="23"/>
  <c r="M141" i="23"/>
  <c r="AF141" i="23"/>
  <c r="AA141" i="23"/>
  <c r="X23" i="23"/>
  <c r="T23" i="23"/>
  <c r="M23" i="23"/>
  <c r="AF23" i="23"/>
  <c r="W23" i="23"/>
  <c r="Y23" i="23"/>
  <c r="K23" i="23"/>
  <c r="R23" i="23"/>
  <c r="O23" i="23"/>
  <c r="S23" i="23"/>
  <c r="AC23" i="23"/>
  <c r="AA23" i="23"/>
  <c r="U23" i="23"/>
  <c r="AD23" i="23"/>
  <c r="AE23" i="23"/>
  <c r="N23" i="23"/>
  <c r="Z23" i="23"/>
  <c r="Q23" i="23"/>
  <c r="P23" i="23"/>
  <c r="AB23" i="23"/>
  <c r="V23" i="23"/>
  <c r="N57" i="23"/>
  <c r="P57" i="23"/>
  <c r="O57" i="23"/>
  <c r="Y57" i="23"/>
  <c r="R57" i="23"/>
  <c r="Z57" i="23"/>
  <c r="AB57" i="23"/>
  <c r="S57" i="23"/>
  <c r="W57" i="23"/>
  <c r="AC57" i="23"/>
  <c r="Q57" i="23"/>
  <c r="M57" i="23"/>
  <c r="AE57" i="23"/>
  <c r="V57" i="23"/>
  <c r="AA57" i="23"/>
  <c r="X57" i="23"/>
  <c r="T57" i="23"/>
  <c r="K57" i="23"/>
  <c r="AD57" i="23"/>
  <c r="U57" i="23"/>
  <c r="AF57" i="23"/>
  <c r="L154" i="23"/>
  <c r="W250" i="23"/>
  <c r="R250" i="23"/>
  <c r="U250" i="23"/>
  <c r="AE250" i="23"/>
  <c r="AA250" i="23"/>
  <c r="AD250" i="23"/>
  <c r="K250" i="23"/>
  <c r="Z250" i="23"/>
  <c r="Y250" i="23"/>
  <c r="T250" i="23"/>
  <c r="AC250" i="23"/>
  <c r="S250" i="23"/>
  <c r="M250" i="23"/>
  <c r="V250" i="23"/>
  <c r="AF250" i="23"/>
  <c r="AB250" i="23"/>
  <c r="N250" i="23"/>
  <c r="P250" i="23"/>
  <c r="O250" i="23"/>
  <c r="Q250" i="23"/>
  <c r="X250" i="23"/>
  <c r="X212" i="23"/>
  <c r="U212" i="23"/>
  <c r="AA212" i="23"/>
  <c r="O212" i="23"/>
  <c r="P212" i="23"/>
  <c r="S212" i="23"/>
  <c r="M212" i="23"/>
  <c r="V212" i="23"/>
  <c r="AE212" i="23"/>
  <c r="AF212" i="23"/>
  <c r="AC212" i="23"/>
  <c r="T212" i="23"/>
  <c r="AB212" i="23"/>
  <c r="Q212" i="23"/>
  <c r="N212" i="23"/>
  <c r="K212" i="23"/>
  <c r="Y212" i="23"/>
  <c r="W212" i="23"/>
  <c r="R212" i="23"/>
  <c r="AD212" i="23"/>
  <c r="Z212" i="23"/>
  <c r="N159" i="23"/>
  <c r="Z159" i="23"/>
  <c r="P159" i="23"/>
  <c r="O159" i="23"/>
  <c r="Y159" i="23"/>
  <c r="AA159" i="23"/>
  <c r="S159" i="23"/>
  <c r="AF159" i="23"/>
  <c r="T159" i="23"/>
  <c r="AD159" i="23"/>
  <c r="M159" i="23"/>
  <c r="K159" i="23"/>
  <c r="AC159" i="23"/>
  <c r="AE159" i="23"/>
  <c r="Q159" i="23"/>
  <c r="AB159" i="23"/>
  <c r="U159" i="23"/>
  <c r="V159" i="23"/>
  <c r="W159" i="23"/>
  <c r="R159" i="23"/>
  <c r="X159" i="23"/>
  <c r="S14" i="23"/>
  <c r="Z14" i="23"/>
  <c r="AA14" i="23"/>
  <c r="R14" i="23"/>
  <c r="AB14" i="23"/>
  <c r="AF14" i="23"/>
  <c r="AD14" i="23"/>
  <c r="M14" i="23"/>
  <c r="U14" i="23"/>
  <c r="W14" i="23"/>
  <c r="AE14" i="23"/>
  <c r="AC14" i="23"/>
  <c r="O14" i="23"/>
  <c r="K14" i="23"/>
  <c r="Q14" i="23"/>
  <c r="P14" i="23"/>
  <c r="X14" i="23"/>
  <c r="Y14" i="23"/>
  <c r="N14" i="23"/>
  <c r="V14" i="23"/>
  <c r="T14" i="23"/>
  <c r="AE111" i="23"/>
  <c r="Y111" i="23"/>
  <c r="N111" i="23"/>
  <c r="R111" i="23"/>
  <c r="P111" i="23"/>
  <c r="Z111" i="23"/>
  <c r="Q111" i="23"/>
  <c r="X111" i="23"/>
  <c r="S111" i="23"/>
  <c r="M111" i="23"/>
  <c r="AB111" i="23"/>
  <c r="U111" i="23"/>
  <c r="AD111" i="23"/>
  <c r="AA111" i="23"/>
  <c r="O111" i="23"/>
  <c r="AC111" i="23"/>
  <c r="V111" i="23"/>
  <c r="T111" i="23"/>
  <c r="W111" i="23"/>
  <c r="AF111" i="23"/>
  <c r="K111" i="23"/>
  <c r="W82" i="23"/>
  <c r="S82" i="23"/>
  <c r="AE82" i="23"/>
  <c r="K82" i="23"/>
  <c r="M82" i="23"/>
  <c r="AF82" i="23"/>
  <c r="Y82" i="23"/>
  <c r="R82" i="23"/>
  <c r="N82" i="23"/>
  <c r="AD82" i="23"/>
  <c r="AB82" i="23"/>
  <c r="AC82" i="23"/>
  <c r="T82" i="23"/>
  <c r="AA82" i="23"/>
  <c r="O82" i="23"/>
  <c r="Q82" i="23"/>
  <c r="X82" i="23"/>
  <c r="Z82" i="23"/>
  <c r="P82" i="23"/>
  <c r="V82" i="23"/>
  <c r="U82" i="23"/>
  <c r="S21" i="23"/>
  <c r="W21" i="23"/>
  <c r="AA21" i="23"/>
  <c r="R21" i="23"/>
  <c r="AD21" i="23"/>
  <c r="P21" i="23"/>
  <c r="Q21" i="23"/>
  <c r="AB21" i="23"/>
  <c r="X21" i="23"/>
  <c r="M21" i="23"/>
  <c r="AF21" i="23"/>
  <c r="AE21" i="23"/>
  <c r="N21" i="23"/>
  <c r="V21" i="23"/>
  <c r="Y21" i="23"/>
  <c r="Z21" i="23"/>
  <c r="K21" i="23"/>
  <c r="U21" i="23"/>
  <c r="AC21" i="23"/>
  <c r="O21" i="23"/>
  <c r="T21" i="23"/>
  <c r="L139" i="23"/>
  <c r="L188" i="23"/>
  <c r="P122" i="23"/>
  <c r="S122" i="23"/>
  <c r="AB122" i="23"/>
  <c r="X122" i="23"/>
  <c r="Q122" i="23"/>
  <c r="O122" i="23"/>
  <c r="AC122" i="23"/>
  <c r="AA122" i="23"/>
  <c r="W122" i="23"/>
  <c r="Y122" i="23"/>
  <c r="AF122" i="23"/>
  <c r="N122" i="23"/>
  <c r="AE122" i="23"/>
  <c r="Z122" i="23"/>
  <c r="T122" i="23"/>
  <c r="M122" i="23"/>
  <c r="U122" i="23"/>
  <c r="V122" i="23"/>
  <c r="R122" i="23"/>
  <c r="AD122" i="23"/>
  <c r="K122" i="23"/>
  <c r="S45" i="23"/>
  <c r="N45" i="23"/>
  <c r="AB45" i="23"/>
  <c r="V45" i="23"/>
  <c r="AD45" i="23"/>
  <c r="T45" i="23"/>
  <c r="M45" i="23"/>
  <c r="AA45" i="23"/>
  <c r="X45" i="23"/>
  <c r="Y45" i="23"/>
  <c r="P45" i="23"/>
  <c r="R45" i="23"/>
  <c r="AE45" i="23"/>
  <c r="AF45" i="23"/>
  <c r="W45" i="23"/>
  <c r="K45" i="23"/>
  <c r="Q45" i="23"/>
  <c r="Z45" i="23"/>
  <c r="U45" i="23"/>
  <c r="AC45" i="23"/>
  <c r="O45" i="23"/>
  <c r="AF51" i="23"/>
  <c r="M51" i="23"/>
  <c r="P51" i="23"/>
  <c r="AD51" i="23"/>
  <c r="W51" i="23"/>
  <c r="N51" i="23"/>
  <c r="Z51" i="23"/>
  <c r="X51" i="23"/>
  <c r="Q51" i="23"/>
  <c r="U51" i="23"/>
  <c r="AC51" i="23"/>
  <c r="Y51" i="23"/>
  <c r="V51" i="23"/>
  <c r="K51" i="23"/>
  <c r="AE51" i="23"/>
  <c r="R51" i="23"/>
  <c r="T51" i="23"/>
  <c r="AA51" i="23"/>
  <c r="O51" i="23"/>
  <c r="AB51" i="23"/>
  <c r="S51" i="23"/>
  <c r="L106" i="23"/>
  <c r="L169" i="23"/>
  <c r="L71" i="23"/>
  <c r="L187" i="23"/>
  <c r="X207" i="23"/>
  <c r="AF207" i="23"/>
  <c r="P207" i="23"/>
  <c r="AB207" i="23"/>
  <c r="K207" i="23"/>
  <c r="S207" i="23"/>
  <c r="U207" i="23"/>
  <c r="V207" i="23"/>
  <c r="R207" i="23"/>
  <c r="N207" i="23"/>
  <c r="AC207" i="23"/>
  <c r="AD207" i="23"/>
  <c r="W207" i="23"/>
  <c r="Z207" i="23"/>
  <c r="Y207" i="23"/>
  <c r="T207" i="23"/>
  <c r="AA207" i="23"/>
  <c r="O207" i="23"/>
  <c r="M207" i="23"/>
  <c r="Q207" i="23"/>
  <c r="AE207" i="23"/>
  <c r="L233" i="23"/>
  <c r="L102" i="23"/>
  <c r="Z235" i="23"/>
  <c r="AC235" i="23"/>
  <c r="O235" i="23"/>
  <c r="T235" i="23"/>
  <c r="AB235" i="23"/>
  <c r="X235" i="23"/>
  <c r="S235" i="23"/>
  <c r="AE235" i="23"/>
  <c r="Y235" i="23"/>
  <c r="K235" i="23"/>
  <c r="U235" i="23"/>
  <c r="Q235" i="23"/>
  <c r="V235" i="23"/>
  <c r="AA235" i="23"/>
  <c r="AF235" i="23"/>
  <c r="R235" i="23"/>
  <c r="P235" i="23"/>
  <c r="M235" i="23"/>
  <c r="W235" i="23"/>
  <c r="N235" i="23"/>
  <c r="AD235" i="23"/>
  <c r="L89" i="23"/>
  <c r="AF180" i="23"/>
  <c r="N180" i="23"/>
  <c r="O180" i="23"/>
  <c r="X180" i="23"/>
  <c r="M180" i="23"/>
  <c r="AD180" i="23"/>
  <c r="U180" i="23"/>
  <c r="R180" i="23"/>
  <c r="Z180" i="23"/>
  <c r="V180" i="23"/>
  <c r="P180" i="23"/>
  <c r="AE180" i="23"/>
  <c r="W180" i="23"/>
  <c r="Y180" i="23"/>
  <c r="AC180" i="23"/>
  <c r="T180" i="23"/>
  <c r="Q180" i="23"/>
  <c r="K180" i="23"/>
  <c r="AA180" i="23"/>
  <c r="S180" i="23"/>
  <c r="AB180" i="23"/>
  <c r="L249" i="23"/>
  <c r="Y66" i="23"/>
  <c r="Q66" i="23"/>
  <c r="O66" i="23"/>
  <c r="P66" i="23"/>
  <c r="AD66" i="23"/>
  <c r="N66" i="23"/>
  <c r="V66" i="23"/>
  <c r="S66" i="23"/>
  <c r="X66" i="23"/>
  <c r="AA66" i="23"/>
  <c r="Z66" i="23"/>
  <c r="AC66" i="23"/>
  <c r="K66" i="23"/>
  <c r="R66" i="23"/>
  <c r="U66" i="23"/>
  <c r="T66" i="23"/>
  <c r="AB66" i="23"/>
  <c r="AF66" i="23"/>
  <c r="AE66" i="23"/>
  <c r="W66" i="23"/>
  <c r="M66" i="23"/>
  <c r="L50" i="23"/>
  <c r="N112" i="23"/>
  <c r="Z112" i="23"/>
  <c r="V112" i="23"/>
  <c r="AE112" i="23"/>
  <c r="AD112" i="23"/>
  <c r="AB112" i="23"/>
  <c r="P112" i="23"/>
  <c r="S112" i="23"/>
  <c r="O112" i="23"/>
  <c r="AC112" i="23"/>
  <c r="T112" i="23"/>
  <c r="X112" i="23"/>
  <c r="Q112" i="23"/>
  <c r="M112" i="23"/>
  <c r="Y112" i="23"/>
  <c r="AA112" i="23"/>
  <c r="U112" i="23"/>
  <c r="AF112" i="23"/>
  <c r="R112" i="23"/>
  <c r="K112" i="23"/>
  <c r="W112" i="23"/>
  <c r="AB163" i="23"/>
  <c r="Q163" i="23"/>
  <c r="P163" i="23"/>
  <c r="AF163" i="23"/>
  <c r="AC163" i="23"/>
  <c r="T163" i="23"/>
  <c r="AA163" i="23"/>
  <c r="O163" i="23"/>
  <c r="S163" i="23"/>
  <c r="Y163" i="23"/>
  <c r="AD163" i="23"/>
  <c r="X163" i="23"/>
  <c r="R163" i="23"/>
  <c r="Z163" i="23"/>
  <c r="V163" i="23"/>
  <c r="AE163" i="23"/>
  <c r="W163" i="23"/>
  <c r="M163" i="23"/>
  <c r="N163" i="23"/>
  <c r="U163" i="23"/>
  <c r="K163" i="23"/>
  <c r="AB121" i="23"/>
  <c r="T121" i="23"/>
  <c r="V121" i="23"/>
  <c r="P121" i="23"/>
  <c r="Z121" i="23"/>
  <c r="X121" i="23"/>
  <c r="R121" i="23"/>
  <c r="W121" i="23"/>
  <c r="K121" i="23"/>
  <c r="N121" i="23"/>
  <c r="AE121" i="23"/>
  <c r="S121" i="23"/>
  <c r="AF121" i="23"/>
  <c r="U121" i="23"/>
  <c r="AC121" i="23"/>
  <c r="Q121" i="23"/>
  <c r="O121" i="23"/>
  <c r="M121" i="23"/>
  <c r="AA121" i="23"/>
  <c r="Y121" i="23"/>
  <c r="AD121" i="23"/>
  <c r="Z85" i="23"/>
  <c r="AA85" i="23"/>
  <c r="P85" i="23"/>
  <c r="O85" i="23"/>
  <c r="X85" i="23"/>
  <c r="N85" i="23"/>
  <c r="R85" i="23"/>
  <c r="T85" i="23"/>
  <c r="M85" i="23"/>
  <c r="AB85" i="23"/>
  <c r="U85" i="23"/>
  <c r="K85" i="23"/>
  <c r="AE85" i="23"/>
  <c r="AF85" i="23"/>
  <c r="S85" i="23"/>
  <c r="W85" i="23"/>
  <c r="AC85" i="23"/>
  <c r="Q85" i="23"/>
  <c r="Y85" i="23"/>
  <c r="V85" i="23"/>
  <c r="AD85" i="23"/>
  <c r="L49" i="23"/>
  <c r="L48" i="23"/>
  <c r="L97" i="23"/>
  <c r="T90" i="23"/>
  <c r="AC90" i="23"/>
  <c r="AE90" i="23"/>
  <c r="O90" i="23"/>
  <c r="V90" i="23"/>
  <c r="AB90" i="23"/>
  <c r="X90" i="23"/>
  <c r="U90" i="23"/>
  <c r="AA90" i="23"/>
  <c r="AF90" i="23"/>
  <c r="AD90" i="23"/>
  <c r="P90" i="23"/>
  <c r="R90" i="23"/>
  <c r="M90" i="23"/>
  <c r="N90" i="23"/>
  <c r="Y90" i="23"/>
  <c r="W90" i="23"/>
  <c r="Z90" i="23"/>
  <c r="Q90" i="23"/>
  <c r="K90" i="23"/>
  <c r="S90" i="23"/>
  <c r="L192" i="23"/>
  <c r="L255" i="23"/>
  <c r="N206" i="23"/>
  <c r="AB206" i="23"/>
  <c r="W206" i="23"/>
  <c r="U206" i="23"/>
  <c r="AF206" i="23"/>
  <c r="S206" i="23"/>
  <c r="AD206" i="23"/>
  <c r="R206" i="23"/>
  <c r="K206" i="23"/>
  <c r="O206" i="23"/>
  <c r="X206" i="23"/>
  <c r="V206" i="23"/>
  <c r="Y206" i="23"/>
  <c r="AA206" i="23"/>
  <c r="T206" i="23"/>
  <c r="AC206" i="23"/>
  <c r="Z206" i="23"/>
  <c r="P206" i="23"/>
  <c r="Q206" i="23"/>
  <c r="M206" i="23"/>
  <c r="AE206" i="23"/>
  <c r="L127" i="23"/>
  <c r="M171" i="23"/>
  <c r="V171" i="23"/>
  <c r="T171" i="23"/>
  <c r="U171" i="23"/>
  <c r="AE171" i="23"/>
  <c r="AD171" i="23"/>
  <c r="AB171" i="23"/>
  <c r="AF171" i="23"/>
  <c r="AC171" i="23"/>
  <c r="S171" i="23"/>
  <c r="Q171" i="23"/>
  <c r="P171" i="23"/>
  <c r="O171" i="23"/>
  <c r="R171" i="23"/>
  <c r="X171" i="23"/>
  <c r="W171" i="23"/>
  <c r="Y171" i="23"/>
  <c r="Z171" i="23"/>
  <c r="K171" i="23"/>
  <c r="AA171" i="23"/>
  <c r="N171" i="23"/>
  <c r="X210" i="23"/>
  <c r="Q210" i="23"/>
  <c r="V210" i="23"/>
  <c r="W210" i="23"/>
  <c r="Y210" i="23"/>
  <c r="P210" i="23"/>
  <c r="R210" i="23"/>
  <c r="AC210" i="23"/>
  <c r="S210" i="23"/>
  <c r="O210" i="23"/>
  <c r="T210" i="23"/>
  <c r="AF210" i="23"/>
  <c r="AB210" i="23"/>
  <c r="AA210" i="23"/>
  <c r="Z210" i="23"/>
  <c r="K210" i="23"/>
  <c r="U210" i="23"/>
  <c r="AE210" i="23"/>
  <c r="N210" i="23"/>
  <c r="AD210" i="23"/>
  <c r="M210" i="23"/>
  <c r="N37" i="23"/>
  <c r="K37" i="23"/>
  <c r="W37" i="23"/>
  <c r="Z37" i="23"/>
  <c r="M37" i="23"/>
  <c r="P37" i="23"/>
  <c r="V37" i="23"/>
  <c r="Y37" i="23"/>
  <c r="AC37" i="23"/>
  <c r="X37" i="23"/>
  <c r="AA37" i="23"/>
  <c r="R37" i="23"/>
  <c r="AD37" i="23"/>
  <c r="T37" i="23"/>
  <c r="AF37" i="23"/>
  <c r="AB37" i="23"/>
  <c r="Q37" i="23"/>
  <c r="AE37" i="23"/>
  <c r="O37" i="23"/>
  <c r="U37" i="23"/>
  <c r="S37" i="23"/>
  <c r="P18" i="23"/>
  <c r="AC18" i="23"/>
  <c r="Q18" i="23"/>
  <c r="X18" i="23"/>
  <c r="Z18" i="23"/>
  <c r="Y18" i="23"/>
  <c r="AE18" i="23"/>
  <c r="T18" i="23"/>
  <c r="V18" i="23"/>
  <c r="O18" i="23"/>
  <c r="AD18" i="23"/>
  <c r="S18" i="23"/>
  <c r="M18" i="23"/>
  <c r="AA18" i="23"/>
  <c r="AB18" i="23"/>
  <c r="U18" i="23"/>
  <c r="W18" i="23"/>
  <c r="N18" i="23"/>
  <c r="AF18" i="23"/>
  <c r="R18" i="23"/>
  <c r="K18" i="23"/>
  <c r="X99" i="23"/>
  <c r="R99" i="23"/>
  <c r="AF99" i="23"/>
  <c r="AD99" i="23"/>
  <c r="Q99" i="23"/>
  <c r="W99" i="23"/>
  <c r="K99" i="23"/>
  <c r="N99" i="23"/>
  <c r="P99" i="23"/>
  <c r="S99" i="23"/>
  <c r="U99" i="23"/>
  <c r="M99" i="23"/>
  <c r="AB99" i="23"/>
  <c r="T99" i="23"/>
  <c r="AC99" i="23"/>
  <c r="Y99" i="23"/>
  <c r="Z99" i="23"/>
  <c r="O99" i="23"/>
  <c r="AA99" i="23"/>
  <c r="AE99" i="23"/>
  <c r="V99" i="23"/>
  <c r="L263" i="23"/>
  <c r="L247" i="23"/>
  <c r="AD237" i="23"/>
  <c r="AA237" i="23"/>
  <c r="T237" i="23"/>
  <c r="K237" i="23"/>
  <c r="N237" i="23"/>
  <c r="AB237" i="23"/>
  <c r="AF237" i="23"/>
  <c r="Y237" i="23"/>
  <c r="O237" i="23"/>
  <c r="R237" i="23"/>
  <c r="W237" i="23"/>
  <c r="X237" i="23"/>
  <c r="M237" i="23"/>
  <c r="AE237" i="23"/>
  <c r="Q237" i="23"/>
  <c r="P237" i="23"/>
  <c r="U237" i="23"/>
  <c r="AC237" i="23"/>
  <c r="Z237" i="23"/>
  <c r="V237" i="23"/>
  <c r="S237" i="23"/>
  <c r="L218" i="23"/>
  <c r="O96" i="23"/>
  <c r="AF96" i="23"/>
  <c r="M96" i="23"/>
  <c r="AC96" i="23"/>
  <c r="AD96" i="23"/>
  <c r="Z96" i="23"/>
  <c r="Y96" i="23"/>
  <c r="AB96" i="23"/>
  <c r="AE96" i="23"/>
  <c r="W96" i="23"/>
  <c r="K96" i="23"/>
  <c r="R96" i="23"/>
  <c r="S96" i="23"/>
  <c r="N96" i="23"/>
  <c r="X96" i="23"/>
  <c r="V96" i="23"/>
  <c r="T96" i="23"/>
  <c r="AA96" i="23"/>
  <c r="P96" i="23"/>
  <c r="Q96" i="23"/>
  <c r="U96" i="23"/>
  <c r="L257" i="23"/>
  <c r="K244" i="23"/>
  <c r="AC244" i="23"/>
  <c r="R244" i="23"/>
  <c r="S244" i="23"/>
  <c r="AB244" i="23"/>
  <c r="X244" i="23"/>
  <c r="P244" i="23"/>
  <c r="U244" i="23"/>
  <c r="AE244" i="23"/>
  <c r="M244" i="23"/>
  <c r="Q244" i="23"/>
  <c r="O244" i="23"/>
  <c r="T244" i="23"/>
  <c r="AA244" i="23"/>
  <c r="V244" i="23"/>
  <c r="N244" i="23"/>
  <c r="W244" i="23"/>
  <c r="AD244" i="23"/>
  <c r="Y244" i="23"/>
  <c r="Z244" i="23"/>
  <c r="AF244" i="23"/>
  <c r="L60" i="23"/>
  <c r="L118" i="23"/>
  <c r="W114" i="23"/>
  <c r="R114" i="23"/>
  <c r="AB114" i="23"/>
  <c r="AE114" i="23"/>
  <c r="AD114" i="23"/>
  <c r="V114" i="23"/>
  <c r="M114" i="23"/>
  <c r="Y114" i="23"/>
  <c r="S114" i="23"/>
  <c r="O114" i="23"/>
  <c r="N114" i="23"/>
  <c r="K114" i="23"/>
  <c r="P114" i="23"/>
  <c r="X114" i="23"/>
  <c r="Q114" i="23"/>
  <c r="AF114" i="23"/>
  <c r="Z114" i="23"/>
  <c r="U114" i="23"/>
  <c r="AC114" i="23"/>
  <c r="AA114" i="23"/>
  <c r="T114" i="23"/>
  <c r="W65" i="23"/>
  <c r="V65" i="23"/>
  <c r="R65" i="23"/>
  <c r="U65" i="23"/>
  <c r="AE65" i="23"/>
  <c r="Q65" i="23"/>
  <c r="S65" i="23"/>
  <c r="AF65" i="23"/>
  <c r="N65" i="23"/>
  <c r="M65" i="23"/>
  <c r="T65" i="23"/>
  <c r="Y65" i="23"/>
  <c r="AD65" i="23"/>
  <c r="O65" i="23"/>
  <c r="AB65" i="23"/>
  <c r="P65" i="23"/>
  <c r="Z65" i="23"/>
  <c r="AC65" i="23"/>
  <c r="K65" i="23"/>
  <c r="X65" i="23"/>
  <c r="AA65" i="23"/>
  <c r="L164" i="23"/>
  <c r="Y59" i="23"/>
  <c r="N59" i="23"/>
  <c r="U59" i="23"/>
  <c r="AC59" i="23"/>
  <c r="AA59" i="23"/>
  <c r="AE59" i="23"/>
  <c r="P59" i="23"/>
  <c r="AB59" i="23"/>
  <c r="M59" i="23"/>
  <c r="Z59" i="23"/>
  <c r="O59" i="23"/>
  <c r="AF59" i="23"/>
  <c r="AD59" i="23"/>
  <c r="R59" i="23"/>
  <c r="W59" i="23"/>
  <c r="S59" i="23"/>
  <c r="K59" i="23"/>
  <c r="T59" i="23"/>
  <c r="V59" i="23"/>
  <c r="X59" i="23"/>
  <c r="Q59" i="23"/>
  <c r="O190" i="23"/>
  <c r="W190" i="23"/>
  <c r="P190" i="23"/>
  <c r="Q190" i="23"/>
  <c r="T190" i="23"/>
  <c r="V190" i="23"/>
  <c r="AC190" i="23"/>
  <c r="M190" i="23"/>
  <c r="R190" i="23"/>
  <c r="U190" i="23"/>
  <c r="AA190" i="23"/>
  <c r="Y190" i="23"/>
  <c r="K190" i="23"/>
  <c r="N190" i="23"/>
  <c r="AD190" i="23"/>
  <c r="X190" i="23"/>
  <c r="Z190" i="23"/>
  <c r="AE190" i="23"/>
  <c r="AB190" i="23"/>
  <c r="S190" i="23"/>
  <c r="AF190" i="23"/>
  <c r="L83" i="23"/>
  <c r="X236" i="23"/>
  <c r="M236" i="23"/>
  <c r="O236" i="23"/>
  <c r="AD236" i="23"/>
  <c r="W236" i="23"/>
  <c r="T236" i="23"/>
  <c r="K236" i="23"/>
  <c r="Q236" i="23"/>
  <c r="AF236" i="23"/>
  <c r="Z236" i="23"/>
  <c r="U236" i="23"/>
  <c r="AE236" i="23"/>
  <c r="Y236" i="23"/>
  <c r="N236" i="23"/>
  <c r="AA236" i="23"/>
  <c r="P236" i="23"/>
  <c r="V236" i="23"/>
  <c r="S236" i="23"/>
  <c r="AC236" i="23"/>
  <c r="R236" i="23"/>
  <c r="AB236" i="23"/>
  <c r="AF17" i="23"/>
  <c r="Z17" i="23"/>
  <c r="AD17" i="23"/>
  <c r="U17" i="23"/>
  <c r="T17" i="23"/>
  <c r="Q17" i="23"/>
  <c r="AC17" i="23"/>
  <c r="K17" i="23"/>
  <c r="R17" i="23"/>
  <c r="W17" i="23"/>
  <c r="S17" i="23"/>
  <c r="P17" i="23"/>
  <c r="N17" i="23"/>
  <c r="X17" i="23"/>
  <c r="O17" i="23"/>
  <c r="AB17" i="23"/>
  <c r="M17" i="23"/>
  <c r="V17" i="23"/>
  <c r="Y17" i="23"/>
  <c r="AA17" i="23"/>
  <c r="AE17" i="23"/>
  <c r="N196" i="23"/>
  <c r="AA196" i="23"/>
  <c r="O196" i="23"/>
  <c r="X196" i="23"/>
  <c r="M196" i="23"/>
  <c r="U196" i="23"/>
  <c r="Z196" i="23"/>
  <c r="T196" i="23"/>
  <c r="R196" i="23"/>
  <c r="V196" i="23"/>
  <c r="AB196" i="23"/>
  <c r="AD196" i="23"/>
  <c r="P196" i="23"/>
  <c r="K196" i="23"/>
  <c r="Q196" i="23"/>
  <c r="AE196" i="23"/>
  <c r="AF196" i="23"/>
  <c r="W196" i="23"/>
  <c r="S196" i="23"/>
  <c r="AC196" i="23"/>
  <c r="Y196" i="23"/>
  <c r="S109" i="23"/>
  <c r="T109" i="23"/>
  <c r="V109" i="23"/>
  <c r="W109" i="23"/>
  <c r="K109" i="23"/>
  <c r="AB109" i="23"/>
  <c r="AE109" i="23"/>
  <c r="Y109" i="23"/>
  <c r="Q109" i="23"/>
  <c r="U109" i="23"/>
  <c r="N109" i="23"/>
  <c r="X109" i="23"/>
  <c r="AA109" i="23"/>
  <c r="AC109" i="23"/>
  <c r="R109" i="23"/>
  <c r="P109" i="23"/>
  <c r="AF109" i="23"/>
  <c r="O109" i="23"/>
  <c r="M109" i="23"/>
  <c r="Z109" i="23"/>
  <c r="AD109" i="23"/>
  <c r="U149" i="23"/>
  <c r="AE149" i="23"/>
  <c r="AD149" i="23"/>
  <c r="N149" i="23"/>
  <c r="AC149" i="23"/>
  <c r="AA149" i="23"/>
  <c r="AB149" i="23"/>
  <c r="P149" i="23"/>
  <c r="V149" i="23"/>
  <c r="T149" i="23"/>
  <c r="X149" i="23"/>
  <c r="K149" i="23"/>
  <c r="Z149" i="23"/>
  <c r="Y149" i="23"/>
  <c r="S149" i="23"/>
  <c r="Q149" i="23"/>
  <c r="AF149" i="23"/>
  <c r="W149" i="23"/>
  <c r="O149" i="23"/>
  <c r="R149" i="23"/>
  <c r="M149" i="23"/>
  <c r="O106" i="23"/>
  <c r="AC106" i="23"/>
  <c r="AA106" i="23"/>
  <c r="AD106" i="23"/>
  <c r="W106" i="23"/>
  <c r="R106" i="23"/>
  <c r="T106" i="23"/>
  <c r="AE106" i="23"/>
  <c r="N106" i="23"/>
  <c r="X106" i="23"/>
  <c r="V106" i="23"/>
  <c r="AF106" i="23"/>
  <c r="K106" i="23"/>
  <c r="AB106" i="23"/>
  <c r="P106" i="23"/>
  <c r="U106" i="23"/>
  <c r="S106" i="23"/>
  <c r="Q106" i="23"/>
  <c r="M106" i="23"/>
  <c r="Y106" i="23"/>
  <c r="Z106" i="23"/>
  <c r="Y233" i="23"/>
  <c r="S233" i="23"/>
  <c r="N233" i="23"/>
  <c r="AF233" i="23"/>
  <c r="O233" i="23"/>
  <c r="AC233" i="23"/>
  <c r="K233" i="23"/>
  <c r="AE233" i="23"/>
  <c r="W233" i="23"/>
  <c r="Z233" i="23"/>
  <c r="X233" i="23"/>
  <c r="Q233" i="23"/>
  <c r="AD233" i="23"/>
  <c r="M233" i="23"/>
  <c r="P233" i="23"/>
  <c r="T233" i="23"/>
  <c r="AA233" i="23"/>
  <c r="AB233" i="23"/>
  <c r="R233" i="23"/>
  <c r="V233" i="23"/>
  <c r="U233" i="23"/>
  <c r="AE94" i="23"/>
  <c r="M94" i="23"/>
  <c r="Q94" i="23"/>
  <c r="K94" i="23"/>
  <c r="AC94" i="23"/>
  <c r="V94" i="23"/>
  <c r="AB94" i="23"/>
  <c r="S94" i="23"/>
  <c r="AF94" i="23"/>
  <c r="W94" i="23"/>
  <c r="R94" i="23"/>
  <c r="Y94" i="23"/>
  <c r="X94" i="23"/>
  <c r="N94" i="23"/>
  <c r="Z94" i="23"/>
  <c r="AD94" i="23"/>
  <c r="O94" i="23"/>
  <c r="T94" i="23"/>
  <c r="AA94" i="23"/>
  <c r="U94" i="23"/>
  <c r="P94" i="23"/>
  <c r="AF77" i="23"/>
  <c r="R77" i="23"/>
  <c r="Y77" i="23"/>
  <c r="T77" i="23"/>
  <c r="M77" i="23"/>
  <c r="AA77" i="23"/>
  <c r="Z77" i="23"/>
  <c r="AB77" i="23"/>
  <c r="K77" i="23"/>
  <c r="N77" i="23"/>
  <c r="W77" i="23"/>
  <c r="S77" i="23"/>
  <c r="AD77" i="23"/>
  <c r="P77" i="23"/>
  <c r="U77" i="23"/>
  <c r="AC77" i="23"/>
  <c r="AE77" i="23"/>
  <c r="V77" i="23"/>
  <c r="X77" i="23"/>
  <c r="O77" i="23"/>
  <c r="Q77" i="23"/>
  <c r="AA72" i="23"/>
  <c r="P72" i="23"/>
  <c r="U72" i="23"/>
  <c r="R72" i="23"/>
  <c r="AC72" i="23"/>
  <c r="Y72" i="23"/>
  <c r="AF72" i="23"/>
  <c r="AB72" i="23"/>
  <c r="Z72" i="23"/>
  <c r="AD72" i="23"/>
  <c r="V72" i="23"/>
  <c r="O72" i="23"/>
  <c r="T72" i="23"/>
  <c r="X72" i="23"/>
  <c r="Q72" i="23"/>
  <c r="W72" i="23"/>
  <c r="M72" i="23"/>
  <c r="AE72" i="23"/>
  <c r="N72" i="23"/>
  <c r="K72" i="23"/>
  <c r="S72" i="23"/>
  <c r="W46" i="23"/>
  <c r="S46" i="23"/>
  <c r="AB46" i="23"/>
  <c r="AE46" i="23"/>
  <c r="R46" i="23"/>
  <c r="Z46" i="23"/>
  <c r="U46" i="23"/>
  <c r="AC46" i="23"/>
  <c r="T46" i="23"/>
  <c r="Q46" i="23"/>
  <c r="Y46" i="23"/>
  <c r="AF46" i="23"/>
  <c r="M46" i="23"/>
  <c r="K46" i="23"/>
  <c r="V46" i="23"/>
  <c r="P46" i="23"/>
  <c r="AA46" i="23"/>
  <c r="O46" i="23"/>
  <c r="AD46" i="23"/>
  <c r="N46" i="23"/>
  <c r="X46" i="23"/>
  <c r="T229" i="23"/>
  <c r="N229" i="23"/>
  <c r="AA229" i="23"/>
  <c r="V229" i="23"/>
  <c r="AC229" i="23"/>
  <c r="S229" i="23"/>
  <c r="AF229" i="23"/>
  <c r="U229" i="23"/>
  <c r="O229" i="23"/>
  <c r="P229" i="23"/>
  <c r="AB229" i="23"/>
  <c r="W229" i="23"/>
  <c r="Y229" i="23"/>
  <c r="Q229" i="23"/>
  <c r="M229" i="23"/>
  <c r="Z229" i="23"/>
  <c r="AE229" i="23"/>
  <c r="K229" i="23"/>
  <c r="AD229" i="23"/>
  <c r="X229" i="23"/>
  <c r="R229" i="23"/>
  <c r="AB70" i="23"/>
  <c r="T70" i="23"/>
  <c r="AD70" i="23"/>
  <c r="O70" i="23"/>
  <c r="AE70" i="23"/>
  <c r="P70" i="23"/>
  <c r="S70" i="23"/>
  <c r="Y70" i="23"/>
  <c r="V70" i="23"/>
  <c r="X70" i="23"/>
  <c r="W70" i="23"/>
  <c r="M70" i="23"/>
  <c r="AC70" i="23"/>
  <c r="N70" i="23"/>
  <c r="Z70" i="23"/>
  <c r="K70" i="23"/>
  <c r="Q70" i="23"/>
  <c r="AF70" i="23"/>
  <c r="AA70" i="23"/>
  <c r="R70" i="23"/>
  <c r="U70" i="23"/>
  <c r="AF261" i="23"/>
  <c r="AB261" i="23"/>
  <c r="X261" i="23"/>
  <c r="K261" i="23"/>
  <c r="AD261" i="23"/>
  <c r="T261" i="23"/>
  <c r="M261" i="23"/>
  <c r="AC261" i="23"/>
  <c r="V261" i="23"/>
  <c r="Q261" i="23"/>
  <c r="O261" i="23"/>
  <c r="R261" i="23"/>
  <c r="W261" i="23"/>
  <c r="P261" i="23"/>
  <c r="AA261" i="23"/>
  <c r="S261" i="23"/>
  <c r="Z261" i="23"/>
  <c r="Y261" i="23"/>
  <c r="AE261" i="23"/>
  <c r="U261" i="23"/>
  <c r="N261" i="23"/>
  <c r="P13" i="23"/>
  <c r="AC13" i="23"/>
  <c r="N13" i="23"/>
  <c r="X13" i="23"/>
  <c r="O13" i="23"/>
  <c r="Y13" i="23"/>
  <c r="S13" i="23"/>
  <c r="Q13" i="23"/>
  <c r="AB13" i="23"/>
  <c r="AA13" i="23"/>
  <c r="M13" i="23"/>
  <c r="AF13" i="23"/>
  <c r="AE13" i="23"/>
  <c r="W13" i="23"/>
  <c r="V13" i="23"/>
  <c r="AD13" i="23"/>
  <c r="K13" i="23"/>
  <c r="U13" i="23"/>
  <c r="Z13" i="23"/>
  <c r="R13" i="23"/>
  <c r="T13" i="23"/>
  <c r="L32" i="23"/>
  <c r="L256" i="23"/>
  <c r="L258" i="23"/>
  <c r="K234" i="23"/>
  <c r="Y234" i="23"/>
  <c r="N234" i="23"/>
  <c r="V234" i="23"/>
  <c r="X234" i="23"/>
  <c r="AE234" i="23"/>
  <c r="R234" i="23"/>
  <c r="U234" i="23"/>
  <c r="S234" i="23"/>
  <c r="AA234" i="23"/>
  <c r="P234" i="23"/>
  <c r="Z234" i="23"/>
  <c r="T234" i="23"/>
  <c r="O234" i="23"/>
  <c r="AC234" i="23"/>
  <c r="W234" i="23"/>
  <c r="AD234" i="23"/>
  <c r="AF234" i="23"/>
  <c r="M234" i="23"/>
  <c r="Q234" i="23"/>
  <c r="AB234" i="23"/>
  <c r="L47" i="23"/>
  <c r="L67" i="23"/>
  <c r="X218" i="23"/>
  <c r="M218" i="23"/>
  <c r="N218" i="23"/>
  <c r="AD218" i="23"/>
  <c r="AF218" i="23"/>
  <c r="R218" i="23"/>
  <c r="AB218" i="23"/>
  <c r="P218" i="23"/>
  <c r="Y218" i="23"/>
  <c r="AA218" i="23"/>
  <c r="W218" i="23"/>
  <c r="AC218" i="23"/>
  <c r="Q218" i="23"/>
  <c r="Z218" i="23"/>
  <c r="O218" i="23"/>
  <c r="V218" i="23"/>
  <c r="S218" i="23"/>
  <c r="AE218" i="23"/>
  <c r="K218" i="23"/>
  <c r="T218" i="23"/>
  <c r="U218" i="23"/>
  <c r="U158" i="23"/>
  <c r="K158" i="23"/>
  <c r="V158" i="23"/>
  <c r="AC158" i="23"/>
  <c r="W158" i="23"/>
  <c r="X158" i="23"/>
  <c r="AA158" i="23"/>
  <c r="Z158" i="23"/>
  <c r="Y158" i="23"/>
  <c r="R158" i="23"/>
  <c r="AB158" i="23"/>
  <c r="O158" i="23"/>
  <c r="Q158" i="23"/>
  <c r="P158" i="23"/>
  <c r="S158" i="23"/>
  <c r="AF158" i="23"/>
  <c r="T158" i="23"/>
  <c r="M158" i="23"/>
  <c r="N158" i="23"/>
  <c r="AD158" i="23"/>
  <c r="AE158" i="23"/>
  <c r="L244" i="23"/>
  <c r="AB35" i="23"/>
  <c r="R35" i="23"/>
  <c r="V35" i="23"/>
  <c r="AE35" i="23"/>
  <c r="K35" i="23"/>
  <c r="M35" i="23"/>
  <c r="AA35" i="23"/>
  <c r="Z35" i="23"/>
  <c r="W35" i="23"/>
  <c r="P35" i="23"/>
  <c r="T35" i="23"/>
  <c r="AD35" i="23"/>
  <c r="N35" i="23"/>
  <c r="U35" i="23"/>
  <c r="AF35" i="23"/>
  <c r="X35" i="23"/>
  <c r="Q35" i="23"/>
  <c r="O35" i="23"/>
  <c r="Y35" i="23"/>
  <c r="S35" i="23"/>
  <c r="AC35" i="23"/>
  <c r="N152" i="23"/>
  <c r="AB152" i="23"/>
  <c r="Y152" i="23"/>
  <c r="Q152" i="23"/>
  <c r="M152" i="23"/>
  <c r="T152" i="23"/>
  <c r="S152" i="23"/>
  <c r="K152" i="23"/>
  <c r="AD152" i="23"/>
  <c r="W152" i="23"/>
  <c r="AE152" i="23"/>
  <c r="Z152" i="23"/>
  <c r="P152" i="23"/>
  <c r="X152" i="23"/>
  <c r="AA152" i="23"/>
  <c r="AF152" i="23"/>
  <c r="O152" i="23"/>
  <c r="U152" i="23"/>
  <c r="AC152" i="23"/>
  <c r="V152" i="23"/>
  <c r="R152" i="23"/>
  <c r="AE131" i="23"/>
  <c r="Y131" i="23"/>
  <c r="T131" i="23"/>
  <c r="R131" i="23"/>
  <c r="P131" i="23"/>
  <c r="Z131" i="23"/>
  <c r="AB131" i="23"/>
  <c r="X131" i="23"/>
  <c r="M131" i="23"/>
  <c r="V131" i="23"/>
  <c r="U131" i="23"/>
  <c r="AA131" i="23"/>
  <c r="AF131" i="23"/>
  <c r="O131" i="23"/>
  <c r="AC131" i="23"/>
  <c r="K131" i="23"/>
  <c r="AD131" i="23"/>
  <c r="W131" i="23"/>
  <c r="N131" i="23"/>
  <c r="S131" i="23"/>
  <c r="Q131" i="23"/>
  <c r="Q187" i="23"/>
  <c r="AE187" i="23"/>
  <c r="N187" i="23"/>
  <c r="Y187" i="23"/>
  <c r="K187" i="23"/>
  <c r="AA187" i="23"/>
  <c r="U187" i="23"/>
  <c r="V187" i="23"/>
  <c r="AC187" i="23"/>
  <c r="AF187" i="23"/>
  <c r="O187" i="23"/>
  <c r="P187" i="23"/>
  <c r="W187" i="23"/>
  <c r="X187" i="23"/>
  <c r="M187" i="23"/>
  <c r="Z187" i="23"/>
  <c r="S187" i="23"/>
  <c r="T187" i="23"/>
  <c r="AD187" i="23"/>
  <c r="AB187" i="23"/>
  <c r="R187" i="23"/>
  <c r="N154" i="23"/>
  <c r="W154" i="23"/>
  <c r="P154" i="23"/>
  <c r="AB154" i="23"/>
  <c r="Y154" i="23"/>
  <c r="K154" i="23"/>
  <c r="T154" i="23"/>
  <c r="AF154" i="23"/>
  <c r="V154" i="23"/>
  <c r="O154" i="23"/>
  <c r="M154" i="23"/>
  <c r="R154" i="23"/>
  <c r="Q154" i="23"/>
  <c r="U154" i="23"/>
  <c r="X154" i="23"/>
  <c r="AC154" i="23"/>
  <c r="AD154" i="23"/>
  <c r="Z154" i="23"/>
  <c r="AA154" i="23"/>
  <c r="S154" i="23"/>
  <c r="AE154" i="23"/>
  <c r="L180" i="23"/>
  <c r="AF16" i="23"/>
  <c r="Y16" i="23"/>
  <c r="N16" i="23"/>
  <c r="U16" i="23"/>
  <c r="Q16" i="23"/>
  <c r="AA16" i="23"/>
  <c r="R16" i="23"/>
  <c r="Z16" i="23"/>
  <c r="K16" i="23"/>
  <c r="W16" i="23"/>
  <c r="T16" i="23"/>
  <c r="AD16" i="23"/>
  <c r="S16" i="23"/>
  <c r="O16" i="23"/>
  <c r="P16" i="23"/>
  <c r="X16" i="23"/>
  <c r="AE16" i="23"/>
  <c r="AB16" i="23"/>
  <c r="V16" i="23"/>
  <c r="M16" i="23"/>
  <c r="AC16" i="23"/>
  <c r="M259" i="23"/>
  <c r="X259" i="23"/>
  <c r="AC259" i="23"/>
  <c r="N259" i="23"/>
  <c r="S259" i="23"/>
  <c r="AE259" i="23"/>
  <c r="U259" i="23"/>
  <c r="Q259" i="23"/>
  <c r="R259" i="23"/>
  <c r="AD259" i="23"/>
  <c r="Z259" i="23"/>
  <c r="Y259" i="23"/>
  <c r="K259" i="23"/>
  <c r="AB259" i="23"/>
  <c r="T259" i="23"/>
  <c r="W259" i="23"/>
  <c r="O259" i="23"/>
  <c r="P259" i="23"/>
  <c r="V259" i="23"/>
  <c r="AF259" i="23"/>
  <c r="AA259" i="23"/>
  <c r="L85" i="23"/>
  <c r="O203" i="23"/>
  <c r="Y203" i="23"/>
  <c r="P203" i="23"/>
  <c r="Q203" i="23"/>
  <c r="X203" i="23"/>
  <c r="Z203" i="23"/>
  <c r="W203" i="23"/>
  <c r="M203" i="23"/>
  <c r="AD203" i="23"/>
  <c r="V203" i="23"/>
  <c r="U203" i="23"/>
  <c r="K203" i="23"/>
  <c r="AB203" i="23"/>
  <c r="S203" i="23"/>
  <c r="AE203" i="23"/>
  <c r="N203" i="23"/>
  <c r="AC203" i="23"/>
  <c r="R203" i="23"/>
  <c r="AF203" i="23"/>
  <c r="AA203" i="23"/>
  <c r="T203" i="23"/>
  <c r="L82" i="23"/>
  <c r="AE245" i="23"/>
  <c r="AF245" i="23"/>
  <c r="N245" i="23"/>
  <c r="U245" i="23"/>
  <c r="K245" i="23"/>
  <c r="Y245" i="23"/>
  <c r="AD245" i="23"/>
  <c r="M245" i="23"/>
  <c r="S245" i="23"/>
  <c r="X245" i="23"/>
  <c r="AC245" i="23"/>
  <c r="Q245" i="23"/>
  <c r="AB245" i="23"/>
  <c r="P245" i="23"/>
  <c r="T245" i="23"/>
  <c r="Z245" i="23"/>
  <c r="O245" i="23"/>
  <c r="R245" i="23"/>
  <c r="V245" i="23"/>
  <c r="W245" i="23"/>
  <c r="AA245" i="23"/>
  <c r="L87" i="23"/>
  <c r="L142" i="23"/>
  <c r="L96" i="23"/>
  <c r="AF26" i="23"/>
  <c r="W26" i="23"/>
  <c r="O26" i="23"/>
  <c r="U26" i="23"/>
  <c r="T26" i="23"/>
  <c r="AA26" i="23"/>
  <c r="R26" i="23"/>
  <c r="AB26" i="23"/>
  <c r="Z26" i="23"/>
  <c r="S26" i="23"/>
  <c r="AC26" i="23"/>
  <c r="K26" i="23"/>
  <c r="Y26" i="23"/>
  <c r="P26" i="23"/>
  <c r="M26" i="23"/>
  <c r="X26" i="23"/>
  <c r="AD26" i="23"/>
  <c r="AE26" i="23"/>
  <c r="Q26" i="23"/>
  <c r="N26" i="23"/>
  <c r="V26" i="23"/>
  <c r="AE53" i="23"/>
  <c r="X53" i="23"/>
  <c r="V53" i="23"/>
  <c r="Z53" i="23"/>
  <c r="Q53" i="23"/>
  <c r="Y53" i="23"/>
  <c r="AF53" i="23"/>
  <c r="K53" i="23"/>
  <c r="N53" i="23"/>
  <c r="AA53" i="23"/>
  <c r="U53" i="23"/>
  <c r="R53" i="23"/>
  <c r="P53" i="23"/>
  <c r="AD53" i="23"/>
  <c r="AB53" i="23"/>
  <c r="M53" i="23"/>
  <c r="AC53" i="23"/>
  <c r="O53" i="23"/>
  <c r="W53" i="23"/>
  <c r="T53" i="23"/>
  <c r="S53" i="23"/>
  <c r="L17" i="23"/>
  <c r="L13" i="23"/>
  <c r="N211" i="23"/>
  <c r="Q211" i="23"/>
  <c r="AA211" i="23"/>
  <c r="Y211" i="23"/>
  <c r="R211" i="23"/>
  <c r="O211" i="23"/>
  <c r="AD211" i="23"/>
  <c r="U211" i="23"/>
  <c r="K211" i="23"/>
  <c r="AB211" i="23"/>
  <c r="AE211" i="23"/>
  <c r="T211" i="23"/>
  <c r="AC211" i="23"/>
  <c r="M211" i="23"/>
  <c r="X211" i="23"/>
  <c r="AF211" i="23"/>
  <c r="P211" i="23"/>
  <c r="V211" i="23"/>
  <c r="Z211" i="23"/>
  <c r="S211" i="23"/>
  <c r="W211" i="23"/>
  <c r="L151" i="23"/>
  <c r="L152" i="23"/>
  <c r="L259" i="23"/>
  <c r="L231" i="23"/>
  <c r="L204" i="23"/>
  <c r="L227" i="23"/>
  <c r="AE52" i="23"/>
  <c r="Y52" i="23"/>
  <c r="U52" i="23"/>
  <c r="X52" i="23"/>
  <c r="S52" i="23"/>
  <c r="R52" i="23"/>
  <c r="P52" i="23"/>
  <c r="Q52" i="23"/>
  <c r="K52" i="23"/>
  <c r="AB52" i="23"/>
  <c r="AA52" i="23"/>
  <c r="V52" i="23"/>
  <c r="AF52" i="23"/>
  <c r="N52" i="23"/>
  <c r="Z52" i="23"/>
  <c r="O52" i="23"/>
  <c r="T52" i="23"/>
  <c r="W52" i="23"/>
  <c r="AD52" i="23"/>
  <c r="M52" i="23"/>
  <c r="AC52" i="23"/>
  <c r="X183" i="23"/>
  <c r="K183" i="23"/>
  <c r="Q183" i="23"/>
  <c r="Y183" i="23"/>
  <c r="T183" i="23"/>
  <c r="M183" i="23"/>
  <c r="S183" i="23"/>
  <c r="AC183" i="23"/>
  <c r="U183" i="23"/>
  <c r="AF183" i="23"/>
  <c r="N183" i="23"/>
  <c r="V183" i="23"/>
  <c r="W183" i="23"/>
  <c r="AE183" i="23"/>
  <c r="AA183" i="23"/>
  <c r="O183" i="23"/>
  <c r="R183" i="23"/>
  <c r="AD183" i="23"/>
  <c r="Z183" i="23"/>
  <c r="P183" i="23"/>
  <c r="AB183" i="23"/>
  <c r="L63" i="23"/>
  <c r="N142" i="23"/>
  <c r="K142" i="23"/>
  <c r="Y142" i="23"/>
  <c r="U142" i="23"/>
  <c r="W142" i="23"/>
  <c r="R142" i="23"/>
  <c r="AC142" i="23"/>
  <c r="AA142" i="23"/>
  <c r="AD142" i="23"/>
  <c r="P142" i="23"/>
  <c r="T142" i="23"/>
  <c r="Z142" i="23"/>
  <c r="X142" i="23"/>
  <c r="V142" i="23"/>
  <c r="O142" i="23"/>
  <c r="M142" i="23"/>
  <c r="AB142" i="23"/>
  <c r="S142" i="23"/>
  <c r="AF142" i="23"/>
  <c r="Q142" i="23"/>
  <c r="AE142" i="23"/>
  <c r="L91" i="23"/>
  <c r="P157" i="23"/>
  <c r="V157" i="23"/>
  <c r="Z157" i="23"/>
  <c r="W157" i="23"/>
  <c r="X157" i="23"/>
  <c r="K157" i="23"/>
  <c r="T157" i="23"/>
  <c r="AF157" i="23"/>
  <c r="R157" i="23"/>
  <c r="U157" i="23"/>
  <c r="AE157" i="23"/>
  <c r="AB157" i="23"/>
  <c r="AC157" i="23"/>
  <c r="O157" i="23"/>
  <c r="AD157" i="23"/>
  <c r="S157" i="23"/>
  <c r="AA157" i="23"/>
  <c r="N157" i="23"/>
  <c r="Y157" i="23"/>
  <c r="Q157" i="23"/>
  <c r="M157" i="23"/>
  <c r="N84" i="23"/>
  <c r="AC84" i="23"/>
  <c r="S84" i="23"/>
  <c r="V84" i="23"/>
  <c r="M84" i="23"/>
  <c r="AA84" i="23"/>
  <c r="Q84" i="23"/>
  <c r="P84" i="23"/>
  <c r="K84" i="23"/>
  <c r="R84" i="23"/>
  <c r="W84" i="23"/>
  <c r="X84" i="23"/>
  <c r="Z84" i="23"/>
  <c r="Y84" i="23"/>
  <c r="AD84" i="23"/>
  <c r="AF84" i="23"/>
  <c r="T84" i="23"/>
  <c r="O84" i="23"/>
  <c r="AE84" i="23"/>
  <c r="AB84" i="23"/>
  <c r="U84" i="23"/>
  <c r="L100" i="23"/>
  <c r="Z140" i="23"/>
  <c r="U140" i="23"/>
  <c r="AD140" i="23"/>
  <c r="AC140" i="23"/>
  <c r="W140" i="23"/>
  <c r="AF140" i="23"/>
  <c r="AA140" i="23"/>
  <c r="S140" i="23"/>
  <c r="M140" i="23"/>
  <c r="V140" i="23"/>
  <c r="N140" i="23"/>
  <c r="P140" i="23"/>
  <c r="K140" i="23"/>
  <c r="Q140" i="23"/>
  <c r="AB140" i="23"/>
  <c r="AE140" i="23"/>
  <c r="O140" i="23"/>
  <c r="T140" i="23"/>
  <c r="R140" i="23"/>
  <c r="Y140" i="23"/>
  <c r="X140" i="23"/>
  <c r="AD139" i="23"/>
  <c r="T139" i="23"/>
  <c r="M139" i="23"/>
  <c r="N139" i="23"/>
  <c r="U139" i="23"/>
  <c r="AE139" i="23"/>
  <c r="X139" i="23"/>
  <c r="R139" i="23"/>
  <c r="Z139" i="23"/>
  <c r="P139" i="23"/>
  <c r="AF139" i="23"/>
  <c r="AA139" i="23"/>
  <c r="K139" i="23"/>
  <c r="S139" i="23"/>
  <c r="W139" i="23"/>
  <c r="O139" i="23"/>
  <c r="Q139" i="23"/>
  <c r="V139" i="23"/>
  <c r="AC139" i="23"/>
  <c r="AB139" i="23"/>
  <c r="Y139" i="23"/>
  <c r="M40" i="23"/>
  <c r="V40" i="23"/>
  <c r="O40" i="23"/>
  <c r="S40" i="23"/>
  <c r="Y40" i="23"/>
  <c r="AD40" i="23"/>
  <c r="K40" i="23"/>
  <c r="AA40" i="23"/>
  <c r="N40" i="23"/>
  <c r="U40" i="23"/>
  <c r="W40" i="23"/>
  <c r="AE40" i="23"/>
  <c r="X40" i="23"/>
  <c r="T40" i="23"/>
  <c r="AB40" i="23"/>
  <c r="R40" i="23"/>
  <c r="Q40" i="23"/>
  <c r="P40" i="23"/>
  <c r="Z40" i="23"/>
  <c r="AC40" i="23"/>
  <c r="AF40" i="23"/>
  <c r="L179" i="23"/>
  <c r="P213" i="23"/>
  <c r="S213" i="23"/>
  <c r="Z213" i="23"/>
  <c r="AA213" i="23"/>
  <c r="V213" i="23"/>
  <c r="X213" i="23"/>
  <c r="AE213" i="23"/>
  <c r="AB213" i="23"/>
  <c r="R213" i="23"/>
  <c r="AD213" i="23"/>
  <c r="O213" i="23"/>
  <c r="M213" i="23"/>
  <c r="N213" i="23"/>
  <c r="Y213" i="23"/>
  <c r="Q213" i="23"/>
  <c r="T213" i="23"/>
  <c r="U213" i="23"/>
  <c r="W213" i="23"/>
  <c r="K213" i="23"/>
  <c r="AC213" i="23"/>
  <c r="AF213" i="23"/>
  <c r="X92" i="23"/>
  <c r="W92" i="23"/>
  <c r="AA92" i="23"/>
  <c r="AC92" i="23"/>
  <c r="Y92" i="23"/>
  <c r="U92" i="23"/>
  <c r="O92" i="23"/>
  <c r="V92" i="23"/>
  <c r="AB92" i="23"/>
  <c r="T92" i="23"/>
  <c r="M92" i="23"/>
  <c r="Q92" i="23"/>
  <c r="R92" i="23"/>
  <c r="P92" i="23"/>
  <c r="K92" i="23"/>
  <c r="Z92" i="23"/>
  <c r="AD92" i="23"/>
  <c r="AF92" i="23"/>
  <c r="S92" i="23"/>
  <c r="N92" i="23"/>
  <c r="AE92" i="23"/>
  <c r="X9" i="23"/>
  <c r="P9" i="23"/>
  <c r="AC9" i="23"/>
  <c r="R9" i="23"/>
  <c r="AF9" i="23"/>
  <c r="Q9" i="23"/>
  <c r="AE9" i="23"/>
  <c r="M9" i="23"/>
  <c r="Z9" i="23"/>
  <c r="AD9" i="23"/>
  <c r="T9" i="23"/>
  <c r="O9" i="23"/>
  <c r="U9" i="23"/>
  <c r="N9" i="23"/>
  <c r="W9" i="23"/>
  <c r="V9" i="23"/>
  <c r="Y9" i="23"/>
  <c r="AA9" i="23"/>
  <c r="AB9" i="23"/>
  <c r="S9" i="23"/>
  <c r="U100" i="23"/>
  <c r="N100" i="23"/>
  <c r="O100" i="23"/>
  <c r="AC100" i="23"/>
  <c r="AA100" i="23"/>
  <c r="AF100" i="23"/>
  <c r="K100" i="23"/>
  <c r="AB100" i="23"/>
  <c r="R100" i="23"/>
  <c r="V100" i="23"/>
  <c r="AD100" i="23"/>
  <c r="W100" i="23"/>
  <c r="AE100" i="23"/>
  <c r="Y100" i="23"/>
  <c r="T100" i="23"/>
  <c r="M100" i="23"/>
  <c r="S100" i="23"/>
  <c r="Q100" i="23"/>
  <c r="Z100" i="23"/>
  <c r="P100" i="23"/>
  <c r="X100" i="23"/>
  <c r="Q205" i="23"/>
  <c r="AF205" i="23"/>
  <c r="K205" i="23"/>
  <c r="P205" i="23"/>
  <c r="U205" i="23"/>
  <c r="AA205" i="23"/>
  <c r="R205" i="23"/>
  <c r="AC205" i="23"/>
  <c r="X205" i="23"/>
  <c r="N205" i="23"/>
  <c r="AE205" i="23"/>
  <c r="S205" i="23"/>
  <c r="AB205" i="23"/>
  <c r="T205" i="23"/>
  <c r="Y205" i="23"/>
  <c r="V205" i="23"/>
  <c r="W205" i="23"/>
  <c r="Z205" i="23"/>
  <c r="M205" i="23"/>
  <c r="O205" i="23"/>
  <c r="AD205" i="23"/>
  <c r="X8" i="23"/>
  <c r="P8" i="23"/>
  <c r="V8" i="23"/>
  <c r="AA8" i="23"/>
  <c r="N8" i="23"/>
  <c r="W8" i="23"/>
  <c r="AF8" i="23"/>
  <c r="O8" i="23"/>
  <c r="AB8" i="23"/>
  <c r="AC8" i="23"/>
  <c r="S8" i="23"/>
  <c r="AD8" i="23"/>
  <c r="Z8" i="23"/>
  <c r="T8" i="23"/>
  <c r="AE8" i="23"/>
  <c r="Q8" i="23"/>
  <c r="K8" i="23"/>
  <c r="M8" i="23"/>
  <c r="Y8" i="23"/>
  <c r="U8" i="23"/>
  <c r="L34" i="23"/>
  <c r="L58" i="23"/>
  <c r="T124" i="23"/>
  <c r="N124" i="23"/>
  <c r="AB124" i="23"/>
  <c r="X124" i="23"/>
  <c r="AF124" i="23"/>
  <c r="K124" i="23"/>
  <c r="AE124" i="23"/>
  <c r="AD124" i="23"/>
  <c r="AA124" i="23"/>
  <c r="P124" i="23"/>
  <c r="Z124" i="23"/>
  <c r="AC124" i="23"/>
  <c r="S124" i="23"/>
  <c r="W124" i="23"/>
  <c r="M124" i="23"/>
  <c r="V124" i="23"/>
  <c r="O124" i="23"/>
  <c r="Y124" i="23"/>
  <c r="Q124" i="23"/>
  <c r="U124" i="23"/>
  <c r="R124" i="23"/>
  <c r="V132" i="23"/>
  <c r="Z132" i="23"/>
  <c r="Q132" i="23"/>
  <c r="U132" i="23"/>
  <c r="N132" i="23"/>
  <c r="O132" i="23"/>
  <c r="AC132" i="23"/>
  <c r="AA132" i="23"/>
  <c r="AF132" i="23"/>
  <c r="K132" i="23"/>
  <c r="M132" i="23"/>
  <c r="R132" i="23"/>
  <c r="S132" i="23"/>
  <c r="W132" i="23"/>
  <c r="X132" i="23"/>
  <c r="AB132" i="23"/>
  <c r="P132" i="23"/>
  <c r="AD132" i="23"/>
  <c r="Y132" i="23"/>
  <c r="T132" i="23"/>
  <c r="AE132" i="23"/>
  <c r="T125" i="23"/>
  <c r="O125" i="23"/>
  <c r="AC125" i="23"/>
  <c r="AA125" i="23"/>
  <c r="W125" i="23"/>
  <c r="K125" i="23"/>
  <c r="Q125" i="23"/>
  <c r="M125" i="23"/>
  <c r="Z125" i="23"/>
  <c r="R125" i="23"/>
  <c r="P125" i="23"/>
  <c r="N125" i="23"/>
  <c r="X125" i="23"/>
  <c r="V125" i="23"/>
  <c r="Y125" i="23"/>
  <c r="AE125" i="23"/>
  <c r="AD125" i="23"/>
  <c r="S125" i="23"/>
  <c r="AF125" i="23"/>
  <c r="U125" i="23"/>
  <c r="AB125" i="23"/>
  <c r="AA108" i="23"/>
  <c r="N108" i="23"/>
  <c r="AB108" i="23"/>
  <c r="T108" i="23"/>
  <c r="P108" i="23"/>
  <c r="S108" i="23"/>
  <c r="M108" i="23"/>
  <c r="Y108" i="23"/>
  <c r="AE108" i="23"/>
  <c r="K108" i="23"/>
  <c r="AC108" i="23"/>
  <c r="R108" i="23"/>
  <c r="W108" i="23"/>
  <c r="Q108" i="23"/>
  <c r="AD108" i="23"/>
  <c r="V108" i="23"/>
  <c r="X108" i="23"/>
  <c r="AF108" i="23"/>
  <c r="U108" i="23"/>
  <c r="O108" i="23"/>
  <c r="Z108" i="23"/>
  <c r="AE182" i="23"/>
  <c r="W182" i="23"/>
  <c r="Q182" i="23"/>
  <c r="X182" i="23"/>
  <c r="Z182" i="23"/>
  <c r="AD182" i="23"/>
  <c r="S182" i="23"/>
  <c r="T182" i="23"/>
  <c r="N182" i="23"/>
  <c r="Y182" i="23"/>
  <c r="AC182" i="23"/>
  <c r="R182" i="23"/>
  <c r="U182" i="23"/>
  <c r="AB182" i="23"/>
  <c r="P182" i="23"/>
  <c r="K182" i="23"/>
  <c r="M182" i="23"/>
  <c r="AF182" i="23"/>
  <c r="V182" i="23"/>
  <c r="O182" i="23"/>
  <c r="AA182" i="23"/>
  <c r="Q113" i="23"/>
  <c r="N113" i="23"/>
  <c r="X113" i="23"/>
  <c r="R113" i="23"/>
  <c r="AF113" i="23"/>
  <c r="AD113" i="23"/>
  <c r="AE113" i="23"/>
  <c r="Y113" i="23"/>
  <c r="V113" i="23"/>
  <c r="K113" i="23"/>
  <c r="W113" i="23"/>
  <c r="AB113" i="23"/>
  <c r="AA113" i="23"/>
  <c r="M113" i="23"/>
  <c r="U113" i="23"/>
  <c r="Z113" i="23"/>
  <c r="O113" i="23"/>
  <c r="P113" i="23"/>
  <c r="T113" i="23"/>
  <c r="S113" i="23"/>
  <c r="AC113" i="23"/>
  <c r="Q126" i="23"/>
  <c r="X126" i="23"/>
  <c r="AF126" i="23"/>
  <c r="K126" i="23"/>
  <c r="AE126" i="23"/>
  <c r="AD126" i="23"/>
  <c r="Z126" i="23"/>
  <c r="M126" i="23"/>
  <c r="N126" i="23"/>
  <c r="U126" i="23"/>
  <c r="AB126" i="23"/>
  <c r="W126" i="23"/>
  <c r="T126" i="23"/>
  <c r="P126" i="23"/>
  <c r="AC126" i="23"/>
  <c r="AA126" i="23"/>
  <c r="R126" i="23"/>
  <c r="S126" i="23"/>
  <c r="O126" i="23"/>
  <c r="Y126" i="23"/>
  <c r="V126" i="23"/>
  <c r="AB42" i="23"/>
  <c r="M42" i="23"/>
  <c r="K42" i="23"/>
  <c r="S42" i="23"/>
  <c r="Z42" i="23"/>
  <c r="Q42" i="23"/>
  <c r="R42" i="23"/>
  <c r="V42" i="23"/>
  <c r="AA42" i="23"/>
  <c r="T42" i="23"/>
  <c r="X42" i="23"/>
  <c r="N42" i="23"/>
  <c r="P42" i="23"/>
  <c r="W42" i="23"/>
  <c r="O42" i="23"/>
  <c r="U42" i="23"/>
  <c r="Y42" i="23"/>
  <c r="AC42" i="23"/>
  <c r="AE42" i="23"/>
  <c r="AD42" i="23"/>
  <c r="AF42" i="23"/>
  <c r="R198" i="23"/>
  <c r="U198" i="23"/>
  <c r="AC198" i="23"/>
  <c r="M198" i="23"/>
  <c r="AE198" i="23"/>
  <c r="AB198" i="23"/>
  <c r="Q198" i="23"/>
  <c r="P198" i="23"/>
  <c r="N198" i="23"/>
  <c r="S198" i="23"/>
  <c r="AF198" i="23"/>
  <c r="Y198" i="23"/>
  <c r="T198" i="23"/>
  <c r="O198" i="23"/>
  <c r="V198" i="23"/>
  <c r="K198" i="23"/>
  <c r="AD198" i="23"/>
  <c r="W198" i="23"/>
  <c r="X198" i="23"/>
  <c r="Z198" i="23"/>
  <c r="AA198" i="23"/>
  <c r="U197" i="23"/>
  <c r="S197" i="23"/>
  <c r="T197" i="23"/>
  <c r="Y197" i="23"/>
  <c r="Q197" i="23"/>
  <c r="AB197" i="23"/>
  <c r="R197" i="23"/>
  <c r="W197" i="23"/>
  <c r="N197" i="23"/>
  <c r="AE197" i="23"/>
  <c r="AC197" i="23"/>
  <c r="P197" i="23"/>
  <c r="X197" i="23"/>
  <c r="AF197" i="23"/>
  <c r="Z197" i="23"/>
  <c r="AD197" i="23"/>
  <c r="M197" i="23"/>
  <c r="K197" i="23"/>
  <c r="AA197" i="23"/>
  <c r="O197" i="23"/>
  <c r="V197" i="23"/>
  <c r="U208" i="23"/>
  <c r="W208" i="23"/>
  <c r="Z208" i="23"/>
  <c r="Q208" i="23"/>
  <c r="O208" i="23"/>
  <c r="AC208" i="23"/>
  <c r="AF208" i="23"/>
  <c r="R208" i="23"/>
  <c r="T208" i="23"/>
  <c r="K208" i="23"/>
  <c r="AB208" i="23"/>
  <c r="N208" i="23"/>
  <c r="M208" i="23"/>
  <c r="AD208" i="23"/>
  <c r="AA208" i="23"/>
  <c r="Y208" i="23"/>
  <c r="V208" i="23"/>
  <c r="P208" i="23"/>
  <c r="X208" i="23"/>
  <c r="AE208" i="23"/>
  <c r="S208" i="23"/>
  <c r="T104" i="23"/>
  <c r="Z104" i="23"/>
  <c r="N104" i="23"/>
  <c r="Q104" i="23"/>
  <c r="AE104" i="23"/>
  <c r="AD104" i="23"/>
  <c r="AF104" i="23"/>
  <c r="K104" i="23"/>
  <c r="R104" i="23"/>
  <c r="X104" i="23"/>
  <c r="AA104" i="23"/>
  <c r="M104" i="23"/>
  <c r="AB104" i="23"/>
  <c r="S104" i="23"/>
  <c r="O104" i="23"/>
  <c r="P104" i="23"/>
  <c r="Y104" i="23"/>
  <c r="V104" i="23"/>
  <c r="W104" i="23"/>
  <c r="U104" i="23"/>
  <c r="AC104" i="23"/>
  <c r="Y36" i="23"/>
  <c r="R36" i="23"/>
  <c r="K36" i="23"/>
  <c r="V36" i="23"/>
  <c r="M36" i="23"/>
  <c r="AE36" i="23"/>
  <c r="X36" i="23"/>
  <c r="AD36" i="23"/>
  <c r="Q36" i="23"/>
  <c r="U36" i="23"/>
  <c r="AB36" i="23"/>
  <c r="P36" i="23"/>
  <c r="N36" i="23"/>
  <c r="Z36" i="23"/>
  <c r="AC36" i="23"/>
  <c r="W36" i="23"/>
  <c r="AA36" i="23"/>
  <c r="AF36" i="23"/>
  <c r="T36" i="23"/>
  <c r="S36" i="23"/>
  <c r="O36" i="23"/>
  <c r="Q95" i="23"/>
  <c r="K95" i="23"/>
  <c r="AA95" i="23"/>
  <c r="Y95" i="23"/>
  <c r="U95" i="23"/>
  <c r="AC95" i="23"/>
  <c r="T95" i="23"/>
  <c r="Z95" i="23"/>
  <c r="AE95" i="23"/>
  <c r="P95" i="23"/>
  <c r="AB95" i="23"/>
  <c r="AD95" i="23"/>
  <c r="O95" i="23"/>
  <c r="S95" i="23"/>
  <c r="R95" i="23"/>
  <c r="W95" i="23"/>
  <c r="V95" i="23"/>
  <c r="X95" i="23"/>
  <c r="M95" i="23"/>
  <c r="N95" i="23"/>
  <c r="AF95" i="23"/>
  <c r="AA184" i="23"/>
  <c r="N184" i="23"/>
  <c r="O184" i="23"/>
  <c r="R184" i="23"/>
  <c r="M184" i="23"/>
  <c r="W184" i="23"/>
  <c r="Y184" i="23"/>
  <c r="U184" i="23"/>
  <c r="X184" i="23"/>
  <c r="Z184" i="23"/>
  <c r="AE184" i="23"/>
  <c r="AD184" i="23"/>
  <c r="T184" i="23"/>
  <c r="S184" i="23"/>
  <c r="AB184" i="23"/>
  <c r="P184" i="23"/>
  <c r="AC184" i="23"/>
  <c r="Q184" i="23"/>
  <c r="K184" i="23"/>
  <c r="AF184" i="23"/>
  <c r="V184" i="23"/>
  <c r="L56" i="23"/>
  <c r="Z130" i="23"/>
  <c r="V130" i="23"/>
  <c r="X130" i="23"/>
  <c r="AF130" i="23"/>
  <c r="K130" i="23"/>
  <c r="AE130" i="23"/>
  <c r="AD130" i="23"/>
  <c r="T130" i="23"/>
  <c r="O130" i="23"/>
  <c r="Y130" i="23"/>
  <c r="W130" i="23"/>
  <c r="N130" i="23"/>
  <c r="M130" i="23"/>
  <c r="AB130" i="23"/>
  <c r="U130" i="23"/>
  <c r="AA130" i="23"/>
  <c r="S130" i="23"/>
  <c r="P130" i="23"/>
  <c r="R130" i="23"/>
  <c r="AC130" i="23"/>
  <c r="Q130" i="23"/>
  <c r="N117" i="23"/>
  <c r="U117" i="23"/>
  <c r="V117" i="23"/>
  <c r="O117" i="23"/>
  <c r="AC117" i="23"/>
  <c r="Q117" i="23"/>
  <c r="AF117" i="23"/>
  <c r="AD117" i="23"/>
  <c r="K117" i="23"/>
  <c r="Y117" i="23"/>
  <c r="W117" i="23"/>
  <c r="R117" i="23"/>
  <c r="AE117" i="23"/>
  <c r="T117" i="23"/>
  <c r="AB117" i="23"/>
  <c r="M117" i="23"/>
  <c r="Z117" i="23"/>
  <c r="X117" i="23"/>
  <c r="S117" i="23"/>
  <c r="P117" i="23"/>
  <c r="AA117" i="23"/>
  <c r="T107" i="23"/>
  <c r="V107" i="23"/>
  <c r="AA107" i="23"/>
  <c r="U107" i="23"/>
  <c r="Q107" i="23"/>
  <c r="O107" i="23"/>
  <c r="AC107" i="23"/>
  <c r="AB107" i="23"/>
  <c r="AF107" i="23"/>
  <c r="AD107" i="23"/>
  <c r="X107" i="23"/>
  <c r="S107" i="23"/>
  <c r="Y107" i="23"/>
  <c r="P107" i="23"/>
  <c r="R107" i="23"/>
  <c r="N107" i="23"/>
  <c r="M107" i="23"/>
  <c r="K107" i="23"/>
  <c r="W107" i="23"/>
  <c r="AE107" i="23"/>
  <c r="Z107" i="23"/>
  <c r="L210" i="23"/>
  <c r="AF176" i="23"/>
  <c r="Q176" i="23"/>
  <c r="V176" i="23"/>
  <c r="Z176" i="23"/>
  <c r="AE176" i="23"/>
  <c r="S176" i="23"/>
  <c r="AD176" i="23"/>
  <c r="AC176" i="23"/>
  <c r="AB176" i="23"/>
  <c r="M176" i="23"/>
  <c r="T176" i="23"/>
  <c r="R176" i="23"/>
  <c r="W176" i="23"/>
  <c r="X176" i="23"/>
  <c r="O176" i="23"/>
  <c r="U176" i="23"/>
  <c r="K176" i="23"/>
  <c r="AA176" i="23"/>
  <c r="N176" i="23"/>
  <c r="P176" i="23"/>
  <c r="Y176" i="23"/>
  <c r="O214" i="23"/>
  <c r="Z214" i="23"/>
  <c r="R214" i="23"/>
  <c r="Y214" i="23"/>
  <c r="V214" i="23"/>
  <c r="AE214" i="23"/>
  <c r="N214" i="23"/>
  <c r="M214" i="23"/>
  <c r="P214" i="23"/>
  <c r="AB214" i="23"/>
  <c r="U214" i="23"/>
  <c r="S214" i="23"/>
  <c r="W214" i="23"/>
  <c r="X214" i="23"/>
  <c r="T214" i="23"/>
  <c r="Q214" i="23"/>
  <c r="K214" i="23"/>
  <c r="AF214" i="23"/>
  <c r="AC214" i="23"/>
  <c r="AA214" i="23"/>
  <c r="AD214" i="23"/>
  <c r="T123" i="23"/>
  <c r="M123" i="23"/>
  <c r="N123" i="23"/>
  <c r="U123" i="23"/>
  <c r="Q123" i="23"/>
  <c r="X123" i="23"/>
  <c r="R123" i="23"/>
  <c r="O123" i="23"/>
  <c r="Z123" i="23"/>
  <c r="P123" i="23"/>
  <c r="S123" i="23"/>
  <c r="AE123" i="23"/>
  <c r="V123" i="23"/>
  <c r="Y123" i="23"/>
  <c r="AD123" i="23"/>
  <c r="AB123" i="23"/>
  <c r="W123" i="23"/>
  <c r="AF123" i="23"/>
  <c r="K123" i="23"/>
  <c r="AA123" i="23"/>
  <c r="AC123" i="23"/>
  <c r="L138" i="23"/>
  <c r="Y39" i="23"/>
  <c r="S39" i="23"/>
  <c r="K39" i="23"/>
  <c r="U39" i="23"/>
  <c r="R39" i="23"/>
  <c r="W39" i="23"/>
  <c r="T39" i="23"/>
  <c r="AD39" i="23"/>
  <c r="V39" i="23"/>
  <c r="Z39" i="23"/>
  <c r="AF39" i="23"/>
  <c r="AA39" i="23"/>
  <c r="P39" i="23"/>
  <c r="O39" i="23"/>
  <c r="M39" i="23"/>
  <c r="N39" i="23"/>
  <c r="AE39" i="23"/>
  <c r="X39" i="23"/>
  <c r="Q39" i="23"/>
  <c r="AC39" i="23"/>
  <c r="AB39" i="23"/>
  <c r="Q110" i="23"/>
  <c r="Z110" i="23"/>
  <c r="U110" i="23"/>
  <c r="T110" i="23"/>
  <c r="AE110" i="23"/>
  <c r="AD110" i="23"/>
  <c r="AA110" i="23"/>
  <c r="M110" i="23"/>
  <c r="N110" i="23"/>
  <c r="W110" i="23"/>
  <c r="P110" i="23"/>
  <c r="K110" i="23"/>
  <c r="AC110" i="23"/>
  <c r="O110" i="23"/>
  <c r="R110" i="23"/>
  <c r="S110" i="23"/>
  <c r="Y110" i="23"/>
  <c r="V110" i="23"/>
  <c r="AB110" i="23"/>
  <c r="X110" i="23"/>
  <c r="AF110" i="23"/>
  <c r="Z202" i="23"/>
  <c r="R202" i="23"/>
  <c r="W202" i="23"/>
  <c r="P202" i="23"/>
  <c r="N202" i="23"/>
  <c r="AE202" i="23"/>
  <c r="K202" i="23"/>
  <c r="AC202" i="23"/>
  <c r="AB202" i="23"/>
  <c r="Q202" i="23"/>
  <c r="S202" i="23"/>
  <c r="AA202" i="23"/>
  <c r="V202" i="23"/>
  <c r="M202" i="23"/>
  <c r="AF202" i="23"/>
  <c r="AD202" i="23"/>
  <c r="X202" i="23"/>
  <c r="T202" i="23"/>
  <c r="U202" i="23"/>
  <c r="Y202" i="23"/>
  <c r="O202" i="23"/>
  <c r="P68" i="23"/>
  <c r="AC68" i="23"/>
  <c r="R68" i="23"/>
  <c r="S68" i="23"/>
  <c r="K68" i="23"/>
  <c r="U68" i="23"/>
  <c r="V68" i="23"/>
  <c r="AF68" i="23"/>
  <c r="W68" i="23"/>
  <c r="T68" i="23"/>
  <c r="Y68" i="23"/>
  <c r="N68" i="23"/>
  <c r="Q68" i="23"/>
  <c r="AB68" i="23"/>
  <c r="X68" i="23"/>
  <c r="AD68" i="23"/>
  <c r="Z68" i="23"/>
  <c r="AA68" i="23"/>
  <c r="O68" i="23"/>
  <c r="AE68" i="23"/>
  <c r="M68" i="23"/>
  <c r="L241" i="23"/>
  <c r="R30" i="23"/>
  <c r="Z30" i="23"/>
  <c r="M30" i="23"/>
  <c r="U30" i="23"/>
  <c r="N30" i="23"/>
  <c r="AE30" i="23"/>
  <c r="Y30" i="23"/>
  <c r="AD30" i="23"/>
  <c r="P30" i="23"/>
  <c r="AC30" i="23"/>
  <c r="Q30" i="23"/>
  <c r="K30" i="23"/>
  <c r="O30" i="23"/>
  <c r="AF30" i="23"/>
  <c r="T30" i="23"/>
  <c r="V30" i="23"/>
  <c r="S30" i="23"/>
  <c r="AA30" i="23"/>
  <c r="X30" i="23"/>
  <c r="AB30" i="23"/>
  <c r="W30" i="23"/>
  <c r="N133" i="23"/>
  <c r="AA133" i="23"/>
  <c r="S133" i="23"/>
  <c r="AB133" i="23"/>
  <c r="U133" i="23"/>
  <c r="V133" i="23"/>
  <c r="AE133" i="23"/>
  <c r="Y133" i="23"/>
  <c r="W133" i="23"/>
  <c r="R133" i="23"/>
  <c r="M133" i="23"/>
  <c r="AC133" i="23"/>
  <c r="Z133" i="23"/>
  <c r="Q133" i="23"/>
  <c r="P133" i="23"/>
  <c r="AF133" i="23"/>
  <c r="AD133" i="23"/>
  <c r="T133" i="23"/>
  <c r="O133" i="23"/>
  <c r="X133" i="23"/>
  <c r="K133" i="23"/>
  <c r="M88" i="23"/>
  <c r="Y88" i="23"/>
  <c r="U88" i="23"/>
  <c r="S88" i="23"/>
  <c r="AF88" i="23"/>
  <c r="X88" i="23"/>
  <c r="AE88" i="23"/>
  <c r="P88" i="23"/>
  <c r="Q88" i="23"/>
  <c r="Z88" i="23"/>
  <c r="AB88" i="23"/>
  <c r="AA88" i="23"/>
  <c r="K88" i="23"/>
  <c r="W88" i="23"/>
  <c r="N88" i="23"/>
  <c r="V88" i="23"/>
  <c r="T88" i="23"/>
  <c r="R88" i="23"/>
  <c r="AD88" i="23"/>
  <c r="AC88" i="23"/>
  <c r="O88" i="23"/>
  <c r="AF10" i="23"/>
  <c r="U10" i="23"/>
  <c r="Z10" i="23"/>
  <c r="AE10" i="23"/>
  <c r="K10" i="23"/>
  <c r="X10" i="23"/>
  <c r="T10" i="23"/>
  <c r="R10" i="23"/>
  <c r="N10" i="23"/>
  <c r="Q10" i="23"/>
  <c r="Y10" i="23"/>
  <c r="AD10" i="23"/>
  <c r="P10" i="23"/>
  <c r="V10" i="23"/>
  <c r="M10" i="23"/>
  <c r="AB10" i="23"/>
  <c r="W10" i="23"/>
  <c r="O10" i="23"/>
  <c r="AA10" i="23"/>
  <c r="AC10" i="23"/>
  <c r="S10" i="23"/>
  <c r="W209" i="23"/>
  <c r="V209" i="23"/>
  <c r="T209" i="23"/>
  <c r="AA209" i="23"/>
  <c r="AB209" i="23"/>
  <c r="U209" i="23"/>
  <c r="Z209" i="23"/>
  <c r="AE209" i="23"/>
  <c r="P209" i="23"/>
  <c r="AC209" i="23"/>
  <c r="Q209" i="23"/>
  <c r="N209" i="23"/>
  <c r="M209" i="23"/>
  <c r="X209" i="23"/>
  <c r="AD209" i="23"/>
  <c r="O209" i="23"/>
  <c r="R209" i="23"/>
  <c r="S209" i="23"/>
  <c r="K209" i="23"/>
  <c r="Y209" i="23"/>
  <c r="AF209" i="23"/>
  <c r="AC86" i="23"/>
  <c r="AF86" i="23"/>
  <c r="U86" i="23"/>
  <c r="AB86" i="23"/>
  <c r="V86" i="23"/>
  <c r="K86" i="23"/>
  <c r="AE86" i="23"/>
  <c r="R86" i="23"/>
  <c r="S86" i="23"/>
  <c r="Z86" i="23"/>
  <c r="N86" i="23"/>
  <c r="P86" i="23"/>
  <c r="AD86" i="23"/>
  <c r="X86" i="23"/>
  <c r="M86" i="23"/>
  <c r="Q86" i="23"/>
  <c r="Y86" i="23"/>
  <c r="O86" i="23"/>
  <c r="AA86" i="23"/>
  <c r="W86" i="23"/>
  <c r="T86" i="23"/>
  <c r="M136" i="23"/>
  <c r="Y136" i="23"/>
  <c r="U136" i="23"/>
  <c r="AA136" i="23"/>
  <c r="X136" i="23"/>
  <c r="AE136" i="23"/>
  <c r="AB136" i="23"/>
  <c r="P136" i="23"/>
  <c r="V136" i="23"/>
  <c r="O136" i="23"/>
  <c r="S136" i="23"/>
  <c r="R136" i="23"/>
  <c r="Q136" i="23"/>
  <c r="AD136" i="23"/>
  <c r="AF136" i="23"/>
  <c r="AC136" i="23"/>
  <c r="K136" i="23"/>
  <c r="W136" i="23"/>
  <c r="Z136" i="23"/>
  <c r="N136" i="23"/>
  <c r="T136" i="23"/>
  <c r="N101" i="23"/>
  <c r="O101" i="23"/>
  <c r="AC101" i="23"/>
  <c r="Q101" i="23"/>
  <c r="AF101" i="23"/>
  <c r="T101" i="23"/>
  <c r="M101" i="23"/>
  <c r="V101" i="23"/>
  <c r="P101" i="23"/>
  <c r="R101" i="23"/>
  <c r="AD101" i="23"/>
  <c r="W101" i="23"/>
  <c r="AA101" i="23"/>
  <c r="X101" i="23"/>
  <c r="AB101" i="23"/>
  <c r="U101" i="23"/>
  <c r="AE101" i="23"/>
  <c r="Z101" i="23"/>
  <c r="S101" i="23"/>
  <c r="K101" i="23"/>
  <c r="Y101" i="23"/>
  <c r="S69" i="23"/>
  <c r="AD69" i="23"/>
  <c r="AA69" i="23"/>
  <c r="V69" i="23"/>
  <c r="K69" i="23"/>
  <c r="AC69" i="23"/>
  <c r="AB69" i="23"/>
  <c r="N69" i="23"/>
  <c r="M69" i="23"/>
  <c r="P69" i="23"/>
  <c r="O69" i="23"/>
  <c r="R69" i="23"/>
  <c r="U69" i="23"/>
  <c r="Z69" i="23"/>
  <c r="Y69" i="23"/>
  <c r="W69" i="23"/>
  <c r="AF69" i="23"/>
  <c r="AE69" i="23"/>
  <c r="X69" i="23"/>
  <c r="Q69" i="23"/>
  <c r="T69" i="23"/>
  <c r="N128" i="23"/>
  <c r="AA128" i="23"/>
  <c r="W128" i="23"/>
  <c r="R128" i="23"/>
  <c r="Z128" i="23"/>
  <c r="AE128" i="23"/>
  <c r="AD128" i="23"/>
  <c r="V128" i="23"/>
  <c r="U128" i="23"/>
  <c r="Q128" i="23"/>
  <c r="P128" i="23"/>
  <c r="Y128" i="23"/>
  <c r="X128" i="23"/>
  <c r="T128" i="23"/>
  <c r="AC128" i="23"/>
  <c r="AB128" i="23"/>
  <c r="S128" i="23"/>
  <c r="AF128" i="23"/>
  <c r="O128" i="23"/>
  <c r="M128" i="23"/>
  <c r="K128" i="23"/>
  <c r="T55" i="23"/>
  <c r="K55" i="23"/>
  <c r="AF55" i="23"/>
  <c r="U55" i="23"/>
  <c r="S55" i="23"/>
  <c r="M55" i="23"/>
  <c r="R55" i="23"/>
  <c r="AC55" i="23"/>
  <c r="AD55" i="23"/>
  <c r="P55" i="23"/>
  <c r="AE55" i="23"/>
  <c r="Y55" i="23"/>
  <c r="W55" i="23"/>
  <c r="Q55" i="23"/>
  <c r="AB55" i="23"/>
  <c r="Z55" i="23"/>
  <c r="X55" i="23"/>
  <c r="O55" i="23"/>
  <c r="N55" i="23"/>
  <c r="AA55" i="23"/>
  <c r="V55" i="23"/>
  <c r="O217" i="23"/>
  <c r="P217" i="23"/>
  <c r="R217" i="23"/>
  <c r="W217" i="23"/>
  <c r="Y217" i="23"/>
  <c r="U217" i="23"/>
  <c r="AB217" i="23"/>
  <c r="AE217" i="23"/>
  <c r="N217" i="23"/>
  <c r="T217" i="23"/>
  <c r="AF217" i="23"/>
  <c r="AA217" i="23"/>
  <c r="AC217" i="23"/>
  <c r="Z217" i="23"/>
  <c r="K217" i="23"/>
  <c r="V217" i="23"/>
  <c r="M217" i="23"/>
  <c r="Q217" i="23"/>
  <c r="X217" i="23"/>
  <c r="AD217" i="23"/>
  <c r="S217" i="23"/>
  <c r="L54" i="23"/>
  <c r="N201" i="23"/>
  <c r="S201" i="23"/>
  <c r="Q201" i="23"/>
  <c r="AE201" i="23"/>
  <c r="K201" i="23"/>
  <c r="AD201" i="23"/>
  <c r="AF201" i="23"/>
  <c r="T201" i="23"/>
  <c r="AB201" i="23"/>
  <c r="M201" i="23"/>
  <c r="P201" i="23"/>
  <c r="R201" i="23"/>
  <c r="X201" i="23"/>
  <c r="AC201" i="23"/>
  <c r="U201" i="23"/>
  <c r="Z201" i="23"/>
  <c r="Y201" i="23"/>
  <c r="AA201" i="23"/>
  <c r="O201" i="23"/>
  <c r="V201" i="23"/>
  <c r="W201" i="23"/>
  <c r="Q103" i="23"/>
  <c r="AA103" i="23"/>
  <c r="AB103" i="23"/>
  <c r="O103" i="23"/>
  <c r="AC103" i="23"/>
  <c r="N103" i="23"/>
  <c r="P103" i="23"/>
  <c r="Z103" i="23"/>
  <c r="Y103" i="23"/>
  <c r="AF103" i="23"/>
  <c r="T103" i="23"/>
  <c r="M103" i="23"/>
  <c r="V103" i="23"/>
  <c r="AE103" i="23"/>
  <c r="S103" i="23"/>
  <c r="X103" i="23"/>
  <c r="U103" i="23"/>
  <c r="K103" i="23"/>
  <c r="R103" i="23"/>
  <c r="AD103" i="23"/>
  <c r="W103" i="23"/>
  <c r="V105" i="23"/>
  <c r="T105" i="23"/>
  <c r="AA105" i="23"/>
  <c r="P105" i="23"/>
  <c r="Z105" i="23"/>
  <c r="M105" i="23"/>
  <c r="Q105" i="23"/>
  <c r="AC105" i="23"/>
  <c r="N105" i="23"/>
  <c r="AE105" i="23"/>
  <c r="AD105" i="23"/>
  <c r="X105" i="23"/>
  <c r="S105" i="23"/>
  <c r="AF105" i="23"/>
  <c r="Y105" i="23"/>
  <c r="R105" i="23"/>
  <c r="O105" i="23"/>
  <c r="U105" i="23"/>
  <c r="K105" i="23"/>
  <c r="AB105" i="23"/>
  <c r="W105" i="23"/>
  <c r="AE120" i="23"/>
  <c r="AD120" i="23"/>
  <c r="N120" i="23"/>
  <c r="P120" i="23"/>
  <c r="S120" i="23"/>
  <c r="Z120" i="23"/>
  <c r="O120" i="23"/>
  <c r="AC120" i="23"/>
  <c r="AB120" i="23"/>
  <c r="U120" i="23"/>
  <c r="T120" i="23"/>
  <c r="R120" i="23"/>
  <c r="AF120" i="23"/>
  <c r="V120" i="23"/>
  <c r="K120" i="23"/>
  <c r="X120" i="23"/>
  <c r="M120" i="23"/>
  <c r="Y120" i="23"/>
  <c r="Q120" i="23"/>
  <c r="W120" i="23"/>
  <c r="AA120" i="23"/>
  <c r="O11" i="23"/>
  <c r="Y11" i="23"/>
  <c r="Q11" i="23"/>
  <c r="AB11" i="23"/>
  <c r="M11" i="23"/>
  <c r="AD11" i="23"/>
  <c r="N11" i="23"/>
  <c r="T11" i="23"/>
  <c r="W11" i="23"/>
  <c r="Z11" i="23"/>
  <c r="K11" i="23"/>
  <c r="V11" i="23"/>
  <c r="P11" i="23"/>
  <c r="AC11" i="23"/>
  <c r="AA11" i="23"/>
  <c r="AE11" i="23"/>
  <c r="S11" i="23"/>
  <c r="X11" i="23"/>
  <c r="AF11" i="23"/>
  <c r="U11" i="23"/>
  <c r="R11" i="23"/>
  <c r="H6" i="20"/>
  <c r="I6" i="20"/>
  <c r="A8" i="20"/>
  <c r="E7" i="20"/>
  <c r="J7" i="20"/>
  <c r="C7" i="20" a="1"/>
  <c r="C7" i="20" s="1"/>
  <c r="D7" i="20"/>
  <c r="K7" i="20"/>
  <c r="L7" i="20"/>
  <c r="B7" i="20" a="1"/>
  <c r="B7" i="20" s="1"/>
  <c r="AG6" i="23"/>
  <c r="AG132" i="23" s="1"/>
  <c r="AD6" i="23"/>
  <c r="Z6" i="23"/>
  <c r="K51" i="13"/>
  <c r="K52" i="13" s="1"/>
  <c r="AB6" i="23"/>
  <c r="X6" i="23"/>
  <c r="AF6" i="23"/>
  <c r="AA6" i="23"/>
  <c r="AC6" i="23"/>
  <c r="W6" i="23"/>
  <c r="AE6" i="23"/>
  <c r="F7" i="20" l="1"/>
  <c r="G7" i="20"/>
  <c r="AG101" i="23"/>
  <c r="AG133" i="23"/>
  <c r="AG218" i="23"/>
  <c r="AG147" i="23"/>
  <c r="AG253" i="23"/>
  <c r="AG80" i="23"/>
  <c r="AG134" i="23"/>
  <c r="AG93" i="23"/>
  <c r="AG7" i="23"/>
  <c r="AG168" i="23"/>
  <c r="AG24" i="23"/>
  <c r="AG231" i="23"/>
  <c r="AG29" i="23"/>
  <c r="AG115" i="23"/>
  <c r="AG91" i="23"/>
  <c r="AG129" i="23"/>
  <c r="AG78" i="23"/>
  <c r="AG82" i="23"/>
  <c r="AG45" i="23"/>
  <c r="AG51" i="23"/>
  <c r="AG59" i="23"/>
  <c r="AG109" i="23"/>
  <c r="AG46" i="23"/>
  <c r="AG16" i="23"/>
  <c r="AG40" i="23"/>
  <c r="AG205" i="23"/>
  <c r="AG184" i="23"/>
  <c r="AG117" i="23"/>
  <c r="AG202" i="23"/>
  <c r="AG30" i="23"/>
  <c r="AG92" i="23"/>
  <c r="AG113" i="23"/>
  <c r="AG176" i="23"/>
  <c r="AG68" i="23"/>
  <c r="AG209" i="23"/>
  <c r="AG11" i="23"/>
  <c r="AG260" i="23"/>
  <c r="AG222" i="23"/>
  <c r="AG83" i="23"/>
  <c r="AG179" i="23"/>
  <c r="AG189" i="23"/>
  <c r="AG37" i="23"/>
  <c r="AG96" i="23"/>
  <c r="AG234" i="23"/>
  <c r="AG158" i="23"/>
  <c r="AG142" i="23"/>
  <c r="AG84" i="23"/>
  <c r="AG9" i="23"/>
  <c r="AG42" i="23"/>
  <c r="AG198" i="23"/>
  <c r="AG52" i="23"/>
  <c r="AG104" i="23"/>
  <c r="AG214" i="23"/>
  <c r="AG263" i="23"/>
  <c r="AG173" i="23"/>
  <c r="AG162" i="23"/>
  <c r="AG34" i="23"/>
  <c r="AG241" i="23"/>
  <c r="AG95" i="23"/>
  <c r="AG69" i="23"/>
  <c r="AG227" i="23"/>
  <c r="AG67" i="23"/>
  <c r="AG64" i="23"/>
  <c r="AG174" i="23"/>
  <c r="AG225" i="23"/>
  <c r="AG58" i="23"/>
  <c r="AG56" i="23"/>
  <c r="AG155" i="23"/>
  <c r="AG21" i="23"/>
  <c r="AG236" i="23"/>
  <c r="AG94" i="23"/>
  <c r="AG62" i="23"/>
  <c r="AG22" i="23"/>
  <c r="AG73" i="23"/>
  <c r="AG165" i="23"/>
  <c r="AG19" i="23"/>
  <c r="AG178" i="23"/>
  <c r="AG27" i="23"/>
  <c r="AG257" i="23"/>
  <c r="AG243" i="23"/>
  <c r="AG166" i="23"/>
  <c r="AG230" i="23"/>
  <c r="AG148" i="23"/>
  <c r="AG194" i="23"/>
  <c r="AG186" i="23"/>
  <c r="AG250" i="23"/>
  <c r="AG159" i="23"/>
  <c r="AG171" i="23"/>
  <c r="AG196" i="23"/>
  <c r="AG149" i="23"/>
  <c r="AG233" i="23"/>
  <c r="AG131" i="23"/>
  <c r="AG26" i="23"/>
  <c r="AG182" i="23"/>
  <c r="AG126" i="23"/>
  <c r="AG130" i="23"/>
  <c r="AG128" i="23"/>
  <c r="AG107" i="23"/>
  <c r="AG105" i="23"/>
  <c r="AG61" i="23"/>
  <c r="AG192" i="23"/>
  <c r="AG12" i="23"/>
  <c r="AG204" i="23"/>
  <c r="AG106" i="23"/>
  <c r="AG53" i="23"/>
  <c r="AG197" i="23"/>
  <c r="AG88" i="23"/>
  <c r="AG143" i="23"/>
  <c r="AG137" i="23"/>
  <c r="AG254" i="23"/>
  <c r="AG252" i="23"/>
  <c r="AG228" i="23"/>
  <c r="AG164" i="23"/>
  <c r="AG74" i="23"/>
  <c r="AG111" i="23"/>
  <c r="AG36" i="23"/>
  <c r="AG39" i="23"/>
  <c r="AG199" i="23"/>
  <c r="AG215" i="23"/>
  <c r="AG20" i="23"/>
  <c r="AG76" i="23"/>
  <c r="AG200" i="23"/>
  <c r="AG160" i="23"/>
  <c r="AG79" i="23"/>
  <c r="AG220" i="23"/>
  <c r="AG180" i="23"/>
  <c r="AG163" i="23"/>
  <c r="AG181" i="23"/>
  <c r="AG248" i="23"/>
  <c r="AG87" i="23"/>
  <c r="AG15" i="23"/>
  <c r="AG43" i="23"/>
  <c r="AG144" i="23"/>
  <c r="AG246" i="23"/>
  <c r="AG25" i="23"/>
  <c r="AG223" i="23"/>
  <c r="AG49" i="23"/>
  <c r="AG81" i="23"/>
  <c r="AG258" i="23"/>
  <c r="AG232" i="23"/>
  <c r="AG135" i="23"/>
  <c r="AG60" i="23"/>
  <c r="AG116" i="23"/>
  <c r="AG153" i="23"/>
  <c r="AG172" i="23"/>
  <c r="AG256" i="23"/>
  <c r="AG57" i="23"/>
  <c r="AG122" i="23"/>
  <c r="AG121" i="23"/>
  <c r="AG206" i="23"/>
  <c r="AG229" i="23"/>
  <c r="AG13" i="23"/>
  <c r="AG157" i="23"/>
  <c r="AG208" i="23"/>
  <c r="AG146" i="23"/>
  <c r="AG54" i="23"/>
  <c r="AG249" i="23"/>
  <c r="AG38" i="23"/>
  <c r="AG195" i="23"/>
  <c r="AG97" i="23"/>
  <c r="AG17" i="23"/>
  <c r="AG136" i="23"/>
  <c r="AG102" i="23"/>
  <c r="AG71" i="23"/>
  <c r="AG207" i="23"/>
  <c r="AG239" i="23"/>
  <c r="AG238" i="23"/>
  <c r="AG219" i="23"/>
  <c r="AG221" i="23"/>
  <c r="AG191" i="23"/>
  <c r="AG151" i="23"/>
  <c r="AG41" i="23"/>
  <c r="AG262" i="23"/>
  <c r="AG145" i="23"/>
  <c r="AG28" i="23"/>
  <c r="AG170" i="23"/>
  <c r="AG185" i="23"/>
  <c r="AG175" i="23"/>
  <c r="AG240" i="23"/>
  <c r="AG33" i="23"/>
  <c r="AG242" i="23"/>
  <c r="AG119" i="23"/>
  <c r="AG118" i="23"/>
  <c r="AG32" i="23"/>
  <c r="AG31" i="23"/>
  <c r="AG141" i="23"/>
  <c r="AG212" i="23"/>
  <c r="AG235" i="23"/>
  <c r="AG66" i="23"/>
  <c r="AG112" i="23"/>
  <c r="AG85" i="23"/>
  <c r="AG90" i="23"/>
  <c r="AG114" i="23"/>
  <c r="AG65" i="23"/>
  <c r="AG77" i="23"/>
  <c r="AG261" i="23"/>
  <c r="AG152" i="23"/>
  <c r="AG203" i="23"/>
  <c r="AG245" i="23"/>
  <c r="AG183" i="23"/>
  <c r="AG139" i="23"/>
  <c r="AG100" i="23"/>
  <c r="AG8" i="23"/>
  <c r="AG108" i="23"/>
  <c r="AG123" i="23"/>
  <c r="AG110" i="23"/>
  <c r="AG10" i="23"/>
  <c r="AG55" i="23"/>
  <c r="AG217" i="23"/>
  <c r="AG201" i="23"/>
  <c r="AG98" i="23"/>
  <c r="AG44" i="23"/>
  <c r="AG255" i="23"/>
  <c r="AG169" i="23"/>
  <c r="AG89" i="23"/>
  <c r="AG193" i="23"/>
  <c r="AG247" i="23"/>
  <c r="AG216" i="23"/>
  <c r="AG167" i="23"/>
  <c r="AG48" i="23"/>
  <c r="AG161" i="23"/>
  <c r="AG75" i="23"/>
  <c r="AG251" i="23"/>
  <c r="AG188" i="23"/>
  <c r="AG23" i="23"/>
  <c r="AG14" i="23"/>
  <c r="AG210" i="23"/>
  <c r="AG18" i="23"/>
  <c r="AG99" i="23"/>
  <c r="AG237" i="23"/>
  <c r="AG187" i="23"/>
  <c r="AG154" i="23"/>
  <c r="AG259" i="23"/>
  <c r="AG156" i="23"/>
  <c r="AG226" i="23"/>
  <c r="AG224" i="23"/>
  <c r="AG50" i="23"/>
  <c r="AG127" i="23"/>
  <c r="AG47" i="23"/>
  <c r="AG177" i="23"/>
  <c r="AG138" i="23"/>
  <c r="AG244" i="23"/>
  <c r="AG211" i="23"/>
  <c r="AG213" i="23"/>
  <c r="AG120" i="23"/>
  <c r="AG63" i="23"/>
  <c r="AG150" i="23"/>
  <c r="AG190" i="23"/>
  <c r="AG72" i="23"/>
  <c r="AG70" i="23"/>
  <c r="AG103" i="23"/>
  <c r="AG125" i="23"/>
  <c r="AG124" i="23"/>
  <c r="AG140" i="23"/>
  <c r="AG35" i="23"/>
  <c r="AG86" i="23"/>
  <c r="AF5" i="23"/>
  <c r="X5" i="23"/>
  <c r="AB5" i="23"/>
  <c r="I7" i="20"/>
  <c r="H7" i="20"/>
  <c r="Z5" i="23"/>
  <c r="W5" i="23"/>
  <c r="B8" i="20" a="1"/>
  <c r="B8" i="20" s="1"/>
  <c r="L8" i="20"/>
  <c r="D8" i="20"/>
  <c r="K8" i="20"/>
  <c r="E8" i="20"/>
  <c r="A9" i="20"/>
  <c r="C8" i="20" a="1"/>
  <c r="C8" i="20" s="1"/>
  <c r="J8" i="20"/>
  <c r="AC5" i="23"/>
  <c r="AG5" i="23"/>
  <c r="AE5" i="23"/>
  <c r="AD5" i="23"/>
  <c r="AA5" i="23"/>
  <c r="F8" i="20" l="1"/>
  <c r="G8" i="20"/>
  <c r="H8" i="20"/>
  <c r="I8" i="20"/>
  <c r="J9" i="20"/>
  <c r="C9" i="20" a="1"/>
  <c r="C9" i="20" s="1"/>
  <c r="A10" i="20"/>
  <c r="E9" i="20"/>
  <c r="L9" i="20"/>
  <c r="B9" i="20" a="1"/>
  <c r="B9" i="20" s="1"/>
  <c r="K9" i="20"/>
  <c r="D9" i="20"/>
  <c r="F9" i="20" l="1"/>
  <c r="G9" i="20"/>
  <c r="I9" i="20"/>
  <c r="H9" i="20"/>
  <c r="L10" i="20"/>
  <c r="D10" i="20"/>
  <c r="K10" i="20"/>
  <c r="B10" i="20" a="1"/>
  <c r="B10" i="20" s="1"/>
  <c r="J10" i="20"/>
  <c r="E10" i="20"/>
  <c r="C10" i="20" a="1"/>
  <c r="C10" i="20" s="1"/>
  <c r="A11" i="20"/>
  <c r="F10" i="20" l="1"/>
  <c r="G10" i="20"/>
  <c r="A12" i="20"/>
  <c r="E11" i="20"/>
  <c r="J11" i="20"/>
  <c r="C11" i="20" a="1"/>
  <c r="C11" i="20" s="1"/>
  <c r="L11" i="20"/>
  <c r="K11" i="20"/>
  <c r="D11" i="20"/>
  <c r="B11" i="20" a="1"/>
  <c r="B11" i="20" s="1"/>
  <c r="H10" i="20"/>
  <c r="I10" i="20"/>
  <c r="F11" i="20" l="1"/>
  <c r="G11" i="20"/>
  <c r="I11" i="20"/>
  <c r="H11" i="20"/>
  <c r="B12" i="20" a="1"/>
  <c r="B12" i="20" s="1"/>
  <c r="L12" i="20"/>
  <c r="D12" i="20"/>
  <c r="K12" i="20"/>
  <c r="A13" i="20"/>
  <c r="E12" i="20"/>
  <c r="J12" i="20"/>
  <c r="C12" i="20" a="1"/>
  <c r="C12" i="20" s="1"/>
  <c r="F12" i="20" l="1"/>
  <c r="G12" i="20"/>
  <c r="H12" i="20"/>
  <c r="I12" i="20"/>
  <c r="J13" i="20"/>
  <c r="C13" i="20" a="1"/>
  <c r="C13" i="20" s="1"/>
  <c r="A14" i="20"/>
  <c r="E13" i="20"/>
  <c r="B13" i="20" a="1"/>
  <c r="B13" i="20" s="1"/>
  <c r="K13" i="20"/>
  <c r="L13" i="20"/>
  <c r="D13" i="20"/>
  <c r="F13" i="20" l="1"/>
  <c r="G13" i="20"/>
  <c r="I13" i="20"/>
  <c r="H13" i="20"/>
  <c r="L14" i="20"/>
  <c r="D14" i="20"/>
  <c r="K14" i="20"/>
  <c r="B14" i="20" a="1"/>
  <c r="B14" i="20" s="1"/>
  <c r="C14" i="20" a="1"/>
  <c r="C14" i="20" s="1"/>
  <c r="A15" i="20"/>
  <c r="J14" i="20"/>
  <c r="E14" i="20"/>
  <c r="G14" i="20" l="1"/>
  <c r="F14" i="20"/>
  <c r="A16" i="20"/>
  <c r="E15" i="20"/>
  <c r="J15" i="20"/>
  <c r="C15" i="20" a="1"/>
  <c r="C15" i="20" s="1"/>
  <c r="D15" i="20"/>
  <c r="K15" i="20"/>
  <c r="B15" i="20" a="1"/>
  <c r="B15" i="20" s="1"/>
  <c r="L15" i="20"/>
  <c r="H14" i="20"/>
  <c r="I14" i="20"/>
  <c r="F15" i="20" l="1"/>
  <c r="G15" i="20"/>
  <c r="I15" i="20"/>
  <c r="H15" i="20"/>
  <c r="B16" i="20" a="1"/>
  <c r="B16" i="20" s="1"/>
  <c r="L16" i="20"/>
  <c r="D16" i="20"/>
  <c r="K16" i="20"/>
  <c r="E16" i="20"/>
  <c r="A17" i="20"/>
  <c r="J16" i="20"/>
  <c r="C16" i="20" a="1"/>
  <c r="C16" i="20" s="1"/>
  <c r="F16" i="20" l="1"/>
  <c r="G16" i="20"/>
  <c r="H16" i="20"/>
  <c r="I16" i="20"/>
  <c r="J17" i="20"/>
  <c r="C17" i="20" a="1"/>
  <c r="C17" i="20" s="1"/>
  <c r="A18" i="20"/>
  <c r="E17" i="20"/>
  <c r="D17" i="20"/>
  <c r="B17" i="20" a="1"/>
  <c r="B17" i="20" s="1"/>
  <c r="L17" i="20"/>
  <c r="K17" i="20"/>
  <c r="F17" i="20" l="1"/>
  <c r="G17" i="20"/>
  <c r="I17" i="20"/>
  <c r="H17" i="20"/>
  <c r="L18" i="20"/>
  <c r="D18" i="20"/>
  <c r="K18" i="20"/>
  <c r="B18" i="20" a="1"/>
  <c r="B18" i="20" s="1"/>
  <c r="J18" i="20"/>
  <c r="E18" i="20"/>
  <c r="C18" i="20" a="1"/>
  <c r="C18" i="20" s="1"/>
  <c r="A19" i="20"/>
  <c r="G18" i="20" l="1"/>
  <c r="F18" i="20"/>
  <c r="A20" i="20"/>
  <c r="E19" i="20"/>
  <c r="J19" i="20"/>
  <c r="C19" i="20" a="1"/>
  <c r="C19" i="20" s="1"/>
  <c r="L19" i="20"/>
  <c r="K19" i="20"/>
  <c r="D19" i="20"/>
  <c r="B19" i="20" a="1"/>
  <c r="B19" i="20" s="1"/>
  <c r="H18" i="20"/>
  <c r="I18" i="20"/>
  <c r="F19" i="20" l="1"/>
  <c r="G19" i="20"/>
  <c r="I19" i="20"/>
  <c r="H19" i="20"/>
  <c r="B20" i="20" a="1"/>
  <c r="B20" i="20" s="1"/>
  <c r="L20" i="20"/>
  <c r="D20" i="20"/>
  <c r="K20" i="20"/>
  <c r="A21" i="20"/>
  <c r="E20" i="20"/>
  <c r="C20" i="20" a="1"/>
  <c r="C20" i="20" s="1"/>
  <c r="J20" i="20"/>
  <c r="F20" i="20" l="1"/>
  <c r="G20" i="20"/>
  <c r="K21" i="20"/>
  <c r="L21" i="20"/>
  <c r="C21" i="20" a="1"/>
  <c r="C21" i="20" s="1"/>
  <c r="J21" i="20"/>
  <c r="E21" i="20"/>
  <c r="B21" i="20" a="1"/>
  <c r="B21" i="20" s="1"/>
  <c r="A22" i="20"/>
  <c r="D21" i="20"/>
  <c r="H20" i="20"/>
  <c r="I20" i="20"/>
  <c r="F21" i="20" l="1"/>
  <c r="G21" i="20"/>
  <c r="A23" i="20"/>
  <c r="E22" i="20"/>
  <c r="L22" i="20"/>
  <c r="D22" i="20"/>
  <c r="J22" i="20"/>
  <c r="C22" i="20" a="1"/>
  <c r="C22" i="20" s="1"/>
  <c r="K22" i="20"/>
  <c r="B22" i="20" a="1"/>
  <c r="B22" i="20" s="1"/>
  <c r="H21" i="20"/>
  <c r="I21" i="20"/>
  <c r="G22" i="20" l="1"/>
  <c r="F22" i="20"/>
  <c r="I22" i="20"/>
  <c r="H22" i="20"/>
  <c r="L23" i="20"/>
  <c r="D23" i="20"/>
  <c r="K23" i="20"/>
  <c r="B23" i="20" a="1"/>
  <c r="B23" i="20" s="1"/>
  <c r="A24" i="20"/>
  <c r="E23" i="20"/>
  <c r="J23" i="20"/>
  <c r="C23" i="20" a="1"/>
  <c r="C23" i="20" s="1"/>
  <c r="F23" i="20" l="1"/>
  <c r="G23" i="20"/>
  <c r="H23" i="20"/>
  <c r="I23" i="20"/>
  <c r="B24" i="20" a="1"/>
  <c r="B24" i="20" s="1"/>
  <c r="A25" i="20"/>
  <c r="E24" i="20"/>
  <c r="C24" i="20" a="1"/>
  <c r="C24" i="20" s="1"/>
  <c r="J24" i="20"/>
  <c r="L24" i="20"/>
  <c r="K24" i="20"/>
  <c r="D24" i="20"/>
  <c r="F24" i="20" l="1"/>
  <c r="G24" i="20"/>
  <c r="I24" i="20"/>
  <c r="H24" i="20"/>
  <c r="K25" i="20"/>
  <c r="J25" i="20"/>
  <c r="C25" i="20" a="1"/>
  <c r="C25" i="20" s="1"/>
  <c r="B25" i="20" a="1"/>
  <c r="B25" i="20" s="1"/>
  <c r="D25" i="20"/>
  <c r="L25" i="20"/>
  <c r="A26" i="20"/>
  <c r="E25" i="20"/>
  <c r="G25" i="20" l="1"/>
  <c r="F25" i="20"/>
  <c r="H25" i="20"/>
  <c r="I25" i="20"/>
  <c r="A27" i="20"/>
  <c r="E26" i="20"/>
  <c r="L26" i="20"/>
  <c r="D26" i="20"/>
  <c r="J26" i="20"/>
  <c r="C26" i="20" a="1"/>
  <c r="C26" i="20" s="1"/>
  <c r="K26" i="20"/>
  <c r="B26" i="20" a="1"/>
  <c r="B26" i="20" s="1"/>
  <c r="F26" i="20" l="1"/>
  <c r="G26" i="20"/>
  <c r="I26" i="20"/>
  <c r="H26" i="20"/>
  <c r="L27" i="20"/>
  <c r="D27" i="20"/>
  <c r="K27" i="20"/>
  <c r="E27" i="20"/>
  <c r="B27" i="20" a="1"/>
  <c r="B27" i="20" s="1"/>
  <c r="A28" i="20"/>
  <c r="C27" i="20" a="1"/>
  <c r="C27" i="20" s="1"/>
  <c r="J27" i="20"/>
  <c r="F27" i="20" l="1"/>
  <c r="G27" i="20"/>
  <c r="B28" i="20" a="1"/>
  <c r="B28" i="20" s="1"/>
  <c r="A29" i="20"/>
  <c r="E28" i="20"/>
  <c r="J28" i="20"/>
  <c r="C28" i="20" a="1"/>
  <c r="C28" i="20" s="1"/>
  <c r="K28" i="20"/>
  <c r="D28" i="20"/>
  <c r="L28" i="20"/>
  <c r="H27" i="20"/>
  <c r="I27" i="20"/>
  <c r="F28" i="20" l="1"/>
  <c r="G28" i="20"/>
  <c r="I28" i="20"/>
  <c r="H28" i="20"/>
  <c r="K29" i="20"/>
  <c r="J29" i="20"/>
  <c r="C29" i="20" a="1"/>
  <c r="C29" i="20" s="1"/>
  <c r="B29" i="20" a="1"/>
  <c r="B29" i="20" s="1"/>
  <c r="L29" i="20"/>
  <c r="D29" i="20"/>
  <c r="E29" i="20"/>
  <c r="A30" i="20"/>
  <c r="G29" i="20" l="1"/>
  <c r="F29" i="20"/>
  <c r="H29" i="20"/>
  <c r="I29" i="20"/>
  <c r="A31" i="20"/>
  <c r="E30" i="20"/>
  <c r="L30" i="20"/>
  <c r="D30" i="20"/>
  <c r="J30" i="20"/>
  <c r="C30" i="20" a="1"/>
  <c r="C30" i="20" s="1"/>
  <c r="K30" i="20"/>
  <c r="B30" i="20" a="1"/>
  <c r="B30" i="20" s="1"/>
  <c r="F30" i="20" l="1"/>
  <c r="G30" i="20"/>
  <c r="I30" i="20"/>
  <c r="H30" i="20"/>
  <c r="L31" i="20"/>
  <c r="D31" i="20"/>
  <c r="K31" i="20"/>
  <c r="B31" i="20" a="1"/>
  <c r="B31" i="20" s="1"/>
  <c r="A32" i="20"/>
  <c r="E31" i="20"/>
  <c r="J31" i="20"/>
  <c r="C31" i="20" a="1"/>
  <c r="C31" i="20" s="1"/>
  <c r="F31" i="20" l="1"/>
  <c r="G31" i="20"/>
  <c r="H31" i="20"/>
  <c r="I31" i="20"/>
  <c r="B32" i="20" a="1"/>
  <c r="B32" i="20" s="1"/>
  <c r="A33" i="20"/>
  <c r="E32" i="20"/>
  <c r="C32" i="20" a="1"/>
  <c r="C32" i="20" s="1"/>
  <c r="J32" i="20"/>
  <c r="K32" i="20"/>
  <c r="L32" i="20"/>
  <c r="D32" i="20"/>
  <c r="F32" i="20" l="1"/>
  <c r="G32" i="20"/>
  <c r="I32" i="20"/>
  <c r="H32" i="20"/>
  <c r="K33" i="20"/>
  <c r="J33" i="20"/>
  <c r="C33" i="20" a="1"/>
  <c r="C33" i="20" s="1"/>
  <c r="B33" i="20" a="1"/>
  <c r="B33" i="20" s="1"/>
  <c r="D33" i="20"/>
  <c r="L33" i="20"/>
  <c r="A34" i="20"/>
  <c r="E33" i="20"/>
  <c r="F33" i="20" l="1"/>
  <c r="G33" i="20"/>
  <c r="H33" i="20"/>
  <c r="I33" i="20"/>
  <c r="A35" i="20"/>
  <c r="E34" i="20"/>
  <c r="L34" i="20"/>
  <c r="D34" i="20"/>
  <c r="J34" i="20"/>
  <c r="C34" i="20" a="1"/>
  <c r="C34" i="20" s="1"/>
  <c r="K34" i="20"/>
  <c r="B34" i="20" a="1"/>
  <c r="B34" i="20" s="1"/>
  <c r="G34" i="20" l="1"/>
  <c r="F34" i="20"/>
  <c r="I34" i="20"/>
  <c r="H34" i="20"/>
  <c r="L35" i="20"/>
  <c r="D35" i="20"/>
  <c r="K35" i="20"/>
  <c r="E35" i="20"/>
  <c r="B35" i="20" a="1"/>
  <c r="B35" i="20" s="1"/>
  <c r="A36" i="20"/>
  <c r="J35" i="20"/>
  <c r="C35" i="20" a="1"/>
  <c r="C35" i="20" s="1"/>
  <c r="F35" i="20" l="1"/>
  <c r="G35" i="20"/>
  <c r="H35" i="20"/>
  <c r="I35" i="20"/>
  <c r="B36" i="20" a="1"/>
  <c r="B36" i="20" s="1"/>
  <c r="A37" i="20"/>
  <c r="E36" i="20"/>
  <c r="J36" i="20"/>
  <c r="C36" i="20" a="1"/>
  <c r="C36" i="20" s="1"/>
  <c r="D36" i="20"/>
  <c r="L36" i="20"/>
  <c r="K36" i="20"/>
  <c r="F36" i="20" l="1"/>
  <c r="G36" i="20"/>
  <c r="I36" i="20"/>
  <c r="H36" i="20"/>
  <c r="K37" i="20"/>
  <c r="J37" i="20"/>
  <c r="C37" i="20" a="1"/>
  <c r="C37" i="20" s="1"/>
  <c r="B37" i="20" a="1"/>
  <c r="B37" i="20" s="1"/>
  <c r="L37" i="20"/>
  <c r="D37" i="20"/>
  <c r="A38" i="20"/>
  <c r="E37" i="20"/>
  <c r="F37" i="20" l="1"/>
  <c r="G37" i="20"/>
  <c r="H37" i="20"/>
  <c r="I37" i="20"/>
  <c r="A39" i="20"/>
  <c r="E38" i="20"/>
  <c r="L38" i="20"/>
  <c r="D38" i="20"/>
  <c r="J38" i="20"/>
  <c r="C38" i="20" a="1"/>
  <c r="C38" i="20" s="1"/>
  <c r="K38" i="20"/>
  <c r="B38" i="20" a="1"/>
  <c r="B38" i="20" s="1"/>
  <c r="F38" i="20" l="1"/>
  <c r="G38" i="20"/>
  <c r="I38" i="20"/>
  <c r="H38" i="20"/>
  <c r="L39" i="20"/>
  <c r="D39" i="20"/>
  <c r="K39" i="20"/>
  <c r="B39" i="20" a="1"/>
  <c r="B39" i="20" s="1"/>
  <c r="A40" i="20"/>
  <c r="E39" i="20"/>
  <c r="J39" i="20"/>
  <c r="C39" i="20" a="1"/>
  <c r="C39" i="20" s="1"/>
  <c r="F39" i="20" l="1"/>
  <c r="G39" i="20"/>
  <c r="B40" i="20" a="1"/>
  <c r="B40" i="20" s="1"/>
  <c r="A41" i="20"/>
  <c r="E40" i="20"/>
  <c r="C40" i="20" a="1"/>
  <c r="C40" i="20" s="1"/>
  <c r="J40" i="20"/>
  <c r="L40" i="20"/>
  <c r="K40" i="20"/>
  <c r="D40" i="20"/>
  <c r="H39" i="20"/>
  <c r="I39" i="20"/>
  <c r="F40" i="20" l="1"/>
  <c r="G40" i="20"/>
  <c r="I40" i="20"/>
  <c r="H40" i="20"/>
  <c r="K41" i="20"/>
  <c r="J41" i="20"/>
  <c r="C41" i="20" a="1"/>
  <c r="C41" i="20" s="1"/>
  <c r="B41" i="20" a="1"/>
  <c r="B41" i="20" s="1"/>
  <c r="D41" i="20"/>
  <c r="L41" i="20"/>
  <c r="A42" i="20"/>
  <c r="E41" i="20"/>
  <c r="F41" i="20" l="1"/>
  <c r="G41" i="20"/>
  <c r="A43" i="20"/>
  <c r="E42" i="20"/>
  <c r="L42" i="20"/>
  <c r="D42" i="20"/>
  <c r="J42" i="20"/>
  <c r="C42" i="20" a="1"/>
  <c r="C42" i="20" s="1"/>
  <c r="K42" i="20"/>
  <c r="B42" i="20" a="1"/>
  <c r="B42" i="20" s="1"/>
  <c r="H41" i="20"/>
  <c r="I41" i="20"/>
  <c r="F42" i="20" l="1"/>
  <c r="G42" i="20"/>
  <c r="I42" i="20"/>
  <c r="H42" i="20"/>
  <c r="L43" i="20"/>
  <c r="D43" i="20"/>
  <c r="K43" i="20"/>
  <c r="E43" i="20"/>
  <c r="B43" i="20" a="1"/>
  <c r="B43" i="20" s="1"/>
  <c r="A44" i="20"/>
  <c r="C43" i="20" a="1"/>
  <c r="C43" i="20" s="1"/>
  <c r="J43" i="20"/>
  <c r="F43" i="20" l="1"/>
  <c r="G43" i="20"/>
  <c r="B44" i="20" a="1"/>
  <c r="B44" i="20" s="1"/>
  <c r="A45" i="20"/>
  <c r="E44" i="20"/>
  <c r="J44" i="20"/>
  <c r="C44" i="20" a="1"/>
  <c r="C44" i="20" s="1"/>
  <c r="K44" i="20"/>
  <c r="L44" i="20"/>
  <c r="D44" i="20"/>
  <c r="H43" i="20"/>
  <c r="I43" i="20"/>
  <c r="F44" i="20" l="1"/>
  <c r="G44" i="20"/>
  <c r="I44" i="20"/>
  <c r="H44" i="20"/>
  <c r="K45" i="20"/>
  <c r="J45" i="20"/>
  <c r="C45" i="20" a="1"/>
  <c r="C45" i="20" s="1"/>
  <c r="B45" i="20" a="1"/>
  <c r="B45" i="20" s="1"/>
  <c r="L45" i="20"/>
  <c r="D45" i="20"/>
  <c r="E45" i="20"/>
  <c r="A46" i="20"/>
  <c r="F45" i="20" l="1"/>
  <c r="G45" i="20"/>
  <c r="H45" i="20"/>
  <c r="I45" i="20"/>
  <c r="A47" i="20"/>
  <c r="E46" i="20"/>
  <c r="L46" i="20"/>
  <c r="D46" i="20"/>
  <c r="J46" i="20"/>
  <c r="C46" i="20" a="1"/>
  <c r="C46" i="20" s="1"/>
  <c r="K46" i="20"/>
  <c r="B46" i="20" a="1"/>
  <c r="B46" i="20" s="1"/>
  <c r="F46" i="20" l="1"/>
  <c r="G46" i="20"/>
  <c r="I46" i="20"/>
  <c r="H46" i="20"/>
  <c r="L47" i="20"/>
  <c r="D47" i="20"/>
  <c r="K47" i="20"/>
  <c r="B47" i="20" a="1"/>
  <c r="B47" i="20" s="1"/>
  <c r="A48" i="20"/>
  <c r="E47" i="20"/>
  <c r="J47" i="20"/>
  <c r="C47" i="20" a="1"/>
  <c r="C47" i="20" s="1"/>
  <c r="F47" i="20" l="1"/>
  <c r="G47" i="20"/>
  <c r="H47" i="20"/>
  <c r="I47" i="20"/>
  <c r="B48" i="20" a="1"/>
  <c r="B48" i="20" s="1"/>
  <c r="A49" i="20"/>
  <c r="E48" i="20"/>
  <c r="C48" i="20" a="1"/>
  <c r="C48" i="20" s="1"/>
  <c r="J48" i="20"/>
  <c r="K48" i="20"/>
  <c r="L48" i="20"/>
  <c r="D48" i="20"/>
  <c r="F48" i="20" l="1"/>
  <c r="G48" i="20"/>
  <c r="K49" i="20"/>
  <c r="J49" i="20"/>
  <c r="C49" i="20" a="1"/>
  <c r="C49" i="20" s="1"/>
  <c r="B49" i="20" a="1"/>
  <c r="B49" i="20" s="1"/>
  <c r="D49" i="20"/>
  <c r="L49" i="20"/>
  <c r="A50" i="20"/>
  <c r="E49" i="20"/>
  <c r="I48" i="20"/>
  <c r="H48" i="20"/>
  <c r="F49" i="20" l="1"/>
  <c r="G49" i="20"/>
  <c r="A51" i="20"/>
  <c r="E50" i="20"/>
  <c r="L50" i="20"/>
  <c r="D50" i="20"/>
  <c r="J50" i="20"/>
  <c r="C50" i="20" a="1"/>
  <c r="C50" i="20" s="1"/>
  <c r="K50" i="20"/>
  <c r="B50" i="20" a="1"/>
  <c r="B50" i="20" s="1"/>
  <c r="H49" i="20"/>
  <c r="I49" i="20"/>
  <c r="G50" i="20" l="1"/>
  <c r="F50" i="20"/>
  <c r="L51" i="20"/>
  <c r="D51" i="20"/>
  <c r="K51" i="20"/>
  <c r="E51" i="20"/>
  <c r="B51" i="20" a="1"/>
  <c r="B51" i="20" s="1"/>
  <c r="A52" i="20"/>
  <c r="C51" i="20" a="1"/>
  <c r="C51" i="20" s="1"/>
  <c r="J51" i="20"/>
  <c r="I50" i="20"/>
  <c r="H50" i="20"/>
  <c r="F51" i="20" l="1"/>
  <c r="G51" i="20"/>
  <c r="B52" i="20" a="1"/>
  <c r="B52" i="20" s="1"/>
  <c r="A53" i="20"/>
  <c r="E52" i="20"/>
  <c r="J52" i="20"/>
  <c r="C52" i="20" a="1"/>
  <c r="C52" i="20" s="1"/>
  <c r="D52" i="20"/>
  <c r="L52" i="20"/>
  <c r="K52" i="20"/>
  <c r="H51" i="20"/>
  <c r="I51" i="20"/>
  <c r="F52" i="20" l="1"/>
  <c r="G52" i="20"/>
  <c r="I52" i="20"/>
  <c r="H52" i="20"/>
  <c r="K53" i="20"/>
  <c r="J53" i="20"/>
  <c r="C53" i="20" a="1"/>
  <c r="C53" i="20" s="1"/>
  <c r="B53" i="20" a="1"/>
  <c r="B53" i="20" s="1"/>
  <c r="L53" i="20"/>
  <c r="D53" i="20"/>
  <c r="A54" i="20"/>
  <c r="E53" i="20"/>
  <c r="F53" i="20" l="1"/>
  <c r="G53" i="20"/>
  <c r="H53" i="20"/>
  <c r="I53" i="20"/>
  <c r="A55" i="20"/>
  <c r="E54" i="20"/>
  <c r="L54" i="20"/>
  <c r="D54" i="20"/>
  <c r="J54" i="20"/>
  <c r="C54" i="20" a="1"/>
  <c r="C54" i="20" s="1"/>
  <c r="K54" i="20"/>
  <c r="B54" i="20" a="1"/>
  <c r="B54" i="20" s="1"/>
  <c r="G54" i="20" l="1"/>
  <c r="F54" i="20"/>
  <c r="I54" i="20"/>
  <c r="H54" i="20"/>
  <c r="L55" i="20"/>
  <c r="D55" i="20"/>
  <c r="K55" i="20"/>
  <c r="B55" i="20" a="1"/>
  <c r="B55" i="20" s="1"/>
  <c r="A56" i="20"/>
  <c r="E55" i="20"/>
  <c r="J55" i="20"/>
  <c r="C55" i="20" a="1"/>
  <c r="C55" i="20" s="1"/>
  <c r="F55" i="20" l="1"/>
  <c r="G55" i="20"/>
  <c r="H55" i="20"/>
  <c r="I55" i="20"/>
  <c r="B56" i="20" a="1"/>
  <c r="B56" i="20" s="1"/>
  <c r="A57" i="20"/>
  <c r="E56" i="20"/>
  <c r="C56" i="20" a="1"/>
  <c r="C56" i="20" s="1"/>
  <c r="J56" i="20"/>
  <c r="L56" i="20"/>
  <c r="K56" i="20"/>
  <c r="D56" i="20"/>
  <c r="F56" i="20" l="1"/>
  <c r="G56" i="20"/>
  <c r="I56" i="20"/>
  <c r="H56" i="20"/>
  <c r="K57" i="20"/>
  <c r="J57" i="20"/>
  <c r="C57" i="20" a="1"/>
  <c r="C57" i="20" s="1"/>
  <c r="B57" i="20" a="1"/>
  <c r="B57" i="20" s="1"/>
  <c r="D57" i="20"/>
  <c r="L57" i="20"/>
  <c r="A58" i="20"/>
  <c r="E57" i="20"/>
  <c r="G57" i="20" l="1"/>
  <c r="F57" i="20"/>
  <c r="H57" i="20"/>
  <c r="I57" i="20"/>
  <c r="A59" i="20"/>
  <c r="E58" i="20"/>
  <c r="L58" i="20"/>
  <c r="D58" i="20"/>
  <c r="J58" i="20"/>
  <c r="C58" i="20" a="1"/>
  <c r="C58" i="20" s="1"/>
  <c r="K58" i="20"/>
  <c r="B58" i="20" a="1"/>
  <c r="B58" i="20" s="1"/>
  <c r="G58" i="20" l="1"/>
  <c r="F58" i="20"/>
  <c r="I58" i="20"/>
  <c r="H58" i="20"/>
  <c r="L59" i="20"/>
  <c r="D59" i="20"/>
  <c r="K59" i="20"/>
  <c r="E59" i="20"/>
  <c r="B59" i="20" a="1"/>
  <c r="B59" i="20" s="1"/>
  <c r="A60" i="20"/>
  <c r="C59" i="20" a="1"/>
  <c r="C59" i="20" s="1"/>
  <c r="J59" i="20"/>
  <c r="F59" i="20" l="1"/>
  <c r="G59" i="20"/>
  <c r="B60" i="20" a="1"/>
  <c r="B60" i="20" s="1"/>
  <c r="A61" i="20"/>
  <c r="E60" i="20"/>
  <c r="J60" i="20"/>
  <c r="C60" i="20" a="1"/>
  <c r="C60" i="20" s="1"/>
  <c r="K60" i="20"/>
  <c r="D60" i="20"/>
  <c r="L60" i="20"/>
  <c r="H59" i="20"/>
  <c r="I59" i="20"/>
  <c r="F60" i="20" l="1"/>
  <c r="G60" i="20"/>
  <c r="I60" i="20"/>
  <c r="H60" i="20"/>
  <c r="K61" i="20"/>
  <c r="J61" i="20"/>
  <c r="C61" i="20" a="1"/>
  <c r="C61" i="20" s="1"/>
  <c r="B61" i="20" a="1"/>
  <c r="B61" i="20" s="1"/>
  <c r="L61" i="20"/>
  <c r="D61" i="20"/>
  <c r="E61" i="20"/>
  <c r="A62" i="20"/>
  <c r="G61" i="20" l="1"/>
  <c r="F61" i="20"/>
  <c r="A63" i="20"/>
  <c r="E62" i="20"/>
  <c r="L62" i="20"/>
  <c r="D62" i="20"/>
  <c r="J62" i="20"/>
  <c r="C62" i="20" a="1"/>
  <c r="C62" i="20" s="1"/>
  <c r="K62" i="20"/>
  <c r="B62" i="20" a="1"/>
  <c r="B62" i="20" s="1"/>
  <c r="H61" i="20"/>
  <c r="I61" i="20"/>
  <c r="F62" i="20" l="1"/>
  <c r="G62" i="20"/>
  <c r="L63" i="20"/>
  <c r="D63" i="20"/>
  <c r="K63" i="20"/>
  <c r="B63" i="20" a="1"/>
  <c r="B63" i="20" s="1"/>
  <c r="A64" i="20"/>
  <c r="E63" i="20"/>
  <c r="J63" i="20"/>
  <c r="C63" i="20" a="1"/>
  <c r="C63" i="20" s="1"/>
  <c r="I62" i="20"/>
  <c r="H62" i="20"/>
  <c r="F63" i="20" l="1"/>
  <c r="G63" i="20"/>
  <c r="B64" i="20" a="1"/>
  <c r="B64" i="20" s="1"/>
  <c r="A65" i="20"/>
  <c r="E64" i="20"/>
  <c r="C64" i="20" a="1"/>
  <c r="C64" i="20" s="1"/>
  <c r="J64" i="20"/>
  <c r="K64" i="20"/>
  <c r="L64" i="20"/>
  <c r="D64" i="20"/>
  <c r="H63" i="20"/>
  <c r="I63" i="20"/>
  <c r="F64" i="20" l="1"/>
  <c r="G64" i="20"/>
  <c r="I64" i="20"/>
  <c r="H64" i="20"/>
  <c r="K65" i="20"/>
  <c r="J65" i="20"/>
  <c r="C65" i="20" a="1"/>
  <c r="C65" i="20" s="1"/>
  <c r="B65" i="20" a="1"/>
  <c r="B65" i="20" s="1"/>
  <c r="D65" i="20"/>
  <c r="L65" i="20"/>
  <c r="A66" i="20"/>
  <c r="E65" i="20"/>
  <c r="F65" i="20" l="1"/>
  <c r="G65" i="20"/>
  <c r="H65" i="20"/>
  <c r="I65" i="20"/>
  <c r="A67" i="20"/>
  <c r="E66" i="20"/>
  <c r="L66" i="20"/>
  <c r="D66" i="20"/>
  <c r="J66" i="20"/>
  <c r="C66" i="20" a="1"/>
  <c r="C66" i="20" s="1"/>
  <c r="K66" i="20"/>
  <c r="B66" i="20" a="1"/>
  <c r="B66" i="20" s="1"/>
  <c r="F66" i="20" l="1"/>
  <c r="G66" i="20"/>
  <c r="L67" i="20"/>
  <c r="D67" i="20"/>
  <c r="K67" i="20"/>
  <c r="E67" i="20"/>
  <c r="B67" i="20" a="1"/>
  <c r="B67" i="20" s="1"/>
  <c r="A68" i="20"/>
  <c r="J67" i="20"/>
  <c r="C67" i="20" a="1"/>
  <c r="C67" i="20" s="1"/>
  <c r="I66" i="20"/>
  <c r="H66" i="20"/>
  <c r="F67" i="20" l="1"/>
  <c r="G67" i="20"/>
  <c r="H67" i="20"/>
  <c r="I67" i="20"/>
  <c r="B68" i="20" a="1"/>
  <c r="B68" i="20" s="1"/>
  <c r="A69" i="20"/>
  <c r="E68" i="20"/>
  <c r="J68" i="20"/>
  <c r="C68" i="20" a="1"/>
  <c r="C68" i="20" s="1"/>
  <c r="D68" i="20"/>
  <c r="L68" i="20"/>
  <c r="K68" i="20"/>
  <c r="F68" i="20" l="1"/>
  <c r="G68" i="20"/>
  <c r="K69" i="20"/>
  <c r="J69" i="20"/>
  <c r="C69" i="20" a="1"/>
  <c r="C69" i="20" s="1"/>
  <c r="B69" i="20" a="1"/>
  <c r="B69" i="20" s="1"/>
  <c r="L69" i="20"/>
  <c r="D69" i="20"/>
  <c r="A70" i="20"/>
  <c r="E69" i="20"/>
  <c r="I68" i="20"/>
  <c r="H68" i="20"/>
  <c r="F69" i="20" l="1"/>
  <c r="G69" i="20"/>
  <c r="H69" i="20"/>
  <c r="I69" i="20"/>
  <c r="A71" i="20"/>
  <c r="E70" i="20"/>
  <c r="L70" i="20"/>
  <c r="D70" i="20"/>
  <c r="J70" i="20"/>
  <c r="C70" i="20" a="1"/>
  <c r="C70" i="20" s="1"/>
  <c r="K70" i="20"/>
  <c r="B70" i="20" a="1"/>
  <c r="B70" i="20" s="1"/>
  <c r="F70" i="20" l="1"/>
  <c r="G70" i="20"/>
  <c r="I70" i="20"/>
  <c r="H70" i="20"/>
  <c r="L71" i="20"/>
  <c r="D71" i="20"/>
  <c r="K71" i="20"/>
  <c r="B71" i="20" a="1"/>
  <c r="B71" i="20" s="1"/>
  <c r="A72" i="20"/>
  <c r="E71" i="20"/>
  <c r="J71" i="20"/>
  <c r="C71" i="20" a="1"/>
  <c r="C71" i="20" s="1"/>
  <c r="F71" i="20" l="1"/>
  <c r="G71" i="20"/>
  <c r="H71" i="20"/>
  <c r="I71" i="20"/>
  <c r="B72" i="20" a="1"/>
  <c r="B72" i="20" s="1"/>
  <c r="A73" i="20"/>
  <c r="E72" i="20"/>
  <c r="C72" i="20" a="1"/>
  <c r="C72" i="20" s="1"/>
  <c r="J72" i="20"/>
  <c r="L72" i="20"/>
  <c r="K72" i="20"/>
  <c r="D72" i="20"/>
  <c r="F72" i="20" l="1"/>
  <c r="G72" i="20"/>
  <c r="I72" i="20"/>
  <c r="H72" i="20"/>
  <c r="K73" i="20"/>
  <c r="J73" i="20"/>
  <c r="C73" i="20" a="1"/>
  <c r="C73" i="20" s="1"/>
  <c r="B73" i="20" a="1"/>
  <c r="B73" i="20" s="1"/>
  <c r="D73" i="20"/>
  <c r="L73" i="20"/>
  <c r="A74" i="20"/>
  <c r="E73" i="20"/>
  <c r="F73" i="20" l="1"/>
  <c r="G73" i="20"/>
  <c r="A75" i="20"/>
  <c r="E74" i="20"/>
  <c r="L74" i="20"/>
  <c r="D74" i="20"/>
  <c r="J74" i="20"/>
  <c r="C74" i="20" a="1"/>
  <c r="C74" i="20" s="1"/>
  <c r="K74" i="20"/>
  <c r="B74" i="20" a="1"/>
  <c r="B74" i="20" s="1"/>
  <c r="H73" i="20"/>
  <c r="I73" i="20"/>
  <c r="F74" i="20" l="1"/>
  <c r="G74" i="20"/>
  <c r="I74" i="20"/>
  <c r="H74" i="20"/>
  <c r="L75" i="20"/>
  <c r="D75" i="20"/>
  <c r="K75" i="20"/>
  <c r="E75" i="20"/>
  <c r="B75" i="20" a="1"/>
  <c r="B75" i="20" s="1"/>
  <c r="A76" i="20"/>
  <c r="C75" i="20" a="1"/>
  <c r="C75" i="20" s="1"/>
  <c r="J75" i="20"/>
  <c r="F75" i="20" l="1"/>
  <c r="G75" i="20"/>
  <c r="H75" i="20"/>
  <c r="I75" i="20"/>
  <c r="B76" i="20" a="1"/>
  <c r="B76" i="20" s="1"/>
  <c r="A77" i="20"/>
  <c r="E76" i="20"/>
  <c r="J76" i="20"/>
  <c r="C76" i="20" a="1"/>
  <c r="C76" i="20" s="1"/>
  <c r="K76" i="20"/>
  <c r="L76" i="20"/>
  <c r="D76" i="20"/>
  <c r="F76" i="20" l="1"/>
  <c r="G76" i="20"/>
  <c r="K77" i="20"/>
  <c r="J77" i="20"/>
  <c r="C77" i="20" a="1"/>
  <c r="C77" i="20" s="1"/>
  <c r="B77" i="20" a="1"/>
  <c r="B77" i="20" s="1"/>
  <c r="L77" i="20"/>
  <c r="D77" i="20"/>
  <c r="E77" i="20"/>
  <c r="A78" i="20"/>
  <c r="I76" i="20"/>
  <c r="H76" i="20"/>
  <c r="F77" i="20" l="1"/>
  <c r="G77" i="20"/>
  <c r="A79" i="20"/>
  <c r="E78" i="20"/>
  <c r="L78" i="20"/>
  <c r="D78" i="20"/>
  <c r="J78" i="20"/>
  <c r="C78" i="20" a="1"/>
  <c r="C78" i="20" s="1"/>
  <c r="K78" i="20"/>
  <c r="B78" i="20" a="1"/>
  <c r="B78" i="20" s="1"/>
  <c r="H77" i="20"/>
  <c r="I77" i="20"/>
  <c r="G78" i="20" l="1"/>
  <c r="F78" i="20"/>
  <c r="I78" i="20"/>
  <c r="H78" i="20"/>
  <c r="L79" i="20"/>
  <c r="D79" i="20"/>
  <c r="K79" i="20"/>
  <c r="B79" i="20" a="1"/>
  <c r="B79" i="20" s="1"/>
  <c r="A80" i="20"/>
  <c r="E79" i="20"/>
  <c r="J79" i="20"/>
  <c r="C79" i="20" a="1"/>
  <c r="C79" i="20" s="1"/>
  <c r="F79" i="20" l="1"/>
  <c r="G79" i="20"/>
  <c r="H79" i="20"/>
  <c r="I79" i="20"/>
  <c r="B80" i="20" a="1"/>
  <c r="B80" i="20" s="1"/>
  <c r="A81" i="20"/>
  <c r="E80" i="20"/>
  <c r="C80" i="20" a="1"/>
  <c r="C80" i="20" s="1"/>
  <c r="J80" i="20"/>
  <c r="K80" i="20"/>
  <c r="L80" i="20"/>
  <c r="D80" i="20"/>
  <c r="F80" i="20" l="1"/>
  <c r="G80" i="20"/>
  <c r="K81" i="20"/>
  <c r="J81" i="20"/>
  <c r="C81" i="20" a="1"/>
  <c r="C81" i="20" s="1"/>
  <c r="B81" i="20" a="1"/>
  <c r="B81" i="20" s="1"/>
  <c r="D81" i="20"/>
  <c r="L81" i="20"/>
  <c r="A82" i="20"/>
  <c r="E81" i="20"/>
  <c r="I80" i="20"/>
  <c r="H80" i="20"/>
  <c r="F81" i="20" l="1"/>
  <c r="G81" i="20"/>
  <c r="A83" i="20"/>
  <c r="E82" i="20"/>
  <c r="L82" i="20"/>
  <c r="D82" i="20"/>
  <c r="J82" i="20"/>
  <c r="C82" i="20" a="1"/>
  <c r="C82" i="20" s="1"/>
  <c r="K82" i="20"/>
  <c r="B82" i="20" a="1"/>
  <c r="B82" i="20" s="1"/>
  <c r="H81" i="20"/>
  <c r="I81" i="20"/>
  <c r="G82" i="20" l="1"/>
  <c r="F82" i="20"/>
  <c r="I82" i="20"/>
  <c r="H82" i="20"/>
  <c r="L83" i="20"/>
  <c r="D83" i="20"/>
  <c r="K83" i="20"/>
  <c r="E83" i="20"/>
  <c r="B83" i="20" a="1"/>
  <c r="B83" i="20" s="1"/>
  <c r="A84" i="20"/>
  <c r="C83" i="20" a="1"/>
  <c r="C83" i="20" s="1"/>
  <c r="J83" i="20"/>
  <c r="F83" i="20" l="1"/>
  <c r="G83" i="20"/>
  <c r="H83" i="20"/>
  <c r="I83" i="20"/>
  <c r="B84" i="20" a="1"/>
  <c r="B84" i="20" s="1"/>
  <c r="A85" i="20"/>
  <c r="E84" i="20"/>
  <c r="J84" i="20"/>
  <c r="C84" i="20" a="1"/>
  <c r="C84" i="20" s="1"/>
  <c r="D84" i="20"/>
  <c r="L84" i="20"/>
  <c r="K84" i="20"/>
  <c r="F84" i="20" l="1"/>
  <c r="G84" i="20"/>
  <c r="K85" i="20"/>
  <c r="J85" i="20"/>
  <c r="C85" i="20" a="1"/>
  <c r="C85" i="20" s="1"/>
  <c r="B85" i="20" a="1"/>
  <c r="B85" i="20" s="1"/>
  <c r="L85" i="20"/>
  <c r="D85" i="20"/>
  <c r="A86" i="20"/>
  <c r="E85" i="20"/>
  <c r="I84" i="20"/>
  <c r="H84" i="20"/>
  <c r="F85" i="20" l="1"/>
  <c r="G85" i="20"/>
  <c r="A87" i="20"/>
  <c r="E86" i="20"/>
  <c r="L86" i="20"/>
  <c r="D86" i="20"/>
  <c r="J86" i="20"/>
  <c r="C86" i="20" a="1"/>
  <c r="C86" i="20" s="1"/>
  <c r="K86" i="20"/>
  <c r="B86" i="20" a="1"/>
  <c r="B86" i="20" s="1"/>
  <c r="H85" i="20"/>
  <c r="I85" i="20"/>
  <c r="G86" i="20" l="1"/>
  <c r="F86" i="20"/>
  <c r="I86" i="20"/>
  <c r="H86" i="20"/>
  <c r="L87" i="20"/>
  <c r="D87" i="20"/>
  <c r="K87" i="20"/>
  <c r="B87" i="20" a="1"/>
  <c r="B87" i="20" s="1"/>
  <c r="A88" i="20"/>
  <c r="E87" i="20"/>
  <c r="J87" i="20"/>
  <c r="C87" i="20" a="1"/>
  <c r="C87" i="20" s="1"/>
  <c r="F87" i="20" l="1"/>
  <c r="G87" i="20"/>
  <c r="H87" i="20"/>
  <c r="I87" i="20"/>
  <c r="B88" i="20" a="1"/>
  <c r="B88" i="20" s="1"/>
  <c r="A89" i="20"/>
  <c r="E88" i="20"/>
  <c r="C88" i="20" a="1"/>
  <c r="C88" i="20" s="1"/>
  <c r="J88" i="20"/>
  <c r="L88" i="20"/>
  <c r="K88" i="20"/>
  <c r="D88" i="20"/>
  <c r="F88" i="20" l="1"/>
  <c r="G88" i="20"/>
  <c r="I88" i="20"/>
  <c r="H88" i="20"/>
  <c r="K89" i="20"/>
  <c r="J89" i="20"/>
  <c r="C89" i="20" a="1"/>
  <c r="C89" i="20" s="1"/>
  <c r="B89" i="20" a="1"/>
  <c r="B89" i="20" s="1"/>
  <c r="D89" i="20"/>
  <c r="L89" i="20"/>
  <c r="A90" i="20"/>
  <c r="E89" i="20"/>
  <c r="G89" i="20" l="1"/>
  <c r="F89" i="20"/>
  <c r="A91" i="20"/>
  <c r="E90" i="20"/>
  <c r="L90" i="20"/>
  <c r="D90" i="20"/>
  <c r="J90" i="20"/>
  <c r="C90" i="20" a="1"/>
  <c r="C90" i="20" s="1"/>
  <c r="K90" i="20"/>
  <c r="B90" i="20" a="1"/>
  <c r="B90" i="20" s="1"/>
  <c r="H89" i="20"/>
  <c r="I89" i="20"/>
  <c r="F90" i="20" l="1"/>
  <c r="G90" i="20"/>
  <c r="I90" i="20"/>
  <c r="H90" i="20"/>
  <c r="L91" i="20"/>
  <c r="D91" i="20"/>
  <c r="K91" i="20"/>
  <c r="E91" i="20"/>
  <c r="B91" i="20" a="1"/>
  <c r="B91" i="20" s="1"/>
  <c r="A92" i="20"/>
  <c r="C91" i="20" a="1"/>
  <c r="C91" i="20" s="1"/>
  <c r="J91" i="20"/>
  <c r="F91" i="20" l="1"/>
  <c r="G91" i="20"/>
  <c r="H91" i="20"/>
  <c r="I91" i="20"/>
  <c r="B92" i="20" a="1"/>
  <c r="B92" i="20" s="1"/>
  <c r="A93" i="20"/>
  <c r="E92" i="20"/>
  <c r="J92" i="20"/>
  <c r="C92" i="20" a="1"/>
  <c r="C92" i="20" s="1"/>
  <c r="K92" i="20"/>
  <c r="D92" i="20"/>
  <c r="L92" i="20"/>
  <c r="F92" i="20" l="1"/>
  <c r="G92" i="20"/>
  <c r="I92" i="20"/>
  <c r="H92" i="20"/>
  <c r="K93" i="20"/>
  <c r="J93" i="20"/>
  <c r="C93" i="20" a="1"/>
  <c r="C93" i="20" s="1"/>
  <c r="B93" i="20" a="1"/>
  <c r="B93" i="20" s="1"/>
  <c r="L93" i="20"/>
  <c r="D93" i="20"/>
  <c r="E93" i="20"/>
  <c r="A94" i="20"/>
  <c r="G93" i="20" l="1"/>
  <c r="F93" i="20"/>
  <c r="H93" i="20"/>
  <c r="I93" i="20"/>
  <c r="A95" i="20"/>
  <c r="E94" i="20"/>
  <c r="L94" i="20"/>
  <c r="D94" i="20"/>
  <c r="J94" i="20"/>
  <c r="C94" i="20" a="1"/>
  <c r="C94" i="20" s="1"/>
  <c r="K94" i="20"/>
  <c r="B94" i="20" a="1"/>
  <c r="B94" i="20" s="1"/>
  <c r="F94" i="20" l="1"/>
  <c r="G94" i="20"/>
  <c r="L95" i="20"/>
  <c r="D95" i="20"/>
  <c r="K95" i="20"/>
  <c r="B95" i="20" a="1"/>
  <c r="B95" i="20" s="1"/>
  <c r="A96" i="20"/>
  <c r="E95" i="20"/>
  <c r="J95" i="20"/>
  <c r="C95" i="20" a="1"/>
  <c r="C95" i="20" s="1"/>
  <c r="I94" i="20"/>
  <c r="H94" i="20"/>
  <c r="F95" i="20" l="1"/>
  <c r="G95" i="20"/>
  <c r="H95" i="20"/>
  <c r="I95" i="20"/>
  <c r="B96" i="20" a="1"/>
  <c r="B96" i="20" s="1"/>
  <c r="A97" i="20"/>
  <c r="E96" i="20"/>
  <c r="C96" i="20" a="1"/>
  <c r="C96" i="20" s="1"/>
  <c r="J96" i="20"/>
  <c r="K96" i="20"/>
  <c r="L96" i="20"/>
  <c r="D96" i="20"/>
  <c r="F96" i="20" l="1"/>
  <c r="G96" i="20"/>
  <c r="K97" i="20"/>
  <c r="J97" i="20"/>
  <c r="C97" i="20" a="1"/>
  <c r="C97" i="20" s="1"/>
  <c r="B97" i="20" a="1"/>
  <c r="B97" i="20" s="1"/>
  <c r="D97" i="20"/>
  <c r="L97" i="20"/>
  <c r="A98" i="20"/>
  <c r="E97" i="20"/>
  <c r="I96" i="20"/>
  <c r="H96" i="20"/>
  <c r="G97" i="20" l="1"/>
  <c r="F97" i="20"/>
  <c r="H97" i="20"/>
  <c r="I97" i="20"/>
  <c r="A99" i="20"/>
  <c r="E98" i="20"/>
  <c r="L98" i="20"/>
  <c r="D98" i="20"/>
  <c r="J98" i="20"/>
  <c r="C98" i="20" a="1"/>
  <c r="C98" i="20" s="1"/>
  <c r="K98" i="20"/>
  <c r="B98" i="20" a="1"/>
  <c r="B98" i="20" s="1"/>
  <c r="G98" i="20" l="1"/>
  <c r="F98" i="20"/>
  <c r="L99" i="20"/>
  <c r="D99" i="20"/>
  <c r="K99" i="20"/>
  <c r="E99" i="20"/>
  <c r="B99" i="20" a="1"/>
  <c r="B99" i="20" s="1"/>
  <c r="A100" i="20"/>
  <c r="J99" i="20"/>
  <c r="C99" i="20" a="1"/>
  <c r="C99" i="20" s="1"/>
  <c r="I98" i="20"/>
  <c r="H98" i="20"/>
  <c r="F99" i="20" l="1"/>
  <c r="G99" i="20"/>
  <c r="B100" i="20" a="1"/>
  <c r="B100" i="20" s="1"/>
  <c r="A101" i="20"/>
  <c r="E100" i="20"/>
  <c r="J100" i="20"/>
  <c r="C100" i="20" a="1"/>
  <c r="C100" i="20" s="1"/>
  <c r="D100" i="20"/>
  <c r="L100" i="20"/>
  <c r="K100" i="20"/>
  <c r="H99" i="20"/>
  <c r="I99" i="20"/>
  <c r="F100" i="20" l="1"/>
  <c r="G100" i="20"/>
  <c r="I100" i="20"/>
  <c r="H100" i="20"/>
  <c r="K101" i="20"/>
  <c r="J101" i="20"/>
  <c r="C101" i="20" a="1"/>
  <c r="C101" i="20" s="1"/>
  <c r="B101" i="20" a="1"/>
  <c r="B101" i="20" s="1"/>
  <c r="L101" i="20"/>
  <c r="D101" i="20"/>
  <c r="A102" i="20"/>
  <c r="E101" i="20"/>
  <c r="F101" i="20" l="1"/>
  <c r="G101" i="20"/>
  <c r="A103" i="20"/>
  <c r="E102" i="20"/>
  <c r="L102" i="20"/>
  <c r="D102" i="20"/>
  <c r="J102" i="20"/>
  <c r="C102" i="20" a="1"/>
  <c r="C102" i="20" s="1"/>
  <c r="K102" i="20"/>
  <c r="B102" i="20" a="1"/>
  <c r="B102" i="20" s="1"/>
  <c r="H101" i="20"/>
  <c r="I101" i="20"/>
  <c r="F102" i="20" l="1"/>
  <c r="G102" i="20"/>
  <c r="I102" i="20"/>
  <c r="H102" i="20"/>
  <c r="L103" i="20"/>
  <c r="D103" i="20"/>
  <c r="K103" i="20"/>
  <c r="B103" i="20" a="1"/>
  <c r="B103" i="20" s="1"/>
  <c r="A104" i="20"/>
  <c r="E103" i="20"/>
  <c r="J103" i="20"/>
  <c r="C103" i="20" a="1"/>
  <c r="C103" i="20" s="1"/>
  <c r="F103" i="20" l="1"/>
  <c r="G103" i="20"/>
  <c r="H103" i="20"/>
  <c r="I103" i="20"/>
  <c r="B104" i="20" a="1"/>
  <c r="B104" i="20" s="1"/>
  <c r="A105" i="20"/>
  <c r="E104" i="20"/>
  <c r="C104" i="20" a="1"/>
  <c r="C104" i="20" s="1"/>
  <c r="J104" i="20"/>
  <c r="L104" i="20"/>
  <c r="K104" i="20"/>
  <c r="D104" i="20"/>
  <c r="F104" i="20" l="1"/>
  <c r="G104" i="20"/>
  <c r="I104" i="20"/>
  <c r="H104" i="20"/>
  <c r="K105" i="20"/>
  <c r="J105" i="20"/>
  <c r="C105" i="20" a="1"/>
  <c r="C105" i="20" s="1"/>
  <c r="B105" i="20" a="1"/>
  <c r="B105" i="20" s="1"/>
  <c r="D105" i="20"/>
  <c r="L105" i="20"/>
  <c r="A106" i="20"/>
  <c r="E105" i="20"/>
  <c r="F105" i="20" l="1"/>
  <c r="G105" i="20"/>
  <c r="A107" i="20"/>
  <c r="E106" i="20"/>
  <c r="L106" i="20"/>
  <c r="D106" i="20"/>
  <c r="J106" i="20"/>
  <c r="C106" i="20" a="1"/>
  <c r="C106" i="20" s="1"/>
  <c r="K106" i="20"/>
  <c r="B106" i="20" a="1"/>
  <c r="B106" i="20" s="1"/>
  <c r="H105" i="20"/>
  <c r="I105" i="20"/>
  <c r="F106" i="20" l="1"/>
  <c r="G106" i="20"/>
  <c r="I106" i="20"/>
  <c r="H106" i="20"/>
  <c r="L107" i="20"/>
  <c r="D107" i="20"/>
  <c r="K107" i="20"/>
  <c r="E107" i="20"/>
  <c r="B107" i="20" a="1"/>
  <c r="B107" i="20" s="1"/>
  <c r="A108" i="20"/>
  <c r="C107" i="20" a="1"/>
  <c r="C107" i="20" s="1"/>
  <c r="J107" i="20"/>
  <c r="F107" i="20" l="1"/>
  <c r="G107" i="20"/>
  <c r="H107" i="20"/>
  <c r="I107" i="20"/>
  <c r="B108" i="20" a="1"/>
  <c r="B108" i="20" s="1"/>
  <c r="A109" i="20"/>
  <c r="E108" i="20"/>
  <c r="J108" i="20"/>
  <c r="C108" i="20" a="1"/>
  <c r="C108" i="20" s="1"/>
  <c r="K108" i="20"/>
  <c r="L108" i="20"/>
  <c r="D108" i="20"/>
  <c r="F108" i="20" l="1"/>
  <c r="G108" i="20"/>
  <c r="K109" i="20"/>
  <c r="J109" i="20"/>
  <c r="C109" i="20" a="1"/>
  <c r="C109" i="20" s="1"/>
  <c r="B109" i="20" a="1"/>
  <c r="B109" i="20" s="1"/>
  <c r="L109" i="20"/>
  <c r="D109" i="20"/>
  <c r="E109" i="20"/>
  <c r="A110" i="20"/>
  <c r="I108" i="20"/>
  <c r="H108" i="20"/>
  <c r="F109" i="20" l="1"/>
  <c r="G109" i="20"/>
  <c r="A111" i="20"/>
  <c r="E110" i="20"/>
  <c r="L110" i="20"/>
  <c r="D110" i="20"/>
  <c r="J110" i="20"/>
  <c r="C110" i="20" a="1"/>
  <c r="C110" i="20" s="1"/>
  <c r="K110" i="20"/>
  <c r="B110" i="20" a="1"/>
  <c r="B110" i="20" s="1"/>
  <c r="H109" i="20"/>
  <c r="I109" i="20"/>
  <c r="F110" i="20" l="1"/>
  <c r="G110" i="20"/>
  <c r="I110" i="20"/>
  <c r="H110" i="20"/>
  <c r="L111" i="20"/>
  <c r="D111" i="20"/>
  <c r="K111" i="20"/>
  <c r="B111" i="20" a="1"/>
  <c r="B111" i="20" s="1"/>
  <c r="A112" i="20"/>
  <c r="E111" i="20"/>
  <c r="J111" i="20"/>
  <c r="C111" i="20" a="1"/>
  <c r="C111" i="20" s="1"/>
  <c r="F111" i="20" l="1"/>
  <c r="G111" i="20"/>
  <c r="H111" i="20"/>
  <c r="I111" i="20"/>
  <c r="B112" i="20" a="1"/>
  <c r="B112" i="20" s="1"/>
  <c r="A113" i="20"/>
  <c r="E112" i="20"/>
  <c r="C112" i="20" a="1"/>
  <c r="C112" i="20" s="1"/>
  <c r="J112" i="20"/>
  <c r="K112" i="20"/>
  <c r="L112" i="20"/>
  <c r="D112" i="20"/>
  <c r="F112" i="20" l="1"/>
  <c r="G112" i="20"/>
  <c r="I112" i="20"/>
  <c r="H112" i="20"/>
  <c r="K113" i="20"/>
  <c r="J113" i="20"/>
  <c r="C113" i="20" a="1"/>
  <c r="C113" i="20" s="1"/>
  <c r="B113" i="20" a="1"/>
  <c r="B113" i="20" s="1"/>
  <c r="D113" i="20"/>
  <c r="L113" i="20"/>
  <c r="A114" i="20"/>
  <c r="E113" i="20"/>
  <c r="F113" i="20" l="1"/>
  <c r="G113" i="20"/>
  <c r="H113" i="20"/>
  <c r="I113" i="20"/>
  <c r="A115" i="20"/>
  <c r="E114" i="20"/>
  <c r="L114" i="20"/>
  <c r="D114" i="20"/>
  <c r="J114" i="20"/>
  <c r="C114" i="20" a="1"/>
  <c r="C114" i="20" s="1"/>
  <c r="K114" i="20"/>
  <c r="B114" i="20" a="1"/>
  <c r="B114" i="20" s="1"/>
  <c r="G114" i="20" l="1"/>
  <c r="F114" i="20"/>
  <c r="I114" i="20"/>
  <c r="H114" i="20"/>
  <c r="L115" i="20"/>
  <c r="D115" i="20"/>
  <c r="K115" i="20"/>
  <c r="E115" i="20"/>
  <c r="B115" i="20" a="1"/>
  <c r="B115" i="20" s="1"/>
  <c r="A116" i="20"/>
  <c r="C115" i="20" a="1"/>
  <c r="C115" i="20" s="1"/>
  <c r="J115" i="20"/>
  <c r="F115" i="20" l="1"/>
  <c r="G115" i="20"/>
  <c r="B116" i="20" a="1"/>
  <c r="B116" i="20" s="1"/>
  <c r="A117" i="20"/>
  <c r="E116" i="20"/>
  <c r="J116" i="20"/>
  <c r="C116" i="20" a="1"/>
  <c r="C116" i="20" s="1"/>
  <c r="D116" i="20"/>
  <c r="L116" i="20"/>
  <c r="K116" i="20"/>
  <c r="H115" i="20"/>
  <c r="I115" i="20"/>
  <c r="F116" i="20" l="1"/>
  <c r="G116" i="20"/>
  <c r="I116" i="20"/>
  <c r="H116" i="20"/>
  <c r="K117" i="20"/>
  <c r="J117" i="20"/>
  <c r="C117" i="20" a="1"/>
  <c r="C117" i="20" s="1"/>
  <c r="B117" i="20" a="1"/>
  <c r="B117" i="20" s="1"/>
  <c r="L117" i="20"/>
  <c r="D117" i="20"/>
  <c r="A118" i="20"/>
  <c r="E117" i="20"/>
  <c r="G117" i="20" l="1"/>
  <c r="F117" i="20"/>
  <c r="H117" i="20"/>
  <c r="I117" i="20"/>
  <c r="A119" i="20"/>
  <c r="E118" i="20"/>
  <c r="L118" i="20"/>
  <c r="D118" i="20"/>
  <c r="J118" i="20"/>
  <c r="C118" i="20" a="1"/>
  <c r="C118" i="20" s="1"/>
  <c r="K118" i="20"/>
  <c r="B118" i="20" a="1"/>
  <c r="B118" i="20" s="1"/>
  <c r="G118" i="20" l="1"/>
  <c r="F118" i="20"/>
  <c r="L119" i="20"/>
  <c r="D119" i="20"/>
  <c r="K119" i="20"/>
  <c r="B119" i="20" a="1"/>
  <c r="B119" i="20" s="1"/>
  <c r="A120" i="20"/>
  <c r="E119" i="20"/>
  <c r="J119" i="20"/>
  <c r="C119" i="20" a="1"/>
  <c r="C119" i="20" s="1"/>
  <c r="I118" i="20"/>
  <c r="H118" i="20"/>
  <c r="F119" i="20" l="1"/>
  <c r="G119" i="20"/>
  <c r="B120" i="20" a="1"/>
  <c r="B120" i="20" s="1"/>
  <c r="A121" i="20"/>
  <c r="E120" i="20"/>
  <c r="C120" i="20" a="1"/>
  <c r="C120" i="20" s="1"/>
  <c r="J120" i="20"/>
  <c r="L120" i="20"/>
  <c r="K120" i="20"/>
  <c r="D120" i="20"/>
  <c r="H119" i="20"/>
  <c r="I119" i="20"/>
  <c r="F120" i="20" l="1"/>
  <c r="G120" i="20"/>
  <c r="I120" i="20"/>
  <c r="H120" i="20"/>
  <c r="K121" i="20"/>
  <c r="J121" i="20"/>
  <c r="C121" i="20" a="1"/>
  <c r="C121" i="20" s="1"/>
  <c r="B121" i="20" a="1"/>
  <c r="B121" i="20" s="1"/>
  <c r="D121" i="20"/>
  <c r="L121" i="20"/>
  <c r="A122" i="20"/>
  <c r="E121" i="20"/>
  <c r="G121" i="20" l="1"/>
  <c r="F121" i="20"/>
  <c r="A123" i="20"/>
  <c r="E122" i="20"/>
  <c r="L122" i="20"/>
  <c r="D122" i="20"/>
  <c r="J122" i="20"/>
  <c r="C122" i="20" a="1"/>
  <c r="C122" i="20" s="1"/>
  <c r="K122" i="20"/>
  <c r="B122" i="20" a="1"/>
  <c r="B122" i="20" s="1"/>
  <c r="H121" i="20"/>
  <c r="I121" i="20"/>
  <c r="F122" i="20" l="1"/>
  <c r="G122" i="20"/>
  <c r="I122" i="20"/>
  <c r="H122" i="20"/>
  <c r="L123" i="20"/>
  <c r="D123" i="20"/>
  <c r="K123" i="20"/>
  <c r="E123" i="20"/>
  <c r="B123" i="20" a="1"/>
  <c r="B123" i="20" s="1"/>
  <c r="A124" i="20"/>
  <c r="C123" i="20" a="1"/>
  <c r="C123" i="20" s="1"/>
  <c r="J123" i="20"/>
  <c r="F123" i="20" l="1"/>
  <c r="G123" i="20"/>
  <c r="H123" i="20"/>
  <c r="I123" i="20"/>
  <c r="B124" i="20" a="1"/>
  <c r="B124" i="20" s="1"/>
  <c r="A125" i="20"/>
  <c r="E124" i="20"/>
  <c r="J124" i="20"/>
  <c r="C124" i="20" a="1"/>
  <c r="C124" i="20" s="1"/>
  <c r="K124" i="20"/>
  <c r="D124" i="20"/>
  <c r="L124" i="20"/>
  <c r="F124" i="20" l="1"/>
  <c r="G124" i="20"/>
  <c r="K125" i="20"/>
  <c r="J125" i="20"/>
  <c r="C125" i="20" a="1"/>
  <c r="C125" i="20" s="1"/>
  <c r="B125" i="20" a="1"/>
  <c r="B125" i="20" s="1"/>
  <c r="L125" i="20"/>
  <c r="D125" i="20"/>
  <c r="E125" i="20"/>
  <c r="A126" i="20"/>
  <c r="I124" i="20"/>
  <c r="H124" i="20"/>
  <c r="G125" i="20" l="1"/>
  <c r="F125" i="20"/>
  <c r="H125" i="20"/>
  <c r="I125" i="20"/>
  <c r="A127" i="20"/>
  <c r="E126" i="20"/>
  <c r="L126" i="20"/>
  <c r="D126" i="20"/>
  <c r="J126" i="20"/>
  <c r="C126" i="20" a="1"/>
  <c r="C126" i="20" s="1"/>
  <c r="K126" i="20"/>
  <c r="B126" i="20" a="1"/>
  <c r="B126" i="20" s="1"/>
  <c r="F126" i="20" l="1"/>
  <c r="G126" i="20"/>
  <c r="I126" i="20"/>
  <c r="H126" i="20"/>
  <c r="L127" i="20"/>
  <c r="D127" i="20"/>
  <c r="K127" i="20"/>
  <c r="B127" i="20" a="1"/>
  <c r="B127" i="20" s="1"/>
  <c r="A128" i="20"/>
  <c r="E127" i="20"/>
  <c r="J127" i="20"/>
  <c r="C127" i="20" a="1"/>
  <c r="C127" i="20" s="1"/>
  <c r="F127" i="20" l="1"/>
  <c r="G127" i="20"/>
  <c r="B128" i="20" a="1"/>
  <c r="B128" i="20" s="1"/>
  <c r="A129" i="20"/>
  <c r="E128" i="20"/>
  <c r="C128" i="20" a="1"/>
  <c r="C128" i="20" s="1"/>
  <c r="J128" i="20"/>
  <c r="K128" i="20"/>
  <c r="L128" i="20"/>
  <c r="D128" i="20"/>
  <c r="H127" i="20"/>
  <c r="I127" i="20"/>
  <c r="F128" i="20" l="1"/>
  <c r="G128" i="20"/>
  <c r="I128" i="20"/>
  <c r="H128" i="20"/>
  <c r="K129" i="20"/>
  <c r="J129" i="20"/>
  <c r="C129" i="20" a="1"/>
  <c r="C129" i="20" s="1"/>
  <c r="B129" i="20" a="1"/>
  <c r="B129" i="20" s="1"/>
  <c r="D129" i="20"/>
  <c r="L129" i="20"/>
  <c r="A130" i="20"/>
  <c r="E129" i="20"/>
  <c r="F129" i="20" l="1"/>
  <c r="G129" i="20"/>
  <c r="H129" i="20"/>
  <c r="I129" i="20"/>
  <c r="A131" i="20"/>
  <c r="E130" i="20"/>
  <c r="L130" i="20"/>
  <c r="D130" i="20"/>
  <c r="J130" i="20"/>
  <c r="C130" i="20" a="1"/>
  <c r="C130" i="20" s="1"/>
  <c r="K130" i="20"/>
  <c r="B130" i="20" a="1"/>
  <c r="B130" i="20" s="1"/>
  <c r="F130" i="20" l="1"/>
  <c r="G130" i="20"/>
  <c r="L131" i="20"/>
  <c r="D131" i="20"/>
  <c r="K131" i="20"/>
  <c r="E131" i="20"/>
  <c r="B131" i="20" a="1"/>
  <c r="B131" i="20" s="1"/>
  <c r="A132" i="20"/>
  <c r="J131" i="20"/>
  <c r="C131" i="20" a="1"/>
  <c r="C131" i="20" s="1"/>
  <c r="I130" i="20"/>
  <c r="H130" i="20"/>
  <c r="F131" i="20" l="1"/>
  <c r="G131" i="20"/>
  <c r="B132" i="20" a="1"/>
  <c r="B132" i="20" s="1"/>
  <c r="A133" i="20"/>
  <c r="E132" i="20"/>
  <c r="J132" i="20"/>
  <c r="C132" i="20" a="1"/>
  <c r="C132" i="20" s="1"/>
  <c r="D132" i="20"/>
  <c r="L132" i="20"/>
  <c r="K132" i="20"/>
  <c r="H131" i="20"/>
  <c r="I131" i="20"/>
  <c r="F132" i="20" l="1"/>
  <c r="G132" i="20"/>
  <c r="K133" i="20"/>
  <c r="J133" i="20"/>
  <c r="C133" i="20" a="1"/>
  <c r="C133" i="20" s="1"/>
  <c r="B133" i="20" a="1"/>
  <c r="B133" i="20" s="1"/>
  <c r="L133" i="20"/>
  <c r="D133" i="20"/>
  <c r="A134" i="20"/>
  <c r="E133" i="20"/>
  <c r="I132" i="20"/>
  <c r="H132" i="20"/>
  <c r="F133" i="20" l="1"/>
  <c r="G133" i="20"/>
  <c r="H133" i="20"/>
  <c r="I133" i="20"/>
  <c r="A135" i="20"/>
  <c r="E134" i="20"/>
  <c r="L134" i="20"/>
  <c r="D134" i="20"/>
  <c r="J134" i="20"/>
  <c r="C134" i="20" a="1"/>
  <c r="C134" i="20" s="1"/>
  <c r="K134" i="20"/>
  <c r="B134" i="20" a="1"/>
  <c r="B134" i="20" s="1"/>
  <c r="F134" i="20" l="1"/>
  <c r="G134" i="20"/>
  <c r="I134" i="20"/>
  <c r="H134" i="20"/>
  <c r="L135" i="20"/>
  <c r="D135" i="20"/>
  <c r="K135" i="20"/>
  <c r="B135" i="20" a="1"/>
  <c r="B135" i="20" s="1"/>
  <c r="A136" i="20"/>
  <c r="E135" i="20"/>
  <c r="J135" i="20"/>
  <c r="C135" i="20" a="1"/>
  <c r="C135" i="20" s="1"/>
  <c r="F135" i="20" l="1"/>
  <c r="G135" i="20"/>
  <c r="H135" i="20"/>
  <c r="I135" i="20"/>
  <c r="B136" i="20" a="1"/>
  <c r="B136" i="20" s="1"/>
  <c r="A137" i="20"/>
  <c r="E136" i="20"/>
  <c r="C136" i="20" a="1"/>
  <c r="C136" i="20" s="1"/>
  <c r="J136" i="20"/>
  <c r="L136" i="20"/>
  <c r="K136" i="20"/>
  <c r="D136" i="20"/>
  <c r="F136" i="20" l="1"/>
  <c r="G136" i="20"/>
  <c r="K137" i="20"/>
  <c r="J137" i="20"/>
  <c r="C137" i="20" a="1"/>
  <c r="C137" i="20" s="1"/>
  <c r="B137" i="20" a="1"/>
  <c r="B137" i="20" s="1"/>
  <c r="D137" i="20"/>
  <c r="L137" i="20"/>
  <c r="A138" i="20"/>
  <c r="E137" i="20"/>
  <c r="I136" i="20"/>
  <c r="H136" i="20"/>
  <c r="G137" i="20" l="1"/>
  <c r="F137" i="20"/>
  <c r="H137" i="20"/>
  <c r="I137" i="20"/>
  <c r="A139" i="20"/>
  <c r="E138" i="20"/>
  <c r="L138" i="20"/>
  <c r="D138" i="20"/>
  <c r="J138" i="20"/>
  <c r="C138" i="20" a="1"/>
  <c r="C138" i="20" s="1"/>
  <c r="K138" i="20"/>
  <c r="B138" i="20" a="1"/>
  <c r="B138" i="20" s="1"/>
  <c r="F138" i="20" l="1"/>
  <c r="G138" i="20"/>
  <c r="I138" i="20"/>
  <c r="H138" i="20"/>
  <c r="L139" i="20"/>
  <c r="D139" i="20"/>
  <c r="K139" i="20"/>
  <c r="E139" i="20"/>
  <c r="B139" i="20" a="1"/>
  <c r="B139" i="20" s="1"/>
  <c r="A140" i="20"/>
  <c r="C139" i="20" a="1"/>
  <c r="C139" i="20" s="1"/>
  <c r="J139" i="20"/>
  <c r="F139" i="20" l="1"/>
  <c r="G139" i="20"/>
  <c r="H139" i="20"/>
  <c r="I139" i="20"/>
  <c r="B140" i="20" a="1"/>
  <c r="B140" i="20" s="1"/>
  <c r="A141" i="20"/>
  <c r="E140" i="20"/>
  <c r="J140" i="20"/>
  <c r="C140" i="20" a="1"/>
  <c r="C140" i="20" s="1"/>
  <c r="K140" i="20"/>
  <c r="L140" i="20"/>
  <c r="D140" i="20"/>
  <c r="F140" i="20" l="1"/>
  <c r="G140" i="20"/>
  <c r="K141" i="20"/>
  <c r="J141" i="20"/>
  <c r="C141" i="20" a="1"/>
  <c r="C141" i="20" s="1"/>
  <c r="B141" i="20" a="1"/>
  <c r="B141" i="20" s="1"/>
  <c r="L141" i="20"/>
  <c r="D141" i="20"/>
  <c r="E141" i="20"/>
  <c r="A142" i="20"/>
  <c r="I140" i="20"/>
  <c r="H140" i="20"/>
  <c r="F141" i="20" l="1"/>
  <c r="G141" i="20"/>
  <c r="H141" i="20"/>
  <c r="I141" i="20"/>
  <c r="A143" i="20"/>
  <c r="E142" i="20"/>
  <c r="L142" i="20"/>
  <c r="D142" i="20"/>
  <c r="J142" i="20"/>
  <c r="C142" i="20" a="1"/>
  <c r="C142" i="20" s="1"/>
  <c r="K142" i="20"/>
  <c r="B142" i="20" a="1"/>
  <c r="B142" i="20" s="1"/>
  <c r="F142" i="20" l="1"/>
  <c r="G142" i="20"/>
  <c r="I142" i="20"/>
  <c r="H142" i="20"/>
  <c r="L143" i="20"/>
  <c r="D143" i="20"/>
  <c r="K143" i="20"/>
  <c r="B143" i="20" a="1"/>
  <c r="B143" i="20" s="1"/>
  <c r="A144" i="20"/>
  <c r="E143" i="20"/>
  <c r="J143" i="20"/>
  <c r="C143" i="20" a="1"/>
  <c r="C143" i="20" s="1"/>
  <c r="F143" i="20" l="1"/>
  <c r="G143" i="20"/>
  <c r="B144" i="20" a="1"/>
  <c r="B144" i="20" s="1"/>
  <c r="A145" i="20"/>
  <c r="E144" i="20"/>
  <c r="C144" i="20" a="1"/>
  <c r="C144" i="20" s="1"/>
  <c r="J144" i="20"/>
  <c r="K144" i="20"/>
  <c r="L144" i="20"/>
  <c r="D144" i="20"/>
  <c r="H143" i="20"/>
  <c r="I143" i="20"/>
  <c r="F144" i="20" l="1"/>
  <c r="G144" i="20"/>
  <c r="I144" i="20"/>
  <c r="H144" i="20"/>
  <c r="K145" i="20"/>
  <c r="J145" i="20"/>
  <c r="C145" i="20" a="1"/>
  <c r="C145" i="20" s="1"/>
  <c r="B145" i="20" a="1"/>
  <c r="B145" i="20" s="1"/>
  <c r="D145" i="20"/>
  <c r="L145" i="20"/>
  <c r="A146" i="20"/>
  <c r="E145" i="20"/>
  <c r="F145" i="20" l="1"/>
  <c r="G145" i="20"/>
  <c r="H145" i="20"/>
  <c r="I145" i="20"/>
  <c r="A147" i="20"/>
  <c r="E146" i="20"/>
  <c r="L146" i="20"/>
  <c r="D146" i="20"/>
  <c r="J146" i="20"/>
  <c r="C146" i="20" a="1"/>
  <c r="C146" i="20" s="1"/>
  <c r="K146" i="20"/>
  <c r="B146" i="20" a="1"/>
  <c r="B146" i="20" s="1"/>
  <c r="G146" i="20" l="1"/>
  <c r="F146" i="20"/>
  <c r="L147" i="20"/>
  <c r="D147" i="20"/>
  <c r="K147" i="20"/>
  <c r="E147" i="20"/>
  <c r="B147" i="20" a="1"/>
  <c r="B147" i="20" s="1"/>
  <c r="A148" i="20"/>
  <c r="C147" i="20" a="1"/>
  <c r="C147" i="20" s="1"/>
  <c r="J147" i="20"/>
  <c r="I146" i="20"/>
  <c r="H146" i="20"/>
  <c r="F147" i="20" l="1"/>
  <c r="G147" i="20"/>
  <c r="B148" i="20" a="1"/>
  <c r="B148" i="20" s="1"/>
  <c r="A149" i="20"/>
  <c r="E148" i="20"/>
  <c r="J148" i="20"/>
  <c r="C148" i="20" a="1"/>
  <c r="C148" i="20" s="1"/>
  <c r="D148" i="20"/>
  <c r="L148" i="20"/>
  <c r="K148" i="20"/>
  <c r="H147" i="20"/>
  <c r="I147" i="20"/>
  <c r="F148" i="20" l="1"/>
  <c r="G148" i="20"/>
  <c r="I148" i="20"/>
  <c r="H148" i="20"/>
  <c r="K149" i="20"/>
  <c r="J149" i="20"/>
  <c r="C149" i="20" a="1"/>
  <c r="C149" i="20" s="1"/>
  <c r="B149" i="20" a="1"/>
  <c r="B149" i="20" s="1"/>
  <c r="L149" i="20"/>
  <c r="D149" i="20"/>
  <c r="A150" i="20"/>
  <c r="E149" i="20"/>
  <c r="F149" i="20" l="1"/>
  <c r="G149" i="20"/>
  <c r="H149" i="20"/>
  <c r="I149" i="20"/>
  <c r="A151" i="20"/>
  <c r="E150" i="20"/>
  <c r="L150" i="20"/>
  <c r="D150" i="20"/>
  <c r="J150" i="20"/>
  <c r="C150" i="20" a="1"/>
  <c r="C150" i="20" s="1"/>
  <c r="K150" i="20"/>
  <c r="B150" i="20" a="1"/>
  <c r="B150" i="20" s="1"/>
  <c r="G150" i="20" l="1"/>
  <c r="F150" i="20"/>
  <c r="I150" i="20"/>
  <c r="H150" i="20"/>
  <c r="L151" i="20"/>
  <c r="D151" i="20"/>
  <c r="K151" i="20"/>
  <c r="B151" i="20" a="1"/>
  <c r="B151" i="20" s="1"/>
  <c r="A152" i="20"/>
  <c r="E151" i="20"/>
  <c r="J151" i="20"/>
  <c r="C151" i="20" a="1"/>
  <c r="C151" i="20" s="1"/>
  <c r="F151" i="20" l="1"/>
  <c r="G151" i="20"/>
  <c r="H151" i="20"/>
  <c r="I151" i="20"/>
  <c r="B152" i="20" a="1"/>
  <c r="B152" i="20" s="1"/>
  <c r="A153" i="20"/>
  <c r="E152" i="20"/>
  <c r="C152" i="20" a="1"/>
  <c r="C152" i="20" s="1"/>
  <c r="J152" i="20"/>
  <c r="L152" i="20"/>
  <c r="K152" i="20"/>
  <c r="D152" i="20"/>
  <c r="F152" i="20" l="1"/>
  <c r="G152" i="20"/>
  <c r="K153" i="20"/>
  <c r="J153" i="20"/>
  <c r="C153" i="20" a="1"/>
  <c r="C153" i="20" s="1"/>
  <c r="B153" i="20" a="1"/>
  <c r="B153" i="20" s="1"/>
  <c r="D153" i="20"/>
  <c r="L153" i="20"/>
  <c r="A154" i="20"/>
  <c r="E153" i="20"/>
  <c r="I152" i="20"/>
  <c r="H152" i="20"/>
  <c r="G153" i="20" l="1"/>
  <c r="F153" i="20"/>
  <c r="A155" i="20"/>
  <c r="E154" i="20"/>
  <c r="L154" i="20"/>
  <c r="D154" i="20"/>
  <c r="J154" i="20"/>
  <c r="C154" i="20" a="1"/>
  <c r="C154" i="20" s="1"/>
  <c r="K154" i="20"/>
  <c r="B154" i="20" a="1"/>
  <c r="B154" i="20" s="1"/>
  <c r="H153" i="20"/>
  <c r="I153" i="20"/>
  <c r="G154" i="20" l="1"/>
  <c r="F154" i="20"/>
  <c r="I154" i="20"/>
  <c r="H154" i="20"/>
  <c r="L155" i="20"/>
  <c r="D155" i="20"/>
  <c r="K155" i="20"/>
  <c r="E155" i="20"/>
  <c r="B155" i="20" a="1"/>
  <c r="B155" i="20" s="1"/>
  <c r="A156" i="20"/>
  <c r="C155" i="20" a="1"/>
  <c r="C155" i="20" s="1"/>
  <c r="J155" i="20"/>
  <c r="F155" i="20" l="1"/>
  <c r="G155" i="20"/>
  <c r="H155" i="20"/>
  <c r="I155" i="20"/>
  <c r="B156" i="20" a="1"/>
  <c r="B156" i="20" s="1"/>
  <c r="A157" i="20"/>
  <c r="E156" i="20"/>
  <c r="J156" i="20"/>
  <c r="C156" i="20" a="1"/>
  <c r="C156" i="20" s="1"/>
  <c r="K156" i="20"/>
  <c r="D156" i="20"/>
  <c r="L156" i="20"/>
  <c r="F156" i="20" l="1"/>
  <c r="G156" i="20"/>
  <c r="K157" i="20"/>
  <c r="J157" i="20"/>
  <c r="C157" i="20" a="1"/>
  <c r="C157" i="20" s="1"/>
  <c r="B157" i="20" a="1"/>
  <c r="B157" i="20" s="1"/>
  <c r="L157" i="20"/>
  <c r="D157" i="20"/>
  <c r="E157" i="20"/>
  <c r="A158" i="20"/>
  <c r="I156" i="20"/>
  <c r="H156" i="20"/>
  <c r="G157" i="20" l="1"/>
  <c r="F157" i="20"/>
  <c r="A159" i="20"/>
  <c r="E158" i="20"/>
  <c r="L158" i="20"/>
  <c r="D158" i="20"/>
  <c r="J158" i="20"/>
  <c r="C158" i="20" a="1"/>
  <c r="C158" i="20" s="1"/>
  <c r="K158" i="20"/>
  <c r="B158" i="20" a="1"/>
  <c r="B158" i="20" s="1"/>
  <c r="H157" i="20"/>
  <c r="I157" i="20"/>
  <c r="F158" i="20" l="1"/>
  <c r="G158" i="20"/>
  <c r="I158" i="20"/>
  <c r="H158" i="20"/>
  <c r="L159" i="20"/>
  <c r="D159" i="20"/>
  <c r="K159" i="20"/>
  <c r="B159" i="20" a="1"/>
  <c r="B159" i="20" s="1"/>
  <c r="A160" i="20"/>
  <c r="E159" i="20"/>
  <c r="J159" i="20"/>
  <c r="C159" i="20" a="1"/>
  <c r="C159" i="20" s="1"/>
  <c r="F159" i="20" l="1"/>
  <c r="G159" i="20"/>
  <c r="H159" i="20"/>
  <c r="I159" i="20"/>
  <c r="K160" i="20"/>
  <c r="B160" i="20" a="1"/>
  <c r="B160" i="20" s="1"/>
  <c r="E160" i="20"/>
  <c r="C160" i="20" a="1"/>
  <c r="C160" i="20" s="1"/>
  <c r="J160" i="20"/>
  <c r="L160" i="20"/>
  <c r="A161" i="20"/>
  <c r="D160" i="20"/>
  <c r="F160" i="20" l="1"/>
  <c r="G160" i="20"/>
  <c r="I160" i="20"/>
  <c r="H160" i="20"/>
  <c r="A162" i="20"/>
  <c r="E161" i="20"/>
  <c r="D161" i="20"/>
  <c r="L161" i="20"/>
  <c r="J161" i="20"/>
  <c r="B161" i="20" a="1"/>
  <c r="B161" i="20" s="1"/>
  <c r="C161" i="20" a="1"/>
  <c r="C161" i="20" s="1"/>
  <c r="K161" i="20"/>
  <c r="G161" i="20" l="1"/>
  <c r="F161" i="20"/>
  <c r="B162" i="20" a="1"/>
  <c r="B162" i="20" s="1"/>
  <c r="E162" i="20"/>
  <c r="A163" i="20"/>
  <c r="D162" i="20"/>
  <c r="J162" i="20"/>
  <c r="C162" i="20" a="1"/>
  <c r="C162" i="20" s="1"/>
  <c r="L162" i="20"/>
  <c r="K162" i="20"/>
  <c r="I161" i="20"/>
  <c r="H161" i="20"/>
  <c r="F162" i="20" l="1"/>
  <c r="G162" i="20"/>
  <c r="A164" i="20"/>
  <c r="D163" i="20"/>
  <c r="L163" i="20"/>
  <c r="J163" i="20"/>
  <c r="B163" i="20" a="1"/>
  <c r="B163" i="20" s="1"/>
  <c r="K163" i="20"/>
  <c r="E163" i="20"/>
  <c r="C163" i="20" a="1"/>
  <c r="C163" i="20" s="1"/>
  <c r="I162" i="20"/>
  <c r="H162" i="20"/>
  <c r="F163" i="20" l="1"/>
  <c r="G163" i="20"/>
  <c r="I163" i="20"/>
  <c r="H163" i="20"/>
  <c r="K164" i="20"/>
  <c r="E164" i="20"/>
  <c r="A165" i="20"/>
  <c r="D164" i="20"/>
  <c r="B164" i="20" a="1"/>
  <c r="B164" i="20" s="1"/>
  <c r="L164" i="20"/>
  <c r="J164" i="20"/>
  <c r="C164" i="20" a="1"/>
  <c r="C164" i="20" s="1"/>
  <c r="F164" i="20" l="1"/>
  <c r="G164" i="20"/>
  <c r="H164" i="20"/>
  <c r="I164" i="20"/>
  <c r="A166" i="20"/>
  <c r="E165" i="20"/>
  <c r="L165" i="20"/>
  <c r="K165" i="20"/>
  <c r="C165" i="20" a="1"/>
  <c r="C165" i="20" s="1"/>
  <c r="B165" i="20" a="1"/>
  <c r="B165" i="20" s="1"/>
  <c r="D165" i="20"/>
  <c r="J165" i="20"/>
  <c r="F165" i="20" l="1"/>
  <c r="G165" i="20"/>
  <c r="A167" i="20"/>
  <c r="D166" i="20"/>
  <c r="L166" i="20"/>
  <c r="E166" i="20"/>
  <c r="B166" i="20" a="1"/>
  <c r="B166" i="20" s="1"/>
  <c r="J166" i="20"/>
  <c r="C166" i="20" a="1"/>
  <c r="C166" i="20" s="1"/>
  <c r="K166" i="20"/>
  <c r="I165" i="20"/>
  <c r="H165" i="20"/>
  <c r="F166" i="20" l="1"/>
  <c r="G166" i="20"/>
  <c r="H166" i="20"/>
  <c r="I166" i="20"/>
  <c r="L167" i="20"/>
  <c r="K167" i="20"/>
  <c r="C167" i="20" a="1"/>
  <c r="C167" i="20" s="1"/>
  <c r="A168" i="20"/>
  <c r="J167" i="20"/>
  <c r="D167" i="20"/>
  <c r="B167" i="20" a="1"/>
  <c r="B167" i="20" s="1"/>
  <c r="E167" i="20"/>
  <c r="F167" i="20" l="1"/>
  <c r="G167" i="20"/>
  <c r="K168" i="20"/>
  <c r="A169" i="20"/>
  <c r="D168" i="20"/>
  <c r="L168" i="20"/>
  <c r="C168" i="20" a="1"/>
  <c r="C168" i="20" s="1"/>
  <c r="E168" i="20"/>
  <c r="J168" i="20"/>
  <c r="B168" i="20" a="1"/>
  <c r="B168" i="20" s="1"/>
  <c r="I167" i="20"/>
  <c r="H167" i="20"/>
  <c r="F168" i="20" l="1"/>
  <c r="G168" i="20"/>
  <c r="A170" i="20"/>
  <c r="E169" i="20"/>
  <c r="L169" i="20"/>
  <c r="C169" i="20" a="1"/>
  <c r="C169" i="20" s="1"/>
  <c r="K169" i="20"/>
  <c r="B169" i="20" a="1"/>
  <c r="B169" i="20" s="1"/>
  <c r="J169" i="20"/>
  <c r="D169" i="20"/>
  <c r="H168" i="20"/>
  <c r="I168" i="20"/>
  <c r="F169" i="20" l="1"/>
  <c r="G169" i="20"/>
  <c r="J170" i="20"/>
  <c r="C170" i="20" a="1"/>
  <c r="C170" i="20" s="1"/>
  <c r="K170" i="20"/>
  <c r="E170" i="20"/>
  <c r="D170" i="20"/>
  <c r="L170" i="20"/>
  <c r="B170" i="20" a="1"/>
  <c r="B170" i="20" s="1"/>
  <c r="A171" i="20"/>
  <c r="H169" i="20"/>
  <c r="I169" i="20"/>
  <c r="F170" i="20" l="1"/>
  <c r="G170" i="20"/>
  <c r="B171" i="20" a="1"/>
  <c r="B171" i="20" s="1"/>
  <c r="L171" i="20"/>
  <c r="D171" i="20"/>
  <c r="J171" i="20"/>
  <c r="E171" i="20"/>
  <c r="K171" i="20"/>
  <c r="A172" i="20"/>
  <c r="C171" i="20" a="1"/>
  <c r="C171" i="20" s="1"/>
  <c r="I170" i="20"/>
  <c r="H170" i="20"/>
  <c r="F171" i="20" l="1"/>
  <c r="G171" i="20"/>
  <c r="K172" i="20"/>
  <c r="J172" i="20"/>
  <c r="C172" i="20" a="1"/>
  <c r="C172" i="20" s="1"/>
  <c r="D172" i="20"/>
  <c r="E172" i="20"/>
  <c r="L172" i="20"/>
  <c r="B172" i="20" a="1"/>
  <c r="B172" i="20" s="1"/>
  <c r="A173" i="20"/>
  <c r="I171" i="20"/>
  <c r="H171" i="20"/>
  <c r="F172" i="20" l="1"/>
  <c r="G172" i="20"/>
  <c r="A174" i="20"/>
  <c r="E173" i="20"/>
  <c r="L173" i="20"/>
  <c r="D173" i="20"/>
  <c r="B173" i="20" a="1"/>
  <c r="B173" i="20" s="1"/>
  <c r="C173" i="20" a="1"/>
  <c r="C173" i="20" s="1"/>
  <c r="K173" i="20"/>
  <c r="J173" i="20"/>
  <c r="H172" i="20"/>
  <c r="I172" i="20"/>
  <c r="F173" i="20" l="1"/>
  <c r="G173" i="20"/>
  <c r="H173" i="20"/>
  <c r="I173" i="20"/>
  <c r="J174" i="20"/>
  <c r="C174" i="20" a="1"/>
  <c r="C174" i="20" s="1"/>
  <c r="E174" i="20"/>
  <c r="D174" i="20"/>
  <c r="A175" i="20"/>
  <c r="L174" i="20"/>
  <c r="B174" i="20" a="1"/>
  <c r="B174" i="20" s="1"/>
  <c r="K174" i="20"/>
  <c r="F174" i="20" l="1"/>
  <c r="G174" i="20"/>
  <c r="H174" i="20"/>
  <c r="I174" i="20"/>
  <c r="B175" i="20" a="1"/>
  <c r="B175" i="20" s="1"/>
  <c r="L175" i="20"/>
  <c r="D175" i="20"/>
  <c r="E175" i="20"/>
  <c r="A176" i="20"/>
  <c r="K175" i="20"/>
  <c r="C175" i="20" a="1"/>
  <c r="C175" i="20" s="1"/>
  <c r="J175" i="20"/>
  <c r="F175" i="20" l="1"/>
  <c r="G175" i="20"/>
  <c r="I175" i="20"/>
  <c r="H175" i="20"/>
  <c r="K176" i="20"/>
  <c r="J176" i="20"/>
  <c r="C176" i="20" a="1"/>
  <c r="C176" i="20" s="1"/>
  <c r="D176" i="20"/>
  <c r="L176" i="20"/>
  <c r="E176" i="20"/>
  <c r="B176" i="20" a="1"/>
  <c r="B176" i="20" s="1"/>
  <c r="A177" i="20"/>
  <c r="F176" i="20" l="1"/>
  <c r="G176" i="20"/>
  <c r="I176" i="20"/>
  <c r="H176" i="20"/>
  <c r="A178" i="20"/>
  <c r="E177" i="20"/>
  <c r="L177" i="20"/>
  <c r="D177" i="20"/>
  <c r="B177" i="20" a="1"/>
  <c r="B177" i="20" s="1"/>
  <c r="C177" i="20" a="1"/>
  <c r="C177" i="20" s="1"/>
  <c r="J177" i="20"/>
  <c r="K177" i="20"/>
  <c r="F177" i="20" l="1"/>
  <c r="G177" i="20"/>
  <c r="J178" i="20"/>
  <c r="C178" i="20" a="1"/>
  <c r="C178" i="20" s="1"/>
  <c r="A179" i="20"/>
  <c r="L178" i="20"/>
  <c r="B178" i="20" a="1"/>
  <c r="B178" i="20" s="1"/>
  <c r="K178" i="20"/>
  <c r="E178" i="20"/>
  <c r="D178" i="20"/>
  <c r="H177" i="20"/>
  <c r="I177" i="20"/>
  <c r="G178" i="20" l="1"/>
  <c r="F178" i="20"/>
  <c r="B179" i="20" a="1"/>
  <c r="B179" i="20" s="1"/>
  <c r="L179" i="20"/>
  <c r="D179" i="20"/>
  <c r="A180" i="20"/>
  <c r="K179" i="20"/>
  <c r="J179" i="20"/>
  <c r="C179" i="20" a="1"/>
  <c r="C179" i="20" s="1"/>
  <c r="E179" i="20"/>
  <c r="I178" i="20"/>
  <c r="H178" i="20"/>
  <c r="F179" i="20" l="1"/>
  <c r="G179" i="20"/>
  <c r="I179" i="20"/>
  <c r="H179" i="20"/>
  <c r="K180" i="20"/>
  <c r="J180" i="20"/>
  <c r="C180" i="20" a="1"/>
  <c r="C180" i="20" s="1"/>
  <c r="L180" i="20"/>
  <c r="E180" i="20"/>
  <c r="B180" i="20" a="1"/>
  <c r="B180" i="20" s="1"/>
  <c r="A181" i="20"/>
  <c r="D180" i="20"/>
  <c r="F180" i="20" l="1"/>
  <c r="G180" i="20"/>
  <c r="I180" i="20"/>
  <c r="H180" i="20"/>
  <c r="A182" i="20"/>
  <c r="E181" i="20"/>
  <c r="L181" i="20"/>
  <c r="D181" i="20"/>
  <c r="B181" i="20" a="1"/>
  <c r="B181" i="20" s="1"/>
  <c r="J181" i="20"/>
  <c r="K181" i="20"/>
  <c r="C181" i="20" a="1"/>
  <c r="C181" i="20" s="1"/>
  <c r="G181" i="20" l="1"/>
  <c r="F181" i="20"/>
  <c r="J182" i="20"/>
  <c r="C182" i="20" a="1"/>
  <c r="C182" i="20" s="1"/>
  <c r="D182" i="20"/>
  <c r="K182" i="20"/>
  <c r="E182" i="20"/>
  <c r="L182" i="20"/>
  <c r="A183" i="20"/>
  <c r="B182" i="20" a="1"/>
  <c r="B182" i="20" s="1"/>
  <c r="H181" i="20"/>
  <c r="I181" i="20"/>
  <c r="G182" i="20" l="1"/>
  <c r="F182" i="20"/>
  <c r="B183" i="20" a="1"/>
  <c r="B183" i="20" s="1"/>
  <c r="L183" i="20"/>
  <c r="D183" i="20"/>
  <c r="C183" i="20" a="1"/>
  <c r="C183" i="20" s="1"/>
  <c r="J183" i="20"/>
  <c r="E183" i="20"/>
  <c r="K183" i="20"/>
  <c r="A184" i="20"/>
  <c r="I182" i="20"/>
  <c r="H182" i="20"/>
  <c r="F183" i="20" l="1"/>
  <c r="G183" i="20"/>
  <c r="I183" i="20"/>
  <c r="H183" i="20"/>
  <c r="K184" i="20"/>
  <c r="J184" i="20"/>
  <c r="C184" i="20" a="1"/>
  <c r="C184" i="20" s="1"/>
  <c r="E184" i="20"/>
  <c r="A185" i="20"/>
  <c r="B184" i="20" a="1"/>
  <c r="B184" i="20" s="1"/>
  <c r="D184" i="20"/>
  <c r="L184" i="20"/>
  <c r="F184" i="20" l="1"/>
  <c r="G184" i="20"/>
  <c r="H184" i="20"/>
  <c r="I184" i="20"/>
  <c r="A186" i="20"/>
  <c r="E185" i="20"/>
  <c r="L185" i="20"/>
  <c r="D185" i="20"/>
  <c r="B185" i="20" a="1"/>
  <c r="B185" i="20" s="1"/>
  <c r="K185" i="20"/>
  <c r="C185" i="20" a="1"/>
  <c r="C185" i="20" s="1"/>
  <c r="J185" i="20"/>
  <c r="G185" i="20" l="1"/>
  <c r="F185" i="20"/>
  <c r="H185" i="20"/>
  <c r="I185" i="20"/>
  <c r="J186" i="20"/>
  <c r="C186" i="20" a="1"/>
  <c r="C186" i="20" s="1"/>
  <c r="D186" i="20"/>
  <c r="L186" i="20"/>
  <c r="B186" i="20" a="1"/>
  <c r="B186" i="20" s="1"/>
  <c r="K186" i="20"/>
  <c r="A187" i="20"/>
  <c r="E186" i="20"/>
  <c r="G186" i="20" l="1"/>
  <c r="F186" i="20"/>
  <c r="B187" i="20" a="1"/>
  <c r="B187" i="20" s="1"/>
  <c r="L187" i="20"/>
  <c r="D187" i="20"/>
  <c r="C187" i="20" a="1"/>
  <c r="C187" i="20" s="1"/>
  <c r="K187" i="20"/>
  <c r="J187" i="20"/>
  <c r="E187" i="20"/>
  <c r="A188" i="20"/>
  <c r="H186" i="20"/>
  <c r="I186" i="20"/>
  <c r="F187" i="20" l="1"/>
  <c r="G187" i="20"/>
  <c r="K188" i="20"/>
  <c r="J188" i="20"/>
  <c r="C188" i="20" a="1"/>
  <c r="C188" i="20" s="1"/>
  <c r="A189" i="20"/>
  <c r="B188" i="20" a="1"/>
  <c r="B188" i="20" s="1"/>
  <c r="L188" i="20"/>
  <c r="D188" i="20"/>
  <c r="E188" i="20"/>
  <c r="I187" i="20"/>
  <c r="H187" i="20"/>
  <c r="F188" i="20" l="1"/>
  <c r="G188" i="20"/>
  <c r="A190" i="20"/>
  <c r="E189" i="20"/>
  <c r="L189" i="20"/>
  <c r="D189" i="20"/>
  <c r="B189" i="20" a="1"/>
  <c r="B189" i="20" s="1"/>
  <c r="K189" i="20"/>
  <c r="C189" i="20" a="1"/>
  <c r="C189" i="20" s="1"/>
  <c r="J189" i="20"/>
  <c r="I188" i="20"/>
  <c r="H188" i="20"/>
  <c r="G189" i="20" l="1"/>
  <c r="F189" i="20"/>
  <c r="H189" i="20"/>
  <c r="I189" i="20"/>
  <c r="J190" i="20"/>
  <c r="C190" i="20" a="1"/>
  <c r="C190" i="20" s="1"/>
  <c r="L190" i="20"/>
  <c r="B190" i="20" a="1"/>
  <c r="B190" i="20" s="1"/>
  <c r="K190" i="20"/>
  <c r="E190" i="20"/>
  <c r="A191" i="20"/>
  <c r="D190" i="20"/>
  <c r="F190" i="20" l="1"/>
  <c r="G190" i="20"/>
  <c r="B191" i="20" a="1"/>
  <c r="B191" i="20" s="1"/>
  <c r="L191" i="20"/>
  <c r="D191" i="20"/>
  <c r="K191" i="20"/>
  <c r="J191" i="20"/>
  <c r="E191" i="20"/>
  <c r="A192" i="20"/>
  <c r="C191" i="20" a="1"/>
  <c r="C191" i="20" s="1"/>
  <c r="H190" i="20"/>
  <c r="I190" i="20"/>
  <c r="F191" i="20" l="1"/>
  <c r="G191" i="20"/>
  <c r="K192" i="20"/>
  <c r="J192" i="20"/>
  <c r="C192" i="20" a="1"/>
  <c r="C192" i="20" s="1"/>
  <c r="E192" i="20"/>
  <c r="D192" i="20"/>
  <c r="L192" i="20"/>
  <c r="B192" i="20" a="1"/>
  <c r="B192" i="20" s="1"/>
  <c r="A193" i="20"/>
  <c r="I191" i="20"/>
  <c r="H191" i="20"/>
  <c r="F192" i="20" l="1"/>
  <c r="G192" i="20"/>
  <c r="A194" i="20"/>
  <c r="E193" i="20"/>
  <c r="L193" i="20"/>
  <c r="D193" i="20"/>
  <c r="B193" i="20" a="1"/>
  <c r="B193" i="20" s="1"/>
  <c r="C193" i="20" a="1"/>
  <c r="C193" i="20" s="1"/>
  <c r="J193" i="20"/>
  <c r="K193" i="20"/>
  <c r="I192" i="20"/>
  <c r="H192" i="20"/>
  <c r="F193" i="20" l="1"/>
  <c r="G193" i="20"/>
  <c r="H193" i="20"/>
  <c r="I193" i="20"/>
  <c r="J194" i="20"/>
  <c r="C194" i="20" a="1"/>
  <c r="C194" i="20" s="1"/>
  <c r="E194" i="20"/>
  <c r="A195" i="20"/>
  <c r="D194" i="20"/>
  <c r="K194" i="20"/>
  <c r="B194" i="20" a="1"/>
  <c r="B194" i="20" s="1"/>
  <c r="L194" i="20"/>
  <c r="F194" i="20" l="1"/>
  <c r="G194" i="20"/>
  <c r="H194" i="20"/>
  <c r="I194" i="20"/>
  <c r="B195" i="20" a="1"/>
  <c r="B195" i="20" s="1"/>
  <c r="L195" i="20"/>
  <c r="D195" i="20"/>
  <c r="E195" i="20"/>
  <c r="C195" i="20" a="1"/>
  <c r="C195" i="20" s="1"/>
  <c r="A196" i="20"/>
  <c r="K195" i="20"/>
  <c r="J195" i="20"/>
  <c r="F195" i="20" l="1"/>
  <c r="G195" i="20"/>
  <c r="K196" i="20"/>
  <c r="J196" i="20"/>
  <c r="C196" i="20" a="1"/>
  <c r="C196" i="20" s="1"/>
  <c r="E196" i="20"/>
  <c r="D196" i="20"/>
  <c r="A197" i="20"/>
  <c r="B196" i="20" a="1"/>
  <c r="B196" i="20" s="1"/>
  <c r="L196" i="20"/>
  <c r="I195" i="20"/>
  <c r="H195" i="20"/>
  <c r="F196" i="20" l="1"/>
  <c r="G196" i="20"/>
  <c r="I196" i="20"/>
  <c r="H196" i="20"/>
  <c r="A198" i="20"/>
  <c r="E197" i="20"/>
  <c r="L197" i="20"/>
  <c r="D197" i="20"/>
  <c r="B197" i="20" a="1"/>
  <c r="B197" i="20" s="1"/>
  <c r="C197" i="20" a="1"/>
  <c r="C197" i="20" s="1"/>
  <c r="K197" i="20"/>
  <c r="J197" i="20"/>
  <c r="F197" i="20" l="1"/>
  <c r="G197" i="20"/>
  <c r="J198" i="20"/>
  <c r="C198" i="20" a="1"/>
  <c r="C198" i="20" s="1"/>
  <c r="A199" i="20"/>
  <c r="K198" i="20"/>
  <c r="D198" i="20"/>
  <c r="B198" i="20" a="1"/>
  <c r="B198" i="20" s="1"/>
  <c r="L198" i="20"/>
  <c r="E198" i="20"/>
  <c r="H197" i="20"/>
  <c r="I197" i="20"/>
  <c r="F198" i="20" l="1"/>
  <c r="G198" i="20"/>
  <c r="B199" i="20" a="1"/>
  <c r="B199" i="20" s="1"/>
  <c r="L199" i="20"/>
  <c r="D199" i="20"/>
  <c r="C199" i="20" a="1"/>
  <c r="C199" i="20" s="1"/>
  <c r="A200" i="20"/>
  <c r="J199" i="20"/>
  <c r="K199" i="20"/>
  <c r="E199" i="20"/>
  <c r="I198" i="20"/>
  <c r="H198" i="20"/>
  <c r="F199" i="20" l="1"/>
  <c r="G199" i="20"/>
  <c r="K200" i="20"/>
  <c r="J200" i="20"/>
  <c r="C200" i="20" a="1"/>
  <c r="C200" i="20" s="1"/>
  <c r="A201" i="20"/>
  <c r="B200" i="20" a="1"/>
  <c r="B200" i="20" s="1"/>
  <c r="L200" i="20"/>
  <c r="E200" i="20"/>
  <c r="D200" i="20"/>
  <c r="I199" i="20"/>
  <c r="H199" i="20"/>
  <c r="F200" i="20" l="1"/>
  <c r="G200" i="20"/>
  <c r="H200" i="20"/>
  <c r="I200" i="20"/>
  <c r="A202" i="20"/>
  <c r="E201" i="20"/>
  <c r="L201" i="20"/>
  <c r="D201" i="20"/>
  <c r="B201" i="20" a="1"/>
  <c r="B201" i="20" s="1"/>
  <c r="K201" i="20"/>
  <c r="J201" i="20"/>
  <c r="C201" i="20" a="1"/>
  <c r="C201" i="20" s="1"/>
  <c r="G201" i="20" l="1"/>
  <c r="F201" i="20"/>
  <c r="J202" i="20"/>
  <c r="C202" i="20" a="1"/>
  <c r="C202" i="20" s="1"/>
  <c r="K202" i="20"/>
  <c r="E202" i="20"/>
  <c r="D202" i="20"/>
  <c r="B202" i="20" a="1"/>
  <c r="B202" i="20" s="1"/>
  <c r="L202" i="20"/>
  <c r="A203" i="20"/>
  <c r="H201" i="20"/>
  <c r="I201" i="20"/>
  <c r="F202" i="20" l="1"/>
  <c r="G202" i="20"/>
  <c r="I202" i="20"/>
  <c r="H202" i="20"/>
  <c r="B203" i="20" a="1"/>
  <c r="B203" i="20" s="1"/>
  <c r="L203" i="20"/>
  <c r="D203" i="20"/>
  <c r="J203" i="20"/>
  <c r="E203" i="20"/>
  <c r="K203" i="20"/>
  <c r="C203" i="20" a="1"/>
  <c r="C203" i="20" s="1"/>
  <c r="A204" i="20"/>
  <c r="F203" i="20" l="1"/>
  <c r="G203" i="20"/>
  <c r="K204" i="20"/>
  <c r="J204" i="20"/>
  <c r="C204" i="20" a="1"/>
  <c r="C204" i="20" s="1"/>
  <c r="D204" i="20"/>
  <c r="E204" i="20"/>
  <c r="L204" i="20"/>
  <c r="A205" i="20"/>
  <c r="B204" i="20" a="1"/>
  <c r="B204" i="20" s="1"/>
  <c r="I203" i="20"/>
  <c r="H203" i="20"/>
  <c r="F204" i="20" l="1"/>
  <c r="G204" i="20"/>
  <c r="H204" i="20"/>
  <c r="I204" i="20"/>
  <c r="A206" i="20"/>
  <c r="E205" i="20"/>
  <c r="L205" i="20"/>
  <c r="D205" i="20"/>
  <c r="B205" i="20" a="1"/>
  <c r="B205" i="20" s="1"/>
  <c r="C205" i="20" a="1"/>
  <c r="C205" i="20" s="1"/>
  <c r="J205" i="20"/>
  <c r="K205" i="20"/>
  <c r="F205" i="20" l="1"/>
  <c r="G205" i="20"/>
  <c r="J206" i="20"/>
  <c r="C206" i="20" a="1"/>
  <c r="C206" i="20" s="1"/>
  <c r="E206" i="20"/>
  <c r="D206" i="20"/>
  <c r="A207" i="20"/>
  <c r="L206" i="20"/>
  <c r="B206" i="20" a="1"/>
  <c r="B206" i="20" s="1"/>
  <c r="K206" i="20"/>
  <c r="H205" i="20"/>
  <c r="I205" i="20"/>
  <c r="F206" i="20" l="1"/>
  <c r="G206" i="20"/>
  <c r="H206" i="20"/>
  <c r="I206" i="20"/>
  <c r="B207" i="20" a="1"/>
  <c r="B207" i="20" s="1"/>
  <c r="L207" i="20"/>
  <c r="D207" i="20"/>
  <c r="E207" i="20"/>
  <c r="A208" i="20"/>
  <c r="K207" i="20"/>
  <c r="C207" i="20" a="1"/>
  <c r="C207" i="20" s="1"/>
  <c r="J207" i="20"/>
  <c r="F207" i="20" l="1"/>
  <c r="G207" i="20"/>
  <c r="I207" i="20"/>
  <c r="H207" i="20"/>
  <c r="K208" i="20"/>
  <c r="J208" i="20"/>
  <c r="C208" i="20" a="1"/>
  <c r="C208" i="20" s="1"/>
  <c r="D208" i="20"/>
  <c r="L208" i="20"/>
  <c r="A209" i="20"/>
  <c r="E208" i="20"/>
  <c r="B208" i="20" a="1"/>
  <c r="B208" i="20" s="1"/>
  <c r="F208" i="20" l="1"/>
  <c r="G208" i="20"/>
  <c r="I208" i="20"/>
  <c r="H208" i="20"/>
  <c r="A210" i="20"/>
  <c r="E209" i="20"/>
  <c r="L209" i="20"/>
  <c r="D209" i="20"/>
  <c r="B209" i="20" a="1"/>
  <c r="B209" i="20" s="1"/>
  <c r="C209" i="20" a="1"/>
  <c r="C209" i="20" s="1"/>
  <c r="J209" i="20"/>
  <c r="K209" i="20"/>
  <c r="F209" i="20" l="1"/>
  <c r="G209" i="20"/>
  <c r="H209" i="20"/>
  <c r="I209" i="20"/>
  <c r="J210" i="20"/>
  <c r="C210" i="20" a="1"/>
  <c r="C210" i="20" s="1"/>
  <c r="A211" i="20"/>
  <c r="L210" i="20"/>
  <c r="B210" i="20" a="1"/>
  <c r="B210" i="20" s="1"/>
  <c r="K210" i="20"/>
  <c r="E210" i="20"/>
  <c r="D210" i="20"/>
  <c r="G210" i="20" l="1"/>
  <c r="F210" i="20"/>
  <c r="B211" i="20" a="1"/>
  <c r="B211" i="20" s="1"/>
  <c r="L211" i="20"/>
  <c r="D211" i="20"/>
  <c r="A212" i="20"/>
  <c r="K211" i="20"/>
  <c r="C211" i="20" a="1"/>
  <c r="C211" i="20" s="1"/>
  <c r="J211" i="20"/>
  <c r="E211" i="20"/>
  <c r="I210" i="20"/>
  <c r="H210" i="20"/>
  <c r="F211" i="20" l="1"/>
  <c r="G211" i="20"/>
  <c r="I211" i="20"/>
  <c r="H211" i="20"/>
  <c r="K212" i="20"/>
  <c r="J212" i="20"/>
  <c r="C212" i="20" a="1"/>
  <c r="C212" i="20" s="1"/>
  <c r="L212" i="20"/>
  <c r="E212" i="20"/>
  <c r="A213" i="20"/>
  <c r="B212" i="20" a="1"/>
  <c r="B212" i="20" s="1"/>
  <c r="D212" i="20"/>
  <c r="F212" i="20" l="1"/>
  <c r="G212" i="20"/>
  <c r="I212" i="20"/>
  <c r="H212" i="20"/>
  <c r="A214" i="20"/>
  <c r="E213" i="20"/>
  <c r="L213" i="20"/>
  <c r="D213" i="20"/>
  <c r="B213" i="20" a="1"/>
  <c r="B213" i="20" s="1"/>
  <c r="J213" i="20"/>
  <c r="K213" i="20"/>
  <c r="C213" i="20" a="1"/>
  <c r="C213" i="20" s="1"/>
  <c r="F213" i="20" l="1"/>
  <c r="G213" i="20"/>
  <c r="J214" i="20"/>
  <c r="C214" i="20" a="1"/>
  <c r="C214" i="20" s="1"/>
  <c r="D214" i="20"/>
  <c r="K214" i="20"/>
  <c r="E214" i="20"/>
  <c r="B214" i="20" a="1"/>
  <c r="B214" i="20" s="1"/>
  <c r="A215" i="20"/>
  <c r="L214" i="20"/>
  <c r="H213" i="20"/>
  <c r="I213" i="20"/>
  <c r="G214" i="20" l="1"/>
  <c r="F214" i="20"/>
  <c r="B215" i="20" a="1"/>
  <c r="B215" i="20" s="1"/>
  <c r="L215" i="20"/>
  <c r="D215" i="20"/>
  <c r="C215" i="20" a="1"/>
  <c r="C215" i="20" s="1"/>
  <c r="J215" i="20"/>
  <c r="E215" i="20"/>
  <c r="K215" i="20"/>
  <c r="A216" i="20"/>
  <c r="I214" i="20"/>
  <c r="H214" i="20"/>
  <c r="F215" i="20" l="1"/>
  <c r="G215" i="20"/>
  <c r="K216" i="20"/>
  <c r="J216" i="20"/>
  <c r="C216" i="20" a="1"/>
  <c r="C216" i="20" s="1"/>
  <c r="E216" i="20"/>
  <c r="A217" i="20"/>
  <c r="B216" i="20" a="1"/>
  <c r="B216" i="20" s="1"/>
  <c r="D216" i="20"/>
  <c r="L216" i="20"/>
  <c r="I215" i="20"/>
  <c r="H215" i="20"/>
  <c r="F216" i="20" l="1"/>
  <c r="G216" i="20"/>
  <c r="A218" i="20"/>
  <c r="E217" i="20"/>
  <c r="L217" i="20"/>
  <c r="D217" i="20"/>
  <c r="B217" i="20" a="1"/>
  <c r="B217" i="20" s="1"/>
  <c r="K217" i="20"/>
  <c r="C217" i="20" a="1"/>
  <c r="C217" i="20" s="1"/>
  <c r="J217" i="20"/>
  <c r="H216" i="20"/>
  <c r="I216" i="20"/>
  <c r="G217" i="20" l="1"/>
  <c r="F217" i="20"/>
  <c r="H217" i="20"/>
  <c r="I217" i="20"/>
  <c r="J218" i="20"/>
  <c r="C218" i="20" a="1"/>
  <c r="C218" i="20" s="1"/>
  <c r="D218" i="20"/>
  <c r="L218" i="20"/>
  <c r="B218" i="20" a="1"/>
  <c r="B218" i="20" s="1"/>
  <c r="K218" i="20"/>
  <c r="E218" i="20"/>
  <c r="A219" i="20"/>
  <c r="G218" i="20" l="1"/>
  <c r="F218" i="20"/>
  <c r="B219" i="20" a="1"/>
  <c r="B219" i="20" s="1"/>
  <c r="L219" i="20"/>
  <c r="D219" i="20"/>
  <c r="C219" i="20" a="1"/>
  <c r="C219" i="20" s="1"/>
  <c r="K219" i="20"/>
  <c r="J219" i="20"/>
  <c r="A220" i="20"/>
  <c r="E219" i="20"/>
  <c r="I218" i="20"/>
  <c r="H218" i="20"/>
  <c r="F219" i="20" l="1"/>
  <c r="G219" i="20"/>
  <c r="K220" i="20"/>
  <c r="J220" i="20"/>
  <c r="C220" i="20" a="1"/>
  <c r="C220" i="20" s="1"/>
  <c r="A221" i="20"/>
  <c r="B220" i="20" a="1"/>
  <c r="B220" i="20" s="1"/>
  <c r="D220" i="20"/>
  <c r="L220" i="20"/>
  <c r="E220" i="20"/>
  <c r="I219" i="20"/>
  <c r="H219" i="20"/>
  <c r="F220" i="20" l="1"/>
  <c r="G220" i="20"/>
  <c r="I220" i="20"/>
  <c r="H220" i="20"/>
  <c r="A222" i="20"/>
  <c r="E221" i="20"/>
  <c r="L221" i="20"/>
  <c r="D221" i="20"/>
  <c r="B221" i="20" a="1"/>
  <c r="B221" i="20" s="1"/>
  <c r="K221" i="20"/>
  <c r="J221" i="20"/>
  <c r="C221" i="20" a="1"/>
  <c r="C221" i="20" s="1"/>
  <c r="G221" i="20" l="1"/>
  <c r="F221" i="20"/>
  <c r="H221" i="20"/>
  <c r="I221" i="20"/>
  <c r="J222" i="20"/>
  <c r="C222" i="20" a="1"/>
  <c r="C222" i="20" s="1"/>
  <c r="L222" i="20"/>
  <c r="B222" i="20" a="1"/>
  <c r="B222" i="20" s="1"/>
  <c r="K222" i="20"/>
  <c r="E222" i="20"/>
  <c r="A223" i="20"/>
  <c r="D222" i="20"/>
  <c r="F222" i="20" l="1"/>
  <c r="G222" i="20"/>
  <c r="B223" i="20" a="1"/>
  <c r="B223" i="20" s="1"/>
  <c r="L223" i="20"/>
  <c r="D223" i="20"/>
  <c r="K223" i="20"/>
  <c r="J223" i="20"/>
  <c r="E223" i="20"/>
  <c r="A224" i="20"/>
  <c r="C223" i="20" a="1"/>
  <c r="C223" i="20" s="1"/>
  <c r="H222" i="20"/>
  <c r="I222" i="20"/>
  <c r="F223" i="20" l="1"/>
  <c r="G223" i="20"/>
  <c r="K224" i="20"/>
  <c r="J224" i="20"/>
  <c r="C224" i="20" a="1"/>
  <c r="C224" i="20" s="1"/>
  <c r="E224" i="20"/>
  <c r="D224" i="20"/>
  <c r="L224" i="20"/>
  <c r="A225" i="20"/>
  <c r="B224" i="20" a="1"/>
  <c r="B224" i="20" s="1"/>
  <c r="I223" i="20"/>
  <c r="H223" i="20"/>
  <c r="F224" i="20" l="1"/>
  <c r="G224" i="20"/>
  <c r="A226" i="20"/>
  <c r="E225" i="20"/>
  <c r="L225" i="20"/>
  <c r="D225" i="20"/>
  <c r="B225" i="20" a="1"/>
  <c r="B225" i="20" s="1"/>
  <c r="C225" i="20" a="1"/>
  <c r="C225" i="20" s="1"/>
  <c r="J225" i="20"/>
  <c r="K225" i="20"/>
  <c r="I224" i="20"/>
  <c r="H224" i="20"/>
  <c r="F225" i="20" l="1"/>
  <c r="G225" i="20"/>
  <c r="H225" i="20"/>
  <c r="I225" i="20"/>
  <c r="J226" i="20"/>
  <c r="C226" i="20" a="1"/>
  <c r="C226" i="20" s="1"/>
  <c r="E226" i="20"/>
  <c r="A227" i="20"/>
  <c r="D226" i="20"/>
  <c r="K226" i="20"/>
  <c r="L226" i="20"/>
  <c r="B226" i="20" a="1"/>
  <c r="B226" i="20" s="1"/>
  <c r="F226" i="20" l="1"/>
  <c r="G226" i="20"/>
  <c r="H226" i="20"/>
  <c r="I226" i="20"/>
  <c r="B227" i="20" a="1"/>
  <c r="B227" i="20" s="1"/>
  <c r="L227" i="20"/>
  <c r="D227" i="20"/>
  <c r="E227" i="20"/>
  <c r="C227" i="20" a="1"/>
  <c r="C227" i="20" s="1"/>
  <c r="A228" i="20"/>
  <c r="J227" i="20"/>
  <c r="K227" i="20"/>
  <c r="F227" i="20" l="1"/>
  <c r="G227" i="20"/>
  <c r="K228" i="20"/>
  <c r="J228" i="20"/>
  <c r="C228" i="20" a="1"/>
  <c r="C228" i="20" s="1"/>
  <c r="E228" i="20"/>
  <c r="D228" i="20"/>
  <c r="A229" i="20"/>
  <c r="B228" i="20" a="1"/>
  <c r="B228" i="20" s="1"/>
  <c r="L228" i="20"/>
  <c r="I227" i="20"/>
  <c r="H227" i="20"/>
  <c r="F228" i="20" l="1"/>
  <c r="G228" i="20"/>
  <c r="I228" i="20"/>
  <c r="H228" i="20"/>
  <c r="A230" i="20"/>
  <c r="E229" i="20"/>
  <c r="L229" i="20"/>
  <c r="D229" i="20"/>
  <c r="B229" i="20" a="1"/>
  <c r="B229" i="20" s="1"/>
  <c r="C229" i="20" a="1"/>
  <c r="C229" i="20" s="1"/>
  <c r="K229" i="20"/>
  <c r="J229" i="20"/>
  <c r="F229" i="20" l="1"/>
  <c r="G229" i="20"/>
  <c r="J230" i="20"/>
  <c r="C230" i="20" a="1"/>
  <c r="C230" i="20" s="1"/>
  <c r="A231" i="20"/>
  <c r="K230" i="20"/>
  <c r="L230" i="20"/>
  <c r="D230" i="20"/>
  <c r="B230" i="20" a="1"/>
  <c r="B230" i="20" s="1"/>
  <c r="E230" i="20"/>
  <c r="H229" i="20"/>
  <c r="I229" i="20"/>
  <c r="F230" i="20" l="1"/>
  <c r="G230" i="20"/>
  <c r="B231" i="20" a="1"/>
  <c r="B231" i="20" s="1"/>
  <c r="L231" i="20"/>
  <c r="D231" i="20"/>
  <c r="C231" i="20" a="1"/>
  <c r="C231" i="20" s="1"/>
  <c r="A232" i="20"/>
  <c r="J231" i="20"/>
  <c r="K231" i="20"/>
  <c r="E231" i="20"/>
  <c r="I230" i="20"/>
  <c r="H230" i="20"/>
  <c r="F231" i="20" l="1"/>
  <c r="G231" i="20"/>
  <c r="I231" i="20"/>
  <c r="H231" i="20"/>
  <c r="K232" i="20"/>
  <c r="J232" i="20"/>
  <c r="C232" i="20" a="1"/>
  <c r="C232" i="20" s="1"/>
  <c r="A233" i="20"/>
  <c r="B232" i="20" a="1"/>
  <c r="B232" i="20" s="1"/>
  <c r="L232" i="20"/>
  <c r="E232" i="20"/>
  <c r="D232" i="20"/>
  <c r="F232" i="20" l="1"/>
  <c r="G232" i="20"/>
  <c r="A234" i="20"/>
  <c r="E233" i="20"/>
  <c r="L233" i="20"/>
  <c r="D233" i="20"/>
  <c r="B233" i="20" a="1"/>
  <c r="B233" i="20" s="1"/>
  <c r="K233" i="20"/>
  <c r="J233" i="20"/>
  <c r="C233" i="20" a="1"/>
  <c r="C233" i="20" s="1"/>
  <c r="H232" i="20"/>
  <c r="I232" i="20"/>
  <c r="F233" i="20" l="1"/>
  <c r="G233" i="20"/>
  <c r="H233" i="20"/>
  <c r="I233" i="20"/>
  <c r="J234" i="20"/>
  <c r="C234" i="20" a="1"/>
  <c r="C234" i="20" s="1"/>
  <c r="K234" i="20"/>
  <c r="E234" i="20"/>
  <c r="D234" i="20"/>
  <c r="L234" i="20"/>
  <c r="B234" i="20" a="1"/>
  <c r="B234" i="20" s="1"/>
  <c r="A235" i="20"/>
  <c r="F234" i="20" l="1"/>
  <c r="G234" i="20"/>
  <c r="I234" i="20"/>
  <c r="H234" i="20"/>
  <c r="B235" i="20" a="1"/>
  <c r="B235" i="20" s="1"/>
  <c r="L235" i="20"/>
  <c r="D235" i="20"/>
  <c r="J235" i="20"/>
  <c r="E235" i="20"/>
  <c r="K235" i="20"/>
  <c r="A236" i="20"/>
  <c r="C235" i="20" a="1"/>
  <c r="C235" i="20" s="1"/>
  <c r="F235" i="20" l="1"/>
  <c r="G235" i="20"/>
  <c r="I235" i="20"/>
  <c r="H235" i="20"/>
  <c r="K236" i="20"/>
  <c r="J236" i="20"/>
  <c r="C236" i="20" a="1"/>
  <c r="C236" i="20" s="1"/>
  <c r="D236" i="20"/>
  <c r="E236" i="20"/>
  <c r="B236" i="20" a="1"/>
  <c r="B236" i="20" s="1"/>
  <c r="A237" i="20"/>
  <c r="L236" i="20"/>
  <c r="F236" i="20" l="1"/>
  <c r="G236" i="20"/>
  <c r="H236" i="20"/>
  <c r="I236" i="20"/>
  <c r="A238" i="20"/>
  <c r="E237" i="20"/>
  <c r="L237" i="20"/>
  <c r="D237" i="20"/>
  <c r="B237" i="20" a="1"/>
  <c r="B237" i="20" s="1"/>
  <c r="C237" i="20" a="1"/>
  <c r="C237" i="20" s="1"/>
  <c r="J237" i="20"/>
  <c r="K237" i="20"/>
  <c r="F237" i="20" l="1"/>
  <c r="G237" i="20"/>
  <c r="J238" i="20"/>
  <c r="C238" i="20" a="1"/>
  <c r="C238" i="20" s="1"/>
  <c r="E238" i="20"/>
  <c r="D238" i="20"/>
  <c r="A239" i="20"/>
  <c r="L238" i="20"/>
  <c r="B238" i="20" a="1"/>
  <c r="B238" i="20" s="1"/>
  <c r="K238" i="20"/>
  <c r="H237" i="20"/>
  <c r="I237" i="20"/>
  <c r="F238" i="20" l="1"/>
  <c r="G238" i="20"/>
  <c r="B239" i="20" a="1"/>
  <c r="B239" i="20" s="1"/>
  <c r="L239" i="20"/>
  <c r="D239" i="20"/>
  <c r="E239" i="20"/>
  <c r="A240" i="20"/>
  <c r="K239" i="20"/>
  <c r="C239" i="20" a="1"/>
  <c r="C239" i="20" s="1"/>
  <c r="J239" i="20"/>
  <c r="H238" i="20"/>
  <c r="I238" i="20"/>
  <c r="F239" i="20" l="1"/>
  <c r="G239" i="20"/>
  <c r="K240" i="20"/>
  <c r="J240" i="20"/>
  <c r="C240" i="20" a="1"/>
  <c r="C240" i="20" s="1"/>
  <c r="D240" i="20"/>
  <c r="L240" i="20"/>
  <c r="E240" i="20"/>
  <c r="B240" i="20" a="1"/>
  <c r="B240" i="20" s="1"/>
  <c r="A241" i="20"/>
  <c r="I239" i="20"/>
  <c r="H239" i="20"/>
  <c r="F240" i="20" l="1"/>
  <c r="G240" i="20"/>
  <c r="I240" i="20"/>
  <c r="H240" i="20"/>
  <c r="A242" i="20"/>
  <c r="E241" i="20"/>
  <c r="L241" i="20"/>
  <c r="D241" i="20"/>
  <c r="B241" i="20" a="1"/>
  <c r="B241" i="20" s="1"/>
  <c r="C241" i="20" a="1"/>
  <c r="C241" i="20" s="1"/>
  <c r="J241" i="20"/>
  <c r="K241" i="20"/>
  <c r="F241" i="20" l="1"/>
  <c r="G241" i="20"/>
  <c r="J242" i="20"/>
  <c r="C242" i="20" a="1"/>
  <c r="C242" i="20" s="1"/>
  <c r="A243" i="20"/>
  <c r="L242" i="20"/>
  <c r="B242" i="20" a="1"/>
  <c r="B242" i="20" s="1"/>
  <c r="K242" i="20"/>
  <c r="D242" i="20"/>
  <c r="E242" i="20"/>
  <c r="H241" i="20"/>
  <c r="I241" i="20"/>
  <c r="G242" i="20" l="1"/>
  <c r="F242" i="20"/>
  <c r="I242" i="20"/>
  <c r="H242" i="20"/>
  <c r="B243" i="20" a="1"/>
  <c r="B243" i="20" s="1"/>
  <c r="L243" i="20"/>
  <c r="D243" i="20"/>
  <c r="A244" i="20"/>
  <c r="K243" i="20"/>
  <c r="J243" i="20"/>
  <c r="C243" i="20" a="1"/>
  <c r="C243" i="20" s="1"/>
  <c r="E243" i="20"/>
  <c r="F243" i="20" l="1"/>
  <c r="G243" i="20"/>
  <c r="K244" i="20"/>
  <c r="J244" i="20"/>
  <c r="C244" i="20" a="1"/>
  <c r="C244" i="20" s="1"/>
  <c r="L244" i="20"/>
  <c r="E244" i="20"/>
  <c r="B244" i="20" a="1"/>
  <c r="B244" i="20" s="1"/>
  <c r="A245" i="20"/>
  <c r="D244" i="20"/>
  <c r="I243" i="20"/>
  <c r="H243" i="20"/>
  <c r="F244" i="20" l="1"/>
  <c r="G244" i="20"/>
  <c r="A246" i="20"/>
  <c r="E245" i="20"/>
  <c r="L245" i="20"/>
  <c r="D245" i="20"/>
  <c r="B245" i="20" a="1"/>
  <c r="B245" i="20" s="1"/>
  <c r="J245" i="20"/>
  <c r="K245" i="20"/>
  <c r="C245" i="20" a="1"/>
  <c r="C245" i="20" s="1"/>
  <c r="I244" i="20"/>
  <c r="H244" i="20"/>
  <c r="F245" i="20" l="1"/>
  <c r="G245" i="20"/>
  <c r="H245" i="20"/>
  <c r="I245" i="20"/>
  <c r="J246" i="20"/>
  <c r="C246" i="20" a="1"/>
  <c r="C246" i="20" s="1"/>
  <c r="D246" i="20"/>
  <c r="K246" i="20"/>
  <c r="E246" i="20"/>
  <c r="A247" i="20"/>
  <c r="L246" i="20"/>
  <c r="B246" i="20" a="1"/>
  <c r="B246" i="20" s="1"/>
  <c r="G246" i="20" l="1"/>
  <c r="F246" i="20"/>
  <c r="B247" i="20" a="1"/>
  <c r="B247" i="20" s="1"/>
  <c r="L247" i="20"/>
  <c r="D247" i="20"/>
  <c r="C247" i="20" a="1"/>
  <c r="C247" i="20" s="1"/>
  <c r="J247" i="20"/>
  <c r="E247" i="20"/>
  <c r="A248" i="20"/>
  <c r="K247" i="20"/>
  <c r="I246" i="20"/>
  <c r="H246" i="20"/>
  <c r="F247" i="20" l="1"/>
  <c r="G247" i="20"/>
  <c r="I247" i="20"/>
  <c r="H247" i="20"/>
  <c r="K248" i="20"/>
  <c r="J248" i="20"/>
  <c r="C248" i="20" a="1"/>
  <c r="C248" i="20" s="1"/>
  <c r="E248" i="20"/>
  <c r="A249" i="20"/>
  <c r="B248" i="20" a="1"/>
  <c r="B248" i="20" s="1"/>
  <c r="D248" i="20"/>
  <c r="L248" i="20"/>
  <c r="F248" i="20" l="1"/>
  <c r="G248" i="20"/>
  <c r="H248" i="20"/>
  <c r="I248" i="20"/>
  <c r="A250" i="20"/>
  <c r="E249" i="20"/>
  <c r="L249" i="20"/>
  <c r="D249" i="20"/>
  <c r="B249" i="20" a="1"/>
  <c r="B249" i="20" s="1"/>
  <c r="K249" i="20"/>
  <c r="C249" i="20" a="1"/>
  <c r="C249" i="20" s="1"/>
  <c r="J249" i="20"/>
  <c r="G249" i="20" l="1"/>
  <c r="F249" i="20"/>
  <c r="H249" i="20"/>
  <c r="I249" i="20"/>
  <c r="J250" i="20"/>
  <c r="C250" i="20" a="1"/>
  <c r="C250" i="20" s="1"/>
  <c r="D250" i="20"/>
  <c r="L250" i="20"/>
  <c r="B250" i="20" a="1"/>
  <c r="B250" i="20" s="1"/>
  <c r="K250" i="20"/>
  <c r="A251" i="20"/>
  <c r="E250" i="20"/>
  <c r="G250" i="20" l="1"/>
  <c r="F250" i="20"/>
  <c r="B251" i="20" a="1"/>
  <c r="B251" i="20" s="1"/>
  <c r="L251" i="20"/>
  <c r="D251" i="20"/>
  <c r="C251" i="20" a="1"/>
  <c r="C251" i="20" s="1"/>
  <c r="K251" i="20"/>
  <c r="J251" i="20"/>
  <c r="E251" i="20"/>
  <c r="A252" i="20"/>
  <c r="I250" i="20"/>
  <c r="H250" i="20"/>
  <c r="F251" i="20" l="1"/>
  <c r="G251" i="20"/>
  <c r="K252" i="20"/>
  <c r="J252" i="20"/>
  <c r="C252" i="20" a="1"/>
  <c r="C252" i="20" s="1"/>
  <c r="A253" i="20"/>
  <c r="B252" i="20" a="1"/>
  <c r="B252" i="20" s="1"/>
  <c r="L252" i="20"/>
  <c r="D252" i="20"/>
  <c r="E252" i="20"/>
  <c r="I251" i="20"/>
  <c r="H251" i="20"/>
  <c r="F252" i="20" l="1"/>
  <c r="G252" i="20"/>
  <c r="I252" i="20"/>
  <c r="H252" i="20"/>
  <c r="A254" i="20"/>
  <c r="E253" i="20"/>
  <c r="L253" i="20"/>
  <c r="D253" i="20"/>
  <c r="B253" i="20" a="1"/>
  <c r="B253" i="20" s="1"/>
  <c r="K253" i="20"/>
  <c r="C253" i="20" a="1"/>
  <c r="C253" i="20" s="1"/>
  <c r="J253" i="20"/>
  <c r="G253" i="20" l="1"/>
  <c r="F253" i="20"/>
  <c r="J254" i="20"/>
  <c r="C254" i="20" a="1"/>
  <c r="C254" i="20" s="1"/>
  <c r="L254" i="20"/>
  <c r="B254" i="20" a="1"/>
  <c r="B254" i="20" s="1"/>
  <c r="K254" i="20"/>
  <c r="E254" i="20"/>
  <c r="A255" i="20"/>
  <c r="D254" i="20"/>
  <c r="H253" i="20"/>
  <c r="I253" i="20"/>
  <c r="F254" i="20" l="1"/>
  <c r="G254" i="20"/>
  <c r="H254" i="20"/>
  <c r="I254" i="20"/>
  <c r="B255" i="20" a="1"/>
  <c r="B255" i="20" s="1"/>
  <c r="L255" i="20"/>
  <c r="D255" i="20"/>
  <c r="K255" i="20"/>
  <c r="J255" i="20"/>
  <c r="E255" i="20"/>
  <c r="A256" i="20"/>
  <c r="C255" i="20" a="1"/>
  <c r="C255" i="20" s="1"/>
  <c r="F255" i="20" l="1"/>
  <c r="G255" i="20"/>
  <c r="K256" i="20"/>
  <c r="J256" i="20"/>
  <c r="C256" i="20" a="1"/>
  <c r="C256" i="20" s="1"/>
  <c r="E256" i="20"/>
  <c r="D256" i="20"/>
  <c r="L256" i="20"/>
  <c r="A257" i="20"/>
  <c r="B256" i="20" a="1"/>
  <c r="B256" i="20" s="1"/>
  <c r="I255" i="20"/>
  <c r="H255" i="20"/>
  <c r="F256" i="20" l="1"/>
  <c r="G256" i="20"/>
  <c r="I256" i="20"/>
  <c r="H256" i="20"/>
  <c r="A258" i="20"/>
  <c r="E257" i="20"/>
  <c r="L257" i="20"/>
  <c r="D257" i="20"/>
  <c r="B257" i="20" a="1"/>
  <c r="B257" i="20" s="1"/>
  <c r="C257" i="20" a="1"/>
  <c r="C257" i="20" s="1"/>
  <c r="J257" i="20"/>
  <c r="K257" i="20"/>
  <c r="F257" i="20" l="1"/>
  <c r="G257" i="20"/>
  <c r="J258" i="20"/>
  <c r="C258" i="20" a="1"/>
  <c r="C258" i="20" s="1"/>
  <c r="E258" i="20"/>
  <c r="A259" i="20"/>
  <c r="D258" i="20"/>
  <c r="B258" i="20" a="1"/>
  <c r="B258" i="20" s="1"/>
  <c r="L258" i="20"/>
  <c r="K258" i="20"/>
  <c r="H257" i="20"/>
  <c r="I257" i="20"/>
  <c r="F258" i="20" l="1"/>
  <c r="G258" i="20"/>
  <c r="B259" i="20" a="1"/>
  <c r="B259" i="20" s="1"/>
  <c r="L259" i="20"/>
  <c r="D259" i="20"/>
  <c r="E259" i="20"/>
  <c r="C259" i="20" a="1"/>
  <c r="C259" i="20" s="1"/>
  <c r="A260" i="20"/>
  <c r="J259" i="20"/>
  <c r="K259" i="20"/>
  <c r="H258" i="20"/>
  <c r="I258" i="20"/>
  <c r="F259" i="20" l="1"/>
  <c r="G259" i="20"/>
  <c r="I259" i="20"/>
  <c r="H259" i="20"/>
  <c r="K260" i="20"/>
  <c r="J260" i="20"/>
  <c r="C260" i="20" a="1"/>
  <c r="C260" i="20" s="1"/>
  <c r="E260" i="20"/>
  <c r="D260" i="20"/>
  <c r="A261" i="20"/>
  <c r="B260" i="20" a="1"/>
  <c r="B260" i="20" s="1"/>
  <c r="L260" i="20"/>
  <c r="F260" i="20" l="1"/>
  <c r="G260" i="20"/>
  <c r="H260" i="20"/>
  <c r="I260" i="20"/>
  <c r="A262" i="20"/>
  <c r="E261" i="20"/>
  <c r="L261" i="20"/>
  <c r="D261" i="20"/>
  <c r="B261" i="20" a="1"/>
  <c r="B261" i="20" s="1"/>
  <c r="C261" i="20" a="1"/>
  <c r="C261" i="20" s="1"/>
  <c r="K261" i="20"/>
  <c r="J261" i="20"/>
  <c r="F261" i="20" l="1"/>
  <c r="G261" i="20"/>
  <c r="H261" i="20"/>
  <c r="I261" i="20"/>
  <c r="J262" i="20"/>
  <c r="C262" i="20" a="1"/>
  <c r="C262" i="20" s="1"/>
  <c r="A263" i="20"/>
  <c r="K262" i="20"/>
  <c r="D262" i="20"/>
  <c r="B262" i="20" a="1"/>
  <c r="B262" i="20" s="1"/>
  <c r="L262" i="20"/>
  <c r="E262" i="20"/>
  <c r="F262" i="20" l="1"/>
  <c r="G262" i="20"/>
  <c r="B263" i="20" a="1"/>
  <c r="B263" i="20" s="1"/>
  <c r="L263" i="20"/>
  <c r="D263" i="20"/>
  <c r="C263" i="20" a="1"/>
  <c r="C263" i="20" s="1"/>
  <c r="A264" i="20"/>
  <c r="J263" i="20"/>
  <c r="K263" i="20"/>
  <c r="E263" i="20"/>
  <c r="I262" i="20"/>
  <c r="H262" i="20"/>
  <c r="F263" i="20" l="1"/>
  <c r="G263" i="20"/>
  <c r="K264" i="20"/>
  <c r="J264" i="20"/>
  <c r="C264" i="20" a="1"/>
  <c r="C264" i="20" s="1"/>
  <c r="A265" i="20"/>
  <c r="B264" i="20" a="1"/>
  <c r="B264" i="20" s="1"/>
  <c r="L264" i="20"/>
  <c r="D264" i="20"/>
  <c r="E264" i="20"/>
  <c r="I263" i="20"/>
  <c r="H263" i="20"/>
  <c r="F264" i="20" l="1"/>
  <c r="G264" i="20"/>
  <c r="H264" i="20"/>
  <c r="I264" i="20"/>
  <c r="A266" i="20"/>
  <c r="E265" i="20"/>
  <c r="L265" i="20"/>
  <c r="D265" i="20"/>
  <c r="B265" i="20" a="1"/>
  <c r="B265" i="20" s="1"/>
  <c r="K265" i="20"/>
  <c r="J265" i="20"/>
  <c r="C265" i="20" a="1"/>
  <c r="C265" i="20" s="1"/>
  <c r="F265" i="20" l="1"/>
  <c r="G265" i="20"/>
  <c r="J266" i="20"/>
  <c r="C266" i="20" a="1"/>
  <c r="C266" i="20" s="1"/>
  <c r="K266" i="20"/>
  <c r="E266" i="20"/>
  <c r="D266" i="20"/>
  <c r="B266" i="20" a="1"/>
  <c r="B266" i="20" s="1"/>
  <c r="L266" i="20"/>
  <c r="A267" i="20"/>
  <c r="H265" i="20"/>
  <c r="I265" i="20"/>
  <c r="F266" i="20" l="1"/>
  <c r="G266" i="20"/>
  <c r="B267" i="20" a="1"/>
  <c r="B267" i="20" s="1"/>
  <c r="L267" i="20"/>
  <c r="D267" i="20"/>
  <c r="J267" i="20"/>
  <c r="E267" i="20"/>
  <c r="K267" i="20"/>
  <c r="A268" i="20"/>
  <c r="C267" i="20" a="1"/>
  <c r="C267" i="20" s="1"/>
  <c r="I266" i="20"/>
  <c r="H266" i="20"/>
  <c r="F267" i="20" l="1"/>
  <c r="G267" i="20"/>
  <c r="K268" i="20"/>
  <c r="J268" i="20"/>
  <c r="C268" i="20" a="1"/>
  <c r="C268" i="20" s="1"/>
  <c r="D268" i="20"/>
  <c r="E268" i="20"/>
  <c r="A269" i="20"/>
  <c r="L268" i="20"/>
  <c r="B268" i="20" a="1"/>
  <c r="B268" i="20" s="1"/>
  <c r="I267" i="20"/>
  <c r="H267" i="20"/>
  <c r="F268" i="20" l="1"/>
  <c r="G268" i="20"/>
  <c r="A270" i="20"/>
  <c r="E269" i="20"/>
  <c r="L269" i="20"/>
  <c r="D269" i="20"/>
  <c r="B269" i="20" a="1"/>
  <c r="B269" i="20" s="1"/>
  <c r="C269" i="20" a="1"/>
  <c r="C269" i="20" s="1"/>
  <c r="K269" i="20"/>
  <c r="J269" i="20"/>
  <c r="H268" i="20"/>
  <c r="I268" i="20"/>
  <c r="F269" i="20" l="1"/>
  <c r="G269" i="20"/>
  <c r="H269" i="20"/>
  <c r="I269" i="20"/>
  <c r="J270" i="20"/>
  <c r="C270" i="20" a="1"/>
  <c r="C270" i="20" s="1"/>
  <c r="E270" i="20"/>
  <c r="D270" i="20"/>
  <c r="A271" i="20"/>
  <c r="L270" i="20"/>
  <c r="B270" i="20" a="1"/>
  <c r="B270" i="20" s="1"/>
  <c r="K270" i="20"/>
  <c r="G270" i="20" l="1"/>
  <c r="F270" i="20"/>
  <c r="H270" i="20"/>
  <c r="I270" i="20"/>
  <c r="B271" i="20" a="1"/>
  <c r="B271" i="20" s="1"/>
  <c r="L271" i="20"/>
  <c r="D271" i="20"/>
  <c r="E271" i="20"/>
  <c r="A272" i="20"/>
  <c r="K271" i="20"/>
  <c r="C271" i="20" a="1"/>
  <c r="C271" i="20" s="1"/>
  <c r="J271" i="20"/>
  <c r="F271" i="20" l="1"/>
  <c r="G271" i="20"/>
  <c r="I271" i="20"/>
  <c r="H271" i="20"/>
  <c r="K272" i="20"/>
  <c r="J272" i="20"/>
  <c r="C272" i="20" a="1"/>
  <c r="C272" i="20" s="1"/>
  <c r="D272" i="20"/>
  <c r="L272" i="20"/>
  <c r="A273" i="20"/>
  <c r="E272" i="20"/>
  <c r="B272" i="20" a="1"/>
  <c r="B272" i="20" s="1"/>
  <c r="F272" i="20" l="1"/>
  <c r="G272" i="20"/>
  <c r="I272" i="20"/>
  <c r="H272" i="20"/>
  <c r="A274" i="20"/>
  <c r="E273" i="20"/>
  <c r="L273" i="20"/>
  <c r="D273" i="20"/>
  <c r="B273" i="20" a="1"/>
  <c r="B273" i="20" s="1"/>
  <c r="C273" i="20" a="1"/>
  <c r="C273" i="20" s="1"/>
  <c r="J273" i="20"/>
  <c r="K273" i="20"/>
  <c r="F273" i="20" l="1"/>
  <c r="G273" i="20"/>
  <c r="J274" i="20"/>
  <c r="C274" i="20" a="1"/>
  <c r="C274" i="20" s="1"/>
  <c r="A275" i="20"/>
  <c r="L274" i="20"/>
  <c r="B274" i="20" a="1"/>
  <c r="B274" i="20" s="1"/>
  <c r="K274" i="20"/>
  <c r="D274" i="20"/>
  <c r="E274" i="20"/>
  <c r="H273" i="20"/>
  <c r="I273" i="20"/>
  <c r="G274" i="20" l="1"/>
  <c r="F274" i="20"/>
  <c r="B275" i="20" a="1"/>
  <c r="B275" i="20" s="1"/>
  <c r="L275" i="20"/>
  <c r="D275" i="20"/>
  <c r="A276" i="20"/>
  <c r="K275" i="20"/>
  <c r="C275" i="20" a="1"/>
  <c r="C275" i="20" s="1"/>
  <c r="J275" i="20"/>
  <c r="E275" i="20"/>
  <c r="I274" i="20"/>
  <c r="H274" i="20"/>
  <c r="F275" i="20" l="1"/>
  <c r="G275" i="20"/>
  <c r="K276" i="20"/>
  <c r="J276" i="20"/>
  <c r="C276" i="20" a="1"/>
  <c r="C276" i="20" s="1"/>
  <c r="L276" i="20"/>
  <c r="E276" i="20"/>
  <c r="A277" i="20"/>
  <c r="B276" i="20" a="1"/>
  <c r="B276" i="20" s="1"/>
  <c r="D276" i="20"/>
  <c r="I275" i="20"/>
  <c r="H275" i="20"/>
  <c r="F276" i="20" l="1"/>
  <c r="G276" i="20"/>
  <c r="I276" i="20"/>
  <c r="H276" i="20"/>
  <c r="A278" i="20"/>
  <c r="E277" i="20"/>
  <c r="L277" i="20"/>
  <c r="D277" i="20"/>
  <c r="B277" i="20" a="1"/>
  <c r="B277" i="20" s="1"/>
  <c r="J277" i="20"/>
  <c r="K277" i="20"/>
  <c r="C277" i="20" a="1"/>
  <c r="C277" i="20" s="1"/>
  <c r="F277" i="20" l="1"/>
  <c r="G277" i="20"/>
  <c r="J278" i="20"/>
  <c r="C278" i="20" a="1"/>
  <c r="C278" i="20" s="1"/>
  <c r="D278" i="20"/>
  <c r="K278" i="20"/>
  <c r="E278" i="20"/>
  <c r="L278" i="20"/>
  <c r="B278" i="20" a="1"/>
  <c r="B278" i="20" s="1"/>
  <c r="A279" i="20"/>
  <c r="H277" i="20"/>
  <c r="I277" i="20"/>
  <c r="G278" i="20" l="1"/>
  <c r="F278" i="20"/>
  <c r="B279" i="20" a="1"/>
  <c r="B279" i="20" s="1"/>
  <c r="L279" i="20"/>
  <c r="D279" i="20"/>
  <c r="C279" i="20" a="1"/>
  <c r="C279" i="20" s="1"/>
  <c r="J279" i="20"/>
  <c r="E279" i="20"/>
  <c r="A280" i="20"/>
  <c r="K279" i="20"/>
  <c r="I278" i="20"/>
  <c r="H278" i="20"/>
  <c r="F279" i="20" l="1"/>
  <c r="G279" i="20"/>
  <c r="I279" i="20"/>
  <c r="H279" i="20"/>
  <c r="K280" i="20"/>
  <c r="J280" i="20"/>
  <c r="C280" i="20" a="1"/>
  <c r="C280" i="20" s="1"/>
  <c r="E280" i="20"/>
  <c r="A281" i="20"/>
  <c r="B280" i="20" a="1"/>
  <c r="B280" i="20" s="1"/>
  <c r="D280" i="20"/>
  <c r="L280" i="20"/>
  <c r="F280" i="20" l="1"/>
  <c r="G280" i="20"/>
  <c r="H280" i="20"/>
  <c r="I280" i="20"/>
  <c r="A282" i="20"/>
  <c r="E281" i="20"/>
  <c r="L281" i="20"/>
  <c r="D281" i="20"/>
  <c r="B281" i="20" a="1"/>
  <c r="B281" i="20" s="1"/>
  <c r="K281" i="20"/>
  <c r="C281" i="20" a="1"/>
  <c r="C281" i="20" s="1"/>
  <c r="J281" i="20"/>
  <c r="G281" i="20" l="1"/>
  <c r="F281" i="20"/>
  <c r="H281" i="20"/>
  <c r="I281" i="20"/>
  <c r="J282" i="20"/>
  <c r="C282" i="20" a="1"/>
  <c r="C282" i="20" s="1"/>
  <c r="D282" i="20"/>
  <c r="L282" i="20"/>
  <c r="B282" i="20" a="1"/>
  <c r="B282" i="20" s="1"/>
  <c r="K282" i="20"/>
  <c r="E282" i="20"/>
  <c r="A283" i="20"/>
  <c r="F282" i="20" l="1"/>
  <c r="G282" i="20"/>
  <c r="B283" i="20" a="1"/>
  <c r="B283" i="20" s="1"/>
  <c r="L283" i="20"/>
  <c r="D283" i="20"/>
  <c r="C283" i="20" a="1"/>
  <c r="C283" i="20" s="1"/>
  <c r="K283" i="20"/>
  <c r="J283" i="20"/>
  <c r="A284" i="20"/>
  <c r="E283" i="20"/>
  <c r="H282" i="20"/>
  <c r="I282" i="20"/>
  <c r="F283" i="20" l="1"/>
  <c r="G283" i="20"/>
  <c r="I283" i="20"/>
  <c r="H283" i="20"/>
  <c r="K284" i="20"/>
  <c r="J284" i="20"/>
  <c r="C284" i="20" a="1"/>
  <c r="C284" i="20" s="1"/>
  <c r="A285" i="20"/>
  <c r="B284" i="20" a="1"/>
  <c r="B284" i="20" s="1"/>
  <c r="D284" i="20"/>
  <c r="L284" i="20"/>
  <c r="E284" i="20"/>
  <c r="F284" i="20" l="1"/>
  <c r="G284" i="20"/>
  <c r="I284" i="20"/>
  <c r="H284" i="20"/>
  <c r="A286" i="20"/>
  <c r="E285" i="20"/>
  <c r="L285" i="20"/>
  <c r="D285" i="20"/>
  <c r="B285" i="20" a="1"/>
  <c r="B285" i="20" s="1"/>
  <c r="K285" i="20"/>
  <c r="J285" i="20"/>
  <c r="C285" i="20" a="1"/>
  <c r="C285" i="20" s="1"/>
  <c r="G285" i="20" l="1"/>
  <c r="F285" i="20"/>
  <c r="J286" i="20"/>
  <c r="C286" i="20" a="1"/>
  <c r="C286" i="20" s="1"/>
  <c r="L286" i="20"/>
  <c r="B286" i="20" a="1"/>
  <c r="B286" i="20" s="1"/>
  <c r="K286" i="20"/>
  <c r="E286" i="20"/>
  <c r="A287" i="20"/>
  <c r="D286" i="20"/>
  <c r="H285" i="20"/>
  <c r="I285" i="20"/>
  <c r="F286" i="20" l="1"/>
  <c r="G286" i="20"/>
  <c r="B287" i="20" a="1"/>
  <c r="B287" i="20" s="1"/>
  <c r="L287" i="20"/>
  <c r="D287" i="20"/>
  <c r="K287" i="20"/>
  <c r="J287" i="20"/>
  <c r="E287" i="20"/>
  <c r="A288" i="20"/>
  <c r="C287" i="20" a="1"/>
  <c r="C287" i="20" s="1"/>
  <c r="H286" i="20"/>
  <c r="I286" i="20"/>
  <c r="F287" i="20" l="1"/>
  <c r="G287" i="20"/>
  <c r="I287" i="20"/>
  <c r="H287" i="20"/>
  <c r="K288" i="20"/>
  <c r="J288" i="20"/>
  <c r="C288" i="20" a="1"/>
  <c r="C288" i="20" s="1"/>
  <c r="E288" i="20"/>
  <c r="D288" i="20"/>
  <c r="L288" i="20"/>
  <c r="A289" i="20"/>
  <c r="B288" i="20" a="1"/>
  <c r="B288" i="20" s="1"/>
  <c r="F288" i="20" l="1"/>
  <c r="G288" i="20"/>
  <c r="A290" i="20"/>
  <c r="E289" i="20"/>
  <c r="L289" i="20"/>
  <c r="D289" i="20"/>
  <c r="B289" i="20" a="1"/>
  <c r="B289" i="20" s="1"/>
  <c r="C289" i="20" a="1"/>
  <c r="C289" i="20" s="1"/>
  <c r="J289" i="20"/>
  <c r="K289" i="20"/>
  <c r="I288" i="20"/>
  <c r="H288" i="20"/>
  <c r="F289" i="20" l="1"/>
  <c r="G289" i="20"/>
  <c r="H289" i="20"/>
  <c r="I289" i="20"/>
  <c r="J290" i="20"/>
  <c r="C290" i="20" a="1"/>
  <c r="C290" i="20" s="1"/>
  <c r="E290" i="20"/>
  <c r="A291" i="20"/>
  <c r="D290" i="20"/>
  <c r="L290" i="20"/>
  <c r="K290" i="20"/>
  <c r="B290" i="20" a="1"/>
  <c r="B290" i="20" s="1"/>
  <c r="G290" i="20" l="1"/>
  <c r="F290" i="20"/>
  <c r="H290" i="20"/>
  <c r="I290" i="20"/>
  <c r="B291" i="20" a="1"/>
  <c r="B291" i="20" s="1"/>
  <c r="L291" i="20"/>
  <c r="D291" i="20"/>
  <c r="E291" i="20"/>
  <c r="C291" i="20" a="1"/>
  <c r="C291" i="20" s="1"/>
  <c r="A292" i="20"/>
  <c r="K291" i="20"/>
  <c r="J291" i="20"/>
  <c r="F291" i="20" l="1"/>
  <c r="G291" i="20"/>
  <c r="K292" i="20"/>
  <c r="J292" i="20"/>
  <c r="C292" i="20" a="1"/>
  <c r="C292" i="20" s="1"/>
  <c r="E292" i="20"/>
  <c r="D292" i="20"/>
  <c r="A293" i="20"/>
  <c r="B292" i="20" a="1"/>
  <c r="B292" i="20" s="1"/>
  <c r="L292" i="20"/>
  <c r="I291" i="20"/>
  <c r="H291" i="20"/>
  <c r="F292" i="20" l="1"/>
  <c r="G292" i="20"/>
  <c r="H292" i="20"/>
  <c r="I292" i="20"/>
  <c r="A294" i="20"/>
  <c r="E293" i="20"/>
  <c r="L293" i="20"/>
  <c r="D293" i="20"/>
  <c r="B293" i="20" a="1"/>
  <c r="B293" i="20" s="1"/>
  <c r="C293" i="20" a="1"/>
  <c r="C293" i="20" s="1"/>
  <c r="K293" i="20"/>
  <c r="J293" i="20"/>
  <c r="F293" i="20" l="1"/>
  <c r="G293" i="20"/>
  <c r="J294" i="20"/>
  <c r="C294" i="20" a="1"/>
  <c r="C294" i="20" s="1"/>
  <c r="A295" i="20"/>
  <c r="K294" i="20"/>
  <c r="L294" i="20"/>
  <c r="D294" i="20"/>
  <c r="B294" i="20" a="1"/>
  <c r="B294" i="20" s="1"/>
  <c r="E294" i="20"/>
  <c r="H293" i="20"/>
  <c r="I293" i="20"/>
  <c r="F294" i="20" l="1"/>
  <c r="G294" i="20"/>
  <c r="B295" i="20" a="1"/>
  <c r="B295" i="20" s="1"/>
  <c r="L295" i="20"/>
  <c r="D295" i="20"/>
  <c r="C295" i="20" a="1"/>
  <c r="C295" i="20" s="1"/>
  <c r="A296" i="20"/>
  <c r="J295" i="20"/>
  <c r="K295" i="20"/>
  <c r="E295" i="20"/>
  <c r="I294" i="20"/>
  <c r="H294" i="20"/>
  <c r="F295" i="20" l="1"/>
  <c r="G295" i="20"/>
  <c r="I295" i="20"/>
  <c r="H295" i="20"/>
  <c r="K296" i="20"/>
  <c r="J296" i="20"/>
  <c r="C296" i="20" a="1"/>
  <c r="C296" i="20" s="1"/>
  <c r="A297" i="20"/>
  <c r="B296" i="20" a="1"/>
  <c r="B296" i="20" s="1"/>
  <c r="L296" i="20"/>
  <c r="D296" i="20"/>
  <c r="E296" i="20"/>
  <c r="F296" i="20" l="1"/>
  <c r="G296" i="20"/>
  <c r="H296" i="20"/>
  <c r="I296" i="20"/>
  <c r="A298" i="20"/>
  <c r="E297" i="20"/>
  <c r="L297" i="20"/>
  <c r="D297" i="20"/>
  <c r="B297" i="20" a="1"/>
  <c r="B297" i="20" s="1"/>
  <c r="K297" i="20"/>
  <c r="J297" i="20"/>
  <c r="C297" i="20" a="1"/>
  <c r="C297" i="20" s="1"/>
  <c r="F297" i="20" l="1"/>
  <c r="G297" i="20"/>
  <c r="J298" i="20"/>
  <c r="C298" i="20" a="1"/>
  <c r="C298" i="20" s="1"/>
  <c r="K298" i="20"/>
  <c r="E298" i="20"/>
  <c r="D298" i="20"/>
  <c r="L298" i="20"/>
  <c r="B298" i="20" a="1"/>
  <c r="B298" i="20" s="1"/>
  <c r="A299" i="20"/>
  <c r="H297" i="20"/>
  <c r="I297" i="20"/>
  <c r="F298" i="20" l="1"/>
  <c r="G298" i="20"/>
  <c r="I298" i="20"/>
  <c r="H298" i="20"/>
  <c r="B299" i="20" a="1"/>
  <c r="B299" i="20" s="1"/>
  <c r="L299" i="20"/>
  <c r="D299" i="20"/>
  <c r="J299" i="20"/>
  <c r="E299" i="20"/>
  <c r="K299" i="20"/>
  <c r="A300" i="20"/>
  <c r="C299" i="20" a="1"/>
  <c r="C299" i="20" s="1"/>
  <c r="F299" i="20" l="1"/>
  <c r="G299" i="20"/>
  <c r="I299" i="20"/>
  <c r="H299" i="20"/>
  <c r="K300" i="20"/>
  <c r="J300" i="20"/>
  <c r="C300" i="20" a="1"/>
  <c r="C300" i="20" s="1"/>
  <c r="D300" i="20"/>
  <c r="E300" i="20"/>
  <c r="L300" i="20"/>
  <c r="A301" i="20"/>
  <c r="B300" i="20" a="1"/>
  <c r="B300" i="20" s="1"/>
  <c r="F300" i="20" l="1"/>
  <c r="G300" i="20"/>
  <c r="H300" i="20"/>
  <c r="I300" i="20"/>
  <c r="A302" i="20"/>
  <c r="E301" i="20"/>
  <c r="L301" i="20"/>
  <c r="D301" i="20"/>
  <c r="B301" i="20" a="1"/>
  <c r="B301" i="20" s="1"/>
  <c r="C301" i="20" a="1"/>
  <c r="C301" i="20" s="1"/>
  <c r="K301" i="20"/>
  <c r="J301" i="20"/>
  <c r="F301" i="20" l="1"/>
  <c r="G301" i="20"/>
  <c r="H301" i="20"/>
  <c r="I301" i="20"/>
  <c r="J302" i="20"/>
  <c r="C302" i="20" a="1"/>
  <c r="C302" i="20" s="1"/>
  <c r="E302" i="20"/>
  <c r="D302" i="20"/>
  <c r="A303" i="20"/>
  <c r="L302" i="20"/>
  <c r="B302" i="20" a="1"/>
  <c r="B302" i="20" s="1"/>
  <c r="K302" i="20"/>
  <c r="F302" i="20" l="1"/>
  <c r="G302" i="20"/>
  <c r="B303" i="20" a="1"/>
  <c r="B303" i="20" s="1"/>
  <c r="L303" i="20"/>
  <c r="D303" i="20"/>
  <c r="E303" i="20"/>
  <c r="A304" i="20"/>
  <c r="K303" i="20"/>
  <c r="C303" i="20" a="1"/>
  <c r="C303" i="20" s="1"/>
  <c r="J303" i="20"/>
  <c r="H302" i="20"/>
  <c r="I302" i="20"/>
  <c r="F303" i="20" l="1"/>
  <c r="G303" i="20"/>
  <c r="I303" i="20"/>
  <c r="H303" i="20"/>
  <c r="K304" i="20"/>
  <c r="J304" i="20"/>
  <c r="C304" i="20" a="1"/>
  <c r="C304" i="20" s="1"/>
  <c r="D304" i="20"/>
  <c r="L304" i="20"/>
  <c r="E304" i="20"/>
  <c r="B304" i="20" a="1"/>
  <c r="B304" i="20" s="1"/>
  <c r="A305" i="20"/>
  <c r="F304" i="20" l="1"/>
  <c r="G304" i="20"/>
  <c r="A306" i="20"/>
  <c r="E305" i="20"/>
  <c r="L305" i="20"/>
  <c r="D305" i="20"/>
  <c r="B305" i="20" a="1"/>
  <c r="B305" i="20" s="1"/>
  <c r="C305" i="20" a="1"/>
  <c r="C305" i="20" s="1"/>
  <c r="J305" i="20"/>
  <c r="K305" i="20"/>
  <c r="I304" i="20"/>
  <c r="H304" i="20"/>
  <c r="F305" i="20" l="1"/>
  <c r="G305" i="20"/>
  <c r="J306" i="20"/>
  <c r="C306" i="20" a="1"/>
  <c r="C306" i="20" s="1"/>
  <c r="A307" i="20"/>
  <c r="L306" i="20"/>
  <c r="B306" i="20" a="1"/>
  <c r="B306" i="20" s="1"/>
  <c r="K306" i="20"/>
  <c r="E306" i="20"/>
  <c r="D306" i="20"/>
  <c r="H305" i="20"/>
  <c r="I305" i="20"/>
  <c r="G306" i="20" l="1"/>
  <c r="F306" i="20"/>
  <c r="I306" i="20"/>
  <c r="H306" i="20"/>
  <c r="B307" i="20" a="1"/>
  <c r="B307" i="20" s="1"/>
  <c r="L307" i="20"/>
  <c r="D307" i="20"/>
  <c r="A308" i="20"/>
  <c r="K307" i="20"/>
  <c r="J307" i="20"/>
  <c r="C307" i="20" a="1"/>
  <c r="C307" i="20" s="1"/>
  <c r="E307" i="20"/>
  <c r="F307" i="20" l="1"/>
  <c r="G307" i="20"/>
  <c r="K308" i="20"/>
  <c r="J308" i="20"/>
  <c r="C308" i="20" a="1"/>
  <c r="C308" i="20" s="1"/>
  <c r="L308" i="20"/>
  <c r="E308" i="20"/>
  <c r="B308" i="20" a="1"/>
  <c r="B308" i="20" s="1"/>
  <c r="A309" i="20"/>
  <c r="D308" i="20"/>
  <c r="I307" i="20"/>
  <c r="H307" i="20"/>
  <c r="F308" i="20" l="1"/>
  <c r="G308" i="20"/>
  <c r="A310" i="20"/>
  <c r="E309" i="20"/>
  <c r="L309" i="20"/>
  <c r="D309" i="20"/>
  <c r="B309" i="20" a="1"/>
  <c r="B309" i="20" s="1"/>
  <c r="J309" i="20"/>
  <c r="K309" i="20"/>
  <c r="C309" i="20" a="1"/>
  <c r="C309" i="20" s="1"/>
  <c r="I308" i="20"/>
  <c r="H308" i="20"/>
  <c r="F309" i="20" l="1"/>
  <c r="G309" i="20"/>
  <c r="H309" i="20"/>
  <c r="I309" i="20"/>
  <c r="J310" i="20"/>
  <c r="C310" i="20" a="1"/>
  <c r="C310" i="20" s="1"/>
  <c r="D310" i="20"/>
  <c r="K310" i="20"/>
  <c r="E310" i="20"/>
  <c r="L310" i="20"/>
  <c r="A311" i="20"/>
  <c r="B310" i="20" a="1"/>
  <c r="B310" i="20" s="1"/>
  <c r="G310" i="20" l="1"/>
  <c r="F310" i="20"/>
  <c r="B311" i="20" a="1"/>
  <c r="B311" i="20" s="1"/>
  <c r="L311" i="20"/>
  <c r="D311" i="20"/>
  <c r="C311" i="20" a="1"/>
  <c r="C311" i="20" s="1"/>
  <c r="J311" i="20"/>
  <c r="E311" i="20"/>
  <c r="K311" i="20"/>
  <c r="A312" i="20"/>
  <c r="I310" i="20"/>
  <c r="H310" i="20"/>
  <c r="F311" i="20" l="1"/>
  <c r="G311" i="20"/>
  <c r="I311" i="20"/>
  <c r="H311" i="20"/>
  <c r="K312" i="20"/>
  <c r="J312" i="20"/>
  <c r="C312" i="20" a="1"/>
  <c r="C312" i="20" s="1"/>
  <c r="E312" i="20"/>
  <c r="A313" i="20"/>
  <c r="B312" i="20" a="1"/>
  <c r="B312" i="20" s="1"/>
  <c r="D312" i="20"/>
  <c r="L312" i="20"/>
  <c r="F312" i="20" l="1"/>
  <c r="G312" i="20"/>
  <c r="H312" i="20"/>
  <c r="I312" i="20"/>
  <c r="A314" i="20"/>
  <c r="E313" i="20"/>
  <c r="L313" i="20"/>
  <c r="D313" i="20"/>
  <c r="B313" i="20" a="1"/>
  <c r="B313" i="20" s="1"/>
  <c r="K313" i="20"/>
  <c r="C313" i="20" a="1"/>
  <c r="C313" i="20" s="1"/>
  <c r="J313" i="20"/>
  <c r="G313" i="20" l="1"/>
  <c r="F313" i="20"/>
  <c r="J314" i="20"/>
  <c r="C314" i="20" a="1"/>
  <c r="C314" i="20" s="1"/>
  <c r="D314" i="20"/>
  <c r="L314" i="20"/>
  <c r="B314" i="20" a="1"/>
  <c r="B314" i="20" s="1"/>
  <c r="K314" i="20"/>
  <c r="A315" i="20"/>
  <c r="E314" i="20"/>
  <c r="H313" i="20"/>
  <c r="I313" i="20"/>
  <c r="G314" i="20" l="1"/>
  <c r="F314" i="20"/>
  <c r="H314" i="20"/>
  <c r="I314" i="20"/>
  <c r="B315" i="20" a="1"/>
  <c r="B315" i="20" s="1"/>
  <c r="L315" i="20"/>
  <c r="D315" i="20"/>
  <c r="C315" i="20" a="1"/>
  <c r="C315" i="20" s="1"/>
  <c r="K315" i="20"/>
  <c r="J315" i="20"/>
  <c r="E315" i="20"/>
  <c r="A316" i="20"/>
  <c r="F315" i="20" l="1"/>
  <c r="G315" i="20"/>
  <c r="K316" i="20"/>
  <c r="J316" i="20"/>
  <c r="C316" i="20" a="1"/>
  <c r="C316" i="20" s="1"/>
  <c r="A317" i="20"/>
  <c r="B316" i="20" a="1"/>
  <c r="B316" i="20" s="1"/>
  <c r="L316" i="20"/>
  <c r="D316" i="20"/>
  <c r="E316" i="20"/>
  <c r="I315" i="20"/>
  <c r="H315" i="20"/>
  <c r="F316" i="20" l="1"/>
  <c r="G316" i="20"/>
  <c r="I316" i="20"/>
  <c r="H316" i="20"/>
  <c r="A318" i="20"/>
  <c r="E317" i="20"/>
  <c r="L317" i="20"/>
  <c r="D317" i="20"/>
  <c r="B317" i="20" a="1"/>
  <c r="B317" i="20" s="1"/>
  <c r="K317" i="20"/>
  <c r="C317" i="20" a="1"/>
  <c r="C317" i="20" s="1"/>
  <c r="J317" i="20"/>
  <c r="G317" i="20" l="1"/>
  <c r="F317" i="20"/>
  <c r="J318" i="20"/>
  <c r="C318" i="20" a="1"/>
  <c r="C318" i="20" s="1"/>
  <c r="L318" i="20"/>
  <c r="B318" i="20" a="1"/>
  <c r="B318" i="20" s="1"/>
  <c r="K318" i="20"/>
  <c r="E318" i="20"/>
  <c r="A319" i="20"/>
  <c r="D318" i="20"/>
  <c r="H317" i="20"/>
  <c r="I317" i="20"/>
  <c r="F318" i="20" l="1"/>
  <c r="G318" i="20"/>
  <c r="B319" i="20" a="1"/>
  <c r="B319" i="20" s="1"/>
  <c r="L319" i="20"/>
  <c r="D319" i="20"/>
  <c r="K319" i="20"/>
  <c r="J319" i="20"/>
  <c r="E319" i="20"/>
  <c r="A320" i="20"/>
  <c r="C319" i="20" a="1"/>
  <c r="C319" i="20" s="1"/>
  <c r="H318" i="20"/>
  <c r="I318" i="20"/>
  <c r="F319" i="20" l="1"/>
  <c r="G319" i="20"/>
  <c r="K320" i="20"/>
  <c r="J320" i="20"/>
  <c r="C320" i="20" a="1"/>
  <c r="C320" i="20" s="1"/>
  <c r="E320" i="20"/>
  <c r="D320" i="20"/>
  <c r="L320" i="20"/>
  <c r="B320" i="20" a="1"/>
  <c r="B320" i="20" s="1"/>
  <c r="A321" i="20"/>
  <c r="I319" i="20"/>
  <c r="H319" i="20"/>
  <c r="F320" i="20" l="1"/>
  <c r="G320" i="20"/>
  <c r="A322" i="20"/>
  <c r="E321" i="20"/>
  <c r="L321" i="20"/>
  <c r="D321" i="20"/>
  <c r="B321" i="20" a="1"/>
  <c r="B321" i="20" s="1"/>
  <c r="C321" i="20" a="1"/>
  <c r="C321" i="20" s="1"/>
  <c r="J321" i="20"/>
  <c r="K321" i="20"/>
  <c r="I320" i="20"/>
  <c r="H320" i="20"/>
  <c r="F321" i="20" l="1"/>
  <c r="G321" i="20"/>
  <c r="J322" i="20"/>
  <c r="C322" i="20" a="1"/>
  <c r="C322" i="20" s="1"/>
  <c r="E322" i="20"/>
  <c r="A323" i="20"/>
  <c r="D322" i="20"/>
  <c r="K322" i="20"/>
  <c r="L322" i="20"/>
  <c r="B322" i="20" a="1"/>
  <c r="B322" i="20" s="1"/>
  <c r="H321" i="20"/>
  <c r="I321" i="20"/>
  <c r="F322" i="20" l="1"/>
  <c r="G322" i="20"/>
  <c r="B323" i="20" a="1"/>
  <c r="B323" i="20" s="1"/>
  <c r="L323" i="20"/>
  <c r="D323" i="20"/>
  <c r="E323" i="20"/>
  <c r="C323" i="20" a="1"/>
  <c r="C323" i="20" s="1"/>
  <c r="A324" i="20"/>
  <c r="K323" i="20"/>
  <c r="J323" i="20"/>
  <c r="H322" i="20"/>
  <c r="I322" i="20"/>
  <c r="F323" i="20" l="1"/>
  <c r="G323" i="20"/>
  <c r="K324" i="20"/>
  <c r="J324" i="20"/>
  <c r="C324" i="20" a="1"/>
  <c r="C324" i="20" s="1"/>
  <c r="E324" i="20"/>
  <c r="D324" i="20"/>
  <c r="A325" i="20"/>
  <c r="B324" i="20" a="1"/>
  <c r="B324" i="20" s="1"/>
  <c r="L324" i="20"/>
  <c r="I323" i="20"/>
  <c r="H323" i="20"/>
  <c r="F324" i="20" l="1"/>
  <c r="G324" i="20"/>
  <c r="A326" i="20"/>
  <c r="E325" i="20"/>
  <c r="L325" i="20"/>
  <c r="D325" i="20"/>
  <c r="B325" i="20" a="1"/>
  <c r="B325" i="20" s="1"/>
  <c r="C325" i="20" a="1"/>
  <c r="C325" i="20" s="1"/>
  <c r="K325" i="20"/>
  <c r="J325" i="20"/>
  <c r="H324" i="20"/>
  <c r="I324" i="20"/>
  <c r="F325" i="20" l="1"/>
  <c r="G325" i="20"/>
  <c r="J326" i="20"/>
  <c r="C326" i="20" a="1"/>
  <c r="C326" i="20" s="1"/>
  <c r="A327" i="20"/>
  <c r="K326" i="20"/>
  <c r="D326" i="20"/>
  <c r="B326" i="20" a="1"/>
  <c r="B326" i="20" s="1"/>
  <c r="L326" i="20"/>
  <c r="E326" i="20"/>
  <c r="H325" i="20"/>
  <c r="I325" i="20"/>
  <c r="F326" i="20" l="1"/>
  <c r="G326" i="20"/>
  <c r="B327" i="20" a="1"/>
  <c r="B327" i="20" s="1"/>
  <c r="L327" i="20"/>
  <c r="D327" i="20"/>
  <c r="C327" i="20" a="1"/>
  <c r="C327" i="20" s="1"/>
  <c r="A328" i="20"/>
  <c r="J327" i="20"/>
  <c r="K327" i="20"/>
  <c r="E327" i="20"/>
  <c r="I326" i="20"/>
  <c r="H326" i="20"/>
  <c r="F327" i="20" l="1"/>
  <c r="G327" i="20"/>
  <c r="I327" i="20"/>
  <c r="H327" i="20"/>
  <c r="K328" i="20"/>
  <c r="J328" i="20"/>
  <c r="C328" i="20" a="1"/>
  <c r="C328" i="20" s="1"/>
  <c r="A329" i="20"/>
  <c r="B328" i="20" a="1"/>
  <c r="B328" i="20" s="1"/>
  <c r="L328" i="20"/>
  <c r="E328" i="20"/>
  <c r="D328" i="20"/>
  <c r="F328" i="20" l="1"/>
  <c r="G328" i="20"/>
  <c r="A330" i="20"/>
  <c r="E329" i="20"/>
  <c r="L329" i="20"/>
  <c r="D329" i="20"/>
  <c r="B329" i="20" a="1"/>
  <c r="B329" i="20" s="1"/>
  <c r="K329" i="20"/>
  <c r="J329" i="20"/>
  <c r="C329" i="20" a="1"/>
  <c r="C329" i="20" s="1"/>
  <c r="H328" i="20"/>
  <c r="I328" i="20"/>
  <c r="F329" i="20" l="1"/>
  <c r="G329" i="20"/>
  <c r="H329" i="20"/>
  <c r="I329" i="20"/>
  <c r="J330" i="20"/>
  <c r="C330" i="20" a="1"/>
  <c r="C330" i="20" s="1"/>
  <c r="K330" i="20"/>
  <c r="E330" i="20"/>
  <c r="D330" i="20"/>
  <c r="B330" i="20" a="1"/>
  <c r="B330" i="20" s="1"/>
  <c r="L330" i="20"/>
  <c r="A331" i="20"/>
  <c r="F330" i="20" l="1"/>
  <c r="G330" i="20"/>
  <c r="I330" i="20"/>
  <c r="H330" i="20"/>
  <c r="B331" i="20" a="1"/>
  <c r="B331" i="20" s="1"/>
  <c r="L331" i="20"/>
  <c r="D331" i="20"/>
  <c r="J331" i="20"/>
  <c r="E331" i="20"/>
  <c r="K331" i="20"/>
  <c r="C331" i="20" a="1"/>
  <c r="C331" i="20" s="1"/>
  <c r="A332" i="20"/>
  <c r="F331" i="20" l="1"/>
  <c r="G331" i="20"/>
  <c r="K332" i="20"/>
  <c r="J332" i="20"/>
  <c r="C332" i="20" a="1"/>
  <c r="C332" i="20" s="1"/>
  <c r="D332" i="20"/>
  <c r="E332" i="20"/>
  <c r="L332" i="20"/>
  <c r="A333" i="20"/>
  <c r="B332" i="20" a="1"/>
  <c r="B332" i="20" s="1"/>
  <c r="I331" i="20"/>
  <c r="H331" i="20"/>
  <c r="F332" i="20" l="1"/>
  <c r="G332" i="20"/>
  <c r="A334" i="20"/>
  <c r="E333" i="20"/>
  <c r="L333" i="20"/>
  <c r="D333" i="20"/>
  <c r="B333" i="20" a="1"/>
  <c r="B333" i="20" s="1"/>
  <c r="C333" i="20" a="1"/>
  <c r="C333" i="20" s="1"/>
  <c r="J333" i="20"/>
  <c r="K333" i="20"/>
  <c r="H332" i="20"/>
  <c r="I332" i="20"/>
  <c r="F333" i="20" l="1"/>
  <c r="G333" i="20"/>
  <c r="J334" i="20"/>
  <c r="C334" i="20" a="1"/>
  <c r="C334" i="20" s="1"/>
  <c r="E334" i="20"/>
  <c r="D334" i="20"/>
  <c r="A335" i="20"/>
  <c r="L334" i="20"/>
  <c r="B334" i="20" a="1"/>
  <c r="B334" i="20" s="1"/>
  <c r="K334" i="20"/>
  <c r="H333" i="20"/>
  <c r="I333" i="20"/>
  <c r="G334" i="20" l="1"/>
  <c r="F334" i="20"/>
  <c r="H334" i="20"/>
  <c r="I334" i="20"/>
  <c r="B335" i="20" a="1"/>
  <c r="B335" i="20" s="1"/>
  <c r="L335" i="20"/>
  <c r="D335" i="20"/>
  <c r="E335" i="20"/>
  <c r="A336" i="20"/>
  <c r="K335" i="20"/>
  <c r="C335" i="20" a="1"/>
  <c r="C335" i="20" s="1"/>
  <c r="J335" i="20"/>
  <c r="F335" i="20" l="1"/>
  <c r="G335" i="20"/>
  <c r="I335" i="20"/>
  <c r="H335" i="20"/>
  <c r="K336" i="20"/>
  <c r="J336" i="20"/>
  <c r="C336" i="20" a="1"/>
  <c r="C336" i="20" s="1"/>
  <c r="D336" i="20"/>
  <c r="L336" i="20"/>
  <c r="A337" i="20"/>
  <c r="E336" i="20"/>
  <c r="B336" i="20" a="1"/>
  <c r="B336" i="20" s="1"/>
  <c r="F336" i="20" l="1"/>
  <c r="G336" i="20"/>
  <c r="A338" i="20"/>
  <c r="E337" i="20"/>
  <c r="L337" i="20"/>
  <c r="D337" i="20"/>
  <c r="B337" i="20" a="1"/>
  <c r="B337" i="20" s="1"/>
  <c r="C337" i="20" a="1"/>
  <c r="C337" i="20" s="1"/>
  <c r="J337" i="20"/>
  <c r="K337" i="20"/>
  <c r="I336" i="20"/>
  <c r="H336" i="20"/>
  <c r="F337" i="20" l="1"/>
  <c r="G337" i="20"/>
  <c r="J338" i="20"/>
  <c r="C338" i="20" a="1"/>
  <c r="C338" i="20" s="1"/>
  <c r="A339" i="20"/>
  <c r="L338" i="20"/>
  <c r="B338" i="20" a="1"/>
  <c r="B338" i="20" s="1"/>
  <c r="K338" i="20"/>
  <c r="E338" i="20"/>
  <c r="D338" i="20"/>
  <c r="H337" i="20"/>
  <c r="I337" i="20"/>
  <c r="G338" i="20" l="1"/>
  <c r="F338" i="20"/>
  <c r="I338" i="20"/>
  <c r="H338" i="20"/>
  <c r="B339" i="20" a="1"/>
  <c r="B339" i="20" s="1"/>
  <c r="L339" i="20"/>
  <c r="D339" i="20"/>
  <c r="A340" i="20"/>
  <c r="K339" i="20"/>
  <c r="C339" i="20" a="1"/>
  <c r="C339" i="20" s="1"/>
  <c r="J339" i="20"/>
  <c r="E339" i="20"/>
  <c r="F339" i="20" l="1"/>
  <c r="G339" i="20"/>
  <c r="I339" i="20"/>
  <c r="H339" i="20"/>
  <c r="K340" i="20"/>
  <c r="J340" i="20"/>
  <c r="C340" i="20" a="1"/>
  <c r="C340" i="20" s="1"/>
  <c r="L340" i="20"/>
  <c r="E340" i="20"/>
  <c r="A341" i="20"/>
  <c r="B340" i="20" a="1"/>
  <c r="B340" i="20" s="1"/>
  <c r="D340" i="20"/>
  <c r="F340" i="20" l="1"/>
  <c r="G340" i="20"/>
  <c r="I340" i="20"/>
  <c r="H340" i="20"/>
  <c r="A342" i="20"/>
  <c r="E341" i="20"/>
  <c r="L341" i="20"/>
  <c r="D341" i="20"/>
  <c r="B341" i="20" a="1"/>
  <c r="B341" i="20" s="1"/>
  <c r="J341" i="20"/>
  <c r="K341" i="20"/>
  <c r="C341" i="20" a="1"/>
  <c r="C341" i="20" s="1"/>
  <c r="F341" i="20" l="1"/>
  <c r="G341" i="20"/>
  <c r="H341" i="20"/>
  <c r="I341" i="20"/>
  <c r="J342" i="20"/>
  <c r="C342" i="20" a="1"/>
  <c r="C342" i="20" s="1"/>
  <c r="D342" i="20"/>
  <c r="K342" i="20"/>
  <c r="E342" i="20"/>
  <c r="B342" i="20" a="1"/>
  <c r="B342" i="20" s="1"/>
  <c r="A343" i="20"/>
  <c r="L342" i="20"/>
  <c r="G342" i="20" l="1"/>
  <c r="F342" i="20"/>
  <c r="I342" i="20"/>
  <c r="H342" i="20"/>
  <c r="B343" i="20" a="1"/>
  <c r="B343" i="20" s="1"/>
  <c r="L343" i="20"/>
  <c r="D343" i="20"/>
  <c r="C343" i="20" a="1"/>
  <c r="C343" i="20" s="1"/>
  <c r="J343" i="20"/>
  <c r="E343" i="20"/>
  <c r="K343" i="20"/>
  <c r="A344" i="20"/>
  <c r="F343" i="20" l="1"/>
  <c r="G343" i="20"/>
  <c r="I343" i="20"/>
  <c r="H343" i="20"/>
  <c r="K344" i="20"/>
  <c r="J344" i="20"/>
  <c r="C344" i="20" a="1"/>
  <c r="C344" i="20" s="1"/>
  <c r="E344" i="20"/>
  <c r="A345" i="20"/>
  <c r="B344" i="20" a="1"/>
  <c r="B344" i="20" s="1"/>
  <c r="D344" i="20"/>
  <c r="L344" i="20"/>
  <c r="F344" i="20" l="1"/>
  <c r="G344" i="20"/>
  <c r="H344" i="20"/>
  <c r="I344" i="20"/>
  <c r="A346" i="20"/>
  <c r="E345" i="20"/>
  <c r="L345" i="20"/>
  <c r="D345" i="20"/>
  <c r="B345" i="20" a="1"/>
  <c r="B345" i="20" s="1"/>
  <c r="K345" i="20"/>
  <c r="C345" i="20" a="1"/>
  <c r="C345" i="20" s="1"/>
  <c r="J345" i="20"/>
  <c r="F345" i="20" l="1"/>
  <c r="G345" i="20"/>
  <c r="J346" i="20"/>
  <c r="C346" i="20" a="1"/>
  <c r="C346" i="20" s="1"/>
  <c r="D346" i="20"/>
  <c r="L346" i="20"/>
  <c r="B346" i="20" a="1"/>
  <c r="B346" i="20" s="1"/>
  <c r="K346" i="20"/>
  <c r="E346" i="20"/>
  <c r="A347" i="20"/>
  <c r="H345" i="20"/>
  <c r="I345" i="20"/>
  <c r="G346" i="20" l="1"/>
  <c r="F346" i="20"/>
  <c r="I346" i="20"/>
  <c r="H346" i="20"/>
  <c r="B347" i="20" a="1"/>
  <c r="B347" i="20" s="1"/>
  <c r="L347" i="20"/>
  <c r="D347" i="20"/>
  <c r="C347" i="20" a="1"/>
  <c r="C347" i="20" s="1"/>
  <c r="K347" i="20"/>
  <c r="J347" i="20"/>
  <c r="A348" i="20"/>
  <c r="E347" i="20"/>
  <c r="F347" i="20" l="1"/>
  <c r="G347" i="20"/>
  <c r="I347" i="20"/>
  <c r="H347" i="20"/>
  <c r="K348" i="20"/>
  <c r="J348" i="20"/>
  <c r="C348" i="20" a="1"/>
  <c r="C348" i="20" s="1"/>
  <c r="A349" i="20"/>
  <c r="B348" i="20" a="1"/>
  <c r="B348" i="20" s="1"/>
  <c r="D348" i="20"/>
  <c r="L348" i="20"/>
  <c r="E348" i="20"/>
  <c r="F348" i="20" l="1"/>
  <c r="G348" i="20"/>
  <c r="I348" i="20"/>
  <c r="H348" i="20"/>
  <c r="A350" i="20"/>
  <c r="E349" i="20"/>
  <c r="L349" i="20"/>
  <c r="D349" i="20"/>
  <c r="B349" i="20" a="1"/>
  <c r="B349" i="20" s="1"/>
  <c r="K349" i="20"/>
  <c r="J349" i="20"/>
  <c r="C349" i="20" a="1"/>
  <c r="C349" i="20" s="1"/>
  <c r="F349" i="20" l="1"/>
  <c r="G349" i="20"/>
  <c r="H349" i="20"/>
  <c r="I349" i="20"/>
  <c r="J350" i="20"/>
  <c r="C350" i="20" a="1"/>
  <c r="C350" i="20" s="1"/>
  <c r="L350" i="20"/>
  <c r="B350" i="20" a="1"/>
  <c r="B350" i="20" s="1"/>
  <c r="K350" i="20"/>
  <c r="E350" i="20"/>
  <c r="A351" i="20"/>
  <c r="D350" i="20"/>
  <c r="G350" i="20" l="1"/>
  <c r="F350" i="20"/>
  <c r="B351" i="20" a="1"/>
  <c r="B351" i="20" s="1"/>
  <c r="L351" i="20"/>
  <c r="D351" i="20"/>
  <c r="K351" i="20"/>
  <c r="J351" i="20"/>
  <c r="E351" i="20"/>
  <c r="A352" i="20"/>
  <c r="C351" i="20" a="1"/>
  <c r="C351" i="20" s="1"/>
  <c r="H350" i="20"/>
  <c r="I350" i="20"/>
  <c r="F351" i="20" l="1"/>
  <c r="G351" i="20"/>
  <c r="K352" i="20"/>
  <c r="J352" i="20"/>
  <c r="C352" i="20" a="1"/>
  <c r="C352" i="20" s="1"/>
  <c r="E352" i="20"/>
  <c r="D352" i="20"/>
  <c r="L352" i="20"/>
  <c r="A353" i="20"/>
  <c r="B352" i="20" a="1"/>
  <c r="B352" i="20" s="1"/>
  <c r="I351" i="20"/>
  <c r="H351" i="20"/>
  <c r="F352" i="20" l="1"/>
  <c r="G352" i="20"/>
  <c r="A354" i="20"/>
  <c r="E353" i="20"/>
  <c r="L353" i="20"/>
  <c r="D353" i="20"/>
  <c r="B353" i="20" a="1"/>
  <c r="B353" i="20" s="1"/>
  <c r="C353" i="20" a="1"/>
  <c r="C353" i="20" s="1"/>
  <c r="J353" i="20"/>
  <c r="K353" i="20"/>
  <c r="I352" i="20"/>
  <c r="H352" i="20"/>
  <c r="F353" i="20" l="1"/>
  <c r="G353" i="20"/>
  <c r="H353" i="20"/>
  <c r="I353" i="20"/>
  <c r="J354" i="20"/>
  <c r="C354" i="20" a="1"/>
  <c r="C354" i="20" s="1"/>
  <c r="E354" i="20"/>
  <c r="A355" i="20"/>
  <c r="D354" i="20"/>
  <c r="K354" i="20"/>
  <c r="L354" i="20"/>
  <c r="B354" i="20" a="1"/>
  <c r="B354" i="20" s="1"/>
  <c r="G354" i="20" l="1"/>
  <c r="F354" i="20"/>
  <c r="H354" i="20"/>
  <c r="I354" i="20"/>
  <c r="B355" i="20" a="1"/>
  <c r="B355" i="20" s="1"/>
  <c r="L355" i="20"/>
  <c r="D355" i="20"/>
  <c r="E355" i="20"/>
  <c r="C355" i="20" a="1"/>
  <c r="C355" i="20" s="1"/>
  <c r="A356" i="20"/>
  <c r="J355" i="20"/>
  <c r="K355" i="20"/>
  <c r="F355" i="20" l="1"/>
  <c r="G355" i="20"/>
  <c r="K356" i="20"/>
  <c r="J356" i="20"/>
  <c r="C356" i="20" a="1"/>
  <c r="C356" i="20" s="1"/>
  <c r="E356" i="20"/>
  <c r="D356" i="20"/>
  <c r="A357" i="20"/>
  <c r="B356" i="20" a="1"/>
  <c r="B356" i="20" s="1"/>
  <c r="L356" i="20"/>
  <c r="I355" i="20"/>
  <c r="H355" i="20"/>
  <c r="F356" i="20" l="1"/>
  <c r="G356" i="20"/>
  <c r="A358" i="20"/>
  <c r="E357" i="20"/>
  <c r="L357" i="20"/>
  <c r="D357" i="20"/>
  <c r="B357" i="20" a="1"/>
  <c r="B357" i="20" s="1"/>
  <c r="C357" i="20" a="1"/>
  <c r="C357" i="20" s="1"/>
  <c r="K357" i="20"/>
  <c r="J357" i="20"/>
  <c r="I356" i="20"/>
  <c r="H356" i="20"/>
  <c r="F357" i="20" l="1"/>
  <c r="G357" i="20"/>
  <c r="H357" i="20"/>
  <c r="I357" i="20"/>
  <c r="J358" i="20"/>
  <c r="C358" i="20" a="1"/>
  <c r="C358" i="20" s="1"/>
  <c r="A359" i="20"/>
  <c r="K358" i="20"/>
  <c r="L358" i="20"/>
  <c r="D358" i="20"/>
  <c r="B358" i="20" a="1"/>
  <c r="B358" i="20" s="1"/>
  <c r="E358" i="20"/>
  <c r="G358" i="20" l="1"/>
  <c r="F358" i="20"/>
  <c r="B359" i="20" a="1"/>
  <c r="B359" i="20" s="1"/>
  <c r="L359" i="20"/>
  <c r="D359" i="20"/>
  <c r="C359" i="20" a="1"/>
  <c r="C359" i="20" s="1"/>
  <c r="A360" i="20"/>
  <c r="J359" i="20"/>
  <c r="K359" i="20"/>
  <c r="E359" i="20"/>
  <c r="I358" i="20"/>
  <c r="H358" i="20"/>
  <c r="F359" i="20" l="1"/>
  <c r="G359" i="20"/>
  <c r="I359" i="20"/>
  <c r="H359" i="20"/>
  <c r="K360" i="20"/>
  <c r="J360" i="20"/>
  <c r="C360" i="20" a="1"/>
  <c r="C360" i="20" s="1"/>
  <c r="A361" i="20"/>
  <c r="B360" i="20" a="1"/>
  <c r="B360" i="20" s="1"/>
  <c r="L360" i="20"/>
  <c r="E360" i="20"/>
  <c r="D360" i="20"/>
  <c r="F360" i="20" l="1"/>
  <c r="G360" i="20"/>
  <c r="H360" i="20"/>
  <c r="I360" i="20"/>
  <c r="A362" i="20"/>
  <c r="E361" i="20"/>
  <c r="L361" i="20"/>
  <c r="D361" i="20"/>
  <c r="B361" i="20" a="1"/>
  <c r="B361" i="20" s="1"/>
  <c r="K361" i="20"/>
  <c r="J361" i="20"/>
  <c r="C361" i="20" a="1"/>
  <c r="C361" i="20" s="1"/>
  <c r="G361" i="20" l="1"/>
  <c r="F361" i="20"/>
  <c r="H361" i="20"/>
  <c r="I361" i="20"/>
  <c r="J362" i="20"/>
  <c r="C362" i="20" a="1"/>
  <c r="C362" i="20" s="1"/>
  <c r="K362" i="20"/>
  <c r="E362" i="20"/>
  <c r="D362" i="20"/>
  <c r="L362" i="20"/>
  <c r="B362" i="20" a="1"/>
  <c r="B362" i="20" s="1"/>
  <c r="A363" i="20"/>
  <c r="G362" i="20" l="1"/>
  <c r="F362" i="20"/>
  <c r="I362" i="20"/>
  <c r="H362" i="20"/>
  <c r="A364" i="20"/>
  <c r="K363" i="20"/>
  <c r="B363" i="20" a="1"/>
  <c r="B363" i="20" s="1"/>
  <c r="D363" i="20"/>
  <c r="J363" i="20"/>
  <c r="E363" i="20"/>
  <c r="L363" i="20"/>
  <c r="C363" i="20" a="1"/>
  <c r="C363" i="20" s="1"/>
  <c r="F363" i="20" l="1"/>
  <c r="G363" i="20"/>
  <c r="A365" i="20"/>
  <c r="E364" i="20"/>
  <c r="J364" i="20"/>
  <c r="B364" i="20" a="1"/>
  <c r="B364" i="20" s="1"/>
  <c r="K364" i="20"/>
  <c r="D364" i="20"/>
  <c r="L364" i="20"/>
  <c r="C364" i="20" a="1"/>
  <c r="C364" i="20" s="1"/>
  <c r="I363" i="20"/>
  <c r="H363" i="20"/>
  <c r="F364" i="20" l="1"/>
  <c r="G364" i="20"/>
  <c r="I364" i="20"/>
  <c r="H364" i="20"/>
  <c r="K365" i="20"/>
  <c r="J365" i="20"/>
  <c r="C365" i="20" a="1"/>
  <c r="C365" i="20" s="1"/>
  <c r="L365" i="20"/>
  <c r="B365" i="20" a="1"/>
  <c r="B365" i="20" s="1"/>
  <c r="E365" i="20"/>
  <c r="D365" i="20"/>
  <c r="A366" i="20"/>
  <c r="F365" i="20" l="1"/>
  <c r="G365" i="20"/>
  <c r="A367" i="20"/>
  <c r="E366" i="20"/>
  <c r="L366" i="20"/>
  <c r="D366" i="20"/>
  <c r="K366" i="20"/>
  <c r="J366" i="20"/>
  <c r="C366" i="20" a="1"/>
  <c r="C366" i="20" s="1"/>
  <c r="B366" i="20" a="1"/>
  <c r="B366" i="20" s="1"/>
  <c r="I365" i="20"/>
  <c r="H365" i="20"/>
  <c r="G366" i="20" l="1"/>
  <c r="F366" i="20"/>
  <c r="A368" i="20"/>
  <c r="E367" i="20"/>
  <c r="K367" i="20"/>
  <c r="B367" i="20" a="1"/>
  <c r="B367" i="20" s="1"/>
  <c r="L367" i="20"/>
  <c r="D367" i="20"/>
  <c r="C367" i="20" a="1"/>
  <c r="C367" i="20" s="1"/>
  <c r="J367" i="20"/>
  <c r="I366" i="20"/>
  <c r="H366" i="20"/>
  <c r="F367" i="20" l="1"/>
  <c r="G367" i="20"/>
  <c r="H367" i="20"/>
  <c r="I367" i="20"/>
  <c r="B368" i="20" a="1"/>
  <c r="B368" i="20" s="1"/>
  <c r="A369" i="20"/>
  <c r="E368" i="20"/>
  <c r="C368" i="20" a="1"/>
  <c r="C368" i="20" s="1"/>
  <c r="L368" i="20"/>
  <c r="K368" i="20"/>
  <c r="D368" i="20"/>
  <c r="J368" i="20"/>
  <c r="F368" i="20" l="1"/>
  <c r="G368" i="20"/>
  <c r="K369" i="20"/>
  <c r="J369" i="20"/>
  <c r="C369" i="20" a="1"/>
  <c r="C369" i="20" s="1"/>
  <c r="D369" i="20"/>
  <c r="B369" i="20" a="1"/>
  <c r="B369" i="20" s="1"/>
  <c r="A370" i="20"/>
  <c r="E369" i="20"/>
  <c r="L369" i="20"/>
  <c r="I368" i="20"/>
  <c r="H368" i="20"/>
  <c r="G369" i="20" l="1"/>
  <c r="F369" i="20"/>
  <c r="A371" i="20"/>
  <c r="E370" i="20"/>
  <c r="L370" i="20"/>
  <c r="D370" i="20"/>
  <c r="K370" i="20"/>
  <c r="C370" i="20" a="1"/>
  <c r="C370" i="20" s="1"/>
  <c r="J370" i="20"/>
  <c r="B370" i="20" a="1"/>
  <c r="B370" i="20" s="1"/>
  <c r="I369" i="20"/>
  <c r="H369" i="20"/>
  <c r="G370" i="20" l="1"/>
  <c r="F370" i="20"/>
  <c r="I370" i="20"/>
  <c r="H370" i="20"/>
  <c r="A372" i="20"/>
  <c r="E371" i="20"/>
  <c r="K371" i="20"/>
  <c r="D371" i="20"/>
  <c r="L371" i="20"/>
  <c r="B371" i="20" a="1"/>
  <c r="B371" i="20" s="1"/>
  <c r="J371" i="20"/>
  <c r="C371" i="20" a="1"/>
  <c r="C371" i="20" s="1"/>
  <c r="F371" i="20" l="1"/>
  <c r="G371" i="20"/>
  <c r="B372" i="20" a="1"/>
  <c r="B372" i="20" s="1"/>
  <c r="A373" i="20"/>
  <c r="E372" i="20"/>
  <c r="J372" i="20"/>
  <c r="K372" i="20"/>
  <c r="D372" i="20"/>
  <c r="C372" i="20" a="1"/>
  <c r="C372" i="20" s="1"/>
  <c r="L372" i="20"/>
  <c r="H371" i="20"/>
  <c r="I371" i="20"/>
  <c r="F372" i="20" l="1"/>
  <c r="G372" i="20"/>
  <c r="I372" i="20"/>
  <c r="H372" i="20"/>
  <c r="K373" i="20"/>
  <c r="J373" i="20"/>
  <c r="C373" i="20" a="1"/>
  <c r="C373" i="20" s="1"/>
  <c r="L373" i="20"/>
  <c r="B373" i="20" a="1"/>
  <c r="B373" i="20" s="1"/>
  <c r="A374" i="20"/>
  <c r="E373" i="20"/>
  <c r="D373" i="20"/>
  <c r="F373" i="20" l="1"/>
  <c r="G373" i="20"/>
  <c r="I373" i="20"/>
  <c r="H373" i="20"/>
  <c r="A375" i="20"/>
  <c r="E374" i="20"/>
  <c r="L374" i="20"/>
  <c r="D374" i="20"/>
  <c r="K374" i="20"/>
  <c r="J374" i="20"/>
  <c r="C374" i="20" a="1"/>
  <c r="C374" i="20" s="1"/>
  <c r="B374" i="20" a="1"/>
  <c r="B374" i="20" s="1"/>
  <c r="G374" i="20" l="1"/>
  <c r="F374" i="20"/>
  <c r="A376" i="20"/>
  <c r="E375" i="20"/>
  <c r="K375" i="20"/>
  <c r="B375" i="20" a="1"/>
  <c r="B375" i="20" s="1"/>
  <c r="L375" i="20"/>
  <c r="D375" i="20"/>
  <c r="J375" i="20"/>
  <c r="C375" i="20" a="1"/>
  <c r="C375" i="20" s="1"/>
  <c r="I374" i="20"/>
  <c r="H374" i="20"/>
  <c r="F375" i="20" l="1"/>
  <c r="G375" i="20"/>
  <c r="B376" i="20" a="1"/>
  <c r="B376" i="20" s="1"/>
  <c r="A377" i="20"/>
  <c r="E376" i="20"/>
  <c r="C376" i="20" a="1"/>
  <c r="C376" i="20" s="1"/>
  <c r="D376" i="20"/>
  <c r="J376" i="20"/>
  <c r="K376" i="20"/>
  <c r="L376" i="20"/>
  <c r="I375" i="20"/>
  <c r="H375" i="20"/>
  <c r="F376" i="20" l="1"/>
  <c r="G376" i="20"/>
  <c r="K377" i="20"/>
  <c r="J377" i="20"/>
  <c r="C377" i="20" a="1"/>
  <c r="C377" i="20" s="1"/>
  <c r="D377" i="20"/>
  <c r="B377" i="20" a="1"/>
  <c r="B377" i="20" s="1"/>
  <c r="A378" i="20"/>
  <c r="E377" i="20"/>
  <c r="L377" i="20"/>
  <c r="I376" i="20"/>
  <c r="H376" i="20"/>
  <c r="F377" i="20" l="1"/>
  <c r="G377" i="20"/>
  <c r="A379" i="20"/>
  <c r="E378" i="20"/>
  <c r="L378" i="20"/>
  <c r="D378" i="20"/>
  <c r="K378" i="20"/>
  <c r="C378" i="20" a="1"/>
  <c r="C378" i="20" s="1"/>
  <c r="J378" i="20"/>
  <c r="B378" i="20" a="1"/>
  <c r="B378" i="20" s="1"/>
  <c r="I377" i="20"/>
  <c r="H377" i="20"/>
  <c r="G378" i="20" l="1"/>
  <c r="F378" i="20"/>
  <c r="I378" i="20"/>
  <c r="H378" i="20"/>
  <c r="A380" i="20"/>
  <c r="E379" i="20"/>
  <c r="K379" i="20"/>
  <c r="D379" i="20"/>
  <c r="L379" i="20"/>
  <c r="J379" i="20"/>
  <c r="C379" i="20" a="1"/>
  <c r="C379" i="20" s="1"/>
  <c r="B379" i="20" a="1"/>
  <c r="B379" i="20" s="1"/>
  <c r="F379" i="20" l="1"/>
  <c r="G379" i="20"/>
  <c r="B380" i="20" a="1"/>
  <c r="B380" i="20" s="1"/>
  <c r="A381" i="20"/>
  <c r="E380" i="20"/>
  <c r="J380" i="20"/>
  <c r="C380" i="20" a="1"/>
  <c r="C380" i="20" s="1"/>
  <c r="L380" i="20"/>
  <c r="K380" i="20"/>
  <c r="D380" i="20"/>
  <c r="H379" i="20"/>
  <c r="I379" i="20"/>
  <c r="F380" i="20" l="1"/>
  <c r="G380" i="20"/>
  <c r="I380" i="20"/>
  <c r="H380" i="20"/>
  <c r="K381" i="20"/>
  <c r="J381" i="20"/>
  <c r="C381" i="20" a="1"/>
  <c r="C381" i="20" s="1"/>
  <c r="L381" i="20"/>
  <c r="B381" i="20" a="1"/>
  <c r="B381" i="20" s="1"/>
  <c r="A382" i="20"/>
  <c r="D381" i="20"/>
  <c r="E381" i="20"/>
  <c r="F381" i="20" l="1"/>
  <c r="G381" i="20"/>
  <c r="I381" i="20"/>
  <c r="H381" i="20"/>
  <c r="A383" i="20"/>
  <c r="E382" i="20"/>
  <c r="L382" i="20"/>
  <c r="D382" i="20"/>
  <c r="K382" i="20"/>
  <c r="J382" i="20"/>
  <c r="C382" i="20" a="1"/>
  <c r="C382" i="20" s="1"/>
  <c r="B382" i="20" a="1"/>
  <c r="B382" i="20" s="1"/>
  <c r="G382" i="20" l="1"/>
  <c r="F382" i="20"/>
  <c r="I382" i="20"/>
  <c r="H382" i="20"/>
  <c r="A384" i="20"/>
  <c r="E383" i="20"/>
  <c r="K383" i="20"/>
  <c r="B383" i="20" a="1"/>
  <c r="B383" i="20" s="1"/>
  <c r="L383" i="20"/>
  <c r="D383" i="20"/>
  <c r="J383" i="20"/>
  <c r="C383" i="20" a="1"/>
  <c r="C383" i="20" s="1"/>
  <c r="F383" i="20" l="1"/>
  <c r="G383" i="20"/>
  <c r="I383" i="20"/>
  <c r="H383" i="20"/>
  <c r="B384" i="20" a="1"/>
  <c r="B384" i="20" s="1"/>
  <c r="A385" i="20"/>
  <c r="E384" i="20"/>
  <c r="C384" i="20" a="1"/>
  <c r="C384" i="20" s="1"/>
  <c r="K384" i="20"/>
  <c r="J384" i="20"/>
  <c r="L384" i="20"/>
  <c r="D384" i="20"/>
  <c r="F384" i="20" l="1"/>
  <c r="G384" i="20"/>
  <c r="I384" i="20"/>
  <c r="H384" i="20"/>
  <c r="K385" i="20"/>
  <c r="J385" i="20"/>
  <c r="C385" i="20" a="1"/>
  <c r="C385" i="20" s="1"/>
  <c r="D385" i="20"/>
  <c r="B385" i="20" a="1"/>
  <c r="B385" i="20" s="1"/>
  <c r="E385" i="20"/>
  <c r="L385" i="20"/>
  <c r="A386" i="20"/>
  <c r="F385" i="20" l="1"/>
  <c r="G385" i="20"/>
  <c r="A387" i="20"/>
  <c r="E386" i="20"/>
  <c r="L386" i="20"/>
  <c r="D386" i="20"/>
  <c r="K386" i="20"/>
  <c r="C386" i="20" a="1"/>
  <c r="C386" i="20" s="1"/>
  <c r="J386" i="20"/>
  <c r="B386" i="20" a="1"/>
  <c r="B386" i="20" s="1"/>
  <c r="I385" i="20"/>
  <c r="H385" i="20"/>
  <c r="G386" i="20" l="1"/>
  <c r="F386" i="20"/>
  <c r="I386" i="20"/>
  <c r="H386" i="20"/>
  <c r="A388" i="20"/>
  <c r="E387" i="20"/>
  <c r="K387" i="20"/>
  <c r="D387" i="20"/>
  <c r="L387" i="20"/>
  <c r="C387" i="20" a="1"/>
  <c r="C387" i="20" s="1"/>
  <c r="B387" i="20" a="1"/>
  <c r="B387" i="20" s="1"/>
  <c r="J387" i="20"/>
  <c r="F387" i="20" l="1"/>
  <c r="G387" i="20"/>
  <c r="H387" i="20"/>
  <c r="I387" i="20"/>
  <c r="B388" i="20" a="1"/>
  <c r="B388" i="20" s="1"/>
  <c r="A389" i="20"/>
  <c r="E388" i="20"/>
  <c r="J388" i="20"/>
  <c r="L388" i="20"/>
  <c r="D388" i="20"/>
  <c r="K388" i="20"/>
  <c r="C388" i="20" a="1"/>
  <c r="C388" i="20" s="1"/>
  <c r="F388" i="20" l="1"/>
  <c r="G388" i="20"/>
  <c r="K389" i="20"/>
  <c r="J389" i="20"/>
  <c r="C389" i="20" a="1"/>
  <c r="C389" i="20" s="1"/>
  <c r="L389" i="20"/>
  <c r="B389" i="20" a="1"/>
  <c r="B389" i="20" s="1"/>
  <c r="D389" i="20"/>
  <c r="E389" i="20"/>
  <c r="A390" i="20"/>
  <c r="I388" i="20"/>
  <c r="H388" i="20"/>
  <c r="F389" i="20" l="1"/>
  <c r="G389" i="20"/>
  <c r="I389" i="20"/>
  <c r="H389" i="20"/>
  <c r="A391" i="20"/>
  <c r="E390" i="20"/>
  <c r="L390" i="20"/>
  <c r="D390" i="20"/>
  <c r="K390" i="20"/>
  <c r="J390" i="20"/>
  <c r="C390" i="20" a="1"/>
  <c r="C390" i="20" s="1"/>
  <c r="B390" i="20" a="1"/>
  <c r="B390" i="20" s="1"/>
  <c r="G390" i="20" l="1"/>
  <c r="F390" i="20"/>
  <c r="A392" i="20"/>
  <c r="E391" i="20"/>
  <c r="K391" i="20"/>
  <c r="B391" i="20" a="1"/>
  <c r="B391" i="20" s="1"/>
  <c r="L391" i="20"/>
  <c r="D391" i="20"/>
  <c r="J391" i="20"/>
  <c r="C391" i="20" a="1"/>
  <c r="C391" i="20" s="1"/>
  <c r="I390" i="20"/>
  <c r="H390" i="20"/>
  <c r="F391" i="20" l="1"/>
  <c r="G391" i="20"/>
  <c r="H391" i="20"/>
  <c r="I391" i="20"/>
  <c r="B392" i="20" a="1"/>
  <c r="B392" i="20" s="1"/>
  <c r="A393" i="20"/>
  <c r="E392" i="20"/>
  <c r="C392" i="20" a="1"/>
  <c r="C392" i="20" s="1"/>
  <c r="K392" i="20"/>
  <c r="J392" i="20"/>
  <c r="L392" i="20"/>
  <c r="D392" i="20"/>
  <c r="F392" i="20" l="1"/>
  <c r="G392" i="20"/>
  <c r="I392" i="20"/>
  <c r="H392" i="20"/>
  <c r="K393" i="20"/>
  <c r="J393" i="20"/>
  <c r="C393" i="20" a="1"/>
  <c r="C393" i="20" s="1"/>
  <c r="D393" i="20"/>
  <c r="B393" i="20" a="1"/>
  <c r="B393" i="20" s="1"/>
  <c r="A394" i="20"/>
  <c r="L393" i="20"/>
  <c r="E393" i="20"/>
  <c r="G393" i="20" l="1"/>
  <c r="F393" i="20"/>
  <c r="I393" i="20"/>
  <c r="H393" i="20"/>
  <c r="A395" i="20"/>
  <c r="E394" i="20"/>
  <c r="L394" i="20"/>
  <c r="D394" i="20"/>
  <c r="K394" i="20"/>
  <c r="C394" i="20" a="1"/>
  <c r="C394" i="20" s="1"/>
  <c r="J394" i="20"/>
  <c r="B394" i="20" a="1"/>
  <c r="B394" i="20" s="1"/>
  <c r="G394" i="20" l="1"/>
  <c r="F394" i="20"/>
  <c r="A396" i="20"/>
  <c r="E395" i="20"/>
  <c r="K395" i="20"/>
  <c r="D395" i="20"/>
  <c r="L395" i="20"/>
  <c r="J395" i="20"/>
  <c r="B395" i="20" a="1"/>
  <c r="B395" i="20" s="1"/>
  <c r="C395" i="20" a="1"/>
  <c r="C395" i="20" s="1"/>
  <c r="I394" i="20"/>
  <c r="H394" i="20"/>
  <c r="F395" i="20" l="1"/>
  <c r="G395" i="20"/>
  <c r="H395" i="20"/>
  <c r="I395" i="20"/>
  <c r="B396" i="20" a="1"/>
  <c r="B396" i="20" s="1"/>
  <c r="A397" i="20"/>
  <c r="E396" i="20"/>
  <c r="J396" i="20"/>
  <c r="D396" i="20"/>
  <c r="K396" i="20"/>
  <c r="C396" i="20" a="1"/>
  <c r="C396" i="20" s="1"/>
  <c r="L396" i="20"/>
  <c r="F396" i="20" l="1"/>
  <c r="G396" i="20"/>
  <c r="I396" i="20"/>
  <c r="H396" i="20"/>
  <c r="K397" i="20"/>
  <c r="J397" i="20"/>
  <c r="C397" i="20" a="1"/>
  <c r="C397" i="20" s="1"/>
  <c r="L397" i="20"/>
  <c r="B397" i="20" a="1"/>
  <c r="B397" i="20" s="1"/>
  <c r="E397" i="20"/>
  <c r="A398" i="20"/>
  <c r="D397" i="20"/>
  <c r="F397" i="20" l="1"/>
  <c r="G397" i="20"/>
  <c r="I397" i="20"/>
  <c r="H397" i="20"/>
  <c r="A399" i="20"/>
  <c r="E398" i="20"/>
  <c r="L398" i="20"/>
  <c r="D398" i="20"/>
  <c r="K398" i="20"/>
  <c r="J398" i="20"/>
  <c r="C398" i="20" a="1"/>
  <c r="C398" i="20" s="1"/>
  <c r="B398" i="20" a="1"/>
  <c r="B398" i="20" s="1"/>
  <c r="G398" i="20" l="1"/>
  <c r="F398" i="20"/>
  <c r="A400" i="20"/>
  <c r="E399" i="20"/>
  <c r="K399" i="20"/>
  <c r="B399" i="20" a="1"/>
  <c r="B399" i="20" s="1"/>
  <c r="L399" i="20"/>
  <c r="D399" i="20"/>
  <c r="J399" i="20"/>
  <c r="C399" i="20" a="1"/>
  <c r="C399" i="20" s="1"/>
  <c r="I398" i="20"/>
  <c r="H398" i="20"/>
  <c r="F399" i="20" l="1"/>
  <c r="G399" i="20"/>
  <c r="B400" i="20" a="1"/>
  <c r="B400" i="20" s="1"/>
  <c r="A401" i="20"/>
  <c r="E400" i="20"/>
  <c r="C400" i="20" a="1"/>
  <c r="C400" i="20" s="1"/>
  <c r="L400" i="20"/>
  <c r="D400" i="20"/>
  <c r="K400" i="20"/>
  <c r="J400" i="20"/>
  <c r="H399" i="20"/>
  <c r="I399" i="20"/>
  <c r="F400" i="20" l="1"/>
  <c r="G400" i="20"/>
  <c r="I400" i="20"/>
  <c r="H400" i="20"/>
  <c r="K401" i="20"/>
  <c r="J401" i="20"/>
  <c r="C401" i="20" a="1"/>
  <c r="C401" i="20" s="1"/>
  <c r="D401" i="20"/>
  <c r="B401" i="20" a="1"/>
  <c r="B401" i="20" s="1"/>
  <c r="A402" i="20"/>
  <c r="L401" i="20"/>
  <c r="E401" i="20"/>
  <c r="G401" i="20" l="1"/>
  <c r="F401" i="20"/>
  <c r="I401" i="20"/>
  <c r="H401" i="20"/>
  <c r="A403" i="20"/>
  <c r="E402" i="20"/>
  <c r="L402" i="20"/>
  <c r="D402" i="20"/>
  <c r="K402" i="20"/>
  <c r="C402" i="20" a="1"/>
  <c r="C402" i="20" s="1"/>
  <c r="J402" i="20"/>
  <c r="B402" i="20" a="1"/>
  <c r="B402" i="20" s="1"/>
  <c r="G402" i="20" l="1"/>
  <c r="F402" i="20"/>
  <c r="I402" i="20"/>
  <c r="H402" i="20"/>
  <c r="A404" i="20"/>
  <c r="E403" i="20"/>
  <c r="K403" i="20"/>
  <c r="D403" i="20"/>
  <c r="L403" i="20"/>
  <c r="J403" i="20"/>
  <c r="B403" i="20" a="1"/>
  <c r="B403" i="20" s="1"/>
  <c r="C403" i="20" a="1"/>
  <c r="C403" i="20" s="1"/>
  <c r="F403" i="20" l="1"/>
  <c r="G403" i="20"/>
  <c r="B404" i="20" a="1"/>
  <c r="B404" i="20" s="1"/>
  <c r="A405" i="20"/>
  <c r="E404" i="20"/>
  <c r="J404" i="20"/>
  <c r="L404" i="20"/>
  <c r="K404" i="20"/>
  <c r="C404" i="20" a="1"/>
  <c r="C404" i="20" s="1"/>
  <c r="D404" i="20"/>
  <c r="H403" i="20"/>
  <c r="I403" i="20"/>
  <c r="F404" i="20" l="1"/>
  <c r="G404" i="20"/>
  <c r="K405" i="20"/>
  <c r="J405" i="20"/>
  <c r="C405" i="20" a="1"/>
  <c r="C405" i="20" s="1"/>
  <c r="L405" i="20"/>
  <c r="B405" i="20" a="1"/>
  <c r="B405" i="20" s="1"/>
  <c r="E405" i="20"/>
  <c r="A406" i="20"/>
  <c r="D405" i="20"/>
  <c r="I404" i="20"/>
  <c r="H404" i="20"/>
  <c r="F405" i="20" l="1"/>
  <c r="G405" i="20"/>
  <c r="I405" i="20"/>
  <c r="H405" i="20"/>
  <c r="A407" i="20"/>
  <c r="E406" i="20"/>
  <c r="L406" i="20"/>
  <c r="D406" i="20"/>
  <c r="K406" i="20"/>
  <c r="J406" i="20"/>
  <c r="C406" i="20" a="1"/>
  <c r="C406" i="20" s="1"/>
  <c r="B406" i="20" a="1"/>
  <c r="B406" i="20" s="1"/>
  <c r="G406" i="20" l="1"/>
  <c r="F406" i="20"/>
  <c r="A408" i="20"/>
  <c r="E407" i="20"/>
  <c r="K407" i="20"/>
  <c r="B407" i="20" a="1"/>
  <c r="B407" i="20" s="1"/>
  <c r="L407" i="20"/>
  <c r="D407" i="20"/>
  <c r="C407" i="20" a="1"/>
  <c r="C407" i="20" s="1"/>
  <c r="J407" i="20"/>
  <c r="I406" i="20"/>
  <c r="H406" i="20"/>
  <c r="F407" i="20" l="1"/>
  <c r="G407" i="20"/>
  <c r="B408" i="20" a="1"/>
  <c r="B408" i="20" s="1"/>
  <c r="A409" i="20"/>
  <c r="E408" i="20"/>
  <c r="C408" i="20" a="1"/>
  <c r="C408" i="20" s="1"/>
  <c r="L408" i="20"/>
  <c r="J408" i="20"/>
  <c r="D408" i="20"/>
  <c r="K408" i="20"/>
  <c r="H407" i="20"/>
  <c r="I407" i="20"/>
  <c r="F408" i="20" l="1"/>
  <c r="G408" i="20"/>
  <c r="I408" i="20"/>
  <c r="H408" i="20"/>
  <c r="K409" i="20"/>
  <c r="J409" i="20"/>
  <c r="C409" i="20" a="1"/>
  <c r="C409" i="20" s="1"/>
  <c r="D409" i="20"/>
  <c r="B409" i="20" a="1"/>
  <c r="B409" i="20" s="1"/>
  <c r="E409" i="20"/>
  <c r="A410" i="20"/>
  <c r="L409" i="20"/>
  <c r="F409" i="20" l="1"/>
  <c r="G409" i="20"/>
  <c r="I409" i="20"/>
  <c r="H409" i="20"/>
  <c r="A411" i="20"/>
  <c r="E410" i="20"/>
  <c r="L410" i="20"/>
  <c r="D410" i="20"/>
  <c r="K410" i="20"/>
  <c r="C410" i="20" a="1"/>
  <c r="C410" i="20" s="1"/>
  <c r="J410" i="20"/>
  <c r="B410" i="20" a="1"/>
  <c r="B410" i="20" s="1"/>
  <c r="G410" i="20" l="1"/>
  <c r="F410" i="20"/>
  <c r="I410" i="20"/>
  <c r="H410" i="20"/>
  <c r="A412" i="20"/>
  <c r="E411" i="20"/>
  <c r="K411" i="20"/>
  <c r="D411" i="20"/>
  <c r="L411" i="20"/>
  <c r="B411" i="20" a="1"/>
  <c r="B411" i="20" s="1"/>
  <c r="C411" i="20" a="1"/>
  <c r="C411" i="20" s="1"/>
  <c r="J411" i="20"/>
  <c r="F411" i="20" l="1"/>
  <c r="G411" i="20"/>
  <c r="H411" i="20"/>
  <c r="I411" i="20"/>
  <c r="B412" i="20" a="1"/>
  <c r="B412" i="20" s="1"/>
  <c r="A413" i="20"/>
  <c r="E412" i="20"/>
  <c r="J412" i="20"/>
  <c r="L412" i="20"/>
  <c r="K412" i="20"/>
  <c r="C412" i="20" a="1"/>
  <c r="C412" i="20" s="1"/>
  <c r="D412" i="20"/>
  <c r="F412" i="20" l="1"/>
  <c r="G412" i="20"/>
  <c r="I412" i="20"/>
  <c r="H412" i="20"/>
  <c r="K413" i="20"/>
  <c r="J413" i="20"/>
  <c r="C413" i="20" a="1"/>
  <c r="C413" i="20" s="1"/>
  <c r="L413" i="20"/>
  <c r="B413" i="20" a="1"/>
  <c r="B413" i="20" s="1"/>
  <c r="A414" i="20"/>
  <c r="D413" i="20"/>
  <c r="E413" i="20"/>
  <c r="F413" i="20" l="1"/>
  <c r="G413" i="20"/>
  <c r="I413" i="20"/>
  <c r="H413" i="20"/>
  <c r="A415" i="20"/>
  <c r="E414" i="20"/>
  <c r="L414" i="20"/>
  <c r="D414" i="20"/>
  <c r="K414" i="20"/>
  <c r="J414" i="20"/>
  <c r="C414" i="20" a="1"/>
  <c r="C414" i="20" s="1"/>
  <c r="B414" i="20" a="1"/>
  <c r="B414" i="20" s="1"/>
  <c r="G414" i="20" l="1"/>
  <c r="F414" i="20"/>
  <c r="I414" i="20"/>
  <c r="H414" i="20"/>
  <c r="A416" i="20"/>
  <c r="E415" i="20"/>
  <c r="K415" i="20"/>
  <c r="B415" i="20" a="1"/>
  <c r="B415" i="20" s="1"/>
  <c r="L415" i="20"/>
  <c r="D415" i="20"/>
  <c r="J415" i="20"/>
  <c r="C415" i="20" a="1"/>
  <c r="C415" i="20" s="1"/>
  <c r="F415" i="20" l="1"/>
  <c r="G415" i="20"/>
  <c r="B416" i="20" a="1"/>
  <c r="B416" i="20" s="1"/>
  <c r="A417" i="20"/>
  <c r="E416" i="20"/>
  <c r="C416" i="20" a="1"/>
  <c r="C416" i="20" s="1"/>
  <c r="J416" i="20"/>
  <c r="D416" i="20"/>
  <c r="K416" i="20"/>
  <c r="L416" i="20"/>
  <c r="I415" i="20"/>
  <c r="H415" i="20"/>
  <c r="F416" i="20" l="1"/>
  <c r="G416" i="20"/>
  <c r="I416" i="20"/>
  <c r="H416" i="20"/>
  <c r="K417" i="20"/>
  <c r="J417" i="20"/>
  <c r="C417" i="20" a="1"/>
  <c r="C417" i="20" s="1"/>
  <c r="D417" i="20"/>
  <c r="B417" i="20" a="1"/>
  <c r="B417" i="20" s="1"/>
  <c r="L417" i="20"/>
  <c r="A418" i="20"/>
  <c r="E417" i="20"/>
  <c r="F417" i="20" l="1"/>
  <c r="G417" i="20"/>
  <c r="I417" i="20"/>
  <c r="H417" i="20"/>
  <c r="A419" i="20"/>
  <c r="E418" i="20"/>
  <c r="L418" i="20"/>
  <c r="D418" i="20"/>
  <c r="K418" i="20"/>
  <c r="C418" i="20" a="1"/>
  <c r="C418" i="20" s="1"/>
  <c r="J418" i="20"/>
  <c r="B418" i="20" a="1"/>
  <c r="B418" i="20" s="1"/>
  <c r="G418" i="20" l="1"/>
  <c r="F418" i="20"/>
  <c r="I418" i="20"/>
  <c r="H418" i="20"/>
  <c r="A420" i="20"/>
  <c r="E419" i="20"/>
  <c r="K419" i="20"/>
  <c r="D419" i="20"/>
  <c r="L419" i="20"/>
  <c r="C419" i="20" a="1"/>
  <c r="C419" i="20" s="1"/>
  <c r="J419" i="20"/>
  <c r="B419" i="20" a="1"/>
  <c r="B419" i="20" s="1"/>
  <c r="F419" i="20" l="1"/>
  <c r="G419" i="20"/>
  <c r="H419" i="20"/>
  <c r="I419" i="20"/>
  <c r="B420" i="20" a="1"/>
  <c r="B420" i="20" s="1"/>
  <c r="A421" i="20"/>
  <c r="E420" i="20"/>
  <c r="J420" i="20"/>
  <c r="C420" i="20" a="1"/>
  <c r="C420" i="20" s="1"/>
  <c r="D420" i="20"/>
  <c r="K420" i="20"/>
  <c r="L420" i="20"/>
  <c r="F420" i="20" l="1"/>
  <c r="G420" i="20"/>
  <c r="K421" i="20"/>
  <c r="J421" i="20"/>
  <c r="C421" i="20" a="1"/>
  <c r="C421" i="20" s="1"/>
  <c r="L421" i="20"/>
  <c r="B421" i="20" a="1"/>
  <c r="B421" i="20" s="1"/>
  <c r="A422" i="20"/>
  <c r="E421" i="20"/>
  <c r="D421" i="20"/>
  <c r="I420" i="20"/>
  <c r="H420" i="20"/>
  <c r="F421" i="20" l="1"/>
  <c r="G421" i="20"/>
  <c r="I421" i="20"/>
  <c r="H421" i="20"/>
  <c r="A423" i="20"/>
  <c r="E422" i="20"/>
  <c r="L422" i="20"/>
  <c r="D422" i="20"/>
  <c r="K422" i="20"/>
  <c r="J422" i="20"/>
  <c r="C422" i="20" a="1"/>
  <c r="C422" i="20" s="1"/>
  <c r="B422" i="20" a="1"/>
  <c r="B422" i="20" s="1"/>
  <c r="G422" i="20" l="1"/>
  <c r="F422" i="20"/>
  <c r="A424" i="20"/>
  <c r="E423" i="20"/>
  <c r="K423" i="20"/>
  <c r="B423" i="20" a="1"/>
  <c r="B423" i="20" s="1"/>
  <c r="L423" i="20"/>
  <c r="D423" i="20"/>
  <c r="J423" i="20"/>
  <c r="C423" i="20" a="1"/>
  <c r="C423" i="20" s="1"/>
  <c r="I422" i="20"/>
  <c r="H422" i="20"/>
  <c r="F423" i="20" l="1"/>
  <c r="G423" i="20"/>
  <c r="B424" i="20" a="1"/>
  <c r="B424" i="20" s="1"/>
  <c r="A425" i="20"/>
  <c r="E424" i="20"/>
  <c r="C424" i="20" a="1"/>
  <c r="C424" i="20" s="1"/>
  <c r="L424" i="20"/>
  <c r="K424" i="20"/>
  <c r="J424" i="20"/>
  <c r="D424" i="20"/>
  <c r="I423" i="20"/>
  <c r="H423" i="20"/>
  <c r="F424" i="20" l="1"/>
  <c r="G424" i="20"/>
  <c r="K425" i="20"/>
  <c r="J425" i="20"/>
  <c r="C425" i="20" a="1"/>
  <c r="C425" i="20" s="1"/>
  <c r="D425" i="20"/>
  <c r="B425" i="20" a="1"/>
  <c r="B425" i="20" s="1"/>
  <c r="L425" i="20"/>
  <c r="A426" i="20"/>
  <c r="E425" i="20"/>
  <c r="I424" i="20"/>
  <c r="H424" i="20"/>
  <c r="G425" i="20" l="1"/>
  <c r="F425" i="20"/>
  <c r="I425" i="20"/>
  <c r="H425" i="20"/>
  <c r="A427" i="20"/>
  <c r="E426" i="20"/>
  <c r="L426" i="20"/>
  <c r="D426" i="20"/>
  <c r="K426" i="20"/>
  <c r="C426" i="20" a="1"/>
  <c r="C426" i="20" s="1"/>
  <c r="J426" i="20"/>
  <c r="B426" i="20" a="1"/>
  <c r="B426" i="20" s="1"/>
  <c r="G426" i="20" l="1"/>
  <c r="F426" i="20"/>
  <c r="I426" i="20"/>
  <c r="H426" i="20"/>
  <c r="A428" i="20"/>
  <c r="E427" i="20"/>
  <c r="K427" i="20"/>
  <c r="D427" i="20"/>
  <c r="L427" i="20"/>
  <c r="C427" i="20" a="1"/>
  <c r="C427" i="20" s="1"/>
  <c r="B427" i="20" a="1"/>
  <c r="B427" i="20" s="1"/>
  <c r="J427" i="20"/>
  <c r="F427" i="20" l="1"/>
  <c r="G427" i="20"/>
  <c r="B428" i="20" a="1"/>
  <c r="B428" i="20" s="1"/>
  <c r="A429" i="20"/>
  <c r="E428" i="20"/>
  <c r="J428" i="20"/>
  <c r="K428" i="20"/>
  <c r="D428" i="20"/>
  <c r="L428" i="20"/>
  <c r="C428" i="20" a="1"/>
  <c r="C428" i="20" s="1"/>
  <c r="H427" i="20"/>
  <c r="I427" i="20"/>
  <c r="F428" i="20" l="1"/>
  <c r="G428" i="20"/>
  <c r="I428" i="20"/>
  <c r="H428" i="20"/>
  <c r="K429" i="20"/>
  <c r="J429" i="20"/>
  <c r="C429" i="20" a="1"/>
  <c r="C429" i="20" s="1"/>
  <c r="L429" i="20"/>
  <c r="B429" i="20" a="1"/>
  <c r="B429" i="20" s="1"/>
  <c r="E429" i="20"/>
  <c r="D429" i="20"/>
  <c r="A430" i="20"/>
  <c r="G429" i="20" l="1"/>
  <c r="F429" i="20"/>
  <c r="I429" i="20"/>
  <c r="H429" i="20"/>
  <c r="A431" i="20"/>
  <c r="E430" i="20"/>
  <c r="L430" i="20"/>
  <c r="D430" i="20"/>
  <c r="K430" i="20"/>
  <c r="J430" i="20"/>
  <c r="C430" i="20" a="1"/>
  <c r="C430" i="20" s="1"/>
  <c r="B430" i="20" a="1"/>
  <c r="B430" i="20" s="1"/>
  <c r="G430" i="20" l="1"/>
  <c r="F430" i="20"/>
  <c r="A432" i="20"/>
  <c r="E431" i="20"/>
  <c r="K431" i="20"/>
  <c r="B431" i="20" a="1"/>
  <c r="B431" i="20" s="1"/>
  <c r="L431" i="20"/>
  <c r="D431" i="20"/>
  <c r="C431" i="20" a="1"/>
  <c r="C431" i="20" s="1"/>
  <c r="J431" i="20"/>
  <c r="I430" i="20"/>
  <c r="H430" i="20"/>
  <c r="F431" i="20" l="1"/>
  <c r="G431" i="20"/>
  <c r="H431" i="20"/>
  <c r="I431" i="20"/>
  <c r="B432" i="20" a="1"/>
  <c r="B432" i="20" s="1"/>
  <c r="A433" i="20"/>
  <c r="E432" i="20"/>
  <c r="C432" i="20" a="1"/>
  <c r="C432" i="20" s="1"/>
  <c r="L432" i="20"/>
  <c r="K432" i="20"/>
  <c r="D432" i="20"/>
  <c r="J432" i="20"/>
  <c r="F432" i="20" l="1"/>
  <c r="G432" i="20"/>
  <c r="K433" i="20"/>
  <c r="J433" i="20"/>
  <c r="C433" i="20" a="1"/>
  <c r="C433" i="20" s="1"/>
  <c r="D433" i="20"/>
  <c r="B433" i="20" a="1"/>
  <c r="B433" i="20" s="1"/>
  <c r="A434" i="20"/>
  <c r="E433" i="20"/>
  <c r="L433" i="20"/>
  <c r="I432" i="20"/>
  <c r="H432" i="20"/>
  <c r="G433" i="20" l="1"/>
  <c r="F433" i="20"/>
  <c r="I433" i="20"/>
  <c r="H433" i="20"/>
  <c r="A435" i="20"/>
  <c r="E434" i="20"/>
  <c r="L434" i="20"/>
  <c r="D434" i="20"/>
  <c r="K434" i="20"/>
  <c r="C434" i="20" a="1"/>
  <c r="C434" i="20" s="1"/>
  <c r="J434" i="20"/>
  <c r="B434" i="20" a="1"/>
  <c r="B434" i="20" s="1"/>
  <c r="G434" i="20" l="1"/>
  <c r="F434" i="20"/>
  <c r="A436" i="20"/>
  <c r="E435" i="20"/>
  <c r="K435" i="20"/>
  <c r="D435" i="20"/>
  <c r="L435" i="20"/>
  <c r="B435" i="20" a="1"/>
  <c r="B435" i="20" s="1"/>
  <c r="J435" i="20"/>
  <c r="C435" i="20" a="1"/>
  <c r="C435" i="20" s="1"/>
  <c r="I434" i="20"/>
  <c r="H434" i="20"/>
  <c r="F435" i="20" l="1"/>
  <c r="G435" i="20"/>
  <c r="B436" i="20" a="1"/>
  <c r="B436" i="20" s="1"/>
  <c r="A437" i="20"/>
  <c r="E436" i="20"/>
  <c r="J436" i="20"/>
  <c r="K436" i="20"/>
  <c r="D436" i="20"/>
  <c r="C436" i="20" a="1"/>
  <c r="C436" i="20" s="1"/>
  <c r="L436" i="20"/>
  <c r="H435" i="20"/>
  <c r="I435" i="20"/>
  <c r="F436" i="20" l="1"/>
  <c r="G436" i="20"/>
  <c r="I436" i="20"/>
  <c r="H436" i="20"/>
  <c r="K437" i="20"/>
  <c r="J437" i="20"/>
  <c r="C437" i="20" a="1"/>
  <c r="C437" i="20" s="1"/>
  <c r="L437" i="20"/>
  <c r="B437" i="20" a="1"/>
  <c r="B437" i="20" s="1"/>
  <c r="A438" i="20"/>
  <c r="E437" i="20"/>
  <c r="D437" i="20"/>
  <c r="F437" i="20" l="1"/>
  <c r="G437" i="20"/>
  <c r="I437" i="20"/>
  <c r="H437" i="20"/>
  <c r="A439" i="20"/>
  <c r="E438" i="20"/>
  <c r="L438" i="20"/>
  <c r="D438" i="20"/>
  <c r="K438" i="20"/>
  <c r="J438" i="20"/>
  <c r="C438" i="20" a="1"/>
  <c r="C438" i="20" s="1"/>
  <c r="B438" i="20" a="1"/>
  <c r="B438" i="20" s="1"/>
  <c r="G438" i="20" l="1"/>
  <c r="F438" i="20"/>
  <c r="I438" i="20"/>
  <c r="H438" i="20"/>
  <c r="A440" i="20"/>
  <c r="E439" i="20"/>
  <c r="K439" i="20"/>
  <c r="B439" i="20" a="1"/>
  <c r="B439" i="20" s="1"/>
  <c r="L439" i="20"/>
  <c r="D439" i="20"/>
  <c r="J439" i="20"/>
  <c r="C439" i="20" a="1"/>
  <c r="C439" i="20" s="1"/>
  <c r="F439" i="20" l="1"/>
  <c r="G439" i="20"/>
  <c r="B440" i="20" a="1"/>
  <c r="B440" i="20" s="1"/>
  <c r="A441" i="20"/>
  <c r="E440" i="20"/>
  <c r="C440" i="20" a="1"/>
  <c r="C440" i="20" s="1"/>
  <c r="D440" i="20"/>
  <c r="J440" i="20"/>
  <c r="K440" i="20"/>
  <c r="L440" i="20"/>
  <c r="I439" i="20"/>
  <c r="H439" i="20"/>
  <c r="F440" i="20" l="1"/>
  <c r="G440" i="20"/>
  <c r="K441" i="20"/>
  <c r="J441" i="20"/>
  <c r="C441" i="20" a="1"/>
  <c r="C441" i="20" s="1"/>
  <c r="D441" i="20"/>
  <c r="B441" i="20" a="1"/>
  <c r="B441" i="20" s="1"/>
  <c r="A442" i="20"/>
  <c r="E441" i="20"/>
  <c r="L441" i="20"/>
  <c r="I440" i="20"/>
  <c r="H440" i="20"/>
  <c r="F441" i="20" l="1"/>
  <c r="G441" i="20"/>
  <c r="I441" i="20"/>
  <c r="H441" i="20"/>
  <c r="A443" i="20"/>
  <c r="E442" i="20"/>
  <c r="L442" i="20"/>
  <c r="D442" i="20"/>
  <c r="K442" i="20"/>
  <c r="C442" i="20" a="1"/>
  <c r="C442" i="20" s="1"/>
  <c r="J442" i="20"/>
  <c r="B442" i="20" a="1"/>
  <c r="B442" i="20" s="1"/>
  <c r="G442" i="20" l="1"/>
  <c r="F442" i="20"/>
  <c r="I442" i="20"/>
  <c r="H442" i="20"/>
  <c r="A444" i="20"/>
  <c r="E443" i="20"/>
  <c r="K443" i="20"/>
  <c r="D443" i="20"/>
  <c r="L443" i="20"/>
  <c r="J443" i="20"/>
  <c r="C443" i="20" a="1"/>
  <c r="C443" i="20" s="1"/>
  <c r="B443" i="20" a="1"/>
  <c r="B443" i="20" s="1"/>
  <c r="F443" i="20" l="1"/>
  <c r="G443" i="20"/>
  <c r="B444" i="20" a="1"/>
  <c r="B444" i="20" s="1"/>
  <c r="A445" i="20"/>
  <c r="E444" i="20"/>
  <c r="J444" i="20"/>
  <c r="C444" i="20" a="1"/>
  <c r="C444" i="20" s="1"/>
  <c r="L444" i="20"/>
  <c r="K444" i="20"/>
  <c r="D444" i="20"/>
  <c r="H443" i="20"/>
  <c r="I443" i="20"/>
  <c r="F444" i="20" l="1"/>
  <c r="G444" i="20"/>
  <c r="I444" i="20"/>
  <c r="H444" i="20"/>
  <c r="K445" i="20"/>
  <c r="J445" i="20"/>
  <c r="C445" i="20" a="1"/>
  <c r="C445" i="20" s="1"/>
  <c r="L445" i="20"/>
  <c r="B445" i="20" a="1"/>
  <c r="B445" i="20" s="1"/>
  <c r="A446" i="20"/>
  <c r="D445" i="20"/>
  <c r="E445" i="20"/>
  <c r="F445" i="20" l="1"/>
  <c r="G445" i="20"/>
  <c r="I445" i="20"/>
  <c r="H445" i="20"/>
  <c r="A447" i="20"/>
  <c r="E446" i="20"/>
  <c r="L446" i="20"/>
  <c r="D446" i="20"/>
  <c r="K446" i="20"/>
  <c r="J446" i="20"/>
  <c r="C446" i="20" a="1"/>
  <c r="C446" i="20" s="1"/>
  <c r="B446" i="20" a="1"/>
  <c r="B446" i="20" s="1"/>
  <c r="G446" i="20" l="1"/>
  <c r="F446" i="20"/>
  <c r="A448" i="20"/>
  <c r="E447" i="20"/>
  <c r="K447" i="20"/>
  <c r="B447" i="20" a="1"/>
  <c r="B447" i="20" s="1"/>
  <c r="L447" i="20"/>
  <c r="D447" i="20"/>
  <c r="J447" i="20"/>
  <c r="C447" i="20" a="1"/>
  <c r="C447" i="20" s="1"/>
  <c r="I446" i="20"/>
  <c r="H446" i="20"/>
  <c r="F447" i="20" l="1"/>
  <c r="G447" i="20"/>
  <c r="I447" i="20"/>
  <c r="H447" i="20"/>
  <c r="B448" i="20" a="1"/>
  <c r="B448" i="20" s="1"/>
  <c r="A449" i="20"/>
  <c r="E448" i="20"/>
  <c r="C448" i="20" a="1"/>
  <c r="C448" i="20" s="1"/>
  <c r="K448" i="20"/>
  <c r="J448" i="20"/>
  <c r="L448" i="20"/>
  <c r="D448" i="20"/>
  <c r="F448" i="20" l="1"/>
  <c r="G448" i="20"/>
  <c r="I448" i="20"/>
  <c r="H448" i="20"/>
  <c r="K449" i="20"/>
  <c r="J449" i="20"/>
  <c r="C449" i="20" a="1"/>
  <c r="C449" i="20" s="1"/>
  <c r="D449" i="20"/>
  <c r="B449" i="20" a="1"/>
  <c r="B449" i="20" s="1"/>
  <c r="E449" i="20"/>
  <c r="L449" i="20"/>
  <c r="A450" i="20"/>
  <c r="G449" i="20" l="1"/>
  <c r="F449" i="20"/>
  <c r="I449" i="20"/>
  <c r="H449" i="20"/>
  <c r="A451" i="20"/>
  <c r="E450" i="20"/>
  <c r="L450" i="20"/>
  <c r="D450" i="20"/>
  <c r="K450" i="20"/>
  <c r="C450" i="20" a="1"/>
  <c r="C450" i="20" s="1"/>
  <c r="J450" i="20"/>
  <c r="B450" i="20" a="1"/>
  <c r="B450" i="20" s="1"/>
  <c r="G450" i="20" l="1"/>
  <c r="F450" i="20"/>
  <c r="I450" i="20"/>
  <c r="H450" i="20"/>
  <c r="A452" i="20"/>
  <c r="E451" i="20"/>
  <c r="K451" i="20"/>
  <c r="D451" i="20"/>
  <c r="L451" i="20"/>
  <c r="C451" i="20" a="1"/>
  <c r="C451" i="20" s="1"/>
  <c r="B451" i="20" a="1"/>
  <c r="B451" i="20" s="1"/>
  <c r="J451" i="20"/>
  <c r="F451" i="20" l="1"/>
  <c r="G451" i="20"/>
  <c r="B452" i="20" a="1"/>
  <c r="B452" i="20" s="1"/>
  <c r="A453" i="20"/>
  <c r="E452" i="20"/>
  <c r="J452" i="20"/>
  <c r="L452" i="20"/>
  <c r="D452" i="20"/>
  <c r="K452" i="20"/>
  <c r="C452" i="20" a="1"/>
  <c r="C452" i="20" s="1"/>
  <c r="H451" i="20"/>
  <c r="I451" i="20"/>
  <c r="F452" i="20" l="1"/>
  <c r="G452" i="20"/>
  <c r="I452" i="20"/>
  <c r="H452" i="20"/>
  <c r="K453" i="20"/>
  <c r="J453" i="20"/>
  <c r="C453" i="20" a="1"/>
  <c r="C453" i="20" s="1"/>
  <c r="L453" i="20"/>
  <c r="B453" i="20" a="1"/>
  <c r="B453" i="20" s="1"/>
  <c r="D453" i="20"/>
  <c r="E453" i="20"/>
  <c r="A454" i="20"/>
  <c r="F453" i="20" l="1"/>
  <c r="G453" i="20"/>
  <c r="I453" i="20"/>
  <c r="H453" i="20"/>
  <c r="A455" i="20"/>
  <c r="E454" i="20"/>
  <c r="L454" i="20"/>
  <c r="D454" i="20"/>
  <c r="K454" i="20"/>
  <c r="J454" i="20"/>
  <c r="C454" i="20" a="1"/>
  <c r="C454" i="20" s="1"/>
  <c r="B454" i="20" a="1"/>
  <c r="B454" i="20" s="1"/>
  <c r="G454" i="20" l="1"/>
  <c r="F454" i="20"/>
  <c r="A456" i="20"/>
  <c r="E455" i="20"/>
  <c r="K455" i="20"/>
  <c r="B455" i="20" a="1"/>
  <c r="B455" i="20" s="1"/>
  <c r="L455" i="20"/>
  <c r="D455" i="20"/>
  <c r="J455" i="20"/>
  <c r="C455" i="20" a="1"/>
  <c r="C455" i="20" s="1"/>
  <c r="I454" i="20"/>
  <c r="H454" i="20"/>
  <c r="F455" i="20" l="1"/>
  <c r="G455" i="20"/>
  <c r="H455" i="20"/>
  <c r="I455" i="20"/>
  <c r="B456" i="20" a="1"/>
  <c r="B456" i="20" s="1"/>
  <c r="A457" i="20"/>
  <c r="E456" i="20"/>
  <c r="C456" i="20" a="1"/>
  <c r="C456" i="20" s="1"/>
  <c r="K456" i="20"/>
  <c r="J456" i="20"/>
  <c r="L456" i="20"/>
  <c r="D456" i="20"/>
  <c r="F456" i="20" l="1"/>
  <c r="G456" i="20"/>
  <c r="I456" i="20"/>
  <c r="H456" i="20"/>
  <c r="K457" i="20"/>
  <c r="J457" i="20"/>
  <c r="C457" i="20" a="1"/>
  <c r="C457" i="20" s="1"/>
  <c r="D457" i="20"/>
  <c r="B457" i="20" a="1"/>
  <c r="B457" i="20" s="1"/>
  <c r="A458" i="20"/>
  <c r="L457" i="20"/>
  <c r="E457" i="20"/>
  <c r="G457" i="20" l="1"/>
  <c r="F457" i="20"/>
  <c r="I457" i="20"/>
  <c r="H457" i="20"/>
  <c r="A459" i="20"/>
  <c r="E458" i="20"/>
  <c r="L458" i="20"/>
  <c r="D458" i="20"/>
  <c r="K458" i="20"/>
  <c r="C458" i="20" a="1"/>
  <c r="C458" i="20" s="1"/>
  <c r="J458" i="20"/>
  <c r="B458" i="20" a="1"/>
  <c r="B458" i="20" s="1"/>
  <c r="G458" i="20" l="1"/>
  <c r="F458" i="20"/>
  <c r="A460" i="20"/>
  <c r="E459" i="20"/>
  <c r="K459" i="20"/>
  <c r="D459" i="20"/>
  <c r="L459" i="20"/>
  <c r="J459" i="20"/>
  <c r="B459" i="20" a="1"/>
  <c r="B459" i="20" s="1"/>
  <c r="C459" i="20" a="1"/>
  <c r="C459" i="20" s="1"/>
  <c r="I458" i="20"/>
  <c r="H458" i="20"/>
  <c r="F459" i="20" l="1"/>
  <c r="G459" i="20"/>
  <c r="B460" i="20" a="1"/>
  <c r="B460" i="20" s="1"/>
  <c r="A461" i="20"/>
  <c r="E460" i="20"/>
  <c r="J460" i="20"/>
  <c r="D460" i="20"/>
  <c r="K460" i="20"/>
  <c r="C460" i="20" a="1"/>
  <c r="C460" i="20" s="1"/>
  <c r="L460" i="20"/>
  <c r="H459" i="20"/>
  <c r="I459" i="20"/>
  <c r="F460" i="20" l="1"/>
  <c r="G460" i="20"/>
  <c r="I460" i="20"/>
  <c r="H460" i="20"/>
  <c r="K461" i="20"/>
  <c r="J461" i="20"/>
  <c r="C461" i="20" a="1"/>
  <c r="C461" i="20" s="1"/>
  <c r="L461" i="20"/>
  <c r="B461" i="20" a="1"/>
  <c r="B461" i="20" s="1"/>
  <c r="E461" i="20"/>
  <c r="A462" i="20"/>
  <c r="D461" i="20"/>
  <c r="F461" i="20" l="1"/>
  <c r="G461" i="20"/>
  <c r="I461" i="20"/>
  <c r="H461" i="20"/>
  <c r="A463" i="20"/>
  <c r="E462" i="20"/>
  <c r="L462" i="20"/>
  <c r="D462" i="20"/>
  <c r="K462" i="20"/>
  <c r="J462" i="20"/>
  <c r="C462" i="20" a="1"/>
  <c r="C462" i="20" s="1"/>
  <c r="B462" i="20" a="1"/>
  <c r="B462" i="20" s="1"/>
  <c r="G462" i="20" l="1"/>
  <c r="F462" i="20"/>
  <c r="A464" i="20"/>
  <c r="E463" i="20"/>
  <c r="K463" i="20"/>
  <c r="B463" i="20" a="1"/>
  <c r="B463" i="20" s="1"/>
  <c r="L463" i="20"/>
  <c r="D463" i="20"/>
  <c r="J463" i="20"/>
  <c r="C463" i="20" a="1"/>
  <c r="C463" i="20" s="1"/>
  <c r="I462" i="20"/>
  <c r="H462" i="20"/>
  <c r="F463" i="20" l="1"/>
  <c r="G463" i="20"/>
  <c r="H463" i="20"/>
  <c r="I463" i="20"/>
  <c r="B464" i="20" a="1"/>
  <c r="B464" i="20" s="1"/>
  <c r="A465" i="20"/>
  <c r="E464" i="20"/>
  <c r="C464" i="20" a="1"/>
  <c r="C464" i="20" s="1"/>
  <c r="L464" i="20"/>
  <c r="D464" i="20"/>
  <c r="J464" i="20"/>
  <c r="K464" i="20"/>
  <c r="F464" i="20" l="1"/>
  <c r="G464" i="20"/>
  <c r="I464" i="20"/>
  <c r="H464" i="20"/>
  <c r="K465" i="20"/>
  <c r="J465" i="20"/>
  <c r="C465" i="20" a="1"/>
  <c r="C465" i="20" s="1"/>
  <c r="D465" i="20"/>
  <c r="B465" i="20" a="1"/>
  <c r="B465" i="20" s="1"/>
  <c r="A466" i="20"/>
  <c r="L465" i="20"/>
  <c r="E465" i="20"/>
  <c r="G465" i="20" l="1"/>
  <c r="F465" i="20"/>
  <c r="I465" i="20"/>
  <c r="H465" i="20"/>
  <c r="A467" i="20"/>
  <c r="E466" i="20"/>
  <c r="L466" i="20"/>
  <c r="D466" i="20"/>
  <c r="K466" i="20"/>
  <c r="C466" i="20" a="1"/>
  <c r="C466" i="20" s="1"/>
  <c r="J466" i="20"/>
  <c r="B466" i="20" a="1"/>
  <c r="B466" i="20" s="1"/>
  <c r="G466" i="20" l="1"/>
  <c r="F466" i="20"/>
  <c r="A468" i="20"/>
  <c r="E467" i="20"/>
  <c r="K467" i="20"/>
  <c r="D467" i="20"/>
  <c r="L467" i="20"/>
  <c r="J467" i="20"/>
  <c r="B467" i="20" a="1"/>
  <c r="B467" i="20" s="1"/>
  <c r="C467" i="20" a="1"/>
  <c r="C467" i="20" s="1"/>
  <c r="I466" i="20"/>
  <c r="H466" i="20"/>
  <c r="F467" i="20" l="1"/>
  <c r="G467" i="20"/>
  <c r="B468" i="20" a="1"/>
  <c r="B468" i="20" s="1"/>
  <c r="A469" i="20"/>
  <c r="E468" i="20"/>
  <c r="J468" i="20"/>
  <c r="L468" i="20"/>
  <c r="K468" i="20"/>
  <c r="C468" i="20" a="1"/>
  <c r="C468" i="20" s="1"/>
  <c r="D468" i="20"/>
  <c r="H467" i="20"/>
  <c r="I467" i="20"/>
  <c r="F468" i="20" l="1"/>
  <c r="G468" i="20"/>
  <c r="I468" i="20"/>
  <c r="H468" i="20"/>
  <c r="K469" i="20"/>
  <c r="J469" i="20"/>
  <c r="C469" i="20" a="1"/>
  <c r="C469" i="20" s="1"/>
  <c r="L469" i="20"/>
  <c r="B469" i="20" a="1"/>
  <c r="B469" i="20" s="1"/>
  <c r="E469" i="20"/>
  <c r="A470" i="20"/>
  <c r="D469" i="20"/>
  <c r="G469" i="20" l="1"/>
  <c r="F469" i="20"/>
  <c r="I469" i="20"/>
  <c r="H469" i="20"/>
  <c r="A471" i="20"/>
  <c r="E470" i="20"/>
  <c r="L470" i="20"/>
  <c r="D470" i="20"/>
  <c r="K470" i="20"/>
  <c r="J470" i="20"/>
  <c r="C470" i="20" a="1"/>
  <c r="C470" i="20" s="1"/>
  <c r="B470" i="20" a="1"/>
  <c r="B470" i="20" s="1"/>
  <c r="G470" i="20" l="1"/>
  <c r="F470" i="20"/>
  <c r="A472" i="20"/>
  <c r="E471" i="20"/>
  <c r="K471" i="20"/>
  <c r="B471" i="20" a="1"/>
  <c r="B471" i="20" s="1"/>
  <c r="L471" i="20"/>
  <c r="D471" i="20"/>
  <c r="C471" i="20" a="1"/>
  <c r="C471" i="20" s="1"/>
  <c r="J471" i="20"/>
  <c r="I470" i="20"/>
  <c r="H470" i="20"/>
  <c r="G471" i="20" l="1"/>
  <c r="F471" i="20"/>
  <c r="H471" i="20"/>
  <c r="I471" i="20"/>
  <c r="B472" i="20" a="1"/>
  <c r="B472" i="20" s="1"/>
  <c r="A473" i="20"/>
  <c r="E472" i="20"/>
  <c r="C472" i="20" a="1"/>
  <c r="C472" i="20" s="1"/>
  <c r="L472" i="20"/>
  <c r="J472" i="20"/>
  <c r="D472" i="20"/>
  <c r="K472" i="20"/>
  <c r="F472" i="20" l="1"/>
  <c r="G472" i="20"/>
  <c r="I472" i="20"/>
  <c r="H472" i="20"/>
  <c r="K473" i="20"/>
  <c r="J473" i="20"/>
  <c r="C473" i="20" a="1"/>
  <c r="C473" i="20" s="1"/>
  <c r="D473" i="20"/>
  <c r="B473" i="20" a="1"/>
  <c r="B473" i="20" s="1"/>
  <c r="E473" i="20"/>
  <c r="A474" i="20"/>
  <c r="L473" i="20"/>
  <c r="F473" i="20" l="1"/>
  <c r="G473" i="20"/>
  <c r="I473" i="20"/>
  <c r="H473" i="20"/>
  <c r="A475" i="20"/>
  <c r="E474" i="20"/>
  <c r="L474" i="20"/>
  <c r="D474" i="20"/>
  <c r="K474" i="20"/>
  <c r="C474" i="20" a="1"/>
  <c r="C474" i="20" s="1"/>
  <c r="J474" i="20"/>
  <c r="B474" i="20" a="1"/>
  <c r="B474" i="20" s="1"/>
  <c r="G474" i="20" l="1"/>
  <c r="F474" i="20"/>
  <c r="A476" i="20"/>
  <c r="E475" i="20"/>
  <c r="K475" i="20"/>
  <c r="D475" i="20"/>
  <c r="L475" i="20"/>
  <c r="B475" i="20" a="1"/>
  <c r="B475" i="20" s="1"/>
  <c r="C475" i="20" a="1"/>
  <c r="C475" i="20" s="1"/>
  <c r="J475" i="20"/>
  <c r="I474" i="20"/>
  <c r="H474" i="20"/>
  <c r="G475" i="20" l="1"/>
  <c r="F475" i="20"/>
  <c r="H475" i="20"/>
  <c r="I475" i="20"/>
  <c r="B476" i="20" a="1"/>
  <c r="B476" i="20" s="1"/>
  <c r="A477" i="20"/>
  <c r="E476" i="20"/>
  <c r="J476" i="20"/>
  <c r="L476" i="20"/>
  <c r="K476" i="20"/>
  <c r="C476" i="20" a="1"/>
  <c r="C476" i="20" s="1"/>
  <c r="D476" i="20"/>
  <c r="F476" i="20" l="1"/>
  <c r="G476" i="20"/>
  <c r="I476" i="20"/>
  <c r="H476" i="20"/>
  <c r="K477" i="20"/>
  <c r="J477" i="20"/>
  <c r="C477" i="20" a="1"/>
  <c r="C477" i="20" s="1"/>
  <c r="L477" i="20"/>
  <c r="B477" i="20" a="1"/>
  <c r="B477" i="20" s="1"/>
  <c r="A478" i="20"/>
  <c r="D477" i="20"/>
  <c r="E477" i="20"/>
  <c r="F477" i="20" l="1"/>
  <c r="G477" i="20"/>
  <c r="I477" i="20"/>
  <c r="H477" i="20"/>
  <c r="A479" i="20"/>
  <c r="E478" i="20"/>
  <c r="L478" i="20"/>
  <c r="D478" i="20"/>
  <c r="K478" i="20"/>
  <c r="J478" i="20"/>
  <c r="C478" i="20" a="1"/>
  <c r="C478" i="20" s="1"/>
  <c r="B478" i="20" a="1"/>
  <c r="B478" i="20" s="1"/>
  <c r="G478" i="20" l="1"/>
  <c r="F478" i="20"/>
  <c r="A480" i="20"/>
  <c r="E479" i="20"/>
  <c r="K479" i="20"/>
  <c r="B479" i="20" a="1"/>
  <c r="B479" i="20" s="1"/>
  <c r="L479" i="20"/>
  <c r="D479" i="20"/>
  <c r="J479" i="20"/>
  <c r="C479" i="20" a="1"/>
  <c r="C479" i="20" s="1"/>
  <c r="I478" i="20"/>
  <c r="H478" i="20"/>
  <c r="G479" i="20" l="1"/>
  <c r="F479" i="20"/>
  <c r="I479" i="20"/>
  <c r="H479" i="20"/>
  <c r="B480" i="20" a="1"/>
  <c r="B480" i="20" s="1"/>
  <c r="A481" i="20"/>
  <c r="E480" i="20"/>
  <c r="C480" i="20" a="1"/>
  <c r="C480" i="20" s="1"/>
  <c r="J480" i="20"/>
  <c r="D480" i="20"/>
  <c r="K480" i="20"/>
  <c r="L480" i="20"/>
  <c r="F480" i="20" l="1"/>
  <c r="G480" i="20"/>
  <c r="I480" i="20"/>
  <c r="H480" i="20"/>
  <c r="K481" i="20"/>
  <c r="J481" i="20"/>
  <c r="C481" i="20" a="1"/>
  <c r="C481" i="20" s="1"/>
  <c r="D481" i="20"/>
  <c r="B481" i="20" a="1"/>
  <c r="B481" i="20" s="1"/>
  <c r="L481" i="20"/>
  <c r="A482" i="20"/>
  <c r="E481" i="20"/>
  <c r="F481" i="20" l="1"/>
  <c r="G481" i="20"/>
  <c r="I481" i="20"/>
  <c r="H481" i="20"/>
  <c r="A483" i="20"/>
  <c r="E482" i="20"/>
  <c r="L482" i="20"/>
  <c r="D482" i="20"/>
  <c r="K482" i="20"/>
  <c r="C482" i="20" a="1"/>
  <c r="C482" i="20" s="1"/>
  <c r="J482" i="20"/>
  <c r="B482" i="20" a="1"/>
  <c r="B482" i="20" s="1"/>
  <c r="G482" i="20" l="1"/>
  <c r="F482" i="20"/>
  <c r="I482" i="20"/>
  <c r="H482" i="20"/>
  <c r="A484" i="20"/>
  <c r="E483" i="20"/>
  <c r="K483" i="20"/>
  <c r="D483" i="20"/>
  <c r="L483" i="20"/>
  <c r="C483" i="20" a="1"/>
  <c r="C483" i="20" s="1"/>
  <c r="J483" i="20"/>
  <c r="B483" i="20" a="1"/>
  <c r="B483" i="20" s="1"/>
  <c r="G483" i="20" l="1"/>
  <c r="F483" i="20"/>
  <c r="B484" i="20" a="1"/>
  <c r="B484" i="20" s="1"/>
  <c r="A485" i="20"/>
  <c r="E484" i="20"/>
  <c r="J484" i="20"/>
  <c r="C484" i="20" a="1"/>
  <c r="C484" i="20" s="1"/>
  <c r="D484" i="20"/>
  <c r="K484" i="20"/>
  <c r="L484" i="20"/>
  <c r="H483" i="20"/>
  <c r="I483" i="20"/>
  <c r="F484" i="20" l="1"/>
  <c r="G484" i="20"/>
  <c r="I484" i="20"/>
  <c r="H484" i="20"/>
  <c r="K485" i="20"/>
  <c r="J485" i="20"/>
  <c r="C485" i="20" a="1"/>
  <c r="C485" i="20" s="1"/>
  <c r="L485" i="20"/>
  <c r="B485" i="20" a="1"/>
  <c r="B485" i="20" s="1"/>
  <c r="A486" i="20"/>
  <c r="E485" i="20"/>
  <c r="D485" i="20"/>
  <c r="G485" i="20" l="1"/>
  <c r="F485" i="20"/>
  <c r="A487" i="20"/>
  <c r="E486" i="20"/>
  <c r="L486" i="20"/>
  <c r="D486" i="20"/>
  <c r="K486" i="20"/>
  <c r="J486" i="20"/>
  <c r="C486" i="20" a="1"/>
  <c r="C486" i="20" s="1"/>
  <c r="B486" i="20" a="1"/>
  <c r="B486" i="20" s="1"/>
  <c r="I485" i="20"/>
  <c r="H485" i="20"/>
  <c r="G486" i="20" l="1"/>
  <c r="F486" i="20"/>
  <c r="I486" i="20"/>
  <c r="H486" i="20"/>
  <c r="A488" i="20"/>
  <c r="E487" i="20"/>
  <c r="K487" i="20"/>
  <c r="B487" i="20" a="1"/>
  <c r="B487" i="20" s="1"/>
  <c r="L487" i="20"/>
  <c r="D487" i="20"/>
  <c r="J487" i="20"/>
  <c r="C487" i="20" a="1"/>
  <c r="C487" i="20" s="1"/>
  <c r="G487" i="20" l="1"/>
  <c r="F487" i="20"/>
  <c r="B488" i="20" a="1"/>
  <c r="B488" i="20" s="1"/>
  <c r="A489" i="20"/>
  <c r="E488" i="20"/>
  <c r="C488" i="20" a="1"/>
  <c r="C488" i="20" s="1"/>
  <c r="L488" i="20"/>
  <c r="K488" i="20"/>
  <c r="J488" i="20"/>
  <c r="D488" i="20"/>
  <c r="I487" i="20"/>
  <c r="H487" i="20"/>
  <c r="F488" i="20" l="1"/>
  <c r="G488" i="20"/>
  <c r="I488" i="20"/>
  <c r="H488" i="20"/>
  <c r="K489" i="20"/>
  <c r="J489" i="20"/>
  <c r="C489" i="20" a="1"/>
  <c r="C489" i="20" s="1"/>
  <c r="D489" i="20"/>
  <c r="B489" i="20" a="1"/>
  <c r="B489" i="20" s="1"/>
  <c r="L489" i="20"/>
  <c r="A490" i="20"/>
  <c r="E489" i="20"/>
  <c r="G489" i="20" l="1"/>
  <c r="F489" i="20"/>
  <c r="I489" i="20"/>
  <c r="H489" i="20"/>
  <c r="A491" i="20"/>
  <c r="E490" i="20"/>
  <c r="L490" i="20"/>
  <c r="D490" i="20"/>
  <c r="K490" i="20"/>
  <c r="C490" i="20" a="1"/>
  <c r="C490" i="20" s="1"/>
  <c r="J490" i="20"/>
  <c r="B490" i="20" a="1"/>
  <c r="B490" i="20" s="1"/>
  <c r="G490" i="20" l="1"/>
  <c r="F490" i="20"/>
  <c r="A492" i="20"/>
  <c r="E491" i="20"/>
  <c r="K491" i="20"/>
  <c r="D491" i="20"/>
  <c r="L491" i="20"/>
  <c r="C491" i="20" a="1"/>
  <c r="C491" i="20" s="1"/>
  <c r="B491" i="20" a="1"/>
  <c r="B491" i="20" s="1"/>
  <c r="J491" i="20"/>
  <c r="I490" i="20"/>
  <c r="H490" i="20"/>
  <c r="G491" i="20" l="1"/>
  <c r="F491" i="20"/>
  <c r="H491" i="20"/>
  <c r="I491" i="20"/>
  <c r="B492" i="20" a="1"/>
  <c r="B492" i="20" s="1"/>
  <c r="A493" i="20"/>
  <c r="E492" i="20"/>
  <c r="J492" i="20"/>
  <c r="K492" i="20"/>
  <c r="D492" i="20"/>
  <c r="L492" i="20"/>
  <c r="C492" i="20" a="1"/>
  <c r="C492" i="20" s="1"/>
  <c r="F492" i="20" l="1"/>
  <c r="G492" i="20"/>
  <c r="K493" i="20"/>
  <c r="J493" i="20"/>
  <c r="C493" i="20" a="1"/>
  <c r="C493" i="20" s="1"/>
  <c r="L493" i="20"/>
  <c r="B493" i="20" a="1"/>
  <c r="B493" i="20" s="1"/>
  <c r="E493" i="20"/>
  <c r="D493" i="20"/>
  <c r="A494" i="20"/>
  <c r="I492" i="20"/>
  <c r="H492" i="20"/>
  <c r="F493" i="20" l="1"/>
  <c r="G493" i="20"/>
  <c r="A495" i="20"/>
  <c r="E494" i="20"/>
  <c r="L494" i="20"/>
  <c r="D494" i="20"/>
  <c r="K494" i="20"/>
  <c r="J494" i="20"/>
  <c r="C494" i="20" a="1"/>
  <c r="C494" i="20" s="1"/>
  <c r="B494" i="20" a="1"/>
  <c r="B494" i="20" s="1"/>
  <c r="I493" i="20"/>
  <c r="H493" i="20"/>
  <c r="G494" i="20" l="1"/>
  <c r="F494" i="20"/>
  <c r="I494" i="20"/>
  <c r="H494" i="20"/>
  <c r="A496" i="20"/>
  <c r="E495" i="20"/>
  <c r="K495" i="20"/>
  <c r="B495" i="20" a="1"/>
  <c r="B495" i="20" s="1"/>
  <c r="L495" i="20"/>
  <c r="D495" i="20"/>
  <c r="C495" i="20" a="1"/>
  <c r="C495" i="20" s="1"/>
  <c r="J495" i="20"/>
  <c r="G495" i="20" l="1"/>
  <c r="F495" i="20"/>
  <c r="B496" i="20" a="1"/>
  <c r="B496" i="20" s="1"/>
  <c r="A497" i="20"/>
  <c r="E496" i="20"/>
  <c r="C496" i="20" a="1"/>
  <c r="C496" i="20" s="1"/>
  <c r="L496" i="20"/>
  <c r="K496" i="20"/>
  <c r="D496" i="20"/>
  <c r="J496" i="20"/>
  <c r="H495" i="20"/>
  <c r="I495" i="20"/>
  <c r="F496" i="20" l="1"/>
  <c r="G496" i="20"/>
  <c r="I496" i="20"/>
  <c r="H496" i="20"/>
  <c r="K497" i="20"/>
  <c r="J497" i="20"/>
  <c r="C497" i="20" a="1"/>
  <c r="C497" i="20" s="1"/>
  <c r="D497" i="20"/>
  <c r="B497" i="20" a="1"/>
  <c r="B497" i="20" s="1"/>
  <c r="A498" i="20"/>
  <c r="E497" i="20"/>
  <c r="L497" i="20"/>
  <c r="F497" i="20" l="1"/>
  <c r="G497" i="20"/>
  <c r="I497" i="20"/>
  <c r="H497" i="20"/>
  <c r="A499" i="20"/>
  <c r="E498" i="20"/>
  <c r="L498" i="20"/>
  <c r="D498" i="20"/>
  <c r="K498" i="20"/>
  <c r="C498" i="20" a="1"/>
  <c r="C498" i="20" s="1"/>
  <c r="J498" i="20"/>
  <c r="B498" i="20" a="1"/>
  <c r="B498" i="20" s="1"/>
  <c r="G498" i="20" l="1"/>
  <c r="F498" i="20"/>
  <c r="A500" i="20"/>
  <c r="E499" i="20"/>
  <c r="K499" i="20"/>
  <c r="D499" i="20"/>
  <c r="L499" i="20"/>
  <c r="B499" i="20" a="1"/>
  <c r="B499" i="20" s="1"/>
  <c r="J499" i="20"/>
  <c r="C499" i="20" a="1"/>
  <c r="C499" i="20" s="1"/>
  <c r="I498" i="20"/>
  <c r="H498" i="20"/>
  <c r="G499" i="20" l="1"/>
  <c r="F499" i="20"/>
  <c r="H499" i="20"/>
  <c r="I499" i="20"/>
  <c r="B500" i="20" a="1"/>
  <c r="B500" i="20" s="1"/>
  <c r="A501" i="20"/>
  <c r="E500" i="20"/>
  <c r="J500" i="20"/>
  <c r="K500" i="20"/>
  <c r="D500" i="20"/>
  <c r="C500" i="20" a="1"/>
  <c r="C500" i="20" s="1"/>
  <c r="L500" i="20"/>
  <c r="F500" i="20" l="1"/>
  <c r="G500" i="20"/>
  <c r="I500" i="20"/>
  <c r="H500" i="20"/>
  <c r="K501" i="20"/>
  <c r="J501" i="20"/>
  <c r="C501" i="20" a="1"/>
  <c r="C501" i="20" s="1"/>
  <c r="L501" i="20"/>
  <c r="B501" i="20" a="1"/>
  <c r="B501" i="20" s="1"/>
  <c r="A502" i="20"/>
  <c r="D501" i="20"/>
  <c r="E501" i="20"/>
  <c r="G501" i="20" l="1"/>
  <c r="F501" i="20"/>
  <c r="I501" i="20"/>
  <c r="H501" i="20"/>
  <c r="A503" i="20"/>
  <c r="E502" i="20"/>
  <c r="L502" i="20"/>
  <c r="D502" i="20"/>
  <c r="K502" i="20"/>
  <c r="J502" i="20"/>
  <c r="C502" i="20" a="1"/>
  <c r="C502" i="20" s="1"/>
  <c r="B502" i="20" a="1"/>
  <c r="B502" i="20" s="1"/>
  <c r="G502" i="20" l="1"/>
  <c r="F502" i="20"/>
  <c r="A504" i="20"/>
  <c r="E503" i="20"/>
  <c r="K503" i="20"/>
  <c r="B503" i="20" a="1"/>
  <c r="B503" i="20" s="1"/>
  <c r="L503" i="20"/>
  <c r="D503" i="20"/>
  <c r="J503" i="20"/>
  <c r="C503" i="20" a="1"/>
  <c r="C503" i="20" s="1"/>
  <c r="I502" i="20"/>
  <c r="H502" i="20"/>
  <c r="G503" i="20" l="1"/>
  <c r="F503" i="20"/>
  <c r="B504" i="20" a="1"/>
  <c r="B504" i="20" s="1"/>
  <c r="A505" i="20"/>
  <c r="E504" i="20"/>
  <c r="C504" i="20" a="1"/>
  <c r="C504" i="20" s="1"/>
  <c r="D504" i="20"/>
  <c r="J504" i="20"/>
  <c r="L504" i="20"/>
  <c r="K504" i="20"/>
  <c r="I503" i="20"/>
  <c r="H503" i="20"/>
  <c r="F504" i="20" l="1"/>
  <c r="G504" i="20"/>
  <c r="I504" i="20"/>
  <c r="H504" i="20"/>
  <c r="K505" i="20"/>
  <c r="J505" i="20"/>
  <c r="C505" i="20" a="1"/>
  <c r="C505" i="20" s="1"/>
  <c r="D505" i="20"/>
  <c r="B505" i="20" a="1"/>
  <c r="B505" i="20" s="1"/>
  <c r="A506" i="20"/>
  <c r="E505" i="20"/>
  <c r="L505" i="20"/>
  <c r="F505" i="20" l="1"/>
  <c r="G505" i="20"/>
  <c r="I505" i="20"/>
  <c r="H505" i="20"/>
  <c r="A507" i="20"/>
  <c r="E506" i="20"/>
  <c r="L506" i="20"/>
  <c r="D506" i="20"/>
  <c r="K506" i="20"/>
  <c r="C506" i="20" a="1"/>
  <c r="C506" i="20" s="1"/>
  <c r="J506" i="20"/>
  <c r="B506" i="20" a="1"/>
  <c r="B506" i="20" s="1"/>
  <c r="G506" i="20" l="1"/>
  <c r="F506" i="20"/>
  <c r="A508" i="20"/>
  <c r="E507" i="20"/>
  <c r="K507" i="20"/>
  <c r="D507" i="20"/>
  <c r="L507" i="20"/>
  <c r="J507" i="20"/>
  <c r="C507" i="20" a="1"/>
  <c r="C507" i="20" s="1"/>
  <c r="B507" i="20" a="1"/>
  <c r="B507" i="20" s="1"/>
  <c r="I506" i="20"/>
  <c r="H506" i="20"/>
  <c r="G507" i="20" l="1"/>
  <c r="F507" i="20"/>
  <c r="B508" i="20" a="1"/>
  <c r="B508" i="20" s="1"/>
  <c r="A509" i="20"/>
  <c r="E508" i="20"/>
  <c r="J508" i="20"/>
  <c r="C508" i="20" a="1"/>
  <c r="C508" i="20" s="1"/>
  <c r="L508" i="20"/>
  <c r="D508" i="20"/>
  <c r="K508" i="20"/>
  <c r="H507" i="20"/>
  <c r="I507" i="20"/>
  <c r="F508" i="20" l="1"/>
  <c r="G508" i="20"/>
  <c r="K509" i="20"/>
  <c r="J509" i="20"/>
  <c r="C509" i="20" a="1"/>
  <c r="C509" i="20" s="1"/>
  <c r="L509" i="20"/>
  <c r="B509" i="20" a="1"/>
  <c r="B509" i="20" s="1"/>
  <c r="A510" i="20"/>
  <c r="D509" i="20"/>
  <c r="E509" i="20"/>
  <c r="I508" i="20"/>
  <c r="H508" i="20"/>
  <c r="F509" i="20" l="1"/>
  <c r="G509" i="20"/>
  <c r="A511" i="20"/>
  <c r="E510" i="20"/>
  <c r="L510" i="20"/>
  <c r="D510" i="20"/>
  <c r="K510" i="20"/>
  <c r="J510" i="20"/>
  <c r="C510" i="20" a="1"/>
  <c r="C510" i="20" s="1"/>
  <c r="B510" i="20" a="1"/>
  <c r="B510" i="20" s="1"/>
  <c r="I509" i="20"/>
  <c r="H509" i="20"/>
  <c r="G510" i="20" l="1"/>
  <c r="F510" i="20"/>
  <c r="I510" i="20"/>
  <c r="H510" i="20"/>
  <c r="A512" i="20"/>
  <c r="E511" i="20"/>
  <c r="K511" i="20"/>
  <c r="B511" i="20" a="1"/>
  <c r="B511" i="20" s="1"/>
  <c r="L511" i="20"/>
  <c r="D511" i="20"/>
  <c r="J511" i="20"/>
  <c r="C511" i="20" a="1"/>
  <c r="C511" i="20" s="1"/>
  <c r="G511" i="20" l="1"/>
  <c r="F511" i="20"/>
  <c r="B512" i="20" a="1"/>
  <c r="B512" i="20" s="1"/>
  <c r="A513" i="20"/>
  <c r="E512" i="20"/>
  <c r="C512" i="20" a="1"/>
  <c r="C512" i="20" s="1"/>
  <c r="K512" i="20"/>
  <c r="J512" i="20"/>
  <c r="L512" i="20"/>
  <c r="D512" i="20"/>
  <c r="I511" i="20"/>
  <c r="H511" i="20"/>
  <c r="F512" i="20" l="1"/>
  <c r="G512" i="20"/>
  <c r="I512" i="20"/>
  <c r="H512" i="20"/>
  <c r="K513" i="20"/>
  <c r="J513" i="20"/>
  <c r="C513" i="20" a="1"/>
  <c r="C513" i="20" s="1"/>
  <c r="D513" i="20"/>
  <c r="B513" i="20" a="1"/>
  <c r="B513" i="20" s="1"/>
  <c r="E513" i="20"/>
  <c r="L513" i="20"/>
  <c r="A514" i="20"/>
  <c r="F513" i="20" l="1"/>
  <c r="G513" i="20"/>
  <c r="I513" i="20"/>
  <c r="H513" i="20"/>
  <c r="A515" i="20"/>
  <c r="E514" i="20"/>
  <c r="L514" i="20"/>
  <c r="D514" i="20"/>
  <c r="K514" i="20"/>
  <c r="C514" i="20" a="1"/>
  <c r="C514" i="20" s="1"/>
  <c r="J514" i="20"/>
  <c r="B514" i="20" a="1"/>
  <c r="B514" i="20" s="1"/>
  <c r="G514" i="20" l="1"/>
  <c r="F514" i="20"/>
  <c r="A516" i="20"/>
  <c r="E515" i="20"/>
  <c r="K515" i="20"/>
  <c r="D515" i="20"/>
  <c r="L515" i="20"/>
  <c r="C515" i="20" a="1"/>
  <c r="C515" i="20" s="1"/>
  <c r="B515" i="20" a="1"/>
  <c r="B515" i="20" s="1"/>
  <c r="J515" i="20"/>
  <c r="I514" i="20"/>
  <c r="H514" i="20"/>
  <c r="G515" i="20" l="1"/>
  <c r="F515" i="20"/>
  <c r="H515" i="20"/>
  <c r="I515" i="20"/>
  <c r="B516" i="20" a="1"/>
  <c r="B516" i="20" s="1"/>
  <c r="A517" i="20"/>
  <c r="E516" i="20"/>
  <c r="J516" i="20"/>
  <c r="L516" i="20"/>
  <c r="D516" i="20"/>
  <c r="K516" i="20"/>
  <c r="C516" i="20" a="1"/>
  <c r="C516" i="20" s="1"/>
  <c r="F516" i="20" l="1"/>
  <c r="G516" i="20"/>
  <c r="K517" i="20"/>
  <c r="J517" i="20"/>
  <c r="C517" i="20" a="1"/>
  <c r="C517" i="20" s="1"/>
  <c r="L517" i="20"/>
  <c r="B517" i="20" a="1"/>
  <c r="B517" i="20" s="1"/>
  <c r="D517" i="20"/>
  <c r="E517" i="20"/>
  <c r="A518" i="20"/>
  <c r="I516" i="20"/>
  <c r="H516" i="20"/>
  <c r="G517" i="20" l="1"/>
  <c r="F517" i="20"/>
  <c r="A519" i="20"/>
  <c r="E518" i="20"/>
  <c r="L518" i="20"/>
  <c r="D518" i="20"/>
  <c r="K518" i="20"/>
  <c r="J518" i="20"/>
  <c r="C518" i="20" a="1"/>
  <c r="C518" i="20" s="1"/>
  <c r="B518" i="20" a="1"/>
  <c r="B518" i="20" s="1"/>
  <c r="I517" i="20"/>
  <c r="H517" i="20"/>
  <c r="G518" i="20" l="1"/>
  <c r="F518" i="20"/>
  <c r="A520" i="20"/>
  <c r="E519" i="20"/>
  <c r="K519" i="20"/>
  <c r="B519" i="20" a="1"/>
  <c r="B519" i="20" s="1"/>
  <c r="L519" i="20"/>
  <c r="D519" i="20"/>
  <c r="J519" i="20"/>
  <c r="C519" i="20" a="1"/>
  <c r="C519" i="20" s="1"/>
  <c r="I518" i="20"/>
  <c r="H518" i="20"/>
  <c r="G519" i="20" l="1"/>
  <c r="F519" i="20"/>
  <c r="H519" i="20"/>
  <c r="I519" i="20"/>
  <c r="B520" i="20" a="1"/>
  <c r="B520" i="20" s="1"/>
  <c r="A521" i="20"/>
  <c r="E520" i="20"/>
  <c r="C520" i="20" a="1"/>
  <c r="C520" i="20" s="1"/>
  <c r="K520" i="20"/>
  <c r="J520" i="20"/>
  <c r="L520" i="20"/>
  <c r="D520" i="20"/>
  <c r="F520" i="20" l="1"/>
  <c r="G520" i="20"/>
  <c r="I520" i="20"/>
  <c r="H520" i="20"/>
  <c r="K521" i="20"/>
  <c r="J521" i="20"/>
  <c r="C521" i="20" a="1"/>
  <c r="C521" i="20" s="1"/>
  <c r="D521" i="20"/>
  <c r="B521" i="20" a="1"/>
  <c r="B521" i="20" s="1"/>
  <c r="A522" i="20"/>
  <c r="L521" i="20"/>
  <c r="E521" i="20"/>
  <c r="G521" i="20" l="1"/>
  <c r="F521" i="20"/>
  <c r="A523" i="20"/>
  <c r="E522" i="20"/>
  <c r="L522" i="20"/>
  <c r="D522" i="20"/>
  <c r="K522" i="20"/>
  <c r="C522" i="20" a="1"/>
  <c r="C522" i="20" s="1"/>
  <c r="J522" i="20"/>
  <c r="B522" i="20" a="1"/>
  <c r="B522" i="20" s="1"/>
  <c r="I521" i="20"/>
  <c r="H521" i="20"/>
  <c r="G522" i="20" l="1"/>
  <c r="F522" i="20"/>
  <c r="I522" i="20"/>
  <c r="H522" i="20"/>
  <c r="A524" i="20"/>
  <c r="E523" i="20"/>
  <c r="K523" i="20"/>
  <c r="D523" i="20"/>
  <c r="L523" i="20"/>
  <c r="J523" i="20"/>
  <c r="B523" i="20" a="1"/>
  <c r="B523" i="20" s="1"/>
  <c r="C523" i="20" a="1"/>
  <c r="C523" i="20" s="1"/>
  <c r="G523" i="20" l="1"/>
  <c r="F523" i="20"/>
  <c r="H523" i="20"/>
  <c r="I523" i="20"/>
  <c r="B524" i="20" a="1"/>
  <c r="B524" i="20" s="1"/>
  <c r="A525" i="20"/>
  <c r="E524" i="20"/>
  <c r="J524" i="20"/>
  <c r="D524" i="20"/>
  <c r="K524" i="20"/>
  <c r="C524" i="20" a="1"/>
  <c r="C524" i="20" s="1"/>
  <c r="L524" i="20"/>
  <c r="F524" i="20" l="1"/>
  <c r="G524" i="20"/>
  <c r="I524" i="20"/>
  <c r="H524" i="20"/>
  <c r="K525" i="20"/>
  <c r="J525" i="20"/>
  <c r="C525" i="20" a="1"/>
  <c r="C525" i="20" s="1"/>
  <c r="L525" i="20"/>
  <c r="B525" i="20" a="1"/>
  <c r="B525" i="20" s="1"/>
  <c r="E525" i="20"/>
  <c r="A526" i="20"/>
  <c r="D525" i="20"/>
  <c r="F525" i="20" l="1"/>
  <c r="G525" i="20"/>
  <c r="I525" i="20"/>
  <c r="H525" i="20"/>
  <c r="A527" i="20"/>
  <c r="E526" i="20"/>
  <c r="L526" i="20"/>
  <c r="D526" i="20"/>
  <c r="K526" i="20"/>
  <c r="J526" i="20"/>
  <c r="C526" i="20" a="1"/>
  <c r="C526" i="20" s="1"/>
  <c r="B526" i="20" a="1"/>
  <c r="B526" i="20" s="1"/>
  <c r="G526" i="20" l="1"/>
  <c r="F526" i="20"/>
  <c r="I526" i="20"/>
  <c r="H526" i="20"/>
  <c r="A528" i="20"/>
  <c r="E527" i="20"/>
  <c r="K527" i="20"/>
  <c r="B527" i="20" a="1"/>
  <c r="B527" i="20" s="1"/>
  <c r="L527" i="20"/>
  <c r="D527" i="20"/>
  <c r="J527" i="20"/>
  <c r="C527" i="20" a="1"/>
  <c r="C527" i="20" s="1"/>
  <c r="G527" i="20" l="1"/>
  <c r="F527" i="20"/>
  <c r="H527" i="20"/>
  <c r="I527" i="20"/>
  <c r="B528" i="20" a="1"/>
  <c r="B528" i="20" s="1"/>
  <c r="A529" i="20"/>
  <c r="E528" i="20"/>
  <c r="C528" i="20" a="1"/>
  <c r="C528" i="20" s="1"/>
  <c r="L528" i="20"/>
  <c r="D528" i="20"/>
  <c r="J528" i="20"/>
  <c r="K528" i="20"/>
  <c r="F528" i="20" l="1"/>
  <c r="G528" i="20"/>
  <c r="I528" i="20"/>
  <c r="H528" i="20"/>
  <c r="K529" i="20"/>
  <c r="J529" i="20"/>
  <c r="C529" i="20" a="1"/>
  <c r="C529" i="20" s="1"/>
  <c r="D529" i="20"/>
  <c r="B529" i="20" a="1"/>
  <c r="B529" i="20" s="1"/>
  <c r="A530" i="20"/>
  <c r="L529" i="20"/>
  <c r="E529" i="20"/>
  <c r="F529" i="20" l="1"/>
  <c r="G529" i="20"/>
  <c r="I529" i="20"/>
  <c r="H529" i="20"/>
  <c r="A531" i="20"/>
  <c r="E530" i="20"/>
  <c r="L530" i="20"/>
  <c r="D530" i="20"/>
  <c r="K530" i="20"/>
  <c r="C530" i="20" a="1"/>
  <c r="C530" i="20" s="1"/>
  <c r="J530" i="20"/>
  <c r="B530" i="20" a="1"/>
  <c r="B530" i="20" s="1"/>
  <c r="G530" i="20" l="1"/>
  <c r="F530" i="20"/>
  <c r="A532" i="20"/>
  <c r="E531" i="20"/>
  <c r="K531" i="20"/>
  <c r="D531" i="20"/>
  <c r="L531" i="20"/>
  <c r="J531" i="20"/>
  <c r="B531" i="20" a="1"/>
  <c r="B531" i="20" s="1"/>
  <c r="C531" i="20" a="1"/>
  <c r="C531" i="20" s="1"/>
  <c r="I530" i="20"/>
  <c r="H530" i="20"/>
  <c r="G531" i="20" l="1"/>
  <c r="F531" i="20"/>
  <c r="H531" i="20"/>
  <c r="I531" i="20"/>
  <c r="B532" i="20" a="1"/>
  <c r="B532" i="20" s="1"/>
  <c r="A533" i="20"/>
  <c r="E532" i="20"/>
  <c r="J532" i="20"/>
  <c r="L532" i="20"/>
  <c r="K532" i="20"/>
  <c r="C532" i="20" a="1"/>
  <c r="C532" i="20" s="1"/>
  <c r="D532" i="20"/>
  <c r="F532" i="20" l="1"/>
  <c r="G532" i="20"/>
  <c r="K533" i="20"/>
  <c r="J533" i="20"/>
  <c r="C533" i="20" a="1"/>
  <c r="C533" i="20" s="1"/>
  <c r="L533" i="20"/>
  <c r="B533" i="20" a="1"/>
  <c r="B533" i="20" s="1"/>
  <c r="E533" i="20"/>
  <c r="A534" i="20"/>
  <c r="D533" i="20"/>
  <c r="I532" i="20"/>
  <c r="H532" i="20"/>
  <c r="F533" i="20" l="1"/>
  <c r="G533" i="20"/>
  <c r="A535" i="20"/>
  <c r="E534" i="20"/>
  <c r="L534" i="20"/>
  <c r="D534" i="20"/>
  <c r="K534" i="20"/>
  <c r="J534" i="20"/>
  <c r="C534" i="20" a="1"/>
  <c r="C534" i="20" s="1"/>
  <c r="B534" i="20" a="1"/>
  <c r="B534" i="20" s="1"/>
  <c r="I533" i="20"/>
  <c r="H533" i="20"/>
  <c r="G534" i="20" l="1"/>
  <c r="F534" i="20"/>
  <c r="I534" i="20"/>
  <c r="H534" i="20"/>
  <c r="A536" i="20"/>
  <c r="E535" i="20"/>
  <c r="K535" i="20"/>
  <c r="B535" i="20" a="1"/>
  <c r="B535" i="20" s="1"/>
  <c r="L535" i="20"/>
  <c r="D535" i="20"/>
  <c r="C535" i="20" a="1"/>
  <c r="C535" i="20" s="1"/>
  <c r="J535" i="20"/>
  <c r="G535" i="20" l="1"/>
  <c r="F535" i="20"/>
  <c r="B536" i="20" a="1"/>
  <c r="B536" i="20" s="1"/>
  <c r="A537" i="20"/>
  <c r="E536" i="20"/>
  <c r="C536" i="20" a="1"/>
  <c r="C536" i="20" s="1"/>
  <c r="L536" i="20"/>
  <c r="J536" i="20"/>
  <c r="D536" i="20"/>
  <c r="K536" i="20"/>
  <c r="H535" i="20"/>
  <c r="I535" i="20"/>
  <c r="F536" i="20" l="1"/>
  <c r="G536" i="20"/>
  <c r="K537" i="20"/>
  <c r="J537" i="20"/>
  <c r="C537" i="20" a="1"/>
  <c r="C537" i="20" s="1"/>
  <c r="D537" i="20"/>
  <c r="B537" i="20" a="1"/>
  <c r="B537" i="20" s="1"/>
  <c r="E537" i="20"/>
  <c r="L537" i="20"/>
  <c r="A538" i="20"/>
  <c r="I536" i="20"/>
  <c r="H536" i="20"/>
  <c r="F537" i="20" l="1"/>
  <c r="G537" i="20"/>
  <c r="A539" i="20"/>
  <c r="E538" i="20"/>
  <c r="L538" i="20"/>
  <c r="D538" i="20"/>
  <c r="K538" i="20"/>
  <c r="C538" i="20" a="1"/>
  <c r="C538" i="20" s="1"/>
  <c r="J538" i="20"/>
  <c r="B538" i="20" a="1"/>
  <c r="B538" i="20" s="1"/>
  <c r="I537" i="20"/>
  <c r="H537" i="20"/>
  <c r="G538" i="20" l="1"/>
  <c r="F538" i="20"/>
  <c r="I538" i="20"/>
  <c r="H538" i="20"/>
  <c r="A540" i="20"/>
  <c r="E539" i="20"/>
  <c r="K539" i="20"/>
  <c r="D539" i="20"/>
  <c r="L539" i="20"/>
  <c r="B539" i="20" a="1"/>
  <c r="B539" i="20" s="1"/>
  <c r="C539" i="20" a="1"/>
  <c r="C539" i="20" s="1"/>
  <c r="J539" i="20"/>
  <c r="G539" i="20" l="1"/>
  <c r="F539" i="20"/>
  <c r="B540" i="20" a="1"/>
  <c r="B540" i="20" s="1"/>
  <c r="A541" i="20"/>
  <c r="E540" i="20"/>
  <c r="J540" i="20"/>
  <c r="L540" i="20"/>
  <c r="K540" i="20"/>
  <c r="C540" i="20" a="1"/>
  <c r="C540" i="20" s="1"/>
  <c r="D540" i="20"/>
  <c r="H539" i="20"/>
  <c r="I539" i="20"/>
  <c r="F540" i="20" l="1"/>
  <c r="G540" i="20"/>
  <c r="I540" i="20"/>
  <c r="H540" i="20"/>
  <c r="K541" i="20"/>
  <c r="J541" i="20"/>
  <c r="C541" i="20" a="1"/>
  <c r="C541" i="20" s="1"/>
  <c r="L541" i="20"/>
  <c r="B541" i="20" a="1"/>
  <c r="B541" i="20" s="1"/>
  <c r="A542" i="20"/>
  <c r="D541" i="20"/>
  <c r="E541" i="20"/>
  <c r="F541" i="20" l="1"/>
  <c r="G541" i="20"/>
  <c r="I541" i="20"/>
  <c r="H541" i="20"/>
  <c r="A543" i="20"/>
  <c r="E542" i="20"/>
  <c r="L542" i="20"/>
  <c r="D542" i="20"/>
  <c r="K542" i="20"/>
  <c r="J542" i="20"/>
  <c r="C542" i="20" a="1"/>
  <c r="C542" i="20" s="1"/>
  <c r="B542" i="20" a="1"/>
  <c r="B542" i="20" s="1"/>
  <c r="G542" i="20" l="1"/>
  <c r="F542" i="20"/>
  <c r="I542" i="20"/>
  <c r="H542" i="20"/>
  <c r="A544" i="20"/>
  <c r="E543" i="20"/>
  <c r="K543" i="20"/>
  <c r="B543" i="20" a="1"/>
  <c r="B543" i="20" s="1"/>
  <c r="L543" i="20"/>
  <c r="D543" i="20"/>
  <c r="J543" i="20"/>
  <c r="C543" i="20" a="1"/>
  <c r="C543" i="20" s="1"/>
  <c r="G543" i="20" l="1"/>
  <c r="F543" i="20"/>
  <c r="I543" i="20"/>
  <c r="H543" i="20"/>
  <c r="B544" i="20" a="1"/>
  <c r="B544" i="20" s="1"/>
  <c r="A545" i="20"/>
  <c r="E544" i="20"/>
  <c r="C544" i="20" a="1"/>
  <c r="C544" i="20" s="1"/>
  <c r="J544" i="20"/>
  <c r="D544" i="20"/>
  <c r="K544" i="20"/>
  <c r="L544" i="20"/>
  <c r="F544" i="20" l="1"/>
  <c r="G544" i="20"/>
  <c r="I544" i="20"/>
  <c r="H544" i="20"/>
  <c r="K545" i="20"/>
  <c r="J545" i="20"/>
  <c r="C545" i="20" a="1"/>
  <c r="C545" i="20" s="1"/>
  <c r="D545" i="20"/>
  <c r="B545" i="20" a="1"/>
  <c r="B545" i="20" s="1"/>
  <c r="L545" i="20"/>
  <c r="A546" i="20"/>
  <c r="E545" i="20"/>
  <c r="F545" i="20" l="1"/>
  <c r="G545" i="20"/>
  <c r="I545" i="20"/>
  <c r="H545" i="20"/>
  <c r="A547" i="20"/>
  <c r="E546" i="20"/>
  <c r="L546" i="20"/>
  <c r="D546" i="20"/>
  <c r="K546" i="20"/>
  <c r="C546" i="20" a="1"/>
  <c r="C546" i="20" s="1"/>
  <c r="J546" i="20"/>
  <c r="B546" i="20" a="1"/>
  <c r="B546" i="20" s="1"/>
  <c r="G546" i="20" l="1"/>
  <c r="F546" i="20"/>
  <c r="A548" i="20"/>
  <c r="E547" i="20"/>
  <c r="K547" i="20"/>
  <c r="D547" i="20"/>
  <c r="L547" i="20"/>
  <c r="C547" i="20" a="1"/>
  <c r="C547" i="20" s="1"/>
  <c r="J547" i="20"/>
  <c r="B547" i="20" a="1"/>
  <c r="B547" i="20" s="1"/>
  <c r="I546" i="20"/>
  <c r="H546" i="20"/>
  <c r="G547" i="20" l="1"/>
  <c r="F547" i="20"/>
  <c r="H547" i="20"/>
  <c r="I547" i="20"/>
  <c r="A549" i="20"/>
  <c r="B548" i="20" a="1"/>
  <c r="B548" i="20" s="1"/>
  <c r="E548" i="20"/>
  <c r="J548" i="20"/>
  <c r="C548" i="20" a="1"/>
  <c r="C548" i="20" s="1"/>
  <c r="D548" i="20"/>
  <c r="K548" i="20"/>
  <c r="L548" i="20"/>
  <c r="F548" i="20" l="1"/>
  <c r="G548" i="20"/>
  <c r="K549" i="20"/>
  <c r="J549" i="20"/>
  <c r="C549" i="20" a="1"/>
  <c r="C549" i="20" s="1"/>
  <c r="E549" i="20"/>
  <c r="D549" i="20"/>
  <c r="A550" i="20"/>
  <c r="B549" i="20" a="1"/>
  <c r="B549" i="20" s="1"/>
  <c r="L549" i="20"/>
  <c r="I548" i="20"/>
  <c r="H548" i="20"/>
  <c r="G549" i="20" l="1"/>
  <c r="F549" i="20"/>
  <c r="A551" i="20"/>
  <c r="E550" i="20"/>
  <c r="L550" i="20"/>
  <c r="D550" i="20"/>
  <c r="C550" i="20" a="1"/>
  <c r="C550" i="20" s="1"/>
  <c r="K550" i="20"/>
  <c r="B550" i="20" a="1"/>
  <c r="B550" i="20" s="1"/>
  <c r="J550" i="20"/>
  <c r="I549" i="20"/>
  <c r="H549" i="20"/>
  <c r="G550" i="20" l="1"/>
  <c r="F550" i="20"/>
  <c r="I550" i="20"/>
  <c r="H550" i="20"/>
  <c r="K551" i="20"/>
  <c r="D551" i="20"/>
  <c r="C551" i="20" a="1"/>
  <c r="C551" i="20" s="1"/>
  <c r="A552" i="20"/>
  <c r="J551" i="20"/>
  <c r="L551" i="20"/>
  <c r="B551" i="20" a="1"/>
  <c r="B551" i="20" s="1"/>
  <c r="E551" i="20"/>
  <c r="G551" i="20" l="1"/>
  <c r="F551" i="20"/>
  <c r="H551" i="20"/>
  <c r="I551" i="20"/>
  <c r="B552" i="20" a="1"/>
  <c r="B552" i="20" s="1"/>
  <c r="A553" i="20"/>
  <c r="E552" i="20"/>
  <c r="C552" i="20" a="1"/>
  <c r="C552" i="20" s="1"/>
  <c r="L552" i="20"/>
  <c r="J552" i="20"/>
  <c r="D552" i="20"/>
  <c r="K552" i="20"/>
  <c r="F552" i="20" l="1"/>
  <c r="G552" i="20"/>
  <c r="I552" i="20"/>
  <c r="H552" i="20"/>
  <c r="K553" i="20"/>
  <c r="J553" i="20"/>
  <c r="C553" i="20" a="1"/>
  <c r="C553" i="20" s="1"/>
  <c r="A554" i="20"/>
  <c r="B553" i="20" a="1"/>
  <c r="B553" i="20" s="1"/>
  <c r="L553" i="20"/>
  <c r="E553" i="20"/>
  <c r="D553" i="20"/>
  <c r="G553" i="20" l="1"/>
  <c r="F553" i="20"/>
  <c r="A555" i="20"/>
  <c r="E554" i="20"/>
  <c r="L554" i="20"/>
  <c r="D554" i="20"/>
  <c r="B554" i="20" a="1"/>
  <c r="B554" i="20" s="1"/>
  <c r="K554" i="20"/>
  <c r="J554" i="20"/>
  <c r="C554" i="20" a="1"/>
  <c r="C554" i="20" s="1"/>
  <c r="H553" i="20"/>
  <c r="I553" i="20"/>
  <c r="G554" i="20" l="1"/>
  <c r="F554" i="20"/>
  <c r="I554" i="20"/>
  <c r="H554" i="20"/>
  <c r="K555" i="20"/>
  <c r="L555" i="20"/>
  <c r="B555" i="20" a="1"/>
  <c r="B555" i="20" s="1"/>
  <c r="J555" i="20"/>
  <c r="E555" i="20"/>
  <c r="A556" i="20"/>
  <c r="D555" i="20"/>
  <c r="C555" i="20" a="1"/>
  <c r="C555" i="20" s="1"/>
  <c r="G555" i="20" l="1"/>
  <c r="F555" i="20"/>
  <c r="I555" i="20"/>
  <c r="H555" i="20"/>
  <c r="B556" i="20" a="1"/>
  <c r="B556" i="20" s="1"/>
  <c r="A557" i="20"/>
  <c r="E556" i="20"/>
  <c r="K556" i="20"/>
  <c r="J556" i="20"/>
  <c r="D556" i="20"/>
  <c r="L556" i="20"/>
  <c r="C556" i="20" a="1"/>
  <c r="C556" i="20" s="1"/>
  <c r="F556" i="20" l="1"/>
  <c r="G556" i="20"/>
  <c r="I556" i="20"/>
  <c r="H556" i="20"/>
  <c r="K557" i="20"/>
  <c r="J557" i="20"/>
  <c r="C557" i="20" a="1"/>
  <c r="C557" i="20" s="1"/>
  <c r="D557" i="20"/>
  <c r="L557" i="20"/>
  <c r="E557" i="20"/>
  <c r="B557" i="20" a="1"/>
  <c r="B557" i="20" s="1"/>
  <c r="A558" i="20"/>
  <c r="F557" i="20" l="1"/>
  <c r="G557" i="20"/>
  <c r="I557" i="20"/>
  <c r="H557" i="20"/>
  <c r="A559" i="20"/>
  <c r="E558" i="20"/>
  <c r="L558" i="20"/>
  <c r="D558" i="20"/>
  <c r="C558" i="20" a="1"/>
  <c r="C558" i="20" s="1"/>
  <c r="J558" i="20"/>
  <c r="B558" i="20" a="1"/>
  <c r="B558" i="20" s="1"/>
  <c r="K558" i="20"/>
  <c r="G558" i="20" l="1"/>
  <c r="F558" i="20"/>
  <c r="K559" i="20"/>
  <c r="E559" i="20"/>
  <c r="D559" i="20"/>
  <c r="A560" i="20"/>
  <c r="C559" i="20" a="1"/>
  <c r="C559" i="20" s="1"/>
  <c r="J559" i="20"/>
  <c r="B559" i="20" a="1"/>
  <c r="B559" i="20" s="1"/>
  <c r="L559" i="20"/>
  <c r="I558" i="20"/>
  <c r="H558" i="20"/>
  <c r="G559" i="20" l="1"/>
  <c r="F559" i="20"/>
  <c r="H559" i="20"/>
  <c r="I559" i="20"/>
  <c r="B560" i="20" a="1"/>
  <c r="B560" i="20" s="1"/>
  <c r="A561" i="20"/>
  <c r="E560" i="20"/>
  <c r="D560" i="20"/>
  <c r="L560" i="20"/>
  <c r="C560" i="20" a="1"/>
  <c r="C560" i="20" s="1"/>
  <c r="K560" i="20"/>
  <c r="J560" i="20"/>
  <c r="F560" i="20" l="1"/>
  <c r="G560" i="20"/>
  <c r="I560" i="20"/>
  <c r="H560" i="20"/>
  <c r="K561" i="20"/>
  <c r="J561" i="20"/>
  <c r="C561" i="20" a="1"/>
  <c r="C561" i="20" s="1"/>
  <c r="E561" i="20"/>
  <c r="D561" i="20"/>
  <c r="L561" i="20"/>
  <c r="B561" i="20" a="1"/>
  <c r="B561" i="20" s="1"/>
  <c r="A562" i="20"/>
  <c r="F561" i="20" l="1"/>
  <c r="G561" i="20"/>
  <c r="H561" i="20"/>
  <c r="I561" i="20"/>
  <c r="A563" i="20"/>
  <c r="E562" i="20"/>
  <c r="L562" i="20"/>
  <c r="D562" i="20"/>
  <c r="C562" i="20" a="1"/>
  <c r="C562" i="20" s="1"/>
  <c r="B562" i="20" a="1"/>
  <c r="B562" i="20" s="1"/>
  <c r="J562" i="20"/>
  <c r="K562" i="20"/>
  <c r="G562" i="20" l="1"/>
  <c r="F562" i="20"/>
  <c r="I562" i="20"/>
  <c r="H562" i="20"/>
  <c r="K563" i="20"/>
  <c r="C563" i="20" a="1"/>
  <c r="C563" i="20" s="1"/>
  <c r="A564" i="20"/>
  <c r="L563" i="20"/>
  <c r="B563" i="20" a="1"/>
  <c r="B563" i="20" s="1"/>
  <c r="D563" i="20"/>
  <c r="J563" i="20"/>
  <c r="E563" i="20"/>
  <c r="G563" i="20" l="1"/>
  <c r="F563" i="20"/>
  <c r="I563" i="20"/>
  <c r="H563" i="20"/>
  <c r="B564" i="20" a="1"/>
  <c r="B564" i="20" s="1"/>
  <c r="A565" i="20"/>
  <c r="E564" i="20"/>
  <c r="C564" i="20" a="1"/>
  <c r="C564" i="20" s="1"/>
  <c r="L564" i="20"/>
  <c r="K564" i="20"/>
  <c r="J564" i="20"/>
  <c r="D564" i="20"/>
  <c r="F564" i="20" l="1"/>
  <c r="G564" i="20"/>
  <c r="I564" i="20"/>
  <c r="H564" i="20"/>
  <c r="K565" i="20"/>
  <c r="J565" i="20"/>
  <c r="C565" i="20" a="1"/>
  <c r="C565" i="20" s="1"/>
  <c r="A566" i="20"/>
  <c r="B565" i="20" a="1"/>
  <c r="B565" i="20" s="1"/>
  <c r="L565" i="20"/>
  <c r="E565" i="20"/>
  <c r="D565" i="20"/>
  <c r="G565" i="20" l="1"/>
  <c r="F565" i="20"/>
  <c r="I565" i="20"/>
  <c r="H565" i="20"/>
  <c r="A567" i="20"/>
  <c r="E566" i="20"/>
  <c r="L566" i="20"/>
  <c r="D566" i="20"/>
  <c r="K566" i="20"/>
  <c r="J566" i="20"/>
  <c r="B566" i="20" a="1"/>
  <c r="B566" i="20" s="1"/>
  <c r="C566" i="20" a="1"/>
  <c r="C566" i="20" s="1"/>
  <c r="G566" i="20" l="1"/>
  <c r="F566" i="20"/>
  <c r="K567" i="20"/>
  <c r="J567" i="20"/>
  <c r="D567" i="20"/>
  <c r="B567" i="20" a="1"/>
  <c r="B567" i="20" s="1"/>
  <c r="E567" i="20"/>
  <c r="A568" i="20"/>
  <c r="C567" i="20" a="1"/>
  <c r="C567" i="20" s="1"/>
  <c r="L567" i="20"/>
  <c r="I566" i="20"/>
  <c r="H566" i="20"/>
  <c r="G567" i="20" l="1"/>
  <c r="F567" i="20"/>
  <c r="B568" i="20" a="1"/>
  <c r="B568" i="20" s="1"/>
  <c r="A569" i="20"/>
  <c r="E568" i="20"/>
  <c r="J568" i="20"/>
  <c r="K568" i="20"/>
  <c r="D568" i="20"/>
  <c r="C568" i="20" a="1"/>
  <c r="C568" i="20" s="1"/>
  <c r="L568" i="20"/>
  <c r="I567" i="20"/>
  <c r="H567" i="20"/>
  <c r="F568" i="20" l="1"/>
  <c r="G568" i="20"/>
  <c r="I568" i="20"/>
  <c r="H568" i="20"/>
  <c r="K569" i="20"/>
  <c r="J569" i="20"/>
  <c r="C569" i="20" a="1"/>
  <c r="C569" i="20" s="1"/>
  <c r="E569" i="20"/>
  <c r="D569" i="20"/>
  <c r="A570" i="20"/>
  <c r="L569" i="20"/>
  <c r="B569" i="20" a="1"/>
  <c r="B569" i="20" s="1"/>
  <c r="F569" i="20" l="1"/>
  <c r="G569" i="20"/>
  <c r="H569" i="20"/>
  <c r="I569" i="20"/>
  <c r="A571" i="20"/>
  <c r="E570" i="20"/>
  <c r="L570" i="20"/>
  <c r="D570" i="20"/>
  <c r="B570" i="20" a="1"/>
  <c r="B570" i="20" s="1"/>
  <c r="C570" i="20" a="1"/>
  <c r="C570" i="20" s="1"/>
  <c r="K570" i="20"/>
  <c r="J570" i="20"/>
  <c r="G570" i="20" l="1"/>
  <c r="F570" i="20"/>
  <c r="K571" i="20"/>
  <c r="E571" i="20"/>
  <c r="D571" i="20"/>
  <c r="C571" i="20" a="1"/>
  <c r="C571" i="20" s="1"/>
  <c r="L571" i="20"/>
  <c r="B571" i="20" a="1"/>
  <c r="B571" i="20" s="1"/>
  <c r="A572" i="20"/>
  <c r="J571" i="20"/>
  <c r="I570" i="20"/>
  <c r="H570" i="20"/>
  <c r="G571" i="20" l="1"/>
  <c r="F571" i="20"/>
  <c r="H571" i="20"/>
  <c r="I571" i="20"/>
  <c r="B572" i="20" a="1"/>
  <c r="B572" i="20" s="1"/>
  <c r="A573" i="20"/>
  <c r="E572" i="20"/>
  <c r="D572" i="20"/>
  <c r="C572" i="20" a="1"/>
  <c r="C572" i="20" s="1"/>
  <c r="K572" i="20"/>
  <c r="L572" i="20"/>
  <c r="J572" i="20"/>
  <c r="F572" i="20" l="1"/>
  <c r="G572" i="20"/>
  <c r="K573" i="20"/>
  <c r="J573" i="20"/>
  <c r="C573" i="20" a="1"/>
  <c r="C573" i="20" s="1"/>
  <c r="D573" i="20"/>
  <c r="A574" i="20"/>
  <c r="B573" i="20" a="1"/>
  <c r="B573" i="20" s="1"/>
  <c r="L573" i="20"/>
  <c r="E573" i="20"/>
  <c r="I572" i="20"/>
  <c r="H572" i="20"/>
  <c r="F573" i="20" l="1"/>
  <c r="G573" i="20"/>
  <c r="I573" i="20"/>
  <c r="H573" i="20"/>
  <c r="A575" i="20"/>
  <c r="E574" i="20"/>
  <c r="L574" i="20"/>
  <c r="D574" i="20"/>
  <c r="C574" i="20" a="1"/>
  <c r="C574" i="20" s="1"/>
  <c r="B574" i="20" a="1"/>
  <c r="B574" i="20" s="1"/>
  <c r="K574" i="20"/>
  <c r="J574" i="20"/>
  <c r="G574" i="20" l="1"/>
  <c r="F574" i="20"/>
  <c r="K575" i="20"/>
  <c r="A576" i="20"/>
  <c r="L575" i="20"/>
  <c r="B575" i="20" a="1"/>
  <c r="B575" i="20" s="1"/>
  <c r="J575" i="20"/>
  <c r="E575" i="20"/>
  <c r="C575" i="20" a="1"/>
  <c r="C575" i="20" s="1"/>
  <c r="D575" i="20"/>
  <c r="I574" i="20"/>
  <c r="H574" i="20"/>
  <c r="G575" i="20" l="1"/>
  <c r="F575" i="20"/>
  <c r="B576" i="20" a="1"/>
  <c r="B576" i="20" s="1"/>
  <c r="A577" i="20"/>
  <c r="E576" i="20"/>
  <c r="L576" i="20"/>
  <c r="K576" i="20"/>
  <c r="J576" i="20"/>
  <c r="C576" i="20" a="1"/>
  <c r="C576" i="20" s="1"/>
  <c r="D576" i="20"/>
  <c r="H575" i="20"/>
  <c r="I575" i="20"/>
  <c r="F576" i="20" l="1"/>
  <c r="G576" i="20"/>
  <c r="I576" i="20"/>
  <c r="H576" i="20"/>
  <c r="K577" i="20"/>
  <c r="J577" i="20"/>
  <c r="C577" i="20" a="1"/>
  <c r="C577" i="20" s="1"/>
  <c r="L577" i="20"/>
  <c r="E577" i="20"/>
  <c r="A578" i="20"/>
  <c r="B577" i="20" a="1"/>
  <c r="B577" i="20" s="1"/>
  <c r="D577" i="20"/>
  <c r="F577" i="20" l="1"/>
  <c r="G577" i="20"/>
  <c r="I577" i="20"/>
  <c r="H577" i="20"/>
  <c r="A579" i="20"/>
  <c r="E578" i="20"/>
  <c r="L578" i="20"/>
  <c r="D578" i="20"/>
  <c r="J578" i="20"/>
  <c r="K578" i="20"/>
  <c r="B578" i="20" a="1"/>
  <c r="B578" i="20" s="1"/>
  <c r="C578" i="20" a="1"/>
  <c r="C578" i="20" s="1"/>
  <c r="G578" i="20" l="1"/>
  <c r="F578" i="20"/>
  <c r="K579" i="20"/>
  <c r="E579" i="20"/>
  <c r="C579" i="20" a="1"/>
  <c r="C579" i="20" s="1"/>
  <c r="J579" i="20"/>
  <c r="D579" i="20"/>
  <c r="A580" i="20"/>
  <c r="L579" i="20"/>
  <c r="B579" i="20" a="1"/>
  <c r="B579" i="20" s="1"/>
  <c r="I578" i="20"/>
  <c r="H578" i="20"/>
  <c r="G579" i="20" l="1"/>
  <c r="F579" i="20"/>
  <c r="I579" i="20"/>
  <c r="H579" i="20"/>
  <c r="B580" i="20" a="1"/>
  <c r="B580" i="20" s="1"/>
  <c r="A581" i="20"/>
  <c r="E580" i="20"/>
  <c r="D580" i="20"/>
  <c r="C580" i="20" a="1"/>
  <c r="C580" i="20" s="1"/>
  <c r="J580" i="20"/>
  <c r="L580" i="20"/>
  <c r="K580" i="20"/>
  <c r="F580" i="20" l="1"/>
  <c r="G580" i="20"/>
  <c r="K581" i="20"/>
  <c r="J581" i="20"/>
  <c r="C581" i="20" a="1"/>
  <c r="C581" i="20" s="1"/>
  <c r="E581" i="20"/>
  <c r="D581" i="20"/>
  <c r="A582" i="20"/>
  <c r="B581" i="20" a="1"/>
  <c r="B581" i="20" s="1"/>
  <c r="L581" i="20"/>
  <c r="I580" i="20"/>
  <c r="H580" i="20"/>
  <c r="G581" i="20" l="1"/>
  <c r="F581" i="20"/>
  <c r="A583" i="20"/>
  <c r="E582" i="20"/>
  <c r="L582" i="20"/>
  <c r="D582" i="20"/>
  <c r="C582" i="20" a="1"/>
  <c r="C582" i="20" s="1"/>
  <c r="K582" i="20"/>
  <c r="B582" i="20" a="1"/>
  <c r="B582" i="20" s="1"/>
  <c r="J582" i="20"/>
  <c r="H581" i="20"/>
  <c r="I581" i="20"/>
  <c r="G582" i="20" l="1"/>
  <c r="F582" i="20"/>
  <c r="I582" i="20"/>
  <c r="H582" i="20"/>
  <c r="K583" i="20"/>
  <c r="D583" i="20"/>
  <c r="C583" i="20" a="1"/>
  <c r="C583" i="20" s="1"/>
  <c r="A584" i="20"/>
  <c r="J583" i="20"/>
  <c r="E583" i="20"/>
  <c r="B583" i="20" a="1"/>
  <c r="B583" i="20" s="1"/>
  <c r="L583" i="20"/>
  <c r="G583" i="20" l="1"/>
  <c r="F583" i="20"/>
  <c r="B584" i="20" a="1"/>
  <c r="B584" i="20" s="1"/>
  <c r="A585" i="20"/>
  <c r="E584" i="20"/>
  <c r="C584" i="20" a="1"/>
  <c r="C584" i="20" s="1"/>
  <c r="L584" i="20"/>
  <c r="J584" i="20"/>
  <c r="K584" i="20"/>
  <c r="D584" i="20"/>
  <c r="H583" i="20"/>
  <c r="I583" i="20"/>
  <c r="F584" i="20" l="1"/>
  <c r="G584" i="20"/>
  <c r="K585" i="20"/>
  <c r="J585" i="20"/>
  <c r="C585" i="20" a="1"/>
  <c r="C585" i="20" s="1"/>
  <c r="A586" i="20"/>
  <c r="B585" i="20" a="1"/>
  <c r="B585" i="20" s="1"/>
  <c r="L585" i="20"/>
  <c r="D585" i="20"/>
  <c r="E585" i="20"/>
  <c r="I584" i="20"/>
  <c r="H584" i="20"/>
  <c r="G585" i="20" l="1"/>
  <c r="F585" i="20"/>
  <c r="H585" i="20"/>
  <c r="I585" i="20"/>
  <c r="A587" i="20"/>
  <c r="E586" i="20"/>
  <c r="L586" i="20"/>
  <c r="D586" i="20"/>
  <c r="B586" i="20" a="1"/>
  <c r="B586" i="20" s="1"/>
  <c r="K586" i="20"/>
  <c r="J586" i="20"/>
  <c r="C586" i="20" a="1"/>
  <c r="C586" i="20" s="1"/>
  <c r="G586" i="20" l="1"/>
  <c r="F586" i="20"/>
  <c r="K587" i="20"/>
  <c r="L587" i="20"/>
  <c r="B587" i="20" a="1"/>
  <c r="B587" i="20" s="1"/>
  <c r="J587" i="20"/>
  <c r="E587" i="20"/>
  <c r="A588" i="20"/>
  <c r="D587" i="20"/>
  <c r="C587" i="20" a="1"/>
  <c r="C587" i="20" s="1"/>
  <c r="I586" i="20"/>
  <c r="H586" i="20"/>
  <c r="G587" i="20" l="1"/>
  <c r="F587" i="20"/>
  <c r="I587" i="20"/>
  <c r="H587" i="20"/>
  <c r="B588" i="20" a="1"/>
  <c r="B588" i="20" s="1"/>
  <c r="A589" i="20"/>
  <c r="E588" i="20"/>
  <c r="K588" i="20"/>
  <c r="J588" i="20"/>
  <c r="D588" i="20"/>
  <c r="L588" i="20"/>
  <c r="C588" i="20" a="1"/>
  <c r="C588" i="20" s="1"/>
  <c r="F588" i="20" l="1"/>
  <c r="G588" i="20"/>
  <c r="K589" i="20"/>
  <c r="J589" i="20"/>
  <c r="C589" i="20" a="1"/>
  <c r="C589" i="20" s="1"/>
  <c r="D589" i="20"/>
  <c r="E589" i="20"/>
  <c r="B589" i="20" a="1"/>
  <c r="B589" i="20" s="1"/>
  <c r="L589" i="20"/>
  <c r="A590" i="20"/>
  <c r="I588" i="20"/>
  <c r="H588" i="20"/>
  <c r="F589" i="20" l="1"/>
  <c r="G589" i="20"/>
  <c r="A591" i="20"/>
  <c r="E590" i="20"/>
  <c r="L590" i="20"/>
  <c r="D590" i="20"/>
  <c r="C590" i="20" a="1"/>
  <c r="C590" i="20" s="1"/>
  <c r="J590" i="20"/>
  <c r="K590" i="20"/>
  <c r="B590" i="20" a="1"/>
  <c r="B590" i="20" s="1"/>
  <c r="I589" i="20"/>
  <c r="H589" i="20"/>
  <c r="G590" i="20" l="1"/>
  <c r="F590" i="20"/>
  <c r="I590" i="20"/>
  <c r="H590" i="20"/>
  <c r="K591" i="20"/>
  <c r="E591" i="20"/>
  <c r="D591" i="20"/>
  <c r="A592" i="20"/>
  <c r="C591" i="20" a="1"/>
  <c r="C591" i="20" s="1"/>
  <c r="J591" i="20"/>
  <c r="L591" i="20"/>
  <c r="B591" i="20" a="1"/>
  <c r="B591" i="20" s="1"/>
  <c r="G591" i="20" l="1"/>
  <c r="F591" i="20"/>
  <c r="B592" i="20" a="1"/>
  <c r="B592" i="20" s="1"/>
  <c r="A593" i="20"/>
  <c r="E592" i="20"/>
  <c r="D592" i="20"/>
  <c r="L592" i="20"/>
  <c r="C592" i="20" a="1"/>
  <c r="C592" i="20" s="1"/>
  <c r="K592" i="20"/>
  <c r="J592" i="20"/>
  <c r="H591" i="20"/>
  <c r="I591" i="20"/>
  <c r="F592" i="20" l="1"/>
  <c r="G592" i="20"/>
  <c r="I592" i="20"/>
  <c r="H592" i="20"/>
  <c r="K593" i="20"/>
  <c r="J593" i="20"/>
  <c r="C593" i="20" a="1"/>
  <c r="C593" i="20" s="1"/>
  <c r="E593" i="20"/>
  <c r="D593" i="20"/>
  <c r="L593" i="20"/>
  <c r="A594" i="20"/>
  <c r="B593" i="20" a="1"/>
  <c r="B593" i="20" s="1"/>
  <c r="F593" i="20" l="1"/>
  <c r="G593" i="20"/>
  <c r="A595" i="20"/>
  <c r="E594" i="20"/>
  <c r="L594" i="20"/>
  <c r="D594" i="20"/>
  <c r="C594" i="20" a="1"/>
  <c r="C594" i="20" s="1"/>
  <c r="B594" i="20" a="1"/>
  <c r="B594" i="20" s="1"/>
  <c r="J594" i="20"/>
  <c r="K594" i="20"/>
  <c r="H593" i="20"/>
  <c r="I593" i="20"/>
  <c r="G594" i="20" l="1"/>
  <c r="F594" i="20"/>
  <c r="I594" i="20"/>
  <c r="H594" i="20"/>
  <c r="K595" i="20"/>
  <c r="C595" i="20" a="1"/>
  <c r="C595" i="20" s="1"/>
  <c r="A596" i="20"/>
  <c r="L595" i="20"/>
  <c r="B595" i="20" a="1"/>
  <c r="B595" i="20" s="1"/>
  <c r="J595" i="20"/>
  <c r="D595" i="20"/>
  <c r="E595" i="20"/>
  <c r="G595" i="20" l="1"/>
  <c r="F595" i="20"/>
  <c r="I595" i="20"/>
  <c r="H595" i="20"/>
  <c r="B596" i="20" a="1"/>
  <c r="B596" i="20" s="1"/>
  <c r="A597" i="20"/>
  <c r="E596" i="20"/>
  <c r="C596" i="20" a="1"/>
  <c r="C596" i="20" s="1"/>
  <c r="L596" i="20"/>
  <c r="K596" i="20"/>
  <c r="J596" i="20"/>
  <c r="D596" i="20"/>
  <c r="F596" i="20" l="1"/>
  <c r="G596" i="20"/>
  <c r="I596" i="20"/>
  <c r="H596" i="20"/>
  <c r="K597" i="20"/>
  <c r="J597" i="20"/>
  <c r="C597" i="20" a="1"/>
  <c r="C597" i="20" s="1"/>
  <c r="A598" i="20"/>
  <c r="B597" i="20" a="1"/>
  <c r="B597" i="20" s="1"/>
  <c r="L597" i="20"/>
  <c r="E597" i="20"/>
  <c r="D597" i="20"/>
  <c r="F597" i="20" l="1"/>
  <c r="G597" i="20"/>
  <c r="A599" i="20"/>
  <c r="E598" i="20"/>
  <c r="L598" i="20"/>
  <c r="D598" i="20"/>
  <c r="K598" i="20"/>
  <c r="J598" i="20"/>
  <c r="B598" i="20" a="1"/>
  <c r="B598" i="20" s="1"/>
  <c r="C598" i="20" a="1"/>
  <c r="C598" i="20" s="1"/>
  <c r="I597" i="20"/>
  <c r="H597" i="20"/>
  <c r="G598" i="20" l="1"/>
  <c r="F598" i="20"/>
  <c r="I598" i="20"/>
  <c r="H598" i="20"/>
  <c r="K599" i="20"/>
  <c r="J599" i="20"/>
  <c r="D599" i="20"/>
  <c r="L599" i="20"/>
  <c r="E599" i="20"/>
  <c r="C599" i="20" a="1"/>
  <c r="C599" i="20" s="1"/>
  <c r="A600" i="20"/>
  <c r="B599" i="20" a="1"/>
  <c r="B599" i="20" s="1"/>
  <c r="F599" i="20" l="1"/>
  <c r="G599" i="20"/>
  <c r="B600" i="20" a="1"/>
  <c r="B600" i="20" s="1"/>
  <c r="A601" i="20"/>
  <c r="E600" i="20"/>
  <c r="J600" i="20"/>
  <c r="D600" i="20"/>
  <c r="K600" i="20"/>
  <c r="C600" i="20" a="1"/>
  <c r="C600" i="20" s="1"/>
  <c r="L600" i="20"/>
  <c r="I599" i="20"/>
  <c r="H599" i="20"/>
  <c r="F600" i="20" l="1"/>
  <c r="G600" i="20"/>
  <c r="I600" i="20"/>
  <c r="H600" i="20"/>
  <c r="K601" i="20"/>
  <c r="J601" i="20"/>
  <c r="C601" i="20" a="1"/>
  <c r="C601" i="20" s="1"/>
  <c r="E601" i="20"/>
  <c r="D601" i="20"/>
  <c r="A602" i="20"/>
  <c r="B601" i="20" a="1"/>
  <c r="B601" i="20" s="1"/>
  <c r="L601" i="20"/>
  <c r="F601" i="20" l="1"/>
  <c r="G601" i="20"/>
  <c r="H601" i="20"/>
  <c r="I601" i="20"/>
  <c r="A603" i="20"/>
  <c r="E602" i="20"/>
  <c r="L602" i="20"/>
  <c r="D602" i="20"/>
  <c r="B602" i="20" a="1"/>
  <c r="B602" i="20" s="1"/>
  <c r="C602" i="20" a="1"/>
  <c r="C602" i="20" s="1"/>
  <c r="K602" i="20"/>
  <c r="J602" i="20"/>
  <c r="G602" i="20" l="1"/>
  <c r="F602" i="20"/>
  <c r="K603" i="20"/>
  <c r="E603" i="20"/>
  <c r="D603" i="20"/>
  <c r="C603" i="20" a="1"/>
  <c r="C603" i="20" s="1"/>
  <c r="L603" i="20"/>
  <c r="B603" i="20" a="1"/>
  <c r="B603" i="20" s="1"/>
  <c r="A604" i="20"/>
  <c r="J603" i="20"/>
  <c r="I602" i="20"/>
  <c r="H602" i="20"/>
  <c r="F603" i="20" l="1"/>
  <c r="G603" i="20"/>
  <c r="B604" i="20" a="1"/>
  <c r="B604" i="20" s="1"/>
  <c r="A605" i="20"/>
  <c r="E604" i="20"/>
  <c r="D604" i="20"/>
  <c r="C604" i="20" a="1"/>
  <c r="C604" i="20" s="1"/>
  <c r="K604" i="20"/>
  <c r="L604" i="20"/>
  <c r="J604" i="20"/>
  <c r="H603" i="20"/>
  <c r="I603" i="20"/>
  <c r="F604" i="20" l="1"/>
  <c r="G604" i="20"/>
  <c r="K605" i="20"/>
  <c r="J605" i="20"/>
  <c r="C605" i="20" a="1"/>
  <c r="C605" i="20" s="1"/>
  <c r="D605" i="20"/>
  <c r="A606" i="20"/>
  <c r="B605" i="20" a="1"/>
  <c r="B605" i="20" s="1"/>
  <c r="E605" i="20"/>
  <c r="L605" i="20"/>
  <c r="I604" i="20"/>
  <c r="H604" i="20"/>
  <c r="F605" i="20" l="1"/>
  <c r="G605" i="20"/>
  <c r="I605" i="20"/>
  <c r="H605" i="20"/>
  <c r="A607" i="20"/>
  <c r="E606" i="20"/>
  <c r="L606" i="20"/>
  <c r="D606" i="20"/>
  <c r="C606" i="20" a="1"/>
  <c r="C606" i="20" s="1"/>
  <c r="B606" i="20" a="1"/>
  <c r="B606" i="20" s="1"/>
  <c r="K606" i="20"/>
  <c r="J606" i="20"/>
  <c r="G606" i="20" l="1"/>
  <c r="F606" i="20"/>
  <c r="I606" i="20"/>
  <c r="H606" i="20"/>
  <c r="K607" i="20"/>
  <c r="A608" i="20"/>
  <c r="L607" i="20"/>
  <c r="B607" i="20" a="1"/>
  <c r="B607" i="20" s="1"/>
  <c r="J607" i="20"/>
  <c r="C607" i="20" a="1"/>
  <c r="C607" i="20" s="1"/>
  <c r="E607" i="20"/>
  <c r="D607" i="20"/>
  <c r="F607" i="20" l="1"/>
  <c r="G607" i="20"/>
  <c r="H607" i="20"/>
  <c r="I607" i="20"/>
  <c r="B608" i="20" a="1"/>
  <c r="B608" i="20" s="1"/>
  <c r="A609" i="20"/>
  <c r="E608" i="20"/>
  <c r="L608" i="20"/>
  <c r="K608" i="20"/>
  <c r="J608" i="20"/>
  <c r="C608" i="20" a="1"/>
  <c r="C608" i="20" s="1"/>
  <c r="D608" i="20"/>
  <c r="F608" i="20" l="1"/>
  <c r="G608" i="20"/>
  <c r="K609" i="20"/>
  <c r="J609" i="20"/>
  <c r="C609" i="20" a="1"/>
  <c r="C609" i="20" s="1"/>
  <c r="L609" i="20"/>
  <c r="E609" i="20"/>
  <c r="B609" i="20" a="1"/>
  <c r="B609" i="20" s="1"/>
  <c r="D609" i="20"/>
  <c r="A610" i="20"/>
  <c r="I608" i="20"/>
  <c r="H608" i="20"/>
  <c r="G609" i="20" l="1"/>
  <c r="F609" i="20"/>
  <c r="A611" i="20"/>
  <c r="E610" i="20"/>
  <c r="L610" i="20"/>
  <c r="D610" i="20"/>
  <c r="J610" i="20"/>
  <c r="K610" i="20"/>
  <c r="B610" i="20" a="1"/>
  <c r="B610" i="20" s="1"/>
  <c r="C610" i="20" a="1"/>
  <c r="C610" i="20" s="1"/>
  <c r="I609" i="20"/>
  <c r="H609" i="20"/>
  <c r="G610" i="20" l="1"/>
  <c r="F610" i="20"/>
  <c r="I610" i="20"/>
  <c r="H610" i="20"/>
  <c r="K611" i="20"/>
  <c r="E611" i="20"/>
  <c r="C611" i="20" a="1"/>
  <c r="C611" i="20" s="1"/>
  <c r="D611" i="20"/>
  <c r="A612" i="20"/>
  <c r="L611" i="20"/>
  <c r="B611" i="20" a="1"/>
  <c r="B611" i="20" s="1"/>
  <c r="J611" i="20"/>
  <c r="F611" i="20" l="1"/>
  <c r="G611" i="20"/>
  <c r="I611" i="20"/>
  <c r="H611" i="20"/>
  <c r="B612" i="20" a="1"/>
  <c r="B612" i="20" s="1"/>
  <c r="A613" i="20"/>
  <c r="E612" i="20"/>
  <c r="D612" i="20"/>
  <c r="C612" i="20" a="1"/>
  <c r="C612" i="20" s="1"/>
  <c r="J612" i="20"/>
  <c r="K612" i="20"/>
  <c r="L612" i="20"/>
  <c r="F612" i="20" l="1"/>
  <c r="G612" i="20"/>
  <c r="K613" i="20"/>
  <c r="J613" i="20"/>
  <c r="C613" i="20" a="1"/>
  <c r="C613" i="20" s="1"/>
  <c r="E613" i="20"/>
  <c r="D613" i="20"/>
  <c r="A614" i="20"/>
  <c r="B613" i="20" a="1"/>
  <c r="B613" i="20" s="1"/>
  <c r="L613" i="20"/>
  <c r="I612" i="20"/>
  <c r="H612" i="20"/>
  <c r="F613" i="20" l="1"/>
  <c r="G613" i="20"/>
  <c r="I613" i="20"/>
  <c r="H613" i="20"/>
  <c r="A615" i="20"/>
  <c r="E614" i="20"/>
  <c r="L614" i="20"/>
  <c r="D614" i="20"/>
  <c r="C614" i="20" a="1"/>
  <c r="C614" i="20" s="1"/>
  <c r="K614" i="20"/>
  <c r="B614" i="20" a="1"/>
  <c r="B614" i="20" s="1"/>
  <c r="J614" i="20"/>
  <c r="G614" i="20" l="1"/>
  <c r="F614" i="20"/>
  <c r="K615" i="20"/>
  <c r="D615" i="20"/>
  <c r="C615" i="20" a="1"/>
  <c r="C615" i="20" s="1"/>
  <c r="A616" i="20"/>
  <c r="J615" i="20"/>
  <c r="L615" i="20"/>
  <c r="B615" i="20" a="1"/>
  <c r="B615" i="20" s="1"/>
  <c r="E615" i="20"/>
  <c r="I614" i="20"/>
  <c r="H614" i="20"/>
  <c r="F615" i="20" l="1"/>
  <c r="G615" i="20"/>
  <c r="H615" i="20"/>
  <c r="I615" i="20"/>
  <c r="B616" i="20" a="1"/>
  <c r="B616" i="20" s="1"/>
  <c r="A617" i="20"/>
  <c r="E616" i="20"/>
  <c r="C616" i="20" a="1"/>
  <c r="C616" i="20" s="1"/>
  <c r="L616" i="20"/>
  <c r="J616" i="20"/>
  <c r="D616" i="20"/>
  <c r="K616" i="20"/>
  <c r="F616" i="20" l="1"/>
  <c r="G616" i="20"/>
  <c r="I616" i="20"/>
  <c r="H616" i="20"/>
  <c r="K617" i="20"/>
  <c r="J617" i="20"/>
  <c r="C617" i="20" a="1"/>
  <c r="C617" i="20" s="1"/>
  <c r="A618" i="20"/>
  <c r="B617" i="20" a="1"/>
  <c r="B617" i="20" s="1"/>
  <c r="L617" i="20"/>
  <c r="D617" i="20"/>
  <c r="E617" i="20"/>
  <c r="F617" i="20" l="1"/>
  <c r="G617" i="20"/>
  <c r="H617" i="20"/>
  <c r="I617" i="20"/>
  <c r="A619" i="20"/>
  <c r="E618" i="20"/>
  <c r="L618" i="20"/>
  <c r="D618" i="20"/>
  <c r="B618" i="20" a="1"/>
  <c r="B618" i="20" s="1"/>
  <c r="K618" i="20"/>
  <c r="J618" i="20"/>
  <c r="C618" i="20" a="1"/>
  <c r="C618" i="20" s="1"/>
  <c r="G618" i="20" l="1"/>
  <c r="F618" i="20"/>
  <c r="K619" i="20"/>
  <c r="L619" i="20"/>
  <c r="B619" i="20" a="1"/>
  <c r="B619" i="20" s="1"/>
  <c r="J619" i="20"/>
  <c r="E619" i="20"/>
  <c r="A620" i="20"/>
  <c r="D619" i="20"/>
  <c r="C619" i="20" a="1"/>
  <c r="C619" i="20" s="1"/>
  <c r="I618" i="20"/>
  <c r="H618" i="20"/>
  <c r="F619" i="20" l="1"/>
  <c r="G619" i="20"/>
  <c r="B620" i="20" a="1"/>
  <c r="B620" i="20" s="1"/>
  <c r="A621" i="20"/>
  <c r="E620" i="20"/>
  <c r="K620" i="20"/>
  <c r="J620" i="20"/>
  <c r="D620" i="20"/>
  <c r="L620" i="20"/>
  <c r="C620" i="20" a="1"/>
  <c r="C620" i="20" s="1"/>
  <c r="I619" i="20"/>
  <c r="H619" i="20"/>
  <c r="F620" i="20" l="1"/>
  <c r="G620" i="20"/>
  <c r="I620" i="20"/>
  <c r="H620" i="20"/>
  <c r="K621" i="20"/>
  <c r="J621" i="20"/>
  <c r="C621" i="20" a="1"/>
  <c r="C621" i="20" s="1"/>
  <c r="D621" i="20"/>
  <c r="L621" i="20"/>
  <c r="E621" i="20"/>
  <c r="B621" i="20" a="1"/>
  <c r="B621" i="20" s="1"/>
  <c r="A622" i="20"/>
  <c r="F621" i="20" l="1"/>
  <c r="G621" i="20"/>
  <c r="I621" i="20"/>
  <c r="H621" i="20"/>
  <c r="A623" i="20"/>
  <c r="E622" i="20"/>
  <c r="L622" i="20"/>
  <c r="D622" i="20"/>
  <c r="C622" i="20" a="1"/>
  <c r="C622" i="20" s="1"/>
  <c r="K622" i="20"/>
  <c r="J622" i="20"/>
  <c r="B622" i="20" a="1"/>
  <c r="B622" i="20" s="1"/>
  <c r="G622" i="20" l="1"/>
  <c r="F622" i="20"/>
  <c r="K623" i="20"/>
  <c r="E623" i="20"/>
  <c r="D623" i="20"/>
  <c r="A624" i="20"/>
  <c r="C623" i="20" a="1"/>
  <c r="C623" i="20" s="1"/>
  <c r="L623" i="20"/>
  <c r="J623" i="20"/>
  <c r="B623" i="20" a="1"/>
  <c r="B623" i="20" s="1"/>
  <c r="I622" i="20"/>
  <c r="H622" i="20"/>
  <c r="F623" i="20" l="1"/>
  <c r="G623" i="20"/>
  <c r="H623" i="20"/>
  <c r="I623" i="20"/>
  <c r="B624" i="20" a="1"/>
  <c r="B624" i="20" s="1"/>
  <c r="A625" i="20"/>
  <c r="E624" i="20"/>
  <c r="D624" i="20"/>
  <c r="L624" i="20"/>
  <c r="C624" i="20" a="1"/>
  <c r="C624" i="20" s="1"/>
  <c r="J624" i="20"/>
  <c r="K624" i="20"/>
  <c r="F624" i="20" l="1"/>
  <c r="G624" i="20"/>
  <c r="K625" i="20"/>
  <c r="J625" i="20"/>
  <c r="C625" i="20" a="1"/>
  <c r="C625" i="20" s="1"/>
  <c r="E625" i="20"/>
  <c r="D625" i="20"/>
  <c r="L625" i="20"/>
  <c r="B625" i="20" a="1"/>
  <c r="B625" i="20" s="1"/>
  <c r="A626" i="20"/>
  <c r="I624" i="20"/>
  <c r="H624" i="20"/>
  <c r="G625" i="20" l="1"/>
  <c r="F625" i="20"/>
  <c r="A627" i="20"/>
  <c r="E626" i="20"/>
  <c r="L626" i="20"/>
  <c r="D626" i="20"/>
  <c r="C626" i="20" a="1"/>
  <c r="C626" i="20" s="1"/>
  <c r="B626" i="20" a="1"/>
  <c r="B626" i="20" s="1"/>
  <c r="K626" i="20"/>
  <c r="J626" i="20"/>
  <c r="I625" i="20"/>
  <c r="H625" i="20"/>
  <c r="G626" i="20" l="1"/>
  <c r="F626" i="20"/>
  <c r="I626" i="20"/>
  <c r="H626" i="20"/>
  <c r="K627" i="20"/>
  <c r="J627" i="20"/>
  <c r="C627" i="20" a="1"/>
  <c r="C627" i="20" s="1"/>
  <c r="E627" i="20"/>
  <c r="D627" i="20"/>
  <c r="A628" i="20"/>
  <c r="B627" i="20" a="1"/>
  <c r="B627" i="20" s="1"/>
  <c r="L627" i="20"/>
  <c r="F627" i="20" l="1"/>
  <c r="G627" i="20"/>
  <c r="B628" i="20" a="1"/>
  <c r="B628" i="20" s="1"/>
  <c r="A629" i="20"/>
  <c r="E628" i="20"/>
  <c r="L628" i="20"/>
  <c r="D628" i="20"/>
  <c r="C628" i="20" a="1"/>
  <c r="C628" i="20" s="1"/>
  <c r="K628" i="20"/>
  <c r="J628" i="20"/>
  <c r="H627" i="20"/>
  <c r="I627" i="20"/>
  <c r="F628" i="20" l="1"/>
  <c r="G628" i="20"/>
  <c r="I628" i="20"/>
  <c r="H628" i="20"/>
  <c r="K629" i="20"/>
  <c r="J629" i="20"/>
  <c r="C629" i="20" a="1"/>
  <c r="C629" i="20" s="1"/>
  <c r="E629" i="20"/>
  <c r="L629" i="20"/>
  <c r="D629" i="20"/>
  <c r="B629" i="20" a="1"/>
  <c r="B629" i="20" s="1"/>
  <c r="A630" i="20"/>
  <c r="F629" i="20" l="1"/>
  <c r="G629" i="20"/>
  <c r="I629" i="20"/>
  <c r="H629" i="20"/>
  <c r="A631" i="20"/>
  <c r="E630" i="20"/>
  <c r="L630" i="20"/>
  <c r="D630" i="20"/>
  <c r="B630" i="20" a="1"/>
  <c r="B630" i="20" s="1"/>
  <c r="K630" i="20"/>
  <c r="J630" i="20"/>
  <c r="C630" i="20" a="1"/>
  <c r="C630" i="20" s="1"/>
  <c r="G630" i="20" l="1"/>
  <c r="F630" i="20"/>
  <c r="K631" i="20"/>
  <c r="J631" i="20"/>
  <c r="C631" i="20" a="1"/>
  <c r="C631" i="20" s="1"/>
  <c r="A632" i="20"/>
  <c r="L631" i="20"/>
  <c r="E631" i="20"/>
  <c r="B631" i="20" a="1"/>
  <c r="B631" i="20" s="1"/>
  <c r="D631" i="20"/>
  <c r="I630" i="20"/>
  <c r="H630" i="20"/>
  <c r="F631" i="20" l="1"/>
  <c r="G631" i="20"/>
  <c r="I631" i="20"/>
  <c r="H631" i="20"/>
  <c r="B632" i="20" a="1"/>
  <c r="B632" i="20" s="1"/>
  <c r="A633" i="20"/>
  <c r="E632" i="20"/>
  <c r="L632" i="20"/>
  <c r="D632" i="20"/>
  <c r="K632" i="20"/>
  <c r="C632" i="20" a="1"/>
  <c r="C632" i="20" s="1"/>
  <c r="J632" i="20"/>
  <c r="F632" i="20" l="1"/>
  <c r="G632" i="20"/>
  <c r="I632" i="20"/>
  <c r="H632" i="20"/>
  <c r="K633" i="20"/>
  <c r="J633" i="20"/>
  <c r="C633" i="20" a="1"/>
  <c r="C633" i="20" s="1"/>
  <c r="B633" i="20" a="1"/>
  <c r="B633" i="20" s="1"/>
  <c r="A634" i="20"/>
  <c r="L633" i="20"/>
  <c r="D633" i="20"/>
  <c r="E633" i="20"/>
  <c r="F633" i="20" l="1"/>
  <c r="G633" i="20"/>
  <c r="A635" i="20"/>
  <c r="E634" i="20"/>
  <c r="L634" i="20"/>
  <c r="D634" i="20"/>
  <c r="B634" i="20" a="1"/>
  <c r="B634" i="20" s="1"/>
  <c r="C634" i="20" a="1"/>
  <c r="C634" i="20" s="1"/>
  <c r="K634" i="20"/>
  <c r="J634" i="20"/>
  <c r="I633" i="20"/>
  <c r="H633" i="20"/>
  <c r="G634" i="20" l="1"/>
  <c r="F634" i="20"/>
  <c r="I634" i="20"/>
  <c r="H634" i="20"/>
  <c r="K635" i="20"/>
  <c r="J635" i="20"/>
  <c r="C635" i="20" a="1"/>
  <c r="C635" i="20" s="1"/>
  <c r="E635" i="20"/>
  <c r="D635" i="20"/>
  <c r="A636" i="20"/>
  <c r="B635" i="20" a="1"/>
  <c r="B635" i="20" s="1"/>
  <c r="L635" i="20"/>
  <c r="F635" i="20" l="1"/>
  <c r="G635" i="20"/>
  <c r="H635" i="20"/>
  <c r="I635" i="20"/>
  <c r="B636" i="20" a="1"/>
  <c r="B636" i="20" s="1"/>
  <c r="A637" i="20"/>
  <c r="E636" i="20"/>
  <c r="L636" i="20"/>
  <c r="D636" i="20"/>
  <c r="J636" i="20"/>
  <c r="C636" i="20" a="1"/>
  <c r="C636" i="20" s="1"/>
  <c r="K636" i="20"/>
  <c r="F636" i="20" l="1"/>
  <c r="G636" i="20"/>
  <c r="K637" i="20"/>
  <c r="J637" i="20"/>
  <c r="C637" i="20" a="1"/>
  <c r="C637" i="20" s="1"/>
  <c r="E637" i="20"/>
  <c r="D637" i="20"/>
  <c r="A638" i="20"/>
  <c r="L637" i="20"/>
  <c r="B637" i="20" a="1"/>
  <c r="B637" i="20" s="1"/>
  <c r="I636" i="20"/>
  <c r="H636" i="20"/>
  <c r="F637" i="20" l="1"/>
  <c r="G637" i="20"/>
  <c r="I637" i="20"/>
  <c r="H637" i="20"/>
  <c r="A639" i="20"/>
  <c r="E638" i="20"/>
  <c r="L638" i="20"/>
  <c r="D638" i="20"/>
  <c r="B638" i="20" a="1"/>
  <c r="B638" i="20" s="1"/>
  <c r="K638" i="20"/>
  <c r="J638" i="20"/>
  <c r="C638" i="20" a="1"/>
  <c r="C638" i="20" s="1"/>
  <c r="G638" i="20" l="1"/>
  <c r="F638" i="20"/>
  <c r="I638" i="20"/>
  <c r="H638" i="20"/>
  <c r="K639" i="20"/>
  <c r="J639" i="20"/>
  <c r="C639" i="20" a="1"/>
  <c r="C639" i="20" s="1"/>
  <c r="A640" i="20"/>
  <c r="L639" i="20"/>
  <c r="E639" i="20"/>
  <c r="B639" i="20" a="1"/>
  <c r="B639" i="20" s="1"/>
  <c r="D639" i="20"/>
  <c r="F639" i="20" l="1"/>
  <c r="G639" i="20"/>
  <c r="B640" i="20" a="1"/>
  <c r="B640" i="20" s="1"/>
  <c r="A641" i="20"/>
  <c r="E640" i="20"/>
  <c r="L640" i="20"/>
  <c r="D640" i="20"/>
  <c r="K640" i="20"/>
  <c r="J640" i="20"/>
  <c r="C640" i="20" a="1"/>
  <c r="C640" i="20" s="1"/>
  <c r="I639" i="20"/>
  <c r="H639" i="20"/>
  <c r="F640" i="20" l="1"/>
  <c r="G640" i="20"/>
  <c r="I640" i="20"/>
  <c r="H640" i="20"/>
  <c r="K641" i="20"/>
  <c r="J641" i="20"/>
  <c r="C641" i="20" a="1"/>
  <c r="C641" i="20" s="1"/>
  <c r="B641" i="20" a="1"/>
  <c r="B641" i="20" s="1"/>
  <c r="A642" i="20"/>
  <c r="D641" i="20"/>
  <c r="L641" i="20"/>
  <c r="E641" i="20"/>
  <c r="G641" i="20" l="1"/>
  <c r="F641" i="20"/>
  <c r="A643" i="20"/>
  <c r="E642" i="20"/>
  <c r="L642" i="20"/>
  <c r="D642" i="20"/>
  <c r="B642" i="20" a="1"/>
  <c r="B642" i="20" s="1"/>
  <c r="C642" i="20" a="1"/>
  <c r="C642" i="20" s="1"/>
  <c r="K642" i="20"/>
  <c r="J642" i="20"/>
  <c r="I641" i="20"/>
  <c r="H641" i="20"/>
  <c r="G642" i="20" l="1"/>
  <c r="F642" i="20"/>
  <c r="K643" i="20"/>
  <c r="J643" i="20"/>
  <c r="C643" i="20" a="1"/>
  <c r="C643" i="20" s="1"/>
  <c r="E643" i="20"/>
  <c r="D643" i="20"/>
  <c r="A644" i="20"/>
  <c r="B643" i="20" a="1"/>
  <c r="B643" i="20" s="1"/>
  <c r="L643" i="20"/>
  <c r="I642" i="20"/>
  <c r="H642" i="20"/>
  <c r="F643" i="20" l="1"/>
  <c r="G643" i="20"/>
  <c r="B644" i="20" a="1"/>
  <c r="B644" i="20" s="1"/>
  <c r="A645" i="20"/>
  <c r="E644" i="20"/>
  <c r="L644" i="20"/>
  <c r="D644" i="20"/>
  <c r="C644" i="20" a="1"/>
  <c r="C644" i="20" s="1"/>
  <c r="K644" i="20"/>
  <c r="J644" i="20"/>
  <c r="H643" i="20"/>
  <c r="I643" i="20"/>
  <c r="F644" i="20" l="1"/>
  <c r="G644" i="20"/>
  <c r="K645" i="20"/>
  <c r="J645" i="20"/>
  <c r="C645" i="20" a="1"/>
  <c r="C645" i="20" s="1"/>
  <c r="E645" i="20"/>
  <c r="L645" i="20"/>
  <c r="D645" i="20"/>
  <c r="B645" i="20" a="1"/>
  <c r="B645" i="20" s="1"/>
  <c r="A646" i="20"/>
  <c r="I644" i="20"/>
  <c r="H644" i="20"/>
  <c r="F645" i="20" l="1"/>
  <c r="G645" i="20"/>
  <c r="I645" i="20"/>
  <c r="H645" i="20"/>
  <c r="A647" i="20"/>
  <c r="E646" i="20"/>
  <c r="L646" i="20"/>
  <c r="D646" i="20"/>
  <c r="B646" i="20" a="1"/>
  <c r="B646" i="20" s="1"/>
  <c r="K646" i="20"/>
  <c r="J646" i="20"/>
  <c r="C646" i="20" a="1"/>
  <c r="C646" i="20" s="1"/>
  <c r="G646" i="20" l="1"/>
  <c r="F646" i="20"/>
  <c r="K647" i="20"/>
  <c r="J647" i="20"/>
  <c r="C647" i="20" a="1"/>
  <c r="C647" i="20" s="1"/>
  <c r="A648" i="20"/>
  <c r="L647" i="20"/>
  <c r="E647" i="20"/>
  <c r="D647" i="20"/>
  <c r="B647" i="20" a="1"/>
  <c r="B647" i="20" s="1"/>
  <c r="I646" i="20"/>
  <c r="H646" i="20"/>
  <c r="F647" i="20" l="1"/>
  <c r="G647" i="20"/>
  <c r="B648" i="20" a="1"/>
  <c r="B648" i="20" s="1"/>
  <c r="A649" i="20"/>
  <c r="E648" i="20"/>
  <c r="L648" i="20"/>
  <c r="D648" i="20"/>
  <c r="K648" i="20"/>
  <c r="C648" i="20" a="1"/>
  <c r="C648" i="20" s="1"/>
  <c r="J648" i="20"/>
  <c r="I647" i="20"/>
  <c r="H647" i="20"/>
  <c r="F648" i="20" l="1"/>
  <c r="G648" i="20"/>
  <c r="I648" i="20"/>
  <c r="H648" i="20"/>
  <c r="K649" i="20"/>
  <c r="J649" i="20"/>
  <c r="C649" i="20" a="1"/>
  <c r="C649" i="20" s="1"/>
  <c r="B649" i="20" a="1"/>
  <c r="B649" i="20" s="1"/>
  <c r="A650" i="20"/>
  <c r="L649" i="20"/>
  <c r="D649" i="20"/>
  <c r="E649" i="20"/>
  <c r="F649" i="20" l="1"/>
  <c r="G649" i="20"/>
  <c r="A651" i="20"/>
  <c r="E650" i="20"/>
  <c r="L650" i="20"/>
  <c r="D650" i="20"/>
  <c r="B650" i="20" a="1"/>
  <c r="B650" i="20" s="1"/>
  <c r="C650" i="20" a="1"/>
  <c r="C650" i="20" s="1"/>
  <c r="K650" i="20"/>
  <c r="J650" i="20"/>
  <c r="I649" i="20"/>
  <c r="H649" i="20"/>
  <c r="G650" i="20" l="1"/>
  <c r="F650" i="20"/>
  <c r="I650" i="20"/>
  <c r="H650" i="20"/>
  <c r="K651" i="20"/>
  <c r="J651" i="20"/>
  <c r="C651" i="20" a="1"/>
  <c r="C651" i="20" s="1"/>
  <c r="E651" i="20"/>
  <c r="D651" i="20"/>
  <c r="A652" i="20"/>
  <c r="B651" i="20" a="1"/>
  <c r="B651" i="20" s="1"/>
  <c r="L651" i="20"/>
  <c r="F651" i="20" l="1"/>
  <c r="G651" i="20"/>
  <c r="H651" i="20"/>
  <c r="I651" i="20"/>
  <c r="B652" i="20" a="1"/>
  <c r="B652" i="20" s="1"/>
  <c r="A653" i="20"/>
  <c r="E652" i="20"/>
  <c r="L652" i="20"/>
  <c r="D652" i="20"/>
  <c r="J652" i="20"/>
  <c r="C652" i="20" a="1"/>
  <c r="C652" i="20" s="1"/>
  <c r="K652" i="20"/>
  <c r="F652" i="20" l="1"/>
  <c r="G652" i="20"/>
  <c r="K653" i="20"/>
  <c r="J653" i="20"/>
  <c r="C653" i="20" a="1"/>
  <c r="C653" i="20" s="1"/>
  <c r="E653" i="20"/>
  <c r="D653" i="20"/>
  <c r="B653" i="20" a="1"/>
  <c r="B653" i="20" s="1"/>
  <c r="L653" i="20"/>
  <c r="A654" i="20"/>
  <c r="I652" i="20"/>
  <c r="H652" i="20"/>
  <c r="F653" i="20" l="1"/>
  <c r="G653" i="20"/>
  <c r="A655" i="20"/>
  <c r="E654" i="20"/>
  <c r="L654" i="20"/>
  <c r="D654" i="20"/>
  <c r="B654" i="20" a="1"/>
  <c r="B654" i="20" s="1"/>
  <c r="K654" i="20"/>
  <c r="J654" i="20"/>
  <c r="C654" i="20" a="1"/>
  <c r="C654" i="20" s="1"/>
  <c r="I653" i="20"/>
  <c r="H653" i="20"/>
  <c r="G654" i="20" l="1"/>
  <c r="F654" i="20"/>
  <c r="I654" i="20"/>
  <c r="H654" i="20"/>
  <c r="K655" i="20"/>
  <c r="J655" i="20"/>
  <c r="C655" i="20" a="1"/>
  <c r="C655" i="20" s="1"/>
  <c r="A656" i="20"/>
  <c r="L655" i="20"/>
  <c r="E655" i="20"/>
  <c r="B655" i="20" a="1"/>
  <c r="B655" i="20" s="1"/>
  <c r="D655" i="20"/>
  <c r="F655" i="20" l="1"/>
  <c r="G655" i="20"/>
  <c r="I655" i="20"/>
  <c r="H655" i="20"/>
  <c r="B656" i="20" a="1"/>
  <c r="B656" i="20" s="1"/>
  <c r="A657" i="20"/>
  <c r="E656" i="20"/>
  <c r="L656" i="20"/>
  <c r="D656" i="20"/>
  <c r="K656" i="20"/>
  <c r="J656" i="20"/>
  <c r="C656" i="20" a="1"/>
  <c r="C656" i="20" s="1"/>
  <c r="F656" i="20" l="1"/>
  <c r="G656" i="20"/>
  <c r="K657" i="20"/>
  <c r="J657" i="20"/>
  <c r="C657" i="20" a="1"/>
  <c r="C657" i="20" s="1"/>
  <c r="B657" i="20" a="1"/>
  <c r="B657" i="20" s="1"/>
  <c r="A658" i="20"/>
  <c r="D657" i="20"/>
  <c r="L657" i="20"/>
  <c r="E657" i="20"/>
  <c r="I656" i="20"/>
  <c r="H656" i="20"/>
  <c r="G657" i="20" l="1"/>
  <c r="F657" i="20"/>
  <c r="A659" i="20"/>
  <c r="E658" i="20"/>
  <c r="L658" i="20"/>
  <c r="D658" i="20"/>
  <c r="B658" i="20" a="1"/>
  <c r="B658" i="20" s="1"/>
  <c r="C658" i="20" a="1"/>
  <c r="C658" i="20" s="1"/>
  <c r="K658" i="20"/>
  <c r="J658" i="20"/>
  <c r="I657" i="20"/>
  <c r="H657" i="20"/>
  <c r="G658" i="20" l="1"/>
  <c r="F658" i="20"/>
  <c r="I658" i="20"/>
  <c r="H658" i="20"/>
  <c r="K659" i="20"/>
  <c r="J659" i="20"/>
  <c r="C659" i="20" a="1"/>
  <c r="C659" i="20" s="1"/>
  <c r="E659" i="20"/>
  <c r="D659" i="20"/>
  <c r="A660" i="20"/>
  <c r="B659" i="20" a="1"/>
  <c r="B659" i="20" s="1"/>
  <c r="L659" i="20"/>
  <c r="F659" i="20" l="1"/>
  <c r="G659" i="20"/>
  <c r="H659" i="20"/>
  <c r="I659" i="20"/>
  <c r="B660" i="20" a="1"/>
  <c r="B660" i="20" s="1"/>
  <c r="A661" i="20"/>
  <c r="E660" i="20"/>
  <c r="L660" i="20"/>
  <c r="D660" i="20"/>
  <c r="C660" i="20" a="1"/>
  <c r="C660" i="20" s="1"/>
  <c r="J660" i="20"/>
  <c r="K660" i="20"/>
  <c r="F660" i="20" l="1"/>
  <c r="G660" i="20"/>
  <c r="I660" i="20"/>
  <c r="H660" i="20"/>
  <c r="K661" i="20"/>
  <c r="J661" i="20"/>
  <c r="C661" i="20" a="1"/>
  <c r="C661" i="20" s="1"/>
  <c r="E661" i="20"/>
  <c r="L661" i="20"/>
  <c r="D661" i="20"/>
  <c r="A662" i="20"/>
  <c r="B661" i="20" a="1"/>
  <c r="B661" i="20" s="1"/>
  <c r="F661" i="20" l="1"/>
  <c r="G661" i="20"/>
  <c r="A663" i="20"/>
  <c r="E662" i="20"/>
  <c r="L662" i="20"/>
  <c r="D662" i="20"/>
  <c r="B662" i="20" a="1"/>
  <c r="B662" i="20" s="1"/>
  <c r="K662" i="20"/>
  <c r="J662" i="20"/>
  <c r="C662" i="20" a="1"/>
  <c r="C662" i="20" s="1"/>
  <c r="I661" i="20"/>
  <c r="H661" i="20"/>
  <c r="G662" i="20" l="1"/>
  <c r="F662" i="20"/>
  <c r="I662" i="20"/>
  <c r="H662" i="20"/>
  <c r="K663" i="20"/>
  <c r="J663" i="20"/>
  <c r="C663" i="20" a="1"/>
  <c r="C663" i="20" s="1"/>
  <c r="A664" i="20"/>
  <c r="L663" i="20"/>
  <c r="E663" i="20"/>
  <c r="D663" i="20"/>
  <c r="B663" i="20" a="1"/>
  <c r="B663" i="20" s="1"/>
  <c r="F663" i="20" l="1"/>
  <c r="G663" i="20"/>
  <c r="B664" i="20" a="1"/>
  <c r="B664" i="20" s="1"/>
  <c r="A665" i="20"/>
  <c r="E664" i="20"/>
  <c r="L664" i="20"/>
  <c r="D664" i="20"/>
  <c r="K664" i="20"/>
  <c r="C664" i="20" a="1"/>
  <c r="C664" i="20" s="1"/>
  <c r="J664" i="20"/>
  <c r="I663" i="20"/>
  <c r="H663" i="20"/>
  <c r="F664" i="20" l="1"/>
  <c r="G664" i="20"/>
  <c r="I664" i="20"/>
  <c r="H664" i="20"/>
  <c r="K665" i="20"/>
  <c r="J665" i="20"/>
  <c r="C665" i="20" a="1"/>
  <c r="C665" i="20" s="1"/>
  <c r="B665" i="20" a="1"/>
  <c r="B665" i="20" s="1"/>
  <c r="A666" i="20"/>
  <c r="L665" i="20"/>
  <c r="E665" i="20"/>
  <c r="D665" i="20"/>
  <c r="F665" i="20" l="1"/>
  <c r="G665" i="20"/>
  <c r="I665" i="20"/>
  <c r="H665" i="20"/>
  <c r="A667" i="20"/>
  <c r="E666" i="20"/>
  <c r="L666" i="20"/>
  <c r="D666" i="20"/>
  <c r="B666" i="20" a="1"/>
  <c r="B666" i="20" s="1"/>
  <c r="C666" i="20" a="1"/>
  <c r="C666" i="20" s="1"/>
  <c r="K666" i="20"/>
  <c r="J666" i="20"/>
  <c r="G666" i="20" l="1"/>
  <c r="F666" i="20"/>
  <c r="K667" i="20"/>
  <c r="J667" i="20"/>
  <c r="C667" i="20" a="1"/>
  <c r="C667" i="20" s="1"/>
  <c r="E667" i="20"/>
  <c r="D667" i="20"/>
  <c r="A668" i="20"/>
  <c r="B667" i="20" a="1"/>
  <c r="B667" i="20" s="1"/>
  <c r="L667" i="20"/>
  <c r="I666" i="20"/>
  <c r="H666" i="20"/>
  <c r="F667" i="20" l="1"/>
  <c r="G667" i="20"/>
  <c r="H667" i="20"/>
  <c r="I667" i="20"/>
  <c r="B668" i="20" a="1"/>
  <c r="B668" i="20" s="1"/>
  <c r="A669" i="20"/>
  <c r="E668" i="20"/>
  <c r="L668" i="20"/>
  <c r="D668" i="20"/>
  <c r="J668" i="20"/>
  <c r="C668" i="20" a="1"/>
  <c r="C668" i="20" s="1"/>
  <c r="K668" i="20"/>
  <c r="F668" i="20" l="1"/>
  <c r="G668" i="20"/>
  <c r="K669" i="20"/>
  <c r="J669" i="20"/>
  <c r="C669" i="20" a="1"/>
  <c r="C669" i="20" s="1"/>
  <c r="E669" i="20"/>
  <c r="D669" i="20"/>
  <c r="L669" i="20"/>
  <c r="B669" i="20" a="1"/>
  <c r="B669" i="20" s="1"/>
  <c r="A670" i="20"/>
  <c r="I668" i="20"/>
  <c r="H668" i="20"/>
  <c r="F669" i="20" l="1"/>
  <c r="G669" i="20"/>
  <c r="I669" i="20"/>
  <c r="H669" i="20"/>
  <c r="A671" i="20"/>
  <c r="E670" i="20"/>
  <c r="L670" i="20"/>
  <c r="D670" i="20"/>
  <c r="B670" i="20" a="1"/>
  <c r="B670" i="20" s="1"/>
  <c r="K670" i="20"/>
  <c r="J670" i="20"/>
  <c r="C670" i="20" a="1"/>
  <c r="C670" i="20" s="1"/>
  <c r="G670" i="20" l="1"/>
  <c r="F670" i="20"/>
  <c r="K671" i="20"/>
  <c r="J671" i="20"/>
  <c r="C671" i="20" a="1"/>
  <c r="C671" i="20" s="1"/>
  <c r="A672" i="20"/>
  <c r="L671" i="20"/>
  <c r="E671" i="20"/>
  <c r="B671" i="20" a="1"/>
  <c r="B671" i="20" s="1"/>
  <c r="D671" i="20"/>
  <c r="I670" i="20"/>
  <c r="H670" i="20"/>
  <c r="F671" i="20" l="1"/>
  <c r="G671" i="20"/>
  <c r="I671" i="20"/>
  <c r="H671" i="20"/>
  <c r="B672" i="20" a="1"/>
  <c r="B672" i="20" s="1"/>
  <c r="A673" i="20"/>
  <c r="E672" i="20"/>
  <c r="L672" i="20"/>
  <c r="D672" i="20"/>
  <c r="K672" i="20"/>
  <c r="J672" i="20"/>
  <c r="C672" i="20" a="1"/>
  <c r="C672" i="20" s="1"/>
  <c r="F672" i="20" l="1"/>
  <c r="G672" i="20"/>
  <c r="K673" i="20"/>
  <c r="J673" i="20"/>
  <c r="C673" i="20" a="1"/>
  <c r="C673" i="20" s="1"/>
  <c r="B673" i="20" a="1"/>
  <c r="B673" i="20" s="1"/>
  <c r="A674" i="20"/>
  <c r="D673" i="20"/>
  <c r="L673" i="20"/>
  <c r="E673" i="20"/>
  <c r="I672" i="20"/>
  <c r="H672" i="20"/>
  <c r="F673" i="20" l="1"/>
  <c r="G673" i="20"/>
  <c r="I673" i="20"/>
  <c r="H673" i="20"/>
  <c r="A675" i="20"/>
  <c r="E674" i="20"/>
  <c r="L674" i="20"/>
  <c r="D674" i="20"/>
  <c r="B674" i="20" a="1"/>
  <c r="B674" i="20" s="1"/>
  <c r="C674" i="20" a="1"/>
  <c r="C674" i="20" s="1"/>
  <c r="K674" i="20"/>
  <c r="J674" i="20"/>
  <c r="G674" i="20" l="1"/>
  <c r="F674" i="20"/>
  <c r="K675" i="20"/>
  <c r="J675" i="20"/>
  <c r="C675" i="20" a="1"/>
  <c r="C675" i="20" s="1"/>
  <c r="E675" i="20"/>
  <c r="D675" i="20"/>
  <c r="A676" i="20"/>
  <c r="B675" i="20" a="1"/>
  <c r="B675" i="20" s="1"/>
  <c r="L675" i="20"/>
  <c r="I674" i="20"/>
  <c r="H674" i="20"/>
  <c r="F675" i="20" l="1"/>
  <c r="G675" i="20"/>
  <c r="H675" i="20"/>
  <c r="I675" i="20"/>
  <c r="B676" i="20" a="1"/>
  <c r="B676" i="20" s="1"/>
  <c r="A677" i="20"/>
  <c r="E676" i="20"/>
  <c r="L676" i="20"/>
  <c r="D676" i="20"/>
  <c r="C676" i="20" a="1"/>
  <c r="C676" i="20" s="1"/>
  <c r="K676" i="20"/>
  <c r="J676" i="20"/>
  <c r="F676" i="20" l="1"/>
  <c r="G676" i="20"/>
  <c r="I676" i="20"/>
  <c r="H676" i="20"/>
  <c r="K677" i="20"/>
  <c r="J677" i="20"/>
  <c r="C677" i="20" a="1"/>
  <c r="C677" i="20" s="1"/>
  <c r="E677" i="20"/>
  <c r="L677" i="20"/>
  <c r="D677" i="20"/>
  <c r="A678" i="20"/>
  <c r="B677" i="20" a="1"/>
  <c r="B677" i="20" s="1"/>
  <c r="F677" i="20" l="1"/>
  <c r="G677" i="20"/>
  <c r="I677" i="20"/>
  <c r="H677" i="20"/>
  <c r="A679" i="20"/>
  <c r="E678" i="20"/>
  <c r="L678" i="20"/>
  <c r="D678" i="20"/>
  <c r="B678" i="20" a="1"/>
  <c r="B678" i="20" s="1"/>
  <c r="K678" i="20"/>
  <c r="J678" i="20"/>
  <c r="C678" i="20" a="1"/>
  <c r="C678" i="20" s="1"/>
  <c r="G678" i="20" l="1"/>
  <c r="F678" i="20"/>
  <c r="I678" i="20"/>
  <c r="H678" i="20"/>
  <c r="K679" i="20"/>
  <c r="J679" i="20"/>
  <c r="C679" i="20" a="1"/>
  <c r="C679" i="20" s="1"/>
  <c r="A680" i="20"/>
  <c r="L679" i="20"/>
  <c r="E679" i="20"/>
  <c r="B679" i="20" a="1"/>
  <c r="B679" i="20" s="1"/>
  <c r="D679" i="20"/>
  <c r="F679" i="20" l="1"/>
  <c r="G679" i="20"/>
  <c r="B680" i="20" a="1"/>
  <c r="B680" i="20" s="1"/>
  <c r="A681" i="20"/>
  <c r="E680" i="20"/>
  <c r="L680" i="20"/>
  <c r="D680" i="20"/>
  <c r="K680" i="20"/>
  <c r="C680" i="20" a="1"/>
  <c r="C680" i="20" s="1"/>
  <c r="J680" i="20"/>
  <c r="I679" i="20"/>
  <c r="H679" i="20"/>
  <c r="F680" i="20" l="1"/>
  <c r="G680" i="20"/>
  <c r="K681" i="20"/>
  <c r="J681" i="20"/>
  <c r="C681" i="20" a="1"/>
  <c r="C681" i="20" s="1"/>
  <c r="B681" i="20" a="1"/>
  <c r="B681" i="20" s="1"/>
  <c r="A682" i="20"/>
  <c r="L681" i="20"/>
  <c r="E681" i="20"/>
  <c r="D681" i="20"/>
  <c r="I680" i="20"/>
  <c r="H680" i="20"/>
  <c r="F681" i="20" l="1"/>
  <c r="G681" i="20"/>
  <c r="I681" i="20"/>
  <c r="H681" i="20"/>
  <c r="A683" i="20"/>
  <c r="E682" i="20"/>
  <c r="L682" i="20"/>
  <c r="D682" i="20"/>
  <c r="B682" i="20" a="1"/>
  <c r="B682" i="20" s="1"/>
  <c r="C682" i="20" a="1"/>
  <c r="C682" i="20" s="1"/>
  <c r="K682" i="20"/>
  <c r="J682" i="20"/>
  <c r="G682" i="20" l="1"/>
  <c r="F682" i="20"/>
  <c r="K683" i="20"/>
  <c r="J683" i="20"/>
  <c r="C683" i="20" a="1"/>
  <c r="C683" i="20" s="1"/>
  <c r="E683" i="20"/>
  <c r="D683" i="20"/>
  <c r="A684" i="20"/>
  <c r="B683" i="20" a="1"/>
  <c r="B683" i="20" s="1"/>
  <c r="L683" i="20"/>
  <c r="I682" i="20"/>
  <c r="H682" i="20"/>
  <c r="F683" i="20" l="1"/>
  <c r="G683" i="20"/>
  <c r="I683" i="20"/>
  <c r="H683" i="20"/>
  <c r="B684" i="20" a="1"/>
  <c r="B684" i="20" s="1"/>
  <c r="A685" i="20"/>
  <c r="E684" i="20"/>
  <c r="L684" i="20"/>
  <c r="D684" i="20"/>
  <c r="J684" i="20"/>
  <c r="C684" i="20" a="1"/>
  <c r="C684" i="20" s="1"/>
  <c r="K684" i="20"/>
  <c r="F684" i="20" l="1"/>
  <c r="G684" i="20"/>
  <c r="K685" i="20"/>
  <c r="J685" i="20"/>
  <c r="C685" i="20" a="1"/>
  <c r="C685" i="20" s="1"/>
  <c r="E685" i="20"/>
  <c r="D685" i="20"/>
  <c r="L685" i="20"/>
  <c r="B685" i="20" a="1"/>
  <c r="B685" i="20" s="1"/>
  <c r="A686" i="20"/>
  <c r="I684" i="20"/>
  <c r="H684" i="20"/>
  <c r="F685" i="20" l="1"/>
  <c r="G685" i="20"/>
  <c r="A687" i="20"/>
  <c r="E686" i="20"/>
  <c r="L686" i="20"/>
  <c r="D686" i="20"/>
  <c r="B686" i="20" a="1"/>
  <c r="B686" i="20" s="1"/>
  <c r="K686" i="20"/>
  <c r="J686" i="20"/>
  <c r="C686" i="20" a="1"/>
  <c r="C686" i="20" s="1"/>
  <c r="I685" i="20"/>
  <c r="H685" i="20"/>
  <c r="G686" i="20" l="1"/>
  <c r="F686" i="20"/>
  <c r="K687" i="20"/>
  <c r="J687" i="20"/>
  <c r="C687" i="20" a="1"/>
  <c r="C687" i="20" s="1"/>
  <c r="A688" i="20"/>
  <c r="L687" i="20"/>
  <c r="E687" i="20"/>
  <c r="B687" i="20" a="1"/>
  <c r="B687" i="20" s="1"/>
  <c r="D687" i="20"/>
  <c r="I686" i="20"/>
  <c r="H686" i="20"/>
  <c r="F687" i="20" l="1"/>
  <c r="G687" i="20"/>
  <c r="B688" i="20" a="1"/>
  <c r="B688" i="20" s="1"/>
  <c r="A689" i="20"/>
  <c r="E688" i="20"/>
  <c r="L688" i="20"/>
  <c r="D688" i="20"/>
  <c r="K688" i="20"/>
  <c r="J688" i="20"/>
  <c r="C688" i="20" a="1"/>
  <c r="C688" i="20" s="1"/>
  <c r="I687" i="20"/>
  <c r="H687" i="20"/>
  <c r="F688" i="20" l="1"/>
  <c r="G688" i="20"/>
  <c r="K689" i="20"/>
  <c r="J689" i="20"/>
  <c r="C689" i="20" a="1"/>
  <c r="C689" i="20" s="1"/>
  <c r="B689" i="20" a="1"/>
  <c r="B689" i="20" s="1"/>
  <c r="A690" i="20"/>
  <c r="D689" i="20"/>
  <c r="L689" i="20"/>
  <c r="E689" i="20"/>
  <c r="I688" i="20"/>
  <c r="H688" i="20"/>
  <c r="G689" i="20" l="1"/>
  <c r="F689" i="20"/>
  <c r="A691" i="20"/>
  <c r="E690" i="20"/>
  <c r="L690" i="20"/>
  <c r="D690" i="20"/>
  <c r="B690" i="20" a="1"/>
  <c r="B690" i="20" s="1"/>
  <c r="C690" i="20" a="1"/>
  <c r="C690" i="20" s="1"/>
  <c r="K690" i="20"/>
  <c r="J690" i="20"/>
  <c r="I689" i="20"/>
  <c r="H689" i="20"/>
  <c r="G690" i="20" l="1"/>
  <c r="F690" i="20"/>
  <c r="K691" i="20"/>
  <c r="J691" i="20"/>
  <c r="C691" i="20" a="1"/>
  <c r="C691" i="20" s="1"/>
  <c r="E691" i="20"/>
  <c r="D691" i="20"/>
  <c r="A692" i="20"/>
  <c r="B691" i="20" a="1"/>
  <c r="B691" i="20" s="1"/>
  <c r="L691" i="20"/>
  <c r="I690" i="20"/>
  <c r="H690" i="20"/>
  <c r="F691" i="20" l="1"/>
  <c r="G691" i="20"/>
  <c r="H691" i="20"/>
  <c r="I691" i="20"/>
  <c r="B692" i="20" a="1"/>
  <c r="B692" i="20" s="1"/>
  <c r="A693" i="20"/>
  <c r="E692" i="20"/>
  <c r="L692" i="20"/>
  <c r="D692" i="20"/>
  <c r="C692" i="20" a="1"/>
  <c r="C692" i="20" s="1"/>
  <c r="K692" i="20"/>
  <c r="J692" i="20"/>
  <c r="F692" i="20" l="1"/>
  <c r="G692" i="20"/>
  <c r="K693" i="20"/>
  <c r="J693" i="20"/>
  <c r="C693" i="20" a="1"/>
  <c r="C693" i="20" s="1"/>
  <c r="E693" i="20"/>
  <c r="L693" i="20"/>
  <c r="D693" i="20"/>
  <c r="B693" i="20" a="1"/>
  <c r="B693" i="20" s="1"/>
  <c r="A694" i="20"/>
  <c r="I692" i="20"/>
  <c r="H692" i="20"/>
  <c r="G693" i="20" l="1"/>
  <c r="F693" i="20"/>
  <c r="A695" i="20"/>
  <c r="E694" i="20"/>
  <c r="L694" i="20"/>
  <c r="D694" i="20"/>
  <c r="B694" i="20" a="1"/>
  <c r="B694" i="20" s="1"/>
  <c r="K694" i="20"/>
  <c r="J694" i="20"/>
  <c r="C694" i="20" a="1"/>
  <c r="C694" i="20" s="1"/>
  <c r="I693" i="20"/>
  <c r="H693" i="20"/>
  <c r="G694" i="20" l="1"/>
  <c r="F694" i="20"/>
  <c r="I694" i="20"/>
  <c r="H694" i="20"/>
  <c r="K695" i="20"/>
  <c r="J695" i="20"/>
  <c r="C695" i="20" a="1"/>
  <c r="C695" i="20" s="1"/>
  <c r="A696" i="20"/>
  <c r="L695" i="20"/>
  <c r="E695" i="20"/>
  <c r="B695" i="20" a="1"/>
  <c r="B695" i="20" s="1"/>
  <c r="D695" i="20"/>
  <c r="F695" i="20" l="1"/>
  <c r="G695" i="20"/>
  <c r="I695" i="20"/>
  <c r="H695" i="20"/>
  <c r="B696" i="20" a="1"/>
  <c r="B696" i="20" s="1"/>
  <c r="A697" i="20"/>
  <c r="E696" i="20"/>
  <c r="L696" i="20"/>
  <c r="D696" i="20"/>
  <c r="K696" i="20"/>
  <c r="C696" i="20" a="1"/>
  <c r="C696" i="20" s="1"/>
  <c r="J696" i="20"/>
  <c r="F696" i="20" l="1"/>
  <c r="G696" i="20"/>
  <c r="I696" i="20"/>
  <c r="H696" i="20"/>
  <c r="K697" i="20"/>
  <c r="J697" i="20"/>
  <c r="C697" i="20" a="1"/>
  <c r="C697" i="20" s="1"/>
  <c r="B697" i="20" a="1"/>
  <c r="B697" i="20" s="1"/>
  <c r="A698" i="20"/>
  <c r="L697" i="20"/>
  <c r="D697" i="20"/>
  <c r="E697" i="20"/>
  <c r="F697" i="20" l="1"/>
  <c r="G697" i="20"/>
  <c r="A699" i="20"/>
  <c r="E698" i="20"/>
  <c r="L698" i="20"/>
  <c r="D698" i="20"/>
  <c r="B698" i="20" a="1"/>
  <c r="B698" i="20" s="1"/>
  <c r="C698" i="20" a="1"/>
  <c r="C698" i="20" s="1"/>
  <c r="K698" i="20"/>
  <c r="J698" i="20"/>
  <c r="I697" i="20"/>
  <c r="H697" i="20"/>
  <c r="G698" i="20" l="1"/>
  <c r="F698" i="20"/>
  <c r="I698" i="20"/>
  <c r="H698" i="20"/>
  <c r="K699" i="20"/>
  <c r="J699" i="20"/>
  <c r="C699" i="20" a="1"/>
  <c r="C699" i="20" s="1"/>
  <c r="E699" i="20"/>
  <c r="D699" i="20"/>
  <c r="A700" i="20"/>
  <c r="B699" i="20" a="1"/>
  <c r="B699" i="20" s="1"/>
  <c r="L699" i="20"/>
  <c r="F699" i="20" l="1"/>
  <c r="G699" i="20"/>
  <c r="B700" i="20" a="1"/>
  <c r="B700" i="20" s="1"/>
  <c r="A701" i="20"/>
  <c r="E700" i="20"/>
  <c r="L700" i="20"/>
  <c r="D700" i="20"/>
  <c r="J700" i="20"/>
  <c r="C700" i="20" a="1"/>
  <c r="C700" i="20" s="1"/>
  <c r="K700" i="20"/>
  <c r="I699" i="20"/>
  <c r="H699" i="20"/>
  <c r="F700" i="20" l="1"/>
  <c r="G700" i="20"/>
  <c r="I700" i="20"/>
  <c r="H700" i="20"/>
  <c r="K701" i="20"/>
  <c r="J701" i="20"/>
  <c r="C701" i="20" a="1"/>
  <c r="C701" i="20" s="1"/>
  <c r="E701" i="20"/>
  <c r="D701" i="20"/>
  <c r="A702" i="20"/>
  <c r="L701" i="20"/>
  <c r="B701" i="20" a="1"/>
  <c r="B701" i="20" s="1"/>
  <c r="F701" i="20" l="1"/>
  <c r="G701" i="20"/>
  <c r="I701" i="20"/>
  <c r="H701" i="20"/>
  <c r="A703" i="20"/>
  <c r="E702" i="20"/>
  <c r="L702" i="20"/>
  <c r="D702" i="20"/>
  <c r="B702" i="20" a="1"/>
  <c r="B702" i="20" s="1"/>
  <c r="K702" i="20"/>
  <c r="J702" i="20"/>
  <c r="C702" i="20" a="1"/>
  <c r="C702" i="20" s="1"/>
  <c r="G702" i="20" l="1"/>
  <c r="F702" i="20"/>
  <c r="I702" i="20"/>
  <c r="H702" i="20"/>
  <c r="K703" i="20"/>
  <c r="J703" i="20"/>
  <c r="C703" i="20" a="1"/>
  <c r="C703" i="20" s="1"/>
  <c r="A704" i="20"/>
  <c r="L703" i="20"/>
  <c r="E703" i="20"/>
  <c r="B703" i="20" a="1"/>
  <c r="B703" i="20" s="1"/>
  <c r="D703" i="20"/>
  <c r="F703" i="20" l="1"/>
  <c r="G703" i="20"/>
  <c r="B704" i="20" a="1"/>
  <c r="B704" i="20" s="1"/>
  <c r="A705" i="20"/>
  <c r="E704" i="20"/>
  <c r="L704" i="20"/>
  <c r="D704" i="20"/>
  <c r="K704" i="20"/>
  <c r="J704" i="20"/>
  <c r="C704" i="20" a="1"/>
  <c r="C704" i="20" s="1"/>
  <c r="I703" i="20"/>
  <c r="H703" i="20"/>
  <c r="F704" i="20" l="1"/>
  <c r="G704" i="20"/>
  <c r="K705" i="20"/>
  <c r="J705" i="20"/>
  <c r="C705" i="20" a="1"/>
  <c r="C705" i="20" s="1"/>
  <c r="B705" i="20" a="1"/>
  <c r="B705" i="20" s="1"/>
  <c r="A706" i="20"/>
  <c r="D705" i="20"/>
  <c r="L705" i="20"/>
  <c r="E705" i="20"/>
  <c r="I704" i="20"/>
  <c r="H704" i="20"/>
  <c r="G705" i="20" l="1"/>
  <c r="F705" i="20"/>
  <c r="I705" i="20"/>
  <c r="H705" i="20"/>
  <c r="A707" i="20"/>
  <c r="E706" i="20"/>
  <c r="L706" i="20"/>
  <c r="D706" i="20"/>
  <c r="B706" i="20" a="1"/>
  <c r="B706" i="20" s="1"/>
  <c r="C706" i="20" a="1"/>
  <c r="C706" i="20" s="1"/>
  <c r="K706" i="20"/>
  <c r="J706" i="20"/>
  <c r="G706" i="20" l="1"/>
  <c r="F706" i="20"/>
  <c r="K707" i="20"/>
  <c r="J707" i="20"/>
  <c r="C707" i="20" a="1"/>
  <c r="C707" i="20" s="1"/>
  <c r="E707" i="20"/>
  <c r="D707" i="20"/>
  <c r="A708" i="20"/>
  <c r="B707" i="20" a="1"/>
  <c r="B707" i="20" s="1"/>
  <c r="L707" i="20"/>
  <c r="I706" i="20"/>
  <c r="H706" i="20"/>
  <c r="F707" i="20" l="1"/>
  <c r="G707" i="20"/>
  <c r="B708" i="20" a="1"/>
  <c r="B708" i="20" s="1"/>
  <c r="A709" i="20"/>
  <c r="E708" i="20"/>
  <c r="L708" i="20"/>
  <c r="D708" i="20"/>
  <c r="C708" i="20" a="1"/>
  <c r="C708" i="20" s="1"/>
  <c r="J708" i="20"/>
  <c r="K708" i="20"/>
  <c r="H707" i="20"/>
  <c r="I707" i="20"/>
  <c r="F708" i="20" l="1"/>
  <c r="G708" i="20"/>
  <c r="I708" i="20"/>
  <c r="H708" i="20"/>
  <c r="K709" i="20"/>
  <c r="J709" i="20"/>
  <c r="C709" i="20" a="1"/>
  <c r="C709" i="20" s="1"/>
  <c r="E709" i="20"/>
  <c r="L709" i="20"/>
  <c r="D709" i="20"/>
  <c r="A710" i="20"/>
  <c r="B709" i="20" a="1"/>
  <c r="B709" i="20" s="1"/>
  <c r="F709" i="20" l="1"/>
  <c r="G709" i="20"/>
  <c r="I709" i="20"/>
  <c r="H709" i="20"/>
  <c r="A711" i="20"/>
  <c r="E710" i="20"/>
  <c r="L710" i="20"/>
  <c r="D710" i="20"/>
  <c r="B710" i="20" a="1"/>
  <c r="B710" i="20" s="1"/>
  <c r="K710" i="20"/>
  <c r="J710" i="20"/>
  <c r="C710" i="20" a="1"/>
  <c r="C710" i="20" s="1"/>
  <c r="G710" i="20" l="1"/>
  <c r="F710" i="20"/>
  <c r="I710" i="20"/>
  <c r="H710" i="20"/>
  <c r="K711" i="20"/>
  <c r="J711" i="20"/>
  <c r="C711" i="20" a="1"/>
  <c r="C711" i="20" s="1"/>
  <c r="A712" i="20"/>
  <c r="L711" i="20"/>
  <c r="E711" i="20"/>
  <c r="B711" i="20" a="1"/>
  <c r="B711" i="20" s="1"/>
  <c r="D711" i="20"/>
  <c r="F711" i="20" l="1"/>
  <c r="G711" i="20"/>
  <c r="I711" i="20"/>
  <c r="H711" i="20"/>
  <c r="B712" i="20" a="1"/>
  <c r="B712" i="20" s="1"/>
  <c r="A713" i="20"/>
  <c r="E712" i="20"/>
  <c r="L712" i="20"/>
  <c r="D712" i="20"/>
  <c r="K712" i="20"/>
  <c r="C712" i="20" a="1"/>
  <c r="C712" i="20" s="1"/>
  <c r="J712" i="20"/>
  <c r="F712" i="20" l="1"/>
  <c r="G712" i="20"/>
  <c r="K713" i="20"/>
  <c r="J713" i="20"/>
  <c r="C713" i="20" a="1"/>
  <c r="C713" i="20" s="1"/>
  <c r="B713" i="20" a="1"/>
  <c r="B713" i="20" s="1"/>
  <c r="A714" i="20"/>
  <c r="L713" i="20"/>
  <c r="E713" i="20"/>
  <c r="D713" i="20"/>
  <c r="I712" i="20"/>
  <c r="H712" i="20"/>
  <c r="F713" i="20" l="1"/>
  <c r="G713" i="20"/>
  <c r="A715" i="20"/>
  <c r="E714" i="20"/>
  <c r="L714" i="20"/>
  <c r="D714" i="20"/>
  <c r="B714" i="20" a="1"/>
  <c r="B714" i="20" s="1"/>
  <c r="C714" i="20" a="1"/>
  <c r="C714" i="20" s="1"/>
  <c r="K714" i="20"/>
  <c r="J714" i="20"/>
  <c r="I713" i="20"/>
  <c r="H713" i="20"/>
  <c r="G714" i="20" l="1"/>
  <c r="F714" i="20"/>
  <c r="K715" i="20"/>
  <c r="J715" i="20"/>
  <c r="C715" i="20" a="1"/>
  <c r="C715" i="20" s="1"/>
  <c r="E715" i="20"/>
  <c r="D715" i="20"/>
  <c r="A716" i="20"/>
  <c r="B715" i="20" a="1"/>
  <c r="B715" i="20" s="1"/>
  <c r="L715" i="20"/>
  <c r="I714" i="20"/>
  <c r="H714" i="20"/>
  <c r="F715" i="20" l="1"/>
  <c r="G715" i="20"/>
  <c r="B716" i="20" a="1"/>
  <c r="B716" i="20" s="1"/>
  <c r="A717" i="20"/>
  <c r="E716" i="20"/>
  <c r="L716" i="20"/>
  <c r="D716" i="20"/>
  <c r="J716" i="20"/>
  <c r="C716" i="20" a="1"/>
  <c r="C716" i="20" s="1"/>
  <c r="K716" i="20"/>
  <c r="H715" i="20"/>
  <c r="I715" i="20"/>
  <c r="F716" i="20" l="1"/>
  <c r="G716" i="20"/>
  <c r="I716" i="20"/>
  <c r="H716" i="20"/>
  <c r="K717" i="20"/>
  <c r="J717" i="20"/>
  <c r="C717" i="20" a="1"/>
  <c r="C717" i="20" s="1"/>
  <c r="E717" i="20"/>
  <c r="D717" i="20"/>
  <c r="A718" i="20"/>
  <c r="B717" i="20" a="1"/>
  <c r="B717" i="20" s="1"/>
  <c r="L717" i="20"/>
  <c r="F717" i="20" l="1"/>
  <c r="G717" i="20"/>
  <c r="A719" i="20"/>
  <c r="E718" i="20"/>
  <c r="L718" i="20"/>
  <c r="D718" i="20"/>
  <c r="B718" i="20" a="1"/>
  <c r="B718" i="20" s="1"/>
  <c r="K718" i="20"/>
  <c r="J718" i="20"/>
  <c r="C718" i="20" a="1"/>
  <c r="C718" i="20" s="1"/>
  <c r="I717" i="20"/>
  <c r="H717" i="20"/>
  <c r="G718" i="20" l="1"/>
  <c r="F718" i="20"/>
  <c r="K719" i="20"/>
  <c r="J719" i="20"/>
  <c r="C719" i="20" a="1"/>
  <c r="C719" i="20" s="1"/>
  <c r="A720" i="20"/>
  <c r="L719" i="20"/>
  <c r="E719" i="20"/>
  <c r="B719" i="20" a="1"/>
  <c r="B719" i="20" s="1"/>
  <c r="D719" i="20"/>
  <c r="I718" i="20"/>
  <c r="H718" i="20"/>
  <c r="F719" i="20" l="1"/>
  <c r="G719" i="20"/>
  <c r="I719" i="20"/>
  <c r="H719" i="20"/>
  <c r="B720" i="20" a="1"/>
  <c r="B720" i="20" s="1"/>
  <c r="A721" i="20"/>
  <c r="E720" i="20"/>
  <c r="L720" i="20"/>
  <c r="D720" i="20"/>
  <c r="K720" i="20"/>
  <c r="J720" i="20"/>
  <c r="C720" i="20" a="1"/>
  <c r="C720" i="20" s="1"/>
  <c r="F720" i="20" l="1"/>
  <c r="G720" i="20"/>
  <c r="K721" i="20"/>
  <c r="J721" i="20"/>
  <c r="C721" i="20" a="1"/>
  <c r="C721" i="20" s="1"/>
  <c r="B721" i="20" a="1"/>
  <c r="B721" i="20" s="1"/>
  <c r="A722" i="20"/>
  <c r="D721" i="20"/>
  <c r="L721" i="20"/>
  <c r="E721" i="20"/>
  <c r="I720" i="20"/>
  <c r="H720" i="20"/>
  <c r="G721" i="20" l="1"/>
  <c r="F721" i="20"/>
  <c r="A723" i="20"/>
  <c r="E722" i="20"/>
  <c r="L722" i="20"/>
  <c r="D722" i="20"/>
  <c r="B722" i="20" a="1"/>
  <c r="B722" i="20" s="1"/>
  <c r="C722" i="20" a="1"/>
  <c r="C722" i="20" s="1"/>
  <c r="K722" i="20"/>
  <c r="J722" i="20"/>
  <c r="I721" i="20"/>
  <c r="H721" i="20"/>
  <c r="G722" i="20" l="1"/>
  <c r="F722" i="20"/>
  <c r="I722" i="20"/>
  <c r="H722" i="20"/>
  <c r="K723" i="20"/>
  <c r="J723" i="20"/>
  <c r="C723" i="20" a="1"/>
  <c r="C723" i="20" s="1"/>
  <c r="E723" i="20"/>
  <c r="D723" i="20"/>
  <c r="A724" i="20"/>
  <c r="B723" i="20" a="1"/>
  <c r="B723" i="20" s="1"/>
  <c r="L723" i="20"/>
  <c r="F723" i="20" l="1"/>
  <c r="G723" i="20"/>
  <c r="H723" i="20"/>
  <c r="I723" i="20"/>
  <c r="B724" i="20" a="1"/>
  <c r="B724" i="20" s="1"/>
  <c r="A725" i="20"/>
  <c r="E724" i="20"/>
  <c r="L724" i="20"/>
  <c r="D724" i="20"/>
  <c r="C724" i="20" a="1"/>
  <c r="C724" i="20" s="1"/>
  <c r="J724" i="20"/>
  <c r="K724" i="20"/>
  <c r="F724" i="20" l="1"/>
  <c r="G724" i="20"/>
  <c r="I724" i="20"/>
  <c r="H724" i="20"/>
  <c r="K725" i="20"/>
  <c r="J725" i="20"/>
  <c r="C725" i="20" a="1"/>
  <c r="C725" i="20" s="1"/>
  <c r="E725" i="20"/>
  <c r="L725" i="20"/>
  <c r="D725" i="20"/>
  <c r="A726" i="20"/>
  <c r="B725" i="20" a="1"/>
  <c r="B725" i="20" s="1"/>
  <c r="F725" i="20" l="1"/>
  <c r="G725" i="20"/>
  <c r="A727" i="20"/>
  <c r="E726" i="20"/>
  <c r="L726" i="20"/>
  <c r="D726" i="20"/>
  <c r="B726" i="20" a="1"/>
  <c r="B726" i="20" s="1"/>
  <c r="K726" i="20"/>
  <c r="J726" i="20"/>
  <c r="C726" i="20" a="1"/>
  <c r="C726" i="20" s="1"/>
  <c r="I725" i="20"/>
  <c r="H725" i="20"/>
  <c r="G726" i="20" l="1"/>
  <c r="F726" i="20"/>
  <c r="I726" i="20"/>
  <c r="H726" i="20"/>
  <c r="K727" i="20"/>
  <c r="J727" i="20"/>
  <c r="C727" i="20" a="1"/>
  <c r="C727" i="20" s="1"/>
  <c r="A728" i="20"/>
  <c r="L727" i="20"/>
  <c r="E727" i="20"/>
  <c r="D727" i="20"/>
  <c r="B727" i="20" a="1"/>
  <c r="B727" i="20" s="1"/>
  <c r="F727" i="20" l="1"/>
  <c r="G727" i="20"/>
  <c r="I727" i="20"/>
  <c r="H727" i="20"/>
  <c r="B728" i="20" a="1"/>
  <c r="B728" i="20" s="1"/>
  <c r="A729" i="20"/>
  <c r="E728" i="20"/>
  <c r="L728" i="20"/>
  <c r="D728" i="20"/>
  <c r="K728" i="20"/>
  <c r="C728" i="20" a="1"/>
  <c r="C728" i="20" s="1"/>
  <c r="J728" i="20"/>
  <c r="F728" i="20" l="1"/>
  <c r="G728" i="20"/>
  <c r="K729" i="20"/>
  <c r="J729" i="20"/>
  <c r="C729" i="20" a="1"/>
  <c r="C729" i="20" s="1"/>
  <c r="B729" i="20" a="1"/>
  <c r="B729" i="20" s="1"/>
  <c r="A730" i="20"/>
  <c r="L729" i="20"/>
  <c r="E729" i="20"/>
  <c r="D729" i="20"/>
  <c r="I728" i="20"/>
  <c r="H728" i="20"/>
  <c r="F729" i="20" l="1"/>
  <c r="G729" i="20"/>
  <c r="I729" i="20"/>
  <c r="H729" i="20"/>
  <c r="A731" i="20"/>
  <c r="E730" i="20"/>
  <c r="L730" i="20"/>
  <c r="D730" i="20"/>
  <c r="B730" i="20" a="1"/>
  <c r="B730" i="20" s="1"/>
  <c r="C730" i="20" a="1"/>
  <c r="C730" i="20" s="1"/>
  <c r="K730" i="20"/>
  <c r="J730" i="20"/>
  <c r="G730" i="20" l="1"/>
  <c r="F730" i="20"/>
  <c r="K731" i="20"/>
  <c r="J731" i="20"/>
  <c r="C731" i="20" a="1"/>
  <c r="C731" i="20" s="1"/>
  <c r="E731" i="20"/>
  <c r="D731" i="20"/>
  <c r="A732" i="20"/>
  <c r="B731" i="20" a="1"/>
  <c r="B731" i="20" s="1"/>
  <c r="L731" i="20"/>
  <c r="I730" i="20"/>
  <c r="H730" i="20"/>
  <c r="G731" i="20" l="1"/>
  <c r="F731" i="20"/>
  <c r="I731" i="20"/>
  <c r="H731" i="20"/>
  <c r="B732" i="20" a="1"/>
  <c r="B732" i="20" s="1"/>
  <c r="A733" i="20"/>
  <c r="E732" i="20"/>
  <c r="L732" i="20"/>
  <c r="D732" i="20"/>
  <c r="J732" i="20"/>
  <c r="C732" i="20" a="1"/>
  <c r="C732" i="20" s="1"/>
  <c r="K732" i="20"/>
  <c r="F732" i="20" l="1"/>
  <c r="G732" i="20"/>
  <c r="K733" i="20"/>
  <c r="J733" i="20"/>
  <c r="C733" i="20" a="1"/>
  <c r="C733" i="20" s="1"/>
  <c r="E733" i="20"/>
  <c r="D733" i="20"/>
  <c r="B733" i="20" a="1"/>
  <c r="B733" i="20" s="1"/>
  <c r="L733" i="20"/>
  <c r="A734" i="20"/>
  <c r="I732" i="20"/>
  <c r="H732" i="20"/>
  <c r="F733" i="20" l="1"/>
  <c r="G733" i="20"/>
  <c r="I733" i="20"/>
  <c r="H733" i="20"/>
  <c r="A735" i="20"/>
  <c r="E734" i="20"/>
  <c r="L734" i="20"/>
  <c r="D734" i="20"/>
  <c r="B734" i="20" a="1"/>
  <c r="B734" i="20" s="1"/>
  <c r="K734" i="20"/>
  <c r="J734" i="20"/>
  <c r="C734" i="20" a="1"/>
  <c r="C734" i="20" s="1"/>
  <c r="F734" i="20" l="1"/>
  <c r="G734" i="20"/>
  <c r="K735" i="20"/>
  <c r="J735" i="20"/>
  <c r="C735" i="20" a="1"/>
  <c r="C735" i="20" s="1"/>
  <c r="A736" i="20"/>
  <c r="L735" i="20"/>
  <c r="E735" i="20"/>
  <c r="B735" i="20" a="1"/>
  <c r="B735" i="20" s="1"/>
  <c r="D735" i="20"/>
  <c r="I734" i="20"/>
  <c r="H734" i="20"/>
  <c r="F735" i="20" l="1"/>
  <c r="G735" i="20"/>
  <c r="I735" i="20"/>
  <c r="H735" i="20"/>
  <c r="B736" i="20" a="1"/>
  <c r="B736" i="20" s="1"/>
  <c r="A737" i="20"/>
  <c r="E736" i="20"/>
  <c r="L736" i="20"/>
  <c r="D736" i="20"/>
  <c r="K736" i="20"/>
  <c r="J736" i="20"/>
  <c r="C736" i="20" a="1"/>
  <c r="C736" i="20" s="1"/>
  <c r="F736" i="20" l="1"/>
  <c r="G736" i="20"/>
  <c r="K737" i="20"/>
  <c r="J737" i="20"/>
  <c r="C737" i="20" a="1"/>
  <c r="C737" i="20" s="1"/>
  <c r="B737" i="20" a="1"/>
  <c r="B737" i="20" s="1"/>
  <c r="A738" i="20"/>
  <c r="D737" i="20"/>
  <c r="L737" i="20"/>
  <c r="E737" i="20"/>
  <c r="I736" i="20"/>
  <c r="H736" i="20"/>
  <c r="F737" i="20" l="1"/>
  <c r="G737" i="20"/>
  <c r="I737" i="20"/>
  <c r="H737" i="20"/>
  <c r="A739" i="20"/>
  <c r="E738" i="20"/>
  <c r="L738" i="20"/>
  <c r="D738" i="20"/>
  <c r="B738" i="20" a="1"/>
  <c r="B738" i="20" s="1"/>
  <c r="C738" i="20" a="1"/>
  <c r="C738" i="20" s="1"/>
  <c r="K738" i="20"/>
  <c r="J738" i="20"/>
  <c r="F738" i="20" l="1"/>
  <c r="G738" i="20"/>
  <c r="I738" i="20"/>
  <c r="H738" i="20"/>
  <c r="K739" i="20"/>
  <c r="J739" i="20"/>
  <c r="C739" i="20" a="1"/>
  <c r="C739" i="20" s="1"/>
  <c r="E739" i="20"/>
  <c r="D739" i="20"/>
  <c r="A740" i="20"/>
  <c r="B739" i="20" a="1"/>
  <c r="B739" i="20" s="1"/>
  <c r="L739" i="20"/>
  <c r="F739" i="20" l="1"/>
  <c r="G739" i="20"/>
  <c r="B740" i="20" a="1"/>
  <c r="B740" i="20" s="1"/>
  <c r="A741" i="20"/>
  <c r="E740" i="20"/>
  <c r="L740" i="20"/>
  <c r="D740" i="20"/>
  <c r="C740" i="20" a="1"/>
  <c r="C740" i="20" s="1"/>
  <c r="J740" i="20"/>
  <c r="K740" i="20"/>
  <c r="H739" i="20"/>
  <c r="I739" i="20"/>
  <c r="F740" i="20" l="1"/>
  <c r="G740" i="20"/>
  <c r="I740" i="20"/>
  <c r="H740" i="20"/>
  <c r="K741" i="20"/>
  <c r="J741" i="20"/>
  <c r="C741" i="20" a="1"/>
  <c r="C741" i="20" s="1"/>
  <c r="E741" i="20"/>
  <c r="L741" i="20"/>
  <c r="D741" i="20"/>
  <c r="B741" i="20" a="1"/>
  <c r="B741" i="20" s="1"/>
  <c r="A742" i="20"/>
  <c r="F741" i="20" l="1"/>
  <c r="G741" i="20"/>
  <c r="I741" i="20"/>
  <c r="H741" i="20"/>
  <c r="A743" i="20"/>
  <c r="E742" i="20"/>
  <c r="L742" i="20"/>
  <c r="D742" i="20"/>
  <c r="B742" i="20" a="1"/>
  <c r="B742" i="20" s="1"/>
  <c r="K742" i="20"/>
  <c r="J742" i="20"/>
  <c r="C742" i="20" a="1"/>
  <c r="C742" i="20" s="1"/>
  <c r="G742" i="20" l="1"/>
  <c r="F742" i="20"/>
  <c r="K743" i="20"/>
  <c r="J743" i="20"/>
  <c r="C743" i="20" a="1"/>
  <c r="C743" i="20" s="1"/>
  <c r="A744" i="20"/>
  <c r="L743" i="20"/>
  <c r="E743" i="20"/>
  <c r="D743" i="20"/>
  <c r="B743" i="20" a="1"/>
  <c r="B743" i="20" s="1"/>
  <c r="I742" i="20"/>
  <c r="H742" i="20"/>
  <c r="G743" i="20" l="1"/>
  <c r="F743" i="20"/>
  <c r="I743" i="20"/>
  <c r="H743" i="20"/>
  <c r="B744" i="20" a="1"/>
  <c r="B744" i="20" s="1"/>
  <c r="A745" i="20"/>
  <c r="E744" i="20"/>
  <c r="L744" i="20"/>
  <c r="D744" i="20"/>
  <c r="K744" i="20"/>
  <c r="C744" i="20" a="1"/>
  <c r="C744" i="20" s="1"/>
  <c r="J744" i="20"/>
  <c r="F744" i="20" l="1"/>
  <c r="G744" i="20"/>
  <c r="I744" i="20"/>
  <c r="H744" i="20"/>
  <c r="K745" i="20"/>
  <c r="J745" i="20"/>
  <c r="C745" i="20" a="1"/>
  <c r="C745" i="20" s="1"/>
  <c r="B745" i="20" a="1"/>
  <c r="B745" i="20" s="1"/>
  <c r="A746" i="20"/>
  <c r="L745" i="20"/>
  <c r="E745" i="20"/>
  <c r="D745" i="20"/>
  <c r="F745" i="20" l="1"/>
  <c r="G745" i="20"/>
  <c r="A747" i="20"/>
  <c r="E746" i="20"/>
  <c r="L746" i="20"/>
  <c r="D746" i="20"/>
  <c r="B746" i="20" a="1"/>
  <c r="B746" i="20" s="1"/>
  <c r="C746" i="20" a="1"/>
  <c r="C746" i="20" s="1"/>
  <c r="K746" i="20"/>
  <c r="J746" i="20"/>
  <c r="I745" i="20"/>
  <c r="H745" i="20"/>
  <c r="F746" i="20" l="1"/>
  <c r="G746" i="20"/>
  <c r="I746" i="20"/>
  <c r="H746" i="20"/>
  <c r="K747" i="20"/>
  <c r="J747" i="20"/>
  <c r="C747" i="20" a="1"/>
  <c r="C747" i="20" s="1"/>
  <c r="E747" i="20"/>
  <c r="D747" i="20"/>
  <c r="A748" i="20"/>
  <c r="B747" i="20" a="1"/>
  <c r="B747" i="20" s="1"/>
  <c r="L747" i="20"/>
  <c r="G747" i="20" l="1"/>
  <c r="F747" i="20"/>
  <c r="I747" i="20"/>
  <c r="H747" i="20"/>
  <c r="B748" i="20" a="1"/>
  <c r="B748" i="20" s="1"/>
  <c r="A749" i="20"/>
  <c r="E748" i="20"/>
  <c r="L748" i="20"/>
  <c r="D748" i="20"/>
  <c r="J748" i="20"/>
  <c r="C748" i="20" a="1"/>
  <c r="C748" i="20" s="1"/>
  <c r="K748" i="20"/>
  <c r="F748" i="20" l="1"/>
  <c r="G748" i="20"/>
  <c r="K749" i="20"/>
  <c r="J749" i="20"/>
  <c r="C749" i="20" a="1"/>
  <c r="C749" i="20" s="1"/>
  <c r="E749" i="20"/>
  <c r="D749" i="20"/>
  <c r="A750" i="20"/>
  <c r="L749" i="20"/>
  <c r="B749" i="20" a="1"/>
  <c r="B749" i="20" s="1"/>
  <c r="I748" i="20"/>
  <c r="H748" i="20"/>
  <c r="F749" i="20" l="1"/>
  <c r="G749" i="20"/>
  <c r="I749" i="20"/>
  <c r="H749" i="20"/>
  <c r="A751" i="20"/>
  <c r="E750" i="20"/>
  <c r="L750" i="20"/>
  <c r="D750" i="20"/>
  <c r="B750" i="20" a="1"/>
  <c r="B750" i="20" s="1"/>
  <c r="K750" i="20"/>
  <c r="J750" i="20"/>
  <c r="C750" i="20" a="1"/>
  <c r="C750" i="20" s="1"/>
  <c r="F750" i="20" l="1"/>
  <c r="G750" i="20"/>
  <c r="K751" i="20"/>
  <c r="J751" i="20"/>
  <c r="C751" i="20" a="1"/>
  <c r="C751" i="20" s="1"/>
  <c r="A752" i="20"/>
  <c r="L751" i="20"/>
  <c r="E751" i="20"/>
  <c r="B751" i="20" a="1"/>
  <c r="B751" i="20" s="1"/>
  <c r="D751" i="20"/>
  <c r="I750" i="20"/>
  <c r="H750" i="20"/>
  <c r="F751" i="20" l="1"/>
  <c r="G751" i="20"/>
  <c r="B752" i="20" a="1"/>
  <c r="B752" i="20" s="1"/>
  <c r="A753" i="20"/>
  <c r="E752" i="20"/>
  <c r="L752" i="20"/>
  <c r="D752" i="20"/>
  <c r="K752" i="20"/>
  <c r="J752" i="20"/>
  <c r="C752" i="20" a="1"/>
  <c r="C752" i="20" s="1"/>
  <c r="I751" i="20"/>
  <c r="H751" i="20"/>
  <c r="F752" i="20" l="1"/>
  <c r="G752" i="20"/>
  <c r="I752" i="20"/>
  <c r="H752" i="20"/>
  <c r="K753" i="20"/>
  <c r="J753" i="20"/>
  <c r="C753" i="20" a="1"/>
  <c r="C753" i="20" s="1"/>
  <c r="B753" i="20" a="1"/>
  <c r="B753" i="20" s="1"/>
  <c r="A754" i="20"/>
  <c r="D753" i="20"/>
  <c r="L753" i="20"/>
  <c r="E753" i="20"/>
  <c r="F753" i="20" l="1"/>
  <c r="G753" i="20"/>
  <c r="A755" i="20"/>
  <c r="E754" i="20"/>
  <c r="L754" i="20"/>
  <c r="D754" i="20"/>
  <c r="B754" i="20" a="1"/>
  <c r="B754" i="20" s="1"/>
  <c r="C754" i="20" a="1"/>
  <c r="C754" i="20" s="1"/>
  <c r="K754" i="20"/>
  <c r="J754" i="20"/>
  <c r="I753" i="20"/>
  <c r="H753" i="20"/>
  <c r="F754" i="20" l="1"/>
  <c r="G754" i="20"/>
  <c r="I754" i="20"/>
  <c r="H754" i="20"/>
  <c r="K755" i="20"/>
  <c r="J755" i="20"/>
  <c r="C755" i="20" a="1"/>
  <c r="C755" i="20" s="1"/>
  <c r="E755" i="20"/>
  <c r="D755" i="20"/>
  <c r="A756" i="20"/>
  <c r="B755" i="20" a="1"/>
  <c r="B755" i="20" s="1"/>
  <c r="L755" i="20"/>
  <c r="F755" i="20" l="1"/>
  <c r="G755" i="20"/>
  <c r="H755" i="20"/>
  <c r="I755" i="20"/>
  <c r="B756" i="20" a="1"/>
  <c r="B756" i="20" s="1"/>
  <c r="A757" i="20"/>
  <c r="E756" i="20"/>
  <c r="L756" i="20"/>
  <c r="D756" i="20"/>
  <c r="C756" i="20" a="1"/>
  <c r="C756" i="20" s="1"/>
  <c r="K756" i="20"/>
  <c r="J756" i="20"/>
  <c r="F756" i="20" l="1"/>
  <c r="G756" i="20"/>
  <c r="I756" i="20"/>
  <c r="H756" i="20"/>
  <c r="K757" i="20"/>
  <c r="J757" i="20"/>
  <c r="C757" i="20" a="1"/>
  <c r="C757" i="20" s="1"/>
  <c r="E757" i="20"/>
  <c r="L757" i="20"/>
  <c r="D757" i="20"/>
  <c r="B757" i="20" a="1"/>
  <c r="B757" i="20" s="1"/>
  <c r="A758" i="20"/>
  <c r="F757" i="20" l="1"/>
  <c r="G757" i="20"/>
  <c r="I757" i="20"/>
  <c r="H757" i="20"/>
  <c r="A759" i="20"/>
  <c r="E758" i="20"/>
  <c r="L758" i="20"/>
  <c r="D758" i="20"/>
  <c r="B758" i="20" a="1"/>
  <c r="B758" i="20" s="1"/>
  <c r="K758" i="20"/>
  <c r="J758" i="20"/>
  <c r="C758" i="20" a="1"/>
  <c r="C758" i="20" s="1"/>
  <c r="F758" i="20" l="1"/>
  <c r="G758" i="20"/>
  <c r="K759" i="20"/>
  <c r="J759" i="20"/>
  <c r="C759" i="20" a="1"/>
  <c r="C759" i="20" s="1"/>
  <c r="A760" i="20"/>
  <c r="L759" i="20"/>
  <c r="E759" i="20"/>
  <c r="B759" i="20" a="1"/>
  <c r="B759" i="20" s="1"/>
  <c r="D759" i="20"/>
  <c r="I758" i="20"/>
  <c r="H758" i="20"/>
  <c r="F759" i="20" l="1"/>
  <c r="G759" i="20"/>
  <c r="I759" i="20"/>
  <c r="H759" i="20"/>
  <c r="B760" i="20" a="1"/>
  <c r="B760" i="20" s="1"/>
  <c r="A761" i="20"/>
  <c r="E760" i="20"/>
  <c r="L760" i="20"/>
  <c r="D760" i="20"/>
  <c r="K760" i="20"/>
  <c r="C760" i="20" a="1"/>
  <c r="C760" i="20" s="1"/>
  <c r="J760" i="20"/>
  <c r="F760" i="20" l="1"/>
  <c r="G760" i="20"/>
  <c r="I760" i="20"/>
  <c r="H760" i="20"/>
  <c r="K761" i="20"/>
  <c r="J761" i="20"/>
  <c r="C761" i="20" a="1"/>
  <c r="C761" i="20" s="1"/>
  <c r="B761" i="20" a="1"/>
  <c r="B761" i="20" s="1"/>
  <c r="A762" i="20"/>
  <c r="L761" i="20"/>
  <c r="D761" i="20"/>
  <c r="E761" i="20"/>
  <c r="F761" i="20" l="1"/>
  <c r="G761" i="20"/>
  <c r="A763" i="20"/>
  <c r="E762" i="20"/>
  <c r="L762" i="20"/>
  <c r="D762" i="20"/>
  <c r="B762" i="20" a="1"/>
  <c r="B762" i="20" s="1"/>
  <c r="C762" i="20" a="1"/>
  <c r="C762" i="20" s="1"/>
  <c r="K762" i="20"/>
  <c r="J762" i="20"/>
  <c r="I761" i="20"/>
  <c r="H761" i="20"/>
  <c r="G762" i="20" l="1"/>
  <c r="F762" i="20"/>
  <c r="I762" i="20"/>
  <c r="H762" i="20"/>
  <c r="K763" i="20"/>
  <c r="J763" i="20"/>
  <c r="C763" i="20" a="1"/>
  <c r="C763" i="20" s="1"/>
  <c r="E763" i="20"/>
  <c r="D763" i="20"/>
  <c r="A764" i="20"/>
  <c r="B763" i="20" a="1"/>
  <c r="B763" i="20" s="1"/>
  <c r="L763" i="20"/>
  <c r="F763" i="20" l="1"/>
  <c r="G763" i="20"/>
  <c r="I763" i="20"/>
  <c r="H763" i="20"/>
  <c r="B764" i="20" a="1"/>
  <c r="B764" i="20" s="1"/>
  <c r="A765" i="20"/>
  <c r="E764" i="20"/>
  <c r="L764" i="20"/>
  <c r="D764" i="20"/>
  <c r="J764" i="20"/>
  <c r="C764" i="20" a="1"/>
  <c r="C764" i="20" s="1"/>
  <c r="K764" i="20"/>
  <c r="F764" i="20" l="1"/>
  <c r="G764" i="20"/>
  <c r="K765" i="20"/>
  <c r="J765" i="20"/>
  <c r="C765" i="20" a="1"/>
  <c r="C765" i="20" s="1"/>
  <c r="E765" i="20"/>
  <c r="D765" i="20"/>
  <c r="A766" i="20"/>
  <c r="L765" i="20"/>
  <c r="B765" i="20" a="1"/>
  <c r="B765" i="20" s="1"/>
  <c r="I764" i="20"/>
  <c r="H764" i="20"/>
  <c r="F765" i="20" l="1"/>
  <c r="G765" i="20"/>
  <c r="I765" i="20"/>
  <c r="H765" i="20"/>
  <c r="A767" i="20"/>
  <c r="E766" i="20"/>
  <c r="L766" i="20"/>
  <c r="D766" i="20"/>
  <c r="B766" i="20" a="1"/>
  <c r="B766" i="20" s="1"/>
  <c r="K766" i="20"/>
  <c r="J766" i="20"/>
  <c r="C766" i="20" a="1"/>
  <c r="C766" i="20" s="1"/>
  <c r="F766" i="20" l="1"/>
  <c r="G766" i="20"/>
  <c r="I766" i="20"/>
  <c r="H766" i="20"/>
  <c r="K767" i="20"/>
  <c r="J767" i="20"/>
  <c r="C767" i="20" a="1"/>
  <c r="C767" i="20" s="1"/>
  <c r="A768" i="20"/>
  <c r="L767" i="20"/>
  <c r="E767" i="20"/>
  <c r="B767" i="20" a="1"/>
  <c r="B767" i="20" s="1"/>
  <c r="D767" i="20"/>
  <c r="F767" i="20" l="1"/>
  <c r="G767" i="20"/>
  <c r="I767" i="20"/>
  <c r="H767" i="20"/>
  <c r="B768" i="20" a="1"/>
  <c r="B768" i="20" s="1"/>
  <c r="A769" i="20"/>
  <c r="E768" i="20"/>
  <c r="L768" i="20"/>
  <c r="D768" i="20"/>
  <c r="K768" i="20"/>
  <c r="J768" i="20"/>
  <c r="C768" i="20" a="1"/>
  <c r="C768" i="20" s="1"/>
  <c r="F768" i="20" l="1"/>
  <c r="G768" i="20"/>
  <c r="K769" i="20"/>
  <c r="J769" i="20"/>
  <c r="C769" i="20" a="1"/>
  <c r="C769" i="20" s="1"/>
  <c r="B769" i="20" a="1"/>
  <c r="B769" i="20" s="1"/>
  <c r="A770" i="20"/>
  <c r="D769" i="20"/>
  <c r="L769" i="20"/>
  <c r="E769" i="20"/>
  <c r="I768" i="20"/>
  <c r="H768" i="20"/>
  <c r="F769" i="20" l="1"/>
  <c r="G769" i="20"/>
  <c r="A771" i="20"/>
  <c r="E770" i="20"/>
  <c r="L770" i="20"/>
  <c r="D770" i="20"/>
  <c r="B770" i="20" a="1"/>
  <c r="B770" i="20" s="1"/>
  <c r="C770" i="20" a="1"/>
  <c r="C770" i="20" s="1"/>
  <c r="K770" i="20"/>
  <c r="J770" i="20"/>
  <c r="I769" i="20"/>
  <c r="H769" i="20"/>
  <c r="F770" i="20" l="1"/>
  <c r="G770" i="20"/>
  <c r="I770" i="20"/>
  <c r="H770" i="20"/>
  <c r="K771" i="20"/>
  <c r="J771" i="20"/>
  <c r="C771" i="20" a="1"/>
  <c r="C771" i="20" s="1"/>
  <c r="E771" i="20"/>
  <c r="D771" i="20"/>
  <c r="A772" i="20"/>
  <c r="B771" i="20" a="1"/>
  <c r="B771" i="20" s="1"/>
  <c r="L771" i="20"/>
  <c r="F771" i="20" l="1"/>
  <c r="G771" i="20"/>
  <c r="B772" i="20" a="1"/>
  <c r="B772" i="20" s="1"/>
  <c r="A773" i="20"/>
  <c r="E772" i="20"/>
  <c r="L772" i="20"/>
  <c r="D772" i="20"/>
  <c r="C772" i="20" a="1"/>
  <c r="C772" i="20" s="1"/>
  <c r="K772" i="20"/>
  <c r="J772" i="20"/>
  <c r="H771" i="20"/>
  <c r="I771" i="20"/>
  <c r="F772" i="20" l="1"/>
  <c r="G772" i="20"/>
  <c r="K773" i="20"/>
  <c r="J773" i="20"/>
  <c r="C773" i="20" a="1"/>
  <c r="C773" i="20" s="1"/>
  <c r="E773" i="20"/>
  <c r="L773" i="20"/>
  <c r="D773" i="20"/>
  <c r="B773" i="20" a="1"/>
  <c r="B773" i="20" s="1"/>
  <c r="A774" i="20"/>
  <c r="I772" i="20"/>
  <c r="H772" i="20"/>
  <c r="F773" i="20" l="1"/>
  <c r="G773" i="20"/>
  <c r="I773" i="20"/>
  <c r="H773" i="20"/>
  <c r="A775" i="20"/>
  <c r="E774" i="20"/>
  <c r="L774" i="20"/>
  <c r="D774" i="20"/>
  <c r="B774" i="20" a="1"/>
  <c r="B774" i="20" s="1"/>
  <c r="K774" i="20"/>
  <c r="J774" i="20"/>
  <c r="C774" i="20" a="1"/>
  <c r="C774" i="20" s="1"/>
  <c r="G774" i="20" l="1"/>
  <c r="F774" i="20"/>
  <c r="K775" i="20"/>
  <c r="J775" i="20"/>
  <c r="C775" i="20" a="1"/>
  <c r="C775" i="20" s="1"/>
  <c r="A776" i="20"/>
  <c r="L775" i="20"/>
  <c r="E775" i="20"/>
  <c r="D775" i="20"/>
  <c r="B775" i="20" a="1"/>
  <c r="B775" i="20" s="1"/>
  <c r="I774" i="20"/>
  <c r="H774" i="20"/>
  <c r="F775" i="20" l="1"/>
  <c r="G775" i="20"/>
  <c r="I775" i="20"/>
  <c r="H775" i="20"/>
  <c r="B776" i="20" a="1"/>
  <c r="B776" i="20" s="1"/>
  <c r="A777" i="20"/>
  <c r="E776" i="20"/>
  <c r="L776" i="20"/>
  <c r="D776" i="20"/>
  <c r="K776" i="20"/>
  <c r="C776" i="20" a="1"/>
  <c r="C776" i="20" s="1"/>
  <c r="J776" i="20"/>
  <c r="F776" i="20" l="1"/>
  <c r="G776" i="20"/>
  <c r="K777" i="20"/>
  <c r="J777" i="20"/>
  <c r="C777" i="20" a="1"/>
  <c r="C777" i="20" s="1"/>
  <c r="B777" i="20" a="1"/>
  <c r="B777" i="20" s="1"/>
  <c r="A778" i="20"/>
  <c r="L777" i="20"/>
  <c r="D777" i="20"/>
  <c r="E777" i="20"/>
  <c r="I776" i="20"/>
  <c r="H776" i="20"/>
  <c r="F777" i="20" l="1"/>
  <c r="G777" i="20"/>
  <c r="I777" i="20"/>
  <c r="H777" i="20"/>
  <c r="A779" i="20"/>
  <c r="E778" i="20"/>
  <c r="L778" i="20"/>
  <c r="D778" i="20"/>
  <c r="B778" i="20" a="1"/>
  <c r="B778" i="20" s="1"/>
  <c r="C778" i="20" a="1"/>
  <c r="C778" i="20" s="1"/>
  <c r="K778" i="20"/>
  <c r="J778" i="20"/>
  <c r="G778" i="20" l="1"/>
  <c r="F778" i="20"/>
  <c r="K779" i="20"/>
  <c r="J779" i="20"/>
  <c r="C779" i="20" a="1"/>
  <c r="C779" i="20" s="1"/>
  <c r="E779" i="20"/>
  <c r="D779" i="20"/>
  <c r="A780" i="20"/>
  <c r="B779" i="20" a="1"/>
  <c r="B779" i="20" s="1"/>
  <c r="L779" i="20"/>
  <c r="I778" i="20"/>
  <c r="H778" i="20"/>
  <c r="G779" i="20" l="1"/>
  <c r="F779" i="20"/>
  <c r="B780" i="20" a="1"/>
  <c r="B780" i="20" s="1"/>
  <c r="A781" i="20"/>
  <c r="E780" i="20"/>
  <c r="L780" i="20"/>
  <c r="D780" i="20"/>
  <c r="J780" i="20"/>
  <c r="C780" i="20" a="1"/>
  <c r="C780" i="20" s="1"/>
  <c r="K780" i="20"/>
  <c r="H779" i="20"/>
  <c r="I779" i="20"/>
  <c r="F780" i="20" l="1"/>
  <c r="G780" i="20"/>
  <c r="I780" i="20"/>
  <c r="H780" i="20"/>
  <c r="K781" i="20"/>
  <c r="J781" i="20"/>
  <c r="C781" i="20" a="1"/>
  <c r="C781" i="20" s="1"/>
  <c r="E781" i="20"/>
  <c r="D781" i="20"/>
  <c r="B781" i="20" a="1"/>
  <c r="B781" i="20" s="1"/>
  <c r="L781" i="20"/>
  <c r="A782" i="20"/>
  <c r="F781" i="20" l="1"/>
  <c r="G781" i="20"/>
  <c r="I781" i="20"/>
  <c r="H781" i="20"/>
  <c r="A783" i="20"/>
  <c r="E782" i="20"/>
  <c r="L782" i="20"/>
  <c r="D782" i="20"/>
  <c r="B782" i="20" a="1"/>
  <c r="B782" i="20" s="1"/>
  <c r="K782" i="20"/>
  <c r="J782" i="20"/>
  <c r="C782" i="20" a="1"/>
  <c r="C782" i="20" s="1"/>
  <c r="F782" i="20" l="1"/>
  <c r="G782" i="20"/>
  <c r="K783" i="20"/>
  <c r="J783" i="20"/>
  <c r="C783" i="20" a="1"/>
  <c r="C783" i="20" s="1"/>
  <c r="A784" i="20"/>
  <c r="L783" i="20"/>
  <c r="E783" i="20"/>
  <c r="B783" i="20" a="1"/>
  <c r="B783" i="20" s="1"/>
  <c r="D783" i="20"/>
  <c r="I782" i="20"/>
  <c r="H782" i="20"/>
  <c r="F783" i="20" l="1"/>
  <c r="G783" i="20"/>
  <c r="I783" i="20"/>
  <c r="H783" i="20"/>
  <c r="B784" i="20" a="1"/>
  <c r="B784" i="20" s="1"/>
  <c r="A785" i="20"/>
  <c r="E784" i="20"/>
  <c r="L784" i="20"/>
  <c r="D784" i="20"/>
  <c r="K784" i="20"/>
  <c r="J784" i="20"/>
  <c r="C784" i="20" a="1"/>
  <c r="C784" i="20" s="1"/>
  <c r="F784" i="20" l="1"/>
  <c r="G784" i="20"/>
  <c r="I784" i="20"/>
  <c r="H784" i="20"/>
  <c r="K785" i="20"/>
  <c r="J785" i="20"/>
  <c r="C785" i="20" a="1"/>
  <c r="C785" i="20" s="1"/>
  <c r="B785" i="20" a="1"/>
  <c r="B785" i="20" s="1"/>
  <c r="A786" i="20"/>
  <c r="D785" i="20"/>
  <c r="L785" i="20"/>
  <c r="E785" i="20"/>
  <c r="F785" i="20" l="1"/>
  <c r="G785" i="20"/>
  <c r="I785" i="20"/>
  <c r="H785" i="20"/>
  <c r="A787" i="20"/>
  <c r="E786" i="20"/>
  <c r="L786" i="20"/>
  <c r="D786" i="20"/>
  <c r="B786" i="20" a="1"/>
  <c r="B786" i="20" s="1"/>
  <c r="C786" i="20" a="1"/>
  <c r="C786" i="20" s="1"/>
  <c r="K786" i="20"/>
  <c r="J786" i="20"/>
  <c r="F786" i="20" l="1"/>
  <c r="G786" i="20"/>
  <c r="K787" i="20"/>
  <c r="J787" i="20"/>
  <c r="C787" i="20" a="1"/>
  <c r="C787" i="20" s="1"/>
  <c r="E787" i="20"/>
  <c r="D787" i="20"/>
  <c r="A788" i="20"/>
  <c r="B787" i="20" a="1"/>
  <c r="B787" i="20" s="1"/>
  <c r="L787" i="20"/>
  <c r="I786" i="20"/>
  <c r="H786" i="20"/>
  <c r="F787" i="20" l="1"/>
  <c r="G787" i="20"/>
  <c r="B788" i="20" a="1"/>
  <c r="B788" i="20" s="1"/>
  <c r="A789" i="20"/>
  <c r="E788" i="20"/>
  <c r="L788" i="20"/>
  <c r="D788" i="20"/>
  <c r="C788" i="20" a="1"/>
  <c r="C788" i="20" s="1"/>
  <c r="J788" i="20"/>
  <c r="K788" i="20"/>
  <c r="H787" i="20"/>
  <c r="I787" i="20"/>
  <c r="F788" i="20" l="1"/>
  <c r="G788" i="20"/>
  <c r="K789" i="20"/>
  <c r="J789" i="20"/>
  <c r="C789" i="20" a="1"/>
  <c r="C789" i="20" s="1"/>
  <c r="E789" i="20"/>
  <c r="L789" i="20"/>
  <c r="D789" i="20"/>
  <c r="A790" i="20"/>
  <c r="B789" i="20" a="1"/>
  <c r="B789" i="20" s="1"/>
  <c r="I788" i="20"/>
  <c r="H788" i="20"/>
  <c r="F789" i="20" l="1"/>
  <c r="G789" i="20"/>
  <c r="I789" i="20"/>
  <c r="H789" i="20"/>
  <c r="A791" i="20"/>
  <c r="E790" i="20"/>
  <c r="L790" i="20"/>
  <c r="D790" i="20"/>
  <c r="B790" i="20" a="1"/>
  <c r="B790" i="20" s="1"/>
  <c r="K790" i="20"/>
  <c r="J790" i="20"/>
  <c r="C790" i="20" a="1"/>
  <c r="C790" i="20" s="1"/>
  <c r="G790" i="20" l="1"/>
  <c r="F790" i="20"/>
  <c r="I790" i="20"/>
  <c r="H790" i="20"/>
  <c r="K791" i="20"/>
  <c r="J791" i="20"/>
  <c r="C791" i="20" a="1"/>
  <c r="C791" i="20" s="1"/>
  <c r="A792" i="20"/>
  <c r="L791" i="20"/>
  <c r="E791" i="20"/>
  <c r="D791" i="20"/>
  <c r="B791" i="20" a="1"/>
  <c r="B791" i="20" s="1"/>
  <c r="G791" i="20" l="1"/>
  <c r="F791" i="20"/>
  <c r="B792" i="20" a="1"/>
  <c r="B792" i="20" s="1"/>
  <c r="A793" i="20"/>
  <c r="E792" i="20"/>
  <c r="L792" i="20"/>
  <c r="D792" i="20"/>
  <c r="K792" i="20"/>
  <c r="C792" i="20" a="1"/>
  <c r="C792" i="20" s="1"/>
  <c r="J792" i="20"/>
  <c r="I791" i="20"/>
  <c r="H791" i="20"/>
  <c r="F792" i="20" l="1"/>
  <c r="G792" i="20"/>
  <c r="I792" i="20"/>
  <c r="H792" i="20"/>
  <c r="K793" i="20"/>
  <c r="J793" i="20"/>
  <c r="C793" i="20" a="1"/>
  <c r="C793" i="20" s="1"/>
  <c r="B793" i="20" a="1"/>
  <c r="B793" i="20" s="1"/>
  <c r="A794" i="20"/>
  <c r="L793" i="20"/>
  <c r="E793" i="20"/>
  <c r="D793" i="20"/>
  <c r="F793" i="20" l="1"/>
  <c r="G793" i="20"/>
  <c r="I793" i="20"/>
  <c r="H793" i="20"/>
  <c r="A795" i="20"/>
  <c r="E794" i="20"/>
  <c r="L794" i="20"/>
  <c r="D794" i="20"/>
  <c r="B794" i="20" a="1"/>
  <c r="B794" i="20" s="1"/>
  <c r="C794" i="20" a="1"/>
  <c r="C794" i="20" s="1"/>
  <c r="K794" i="20"/>
  <c r="J794" i="20"/>
  <c r="F794" i="20" l="1"/>
  <c r="G794" i="20"/>
  <c r="I794" i="20"/>
  <c r="H794" i="20"/>
  <c r="A796" i="20"/>
  <c r="E795" i="20"/>
  <c r="L795" i="20"/>
  <c r="K795" i="20"/>
  <c r="D795" i="20"/>
  <c r="C795" i="20" a="1"/>
  <c r="C795" i="20" s="1"/>
  <c r="B795" i="20" a="1"/>
  <c r="B795" i="20" s="1"/>
  <c r="J795" i="20"/>
  <c r="G795" i="20" l="1"/>
  <c r="F795" i="20"/>
  <c r="A797" i="20"/>
  <c r="E796" i="20"/>
  <c r="C796" i="20" a="1"/>
  <c r="C796" i="20" s="1"/>
  <c r="L796" i="20"/>
  <c r="K796" i="20"/>
  <c r="D796" i="20"/>
  <c r="J796" i="20"/>
  <c r="B796" i="20" a="1"/>
  <c r="B796" i="20" s="1"/>
  <c r="I795" i="20"/>
  <c r="H795" i="20"/>
  <c r="F796" i="20" l="1"/>
  <c r="G796" i="20"/>
  <c r="I796" i="20"/>
  <c r="H796" i="20"/>
  <c r="B797" i="20" a="1"/>
  <c r="B797" i="20" s="1"/>
  <c r="E797" i="20"/>
  <c r="A798" i="20"/>
  <c r="C797" i="20" a="1"/>
  <c r="C797" i="20" s="1"/>
  <c r="L797" i="20"/>
  <c r="D797" i="20"/>
  <c r="J797" i="20"/>
  <c r="K797" i="20"/>
  <c r="F797" i="20" l="1"/>
  <c r="G797" i="20"/>
  <c r="K798" i="20"/>
  <c r="J798" i="20"/>
  <c r="C798" i="20" a="1"/>
  <c r="C798" i="20" s="1"/>
  <c r="E798" i="20"/>
  <c r="A799" i="20"/>
  <c r="L798" i="20"/>
  <c r="D798" i="20"/>
  <c r="B798" i="20" a="1"/>
  <c r="B798" i="20" s="1"/>
  <c r="I797" i="20"/>
  <c r="H797" i="20"/>
  <c r="F798" i="20" l="1"/>
  <c r="G798" i="20"/>
  <c r="I798" i="20"/>
  <c r="H798" i="20"/>
  <c r="A800" i="20"/>
  <c r="E799" i="20"/>
  <c r="L799" i="20"/>
  <c r="D799" i="20"/>
  <c r="K799" i="20"/>
  <c r="C799" i="20" a="1"/>
  <c r="C799" i="20" s="1"/>
  <c r="J799" i="20"/>
  <c r="B799" i="20" a="1"/>
  <c r="B799" i="20" s="1"/>
  <c r="F799" i="20" l="1"/>
  <c r="G799" i="20"/>
  <c r="A801" i="20"/>
  <c r="E800" i="20"/>
  <c r="C800" i="20" a="1"/>
  <c r="C800" i="20" s="1"/>
  <c r="J800" i="20"/>
  <c r="L800" i="20"/>
  <c r="K800" i="20"/>
  <c r="D800" i="20"/>
  <c r="B800" i="20" a="1"/>
  <c r="B800" i="20" s="1"/>
  <c r="I799" i="20"/>
  <c r="H799" i="20"/>
  <c r="F800" i="20" l="1"/>
  <c r="G800" i="20"/>
  <c r="B801" i="20" a="1"/>
  <c r="B801" i="20" s="1"/>
  <c r="A802" i="20"/>
  <c r="C801" i="20" a="1"/>
  <c r="C801" i="20" s="1"/>
  <c r="J801" i="20"/>
  <c r="L801" i="20"/>
  <c r="D801" i="20"/>
  <c r="E801" i="20"/>
  <c r="K801" i="20"/>
  <c r="I800" i="20"/>
  <c r="H800" i="20"/>
  <c r="F801" i="20" l="1"/>
  <c r="G801" i="20"/>
  <c r="I801" i="20"/>
  <c r="H801" i="20"/>
  <c r="K802" i="20"/>
  <c r="J802" i="20"/>
  <c r="C802" i="20" a="1"/>
  <c r="C802" i="20" s="1"/>
  <c r="B802" i="20" a="1"/>
  <c r="B802" i="20" s="1"/>
  <c r="A803" i="20"/>
  <c r="L802" i="20"/>
  <c r="E802" i="20"/>
  <c r="D802" i="20"/>
  <c r="F802" i="20" l="1"/>
  <c r="G802" i="20"/>
  <c r="I802" i="20"/>
  <c r="H802" i="20"/>
  <c r="A804" i="20"/>
  <c r="E803" i="20"/>
  <c r="L803" i="20"/>
  <c r="D803" i="20"/>
  <c r="K803" i="20"/>
  <c r="B803" i="20" a="1"/>
  <c r="B803" i="20" s="1"/>
  <c r="J803" i="20"/>
  <c r="C803" i="20" a="1"/>
  <c r="C803" i="20" s="1"/>
  <c r="F803" i="20" l="1"/>
  <c r="G803" i="20"/>
  <c r="A805" i="20"/>
  <c r="E804" i="20"/>
  <c r="K804" i="20"/>
  <c r="B804" i="20" a="1"/>
  <c r="B804" i="20" s="1"/>
  <c r="J804" i="20"/>
  <c r="D804" i="20"/>
  <c r="C804" i="20" a="1"/>
  <c r="C804" i="20" s="1"/>
  <c r="L804" i="20"/>
  <c r="I803" i="20"/>
  <c r="H803" i="20"/>
  <c r="F804" i="20" l="1"/>
  <c r="G804" i="20"/>
  <c r="I804" i="20"/>
  <c r="H804" i="20"/>
  <c r="B805" i="20" a="1"/>
  <c r="B805" i="20" s="1"/>
  <c r="K805" i="20"/>
  <c r="J805" i="20"/>
  <c r="D805" i="20"/>
  <c r="A806" i="20"/>
  <c r="L805" i="20"/>
  <c r="C805" i="20" a="1"/>
  <c r="C805" i="20" s="1"/>
  <c r="E805" i="20"/>
  <c r="F805" i="20" l="1"/>
  <c r="G805" i="20"/>
  <c r="I805" i="20"/>
  <c r="H805" i="20"/>
  <c r="K806" i="20"/>
  <c r="J806" i="20"/>
  <c r="C806" i="20" a="1"/>
  <c r="C806" i="20" s="1"/>
  <c r="D806" i="20"/>
  <c r="B806" i="20" a="1"/>
  <c r="B806" i="20" s="1"/>
  <c r="E806" i="20"/>
  <c r="A807" i="20"/>
  <c r="L806" i="20"/>
  <c r="F806" i="20" l="1"/>
  <c r="G806" i="20"/>
  <c r="I806" i="20"/>
  <c r="H806" i="20"/>
  <c r="A808" i="20"/>
  <c r="E807" i="20"/>
  <c r="L807" i="20"/>
  <c r="D807" i="20"/>
  <c r="K807" i="20"/>
  <c r="B807" i="20" a="1"/>
  <c r="B807" i="20" s="1"/>
  <c r="J807" i="20"/>
  <c r="C807" i="20" a="1"/>
  <c r="C807" i="20" s="1"/>
  <c r="F807" i="20" l="1"/>
  <c r="G807" i="20"/>
  <c r="H807" i="20"/>
  <c r="I807" i="20"/>
  <c r="A809" i="20"/>
  <c r="E808" i="20"/>
  <c r="D808" i="20"/>
  <c r="L808" i="20"/>
  <c r="K808" i="20"/>
  <c r="B808" i="20" a="1"/>
  <c r="B808" i="20" s="1"/>
  <c r="C808" i="20" a="1"/>
  <c r="C808" i="20" s="1"/>
  <c r="J808" i="20"/>
  <c r="F808" i="20" l="1"/>
  <c r="G808" i="20"/>
  <c r="B809" i="20" a="1"/>
  <c r="B809" i="20" s="1"/>
  <c r="E809" i="20"/>
  <c r="D809" i="20"/>
  <c r="L809" i="20"/>
  <c r="K809" i="20"/>
  <c r="A810" i="20"/>
  <c r="J809" i="20"/>
  <c r="C809" i="20" a="1"/>
  <c r="C809" i="20" s="1"/>
  <c r="H808" i="20"/>
  <c r="I808" i="20"/>
  <c r="F809" i="20" l="1"/>
  <c r="G809" i="20"/>
  <c r="K810" i="20"/>
  <c r="J810" i="20"/>
  <c r="C810" i="20" a="1"/>
  <c r="C810" i="20" s="1"/>
  <c r="E810" i="20"/>
  <c r="D810" i="20"/>
  <c r="L810" i="20"/>
  <c r="B810" i="20" a="1"/>
  <c r="B810" i="20" s="1"/>
  <c r="A811" i="20"/>
  <c r="I809" i="20"/>
  <c r="H809" i="20"/>
  <c r="G810" i="20" l="1"/>
  <c r="F810" i="20"/>
  <c r="A812" i="20"/>
  <c r="E811" i="20"/>
  <c r="L811" i="20"/>
  <c r="D811" i="20"/>
  <c r="K811" i="20"/>
  <c r="C811" i="20" a="1"/>
  <c r="C811" i="20" s="1"/>
  <c r="J811" i="20"/>
  <c r="B811" i="20" a="1"/>
  <c r="B811" i="20" s="1"/>
  <c r="I810" i="20"/>
  <c r="H810" i="20"/>
  <c r="G811" i="20" l="1"/>
  <c r="F811" i="20"/>
  <c r="I811" i="20"/>
  <c r="H811" i="20"/>
  <c r="A813" i="20"/>
  <c r="E812" i="20"/>
  <c r="C812" i="20" a="1"/>
  <c r="C812" i="20" s="1"/>
  <c r="L812" i="20"/>
  <c r="B812" i="20" a="1"/>
  <c r="B812" i="20" s="1"/>
  <c r="K812" i="20"/>
  <c r="J812" i="20"/>
  <c r="D812" i="20"/>
  <c r="F812" i="20" l="1"/>
  <c r="G812" i="20"/>
  <c r="I812" i="20"/>
  <c r="H812" i="20"/>
  <c r="B813" i="20" a="1"/>
  <c r="B813" i="20" s="1"/>
  <c r="A814" i="20"/>
  <c r="C813" i="20" a="1"/>
  <c r="C813" i="20" s="1"/>
  <c r="L813" i="20"/>
  <c r="E813" i="20"/>
  <c r="K813" i="20"/>
  <c r="J813" i="20"/>
  <c r="D813" i="20"/>
  <c r="F813" i="20" l="1"/>
  <c r="G813" i="20"/>
  <c r="I813" i="20"/>
  <c r="H813" i="20"/>
  <c r="K814" i="20"/>
  <c r="J814" i="20"/>
  <c r="C814" i="20" a="1"/>
  <c r="C814" i="20" s="1"/>
  <c r="A815" i="20"/>
  <c r="L814" i="20"/>
  <c r="E814" i="20"/>
  <c r="B814" i="20" a="1"/>
  <c r="B814" i="20" s="1"/>
  <c r="D814" i="20"/>
  <c r="F814" i="20" l="1"/>
  <c r="G814" i="20"/>
  <c r="I814" i="20"/>
  <c r="H814" i="20"/>
  <c r="A816" i="20"/>
  <c r="E815" i="20"/>
  <c r="L815" i="20"/>
  <c r="D815" i="20"/>
  <c r="K815" i="20"/>
  <c r="J815" i="20"/>
  <c r="C815" i="20" a="1"/>
  <c r="C815" i="20" s="1"/>
  <c r="B815" i="20" a="1"/>
  <c r="B815" i="20" s="1"/>
  <c r="F815" i="20" l="1"/>
  <c r="G815" i="20"/>
  <c r="A817" i="20"/>
  <c r="E816" i="20"/>
  <c r="J816" i="20"/>
  <c r="C816" i="20" a="1"/>
  <c r="C816" i="20" s="1"/>
  <c r="L816" i="20"/>
  <c r="B816" i="20" a="1"/>
  <c r="B816" i="20" s="1"/>
  <c r="K816" i="20"/>
  <c r="D816" i="20"/>
  <c r="I815" i="20"/>
  <c r="H815" i="20"/>
  <c r="F816" i="20" l="1"/>
  <c r="G816" i="20"/>
  <c r="B817" i="20" a="1"/>
  <c r="B817" i="20" s="1"/>
  <c r="J817" i="20"/>
  <c r="A818" i="20"/>
  <c r="C817" i="20" a="1"/>
  <c r="C817" i="20" s="1"/>
  <c r="E817" i="20"/>
  <c r="D817" i="20"/>
  <c r="L817" i="20"/>
  <c r="K817" i="20"/>
  <c r="I816" i="20"/>
  <c r="H816" i="20"/>
  <c r="F817" i="20" l="1"/>
  <c r="G817" i="20"/>
  <c r="K818" i="20"/>
  <c r="J818" i="20"/>
  <c r="C818" i="20" a="1"/>
  <c r="C818" i="20" s="1"/>
  <c r="B818" i="20" a="1"/>
  <c r="B818" i="20" s="1"/>
  <c r="A819" i="20"/>
  <c r="L818" i="20"/>
  <c r="E818" i="20"/>
  <c r="D818" i="20"/>
  <c r="I817" i="20"/>
  <c r="H817" i="20"/>
  <c r="F818" i="20" l="1"/>
  <c r="G818" i="20"/>
  <c r="I818" i="20"/>
  <c r="H818" i="20"/>
  <c r="A820" i="20"/>
  <c r="E819" i="20"/>
  <c r="L819" i="20"/>
  <c r="D819" i="20"/>
  <c r="K819" i="20"/>
  <c r="B819" i="20" a="1"/>
  <c r="B819" i="20" s="1"/>
  <c r="J819" i="20"/>
  <c r="C819" i="20" a="1"/>
  <c r="C819" i="20" s="1"/>
  <c r="F819" i="20" l="1"/>
  <c r="G819" i="20"/>
  <c r="H819" i="20"/>
  <c r="I819" i="20"/>
  <c r="A821" i="20"/>
  <c r="E820" i="20"/>
  <c r="D820" i="20"/>
  <c r="K820" i="20"/>
  <c r="B820" i="20" a="1"/>
  <c r="B820" i="20" s="1"/>
  <c r="J820" i="20"/>
  <c r="L820" i="20"/>
  <c r="C820" i="20" a="1"/>
  <c r="C820" i="20" s="1"/>
  <c r="F820" i="20" l="1"/>
  <c r="G820" i="20"/>
  <c r="I820" i="20"/>
  <c r="H820" i="20"/>
  <c r="B821" i="20" a="1"/>
  <c r="B821" i="20" s="1"/>
  <c r="D821" i="20"/>
  <c r="K821" i="20"/>
  <c r="J821" i="20"/>
  <c r="C821" i="20" a="1"/>
  <c r="C821" i="20" s="1"/>
  <c r="A822" i="20"/>
  <c r="L821" i="20"/>
  <c r="E821" i="20"/>
  <c r="F821" i="20" l="1"/>
  <c r="G821" i="20"/>
  <c r="K822" i="20"/>
  <c r="J822" i="20"/>
  <c r="C822" i="20" a="1"/>
  <c r="C822" i="20" s="1"/>
  <c r="D822" i="20"/>
  <c r="B822" i="20" a="1"/>
  <c r="B822" i="20" s="1"/>
  <c r="A823" i="20"/>
  <c r="L822" i="20"/>
  <c r="E822" i="20"/>
  <c r="I821" i="20"/>
  <c r="H821" i="20"/>
  <c r="F822" i="20" l="1"/>
  <c r="G822" i="20"/>
  <c r="I822" i="20"/>
  <c r="H822" i="20"/>
  <c r="A824" i="20"/>
  <c r="E823" i="20"/>
  <c r="L823" i="20"/>
  <c r="D823" i="20"/>
  <c r="K823" i="20"/>
  <c r="B823" i="20" a="1"/>
  <c r="B823" i="20" s="1"/>
  <c r="J823" i="20"/>
  <c r="C823" i="20" a="1"/>
  <c r="C823" i="20" s="1"/>
  <c r="F823" i="20" l="1"/>
  <c r="G823" i="20"/>
  <c r="A825" i="20"/>
  <c r="E824" i="20"/>
  <c r="L824" i="20"/>
  <c r="K824" i="20"/>
  <c r="B824" i="20" a="1"/>
  <c r="B824" i="20" s="1"/>
  <c r="D824" i="20"/>
  <c r="J824" i="20"/>
  <c r="C824" i="20" a="1"/>
  <c r="C824" i="20" s="1"/>
  <c r="H823" i="20"/>
  <c r="I823" i="20"/>
  <c r="F824" i="20" l="1"/>
  <c r="G824" i="20"/>
  <c r="H824" i="20"/>
  <c r="I824" i="20"/>
  <c r="B825" i="20" a="1"/>
  <c r="B825" i="20" s="1"/>
  <c r="L825" i="20"/>
  <c r="K825" i="20"/>
  <c r="E825" i="20"/>
  <c r="D825" i="20"/>
  <c r="J825" i="20"/>
  <c r="A826" i="20"/>
  <c r="C825" i="20" a="1"/>
  <c r="C825" i="20" s="1"/>
  <c r="F825" i="20" l="1"/>
  <c r="G825" i="20"/>
  <c r="K826" i="20"/>
  <c r="J826" i="20"/>
  <c r="C826" i="20" a="1"/>
  <c r="C826" i="20" s="1"/>
  <c r="L826" i="20"/>
  <c r="E826" i="20"/>
  <c r="D826" i="20"/>
  <c r="B826" i="20" a="1"/>
  <c r="B826" i="20" s="1"/>
  <c r="A827" i="20"/>
  <c r="I825" i="20"/>
  <c r="H825" i="20"/>
  <c r="F826" i="20" l="1"/>
  <c r="G826" i="20"/>
  <c r="I826" i="20"/>
  <c r="H826" i="20"/>
  <c r="A828" i="20"/>
  <c r="E827" i="20"/>
  <c r="L827" i="20"/>
  <c r="D827" i="20"/>
  <c r="K827" i="20"/>
  <c r="C827" i="20" a="1"/>
  <c r="C827" i="20" s="1"/>
  <c r="J827" i="20"/>
  <c r="B827" i="20" a="1"/>
  <c r="B827" i="20" s="1"/>
  <c r="F827" i="20" l="1"/>
  <c r="G827" i="20"/>
  <c r="A829" i="20"/>
  <c r="E828" i="20"/>
  <c r="C828" i="20" a="1"/>
  <c r="C828" i="20" s="1"/>
  <c r="L828" i="20"/>
  <c r="D828" i="20"/>
  <c r="B828" i="20" a="1"/>
  <c r="B828" i="20" s="1"/>
  <c r="J828" i="20"/>
  <c r="K828" i="20"/>
  <c r="I827" i="20"/>
  <c r="H827" i="20"/>
  <c r="F828" i="20" l="1"/>
  <c r="G828" i="20"/>
  <c r="B829" i="20" a="1"/>
  <c r="B829" i="20" s="1"/>
  <c r="E829" i="20"/>
  <c r="A830" i="20"/>
  <c r="C829" i="20" a="1"/>
  <c r="C829" i="20" s="1"/>
  <c r="L829" i="20"/>
  <c r="K829" i="20"/>
  <c r="D829" i="20"/>
  <c r="J829" i="20"/>
  <c r="I828" i="20"/>
  <c r="H828" i="20"/>
  <c r="F829" i="20" l="1"/>
  <c r="G829" i="20"/>
  <c r="I829" i="20"/>
  <c r="H829" i="20"/>
  <c r="K830" i="20"/>
  <c r="J830" i="20"/>
  <c r="C830" i="20" a="1"/>
  <c r="C830" i="20" s="1"/>
  <c r="E830" i="20"/>
  <c r="A831" i="20"/>
  <c r="L830" i="20"/>
  <c r="D830" i="20"/>
  <c r="B830" i="20" a="1"/>
  <c r="B830" i="20" s="1"/>
  <c r="F830" i="20" l="1"/>
  <c r="G830" i="20"/>
  <c r="A832" i="20"/>
  <c r="E831" i="20"/>
  <c r="L831" i="20"/>
  <c r="D831" i="20"/>
  <c r="K831" i="20"/>
  <c r="C831" i="20" a="1"/>
  <c r="C831" i="20" s="1"/>
  <c r="J831" i="20"/>
  <c r="B831" i="20" a="1"/>
  <c r="B831" i="20" s="1"/>
  <c r="I830" i="20"/>
  <c r="H830" i="20"/>
  <c r="F831" i="20" l="1"/>
  <c r="G831" i="20"/>
  <c r="I831" i="20"/>
  <c r="H831" i="20"/>
  <c r="A833" i="20"/>
  <c r="E832" i="20"/>
  <c r="C832" i="20" a="1"/>
  <c r="C832" i="20" s="1"/>
  <c r="J832" i="20"/>
  <c r="B832" i="20" a="1"/>
  <c r="B832" i="20" s="1"/>
  <c r="L832" i="20"/>
  <c r="K832" i="20"/>
  <c r="D832" i="20"/>
  <c r="F832" i="20" l="1"/>
  <c r="G832" i="20"/>
  <c r="B833" i="20" a="1"/>
  <c r="B833" i="20" s="1"/>
  <c r="A834" i="20"/>
  <c r="C833" i="20" a="1"/>
  <c r="C833" i="20" s="1"/>
  <c r="J833" i="20"/>
  <c r="L833" i="20"/>
  <c r="K833" i="20"/>
  <c r="E833" i="20"/>
  <c r="D833" i="20"/>
  <c r="I832" i="20"/>
  <c r="H832" i="20"/>
  <c r="F833" i="20" l="1"/>
  <c r="G833" i="20"/>
  <c r="I833" i="20"/>
  <c r="H833" i="20"/>
  <c r="K834" i="20"/>
  <c r="J834" i="20"/>
  <c r="C834" i="20" a="1"/>
  <c r="C834" i="20" s="1"/>
  <c r="B834" i="20" a="1"/>
  <c r="B834" i="20" s="1"/>
  <c r="A835" i="20"/>
  <c r="L834" i="20"/>
  <c r="D834" i="20"/>
  <c r="E834" i="20"/>
  <c r="F834" i="20" l="1"/>
  <c r="G834" i="20"/>
  <c r="I834" i="20"/>
  <c r="H834" i="20"/>
  <c r="A836" i="20"/>
  <c r="E835" i="20"/>
  <c r="L835" i="20"/>
  <c r="D835" i="20"/>
  <c r="K835" i="20"/>
  <c r="B835" i="20" a="1"/>
  <c r="B835" i="20" s="1"/>
  <c r="J835" i="20"/>
  <c r="C835" i="20" a="1"/>
  <c r="C835" i="20" s="1"/>
  <c r="F835" i="20" l="1"/>
  <c r="G835" i="20"/>
  <c r="I835" i="20"/>
  <c r="H835" i="20"/>
  <c r="A837" i="20"/>
  <c r="E836" i="20"/>
  <c r="K836" i="20"/>
  <c r="B836" i="20" a="1"/>
  <c r="B836" i="20" s="1"/>
  <c r="J836" i="20"/>
  <c r="D836" i="20"/>
  <c r="L836" i="20"/>
  <c r="C836" i="20" a="1"/>
  <c r="C836" i="20" s="1"/>
  <c r="F836" i="20" l="1"/>
  <c r="G836" i="20"/>
  <c r="B837" i="20" a="1"/>
  <c r="B837" i="20" s="1"/>
  <c r="K837" i="20"/>
  <c r="J837" i="20"/>
  <c r="D837" i="20"/>
  <c r="E837" i="20"/>
  <c r="C837" i="20" a="1"/>
  <c r="C837" i="20" s="1"/>
  <c r="L837" i="20"/>
  <c r="A838" i="20"/>
  <c r="I836" i="20"/>
  <c r="H836" i="20"/>
  <c r="F837" i="20" l="1"/>
  <c r="G837" i="20"/>
  <c r="K838" i="20"/>
  <c r="J838" i="20"/>
  <c r="C838" i="20" a="1"/>
  <c r="C838" i="20" s="1"/>
  <c r="D838" i="20"/>
  <c r="B838" i="20" a="1"/>
  <c r="B838" i="20" s="1"/>
  <c r="A839" i="20"/>
  <c r="L838" i="20"/>
  <c r="E838" i="20"/>
  <c r="I837" i="20"/>
  <c r="H837" i="20"/>
  <c r="F838" i="20" l="1"/>
  <c r="G838" i="20"/>
  <c r="A840" i="20"/>
  <c r="E839" i="20"/>
  <c r="L839" i="20"/>
  <c r="D839" i="20"/>
  <c r="K839" i="20"/>
  <c r="B839" i="20" a="1"/>
  <c r="B839" i="20" s="1"/>
  <c r="C839" i="20" a="1"/>
  <c r="C839" i="20" s="1"/>
  <c r="J839" i="20"/>
  <c r="I838" i="20"/>
  <c r="H838" i="20"/>
  <c r="G839" i="20" l="1"/>
  <c r="F839" i="20"/>
  <c r="H839" i="20"/>
  <c r="I839" i="20"/>
  <c r="A841" i="20"/>
  <c r="E840" i="20"/>
  <c r="D840" i="20"/>
  <c r="L840" i="20"/>
  <c r="K840" i="20"/>
  <c r="B840" i="20" a="1"/>
  <c r="B840" i="20" s="1"/>
  <c r="J840" i="20"/>
  <c r="C840" i="20" a="1"/>
  <c r="C840" i="20" s="1"/>
  <c r="F840" i="20" l="1"/>
  <c r="G840" i="20"/>
  <c r="B841" i="20" a="1"/>
  <c r="B841" i="20" s="1"/>
  <c r="E841" i="20"/>
  <c r="D841" i="20"/>
  <c r="L841" i="20"/>
  <c r="K841" i="20"/>
  <c r="C841" i="20" a="1"/>
  <c r="C841" i="20" s="1"/>
  <c r="A842" i="20"/>
  <c r="J841" i="20"/>
  <c r="H840" i="20"/>
  <c r="I840" i="20"/>
  <c r="F841" i="20" l="1"/>
  <c r="G841" i="20"/>
  <c r="I841" i="20"/>
  <c r="H841" i="20"/>
  <c r="K842" i="20"/>
  <c r="J842" i="20"/>
  <c r="C842" i="20" a="1"/>
  <c r="C842" i="20" s="1"/>
  <c r="E842" i="20"/>
  <c r="D842" i="20"/>
  <c r="L842" i="20"/>
  <c r="A843" i="20"/>
  <c r="B842" i="20" a="1"/>
  <c r="B842" i="20" s="1"/>
  <c r="F842" i="20" l="1"/>
  <c r="G842" i="20"/>
  <c r="I842" i="20"/>
  <c r="H842" i="20"/>
  <c r="A844" i="20"/>
  <c r="E843" i="20"/>
  <c r="L843" i="20"/>
  <c r="D843" i="20"/>
  <c r="K843" i="20"/>
  <c r="C843" i="20" a="1"/>
  <c r="C843" i="20" s="1"/>
  <c r="B843" i="20" a="1"/>
  <c r="B843" i="20" s="1"/>
  <c r="J843" i="20"/>
  <c r="G843" i="20" l="1"/>
  <c r="F843" i="20"/>
  <c r="A845" i="20"/>
  <c r="E844" i="20"/>
  <c r="C844" i="20" a="1"/>
  <c r="C844" i="20" s="1"/>
  <c r="L844" i="20"/>
  <c r="K844" i="20"/>
  <c r="J844" i="20"/>
  <c r="D844" i="20"/>
  <c r="B844" i="20" a="1"/>
  <c r="B844" i="20" s="1"/>
  <c r="I843" i="20"/>
  <c r="H843" i="20"/>
  <c r="F844" i="20" l="1"/>
  <c r="G844" i="20"/>
  <c r="I844" i="20"/>
  <c r="H844" i="20"/>
  <c r="B845" i="20" a="1"/>
  <c r="B845" i="20" s="1"/>
  <c r="A846" i="20"/>
  <c r="C845" i="20" a="1"/>
  <c r="C845" i="20" s="1"/>
  <c r="L845" i="20"/>
  <c r="E845" i="20"/>
  <c r="K845" i="20"/>
  <c r="J845" i="20"/>
  <c r="D845" i="20"/>
  <c r="F845" i="20" l="1"/>
  <c r="G845" i="20"/>
  <c r="K846" i="20"/>
  <c r="J846" i="20"/>
  <c r="C846" i="20" a="1"/>
  <c r="C846" i="20" s="1"/>
  <c r="A847" i="20"/>
  <c r="L846" i="20"/>
  <c r="E846" i="20"/>
  <c r="D846" i="20"/>
  <c r="B846" i="20" a="1"/>
  <c r="B846" i="20" s="1"/>
  <c r="I845" i="20"/>
  <c r="H845" i="20"/>
  <c r="F846" i="20" l="1"/>
  <c r="G846" i="20"/>
  <c r="A848" i="20"/>
  <c r="E847" i="20"/>
  <c r="L847" i="20"/>
  <c r="D847" i="20"/>
  <c r="K847" i="20"/>
  <c r="J847" i="20"/>
  <c r="C847" i="20" a="1"/>
  <c r="C847" i="20" s="1"/>
  <c r="B847" i="20" a="1"/>
  <c r="B847" i="20" s="1"/>
  <c r="I846" i="20"/>
  <c r="H846" i="20"/>
  <c r="F847" i="20" l="1"/>
  <c r="G847" i="20"/>
  <c r="I847" i="20"/>
  <c r="H847" i="20"/>
  <c r="A849" i="20"/>
  <c r="E848" i="20"/>
  <c r="J848" i="20"/>
  <c r="C848" i="20" a="1"/>
  <c r="C848" i="20" s="1"/>
  <c r="D848" i="20"/>
  <c r="K848" i="20"/>
  <c r="B848" i="20" a="1"/>
  <c r="B848" i="20" s="1"/>
  <c r="L848" i="20"/>
  <c r="F848" i="20" l="1"/>
  <c r="G848" i="20"/>
  <c r="B849" i="20" a="1"/>
  <c r="B849" i="20" s="1"/>
  <c r="J849" i="20"/>
  <c r="A850" i="20"/>
  <c r="C849" i="20" a="1"/>
  <c r="C849" i="20" s="1"/>
  <c r="L849" i="20"/>
  <c r="E849" i="20"/>
  <c r="K849" i="20"/>
  <c r="D849" i="20"/>
  <c r="I848" i="20"/>
  <c r="H848" i="20"/>
  <c r="F849" i="20" l="1"/>
  <c r="G849" i="20"/>
  <c r="K850" i="20"/>
  <c r="J850" i="20"/>
  <c r="C850" i="20" a="1"/>
  <c r="C850" i="20" s="1"/>
  <c r="B850" i="20" a="1"/>
  <c r="B850" i="20" s="1"/>
  <c r="A851" i="20"/>
  <c r="E850" i="20"/>
  <c r="D850" i="20"/>
  <c r="L850" i="20"/>
  <c r="I849" i="20"/>
  <c r="H849" i="20"/>
  <c r="F850" i="20" l="1"/>
  <c r="G850" i="20"/>
  <c r="A852" i="20"/>
  <c r="E851" i="20"/>
  <c r="L851" i="20"/>
  <c r="D851" i="20"/>
  <c r="K851" i="20"/>
  <c r="B851" i="20" a="1"/>
  <c r="B851" i="20" s="1"/>
  <c r="J851" i="20"/>
  <c r="C851" i="20" a="1"/>
  <c r="C851" i="20" s="1"/>
  <c r="I850" i="20"/>
  <c r="H850" i="20"/>
  <c r="F851" i="20" l="1"/>
  <c r="G851" i="20"/>
  <c r="I851" i="20"/>
  <c r="H851" i="20"/>
  <c r="A853" i="20"/>
  <c r="E852" i="20"/>
  <c r="D852" i="20"/>
  <c r="K852" i="20"/>
  <c r="B852" i="20" a="1"/>
  <c r="B852" i="20" s="1"/>
  <c r="J852" i="20"/>
  <c r="C852" i="20" a="1"/>
  <c r="C852" i="20" s="1"/>
  <c r="L852" i="20"/>
  <c r="F852" i="20" l="1"/>
  <c r="G852" i="20"/>
  <c r="B853" i="20" a="1"/>
  <c r="B853" i="20" s="1"/>
  <c r="D853" i="20"/>
  <c r="K853" i="20"/>
  <c r="J853" i="20"/>
  <c r="A854" i="20"/>
  <c r="L853" i="20"/>
  <c r="C853" i="20" a="1"/>
  <c r="C853" i="20" s="1"/>
  <c r="E853" i="20"/>
  <c r="H852" i="20"/>
  <c r="I852" i="20"/>
  <c r="F853" i="20" l="1"/>
  <c r="G853" i="20"/>
  <c r="K854" i="20"/>
  <c r="J854" i="20"/>
  <c r="C854" i="20" a="1"/>
  <c r="C854" i="20" s="1"/>
  <c r="D854" i="20"/>
  <c r="B854" i="20" a="1"/>
  <c r="B854" i="20" s="1"/>
  <c r="A855" i="20"/>
  <c r="E854" i="20"/>
  <c r="L854" i="20"/>
  <c r="I853" i="20"/>
  <c r="H853" i="20"/>
  <c r="F854" i="20" l="1"/>
  <c r="G854" i="20"/>
  <c r="I854" i="20"/>
  <c r="H854" i="20"/>
  <c r="A856" i="20"/>
  <c r="E855" i="20"/>
  <c r="L855" i="20"/>
  <c r="D855" i="20"/>
  <c r="K855" i="20"/>
  <c r="B855" i="20" a="1"/>
  <c r="B855" i="20" s="1"/>
  <c r="J855" i="20"/>
  <c r="C855" i="20" a="1"/>
  <c r="C855" i="20" s="1"/>
  <c r="F855" i="20" l="1"/>
  <c r="G855" i="20"/>
  <c r="A857" i="20"/>
  <c r="E856" i="20"/>
  <c r="L856" i="20"/>
  <c r="K856" i="20"/>
  <c r="B856" i="20" a="1"/>
  <c r="B856" i="20" s="1"/>
  <c r="D856" i="20"/>
  <c r="J856" i="20"/>
  <c r="C856" i="20" a="1"/>
  <c r="C856" i="20" s="1"/>
  <c r="H855" i="20"/>
  <c r="I855" i="20"/>
  <c r="F856" i="20" l="1"/>
  <c r="G856" i="20"/>
  <c r="H856" i="20"/>
  <c r="I856" i="20"/>
  <c r="B857" i="20" a="1"/>
  <c r="B857" i="20" s="1"/>
  <c r="L857" i="20"/>
  <c r="K857" i="20"/>
  <c r="E857" i="20"/>
  <c r="D857" i="20"/>
  <c r="J857" i="20"/>
  <c r="C857" i="20" a="1"/>
  <c r="C857" i="20" s="1"/>
  <c r="A858" i="20"/>
  <c r="F857" i="20" l="1"/>
  <c r="G857" i="20"/>
  <c r="I857" i="20"/>
  <c r="H857" i="20"/>
  <c r="K858" i="20"/>
  <c r="J858" i="20"/>
  <c r="C858" i="20" a="1"/>
  <c r="C858" i="20" s="1"/>
  <c r="L858" i="20"/>
  <c r="E858" i="20"/>
  <c r="D858" i="20"/>
  <c r="A859" i="20"/>
  <c r="B858" i="20" a="1"/>
  <c r="B858" i="20" s="1"/>
  <c r="F858" i="20" l="1"/>
  <c r="G858" i="20"/>
  <c r="I858" i="20"/>
  <c r="H858" i="20"/>
  <c r="A860" i="20"/>
  <c r="E859" i="20"/>
  <c r="L859" i="20"/>
  <c r="D859" i="20"/>
  <c r="K859" i="20"/>
  <c r="C859" i="20" a="1"/>
  <c r="C859" i="20" s="1"/>
  <c r="B859" i="20" a="1"/>
  <c r="B859" i="20" s="1"/>
  <c r="J859" i="20"/>
  <c r="F859" i="20" l="1"/>
  <c r="G859" i="20"/>
  <c r="I859" i="20"/>
  <c r="H859" i="20"/>
  <c r="A861" i="20"/>
  <c r="E860" i="20"/>
  <c r="C860" i="20" a="1"/>
  <c r="C860" i="20" s="1"/>
  <c r="L860" i="20"/>
  <c r="K860" i="20"/>
  <c r="D860" i="20"/>
  <c r="J860" i="20"/>
  <c r="B860" i="20" a="1"/>
  <c r="B860" i="20" s="1"/>
  <c r="F860" i="20" l="1"/>
  <c r="G860" i="20"/>
  <c r="I860" i="20"/>
  <c r="H860" i="20"/>
  <c r="B861" i="20" a="1"/>
  <c r="B861" i="20" s="1"/>
  <c r="E861" i="20"/>
  <c r="A862" i="20"/>
  <c r="C861" i="20" a="1"/>
  <c r="C861" i="20" s="1"/>
  <c r="L861" i="20"/>
  <c r="D861" i="20"/>
  <c r="K861" i="20"/>
  <c r="J861" i="20"/>
  <c r="F861" i="20" l="1"/>
  <c r="G861" i="20"/>
  <c r="I861" i="20"/>
  <c r="H861" i="20"/>
  <c r="K862" i="20"/>
  <c r="J862" i="20"/>
  <c r="C862" i="20" a="1"/>
  <c r="C862" i="20" s="1"/>
  <c r="E862" i="20"/>
  <c r="A863" i="20"/>
  <c r="L862" i="20"/>
  <c r="D862" i="20"/>
  <c r="B862" i="20" a="1"/>
  <c r="B862" i="20" s="1"/>
  <c r="F862" i="20" l="1"/>
  <c r="G862" i="20"/>
  <c r="I862" i="20"/>
  <c r="H862" i="20"/>
  <c r="A864" i="20"/>
  <c r="E863" i="20"/>
  <c r="L863" i="20"/>
  <c r="D863" i="20"/>
  <c r="K863" i="20"/>
  <c r="C863" i="20" a="1"/>
  <c r="C863" i="20" s="1"/>
  <c r="J863" i="20"/>
  <c r="B863" i="20" a="1"/>
  <c r="B863" i="20" s="1"/>
  <c r="F863" i="20" l="1"/>
  <c r="G863" i="20"/>
  <c r="A865" i="20"/>
  <c r="E864" i="20"/>
  <c r="C864" i="20" a="1"/>
  <c r="C864" i="20" s="1"/>
  <c r="J864" i="20"/>
  <c r="L864" i="20"/>
  <c r="K864" i="20"/>
  <c r="D864" i="20"/>
  <c r="B864" i="20" a="1"/>
  <c r="B864" i="20" s="1"/>
  <c r="I863" i="20"/>
  <c r="H863" i="20"/>
  <c r="F864" i="20" l="1"/>
  <c r="G864" i="20"/>
  <c r="I864" i="20"/>
  <c r="H864" i="20"/>
  <c r="B865" i="20" a="1"/>
  <c r="B865" i="20" s="1"/>
  <c r="A866" i="20"/>
  <c r="C865" i="20" a="1"/>
  <c r="C865" i="20" s="1"/>
  <c r="J865" i="20"/>
  <c r="L865" i="20"/>
  <c r="E865" i="20"/>
  <c r="D865" i="20"/>
  <c r="K865" i="20"/>
  <c r="F865" i="20" l="1"/>
  <c r="G865" i="20"/>
  <c r="I865" i="20"/>
  <c r="H865" i="20"/>
  <c r="K866" i="20"/>
  <c r="J866" i="20"/>
  <c r="C866" i="20" a="1"/>
  <c r="C866" i="20" s="1"/>
  <c r="B866" i="20" a="1"/>
  <c r="B866" i="20" s="1"/>
  <c r="A867" i="20"/>
  <c r="L866" i="20"/>
  <c r="E866" i="20"/>
  <c r="D866" i="20"/>
  <c r="F866" i="20" l="1"/>
  <c r="G866" i="20"/>
  <c r="I866" i="20"/>
  <c r="H866" i="20"/>
  <c r="A868" i="20"/>
  <c r="E867" i="20"/>
  <c r="L867" i="20"/>
  <c r="D867" i="20"/>
  <c r="K867" i="20"/>
  <c r="B867" i="20" a="1"/>
  <c r="B867" i="20" s="1"/>
  <c r="J867" i="20"/>
  <c r="C867" i="20" a="1"/>
  <c r="C867" i="20" s="1"/>
  <c r="F867" i="20" l="1"/>
  <c r="G867" i="20"/>
  <c r="I867" i="20"/>
  <c r="H867" i="20"/>
  <c r="A869" i="20"/>
  <c r="E868" i="20"/>
  <c r="K868" i="20"/>
  <c r="B868" i="20" a="1"/>
  <c r="B868" i="20" s="1"/>
  <c r="J868" i="20"/>
  <c r="D868" i="20"/>
  <c r="C868" i="20" a="1"/>
  <c r="C868" i="20" s="1"/>
  <c r="L868" i="20"/>
  <c r="F868" i="20" l="1"/>
  <c r="G868" i="20"/>
  <c r="I868" i="20"/>
  <c r="H868" i="20"/>
  <c r="B869" i="20" a="1"/>
  <c r="B869" i="20" s="1"/>
  <c r="L869" i="20"/>
  <c r="K869" i="20"/>
  <c r="J869" i="20"/>
  <c r="D869" i="20"/>
  <c r="A870" i="20"/>
  <c r="C869" i="20" a="1"/>
  <c r="C869" i="20" s="1"/>
  <c r="E869" i="20"/>
  <c r="F869" i="20" l="1"/>
  <c r="G869" i="20"/>
  <c r="K870" i="20"/>
  <c r="J870" i="20"/>
  <c r="C870" i="20" a="1"/>
  <c r="C870" i="20" s="1"/>
  <c r="A871" i="20"/>
  <c r="L870" i="20"/>
  <c r="E870" i="20"/>
  <c r="D870" i="20"/>
  <c r="B870" i="20" a="1"/>
  <c r="B870" i="20" s="1"/>
  <c r="I869" i="20"/>
  <c r="H869" i="20"/>
  <c r="F870" i="20" l="1"/>
  <c r="G870" i="20"/>
  <c r="A872" i="20"/>
  <c r="E871" i="20"/>
  <c r="L871" i="20"/>
  <c r="D871" i="20"/>
  <c r="K871" i="20"/>
  <c r="B871" i="20" a="1"/>
  <c r="B871" i="20" s="1"/>
  <c r="J871" i="20"/>
  <c r="C871" i="20" a="1"/>
  <c r="C871" i="20" s="1"/>
  <c r="I870" i="20"/>
  <c r="H870" i="20"/>
  <c r="F871" i="20" l="1"/>
  <c r="G871" i="20"/>
  <c r="H871" i="20"/>
  <c r="I871" i="20"/>
  <c r="A873" i="20"/>
  <c r="E872" i="20"/>
  <c r="J872" i="20"/>
  <c r="C872" i="20" a="1"/>
  <c r="C872" i="20" s="1"/>
  <c r="B872" i="20" a="1"/>
  <c r="B872" i="20" s="1"/>
  <c r="L872" i="20"/>
  <c r="K872" i="20"/>
  <c r="D872" i="20"/>
  <c r="F872" i="20" l="1"/>
  <c r="G872" i="20"/>
  <c r="I872" i="20"/>
  <c r="H872" i="20"/>
  <c r="B873" i="20" a="1"/>
  <c r="B873" i="20" s="1"/>
  <c r="L873" i="20"/>
  <c r="D873" i="20"/>
  <c r="C873" i="20" a="1"/>
  <c r="C873" i="20" s="1"/>
  <c r="K873" i="20"/>
  <c r="J873" i="20"/>
  <c r="E873" i="20"/>
  <c r="A874" i="20"/>
  <c r="F873" i="20" l="1"/>
  <c r="G873" i="20"/>
  <c r="I873" i="20"/>
  <c r="H873" i="20"/>
  <c r="K874" i="20"/>
  <c r="J874" i="20"/>
  <c r="C874" i="20" a="1"/>
  <c r="C874" i="20" s="1"/>
  <c r="E874" i="20"/>
  <c r="D874" i="20"/>
  <c r="A875" i="20"/>
  <c r="L874" i="20"/>
  <c r="B874" i="20" a="1"/>
  <c r="B874" i="20" s="1"/>
  <c r="F874" i="20" l="1"/>
  <c r="G874" i="20"/>
  <c r="I874" i="20"/>
  <c r="H874" i="20"/>
  <c r="A876" i="20"/>
  <c r="E875" i="20"/>
  <c r="L875" i="20"/>
  <c r="D875" i="20"/>
  <c r="K875" i="20"/>
  <c r="B875" i="20" a="1"/>
  <c r="B875" i="20" s="1"/>
  <c r="C875" i="20" a="1"/>
  <c r="C875" i="20" s="1"/>
  <c r="J875" i="20"/>
  <c r="G875" i="20" l="1"/>
  <c r="F875" i="20"/>
  <c r="A877" i="20"/>
  <c r="E876" i="20"/>
  <c r="J876" i="20"/>
  <c r="C876" i="20" a="1"/>
  <c r="C876" i="20" s="1"/>
  <c r="B876" i="20" a="1"/>
  <c r="B876" i="20" s="1"/>
  <c r="L876" i="20"/>
  <c r="D876" i="20"/>
  <c r="K876" i="20"/>
  <c r="H875" i="20"/>
  <c r="I875" i="20"/>
  <c r="F876" i="20" l="1"/>
  <c r="G876" i="20"/>
  <c r="I876" i="20"/>
  <c r="H876" i="20"/>
  <c r="B877" i="20" a="1"/>
  <c r="B877" i="20" s="1"/>
  <c r="L877" i="20"/>
  <c r="D877" i="20"/>
  <c r="K877" i="20"/>
  <c r="J877" i="20"/>
  <c r="C877" i="20" a="1"/>
  <c r="C877" i="20" s="1"/>
  <c r="E877" i="20"/>
  <c r="A878" i="20"/>
  <c r="F877" i="20" l="1"/>
  <c r="G877" i="20"/>
  <c r="K878" i="20"/>
  <c r="J878" i="20"/>
  <c r="C878" i="20" a="1"/>
  <c r="C878" i="20" s="1"/>
  <c r="A879" i="20"/>
  <c r="L878" i="20"/>
  <c r="E878" i="20"/>
  <c r="D878" i="20"/>
  <c r="B878" i="20" a="1"/>
  <c r="B878" i="20" s="1"/>
  <c r="I877" i="20"/>
  <c r="H877" i="20"/>
  <c r="G878" i="20" l="1"/>
  <c r="F878" i="20"/>
  <c r="I878" i="20"/>
  <c r="H878" i="20"/>
  <c r="A880" i="20"/>
  <c r="E879" i="20"/>
  <c r="L879" i="20"/>
  <c r="D879" i="20"/>
  <c r="K879" i="20"/>
  <c r="B879" i="20" a="1"/>
  <c r="B879" i="20" s="1"/>
  <c r="J879" i="20"/>
  <c r="C879" i="20" a="1"/>
  <c r="C879" i="20" s="1"/>
  <c r="F879" i="20" l="1"/>
  <c r="G879" i="20"/>
  <c r="A881" i="20"/>
  <c r="E880" i="20"/>
  <c r="J880" i="20"/>
  <c r="C880" i="20" a="1"/>
  <c r="C880" i="20" s="1"/>
  <c r="B880" i="20" a="1"/>
  <c r="B880" i="20" s="1"/>
  <c r="L880" i="20"/>
  <c r="D880" i="20"/>
  <c r="K880" i="20"/>
  <c r="H879" i="20"/>
  <c r="I879" i="20"/>
  <c r="F880" i="20" l="1"/>
  <c r="G880" i="20"/>
  <c r="I880" i="20"/>
  <c r="H880" i="20"/>
  <c r="B881" i="20" a="1"/>
  <c r="B881" i="20" s="1"/>
  <c r="L881" i="20"/>
  <c r="D881" i="20"/>
  <c r="C881" i="20" a="1"/>
  <c r="C881" i="20" s="1"/>
  <c r="K881" i="20"/>
  <c r="J881" i="20"/>
  <c r="A882" i="20"/>
  <c r="E881" i="20"/>
  <c r="F881" i="20" l="1"/>
  <c r="G881" i="20"/>
  <c r="I881" i="20"/>
  <c r="H881" i="20"/>
  <c r="K882" i="20"/>
  <c r="J882" i="20"/>
  <c r="C882" i="20" a="1"/>
  <c r="C882" i="20" s="1"/>
  <c r="E882" i="20"/>
  <c r="D882" i="20"/>
  <c r="A883" i="20"/>
  <c r="L882" i="20"/>
  <c r="B882" i="20" a="1"/>
  <c r="B882" i="20" s="1"/>
  <c r="F882" i="20" l="1"/>
  <c r="G882" i="20"/>
  <c r="I882" i="20"/>
  <c r="H882" i="20"/>
  <c r="A884" i="20"/>
  <c r="E883" i="20"/>
  <c r="L883" i="20"/>
  <c r="D883" i="20"/>
  <c r="K883" i="20"/>
  <c r="B883" i="20" a="1"/>
  <c r="B883" i="20" s="1"/>
  <c r="J883" i="20"/>
  <c r="C883" i="20" a="1"/>
  <c r="C883" i="20" s="1"/>
  <c r="G883" i="20" l="1"/>
  <c r="F883" i="20"/>
  <c r="A885" i="20"/>
  <c r="E884" i="20"/>
  <c r="J884" i="20"/>
  <c r="C884" i="20" a="1"/>
  <c r="C884" i="20" s="1"/>
  <c r="B884" i="20" a="1"/>
  <c r="B884" i="20" s="1"/>
  <c r="D884" i="20"/>
  <c r="K884" i="20"/>
  <c r="L884" i="20"/>
  <c r="H883" i="20"/>
  <c r="I883" i="20"/>
  <c r="F884" i="20" l="1"/>
  <c r="G884" i="20"/>
  <c r="I884" i="20"/>
  <c r="H884" i="20"/>
  <c r="B885" i="20" a="1"/>
  <c r="B885" i="20" s="1"/>
  <c r="L885" i="20"/>
  <c r="D885" i="20"/>
  <c r="K885" i="20"/>
  <c r="J885" i="20"/>
  <c r="C885" i="20" a="1"/>
  <c r="C885" i="20" s="1"/>
  <c r="A886" i="20"/>
  <c r="E885" i="20"/>
  <c r="F885" i="20" l="1"/>
  <c r="G885" i="20"/>
  <c r="K886" i="20"/>
  <c r="J886" i="20"/>
  <c r="C886" i="20" a="1"/>
  <c r="C886" i="20" s="1"/>
  <c r="A887" i="20"/>
  <c r="L886" i="20"/>
  <c r="E886" i="20"/>
  <c r="D886" i="20"/>
  <c r="B886" i="20" a="1"/>
  <c r="B886" i="20" s="1"/>
  <c r="I885" i="20"/>
  <c r="H885" i="20"/>
  <c r="F886" i="20" l="1"/>
  <c r="G886" i="20"/>
  <c r="A888" i="20"/>
  <c r="E887" i="20"/>
  <c r="L887" i="20"/>
  <c r="D887" i="20"/>
  <c r="K887" i="20"/>
  <c r="B887" i="20" a="1"/>
  <c r="B887" i="20" s="1"/>
  <c r="J887" i="20"/>
  <c r="C887" i="20" a="1"/>
  <c r="C887" i="20" s="1"/>
  <c r="I886" i="20"/>
  <c r="H886" i="20"/>
  <c r="G887" i="20" l="1"/>
  <c r="F887" i="20"/>
  <c r="H887" i="20"/>
  <c r="I887" i="20"/>
  <c r="A889" i="20"/>
  <c r="E888" i="20"/>
  <c r="J888" i="20"/>
  <c r="C888" i="20" a="1"/>
  <c r="C888" i="20" s="1"/>
  <c r="B888" i="20" a="1"/>
  <c r="B888" i="20" s="1"/>
  <c r="L888" i="20"/>
  <c r="K888" i="20"/>
  <c r="D888" i="20"/>
  <c r="F888" i="20" l="1"/>
  <c r="G888" i="20"/>
  <c r="I888" i="20"/>
  <c r="H888" i="20"/>
  <c r="B889" i="20" a="1"/>
  <c r="B889" i="20" s="1"/>
  <c r="L889" i="20"/>
  <c r="D889" i="20"/>
  <c r="C889" i="20" a="1"/>
  <c r="C889" i="20" s="1"/>
  <c r="K889" i="20"/>
  <c r="J889" i="20"/>
  <c r="E889" i="20"/>
  <c r="A890" i="20"/>
  <c r="F889" i="20" l="1"/>
  <c r="G889" i="20"/>
  <c r="I889" i="20"/>
  <c r="H889" i="20"/>
  <c r="K890" i="20"/>
  <c r="J890" i="20"/>
  <c r="C890" i="20" a="1"/>
  <c r="C890" i="20" s="1"/>
  <c r="E890" i="20"/>
  <c r="D890" i="20"/>
  <c r="A891" i="20"/>
  <c r="L890" i="20"/>
  <c r="B890" i="20" a="1"/>
  <c r="B890" i="20" s="1"/>
  <c r="F890" i="20" l="1"/>
  <c r="G890" i="20"/>
  <c r="A892" i="20"/>
  <c r="E891" i="20"/>
  <c r="L891" i="20"/>
  <c r="D891" i="20"/>
  <c r="K891" i="20"/>
  <c r="B891" i="20" a="1"/>
  <c r="B891" i="20" s="1"/>
  <c r="C891" i="20" a="1"/>
  <c r="C891" i="20" s="1"/>
  <c r="J891" i="20"/>
  <c r="I890" i="20"/>
  <c r="H890" i="20"/>
  <c r="F891" i="20" l="1"/>
  <c r="G891" i="20"/>
  <c r="H891" i="20"/>
  <c r="I891" i="20"/>
  <c r="A893" i="20"/>
  <c r="E892" i="20"/>
  <c r="J892" i="20"/>
  <c r="C892" i="20" a="1"/>
  <c r="C892" i="20" s="1"/>
  <c r="B892" i="20" a="1"/>
  <c r="B892" i="20" s="1"/>
  <c r="L892" i="20"/>
  <c r="D892" i="20"/>
  <c r="K892" i="20"/>
  <c r="F892" i="20" l="1"/>
  <c r="G892" i="20"/>
  <c r="B893" i="20" a="1"/>
  <c r="B893" i="20" s="1"/>
  <c r="L893" i="20"/>
  <c r="D893" i="20"/>
  <c r="K893" i="20"/>
  <c r="J893" i="20"/>
  <c r="C893" i="20" a="1"/>
  <c r="C893" i="20" s="1"/>
  <c r="E893" i="20"/>
  <c r="A894" i="20"/>
  <c r="I892" i="20"/>
  <c r="H892" i="20"/>
  <c r="F893" i="20" l="1"/>
  <c r="G893" i="20"/>
  <c r="I893" i="20"/>
  <c r="H893" i="20"/>
  <c r="K894" i="20"/>
  <c r="J894" i="20"/>
  <c r="C894" i="20" a="1"/>
  <c r="C894" i="20" s="1"/>
  <c r="A895" i="20"/>
  <c r="L894" i="20"/>
  <c r="E894" i="20"/>
  <c r="D894" i="20"/>
  <c r="B894" i="20" a="1"/>
  <c r="B894" i="20" s="1"/>
  <c r="F894" i="20" l="1"/>
  <c r="G894" i="20"/>
  <c r="I894" i="20"/>
  <c r="H894" i="20"/>
  <c r="A896" i="20"/>
  <c r="E895" i="20"/>
  <c r="L895" i="20"/>
  <c r="D895" i="20"/>
  <c r="K895" i="20"/>
  <c r="B895" i="20" a="1"/>
  <c r="B895" i="20" s="1"/>
  <c r="J895" i="20"/>
  <c r="C895" i="20" a="1"/>
  <c r="C895" i="20" s="1"/>
  <c r="G895" i="20" l="1"/>
  <c r="F895" i="20"/>
  <c r="H895" i="20"/>
  <c r="I895" i="20"/>
  <c r="A897" i="20"/>
  <c r="E896" i="20"/>
  <c r="J896" i="20"/>
  <c r="C896" i="20" a="1"/>
  <c r="C896" i="20" s="1"/>
  <c r="B896" i="20" a="1"/>
  <c r="B896" i="20" s="1"/>
  <c r="L896" i="20"/>
  <c r="K896" i="20"/>
  <c r="D896" i="20"/>
  <c r="F896" i="20" l="1"/>
  <c r="G896" i="20"/>
  <c r="B897" i="20" a="1"/>
  <c r="B897" i="20" s="1"/>
  <c r="L897" i="20"/>
  <c r="D897" i="20"/>
  <c r="C897" i="20" a="1"/>
  <c r="C897" i="20" s="1"/>
  <c r="K897" i="20"/>
  <c r="J897" i="20"/>
  <c r="A898" i="20"/>
  <c r="E897" i="20"/>
  <c r="I896" i="20"/>
  <c r="H896" i="20"/>
  <c r="F897" i="20" l="1"/>
  <c r="G897" i="20"/>
  <c r="I897" i="20"/>
  <c r="H897" i="20"/>
  <c r="K898" i="20"/>
  <c r="J898" i="20"/>
  <c r="C898" i="20" a="1"/>
  <c r="C898" i="20" s="1"/>
  <c r="E898" i="20"/>
  <c r="D898" i="20"/>
  <c r="A899" i="20"/>
  <c r="L898" i="20"/>
  <c r="B898" i="20" a="1"/>
  <c r="B898" i="20" s="1"/>
  <c r="F898" i="20" l="1"/>
  <c r="G898" i="20"/>
  <c r="I898" i="20"/>
  <c r="H898" i="20"/>
  <c r="A900" i="20"/>
  <c r="E899" i="20"/>
  <c r="L899" i="20"/>
  <c r="D899" i="20"/>
  <c r="K899" i="20"/>
  <c r="B899" i="20" a="1"/>
  <c r="B899" i="20" s="1"/>
  <c r="J899" i="20"/>
  <c r="C899" i="20" a="1"/>
  <c r="C899" i="20" s="1"/>
  <c r="F899" i="20" l="1"/>
  <c r="G899" i="20"/>
  <c r="A901" i="20"/>
  <c r="E900" i="20"/>
  <c r="J900" i="20"/>
  <c r="C900" i="20" a="1"/>
  <c r="C900" i="20" s="1"/>
  <c r="B900" i="20" a="1"/>
  <c r="B900" i="20" s="1"/>
  <c r="D900" i="20"/>
  <c r="L900" i="20"/>
  <c r="K900" i="20"/>
  <c r="H899" i="20"/>
  <c r="I899" i="20"/>
  <c r="F900" i="20" l="1"/>
  <c r="G900" i="20"/>
  <c r="I900" i="20"/>
  <c r="H900" i="20"/>
  <c r="B901" i="20" a="1"/>
  <c r="B901" i="20" s="1"/>
  <c r="L901" i="20"/>
  <c r="D901" i="20"/>
  <c r="K901" i="20"/>
  <c r="J901" i="20"/>
  <c r="C901" i="20" a="1"/>
  <c r="C901" i="20" s="1"/>
  <c r="A902" i="20"/>
  <c r="E901" i="20"/>
  <c r="F901" i="20" l="1"/>
  <c r="G901" i="20"/>
  <c r="I901" i="20"/>
  <c r="H901" i="20"/>
  <c r="K902" i="20"/>
  <c r="J902" i="20"/>
  <c r="C902" i="20" a="1"/>
  <c r="C902" i="20" s="1"/>
  <c r="A903" i="20"/>
  <c r="L902" i="20"/>
  <c r="E902" i="20"/>
  <c r="D902" i="20"/>
  <c r="B902" i="20" a="1"/>
  <c r="B902" i="20" s="1"/>
  <c r="F902" i="20" l="1"/>
  <c r="G902" i="20"/>
  <c r="I902" i="20"/>
  <c r="H902" i="20"/>
  <c r="A904" i="20"/>
  <c r="E903" i="20"/>
  <c r="L903" i="20"/>
  <c r="D903" i="20"/>
  <c r="K903" i="20"/>
  <c r="B903" i="20" a="1"/>
  <c r="B903" i="20" s="1"/>
  <c r="J903" i="20"/>
  <c r="C903" i="20" a="1"/>
  <c r="C903" i="20" s="1"/>
  <c r="G903" i="20" l="1"/>
  <c r="F903" i="20"/>
  <c r="H903" i="20"/>
  <c r="I903" i="20"/>
  <c r="A905" i="20"/>
  <c r="E904" i="20"/>
  <c r="J904" i="20"/>
  <c r="C904" i="20" a="1"/>
  <c r="C904" i="20" s="1"/>
  <c r="B904" i="20" a="1"/>
  <c r="B904" i="20" s="1"/>
  <c r="L904" i="20"/>
  <c r="K904" i="20"/>
  <c r="D904" i="20"/>
  <c r="F904" i="20" l="1"/>
  <c r="G904" i="20"/>
  <c r="B905" i="20" a="1"/>
  <c r="B905" i="20" s="1"/>
  <c r="L905" i="20"/>
  <c r="D905" i="20"/>
  <c r="C905" i="20" a="1"/>
  <c r="C905" i="20" s="1"/>
  <c r="K905" i="20"/>
  <c r="J905" i="20"/>
  <c r="E905" i="20"/>
  <c r="A906" i="20"/>
  <c r="I904" i="20"/>
  <c r="H904" i="20"/>
  <c r="F905" i="20" l="1"/>
  <c r="G905" i="20"/>
  <c r="I905" i="20"/>
  <c r="H905" i="20"/>
  <c r="K906" i="20"/>
  <c r="J906" i="20"/>
  <c r="C906" i="20" a="1"/>
  <c r="C906" i="20" s="1"/>
  <c r="E906" i="20"/>
  <c r="D906" i="20"/>
  <c r="A907" i="20"/>
  <c r="L906" i="20"/>
  <c r="B906" i="20" a="1"/>
  <c r="B906" i="20" s="1"/>
  <c r="F906" i="20" l="1"/>
  <c r="G906" i="20"/>
  <c r="I906" i="20"/>
  <c r="H906" i="20"/>
  <c r="A908" i="20"/>
  <c r="E907" i="20"/>
  <c r="L907" i="20"/>
  <c r="D907" i="20"/>
  <c r="K907" i="20"/>
  <c r="B907" i="20" a="1"/>
  <c r="B907" i="20" s="1"/>
  <c r="C907" i="20" a="1"/>
  <c r="C907" i="20" s="1"/>
  <c r="J907" i="20"/>
  <c r="F907" i="20" l="1"/>
  <c r="G907" i="20"/>
  <c r="A909" i="20"/>
  <c r="E908" i="20"/>
  <c r="J908" i="20"/>
  <c r="C908" i="20" a="1"/>
  <c r="C908" i="20" s="1"/>
  <c r="B908" i="20" a="1"/>
  <c r="B908" i="20" s="1"/>
  <c r="L908" i="20"/>
  <c r="D908" i="20"/>
  <c r="K908" i="20"/>
  <c r="H907" i="20"/>
  <c r="I907" i="20"/>
  <c r="F908" i="20" l="1"/>
  <c r="G908" i="20"/>
  <c r="B909" i="20" a="1"/>
  <c r="B909" i="20" s="1"/>
  <c r="L909" i="20"/>
  <c r="D909" i="20"/>
  <c r="K909" i="20"/>
  <c r="J909" i="20"/>
  <c r="C909" i="20" a="1"/>
  <c r="C909" i="20" s="1"/>
  <c r="E909" i="20"/>
  <c r="A910" i="20"/>
  <c r="I908" i="20"/>
  <c r="H908" i="20"/>
  <c r="F909" i="20" l="1"/>
  <c r="G909" i="20"/>
  <c r="I909" i="20"/>
  <c r="H909" i="20"/>
  <c r="K910" i="20"/>
  <c r="J910" i="20"/>
  <c r="C910" i="20" a="1"/>
  <c r="C910" i="20" s="1"/>
  <c r="A911" i="20"/>
  <c r="L910" i="20"/>
  <c r="E910" i="20"/>
  <c r="D910" i="20"/>
  <c r="B910" i="20" a="1"/>
  <c r="B910" i="20" s="1"/>
  <c r="F910" i="20" l="1"/>
  <c r="G910" i="20"/>
  <c r="A912" i="20"/>
  <c r="E911" i="20"/>
  <c r="L911" i="20"/>
  <c r="D911" i="20"/>
  <c r="K911" i="20"/>
  <c r="B911" i="20" a="1"/>
  <c r="B911" i="20" s="1"/>
  <c r="J911" i="20"/>
  <c r="C911" i="20" a="1"/>
  <c r="C911" i="20" s="1"/>
  <c r="I910" i="20"/>
  <c r="H910" i="20"/>
  <c r="F911" i="20" l="1"/>
  <c r="G911" i="20"/>
  <c r="H911" i="20"/>
  <c r="I911" i="20"/>
  <c r="A913" i="20"/>
  <c r="E912" i="20"/>
  <c r="J912" i="20"/>
  <c r="C912" i="20" a="1"/>
  <c r="C912" i="20" s="1"/>
  <c r="B912" i="20" a="1"/>
  <c r="B912" i="20" s="1"/>
  <c r="L912" i="20"/>
  <c r="K912" i="20"/>
  <c r="D912" i="20"/>
  <c r="F912" i="20" l="1"/>
  <c r="G912" i="20"/>
  <c r="I912" i="20"/>
  <c r="H912" i="20"/>
  <c r="B913" i="20" a="1"/>
  <c r="B913" i="20" s="1"/>
  <c r="L913" i="20"/>
  <c r="D913" i="20"/>
  <c r="C913" i="20" a="1"/>
  <c r="C913" i="20" s="1"/>
  <c r="K913" i="20"/>
  <c r="J913" i="20"/>
  <c r="A914" i="20"/>
  <c r="E913" i="20"/>
  <c r="F913" i="20" l="1"/>
  <c r="G913" i="20"/>
  <c r="I913" i="20"/>
  <c r="H913" i="20"/>
  <c r="K914" i="20"/>
  <c r="J914" i="20"/>
  <c r="C914" i="20" a="1"/>
  <c r="C914" i="20" s="1"/>
  <c r="E914" i="20"/>
  <c r="D914" i="20"/>
  <c r="A915" i="20"/>
  <c r="L914" i="20"/>
  <c r="B914" i="20" a="1"/>
  <c r="B914" i="20" s="1"/>
  <c r="F914" i="20" l="1"/>
  <c r="G914" i="20"/>
  <c r="I914" i="20"/>
  <c r="H914" i="20"/>
  <c r="A916" i="20"/>
  <c r="E915" i="20"/>
  <c r="L915" i="20"/>
  <c r="D915" i="20"/>
  <c r="K915" i="20"/>
  <c r="B915" i="20" a="1"/>
  <c r="B915" i="20" s="1"/>
  <c r="J915" i="20"/>
  <c r="C915" i="20" a="1"/>
  <c r="C915" i="20" s="1"/>
  <c r="F915" i="20" l="1"/>
  <c r="G915" i="20"/>
  <c r="A917" i="20"/>
  <c r="E916" i="20"/>
  <c r="J916" i="20"/>
  <c r="C916" i="20" a="1"/>
  <c r="C916" i="20" s="1"/>
  <c r="B916" i="20" a="1"/>
  <c r="B916" i="20" s="1"/>
  <c r="D916" i="20"/>
  <c r="K916" i="20"/>
  <c r="L916" i="20"/>
  <c r="H915" i="20"/>
  <c r="I915" i="20"/>
  <c r="F916" i="20" l="1"/>
  <c r="G916" i="20"/>
  <c r="I916" i="20"/>
  <c r="H916" i="20"/>
  <c r="B917" i="20" a="1"/>
  <c r="B917" i="20" s="1"/>
  <c r="L917" i="20"/>
  <c r="D917" i="20"/>
  <c r="K917" i="20"/>
  <c r="J917" i="20"/>
  <c r="C917" i="20" a="1"/>
  <c r="C917" i="20" s="1"/>
  <c r="A918" i="20"/>
  <c r="E917" i="20"/>
  <c r="F917" i="20" l="1"/>
  <c r="G917" i="20"/>
  <c r="K918" i="20"/>
  <c r="J918" i="20"/>
  <c r="C918" i="20" a="1"/>
  <c r="C918" i="20" s="1"/>
  <c r="A919" i="20"/>
  <c r="L918" i="20"/>
  <c r="E918" i="20"/>
  <c r="D918" i="20"/>
  <c r="B918" i="20" a="1"/>
  <c r="B918" i="20" s="1"/>
  <c r="I917" i="20"/>
  <c r="H917" i="20"/>
  <c r="F918" i="20" l="1"/>
  <c r="G918" i="20"/>
  <c r="A920" i="20"/>
  <c r="E919" i="20"/>
  <c r="L919" i="20"/>
  <c r="D919" i="20"/>
  <c r="K919" i="20"/>
  <c r="B919" i="20" a="1"/>
  <c r="B919" i="20" s="1"/>
  <c r="J919" i="20"/>
  <c r="C919" i="20" a="1"/>
  <c r="C919" i="20" s="1"/>
  <c r="I918" i="20"/>
  <c r="H918" i="20"/>
  <c r="G919" i="20" l="1"/>
  <c r="F919" i="20"/>
  <c r="H919" i="20"/>
  <c r="I919" i="20"/>
  <c r="A921" i="20"/>
  <c r="E920" i="20"/>
  <c r="J920" i="20"/>
  <c r="C920" i="20" a="1"/>
  <c r="C920" i="20" s="1"/>
  <c r="B920" i="20" a="1"/>
  <c r="B920" i="20" s="1"/>
  <c r="L920" i="20"/>
  <c r="K920" i="20"/>
  <c r="D920" i="20"/>
  <c r="F920" i="20" l="1"/>
  <c r="G920" i="20"/>
  <c r="I920" i="20"/>
  <c r="H920" i="20"/>
  <c r="B921" i="20" a="1"/>
  <c r="B921" i="20" s="1"/>
  <c r="L921" i="20"/>
  <c r="D921" i="20"/>
  <c r="C921" i="20" a="1"/>
  <c r="C921" i="20" s="1"/>
  <c r="K921" i="20"/>
  <c r="J921" i="20"/>
  <c r="E921" i="20"/>
  <c r="A922" i="20"/>
  <c r="F921" i="20" l="1"/>
  <c r="G921" i="20"/>
  <c r="I921" i="20"/>
  <c r="H921" i="20"/>
  <c r="K922" i="20"/>
  <c r="J922" i="20"/>
  <c r="C922" i="20" a="1"/>
  <c r="C922" i="20" s="1"/>
  <c r="E922" i="20"/>
  <c r="D922" i="20"/>
  <c r="A923" i="20"/>
  <c r="L922" i="20"/>
  <c r="B922" i="20" a="1"/>
  <c r="B922" i="20" s="1"/>
  <c r="F922" i="20" l="1"/>
  <c r="G922" i="20"/>
  <c r="A924" i="20"/>
  <c r="E923" i="20"/>
  <c r="L923" i="20"/>
  <c r="D923" i="20"/>
  <c r="K923" i="20"/>
  <c r="B923" i="20" a="1"/>
  <c r="B923" i="20" s="1"/>
  <c r="C923" i="20" a="1"/>
  <c r="C923" i="20" s="1"/>
  <c r="J923" i="20"/>
  <c r="I922" i="20"/>
  <c r="H922" i="20"/>
  <c r="F923" i="20" l="1"/>
  <c r="G923" i="20"/>
  <c r="H923" i="20"/>
  <c r="I923" i="20"/>
  <c r="A925" i="20"/>
  <c r="E924" i="20"/>
  <c r="J924" i="20"/>
  <c r="C924" i="20" a="1"/>
  <c r="C924" i="20" s="1"/>
  <c r="B924" i="20" a="1"/>
  <c r="B924" i="20" s="1"/>
  <c r="L924" i="20"/>
  <c r="D924" i="20"/>
  <c r="K924" i="20"/>
  <c r="F924" i="20" l="1"/>
  <c r="G924" i="20"/>
  <c r="B925" i="20" a="1"/>
  <c r="B925" i="20" s="1"/>
  <c r="L925" i="20"/>
  <c r="D925" i="20"/>
  <c r="K925" i="20"/>
  <c r="J925" i="20"/>
  <c r="C925" i="20" a="1"/>
  <c r="C925" i="20" s="1"/>
  <c r="E925" i="20"/>
  <c r="A926" i="20"/>
  <c r="I924" i="20"/>
  <c r="H924" i="20"/>
  <c r="F925" i="20" l="1"/>
  <c r="G925" i="20"/>
  <c r="K926" i="20"/>
  <c r="J926" i="20"/>
  <c r="C926" i="20" a="1"/>
  <c r="C926" i="20" s="1"/>
  <c r="A927" i="20"/>
  <c r="L926" i="20"/>
  <c r="E926" i="20"/>
  <c r="D926" i="20"/>
  <c r="B926" i="20" a="1"/>
  <c r="B926" i="20" s="1"/>
  <c r="I925" i="20"/>
  <c r="H925" i="20"/>
  <c r="F926" i="20" l="1"/>
  <c r="G926" i="20"/>
  <c r="I926" i="20"/>
  <c r="H926" i="20"/>
  <c r="A928" i="20"/>
  <c r="E927" i="20"/>
  <c r="L927" i="20"/>
  <c r="D927" i="20"/>
  <c r="K927" i="20"/>
  <c r="B927" i="20" a="1"/>
  <c r="B927" i="20" s="1"/>
  <c r="J927" i="20"/>
  <c r="C927" i="20" a="1"/>
  <c r="C927" i="20" s="1"/>
  <c r="F927" i="20" l="1"/>
  <c r="G927" i="20"/>
  <c r="A929" i="20"/>
  <c r="E928" i="20"/>
  <c r="J928" i="20"/>
  <c r="C928" i="20" a="1"/>
  <c r="C928" i="20" s="1"/>
  <c r="B928" i="20" a="1"/>
  <c r="B928" i="20" s="1"/>
  <c r="L928" i="20"/>
  <c r="K928" i="20"/>
  <c r="D928" i="20"/>
  <c r="H927" i="20"/>
  <c r="I927" i="20"/>
  <c r="F928" i="20" l="1"/>
  <c r="G928" i="20"/>
  <c r="I928" i="20"/>
  <c r="H928" i="20"/>
  <c r="B929" i="20" a="1"/>
  <c r="B929" i="20" s="1"/>
  <c r="L929" i="20"/>
  <c r="D929" i="20"/>
  <c r="C929" i="20" a="1"/>
  <c r="C929" i="20" s="1"/>
  <c r="K929" i="20"/>
  <c r="J929" i="20"/>
  <c r="A930" i="20"/>
  <c r="E929" i="20"/>
  <c r="F929" i="20" l="1"/>
  <c r="G929" i="20"/>
  <c r="I929" i="20"/>
  <c r="H929" i="20"/>
  <c r="K930" i="20"/>
  <c r="J930" i="20"/>
  <c r="C930" i="20" a="1"/>
  <c r="C930" i="20" s="1"/>
  <c r="E930" i="20"/>
  <c r="D930" i="20"/>
  <c r="A931" i="20"/>
  <c r="L930" i="20"/>
  <c r="B930" i="20" a="1"/>
  <c r="B930" i="20" s="1"/>
  <c r="F930" i="20" l="1"/>
  <c r="G930" i="20"/>
  <c r="I930" i="20"/>
  <c r="H930" i="20"/>
  <c r="A932" i="20"/>
  <c r="E931" i="20"/>
  <c r="L931" i="20"/>
  <c r="D931" i="20"/>
  <c r="K931" i="20"/>
  <c r="B931" i="20" a="1"/>
  <c r="B931" i="20" s="1"/>
  <c r="J931" i="20"/>
  <c r="C931" i="20" a="1"/>
  <c r="C931" i="20" s="1"/>
  <c r="F931" i="20" l="1"/>
  <c r="G931" i="20"/>
  <c r="A933" i="20"/>
  <c r="E932" i="20"/>
  <c r="J932" i="20"/>
  <c r="C932" i="20" a="1"/>
  <c r="C932" i="20" s="1"/>
  <c r="B932" i="20" a="1"/>
  <c r="B932" i="20" s="1"/>
  <c r="D932" i="20"/>
  <c r="K932" i="20"/>
  <c r="L932" i="20"/>
  <c r="H931" i="20"/>
  <c r="I931" i="20"/>
  <c r="F932" i="20" l="1"/>
  <c r="G932" i="20"/>
  <c r="I932" i="20"/>
  <c r="H932" i="20"/>
  <c r="B933" i="20" a="1"/>
  <c r="B933" i="20" s="1"/>
  <c r="L933" i="20"/>
  <c r="D933" i="20"/>
  <c r="K933" i="20"/>
  <c r="J933" i="20"/>
  <c r="C933" i="20" a="1"/>
  <c r="C933" i="20" s="1"/>
  <c r="A934" i="20"/>
  <c r="E933" i="20"/>
  <c r="F933" i="20" l="1"/>
  <c r="G933" i="20"/>
  <c r="I933" i="20"/>
  <c r="H933" i="20"/>
  <c r="K934" i="20"/>
  <c r="J934" i="20"/>
  <c r="C934" i="20" a="1"/>
  <c r="C934" i="20" s="1"/>
  <c r="A935" i="20"/>
  <c r="L934" i="20"/>
  <c r="E934" i="20"/>
  <c r="D934" i="20"/>
  <c r="B934" i="20" a="1"/>
  <c r="B934" i="20" s="1"/>
  <c r="F934" i="20" l="1"/>
  <c r="G934" i="20"/>
  <c r="A936" i="20"/>
  <c r="E935" i="20"/>
  <c r="L935" i="20"/>
  <c r="D935" i="20"/>
  <c r="K935" i="20"/>
  <c r="B935" i="20" a="1"/>
  <c r="B935" i="20" s="1"/>
  <c r="J935" i="20"/>
  <c r="C935" i="20" a="1"/>
  <c r="C935" i="20" s="1"/>
  <c r="I934" i="20"/>
  <c r="H934" i="20"/>
  <c r="G935" i="20" l="1"/>
  <c r="F935" i="20"/>
  <c r="H935" i="20"/>
  <c r="I935" i="20"/>
  <c r="A937" i="20"/>
  <c r="E936" i="20"/>
  <c r="J936" i="20"/>
  <c r="C936" i="20" a="1"/>
  <c r="C936" i="20" s="1"/>
  <c r="B936" i="20" a="1"/>
  <c r="B936" i="20" s="1"/>
  <c r="L936" i="20"/>
  <c r="K936" i="20"/>
  <c r="D936" i="20"/>
  <c r="F936" i="20" l="1"/>
  <c r="G936" i="20"/>
  <c r="I936" i="20"/>
  <c r="H936" i="20"/>
  <c r="B937" i="20" a="1"/>
  <c r="B937" i="20" s="1"/>
  <c r="L937" i="20"/>
  <c r="D937" i="20"/>
  <c r="C937" i="20" a="1"/>
  <c r="C937" i="20" s="1"/>
  <c r="K937" i="20"/>
  <c r="J937" i="20"/>
  <c r="E937" i="20"/>
  <c r="A938" i="20"/>
  <c r="F937" i="20" l="1"/>
  <c r="G937" i="20"/>
  <c r="I937" i="20"/>
  <c r="H937" i="20"/>
  <c r="K938" i="20"/>
  <c r="J938" i="20"/>
  <c r="C938" i="20" a="1"/>
  <c r="C938" i="20" s="1"/>
  <c r="E938" i="20"/>
  <c r="D938" i="20"/>
  <c r="A939" i="20"/>
  <c r="L938" i="20"/>
  <c r="B938" i="20" a="1"/>
  <c r="B938" i="20" s="1"/>
  <c r="F938" i="20" l="1"/>
  <c r="G938" i="20"/>
  <c r="I938" i="20"/>
  <c r="H938" i="20"/>
  <c r="A940" i="20"/>
  <c r="E939" i="20"/>
  <c r="L939" i="20"/>
  <c r="D939" i="20"/>
  <c r="K939" i="20"/>
  <c r="B939" i="20" a="1"/>
  <c r="B939" i="20" s="1"/>
  <c r="C939" i="20" a="1"/>
  <c r="C939" i="20" s="1"/>
  <c r="J939" i="20"/>
  <c r="G939" i="20" l="1"/>
  <c r="F939" i="20"/>
  <c r="A941" i="20"/>
  <c r="E940" i="20"/>
  <c r="J940" i="20"/>
  <c r="C940" i="20" a="1"/>
  <c r="C940" i="20" s="1"/>
  <c r="B940" i="20" a="1"/>
  <c r="B940" i="20" s="1"/>
  <c r="L940" i="20"/>
  <c r="D940" i="20"/>
  <c r="K940" i="20"/>
  <c r="H939" i="20"/>
  <c r="I939" i="20"/>
  <c r="F940" i="20" l="1"/>
  <c r="G940" i="20"/>
  <c r="I940" i="20"/>
  <c r="H940" i="20"/>
  <c r="B941" i="20" a="1"/>
  <c r="B941" i="20" s="1"/>
  <c r="L941" i="20"/>
  <c r="D941" i="20"/>
  <c r="K941" i="20"/>
  <c r="J941" i="20"/>
  <c r="C941" i="20" a="1"/>
  <c r="C941" i="20" s="1"/>
  <c r="E941" i="20"/>
  <c r="A942" i="20"/>
  <c r="F941" i="20" l="1"/>
  <c r="G941" i="20"/>
  <c r="K942" i="20"/>
  <c r="J942" i="20"/>
  <c r="C942" i="20" a="1"/>
  <c r="C942" i="20" s="1"/>
  <c r="A943" i="20"/>
  <c r="L942" i="20"/>
  <c r="E942" i="20"/>
  <c r="D942" i="20"/>
  <c r="B942" i="20" a="1"/>
  <c r="B942" i="20" s="1"/>
  <c r="I941" i="20"/>
  <c r="H941" i="20"/>
  <c r="F942" i="20" l="1"/>
  <c r="G942" i="20"/>
  <c r="A944" i="20"/>
  <c r="E943" i="20"/>
  <c r="L943" i="20"/>
  <c r="D943" i="20"/>
  <c r="K943" i="20"/>
  <c r="B943" i="20" a="1"/>
  <c r="B943" i="20" s="1"/>
  <c r="J943" i="20"/>
  <c r="C943" i="20" a="1"/>
  <c r="C943" i="20" s="1"/>
  <c r="I942" i="20"/>
  <c r="H942" i="20"/>
  <c r="F943" i="20" l="1"/>
  <c r="G943" i="20"/>
  <c r="H943" i="20"/>
  <c r="I943" i="20"/>
  <c r="A945" i="20"/>
  <c r="E944" i="20"/>
  <c r="J944" i="20"/>
  <c r="C944" i="20" a="1"/>
  <c r="C944" i="20" s="1"/>
  <c r="B944" i="20" a="1"/>
  <c r="B944" i="20" s="1"/>
  <c r="L944" i="20"/>
  <c r="K944" i="20"/>
  <c r="D944" i="20"/>
  <c r="F944" i="20" l="1"/>
  <c r="G944" i="20"/>
  <c r="B945" i="20" a="1"/>
  <c r="B945" i="20" s="1"/>
  <c r="L945" i="20"/>
  <c r="D945" i="20"/>
  <c r="C945" i="20" a="1"/>
  <c r="C945" i="20" s="1"/>
  <c r="K945" i="20"/>
  <c r="J945" i="20"/>
  <c r="A946" i="20"/>
  <c r="E945" i="20"/>
  <c r="I944" i="20"/>
  <c r="H944" i="20"/>
  <c r="F945" i="20" l="1"/>
  <c r="G945" i="20"/>
  <c r="I945" i="20"/>
  <c r="H945" i="20"/>
  <c r="K946" i="20"/>
  <c r="J946" i="20"/>
  <c r="C946" i="20" a="1"/>
  <c r="C946" i="20" s="1"/>
  <c r="E946" i="20"/>
  <c r="D946" i="20"/>
  <c r="A947" i="20"/>
  <c r="L946" i="20"/>
  <c r="B946" i="20" a="1"/>
  <c r="B946" i="20" s="1"/>
  <c r="F946" i="20" l="1"/>
  <c r="G946" i="20"/>
  <c r="I946" i="20"/>
  <c r="H946" i="20"/>
  <c r="A948" i="20"/>
  <c r="E947" i="20"/>
  <c r="L947" i="20"/>
  <c r="D947" i="20"/>
  <c r="K947" i="20"/>
  <c r="B947" i="20" a="1"/>
  <c r="B947" i="20" s="1"/>
  <c r="J947" i="20"/>
  <c r="C947" i="20" a="1"/>
  <c r="C947" i="20" s="1"/>
  <c r="F947" i="20" l="1"/>
  <c r="G947" i="20"/>
  <c r="H947" i="20"/>
  <c r="I947" i="20"/>
  <c r="A949" i="20"/>
  <c r="E948" i="20"/>
  <c r="J948" i="20"/>
  <c r="C948" i="20" a="1"/>
  <c r="C948" i="20" s="1"/>
  <c r="B948" i="20" a="1"/>
  <c r="B948" i="20" s="1"/>
  <c r="D948" i="20"/>
  <c r="K948" i="20"/>
  <c r="L948" i="20"/>
  <c r="F948" i="20" l="1"/>
  <c r="G948" i="20"/>
  <c r="B949" i="20" a="1"/>
  <c r="B949" i="20" s="1"/>
  <c r="L949" i="20"/>
  <c r="D949" i="20"/>
  <c r="K949" i="20"/>
  <c r="J949" i="20"/>
  <c r="C949" i="20" a="1"/>
  <c r="C949" i="20" s="1"/>
  <c r="A950" i="20"/>
  <c r="E949" i="20"/>
  <c r="I948" i="20"/>
  <c r="H948" i="20"/>
  <c r="F949" i="20" l="1"/>
  <c r="G949" i="20"/>
  <c r="I949" i="20"/>
  <c r="H949" i="20"/>
  <c r="K950" i="20"/>
  <c r="J950" i="20"/>
  <c r="C950" i="20" a="1"/>
  <c r="C950" i="20" s="1"/>
  <c r="A951" i="20"/>
  <c r="L950" i="20"/>
  <c r="E950" i="20"/>
  <c r="D950" i="20"/>
  <c r="B950" i="20" a="1"/>
  <c r="B950" i="20" s="1"/>
  <c r="F950" i="20" l="1"/>
  <c r="G950" i="20"/>
  <c r="I950" i="20"/>
  <c r="H950" i="20"/>
  <c r="A952" i="20"/>
  <c r="E951" i="20"/>
  <c r="L951" i="20"/>
  <c r="D951" i="20"/>
  <c r="K951" i="20"/>
  <c r="B951" i="20" a="1"/>
  <c r="B951" i="20" s="1"/>
  <c r="J951" i="20"/>
  <c r="C951" i="20" a="1"/>
  <c r="C951" i="20" s="1"/>
  <c r="G951" i="20" l="1"/>
  <c r="F951" i="20"/>
  <c r="A953" i="20"/>
  <c r="E952" i="20"/>
  <c r="J952" i="20"/>
  <c r="C952" i="20" a="1"/>
  <c r="C952" i="20" s="1"/>
  <c r="B952" i="20" a="1"/>
  <c r="B952" i="20" s="1"/>
  <c r="L952" i="20"/>
  <c r="K952" i="20"/>
  <c r="D952" i="20"/>
  <c r="H951" i="20"/>
  <c r="I951" i="20"/>
  <c r="F952" i="20" l="1"/>
  <c r="G952" i="20"/>
  <c r="I952" i="20"/>
  <c r="H952" i="20"/>
  <c r="B953" i="20" a="1"/>
  <c r="B953" i="20" s="1"/>
  <c r="L953" i="20"/>
  <c r="D953" i="20"/>
  <c r="C953" i="20" a="1"/>
  <c r="C953" i="20" s="1"/>
  <c r="K953" i="20"/>
  <c r="J953" i="20"/>
  <c r="E953" i="20"/>
  <c r="A954" i="20"/>
  <c r="F953" i="20" l="1"/>
  <c r="G953" i="20"/>
  <c r="I953" i="20"/>
  <c r="H953" i="20"/>
  <c r="K954" i="20"/>
  <c r="J954" i="20"/>
  <c r="C954" i="20" a="1"/>
  <c r="C954" i="20" s="1"/>
  <c r="E954" i="20"/>
  <c r="D954" i="20"/>
  <c r="A955" i="20"/>
  <c r="L954" i="20"/>
  <c r="B954" i="20" a="1"/>
  <c r="B954" i="20" s="1"/>
  <c r="F954" i="20" l="1"/>
  <c r="G954" i="20"/>
  <c r="A956" i="20"/>
  <c r="E955" i="20"/>
  <c r="L955" i="20"/>
  <c r="D955" i="20"/>
  <c r="K955" i="20"/>
  <c r="B955" i="20" a="1"/>
  <c r="B955" i="20" s="1"/>
  <c r="C955" i="20" a="1"/>
  <c r="C955" i="20" s="1"/>
  <c r="J955" i="20"/>
  <c r="I954" i="20"/>
  <c r="H954" i="20"/>
  <c r="F955" i="20" l="1"/>
  <c r="G955" i="20"/>
  <c r="H955" i="20"/>
  <c r="I955" i="20"/>
  <c r="A957" i="20"/>
  <c r="E956" i="20"/>
  <c r="J956" i="20"/>
  <c r="C956" i="20" a="1"/>
  <c r="C956" i="20" s="1"/>
  <c r="B956" i="20" a="1"/>
  <c r="B956" i="20" s="1"/>
  <c r="L956" i="20"/>
  <c r="D956" i="20"/>
  <c r="K956" i="20"/>
  <c r="F956" i="20" l="1"/>
  <c r="G956" i="20"/>
  <c r="K957" i="20"/>
  <c r="J957" i="20"/>
  <c r="A958" i="20"/>
  <c r="L957" i="20"/>
  <c r="B957" i="20" a="1"/>
  <c r="B957" i="20" s="1"/>
  <c r="E957" i="20"/>
  <c r="D957" i="20"/>
  <c r="C957" i="20" a="1"/>
  <c r="C957" i="20" s="1"/>
  <c r="I956" i="20"/>
  <c r="H956" i="20"/>
  <c r="F957" i="20" l="1"/>
  <c r="G957" i="20"/>
  <c r="I957" i="20"/>
  <c r="H957" i="20"/>
  <c r="A959" i="20"/>
  <c r="E958" i="20"/>
  <c r="L958" i="20"/>
  <c r="D958" i="20"/>
  <c r="K958" i="20"/>
  <c r="J958" i="20"/>
  <c r="C958" i="20" a="1"/>
  <c r="C958" i="20" s="1"/>
  <c r="B958" i="20" a="1"/>
  <c r="B958" i="20" s="1"/>
  <c r="F958" i="20" l="1"/>
  <c r="G958" i="20"/>
  <c r="I958" i="20"/>
  <c r="H958" i="20"/>
  <c r="K959" i="20"/>
  <c r="J959" i="20"/>
  <c r="C959" i="20" a="1"/>
  <c r="C959" i="20" s="1"/>
  <c r="A960" i="20"/>
  <c r="L959" i="20"/>
  <c r="B959" i="20" a="1"/>
  <c r="B959" i="20" s="1"/>
  <c r="E959" i="20"/>
  <c r="D959" i="20"/>
  <c r="F959" i="20" l="1"/>
  <c r="G959" i="20"/>
  <c r="B960" i="20" a="1"/>
  <c r="B960" i="20" s="1"/>
  <c r="A961" i="20"/>
  <c r="E960" i="20"/>
  <c r="J960" i="20"/>
  <c r="C960" i="20" a="1"/>
  <c r="C960" i="20" s="1"/>
  <c r="L960" i="20"/>
  <c r="K960" i="20"/>
  <c r="D960" i="20"/>
  <c r="I959" i="20"/>
  <c r="H959" i="20"/>
  <c r="F960" i="20" l="1"/>
  <c r="G960" i="20"/>
  <c r="K961" i="20"/>
  <c r="J961" i="20"/>
  <c r="C961" i="20" a="1"/>
  <c r="C961" i="20" s="1"/>
  <c r="E961" i="20"/>
  <c r="A962" i="20"/>
  <c r="B961" i="20" a="1"/>
  <c r="B961" i="20" s="1"/>
  <c r="L961" i="20"/>
  <c r="D961" i="20"/>
  <c r="I960" i="20"/>
  <c r="H960" i="20"/>
  <c r="F961" i="20" l="1"/>
  <c r="G961" i="20"/>
  <c r="H961" i="20"/>
  <c r="I961" i="20"/>
  <c r="A963" i="20"/>
  <c r="E962" i="20"/>
  <c r="L962" i="20"/>
  <c r="D962" i="20"/>
  <c r="K962" i="20"/>
  <c r="J962" i="20"/>
  <c r="B962" i="20" a="1"/>
  <c r="B962" i="20" s="1"/>
  <c r="C962" i="20" a="1"/>
  <c r="C962" i="20" s="1"/>
  <c r="F962" i="20" l="1"/>
  <c r="G962" i="20"/>
  <c r="K963" i="20"/>
  <c r="E963" i="20"/>
  <c r="D963" i="20"/>
  <c r="C963" i="20" a="1"/>
  <c r="C963" i="20" s="1"/>
  <c r="J963" i="20"/>
  <c r="A964" i="20"/>
  <c r="L963" i="20"/>
  <c r="B963" i="20" a="1"/>
  <c r="B963" i="20" s="1"/>
  <c r="I962" i="20"/>
  <c r="H962" i="20"/>
  <c r="F963" i="20" l="1"/>
  <c r="G963" i="20"/>
  <c r="B964" i="20" a="1"/>
  <c r="B964" i="20" s="1"/>
  <c r="A965" i="20"/>
  <c r="E964" i="20"/>
  <c r="D964" i="20"/>
  <c r="C964" i="20" a="1"/>
  <c r="C964" i="20" s="1"/>
  <c r="J964" i="20"/>
  <c r="L964" i="20"/>
  <c r="K964" i="20"/>
  <c r="I963" i="20"/>
  <c r="H963" i="20"/>
  <c r="F964" i="20" l="1"/>
  <c r="G964" i="20"/>
  <c r="K965" i="20"/>
  <c r="J965" i="20"/>
  <c r="C965" i="20" a="1"/>
  <c r="C965" i="20" s="1"/>
  <c r="D965" i="20"/>
  <c r="A966" i="20"/>
  <c r="B965" i="20" a="1"/>
  <c r="B965" i="20" s="1"/>
  <c r="E965" i="20"/>
  <c r="L965" i="20"/>
  <c r="I964" i="20"/>
  <c r="H964" i="20"/>
  <c r="F965" i="20" l="1"/>
  <c r="G965" i="20"/>
  <c r="H965" i="20"/>
  <c r="I965" i="20"/>
  <c r="A967" i="20"/>
  <c r="E966" i="20"/>
  <c r="L966" i="20"/>
  <c r="D966" i="20"/>
  <c r="C966" i="20" a="1"/>
  <c r="C966" i="20" s="1"/>
  <c r="B966" i="20" a="1"/>
  <c r="B966" i="20" s="1"/>
  <c r="K966" i="20"/>
  <c r="J966" i="20"/>
  <c r="F966" i="20" l="1"/>
  <c r="G966" i="20"/>
  <c r="K967" i="20"/>
  <c r="A968" i="20"/>
  <c r="L967" i="20"/>
  <c r="B967" i="20" a="1"/>
  <c r="B967" i="20" s="1"/>
  <c r="J967" i="20"/>
  <c r="E967" i="20"/>
  <c r="D967" i="20"/>
  <c r="C967" i="20" a="1"/>
  <c r="C967" i="20" s="1"/>
  <c r="I966" i="20"/>
  <c r="H966" i="20"/>
  <c r="F967" i="20" l="1"/>
  <c r="G967" i="20"/>
  <c r="I967" i="20"/>
  <c r="H967" i="20"/>
  <c r="B968" i="20" a="1"/>
  <c r="B968" i="20" s="1"/>
  <c r="A969" i="20"/>
  <c r="E968" i="20"/>
  <c r="L968" i="20"/>
  <c r="K968" i="20"/>
  <c r="J968" i="20"/>
  <c r="D968" i="20"/>
  <c r="C968" i="20" a="1"/>
  <c r="C968" i="20" s="1"/>
  <c r="F968" i="20" l="1"/>
  <c r="G968" i="20"/>
  <c r="K969" i="20"/>
  <c r="J969" i="20"/>
  <c r="C969" i="20" a="1"/>
  <c r="C969" i="20" s="1"/>
  <c r="L969" i="20"/>
  <c r="D969" i="20"/>
  <c r="B969" i="20" a="1"/>
  <c r="B969" i="20" s="1"/>
  <c r="A970" i="20"/>
  <c r="E969" i="20"/>
  <c r="I968" i="20"/>
  <c r="H968" i="20"/>
  <c r="F969" i="20" l="1"/>
  <c r="G969" i="20"/>
  <c r="A971" i="20"/>
  <c r="E970" i="20"/>
  <c r="L970" i="20"/>
  <c r="D970" i="20"/>
  <c r="J970" i="20"/>
  <c r="C970" i="20" a="1"/>
  <c r="C970" i="20" s="1"/>
  <c r="K970" i="20"/>
  <c r="B970" i="20" a="1"/>
  <c r="B970" i="20" s="1"/>
  <c r="I969" i="20"/>
  <c r="H969" i="20"/>
  <c r="F970" i="20" l="1"/>
  <c r="G970" i="20"/>
  <c r="I970" i="20"/>
  <c r="H970" i="20"/>
  <c r="K971" i="20"/>
  <c r="E971" i="20"/>
  <c r="A972" i="20"/>
  <c r="B971" i="20" a="1"/>
  <c r="B971" i="20" s="1"/>
  <c r="L971" i="20"/>
  <c r="J971" i="20"/>
  <c r="D971" i="20"/>
  <c r="C971" i="20" a="1"/>
  <c r="C971" i="20" s="1"/>
  <c r="F971" i="20" l="1"/>
  <c r="G971" i="20"/>
  <c r="I971" i="20"/>
  <c r="H971" i="20"/>
  <c r="B972" i="20" a="1"/>
  <c r="B972" i="20" s="1"/>
  <c r="A973" i="20"/>
  <c r="E972" i="20"/>
  <c r="D972" i="20"/>
  <c r="L972" i="20"/>
  <c r="K972" i="20"/>
  <c r="J972" i="20"/>
  <c r="C972" i="20" a="1"/>
  <c r="C972" i="20" s="1"/>
  <c r="F972" i="20" l="1"/>
  <c r="G972" i="20"/>
  <c r="K973" i="20"/>
  <c r="J973" i="20"/>
  <c r="C973" i="20" a="1"/>
  <c r="C973" i="20" s="1"/>
  <c r="E973" i="20"/>
  <c r="D973" i="20"/>
  <c r="L973" i="20"/>
  <c r="B973" i="20" a="1"/>
  <c r="B973" i="20" s="1"/>
  <c r="A974" i="20"/>
  <c r="I972" i="20"/>
  <c r="H972" i="20"/>
  <c r="F973" i="20" l="1"/>
  <c r="G973" i="20"/>
  <c r="I973" i="20"/>
  <c r="H973" i="20"/>
  <c r="A975" i="20"/>
  <c r="E974" i="20"/>
  <c r="L974" i="20"/>
  <c r="D974" i="20"/>
  <c r="C974" i="20" a="1"/>
  <c r="C974" i="20" s="1"/>
  <c r="J974" i="20"/>
  <c r="B974" i="20" a="1"/>
  <c r="B974" i="20" s="1"/>
  <c r="K974" i="20"/>
  <c r="F974" i="20" l="1"/>
  <c r="G974" i="20"/>
  <c r="I974" i="20"/>
  <c r="H974" i="20"/>
  <c r="K975" i="20"/>
  <c r="D975" i="20"/>
  <c r="C975" i="20" a="1"/>
  <c r="C975" i="20" s="1"/>
  <c r="A976" i="20"/>
  <c r="E975" i="20"/>
  <c r="L975" i="20"/>
  <c r="J975" i="20"/>
  <c r="B975" i="20" a="1"/>
  <c r="B975" i="20" s="1"/>
  <c r="F975" i="20" l="1"/>
  <c r="G975" i="20"/>
  <c r="B976" i="20" a="1"/>
  <c r="B976" i="20" s="1"/>
  <c r="A977" i="20"/>
  <c r="E976" i="20"/>
  <c r="C976" i="20" a="1"/>
  <c r="C976" i="20" s="1"/>
  <c r="L976" i="20"/>
  <c r="D976" i="20"/>
  <c r="K976" i="20"/>
  <c r="J976" i="20"/>
  <c r="I975" i="20"/>
  <c r="H975" i="20"/>
  <c r="F976" i="20" l="1"/>
  <c r="G976" i="20"/>
  <c r="K977" i="20"/>
  <c r="J977" i="20"/>
  <c r="C977" i="20" a="1"/>
  <c r="C977" i="20" s="1"/>
  <c r="A978" i="20"/>
  <c r="B977" i="20" a="1"/>
  <c r="B977" i="20" s="1"/>
  <c r="L977" i="20"/>
  <c r="E977" i="20"/>
  <c r="D977" i="20"/>
  <c r="I976" i="20"/>
  <c r="H976" i="20"/>
  <c r="F977" i="20" l="1"/>
  <c r="G977" i="20"/>
  <c r="I977" i="20"/>
  <c r="H977" i="20"/>
  <c r="A979" i="20"/>
  <c r="E978" i="20"/>
  <c r="L978" i="20"/>
  <c r="D978" i="20"/>
  <c r="B978" i="20" a="1"/>
  <c r="B978" i="20" s="1"/>
  <c r="K978" i="20"/>
  <c r="J978" i="20"/>
  <c r="C978" i="20" a="1"/>
  <c r="C978" i="20" s="1"/>
  <c r="F978" i="20" l="1"/>
  <c r="G978" i="20"/>
  <c r="K979" i="20"/>
  <c r="L979" i="20"/>
  <c r="B979" i="20" a="1"/>
  <c r="B979" i="20" s="1"/>
  <c r="J979" i="20"/>
  <c r="D979" i="20"/>
  <c r="A980" i="20"/>
  <c r="C979" i="20" a="1"/>
  <c r="C979" i="20" s="1"/>
  <c r="E979" i="20"/>
  <c r="I978" i="20"/>
  <c r="H978" i="20"/>
  <c r="F979" i="20" l="1"/>
  <c r="G979" i="20"/>
  <c r="B980" i="20" a="1"/>
  <c r="B980" i="20" s="1"/>
  <c r="A981" i="20"/>
  <c r="E980" i="20"/>
  <c r="K980" i="20"/>
  <c r="J980" i="20"/>
  <c r="C980" i="20" a="1"/>
  <c r="C980" i="20" s="1"/>
  <c r="L980" i="20"/>
  <c r="D980" i="20"/>
  <c r="I979" i="20"/>
  <c r="H979" i="20"/>
  <c r="F980" i="20" l="1"/>
  <c r="G980" i="20"/>
  <c r="K981" i="20"/>
  <c r="J981" i="20"/>
  <c r="C981" i="20" a="1"/>
  <c r="C981" i="20" s="1"/>
  <c r="A982" i="20"/>
  <c r="L981" i="20"/>
  <c r="B981" i="20" a="1"/>
  <c r="B981" i="20" s="1"/>
  <c r="E981" i="20"/>
  <c r="D981" i="20"/>
  <c r="I980" i="20"/>
  <c r="H980" i="20"/>
  <c r="F981" i="20" l="1"/>
  <c r="G981" i="20"/>
  <c r="A983" i="20"/>
  <c r="E982" i="20"/>
  <c r="L982" i="20"/>
  <c r="D982" i="20"/>
  <c r="B982" i="20" a="1"/>
  <c r="B982" i="20" s="1"/>
  <c r="K982" i="20"/>
  <c r="J982" i="20"/>
  <c r="C982" i="20" a="1"/>
  <c r="C982" i="20" s="1"/>
  <c r="I981" i="20"/>
  <c r="H981" i="20"/>
  <c r="F982" i="20" l="1"/>
  <c r="G982" i="20"/>
  <c r="I982" i="20"/>
  <c r="H982" i="20"/>
  <c r="K983" i="20"/>
  <c r="E983" i="20"/>
  <c r="D983" i="20"/>
  <c r="L983" i="20"/>
  <c r="B983" i="20" a="1"/>
  <c r="B983" i="20" s="1"/>
  <c r="J983" i="20"/>
  <c r="C983" i="20" a="1"/>
  <c r="C983" i="20" s="1"/>
  <c r="A984" i="20"/>
  <c r="G983" i="20" l="1"/>
  <c r="F983" i="20"/>
  <c r="H983" i="20"/>
  <c r="I983" i="20"/>
  <c r="B984" i="20" a="1"/>
  <c r="B984" i="20" s="1"/>
  <c r="A985" i="20"/>
  <c r="E984" i="20"/>
  <c r="D984" i="20"/>
  <c r="K984" i="20"/>
  <c r="J984" i="20"/>
  <c r="C984" i="20" a="1"/>
  <c r="C984" i="20" s="1"/>
  <c r="L984" i="20"/>
  <c r="F984" i="20" l="1"/>
  <c r="G984" i="20"/>
  <c r="K985" i="20"/>
  <c r="J985" i="20"/>
  <c r="C985" i="20" a="1"/>
  <c r="C985" i="20" s="1"/>
  <c r="E985" i="20"/>
  <c r="D985" i="20"/>
  <c r="A986" i="20"/>
  <c r="B985" i="20" a="1"/>
  <c r="B985" i="20" s="1"/>
  <c r="L985" i="20"/>
  <c r="I984" i="20"/>
  <c r="H984" i="20"/>
  <c r="F985" i="20" l="1"/>
  <c r="G985" i="20"/>
  <c r="I985" i="20"/>
  <c r="H985" i="20"/>
  <c r="A987" i="20"/>
  <c r="E986" i="20"/>
  <c r="L986" i="20"/>
  <c r="D986" i="20"/>
  <c r="C986" i="20" a="1"/>
  <c r="C986" i="20" s="1"/>
  <c r="B986" i="20" a="1"/>
  <c r="B986" i="20" s="1"/>
  <c r="K986" i="20"/>
  <c r="J986" i="20"/>
  <c r="F986" i="20" l="1"/>
  <c r="G986" i="20"/>
  <c r="K987" i="20"/>
  <c r="C987" i="20" a="1"/>
  <c r="C987" i="20" s="1"/>
  <c r="A988" i="20"/>
  <c r="L987" i="20"/>
  <c r="B987" i="20" a="1"/>
  <c r="B987" i="20" s="1"/>
  <c r="E987" i="20"/>
  <c r="D987" i="20"/>
  <c r="J987" i="20"/>
  <c r="I986" i="20"/>
  <c r="H986" i="20"/>
  <c r="F987" i="20" l="1"/>
  <c r="G987" i="20"/>
  <c r="B988" i="20" a="1"/>
  <c r="B988" i="20" s="1"/>
  <c r="A989" i="20"/>
  <c r="E988" i="20"/>
  <c r="C988" i="20" a="1"/>
  <c r="C988" i="20" s="1"/>
  <c r="L988" i="20"/>
  <c r="K988" i="20"/>
  <c r="D988" i="20"/>
  <c r="J988" i="20"/>
  <c r="H987" i="20"/>
  <c r="I987" i="20"/>
  <c r="F988" i="20" l="1"/>
  <c r="G988" i="20"/>
  <c r="I988" i="20"/>
  <c r="H988" i="20"/>
  <c r="K989" i="20"/>
  <c r="J989" i="20"/>
  <c r="C989" i="20" a="1"/>
  <c r="C989" i="20" s="1"/>
  <c r="A990" i="20"/>
  <c r="B989" i="20" a="1"/>
  <c r="B989" i="20" s="1"/>
  <c r="L989" i="20"/>
  <c r="E989" i="20"/>
  <c r="D989" i="20"/>
  <c r="F989" i="20" l="1"/>
  <c r="G989" i="20"/>
  <c r="A991" i="20"/>
  <c r="E990" i="20"/>
  <c r="L990" i="20"/>
  <c r="D990" i="20"/>
  <c r="K990" i="20"/>
  <c r="J990" i="20"/>
  <c r="C990" i="20" a="1"/>
  <c r="C990" i="20" s="1"/>
  <c r="B990" i="20" a="1"/>
  <c r="B990" i="20" s="1"/>
  <c r="I989" i="20"/>
  <c r="H989" i="20"/>
  <c r="F990" i="20" l="1"/>
  <c r="G990" i="20"/>
  <c r="I990" i="20"/>
  <c r="H990" i="20"/>
  <c r="K991" i="20"/>
  <c r="J991" i="20"/>
  <c r="C991" i="20" a="1"/>
  <c r="C991" i="20" s="1"/>
  <c r="B991" i="20" a="1"/>
  <c r="B991" i="20" s="1"/>
  <c r="A992" i="20"/>
  <c r="L991" i="20"/>
  <c r="E991" i="20"/>
  <c r="D991" i="20"/>
  <c r="F991" i="20" l="1"/>
  <c r="G991" i="20"/>
  <c r="I991" i="20"/>
  <c r="H991" i="20"/>
  <c r="B992" i="20" a="1"/>
  <c r="B992" i="20" s="1"/>
  <c r="A993" i="20"/>
  <c r="E992" i="20"/>
  <c r="J992" i="20"/>
  <c r="C992" i="20" a="1"/>
  <c r="C992" i="20" s="1"/>
  <c r="L992" i="20"/>
  <c r="K992" i="20"/>
  <c r="D992" i="20"/>
  <c r="F992" i="20" l="1"/>
  <c r="G992" i="20"/>
  <c r="K993" i="20"/>
  <c r="J993" i="20"/>
  <c r="C993" i="20" a="1"/>
  <c r="C993" i="20" s="1"/>
  <c r="E993" i="20"/>
  <c r="A994" i="20"/>
  <c r="B993" i="20" a="1"/>
  <c r="B993" i="20" s="1"/>
  <c r="L993" i="20"/>
  <c r="D993" i="20"/>
  <c r="I992" i="20"/>
  <c r="H992" i="20"/>
  <c r="F993" i="20" l="1"/>
  <c r="G993" i="20"/>
  <c r="H993" i="20"/>
  <c r="I993" i="20"/>
  <c r="A995" i="20"/>
  <c r="E994" i="20"/>
  <c r="L994" i="20"/>
  <c r="D994" i="20"/>
  <c r="K994" i="20"/>
  <c r="J994" i="20"/>
  <c r="C994" i="20" a="1"/>
  <c r="C994" i="20" s="1"/>
  <c r="B994" i="20" a="1"/>
  <c r="B994" i="20" s="1"/>
  <c r="F994" i="20" l="1"/>
  <c r="G994" i="20"/>
  <c r="K995" i="20"/>
  <c r="E995" i="20"/>
  <c r="D995" i="20"/>
  <c r="C995" i="20" a="1"/>
  <c r="C995" i="20" s="1"/>
  <c r="J995" i="20"/>
  <c r="A996" i="20"/>
  <c r="B995" i="20" a="1"/>
  <c r="B995" i="20" s="1"/>
  <c r="L995" i="20"/>
  <c r="I994" i="20"/>
  <c r="H994" i="20"/>
  <c r="F995" i="20" l="1"/>
  <c r="G995" i="20"/>
  <c r="I995" i="20"/>
  <c r="H995" i="20"/>
  <c r="B996" i="20" a="1"/>
  <c r="B996" i="20" s="1"/>
  <c r="A997" i="20"/>
  <c r="E996" i="20"/>
  <c r="D996" i="20"/>
  <c r="C996" i="20" a="1"/>
  <c r="C996" i="20" s="1"/>
  <c r="J996" i="20"/>
  <c r="L996" i="20"/>
  <c r="K996" i="20"/>
  <c r="F996" i="20" l="1"/>
  <c r="G996" i="20"/>
  <c r="K997" i="20"/>
  <c r="J997" i="20"/>
  <c r="C997" i="20" a="1"/>
  <c r="C997" i="20" s="1"/>
  <c r="D997" i="20"/>
  <c r="A998" i="20"/>
  <c r="B997" i="20" a="1"/>
  <c r="B997" i="20" s="1"/>
  <c r="E997" i="20"/>
  <c r="L997" i="20"/>
  <c r="I996" i="20"/>
  <c r="H996" i="20"/>
  <c r="F997" i="20" l="1"/>
  <c r="G997" i="20"/>
  <c r="H997" i="20"/>
  <c r="I997" i="20"/>
  <c r="A999" i="20"/>
  <c r="E998" i="20"/>
  <c r="L998" i="20"/>
  <c r="D998" i="20"/>
  <c r="C998" i="20" a="1"/>
  <c r="C998" i="20" s="1"/>
  <c r="B998" i="20" a="1"/>
  <c r="B998" i="20" s="1"/>
  <c r="K998" i="20"/>
  <c r="J998" i="20"/>
  <c r="F998" i="20" l="1"/>
  <c r="G998" i="20"/>
  <c r="K999" i="20"/>
  <c r="A1000" i="20"/>
  <c r="L999" i="20"/>
  <c r="B999" i="20" a="1"/>
  <c r="B999" i="20" s="1"/>
  <c r="J999" i="20"/>
  <c r="E999" i="20"/>
  <c r="D999" i="20"/>
  <c r="C999" i="20" a="1"/>
  <c r="C999" i="20" s="1"/>
  <c r="I998" i="20"/>
  <c r="H998" i="20"/>
  <c r="G999" i="20" l="1"/>
  <c r="F999" i="20"/>
  <c r="I999" i="20"/>
  <c r="H999" i="20"/>
  <c r="B1000" i="20" a="1"/>
  <c r="B1000" i="20" s="1"/>
  <c r="E1000" i="20"/>
  <c r="L1000" i="20"/>
  <c r="K1000" i="20"/>
  <c r="J1000" i="20"/>
  <c r="D1000" i="20"/>
  <c r="C1000" i="20" a="1"/>
  <c r="C1000" i="20" s="1"/>
  <c r="F1000" i="20" l="1"/>
  <c r="G1000" i="20"/>
  <c r="K14" i="21"/>
  <c r="K12" i="21"/>
  <c r="I13" i="21"/>
  <c r="J13" i="21" s="1"/>
  <c r="I14" i="21"/>
  <c r="J14" i="21" s="1"/>
  <c r="I12" i="21"/>
  <c r="J12" i="21" s="1"/>
  <c r="K13" i="21"/>
  <c r="N6" i="21"/>
  <c r="I8" i="21"/>
  <c r="J8" i="21" s="1"/>
  <c r="M6" i="21"/>
  <c r="I11" i="21"/>
  <c r="J11" i="21" s="1"/>
  <c r="K11" i="21"/>
  <c r="I9" i="21"/>
  <c r="J9" i="21" s="1"/>
  <c r="K9" i="21"/>
  <c r="K10" i="21"/>
  <c r="L6" i="21"/>
  <c r="K8" i="21"/>
  <c r="K6" i="21" s="1"/>
  <c r="I10" i="21"/>
  <c r="J10" i="21" s="1"/>
  <c r="O6" i="21"/>
  <c r="I1000" i="20"/>
  <c r="H1000" i="20"/>
  <c r="I6" i="21" l="1"/>
  <c r="J6" i="21" s="1"/>
  <c r="N91" i="24" l="1"/>
  <c r="N46" i="24"/>
  <c r="N2" i="24"/>
  <c r="N83" i="24"/>
  <c r="N29" i="24"/>
  <c r="N24" i="24"/>
  <c r="N100" i="24" l="1"/>
  <c r="N53" i="24"/>
  <c r="N45" i="24"/>
  <c r="N31" i="24"/>
  <c r="N82" i="24"/>
  <c r="N5" i="24"/>
  <c r="N55" i="24"/>
  <c r="N98" i="24"/>
  <c r="N76" i="24"/>
  <c r="N36" i="24"/>
  <c r="N37" i="24"/>
  <c r="N12" i="24"/>
  <c r="N81" i="24"/>
  <c r="N59" i="24"/>
  <c r="N78" i="24"/>
  <c r="N14" i="24"/>
  <c r="N39" i="24"/>
  <c r="N10" i="24"/>
  <c r="N66" i="24"/>
  <c r="N57" i="24"/>
  <c r="N44" i="24"/>
  <c r="N26" i="24"/>
  <c r="N3" i="24"/>
  <c r="N97" i="24"/>
  <c r="N50" i="24"/>
  <c r="N22" i="24"/>
  <c r="N23" i="24"/>
  <c r="N61" i="24"/>
  <c r="N30" i="24"/>
  <c r="N56" i="24"/>
  <c r="N41" i="24"/>
  <c r="N8" i="24"/>
  <c r="N68" i="24"/>
  <c r="N96" i="24"/>
  <c r="N6" i="24"/>
  <c r="N34" i="24"/>
  <c r="N47" i="24"/>
  <c r="N9" i="24"/>
  <c r="N99" i="24"/>
  <c r="N70" i="24"/>
  <c r="N20" i="24"/>
  <c r="N85" i="24"/>
  <c r="N89" i="24"/>
  <c r="N13" i="24"/>
  <c r="N58" i="24"/>
  <c r="N38" i="24"/>
  <c r="N40" i="24"/>
  <c r="N52" i="24"/>
  <c r="N25" i="24"/>
  <c r="N15" i="24"/>
  <c r="N17" i="24"/>
  <c r="N21" i="24"/>
  <c r="N75" i="24"/>
  <c r="N73" i="24"/>
  <c r="N95" i="24"/>
  <c r="N11" i="24"/>
  <c r="N60" i="24"/>
  <c r="N64" i="24"/>
  <c r="N63" i="24"/>
  <c r="N54" i="24"/>
  <c r="N77" i="24"/>
  <c r="N4" i="24"/>
  <c r="N49" i="24"/>
  <c r="N35" i="24"/>
  <c r="N28" i="24"/>
  <c r="N67" i="24"/>
  <c r="N84" i="24"/>
  <c r="N32" i="24"/>
  <c r="N16" i="24"/>
  <c r="N62" i="24"/>
  <c r="N71" i="24"/>
  <c r="N90" i="24"/>
  <c r="N43" i="24"/>
  <c r="N33" i="24"/>
  <c r="N42" i="24"/>
  <c r="N18" i="24"/>
  <c r="N7" i="24"/>
  <c r="N65" i="24"/>
  <c r="N88" i="24"/>
  <c r="N86" i="24"/>
  <c r="N87" i="24"/>
  <c r="N93" i="24"/>
  <c r="N72" i="24"/>
  <c r="N92" i="24"/>
  <c r="N19" i="24"/>
  <c r="N27" i="24"/>
  <c r="N74" i="24"/>
  <c r="N48" i="24"/>
  <c r="N94" i="24"/>
  <c r="N101" i="24"/>
  <c r="N69" i="24"/>
  <c r="N79" i="24"/>
  <c r="N80" i="24"/>
  <c r="N51" i="24"/>
  <c r="P49" i="24" l="1"/>
  <c r="P88" i="24" l="1"/>
  <c r="P41" i="24"/>
  <c r="P93" i="24"/>
  <c r="P36" i="24"/>
  <c r="P31" i="24"/>
  <c r="P3" i="24"/>
  <c r="P78" i="24"/>
  <c r="P22" i="24"/>
  <c r="P89" i="24"/>
  <c r="P25" i="24"/>
  <c r="P33" i="24"/>
  <c r="P5" i="24"/>
  <c r="P9" i="24"/>
  <c r="P80" i="24"/>
  <c r="P95" i="24"/>
  <c r="P58" i="24"/>
  <c r="P47" i="24"/>
  <c r="P61" i="24"/>
  <c r="P34" i="24"/>
  <c r="P84" i="24"/>
  <c r="P45" i="24"/>
  <c r="P64" i="24"/>
  <c r="P51" i="24"/>
  <c r="P67" i="24"/>
  <c r="P99" i="24"/>
  <c r="P24" i="24"/>
  <c r="P60" i="24"/>
  <c r="P15" i="24"/>
  <c r="P8" i="24"/>
  <c r="P70" i="24"/>
  <c r="P52" i="24"/>
  <c r="P94" i="24"/>
  <c r="P12" i="24"/>
  <c r="P14" i="24"/>
  <c r="P87" i="24"/>
  <c r="P10" i="24"/>
  <c r="P76" i="24"/>
  <c r="P35" i="24"/>
  <c r="P27" i="24"/>
  <c r="P73" i="24"/>
  <c r="P40" i="24"/>
  <c r="P6" i="24"/>
  <c r="P48" i="24"/>
  <c r="P71" i="24"/>
  <c r="P37" i="24"/>
  <c r="P54" i="24"/>
  <c r="P59" i="24"/>
  <c r="P30" i="24"/>
  <c r="P28" i="24"/>
  <c r="P43" i="24"/>
  <c r="P65" i="24"/>
  <c r="P90" i="24"/>
  <c r="P81" i="24"/>
  <c r="P55" i="24"/>
  <c r="P29" i="24"/>
  <c r="P62" i="24"/>
  <c r="P72" i="24"/>
  <c r="P17" i="24"/>
  <c r="P66" i="24"/>
  <c r="P92" i="24"/>
  <c r="P4" i="24"/>
  <c r="P16" i="24"/>
  <c r="P18" i="24"/>
  <c r="P32" i="24"/>
  <c r="P7" i="24"/>
  <c r="P97" i="24"/>
  <c r="P91" i="24"/>
  <c r="P83" i="24"/>
  <c r="P50" i="24"/>
  <c r="P79" i="24"/>
  <c r="P21" i="24"/>
  <c r="P39" i="24"/>
  <c r="P53" i="24"/>
  <c r="P74" i="24"/>
  <c r="P86" i="24"/>
  <c r="P96" i="24"/>
  <c r="P68" i="24"/>
  <c r="P98" i="24"/>
  <c r="P101" i="24"/>
  <c r="P56" i="24"/>
  <c r="P75" i="24"/>
  <c r="P2" i="24"/>
  <c r="P13" i="24"/>
  <c r="P57" i="24"/>
  <c r="P85" i="24"/>
  <c r="P26" i="24"/>
  <c r="P19" i="24"/>
  <c r="P82" i="24"/>
  <c r="P69" i="24"/>
  <c r="P77" i="24"/>
  <c r="P38" i="24"/>
  <c r="P20" i="24"/>
  <c r="P42" i="24"/>
  <c r="P23" i="24"/>
  <c r="P46" i="24"/>
  <c r="P11" i="24"/>
  <c r="P44" i="24"/>
  <c r="P100" i="24"/>
  <c r="P63" i="24"/>
</calcChain>
</file>

<file path=xl/connections.xml><?xml version="1.0" encoding="utf-8"?>
<connections xmlns="http://schemas.openxmlformats.org/spreadsheetml/2006/main">
  <connection id="1" odcFile="C:\Users\amirp\AppData\Local\Microsoft\Windows\Temporary Internet Files\Content.IE5\5PAIILCW\owssvr (1).iqy" keepAlive="1" name="בסיס נתונים" type="5" refreshedVersion="5" minRefreshableVersion="3" saveData="1">
    <dbPr connection="Provider=Microsoft.Office.List.OLEDB.2.0;Data Source=&quot;&quot;;ApplicationName=Excel;Version=12.0.0.0" command="&lt;LIST&gt;&lt;VIEWGUID&gt;{505C1E5A-EE17-46F7-BE31-93EF64668C75}&lt;/VIEWGUID&gt;&lt;LISTNAME&gt;{B9D1DCF5-FCA5-41DD-A0F3-2A4D153D3835}&lt;/LISTNAME&gt;&lt;LISTWEB&gt;https://itg.cio.gov.il/_vti_bin&lt;/LISTWEB&gt;&lt;LISTSUBWEB&gt;&lt;/LISTSUBWEB&gt;&lt;ROOTFOLDER&gt;/Lists/DataBase&lt;/ROOTFOLDER&gt;&lt;/LIST&gt;" commandType="5"/>
  </connection>
  <connection id="2" odcFile="C:\Users\amirp\AppData\Local\Microsoft\Windows\Temporary Internet Files\Content.IE5\8KHH7WKK\owssvr.iqy" keepAlive="1" name="מערכת הפעלה" type="5" refreshedVersion="5" minRefreshableVersion="3" saveData="1">
    <dbPr connection="Provider=Microsoft.Office.List.OLEDB.2.0;Data Source=&quot;&quot;;ApplicationName=Excel;Version=12.0.0.0" command="&lt;LIST&gt;&lt;VIEWGUID&gt;{819E72A2-C98F-4739-8350-7911A39A4B0D}&lt;/VIEWGUID&gt;&lt;LISTNAME&gt;{4AD4542A-FE80-4358-A9AD-EAC9973B6FC4}&lt;/LISTNAME&gt;&lt;LISTWEB&gt;https://itg.cio.gov.il/_vti_bin&lt;/LISTWEB&gt;&lt;LISTSUBWEB&gt;&lt;/LISTSUBWEB&gt;&lt;ROOTFOLDER&gt;/Lists/OperatingSystem&lt;/ROOTFOLDER&gt;&lt;/LIST&gt;" commandType="5"/>
  </connection>
  <connection id="3" odcFile="C:\Users\amirp\AppData\Local\Microsoft\Windows\Temporary Internet Files\Content.IE5\8KHH7WKK\owssvr (2).iqy" keepAlive="1" name="משרדים" type="5" refreshedVersion="5" minRefreshableVersion="3" saveData="1">
    <dbPr connection="Provider=Microsoft.Office.List.OLEDB.2.0;Data Source=&quot;&quot;;ApplicationName=Excel;Version=12.0.0.0" command="&lt;LIST&gt;&lt;VIEWGUID&gt;{9C788FC7-9F6A-417D-9A5A-481346531CDF}&lt;/VIEWGUID&gt;&lt;LISTNAME&gt;{F53B138E-88AE-4AA7-B616-0F025D1A4F4C}&lt;/LISTNAME&gt;&lt;LISTWEB&gt;https://itg.cio.gov.il/_vti_bin&lt;/LISTWEB&gt;&lt;LISTSUBWEB&gt;&lt;/LISTSUBWEB&gt;&lt;ROOTFOLDER&gt;/Lists/Offices&lt;/ROOTFOLDER&gt;&lt;/LIST&gt;" commandType="5"/>
  </connection>
  <connection id="4" odcFile="C:\Users\amirp\AppData\Local\Microsoft\Windows\Temporary Internet Files\Content.IE5\5DI5OS9M\owssvr (2).iqy" keepAlive="1" name="ספקים" type="5" refreshedVersion="5" minRefreshableVersion="3" saveData="1">
    <dbPr connection="Provider=Microsoft.Office.List.OLEDB.2.0;Data Source=&quot;&quot;;ApplicationName=Excel;Version=12.0.0.0" command="&lt;LIST&gt;&lt;VIEWGUID&gt;{492971DD-6D67-40C2-99DF-8CA62F50A6BB}&lt;/VIEWGUID&gt;&lt;LISTNAME&gt;{F5BC0B62-A076-4021-B4BF-7F1BF528B840}&lt;/LISTNAME&gt;&lt;LISTWEB&gt;https://itg.cio.gov.il/_vti_bin&lt;/LISTWEB&gt;&lt;LISTSUBWEB&gt;&lt;/LISTSUBWEB&gt;&lt;ROOTFOLDER&gt;/Lists/Provider&lt;/ROOTFOLDER&gt;&lt;/LIST&gt;" commandType="5"/>
  </connection>
  <connection id="5" odcFile="C:\Users\amirp\AppData\Local\Microsoft\Windows\Temporary Internet Files\Content.IE5\U8H5H3ND\owssvr (1).iqy" keepAlive="1" name="קטגוריה" type="5" refreshedVersion="5" minRefreshableVersion="3" saveData="1">
    <dbPr connection="Provider=Microsoft.Office.List.OLEDB.2.0;Data Source=&quot;&quot;;ApplicationName=Excel;Version=12.0.0.0" command="&lt;LIST&gt;&lt;VIEWGUID&gt;{AEFBFB18-7ED2-4492-8C58-4128D8964CCD}&lt;/VIEWGUID&gt;&lt;LISTNAME&gt;{D774831A-615E-41D5-8851-54CB7462FDB3}&lt;/LISTNAME&gt;&lt;LISTWEB&gt;https://itg.cio.gov.il/_vti_bin&lt;/LISTWEB&gt;&lt;LISTSUBWEB&gt;&lt;/LISTSUBWEB&gt;&lt;ROOTFOLDER&gt;/Lists/catagory&lt;/ROOTFOLDER&gt;&lt;/LIST&gt;" commandType="5"/>
  </connection>
  <connection id="6" odcFile="C:\Users\amirp\AppData\Local\Microsoft\Windows\Temporary Internet Files\Content.IE5\5DI5OS9M\owssvr (1).iqy" keepAlive="1" name="שפת פיתוח" type="5" refreshedVersion="5" minRefreshableVersion="3" saveData="1">
    <dbPr connection="Provider=Microsoft.Office.List.OLEDB.2.0;Data Source=&quot;&quot;;ApplicationName=Excel;Version=12.0.0.0" command="&lt;LIST&gt;&lt;VIEWGUID&gt;{F721D752-8418-47AC-8A79-094D17A183FA}&lt;/VIEWGUID&gt;&lt;LISTNAME&gt;{04DF88EE-3077-4F4D-BA7E-14EF5BF586E0}&lt;/LISTNAME&gt;&lt;LISTWEB&gt;https://itg.cio.gov.il/_vti_bin&lt;/LISTWEB&gt;&lt;LISTSUBWEB&gt;&lt;/LISTSUBWEB&gt;&lt;ROOTFOLDER&gt;/Lists/Technology&lt;/ROOTFOLDER&gt;&lt;/LIST&gt;" commandType="5"/>
  </connection>
</connections>
</file>

<file path=xl/sharedStrings.xml><?xml version="1.0" encoding="utf-8"?>
<sst xmlns="http://schemas.openxmlformats.org/spreadsheetml/2006/main" count="1932" uniqueCount="968">
  <si>
    <t>יעדים</t>
  </si>
  <si>
    <t>שם המשרד</t>
  </si>
  <si>
    <t>רשות התקשוב הממשלתי
משרד ראש הממשלה</t>
  </si>
  <si>
    <t>סווגי פרויקט</t>
  </si>
  <si>
    <t>#</t>
  </si>
  <si>
    <t>היחידה העסקית</t>
  </si>
  <si>
    <t>מומחה תוכן מטעם הלקוח</t>
  </si>
  <si>
    <t>המשתמשים</t>
  </si>
  <si>
    <t>מנהל הפרוייקט
מטעם יחידת התקשוב</t>
  </si>
  <si>
    <t>מנהל הפרויקט מטעם היחידה העסקית</t>
  </si>
  <si>
    <t>מנהל הפרויקט מטעם הספק</t>
  </si>
  <si>
    <t>מלווה מטעם רשות התקשוב</t>
  </si>
  <si>
    <t>מאפיין פרויקט</t>
  </si>
  <si>
    <t>קטגוריית פרוייקט</t>
  </si>
  <si>
    <t>הערות</t>
  </si>
  <si>
    <t>Q3/2015</t>
  </si>
  <si>
    <t>Q2/2018</t>
  </si>
  <si>
    <t>פרויקט בסיכון גבוה</t>
  </si>
  <si>
    <t>סימול משרד</t>
  </si>
  <si>
    <t>פרטי הפעילות</t>
  </si>
  <si>
    <t># פעילות</t>
  </si>
  <si>
    <t>שיוך למערכת העיקרית</t>
  </si>
  <si>
    <t>קידום מאמצי הגנה בתחום הסייבר על תשתיות ומערכות מידע</t>
  </si>
  <si>
    <t>שיוך ליעד משרדי</t>
  </si>
  <si>
    <t>שם פרוייקט / פעילות</t>
  </si>
  <si>
    <t>תיאור פרוייקט / פעילות</t>
  </si>
  <si>
    <t>בעלי עניין</t>
  </si>
  <si>
    <t>נותן החסות</t>
  </si>
  <si>
    <t>Q4/2014</t>
  </si>
  <si>
    <t>Q4/2015</t>
  </si>
  <si>
    <t>Q1/2015</t>
  </si>
  <si>
    <t>Q1/2017</t>
  </si>
  <si>
    <t>Q4/2016</t>
  </si>
  <si>
    <t>Q3/2016</t>
  </si>
  <si>
    <t>Q4/2018</t>
  </si>
  <si>
    <t>פרויקט מרכזי</t>
  </si>
  <si>
    <t>שדרוג תשתיתי משמעותי</t>
  </si>
  <si>
    <t>פרויקט ייחודי/חדשני</t>
  </si>
  <si>
    <t># מערכת</t>
  </si>
  <si>
    <t>שם המערכת</t>
  </si>
  <si>
    <t>תיאור המערכת</t>
  </si>
  <si>
    <t>סטטוס המערכת</t>
  </si>
  <si>
    <t>קטגורייה</t>
  </si>
  <si>
    <t>ביצוע</t>
  </si>
  <si>
    <t>קטלוג מערכות משרדי</t>
  </si>
  <si>
    <t>סוג התקציב</t>
  </si>
  <si>
    <t>נותני שירותים</t>
  </si>
  <si>
    <t>מיקור חוץ</t>
  </si>
  <si>
    <t>רישיונות תוכנה</t>
  </si>
  <si>
    <t>חומרה</t>
  </si>
  <si>
    <t>ציוד</t>
  </si>
  <si>
    <t>אחר</t>
  </si>
  <si>
    <t>כוח אדם (עובדי מדינה)</t>
  </si>
  <si>
    <t>שימושים</t>
  </si>
  <si>
    <t>שכר עובדי מדינה</t>
  </si>
  <si>
    <t>תקציב בסיס מסומן IT</t>
  </si>
  <si>
    <t>תוספות / עודפים צפויים</t>
  </si>
  <si>
    <t>מאגף תקציבים במשרד האוצר</t>
  </si>
  <si>
    <t>מתקציב יחידות אחרות במשרד</t>
  </si>
  <si>
    <t>מתקציב ישראל דיגיטלית</t>
  </si>
  <si>
    <t>מתקציב משרדים אחרים</t>
  </si>
  <si>
    <t>לא ידוע בשלב זה</t>
  </si>
  <si>
    <t>מקורות מימון</t>
  </si>
  <si>
    <t>סה"כ מקורות</t>
  </si>
  <si>
    <t>המשרד</t>
  </si>
  <si>
    <t>פרטי המשרד</t>
  </si>
  <si>
    <t>סימול</t>
  </si>
  <si>
    <t>משרד</t>
  </si>
  <si>
    <t>עמידה בהנחיות רשות התקשוב</t>
  </si>
  <si>
    <t>שם ההנחיה</t>
  </si>
  <si>
    <t>סוג הנחייה</t>
  </si>
  <si>
    <t>קישור להנחייה</t>
  </si>
  <si>
    <t>הערות המשרד</t>
  </si>
  <si>
    <t>מקור</t>
  </si>
  <si>
    <t>משרדי</t>
  </si>
  <si>
    <t>יחידת תקשוב</t>
  </si>
  <si>
    <t>מספר משרות עובדי מדינה</t>
  </si>
  <si>
    <t>מספר משרות סטודנטים</t>
  </si>
  <si>
    <t>מספר נותני שירותי מחשוב רמה א'</t>
  </si>
  <si>
    <t>מספר נותני שירותי מחשוב רמה ב'</t>
  </si>
  <si>
    <t>מספר נותני שירותי מחשוב רמה ג'</t>
  </si>
  <si>
    <t>מספר עובדי מיקור חוץ בשירותים מנוהלים</t>
  </si>
  <si>
    <t>הזנת פעילויות המשרד</t>
  </si>
  <si>
    <t>הערכה לסיום 2016</t>
  </si>
  <si>
    <t>תכנון 2017</t>
  </si>
  <si>
    <t>הערכה לסיום 2017</t>
  </si>
  <si>
    <t>מועד</t>
  </si>
  <si>
    <t>Q1/2016</t>
  </si>
  <si>
    <t>Q2/2016</t>
  </si>
  <si>
    <t>Q2/2017</t>
  </si>
  <si>
    <t>Q3/2017</t>
  </si>
  <si>
    <t>Q4/2017</t>
  </si>
  <si>
    <t>Q1/2018</t>
  </si>
  <si>
    <t>Q3/2018</t>
  </si>
  <si>
    <t>Q1/2019</t>
  </si>
  <si>
    <t>Q2/2019</t>
  </si>
  <si>
    <t>Q3/2019</t>
  </si>
  <si>
    <t>Q4/2019</t>
  </si>
  <si>
    <t>Q2/2020</t>
  </si>
  <si>
    <t>Q3/2020</t>
  </si>
  <si>
    <t>Q4/2020</t>
  </si>
  <si>
    <t>כח אדם מחשובי</t>
  </si>
  <si>
    <t>טרם החל</t>
  </si>
  <si>
    <t>בתהליך</t>
  </si>
  <si>
    <t>הסתיים</t>
  </si>
  <si>
    <t>פעילות חדשה ב-2017</t>
  </si>
  <si>
    <t>פעילות ממשיכה מ- 2016</t>
  </si>
  <si>
    <t>המשכיות פעילות</t>
  </si>
  <si>
    <t>המשכיות הפרויקט</t>
  </si>
  <si>
    <t>מועד סיום מקורי מתוכנית עבודה 2016</t>
  </si>
  <si>
    <t>Q1/2010</t>
  </si>
  <si>
    <t>Q2/2010</t>
  </si>
  <si>
    <t>Q3/2010</t>
  </si>
  <si>
    <t>Q4/2010</t>
  </si>
  <si>
    <t>Q1/2011</t>
  </si>
  <si>
    <t>Q2/2011</t>
  </si>
  <si>
    <t>Q3/2011</t>
  </si>
  <si>
    <t>Q4/2011</t>
  </si>
  <si>
    <t>Q1/2012</t>
  </si>
  <si>
    <t>Q2/2012</t>
  </si>
  <si>
    <t>Q3/2012</t>
  </si>
  <si>
    <t>Q4/2012</t>
  </si>
  <si>
    <t>Q1/2013</t>
  </si>
  <si>
    <t>Q2/2013</t>
  </si>
  <si>
    <t>Q3/2013</t>
  </si>
  <si>
    <t>Q4/2013</t>
  </si>
  <si>
    <t>Q1/2014</t>
  </si>
  <si>
    <t>Q2/2014</t>
  </si>
  <si>
    <t>Q3/2014</t>
  </si>
  <si>
    <t>Q2/2015</t>
  </si>
  <si>
    <t>מערכת מרכזית בתחזוקה</t>
  </si>
  <si>
    <t>פרויקט בעל משמעות רחבה</t>
  </si>
  <si>
    <t>פרויקט בעל ממשקים רבים</t>
  </si>
  <si>
    <t xml:space="preserve">קטגוריית הפעילות </t>
  </si>
  <si>
    <t>אופרטיבי</t>
  </si>
  <si>
    <t>רגולציה</t>
  </si>
  <si>
    <t>שיפור תהליך עסקי</t>
  </si>
  <si>
    <t>תשתיות</t>
  </si>
  <si>
    <t>אבטחת מידע</t>
  </si>
  <si>
    <t>אסטרטגי</t>
  </si>
  <si>
    <t>בוטל</t>
  </si>
  <si>
    <t>פעילות בוטלה / הוקפאה</t>
  </si>
  <si>
    <t>שלב מחזור חיים</t>
  </si>
  <si>
    <t>שלב במחזור חיים</t>
  </si>
  <si>
    <t>ייזום</t>
  </si>
  <si>
    <t>תכנון</t>
  </si>
  <si>
    <t>ריבעון 2017</t>
  </si>
  <si>
    <t>Q1/2020</t>
  </si>
  <si>
    <t>סה"כ מספר עובדי מדינה</t>
  </si>
  <si>
    <t>סה"כ עובדי מדינה + נותני שירותים</t>
  </si>
  <si>
    <t>סטטוס מקטע</t>
  </si>
  <si>
    <t>אושר</t>
  </si>
  <si>
    <t>נושא</t>
  </si>
  <si>
    <t>אחוז השלמה</t>
  </si>
  <si>
    <t>גורם מבצע</t>
  </si>
  <si>
    <t>פנימי</t>
  </si>
  <si>
    <t>אינטגרטור</t>
  </si>
  <si>
    <t>ספק אינטגרטור</t>
  </si>
  <si>
    <t>ייצוב</t>
  </si>
  <si>
    <t>תחזוקה</t>
  </si>
  <si>
    <t>מועד התחלה מקורי מתוכנית עבודה 2016</t>
  </si>
  <si>
    <t>תקציב רב שנתי מתוכנית עבודה 2016</t>
  </si>
  <si>
    <t>תקציב רב שנתי באלפי ₪</t>
  </si>
  <si>
    <t>פעילות כספית 2016 באלפי ₪</t>
  </si>
  <si>
    <t>תכנון פעילות כספית 2017 באלפי ₪</t>
  </si>
  <si>
    <t>תכנון 2016 מקורי</t>
  </si>
  <si>
    <t>הערות תקציב רב שנתי</t>
  </si>
  <si>
    <t>הערות 2017</t>
  </si>
  <si>
    <t>הערות 2016</t>
  </si>
  <si>
    <t>Capex - השקעה</t>
  </si>
  <si>
    <t xml:space="preserve">Opex – תחזוקה </t>
  </si>
  <si>
    <t>סך עלות אש"ח</t>
  </si>
  <si>
    <t>רשות התקשוב - ממשל זמין / סע"ר</t>
  </si>
  <si>
    <t>מרכב"ה</t>
  </si>
  <si>
    <t>תשלום למשרדים אחרים</t>
  </si>
  <si>
    <t>מספר נותני שירותי מחשוב</t>
  </si>
  <si>
    <t>שם תוצר</t>
  </si>
  <si>
    <t>תיאור התוצר</t>
  </si>
  <si>
    <t>תאריך התחלה</t>
  </si>
  <si>
    <t>תאריך סיום</t>
  </si>
  <si>
    <t># תוצר</t>
  </si>
  <si>
    <t>י"ע 1</t>
  </si>
  <si>
    <t>שם משאב 1</t>
  </si>
  <si>
    <t>שם משאב 2</t>
  </si>
  <si>
    <t>י"ע 2</t>
  </si>
  <si>
    <t>שם משאב 3</t>
  </si>
  <si>
    <t>י"ע 3</t>
  </si>
  <si>
    <t>שם משאב 4</t>
  </si>
  <si>
    <t>י"ע 4</t>
  </si>
  <si>
    <t>שם משאב 5</t>
  </si>
  <si>
    <t>י"ע 5</t>
  </si>
  <si>
    <t>תפקיד</t>
  </si>
  <si>
    <t>צוות</t>
  </si>
  <si>
    <t>% לפעילות</t>
  </si>
  <si>
    <t>שם העובד</t>
  </si>
  <si>
    <t>משאב</t>
  </si>
  <si>
    <t>ימי עבודה</t>
  </si>
  <si>
    <t>סטטוס תוצר</t>
  </si>
  <si>
    <t>אחוז התקדמות</t>
  </si>
  <si>
    <t>שם התוצר</t>
  </si>
  <si>
    <t>שם הפעילות</t>
  </si>
  <si>
    <t>תיאור העבודה</t>
  </si>
  <si>
    <t>משרד דורש</t>
  </si>
  <si>
    <t>סוג הגורם המבצע</t>
  </si>
  <si>
    <t>יחידת התקשוב המבצעת</t>
  </si>
  <si>
    <t>מנהל המערכת</t>
  </si>
  <si>
    <t>קטגורייה נוספת</t>
  </si>
  <si>
    <t>תגיות</t>
  </si>
  <si>
    <t>% מישרה</t>
  </si>
  <si>
    <t>ניהול משאבים לפעילות המשרד</t>
  </si>
  <si>
    <t>ללא סטטוס</t>
  </si>
  <si>
    <t>חיפוש משימות עובד</t>
  </si>
  <si>
    <t>סינון לפי עובד</t>
  </si>
  <si>
    <t>גיליון אופציונאלי</t>
  </si>
  <si>
    <t>סכום של ימי עבודה</t>
  </si>
  <si>
    <t>ימי עבודה בשנת 2017</t>
  </si>
  <si>
    <t>מספר ימים מוקצים</t>
  </si>
  <si>
    <t>מספר ימים פוטנציאלים</t>
  </si>
  <si>
    <t>% הקצאה</t>
  </si>
  <si>
    <t>כמות משימות</t>
  </si>
  <si>
    <t>התפלגות הקצאת משימות לעובד</t>
  </si>
  <si>
    <t>סטטוס הקצאה לעובד</t>
  </si>
  <si>
    <t>פרטי עובד</t>
  </si>
  <si>
    <t>משימות</t>
  </si>
  <si>
    <t/>
  </si>
  <si>
    <t>ניתוח משאבי המשרד</t>
  </si>
  <si>
    <t>לניתוח המשאבים</t>
  </si>
  <si>
    <t>משרד המדע הטכנולוגיה והחלל</t>
  </si>
  <si>
    <t>most</t>
  </si>
  <si>
    <t>ערן כרמון</t>
  </si>
  <si>
    <t>שיוך משרדי</t>
  </si>
  <si>
    <t>סוג יחידה</t>
  </si>
  <si>
    <t>ארכיון המדינה</t>
  </si>
  <si>
    <t>משרד ראש הממשלה</t>
  </si>
  <si>
    <t>יחידה משרדית</t>
  </si>
  <si>
    <t>archives</t>
  </si>
  <si>
    <t>הטלויזיה החינוכית</t>
  </si>
  <si>
    <t>משרד החינוך</t>
  </si>
  <si>
    <t>יחידת סמך</t>
  </si>
  <si>
    <t>ietv</t>
  </si>
  <si>
    <t>הלשכה המרכזית לסטטיסטיקה</t>
  </si>
  <si>
    <t>cbs</t>
  </si>
  <si>
    <t>המרכז למיפוי ישראל</t>
  </si>
  <si>
    <t>משרד הבינוי</t>
  </si>
  <si>
    <t>mapi</t>
  </si>
  <si>
    <t>המשרד לביטחון פנים</t>
  </si>
  <si>
    <t>mops</t>
  </si>
  <si>
    <t>המשרד להגנת הסביבה</t>
  </si>
  <si>
    <t>sviva</t>
  </si>
  <si>
    <t>המשרד לשוויון חברתי</t>
  </si>
  <si>
    <t>shvn</t>
  </si>
  <si>
    <t>משרד לשירותי דת</t>
  </si>
  <si>
    <t>rbc</t>
  </si>
  <si>
    <t>הנהלת בתי המשפט</t>
  </si>
  <si>
    <t>משרד המשפטים</t>
  </si>
  <si>
    <t>court</t>
  </si>
  <si>
    <t>הרשות הארצית לכבאות והצלה</t>
  </si>
  <si>
    <t>הרשות הממשלתית למים וביוב</t>
  </si>
  <si>
    <t>משרד התשתיות</t>
  </si>
  <si>
    <t>water</t>
  </si>
  <si>
    <t>הרשות לניהול המאגר הביומטרי</t>
  </si>
  <si>
    <t>משרד הפנים</t>
  </si>
  <si>
    <t>biom</t>
  </si>
  <si>
    <t>הרשות לפיתוח התיישבות הבדואים בנגב</t>
  </si>
  <si>
    <t>משרד החקלאות</t>
  </si>
  <si>
    <t>bedui</t>
  </si>
  <si>
    <t>השירות המטאורולוגי</t>
  </si>
  <si>
    <t>משרד התחבורה</t>
  </si>
  <si>
    <t>ims</t>
  </si>
  <si>
    <t>לשכת הפרסום הממשלתית</t>
  </si>
  <si>
    <t>משרד התקשורת</t>
  </si>
  <si>
    <t>lapam</t>
  </si>
  <si>
    <t>מינהל המחקר החקלאי, מכון וולקני</t>
  </si>
  <si>
    <t>agri</t>
  </si>
  <si>
    <t>מינהל התכנון</t>
  </si>
  <si>
    <t>משרד האוצר</t>
  </si>
  <si>
    <t>iplan</t>
  </si>
  <si>
    <t>מינהל חינוך התיישבותי פנימייתי ועלה"נ</t>
  </si>
  <si>
    <t>kfar-olami</t>
  </si>
  <si>
    <t>mof</t>
  </si>
  <si>
    <t>משרד הבינוי והשיכון</t>
  </si>
  <si>
    <t>moch</t>
  </si>
  <si>
    <t>משרד הבריאות</t>
  </si>
  <si>
    <t>moh</t>
  </si>
  <si>
    <t>משרד החוץ</t>
  </si>
  <si>
    <t>mfa</t>
  </si>
  <si>
    <t>education</t>
  </si>
  <si>
    <t>משרד החקלאות ופיתוח הכפר</t>
  </si>
  <si>
    <t>moag</t>
  </si>
  <si>
    <t>משרד הכלכלה</t>
  </si>
  <si>
    <t>Economy</t>
  </si>
  <si>
    <t>justice</t>
  </si>
  <si>
    <t>main</t>
  </si>
  <si>
    <t>משרד הקליטה והעליה</t>
  </si>
  <si>
    <t>moia</t>
  </si>
  <si>
    <t>משרד הרווחה והשירותים החברתיים</t>
  </si>
  <si>
    <t>משרד הרווחה</t>
  </si>
  <si>
    <t>molsa</t>
  </si>
  <si>
    <t>mot</t>
  </si>
  <si>
    <t>משרד התיירות</t>
  </si>
  <si>
    <t>tourism</t>
  </si>
  <si>
    <t>moc</t>
  </si>
  <si>
    <t>משרד התשתיות הלאומיות האנרגיה והמים</t>
  </si>
  <si>
    <t>energy</t>
  </si>
  <si>
    <t>המשרד לשירותי דת</t>
  </si>
  <si>
    <t>dat</t>
  </si>
  <si>
    <t>pmo</t>
  </si>
  <si>
    <t>משרד ראש הממשלה - נתיב</t>
  </si>
  <si>
    <t>nativ</t>
  </si>
  <si>
    <t>שת"פ אזורי, פיתוח הנגב והגליל</t>
  </si>
  <si>
    <t>ngv</t>
  </si>
  <si>
    <t>נציבות שרות המדינה</t>
  </si>
  <si>
    <t>csc</t>
  </si>
  <si>
    <t>רשות האוכלוסין וההגירה</t>
  </si>
  <si>
    <t>piba</t>
  </si>
  <si>
    <t>רשות האכיפה והגבייה</t>
  </si>
  <si>
    <t>eca</t>
  </si>
  <si>
    <t>רשות ההגבלים העסקיים</t>
  </si>
  <si>
    <t>aa</t>
  </si>
  <si>
    <t>רשות החשמל</t>
  </si>
  <si>
    <t>pua</t>
  </si>
  <si>
    <t>רשות המיסים-שע"ם</t>
  </si>
  <si>
    <t>shaam</t>
  </si>
  <si>
    <t>itc</t>
  </si>
  <si>
    <t>רשות התקשוב-ממשל זמין</t>
  </si>
  <si>
    <t>gov</t>
  </si>
  <si>
    <t>רשות מקרקעי ישראל</t>
  </si>
  <si>
    <t>land</t>
  </si>
  <si>
    <t>שירות בתי הסוהר</t>
  </si>
  <si>
    <t>ips</t>
  </si>
  <si>
    <t>דוד מרגלית</t>
  </si>
  <si>
    <t>בוריס נסטיק</t>
  </si>
  <si>
    <t>שחר כץ</t>
  </si>
  <si>
    <t>אלכס קורן</t>
  </si>
  <si>
    <t>אבנר מאי</t>
  </si>
  <si>
    <t>אורן אריאב</t>
  </si>
  <si>
    <t>אלבי מלכה</t>
  </si>
  <si>
    <t>אורי אהרונסון</t>
  </si>
  <si>
    <t>מאיר רכטר</t>
  </si>
  <si>
    <t>גיא חסון</t>
  </si>
  <si>
    <t>ריבה שירזי</t>
  </si>
  <si>
    <t>עמיר אריהן</t>
  </si>
  <si>
    <t>תמיר כהן</t>
  </si>
  <si>
    <t>מרב חכמון</t>
  </si>
  <si>
    <t>אלירן ברנר</t>
  </si>
  <si>
    <t>מריאנה גרופר</t>
  </si>
  <si>
    <t>מילכה זיו נשיאל</t>
  </si>
  <si>
    <t>אריק יקואל</t>
  </si>
  <si>
    <t>מיכל מזרחי</t>
  </si>
  <si>
    <t>עפרה פרנקל</t>
  </si>
  <si>
    <t>שירה לב-עמי</t>
  </si>
  <si>
    <t>שמעון זמיר</t>
  </si>
  <si>
    <t>עופר רימון</t>
  </si>
  <si>
    <t>ירון רונן</t>
  </si>
  <si>
    <t>שמעון ברונר</t>
  </si>
  <si>
    <t>נעמי פרידמן</t>
  </si>
  <si>
    <t>סיגל ליבוביץ'</t>
  </si>
  <si>
    <t>אריק שייב</t>
  </si>
  <si>
    <t>צור אהרון</t>
  </si>
  <si>
    <t>נועם קוריאט</t>
  </si>
  <si>
    <t>ניר צנטנר</t>
  </si>
  <si>
    <t>ליאור אשכנזי</t>
  </si>
  <si>
    <t>רמי מוזס</t>
  </si>
  <si>
    <t>שלומי אוצ'לדייב</t>
  </si>
  <si>
    <t>יוגב שמני</t>
  </si>
  <si>
    <t>דן בן סימון</t>
  </si>
  <si>
    <t>לארי לייבוביץ</t>
  </si>
  <si>
    <t>ישעיה בנימין</t>
  </si>
  <si>
    <t>טירי קיבש</t>
  </si>
  <si>
    <t>רביד שמואלי</t>
  </si>
  <si>
    <t>שי גלבוע</t>
  </si>
  <si>
    <t>מערכת הפעלה</t>
  </si>
  <si>
    <t>בסיס נתונים</t>
  </si>
  <si>
    <t>שנת עלייה לאוויר</t>
  </si>
  <si>
    <t>יחידה משתמשת</t>
  </si>
  <si>
    <t>מספר משתמשים</t>
  </si>
  <si>
    <t>זימון תורים</t>
  </si>
  <si>
    <t>מנועי חיפוש</t>
  </si>
  <si>
    <t>משרד ממוחשב</t>
  </si>
  <si>
    <t>ניהול ועדות</t>
  </si>
  <si>
    <t>ניהול ידע</t>
  </si>
  <si>
    <t>ניהול מחירונים ומחשבונים</t>
  </si>
  <si>
    <t>ניהול מכרזים</t>
  </si>
  <si>
    <t>ניהול מסמכים</t>
  </si>
  <si>
    <t>ניהול סקרים</t>
  </si>
  <si>
    <t>ניהול פרויקטים</t>
  </si>
  <si>
    <t>עד 100 משתמשים</t>
  </si>
  <si>
    <t>בין 100 ל1000 משתמשים</t>
  </si>
  <si>
    <t>בין 1000 ל10000 משתמשים</t>
  </si>
  <si>
    <t>מעל 10000 משתמשים</t>
  </si>
  <si>
    <t>מכרז</t>
  </si>
  <si>
    <t>ייצוב ותחזוקה</t>
  </si>
  <si>
    <t>לא פעילה</t>
  </si>
  <si>
    <t>Windows Server</t>
  </si>
  <si>
    <t>DPT</t>
  </si>
  <si>
    <t>MAGIC</t>
  </si>
  <si>
    <t>Adabas</t>
  </si>
  <si>
    <t>.Net</t>
  </si>
  <si>
    <t>ABAP</t>
  </si>
  <si>
    <t>Java</t>
  </si>
  <si>
    <t>SQL server</t>
  </si>
  <si>
    <t>Oracle</t>
  </si>
  <si>
    <t>DB2</t>
  </si>
  <si>
    <t>IMS</t>
  </si>
  <si>
    <t>האם המשרד עובד לפי הנהלים שהותאמו?</t>
  </si>
  <si>
    <t>תחום ההנחיה</t>
  </si>
  <si>
    <t>כתובת</t>
  </si>
  <si>
    <t>מחזור חיי מערכת מידע</t>
  </si>
  <si>
    <t>שער כניסה לפרויקט-שלב הייזום ואישור פרויקט</t>
  </si>
  <si>
    <t>שער עליית פרויקט לאוויר / הפעלה מבצעית</t>
  </si>
  <si>
    <t xml:space="preserve">שער העברת מערכת מפרויקט לתחזוקה </t>
  </si>
  <si>
    <t>בנייה או הרחבה של חוות שרתים ואתרי גיבוי והתאוששות מאסון</t>
  </si>
  <si>
    <t>חדרי מחשב – הקמה, שיפוץ והרחבה</t>
  </si>
  <si>
    <t>תקן ממשלתי</t>
  </si>
  <si>
    <t>מחזור חיי מערכת</t>
  </si>
  <si>
    <t>טכנולוגיות</t>
  </si>
  <si>
    <t>מטרת ההנחיה</t>
  </si>
  <si>
    <t>להנחות את קהל היעד בדבר המכנה המשותף המחייב והטרמינולוגיה הממשלתית בנושא מחזור חיי מערכת תקשוב, הן בשלב פרויקט ההקמה והן בשלב הפעילות השוטפת, ולהוות בסיס לתקנים ממשלתיים נוספים שיעסקו בשלבים ובשערים במחזור חיי מערכת</t>
  </si>
  <si>
    <t>הנחיה זו מתבססת על ההנחיה העוסקת במחזור חיי מערכת תקשוב (מספר 1.4.01).
מטרתה, להנחות את היחידות מונחות רשות התקשוב בארגונים הממשלתיים בדבר התהליך והתפוקות שיש להשלים במסגרת שלב הייזום, שהינו השלב המקדים וההכרחי בכל אחד מפרויקטי התקשוב המתבצעים בארגונים הממשלתיים, ובשער הראשון במחזור חיי מערכת תקשוב, הוא שער הכניסה לפרויקט.</t>
  </si>
  <si>
    <t>הנחיה זו מתבססת על ההנחיה העוסקת במחזור חיי מערכת תקשוב (מספר 1.4.01).
להנחות את היחידות מונחות רשות התקשוב בדבר התהליך, התשומות שחובה להשלים לקראת שער העלייה לאוויר, המסמן את המעבר של פרויקט משלב הביצוע לשלב הייצוב (ההפעלה בסביבת המשתמשים) והתפוקות של השער, בכל אחד מפרויקטי התקשוב המתבצעים בארגונים הממשלתיים, הן במקרה של פיתוח עצמי והן במקרה של רכש מקבלן חיצוני.</t>
  </si>
  <si>
    <t>הנחיה זו מתבססת על ההנחיה העוסקת במחזור חיי מערכת תקשוב (מספר 1.4.01).
להנחות את היחידות מונחות רשות התקשוב בארגונים הממשלתיים בדבר התהליך והתפוקות שיש להשלים במסגרת שער העברה לתחזוקה במחזור חיי מערכת תקשוב, שהינו שער המעבר ההכרחי מפרויקט בפיתוח למערכת בתחזוקה, לכל אחד מפרויקטי התקשוב המתבצעים בארגונים הממשלתיים</t>
  </si>
  <si>
    <t>קביעת מתכונת דיווח למטה התקשוב הממשלתי בנושא חוות שרתים ואתרי גיבוי והתאוששות מאסון</t>
  </si>
  <si>
    <t>* הנחייה זאת נועדה להנחות את המשרדים לגבי הקמה ו/או מעבר לאתרים חדשים ו/או שיפוץ/שדרוג מתקני מחשב קיימים, הנשקלים על ידם
* ההנחיה נועדה להבטיח את הפעילות השוטפת של המשרדים, תוך התחשבות בכוונה לעבור לתשתית ענן ממשלתי וקונסולידציה של מתקני המחשוב
* קביעת מרחב הפתרונות האפשרי לניהול התשתיות הפיזיות של חדרי המחשב
* קביעת אמות מידה למתקני מחשב בהם יידרש תהליך של שיפוץ\שדרוג
* הנחייה בדבר אופן אישור של תהליכי הקמה ו/או שיפוץ\שדרוג חדרי מחשב
* הקטנת השקעות במתקני מחשב שלא יידרשו עם הקמת תשתית הענן הממשלתית
* העלאת איכות מתקני המחשב, והבאתם לסטנדרטים גבוהים מבחינת אמינות, שרידות ונצילות אנרגטית</t>
  </si>
  <si>
    <t>https://govshare.gov.il/he/node/1165</t>
  </si>
  <si>
    <t>https://govshare.gov.il/he/node/1381</t>
  </si>
  <si>
    <t>https://govshare.gov.il/he/node/1378</t>
  </si>
  <si>
    <t>https://govshare.gov.il/he/node/1375</t>
  </si>
  <si>
    <t>https://govshare.gov.il/he/node/688</t>
  </si>
  <si>
    <t>https://govshare.gov.il/he/node/1207</t>
  </si>
  <si>
    <t>חזרה לגיליון הנחיות</t>
  </si>
  <si>
    <t>הפנייה להסבר על מקטע מסויים בגיליון הנחיות</t>
  </si>
  <si>
    <t>שליחת מייל למוקד תוכניות העבודה</t>
  </si>
  <si>
    <t>מעבר לגיליון עבודה</t>
  </si>
  <si>
    <t>להלן הסברים והנחיות לגבי מילוי כל מקטע בתוכנית העבודה.</t>
  </si>
  <si>
    <t>להלן סימונים שילוו את תהליך בניית תוכנית העבודה:</t>
  </si>
  <si>
    <t>ITGworkplan@cio.gov.il</t>
  </si>
  <si>
    <t>מלווה רשות התקשוב</t>
  </si>
  <si>
    <t>מלווה</t>
  </si>
  <si>
    <t>אמיר פז</t>
  </si>
  <si>
    <t>טלפון</t>
  </si>
  <si>
    <t>02-6293005</t>
  </si>
  <si>
    <t>בטלפון</t>
  </si>
  <si>
    <t>תוכנית עבודה תקשוב</t>
  </si>
  <si>
    <t>או לפנות למלווה המשרד מטעם רשות התקשוב:</t>
  </si>
  <si>
    <t>תוצרים שהיו אמורים להסתיים</t>
  </si>
  <si>
    <t>תוצרים שהיו אמורים להתחיל</t>
  </si>
  <si>
    <t>כלל התוצרים</t>
  </si>
  <si>
    <t>תאריכי סיום סדר עולה</t>
  </si>
  <si>
    <t>ת. התחלה</t>
  </si>
  <si>
    <t>חודש בוצע</t>
  </si>
  <si>
    <t>האם יש איחור?</t>
  </si>
  <si>
    <t>ת. סיום</t>
  </si>
  <si>
    <t>סינון גאנט</t>
  </si>
  <si>
    <t>חודש הצגה</t>
  </si>
  <si>
    <t>חודש גאנט</t>
  </si>
  <si>
    <t>סידור</t>
  </si>
  <si>
    <t>תאריך סיום עבר</t>
  </si>
  <si>
    <t>תאריך התחלה עבר</t>
  </si>
  <si>
    <t>שם היצרן</t>
  </si>
  <si>
    <t>תרשים MASTER גאנט תוצרים</t>
  </si>
  <si>
    <t>מינהלת</t>
  </si>
  <si>
    <t>שם המנהל העומד בראש הוועדה</t>
  </si>
  <si>
    <t>תפקיד המנהל</t>
  </si>
  <si>
    <t>תדירות התכנסות הוועדה</t>
  </si>
  <si>
    <t>תדירות התכנסות</t>
  </si>
  <si>
    <t>אחת לרבעון</t>
  </si>
  <si>
    <t>אחת לחציון</t>
  </si>
  <si>
    <t>אחת לשנה</t>
  </si>
  <si>
    <t>לא קבוע</t>
  </si>
  <si>
    <t>כתובת המשרד</t>
  </si>
  <si>
    <t>לשכה מרכזית לסטטיסטיקה</t>
  </si>
  <si>
    <t>כבאות והצלה</t>
  </si>
  <si>
    <t>הרשות למים וביוב</t>
  </si>
  <si>
    <t>מאגר הביומטרי</t>
  </si>
  <si>
    <t>פיתוח הבדואים בנגב</t>
  </si>
  <si>
    <t>מחקר חקלאי - וולקני</t>
  </si>
  <si>
    <t>חינוך התיישבותי</t>
  </si>
  <si>
    <t>משרד המדע</t>
  </si>
  <si>
    <t>פיתוח הנגב והגליל</t>
  </si>
  <si>
    <t>רשות המיסים-שעם</t>
  </si>
  <si>
    <t>קישור להעלאת כתב מינוי לוועדת היגוי משרדי לתקשוב</t>
  </si>
  <si>
    <t>סיום</t>
  </si>
  <si>
    <t>התחלה</t>
  </si>
  <si>
    <t>תכנון 2018</t>
  </si>
  <si>
    <t>תכנון פעילות כספית 2018 באלפי ₪</t>
  </si>
  <si>
    <t>הערכה לסיום 2018</t>
  </si>
  <si>
    <t>הערות 2018</t>
  </si>
  <si>
    <t>סך תכנון 2018 אש"ח</t>
  </si>
  <si>
    <t>תכנון 2017 באש"ח</t>
  </si>
  <si>
    <t>תכנון 2018 באש"ח</t>
  </si>
  <si>
    <t>פילוח שימושים 2017</t>
  </si>
  <si>
    <t>פילוח שימושים 2018</t>
  </si>
  <si>
    <t>פילוח מקורות 2017</t>
  </si>
  <si>
    <t>תכנון 2017 אש"ח</t>
  </si>
  <si>
    <t>תכנון 2018 אש"ח</t>
  </si>
  <si>
    <t>פילוח מקורות 2018</t>
  </si>
  <si>
    <t>שדה חובה</t>
  </si>
  <si>
    <t>המשרד מתבקש למלא את כוח העבודה המחשובי שקיים ביחידת התקשוב, כאשר החלוקה היא: עובדי מדינה, סטודנטים, נותני שירותים ומיקור חוץ.
יש למלא עבור כל תחילת שנה 2016 (עדכון), 2017 (תכנון), 2018 (תכנון).</t>
  </si>
  <si>
    <t>סכום כולל</t>
  </si>
  <si>
    <t>בשאלון זה המשרד מתבקש לבחון כיצד הוא עונה על הנחיות רשות התקשוב הממשלתי:</t>
  </si>
  <si>
    <t>בטבלה זו מתבקש המשרד להזין את כלל המערכות שקיימות בארגונו בדגש על מערכות בעלות ערך רוחבי כלל ממשלתי</t>
  </si>
  <si>
    <t>לשימוש המשרד</t>
  </si>
  <si>
    <t>בטבלאות אלו מתבקש המשרד להזין את המקורות והשימושים של היקף הפעילות הכספית של התקשוב לפי שנת דיווח</t>
  </si>
  <si>
    <t>בטבלה מתבקש המשרד להזין את יתרות הפתיחה השנתיות של עובדי המחשוב ביחידות התקשוב</t>
  </si>
  <si>
    <t>שם היעד המשרדי</t>
  </si>
  <si>
    <t>שם היעד התקשובי</t>
  </si>
  <si>
    <t>מספר פעילויות</t>
  </si>
  <si>
    <t>יעדי משרד</t>
  </si>
  <si>
    <t>יעדי תקשוב</t>
  </si>
  <si>
    <t>לוחות זמנים לפעילויות</t>
  </si>
  <si>
    <t>יעדים משרדיים ותקשוביים</t>
  </si>
  <si>
    <t>הזנת מאפייני הפעילויות</t>
  </si>
  <si>
    <t>יעדי המנמ"ר</t>
  </si>
  <si>
    <t>יעדי המשרד</t>
  </si>
  <si>
    <t>הצגה לרשות התקשוב</t>
  </si>
  <si>
    <t>תקציב לפעילויות</t>
  </si>
  <si>
    <t>רשות המיסים-מכס ומע"מ</t>
  </si>
  <si>
    <t>customs</t>
  </si>
  <si>
    <t>משה כהן</t>
  </si>
  <si>
    <t>מועד התחלה מעודכן תחילת 2017</t>
  </si>
  <si>
    <t>מועד התחלה מעודכן במהלך 2017</t>
  </si>
  <si>
    <t>מועד סיום מעודכן תחילת 2017</t>
  </si>
  <si>
    <t>מועד סיום מעודכן במהלך 2017</t>
  </si>
  <si>
    <t>תקציב רב שנתי מעודכן תחילת 2017</t>
  </si>
  <si>
    <t>תקציב רב שנתי מעודכן במהלך 2017</t>
  </si>
  <si>
    <t>סוג יישום</t>
  </si>
  <si>
    <t>יישום בפיתוח חיצוני</t>
  </si>
  <si>
    <t>יישום בפיתוח עצמי</t>
  </si>
  <si>
    <t>סוג היישום</t>
  </si>
  <si>
    <t>ניהול דוחות ו BI</t>
  </si>
  <si>
    <t>CRM ופניות הציבור</t>
  </si>
  <si>
    <t>גבייה</t>
  </si>
  <si>
    <t>גיאוגרפיות</t>
  </si>
  <si>
    <t>מסרים</t>
  </si>
  <si>
    <t>משאבי אנוש</t>
  </si>
  <si>
    <t>נוכחות</t>
  </si>
  <si>
    <t>שו"ב</t>
  </si>
  <si>
    <t>שכר</t>
  </si>
  <si>
    <t>תקציב</t>
  </si>
  <si>
    <t>ניהול ארכיון</t>
  </si>
  <si>
    <t>הזדהות</t>
  </si>
  <si>
    <t>ניהול משימות</t>
  </si>
  <si>
    <t>הדרכה ולומדה</t>
  </si>
  <si>
    <t>ביטחון</t>
  </si>
  <si>
    <t>התקשרויות</t>
  </si>
  <si>
    <t>ניהול מסדי נתונים</t>
  </si>
  <si>
    <t>ניהול ממשקים</t>
  </si>
  <si>
    <t>System</t>
  </si>
  <si>
    <t>קטגוריה</t>
  </si>
  <si>
    <t>עלייה לאוויר</t>
  </si>
  <si>
    <t>MySQL</t>
  </si>
  <si>
    <t>קבצים סדרתיים</t>
  </si>
  <si>
    <t>רישוי ובקרה</t>
  </si>
  <si>
    <t>ניהול רשמים</t>
  </si>
  <si>
    <t>שעת חירום</t>
  </si>
  <si>
    <t>תיק רפואי</t>
  </si>
  <si>
    <t>תוכנית עבודה</t>
  </si>
  <si>
    <t>תמיכה</t>
  </si>
  <si>
    <t>לוגיסטי</t>
  </si>
  <si>
    <t>פלטפורמה</t>
  </si>
  <si>
    <t>שפת פיתוח</t>
  </si>
  <si>
    <t>מיקום</t>
  </si>
  <si>
    <t>On premise</t>
  </si>
  <si>
    <t>ענן ציבורי</t>
  </si>
  <si>
    <t>ממשל זמין</t>
  </si>
  <si>
    <t>Access</t>
  </si>
  <si>
    <t>Dbase</t>
  </si>
  <si>
    <t>Paradox</t>
  </si>
  <si>
    <t>Pgsql</t>
  </si>
  <si>
    <t>QV</t>
  </si>
  <si>
    <t>RDB</t>
  </si>
  <si>
    <t>Solid</t>
  </si>
  <si>
    <t>Vsam</t>
  </si>
  <si>
    <t>ASP</t>
  </si>
  <si>
    <t>C</t>
  </si>
  <si>
    <t>CMS</t>
  </si>
  <si>
    <t>Cobol</t>
  </si>
  <si>
    <t>DCL</t>
  </si>
  <si>
    <t>Delphi</t>
  </si>
  <si>
    <t>Dnaassist</t>
  </si>
  <si>
    <t>Exchange</t>
  </si>
  <si>
    <t>Focus</t>
  </si>
  <si>
    <t>Hbsqad</t>
  </si>
  <si>
    <t>HTML</t>
  </si>
  <si>
    <t>INX</t>
  </si>
  <si>
    <t>Magic</t>
  </si>
  <si>
    <t>Natural</t>
  </si>
  <si>
    <t>Qlickview</t>
  </si>
  <si>
    <t>Shelf product</t>
  </si>
  <si>
    <t>Uniface</t>
  </si>
  <si>
    <t>Visual basic</t>
  </si>
  <si>
    <t>WSS/SPS</t>
  </si>
  <si>
    <t>מוצר מדף עם התאמות</t>
  </si>
  <si>
    <t xml:space="preserve">מוצר מדף </t>
  </si>
  <si>
    <t>Sun Solaris</t>
  </si>
  <si>
    <t>HP-UX</t>
  </si>
  <si>
    <t>AIX</t>
  </si>
  <si>
    <t>z/VM</t>
  </si>
  <si>
    <t>z/OS</t>
  </si>
  <si>
    <t>z/Linux</t>
  </si>
  <si>
    <t>שפת הפיתוח</t>
  </si>
  <si>
    <t>שם בסיס הנתונים</t>
  </si>
  <si>
    <t>שם מערכת הפעלה</t>
  </si>
  <si>
    <t>שם הספק</t>
  </si>
  <si>
    <t>סוג הספק</t>
  </si>
  <si>
    <t>יצרן</t>
  </si>
  <si>
    <t>HPE</t>
  </si>
  <si>
    <t>יצרן;#אינטגרטור</t>
  </si>
  <si>
    <t>IBM</t>
  </si>
  <si>
    <t>NESS</t>
  </si>
  <si>
    <t>טלדור</t>
  </si>
  <si>
    <t>ONE</t>
  </si>
  <si>
    <t>יעל</t>
  </si>
  <si>
    <t>אינטגרטור;#יצרן</t>
  </si>
  <si>
    <t>מלם</t>
  </si>
  <si>
    <t>מיקרוסופט</t>
  </si>
  <si>
    <t>SAP</t>
  </si>
  <si>
    <t>נתיב</t>
  </si>
  <si>
    <t>סוג פריט</t>
  </si>
  <si>
    <t>פריט</t>
  </si>
  <si>
    <t>מנהל מערכות המידע</t>
  </si>
  <si>
    <t>שם מוקצר</t>
  </si>
  <si>
    <t>מלווה מטעם התקשוב</t>
  </si>
  <si>
    <t>יעל בראל</t>
  </si>
  <si>
    <t>Lists/Offices</t>
  </si>
  <si>
    <t>אייל קבריטי</t>
  </si>
  <si>
    <t>הנהלת בתי הדין הרבניים</t>
  </si>
  <si>
    <t>בתי הדין הרבניים</t>
  </si>
  <si>
    <t>עדי שנאן</t>
  </si>
  <si>
    <t>102</t>
  </si>
  <si>
    <t>ששון סופרי</t>
  </si>
  <si>
    <t>רויטל ויצמן</t>
  </si>
  <si>
    <t>רשות המיסים</t>
  </si>
  <si>
    <t>רשות המיסים-מכס ומעמ</t>
  </si>
  <si>
    <t>רשות התקשוב-מערכות רוחביות</t>
  </si>
  <si>
    <t>מוריה זיסוביץ'</t>
  </si>
  <si>
    <t>רשות התקשוב-רוחביות</t>
  </si>
  <si>
    <t>saar</t>
  </si>
  <si>
    <t>שירות התעסוקה הישראלי</t>
  </si>
  <si>
    <t>תאגיד סטטוטורי</t>
  </si>
  <si>
    <t>שירות התעסוקה</t>
  </si>
  <si>
    <t>ies</t>
  </si>
  <si>
    <t>יהודה אופיר</t>
  </si>
  <si>
    <t>02-6293006</t>
  </si>
  <si>
    <t>02-6293024</t>
  </si>
  <si>
    <t>02-6293037</t>
  </si>
  <si>
    <t>02-6293004</t>
  </si>
  <si>
    <t>https://itg.cio.gov.il/OfficesFolders/</t>
  </si>
  <si>
    <r>
      <t xml:space="preserve">יתרות פתיחה 2016 
</t>
    </r>
    <r>
      <rPr>
        <b/>
        <sz val="8"/>
        <color rgb="FFFF0000"/>
        <rFont val="Arial Unicode MS"/>
        <family val="2"/>
      </rPr>
      <t>מעודכן</t>
    </r>
  </si>
  <si>
    <r>
      <t xml:space="preserve">יתרות פתיחה 2017 
</t>
    </r>
    <r>
      <rPr>
        <b/>
        <sz val="8"/>
        <color rgb="FFFF0000"/>
        <rFont val="Arial Unicode MS"/>
        <family val="2"/>
      </rPr>
      <t>הערכה</t>
    </r>
  </si>
  <si>
    <r>
      <t xml:space="preserve">יתרות פתיחה 2018 
</t>
    </r>
    <r>
      <rPr>
        <b/>
        <sz val="8"/>
        <color rgb="FFFF0000"/>
        <rFont val="Arial Unicode MS"/>
        <family val="2"/>
      </rPr>
      <t>הערכה</t>
    </r>
  </si>
  <si>
    <t>מקורות ושימושים של היקף הפעילות הכספית</t>
  </si>
  <si>
    <t>Linux</t>
  </si>
  <si>
    <t>VMS</t>
  </si>
  <si>
    <t>C#</t>
  </si>
  <si>
    <t>ניהול קולות קוראים</t>
  </si>
  <si>
    <t>ניהול בקשות תמיכה</t>
  </si>
  <si>
    <t>יעד רוחבי</t>
  </si>
  <si>
    <t>משימה רוחבית</t>
  </si>
  <si>
    <t>שיוך לפעילות 
יש לציין מספרי הפעילות ובינהם פסיק</t>
  </si>
  <si>
    <t>פעילות 1</t>
  </si>
  <si>
    <t>פעילות 2</t>
  </si>
  <si>
    <t>פעילות 3</t>
  </si>
  <si>
    <t>פעילות 4</t>
  </si>
  <si>
    <t>פעילות 5</t>
  </si>
  <si>
    <t>פעילות 6</t>
  </si>
  <si>
    <t>פעילות 7</t>
  </si>
  <si>
    <t>פעילות 8</t>
  </si>
  <si>
    <t>פעילות 9</t>
  </si>
  <si>
    <t>פעילות 10</t>
  </si>
  <si>
    <t>פעילות 11</t>
  </si>
  <si>
    <t>פסיק 1</t>
  </si>
  <si>
    <t>פסיק 2</t>
  </si>
  <si>
    <t>פסיק 3</t>
  </si>
  <si>
    <t>פסיק 4</t>
  </si>
  <si>
    <t>פסיק 5</t>
  </si>
  <si>
    <t>פסיק 6</t>
  </si>
  <si>
    <t>פסיק 7</t>
  </si>
  <si>
    <t>פסיק 8</t>
  </si>
  <si>
    <t>פסיק 9</t>
  </si>
  <si>
    <t>פסיק 10</t>
  </si>
  <si>
    <t>פסיק 11</t>
  </si>
  <si>
    <t>דיגיטלי תחילה – שירותים דיגיטליים מקוונים</t>
  </si>
  <si>
    <t>מיפוי כלל השירותים הניתנים לאזרחים ולעסקים</t>
  </si>
  <si>
    <t>פיתוח שירותים דיגיטליים מתקדמים לאזרחים ולעסקים</t>
  </si>
  <si>
    <t>הפיכת טפסי נייר לטפסים מקוונים</t>
  </si>
  <si>
    <t>פריסת עמדות לשירות עצמי, הכוללות שירותי ממשלה מגוונים, ברחבי המדינה</t>
  </si>
  <si>
    <t>פיתוח תהליכי שיתוף ציבור מקוונים (שולחנות עגולים, פורומים, קהילות ידע מקצועי, בלוגים, וכו')</t>
  </si>
  <si>
    <t># משימה</t>
  </si>
  <si>
    <t># יעד</t>
  </si>
  <si>
    <t>התחברות למגזר הפיננסי באמצעות רשתB2G (Business to Government)   ומתן שירותים לציבור</t>
  </si>
  <si>
    <t>תקינות פעילויות מקושרות</t>
  </si>
  <si>
    <t>שירות איכותי לאזרחים ולעסקים ומימוש חזון "האזרח במרכז"</t>
  </si>
  <si>
    <t>הכנת אמנת שירות לציבור במסגרת יעדי שיפור השירות</t>
  </si>
  <si>
    <t xml:space="preserve">שילוב אתר המשרד באתר gov.il  החדש </t>
  </si>
  <si>
    <t>המידע הממשלתי כנכס</t>
  </si>
  <si>
    <t>מיפוי מאגרי המידע המשרדיים והנגשתם לציבור (data.gov.il)</t>
  </si>
  <si>
    <t xml:space="preserve">קידום ושיפור תהליכים בתחום של העברות מידע בין משרדי הממשלה </t>
  </si>
  <si>
    <t>משילות IT</t>
  </si>
  <si>
    <t>תכנון השקעות על פי סדר עדיפות המשרת את יעדי המשרד והממשלה</t>
  </si>
  <si>
    <t>ביצוע תהליכי עבודה תואמים למתודולוגיה הממשלתית והנחיות רשות התקשוב הממשלתי</t>
  </si>
  <si>
    <t xml:space="preserve">ניהול סיכוני תקשוב לגבי פרויקטים, מערכות ונכסי IT </t>
  </si>
  <si>
    <t xml:space="preserve">ניהול, שימור ושיתוף ידע, כולל ביצוע תהליכי הפקת לקחים מהצלחות ותקלות   </t>
  </si>
  <si>
    <t>שירותים משותפים ורוחביים</t>
  </si>
  <si>
    <t xml:space="preserve">הרחבת פריסת הרשת הממשלתית וחיבור משרדים לרשת </t>
  </si>
  <si>
    <t>השלמת תהליך ה(Data Center Transformation)  DCT לקראת הקמת הענן הממשלתי</t>
  </si>
  <si>
    <t>המשך הרחבת והטמעת מערכת סע"ר (סביבת עבודה רוחבית)</t>
  </si>
  <si>
    <t>הגנה בסייבר</t>
  </si>
  <si>
    <t xml:space="preserve">העברת אתרי אינטרנט לאירוח בחוות השרתים הממשלתית  </t>
  </si>
  <si>
    <t>חיבור משרדים ל SOC (Security Operation Center) הממשלתי</t>
  </si>
  <si>
    <t>מנהיגות ומצוינות דיגיטלית</t>
  </si>
  <si>
    <t xml:space="preserve">פיתוח ההון האנושי ביחידות המחשוב הממשלתיות </t>
  </si>
  <si>
    <t>פיתוח והרחבת תפקיד מנהל אגף מערכות המידע בעידן הדיגיטלי</t>
  </si>
  <si>
    <t>טיוב תהליכי גיוס וקליטת עובדים ונותני שירותים </t>
  </si>
  <si>
    <t>פיתוח תכניות הכשרה וריענון להתאמת כוח האדם למשימות הטכנולוגיות הנדרשות</t>
  </si>
  <si>
    <t xml:space="preserve">ישראל דיגיטלית </t>
  </si>
  <si>
    <t>קידום פרויקטים במסגרת המיזם</t>
  </si>
  <si>
    <t>שילוב</t>
  </si>
  <si>
    <t>האם רלוונטי למשרד?</t>
  </si>
  <si>
    <t>פרט מה המשרד מתכנן בנושא זה בשנת 2017</t>
  </si>
  <si>
    <t>פרט את שיקוף המצב והערכה לסיום 2016</t>
  </si>
  <si>
    <t>פרט מה המשרד מתכנן לבצע בנושא זה בעתיד</t>
  </si>
  <si>
    <t>אימוץ טכנולוגיות חדשות במשרדים</t>
  </si>
  <si>
    <t>טכנולוגיה חדשנית</t>
  </si>
  <si>
    <t>Big Data</t>
  </si>
  <si>
    <t>קוד פתוח Open Source</t>
  </si>
  <si>
    <t>שיוך לפעילות (במידה ורלוונטי)
יש לציין מספרי הפעילות ובינהם פסיק</t>
  </si>
  <si>
    <r>
      <t xml:space="preserve">נא למלא </t>
    </r>
    <r>
      <rPr>
        <b/>
        <i/>
        <sz val="11"/>
        <color rgb="FFFF0000"/>
        <rFont val="Arial Unicode MS"/>
        <family val="2"/>
      </rPr>
      <t xml:space="preserve">רק יעדים רלוונטיים לפעילויות </t>
    </r>
    <r>
      <rPr>
        <b/>
        <i/>
        <sz val="11"/>
        <color rgb="FF002060"/>
        <rFont val="Arial Unicode MS"/>
        <family val="2"/>
      </rPr>
      <t>המוזכרות בגיליון "פעילויות המשרד"</t>
    </r>
  </si>
  <si>
    <t>שם מנהל יחידת התקשוב</t>
  </si>
  <si>
    <t>לא עובר לקטלוג המרכזי</t>
  </si>
  <si>
    <t>שאלון קיום וועדת היגוי משרדי לתקשוב כפי שמפורט בהנחיית רשות התקשוב:</t>
  </si>
  <si>
    <t>האם המשרד התאים את הנהלים המשרדיים להנחיות רשות התקשוב?</t>
  </si>
  <si>
    <t>סה"כ שימושים</t>
  </si>
  <si>
    <t>במידה והנהלים לא הוטמעו באופן מלא נא למלא את מועד מתוכנן להתאמה</t>
  </si>
  <si>
    <t xml:space="preserve"> סה"כ</t>
  </si>
  <si>
    <t>מעקב התקדמות מילוי תוכנית העבודה</t>
  </si>
  <si>
    <t>פעילויות המשרד</t>
  </si>
  <si>
    <t>היקף פעילות כספי שנתי תקשוב</t>
  </si>
  <si>
    <t>בכל שאלה בנוגע למילוי התכנית נא לשלוח מייל:</t>
  </si>
  <si>
    <t>נא לוודא כי פרטי המשרד נכונים, במידה ונדרשים תיקונים נא להפנותם למייל המוקד או למלווה המשרד מטעם רשות התקשוב.</t>
  </si>
  <si>
    <r>
      <t xml:space="preserve">קטלוג המערכות מאפשר יצירת מאגר נתונים אחיד של מערכות הממשלה לצורך: ניהול של רשימת המערכות ברמת המשרד, מימוש חוזר של מערכות קיימות ומניעת כפילויות, שיתוף ידע בין משרדי ממשלה ולמידה של מגמות ממשלתיות.
במקטע זה מתבקשים המשרדים לנהל את רשימת המערכות הקיימות במשרד. להלן הפרמטרים המהותיים לצורך המילוי:
</t>
    </r>
    <r>
      <rPr>
        <u/>
        <sz val="11"/>
        <color theme="1"/>
        <rFont val="Arial Unicode MS"/>
        <family val="2"/>
      </rPr>
      <t>טכנולוגיה</t>
    </r>
    <r>
      <rPr>
        <sz val="11"/>
        <color theme="1"/>
        <rFont val="Arial Unicode MS"/>
        <family val="2"/>
      </rPr>
      <t xml:space="preserve"> - יש למלא את סביבת הפיתוח / שפה העיקרית שבהם המערכת עובדת.
</t>
    </r>
    <r>
      <rPr>
        <u/>
        <sz val="11"/>
        <color theme="1"/>
        <rFont val="Arial Unicode MS"/>
        <family val="2"/>
      </rPr>
      <t>מערכת הפעלה</t>
    </r>
    <r>
      <rPr>
        <sz val="11"/>
        <color theme="1"/>
        <rFont val="Arial Unicode MS"/>
        <family val="2"/>
      </rPr>
      <t xml:space="preserve"> - יש למלא את מערכת ההפעלה העיקרית שבו עובדת המערכת.
</t>
    </r>
    <r>
      <rPr>
        <u/>
        <sz val="11"/>
        <color theme="1"/>
        <rFont val="Arial Unicode MS"/>
        <family val="2"/>
      </rPr>
      <t>בסיס הנתונים</t>
    </r>
    <r>
      <rPr>
        <sz val="11"/>
        <color theme="1"/>
        <rFont val="Arial Unicode MS"/>
        <family val="2"/>
      </rPr>
      <t xml:space="preserve"> - מהו בסיס הנתונים העיקרי שבו המערכת עובדת.
</t>
    </r>
    <r>
      <rPr>
        <u/>
        <sz val="11"/>
        <color theme="1"/>
        <rFont val="Arial Unicode MS"/>
        <family val="2"/>
      </rPr>
      <t>קטגוריה</t>
    </r>
    <r>
      <rPr>
        <sz val="11"/>
        <color theme="1"/>
        <rFont val="Arial Unicode MS"/>
        <family val="2"/>
      </rPr>
      <t xml:space="preserve"> - מהו סוג המערכת (שכר, CRM וכד'). ניתן למלא קטגוריה נוספת במידה ומדובר על יותר מסוג אחד.
</t>
    </r>
    <r>
      <rPr>
        <u/>
        <sz val="11"/>
        <color theme="1"/>
        <rFont val="Arial Unicode MS"/>
        <family val="2"/>
      </rPr>
      <t>תגיות</t>
    </r>
    <r>
      <rPr>
        <sz val="11"/>
        <color theme="1"/>
        <rFont val="Arial Unicode MS"/>
        <family val="2"/>
      </rPr>
      <t xml:space="preserve"> - במידה וישנם פרטים נוספים חשובים עבור המערכת יש לתייג אותם ובינהם לסמן פסיק.
שדות נוספים לשימוש המשרד - ניתן למלא עצמאית את שמות הפרמטרים.</t>
    </r>
  </si>
  <si>
    <t>עבור כל פעילות, יש להזין את לוחות הזמנים (התחלה / סיום) כאשר יש למלא את הנתונים העדכניים אל מול התכנון שהוזן בשנה שעברה.
בנוסף יש למלא את השלב במחזור החיים שהפעילות נמצאת בו.</t>
  </si>
  <si>
    <t>עבור כל פעילות, המשרד מתבקש להזין את היקף הפעילות הכספית שלו בראיה רב שנתית ושנתית - הערכה לסיום 2016, תכנון 2017.</t>
  </si>
  <si>
    <t xml:space="preserve">המשרד מתבקש להזין את היקף הפעילות הכספית של יחידת התקשוב בראיה שנתית עבור:
שימושים - כיצד המשרד מתכנן להוציא את הכסף (ראו הסברים בנוגע ל Capex / Opex). יש לשים לב כי גם לעובדי מדינה ולנותני שירותים יש עלות וצריך לתת את הערכת חודשי העבודה שלהם ואת המשמעויות הכספיות.
מקורות המימון - מהיכן המשרד מתכנן להשיג את מימון השימושים שלו.
יש לשים לב כי צריכה להיות זהות בין המקורות לשימושים.
OPEX - OPerating EXpenses - עלויות שוטפות לשימור הקיים (תחזוקת שבר, תחזוקה יזומה, שו"שים שוטפים)
CAPEX - CAPital EXpenses      - עלויות חד פעמיות לטובת התעצמות, שיפורים ושדרוגים משמעותיים, יצירת נכסים מוחשיים (לדוגמא: תשתיות) ושאינם מוחשיים (לדוגמא: מערכת מידע)
</t>
  </si>
  <si>
    <t>קידום יעדי רשות התקשוב הממשלתי ומשימות רוחביות</t>
  </si>
  <si>
    <t>המשרד מתבקש לציין איך הוא תומך, על פי מידת הרלוונטיות למשרד, בקידום יעדי הממשלה הרוחביים. ליד כל משימה יש לציין את מספר הפעילויות הרלוונטי מגיליון הפעילויות.
בנוסף, המשרד יתאר כיצד הוא מנצל טכנולוגיות חדשות כגון: Big data, ענן ציבורי, קוד פתוח ואחר.</t>
  </si>
  <si>
    <t>עמידה בהנחיות רשות התקשוב הממשלתי</t>
  </si>
  <si>
    <t>הנחיות למילוי תוכנית העבודה - דיווח מצב 2016 ותכנון 2017</t>
  </si>
  <si>
    <t>יעדים משרדיים ותקשוביים לשנת 2017</t>
  </si>
  <si>
    <r>
      <t xml:space="preserve">התקדמות בניית תוכנית העבודה תשוקף בסרגל בראש עמוד זה, כאשר בכל גיליון יש לעדכן את סטטוס המקטע. להלן סוגי הסטטוסים בכל מקטע:
</t>
    </r>
    <r>
      <rPr>
        <b/>
        <u/>
        <sz val="11"/>
        <color theme="1"/>
        <rFont val="Arial Unicode MS"/>
        <family val="2"/>
      </rPr>
      <t>טרם החל</t>
    </r>
    <r>
      <rPr>
        <sz val="11"/>
        <color theme="1"/>
        <rFont val="Arial Unicode MS"/>
        <family val="2"/>
      </rPr>
      <t xml:space="preserve"> - מצב תחילת עבודה, </t>
    </r>
    <r>
      <rPr>
        <b/>
        <u/>
        <sz val="11"/>
        <color theme="1"/>
        <rFont val="Arial Unicode MS"/>
        <family val="2"/>
      </rPr>
      <t>בתהליך</t>
    </r>
    <r>
      <rPr>
        <sz val="11"/>
        <color theme="1"/>
        <rFont val="Arial Unicode MS"/>
        <family val="2"/>
      </rPr>
      <t xml:space="preserve"> - יש לעדכן כאשר מתחילה עבודה בפועל על מקטע מסויים, </t>
    </r>
    <r>
      <rPr>
        <b/>
        <u/>
        <sz val="11"/>
        <color theme="1"/>
        <rFont val="Arial Unicode MS"/>
        <family val="2"/>
      </rPr>
      <t>הסתיים</t>
    </r>
    <r>
      <rPr>
        <sz val="11"/>
        <color theme="1"/>
        <rFont val="Arial Unicode MS"/>
        <family val="2"/>
      </rPr>
      <t xml:space="preserve"> - סיום עבודה על ידי גורם ממלא, </t>
    </r>
    <r>
      <rPr>
        <b/>
        <u/>
        <sz val="11"/>
        <color theme="1"/>
        <rFont val="Arial Unicode MS"/>
        <family val="2"/>
      </rPr>
      <t>אושר</t>
    </r>
    <r>
      <rPr>
        <sz val="11"/>
        <color theme="1"/>
        <rFont val="Arial Unicode MS"/>
        <family val="2"/>
      </rPr>
      <t xml:space="preserve"> - מעבר ואישור שלמות דיווח על ידי רשות התקשוב.
לבסוף מוצג אחוז ההשלמה של תוכנית העבודה שנמדד באחוזים לפי התקדמות הסטטוסים בכל מקטע.</t>
    </r>
  </si>
  <si>
    <r>
      <t xml:space="preserve">המשרד מתבקש למלא את </t>
    </r>
    <r>
      <rPr>
        <u/>
        <sz val="11"/>
        <color theme="1"/>
        <rFont val="Arial Unicode MS"/>
        <family val="2"/>
      </rPr>
      <t>היעדים המשרדיים הרלוונטים ליחידת התקשוב</t>
    </r>
    <r>
      <rPr>
        <sz val="11"/>
        <color theme="1"/>
        <rFont val="Arial Unicode MS"/>
        <family val="2"/>
      </rPr>
      <t xml:space="preserve">, בין אם מדובר על יעד משרדי ובין אם מדובר על יעד תקשובי / מנמ"ר.
</t>
    </r>
  </si>
  <si>
    <t>קידום ליעדי רשות התקשוב הממשלתי</t>
  </si>
  <si>
    <t>קידום יעדי רשות התקשוב</t>
  </si>
  <si>
    <t>הנחיות רשות התקשוב (תקנים ממשלתיים) מפורסמות באתר מאגר הנחיות והידע  ואגפי התקשוב במשרדים נדרשים להתאים את להוראות העבודה במשרדים לתקנים אלו. בשאלון זה נמצאים התקנים שפורסמו והמשרדים מתבקשים למלא את מידת התאמת הוראות העבודה לתקנים והעמידה בהם. במידה ולא קיימת התאמה מלאה, המשרד מתבקש למלא את תאריך היעד להתאמה.
בנוסף, מתבקש המשרד למלא האם קיימת וועדת היגוי תקשובית משרדית, מי מנהל אותה ובאיזה תדירות היא מתכנסת.</t>
  </si>
  <si>
    <t>היקף פעילות כספי בנושא תקשוב</t>
  </si>
  <si>
    <r>
      <rPr>
        <sz val="11"/>
        <color theme="1"/>
        <rFont val="Arial Unicode MS"/>
        <family val="2"/>
      </rPr>
      <t>בהצלחה,</t>
    </r>
    <r>
      <rPr>
        <sz val="14"/>
        <color theme="1"/>
        <rFont val="Arial Unicode MS"/>
        <family val="2"/>
      </rPr>
      <t xml:space="preserve">
</t>
    </r>
    <r>
      <rPr>
        <b/>
        <sz val="14"/>
        <color rgb="FF002060"/>
        <rFont val="Arial Unicode MS"/>
        <family val="2"/>
      </rPr>
      <t>חטיבת משילות בקרה ושקיפות 
רשות התקשוב הממשלתי 
משרד ראש הממשלה</t>
    </r>
  </si>
  <si>
    <r>
      <t>כחלק מהחלטת הממשלה מס' 2097, מיום 10 אוקטובר 2014, הורחבו והוגדרו מחדש היעדים, הסמכויות והתפקידים של רשות התקשוב הממשלתי והעומד בראשה.  במסגרת הסמכויות והתפקידים שהוגדרו: "להנחות את מנכ"לי המשרדים ומנהלי אגפי מערכות המידע במשרדי הממשלה ויחידות הסמך להיוועץ בממונה על התקשוב הממשלתי ולפעול בשים לב לחוות דעתו ל</t>
    </r>
    <r>
      <rPr>
        <u/>
        <sz val="11"/>
        <color theme="1"/>
        <rFont val="Arial Unicode MS"/>
        <family val="2"/>
      </rPr>
      <t>פני אישור תכנית עבודה שנתית של אגף מערכות מידע ותקצובה</t>
    </r>
    <r>
      <rPr>
        <sz val="11"/>
        <color theme="1"/>
        <rFont val="Arial Unicode MS"/>
        <family val="2"/>
      </rPr>
      <t xml:space="preserve">" (סעיף 5ז בהחלטה).
תוכנית העבודה המשרדית של אגפי התקשוב תתוכנן </t>
    </r>
    <r>
      <rPr>
        <u/>
        <sz val="11"/>
        <color theme="1"/>
        <rFont val="Arial Unicode MS"/>
        <family val="2"/>
      </rPr>
      <t>בראיה רב שנתית</t>
    </r>
    <r>
      <rPr>
        <sz val="11"/>
        <color theme="1"/>
        <rFont val="Arial Unicode MS"/>
        <family val="2"/>
      </rPr>
      <t xml:space="preserve"> </t>
    </r>
    <r>
      <rPr>
        <u/>
        <sz val="11"/>
        <color theme="1"/>
        <rFont val="Arial Unicode MS"/>
        <family val="2"/>
      </rPr>
      <t>עם מיקוד שנתי</t>
    </r>
    <r>
      <rPr>
        <sz val="11"/>
        <color theme="1"/>
        <rFont val="Arial Unicode MS"/>
        <family val="2"/>
      </rPr>
      <t xml:space="preserve"> ותבנה בהלימה ליעדים ומטרות המשרדים וכן ליעדי רשות התקשוב הרוחביים, חוצי המשרדים, כפי שפורסם במכתבו של ראש התקשוב הממשלתי למשרדים (ראה קישור).
</t>
    </r>
  </si>
  <si>
    <r>
      <t xml:space="preserve">פעילות תקשוב מהותית לתוכנית עבודה: פרויקט מרכזי / משמעות רחבה / ייחודי / חדשני / בסיכון גבוה / בעל ממשקים רבים, מערכת מרכזית בתחזוקה, שדרוג תשתיתי משמעותי.
המשרד מתבקש </t>
    </r>
    <r>
      <rPr>
        <b/>
        <u/>
        <sz val="11"/>
        <color rgb="FFFF0000"/>
        <rFont val="Arial Unicode MS"/>
        <family val="2"/>
      </rPr>
      <t>להזין לפחות 7 פעילויות</t>
    </r>
    <r>
      <rPr>
        <u/>
        <sz val="11"/>
        <color rgb="FFFF0000"/>
        <rFont val="Arial Unicode MS"/>
        <family val="2"/>
      </rPr>
      <t xml:space="preserve"> </t>
    </r>
    <r>
      <rPr>
        <b/>
        <u/>
        <sz val="11"/>
        <color rgb="FFFF0000"/>
        <rFont val="Arial Unicode MS"/>
        <family val="2"/>
      </rPr>
      <t>מהותיים</t>
    </r>
    <r>
      <rPr>
        <sz val="11"/>
        <color theme="1"/>
        <rFont val="Arial Unicode MS"/>
        <family val="2"/>
      </rPr>
      <t xml:space="preserve"> שיבוצעו. לנוחיות המשרדים הוכנסו הפעילויות שהוזנו בתוכנית העבודה של השנה הקודמת על מנת ליצור ראיה רב שנתית. 
עבור כל פעילות שתוזן על ידי המשרד יש למלא את תיאורה וכן מאפיינים נוספים שלה. כגון, שיוך ליעד המשרד ומהי המערכת ראשית שבו הפעילות מתמקדת - כאשר זו צריכה להיבחר מתוך קטלוג המערכות המשרדיות.
בנוסף, המשרד ימלא </t>
    </r>
    <r>
      <rPr>
        <b/>
        <u/>
        <sz val="11"/>
        <color rgb="FFFF0000"/>
        <rFont val="Arial Unicode MS"/>
        <family val="2"/>
      </rPr>
      <t>לפחות מדד תוצאה אחד</t>
    </r>
    <r>
      <rPr>
        <sz val="11"/>
        <color theme="1"/>
        <rFont val="Arial Unicode MS"/>
        <family val="2"/>
      </rPr>
      <t xml:space="preserve"> שישקף את העשייה של אגף התקשוב. דוגמאות למדדי תוצאות: עלייה של XX% ברמת הגבייה השנתית, XX% ירידה בכמות ההרוגים בתאונות דרכים בשנה וכד'.
מדד תוצאה - התועלת שמייצרת הממשלה לציבור, היא הערך והתכלית לפעילותה, והיא הדבר שאנו רוצים להשיג בסופו של דבר.</t>
    </r>
  </si>
  <si>
    <t>תוצרים לפרויקטים</t>
  </si>
  <si>
    <r>
      <t xml:space="preserve">המשרד מתבקש למלא </t>
    </r>
    <r>
      <rPr>
        <b/>
        <u/>
        <sz val="11"/>
        <color rgb="FFFF0000"/>
        <rFont val="Arial Unicode MS"/>
        <family val="2"/>
      </rPr>
      <t>לפחות תוצר אחד עבור כל פרויקט שמתוכנן להתמשך מעבר לשנת העבודה.</t>
    </r>
    <r>
      <rPr>
        <sz val="11"/>
        <color theme="1"/>
        <rFont val="Arial Unicode MS"/>
        <family val="2"/>
      </rPr>
      <t xml:space="preserve"> יש לבחור את הפרויקט ולהוסיף תוצר בהתאם.
תוצר - תוצר הפרויקט המשרת באופן ישיר את הלקוח. תוצר יכול להיות ממומש בתור: 
יחידת מסירה – חלוקה מראש של תכולת הפרויקט לחלקים שיעלו לאוויר בשלבים. 
שלב בפרויקט – על פי מחזור חיי הפרויקט. 
</t>
    </r>
  </si>
  <si>
    <t>מדד תוצאה 
(מלל חופשי)</t>
  </si>
  <si>
    <t>שם פרוייקט</t>
  </si>
  <si>
    <t>פרטי הפרויקט</t>
  </si>
  <si>
    <t>האם קיימת וועדת היגוי משרדית לתקשוב?</t>
  </si>
  <si>
    <t>שם משקיף רשות התקשוב לוועדה</t>
  </si>
  <si>
    <t>Email</t>
  </si>
  <si>
    <t>02-5680618</t>
  </si>
  <si>
    <t>david@archives.gov.il</t>
  </si>
  <si>
    <t>03-6466619</t>
  </si>
  <si>
    <t>borisn@ietv.gov.il</t>
  </si>
  <si>
    <t>02-6592301</t>
  </si>
  <si>
    <t>shahar@cbs.gov.il</t>
  </si>
  <si>
    <t>03-6231948</t>
  </si>
  <si>
    <t>AK@mapi.gov.il</t>
  </si>
  <si>
    <t>02-5427720</t>
  </si>
  <si>
    <t>avnerm@mops.gov.il</t>
  </si>
  <si>
    <t>02-6553866</t>
  </si>
  <si>
    <t>orena@sviva.gov.il</t>
  </si>
  <si>
    <t>02-6547039</t>
  </si>
  <si>
    <t>alby@pmo.gov.il</t>
  </si>
  <si>
    <t>uri@rbc.gov.il</t>
  </si>
  <si>
    <t>02-6556858</t>
  </si>
  <si>
    <t>Meir@court.gov.il</t>
  </si>
  <si>
    <t>03-9430150</t>
  </si>
  <si>
    <t>guyh@102.gov.il</t>
  </si>
  <si>
    <t>03-6369630</t>
  </si>
  <si>
    <t>rivas@water.gov.il</t>
  </si>
  <si>
    <t>02-5425324</t>
  </si>
  <si>
    <t>AmirAr@moin.gov.il</t>
  </si>
  <si>
    <t>08-6257717</t>
  </si>
  <si>
    <t>tamirc@moag.gov.il</t>
  </si>
  <si>
    <t>03-9403155</t>
  </si>
  <si>
    <t>hachmonm@ims.gov.il</t>
  </si>
  <si>
    <t>058-4220985</t>
  </si>
  <si>
    <t>eliranb@lapam.gov.il</t>
  </si>
  <si>
    <t>03-9683217</t>
  </si>
  <si>
    <t>mariana@volcani.agri.gov.il</t>
  </si>
  <si>
    <t>050-9001470</t>
  </si>
  <si>
    <t>milkaziv@iplan.gov.il</t>
  </si>
  <si>
    <t>03-6883899</t>
  </si>
  <si>
    <t>ariky@kfar-olami.org.il</t>
  </si>
  <si>
    <t>02-5317833</t>
  </si>
  <si>
    <t>michalm@mof.gov.il</t>
  </si>
  <si>
    <t>02-5847305</t>
  </si>
  <si>
    <t>ofraf@moch.gov.il</t>
  </si>
  <si>
    <t>02-5080170</t>
  </si>
  <si>
    <t>Shira.levami@moh.gov.il</t>
  </si>
  <si>
    <t>02-5303361</t>
  </si>
  <si>
    <t>shimonz@mfa.gov.il</t>
  </si>
  <si>
    <t>02-5602557</t>
  </si>
  <si>
    <t>oferri@education.gov.il</t>
  </si>
  <si>
    <t>03-9485509</t>
  </si>
  <si>
    <t>yaronr@moag.gov.il</t>
  </si>
  <si>
    <t>02-6662120</t>
  </si>
  <si>
    <t>shimon.broner@economy.gov.il</t>
  </si>
  <si>
    <t>02-5411810</t>
  </si>
  <si>
    <t>eranc@most.gov.il</t>
  </si>
  <si>
    <t>02-6362401</t>
  </si>
  <si>
    <t>sasons@justice.gov.il</t>
  </si>
  <si>
    <t>02-6703736</t>
  </si>
  <si>
    <t>naomifr@moin.gov.il</t>
  </si>
  <si>
    <t>02-6752678</t>
  </si>
  <si>
    <t>sigall@moia.gov.il</t>
  </si>
  <si>
    <t>02-5085200</t>
  </si>
  <si>
    <t>ariks@molsa.gov.il</t>
  </si>
  <si>
    <t>03-5027668</t>
  </si>
  <si>
    <t>tzura@mot.gov.il</t>
  </si>
  <si>
    <t>02-6664286</t>
  </si>
  <si>
    <t>Noamk@tourism.gov.il</t>
  </si>
  <si>
    <t>02-5006810</t>
  </si>
  <si>
    <t>nirz@energy.gov.il</t>
  </si>
  <si>
    <t>02-5311011</t>
  </si>
  <si>
    <t>lior@dat.gov.il</t>
  </si>
  <si>
    <t>02-6705420</t>
  </si>
  <si>
    <t>Rami.Mozes@pmo.gov.il</t>
  </si>
  <si>
    <t>02-5089323</t>
  </si>
  <si>
    <t>shlomio@nativ.gov.il</t>
  </si>
  <si>
    <t>בועז לשם</t>
  </si>
  <si>
    <t>02-6706143</t>
  </si>
  <si>
    <t>boaz@pmo.gov.il</t>
  </si>
  <si>
    <t>02-6705175</t>
  </si>
  <si>
    <t>revitalw@csc.gov.il</t>
  </si>
  <si>
    <t>02-6294531</t>
  </si>
  <si>
    <t>YogevSh@piba.gov.il</t>
  </si>
  <si>
    <t>02-5084103</t>
  </si>
  <si>
    <t>danb@eca.gov.il</t>
  </si>
  <si>
    <t>02-6217111</t>
  </si>
  <si>
    <t>larry@pua.gov.il</t>
  </si>
  <si>
    <t>02-5688306</t>
  </si>
  <si>
    <t>shayabi@shaam.gov.il</t>
  </si>
  <si>
    <t>02-6559776</t>
  </si>
  <si>
    <t>tiriq@itc.mof.gov.il</t>
  </si>
  <si>
    <t>02-6663750</t>
  </si>
  <si>
    <t>moshe@customs.mof.gov.il</t>
  </si>
  <si>
    <t>אופיר בן אבי</t>
  </si>
  <si>
    <t>02-6664600</t>
  </si>
  <si>
    <t>ofir@gov.il</t>
  </si>
  <si>
    <t>02-6486167</t>
  </si>
  <si>
    <t>moriyaz@cio.gov.il</t>
  </si>
  <si>
    <t>02-6663633</t>
  </si>
  <si>
    <t>ravids@land.gov.il</t>
  </si>
  <si>
    <t>02-6225490</t>
  </si>
  <si>
    <t>shaygi@ips.gov.il</t>
  </si>
  <si>
    <t>חנה אביסרור גולדרייך</t>
  </si>
  <si>
    <t>02-5013188</t>
  </si>
  <si>
    <t>hannaag@ies.gov.il</t>
  </si>
  <si>
    <t>רשות התקשוב הממשלתי</t>
  </si>
  <si>
    <t>יאיר פראנק</t>
  </si>
  <si>
    <t>רשות התקשוב</t>
  </si>
  <si>
    <t>cio</t>
  </si>
  <si>
    <t>02-6664815</t>
  </si>
  <si>
    <t>yairf@cio.gov.il</t>
  </si>
  <si>
    <t>הרשות להגנת הצרכן ולסחר הוגן</t>
  </si>
  <si>
    <t>פלג שפיר</t>
  </si>
  <si>
    <t>הרשות להגנת הצרכן</t>
  </si>
  <si>
    <t>Hagana</t>
  </si>
  <si>
    <t>02-5396018</t>
  </si>
  <si>
    <t>PelegS@economy.gov.il</t>
  </si>
  <si>
    <t>משטרת ישראל</t>
  </si>
  <si>
    <t>גוף מיוחד</t>
  </si>
  <si>
    <t>שי קופרמן</t>
  </si>
  <si>
    <t>police</t>
  </si>
  <si>
    <t>02-6542630</t>
  </si>
  <si>
    <t>shayk@police.gov.il</t>
  </si>
  <si>
    <t>אורנית יחזקאלי</t>
  </si>
  <si>
    <t>merkava</t>
  </si>
  <si>
    <t>02-5012402</t>
  </si>
  <si>
    <t>ornit@mof.gov.il</t>
  </si>
  <si>
    <t>אחר - נא למלא בתא</t>
  </si>
  <si>
    <t>פעילות תסתיים עד סוף 2016</t>
  </si>
  <si>
    <t>076-8894836</t>
  </si>
  <si>
    <t>שוש בן אהרון</t>
  </si>
  <si>
    <t>shosh@moc.gov.il</t>
  </si>
  <si>
    <t>בשיתוף עם משרד אחר</t>
  </si>
  <si>
    <t>tamirc@aa.gov.il</t>
  </si>
  <si>
    <t>לא דרוש ליווי</t>
  </si>
  <si>
    <t>הרשות הלאומית לחדשנות טכנולוגית</t>
  </si>
  <si>
    <t>אלדד אילני</t>
  </si>
  <si>
    <t>רשות החדשנות</t>
  </si>
  <si>
    <t>innovative</t>
  </si>
  <si>
    <t>054-8300718</t>
  </si>
  <si>
    <t>TBD</t>
  </si>
  <si>
    <t>משרד התרבות והספורט</t>
  </si>
  <si>
    <t>משרד התרבות</t>
  </si>
  <si>
    <t>mcs</t>
  </si>
  <si>
    <t>משרד הביטחון</t>
  </si>
  <si>
    <t>mod</t>
  </si>
  <si>
    <t>נתיבי ישראל</t>
  </si>
  <si>
    <t>גוף עצמאי</t>
  </si>
  <si>
    <t>נינה גיפסאן</t>
  </si>
  <si>
    <t>iroads</t>
  </si>
  <si>
    <t xml:space="preserve"> 03-7355410</t>
  </si>
  <si>
    <t xml:space="preserve"> ninag@iroads.co.il</t>
  </si>
  <si>
    <t>רשות החברות הממשלתית</t>
  </si>
  <si>
    <t>רשות החברות</t>
  </si>
  <si>
    <t>gca</t>
  </si>
  <si>
    <t>רשות העתיקות</t>
  </si>
  <si>
    <t>דוד גבאי</t>
  </si>
  <si>
    <t>israntique</t>
  </si>
  <si>
    <t>02-6204660</t>
  </si>
  <si>
    <t>בנק ישראל</t>
  </si>
  <si>
    <t>אבנר זיו</t>
  </si>
  <si>
    <t>boi</t>
  </si>
  <si>
    <t>02‎-6552251</t>
  </si>
  <si>
    <t>avner.ziv@boi.org.il</t>
  </si>
  <si>
    <t>המוסד לביטוח לאומי</t>
  </si>
  <si>
    <t>יהודה סרוסי</t>
  </si>
  <si>
    <t>ביטוח לאומי</t>
  </si>
  <si>
    <t>btl</t>
  </si>
  <si>
    <t>רשות שוק ההון ביטוח וחיסכון</t>
  </si>
  <si>
    <t>רשות שוק ההון</t>
  </si>
  <si>
    <t>hon</t>
  </si>
  <si>
    <t>הרשות הלאומית לבטיחות בדרכים</t>
  </si>
  <si>
    <t>הרשות לבטיחות בדרכים</t>
  </si>
  <si>
    <t>rsa</t>
  </si>
  <si>
    <t>התכנית הלאומית לתחליפי דלקים</t>
  </si>
  <si>
    <t>תחליפי דלקים</t>
  </si>
  <si>
    <t>dlk</t>
  </si>
  <si>
    <t>לא נדרש ליווי</t>
  </si>
  <si>
    <t>ActionBase</t>
  </si>
  <si>
    <t>bvtech</t>
  </si>
  <si>
    <t>CA</t>
  </si>
  <si>
    <t>CallFlow</t>
  </si>
  <si>
    <t>Consist</t>
  </si>
  <si>
    <t>DbMotion</t>
  </si>
  <si>
    <t>ESI</t>
  </si>
  <si>
    <t>ESRI</t>
  </si>
  <si>
    <t>Ewave</t>
  </si>
  <si>
    <t>IFN</t>
  </si>
  <si>
    <t>Matrix</t>
  </si>
  <si>
    <t>QSOFT</t>
  </si>
  <si>
    <t>Sapiens</t>
  </si>
  <si>
    <t>SGI</t>
  </si>
  <si>
    <t>SRL</t>
  </si>
  <si>
    <t>Starlims</t>
  </si>
  <si>
    <t>yoto</t>
  </si>
  <si>
    <t>אגרון</t>
  </si>
  <si>
    <t>אקטיביו</t>
  </si>
  <si>
    <t>אקסיומה</t>
  </si>
  <si>
    <t>בזק</t>
  </si>
  <si>
    <t>בינת</t>
  </si>
  <si>
    <t>הראל</t>
  </si>
  <si>
    <t>טופ סולושנס</t>
  </si>
  <si>
    <t>ליבי מערכות-פירמיד</t>
  </si>
  <si>
    <t>סייברביט</t>
  </si>
  <si>
    <t>סיסנת</t>
  </si>
  <si>
    <t>סע"ר</t>
  </si>
  <si>
    <t>ענבל</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</si>
</sst>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409]#,##0"/>
    <numFmt numFmtId="165" formatCode="[$-1010000]d/m/yy;@"/>
    <numFmt numFmtId="166" formatCode="_(* #,##0.00_);_(* \(#,##0.00\);_(* &quot;-&quot;??_);_(@_)"/>
    <numFmt numFmtId="167" formatCode="_ * #,##0_ ;_ * \-#,##0_ ;_ * &quot;-&quot;??_ ;_ @_ "/>
    <numFmt numFmtId="168" formatCode="[$-F800]dddd\,\ mmmm\ dd\,\ yyyy"/>
    <numFmt numFmtId="169" formatCode="&quot;$&quot;#,##0_);\(&quot;$&quot;#,##0\)"/>
  </numFmts>
  <fonts count="59">
    <font>
      <sz val="11"/>
      <color theme="1"/>
      <name val="Arial"/>
      <family val="2"/>
      <charset val="177"/>
      <scheme val="minor"/>
    </font>
    <font>
      <b/>
      <sz val="9"/>
      <color theme="0"/>
      <name val="Arial Unicode MS"/>
      <family val="2"/>
    </font>
    <font>
      <sz val="11"/>
      <color theme="1"/>
      <name val="Arial"/>
      <family val="2"/>
      <charset val="177"/>
      <scheme val="minor"/>
    </font>
    <font>
      <sz val="10"/>
      <name val="Arial"/>
      <family val="2"/>
    </font>
    <font>
      <u/>
      <sz val="11"/>
      <color theme="10"/>
      <name val="Arial"/>
      <family val="2"/>
      <charset val="177"/>
      <scheme val="minor"/>
    </font>
    <font>
      <b/>
      <sz val="18"/>
      <color theme="0"/>
      <name val="Arial Unicode MS"/>
      <family val="2"/>
    </font>
    <font>
      <sz val="11"/>
      <color theme="1"/>
      <name val="Arial Unicode MS"/>
      <family val="2"/>
    </font>
    <font>
      <b/>
      <sz val="11"/>
      <color theme="1"/>
      <name val="Arial Unicode MS"/>
      <family val="2"/>
    </font>
    <font>
      <sz val="10"/>
      <color theme="1"/>
      <name val="Arial Unicode MS"/>
      <family val="2"/>
    </font>
    <font>
      <b/>
      <sz val="10"/>
      <color theme="0"/>
      <name val="Arial Unicode MS"/>
      <family val="2"/>
    </font>
    <font>
      <sz val="10"/>
      <name val="Arial Unicode MS"/>
      <family val="2"/>
    </font>
    <font>
      <b/>
      <u/>
      <sz val="18"/>
      <color theme="1"/>
      <name val="Arial Unicode MS"/>
      <family val="2"/>
    </font>
    <font>
      <b/>
      <sz val="10"/>
      <color theme="1"/>
      <name val="Arial Unicode MS"/>
      <family val="2"/>
    </font>
    <font>
      <b/>
      <sz val="11"/>
      <color theme="0"/>
      <name val="Arial Unicode MS"/>
      <family val="2"/>
    </font>
    <font>
      <b/>
      <sz val="11"/>
      <color theme="1"/>
      <name val="Arial"/>
      <family val="2"/>
      <scheme val="minor"/>
    </font>
    <font>
      <b/>
      <sz val="10"/>
      <name val="Arial Unicode MS"/>
      <family val="2"/>
    </font>
    <font>
      <b/>
      <sz val="18"/>
      <color theme="1"/>
      <name val="Arial Unicode MS"/>
      <family val="2"/>
    </font>
    <font>
      <b/>
      <sz val="12"/>
      <color theme="1"/>
      <name val="Arial Unicode MS"/>
      <family val="2"/>
    </font>
    <font>
      <b/>
      <sz val="12"/>
      <name val="Arial Unicode MS"/>
      <family val="2"/>
    </font>
    <font>
      <sz val="11"/>
      <color theme="0"/>
      <name val="Arial Unicode MS"/>
      <family val="2"/>
    </font>
    <font>
      <sz val="10"/>
      <name val="Arial"/>
      <family val="2"/>
    </font>
    <font>
      <b/>
      <sz val="11"/>
      <color theme="0"/>
      <name val="Arial"/>
      <family val="2"/>
      <scheme val="minor"/>
    </font>
    <font>
      <sz val="11"/>
      <name val="Arial Unicode MS"/>
      <family val="2"/>
    </font>
    <font>
      <b/>
      <sz val="18"/>
      <name val="Arial Unicode MS"/>
      <family val="2"/>
    </font>
    <font>
      <b/>
      <sz val="9"/>
      <color theme="1"/>
      <name val="Arial Unicode MS"/>
      <family val="2"/>
    </font>
    <font>
      <sz val="9"/>
      <color rgb="FF0070C0"/>
      <name val="Arial Unicode MS"/>
      <family val="2"/>
    </font>
    <font>
      <sz val="9"/>
      <color rgb="FFFF0000"/>
      <name val="Arial Unicode MS"/>
      <family val="2"/>
    </font>
    <font>
      <sz val="10"/>
      <color theme="1"/>
      <name val="Arial"/>
      <family val="2"/>
      <charset val="177"/>
      <scheme val="minor"/>
    </font>
    <font>
      <sz val="11"/>
      <color theme="0"/>
      <name val="Arial"/>
      <family val="2"/>
      <charset val="177"/>
      <scheme val="minor"/>
    </font>
    <font>
      <u/>
      <sz val="11"/>
      <color theme="1"/>
      <name val="Arial Unicode MS"/>
      <family val="2"/>
    </font>
    <font>
      <b/>
      <u/>
      <sz val="11"/>
      <color theme="1"/>
      <name val="Arial Unicode MS"/>
      <family val="2"/>
    </font>
    <font>
      <u/>
      <sz val="11"/>
      <color theme="10"/>
      <name val="Arial"/>
      <family val="2"/>
      <scheme val="minor"/>
    </font>
    <font>
      <sz val="9"/>
      <color theme="3"/>
      <name val="Arial"/>
      <family val="2"/>
      <scheme val="minor"/>
    </font>
    <font>
      <sz val="9"/>
      <color theme="1" tint="0.14993743705557422"/>
      <name val="Arial"/>
      <family val="2"/>
      <scheme val="minor"/>
    </font>
    <font>
      <u/>
      <sz val="11"/>
      <color theme="10"/>
      <name val="Arial"/>
      <family val="2"/>
      <charset val="177"/>
    </font>
    <font>
      <b/>
      <sz val="22"/>
      <color theme="4" tint="-0.499984740745262"/>
      <name val="Times New Roman"/>
      <family val="2"/>
      <scheme val="major"/>
    </font>
    <font>
      <sz val="11"/>
      <color theme="1"/>
      <name val="Typograph"/>
      <charset val="177"/>
    </font>
    <font>
      <sz val="10"/>
      <color rgb="FFFF0000"/>
      <name val="Arial Unicode MS"/>
      <family val="2"/>
    </font>
    <font>
      <sz val="10"/>
      <color theme="0"/>
      <name val="Arial Unicode MS"/>
      <family val="2"/>
    </font>
    <font>
      <sz val="10"/>
      <color rgb="FF002060"/>
      <name val="Arial Unicode MS"/>
      <family val="2"/>
    </font>
    <font>
      <sz val="8"/>
      <color rgb="FFFF0000"/>
      <name val="Arial Unicode MS"/>
      <family val="2"/>
    </font>
    <font>
      <u/>
      <sz val="10"/>
      <color theme="10"/>
      <name val="Arial"/>
      <family val="2"/>
      <charset val="177"/>
      <scheme val="minor"/>
    </font>
    <font>
      <u/>
      <sz val="10"/>
      <color theme="10"/>
      <name val="Arial Unicode MS"/>
      <family val="2"/>
    </font>
    <font>
      <sz val="11"/>
      <color theme="1"/>
      <name val="Arial"/>
      <family val="2"/>
      <scheme val="minor"/>
    </font>
    <font>
      <b/>
      <sz val="11"/>
      <color rgb="FFFF0000"/>
      <name val="Arial Unicode MS"/>
      <family val="2"/>
    </font>
    <font>
      <u/>
      <sz val="11"/>
      <color rgb="FFFF0000"/>
      <name val="Arial Unicode MS"/>
      <family val="2"/>
    </font>
    <font>
      <b/>
      <u/>
      <sz val="11"/>
      <color rgb="FFFF0000"/>
      <name val="Arial Unicode MS"/>
      <family val="2"/>
    </font>
    <font>
      <sz val="14"/>
      <color theme="1"/>
      <name val="Arial Unicode MS"/>
      <family val="2"/>
    </font>
    <font>
      <b/>
      <sz val="14"/>
      <color rgb="FF002060"/>
      <name val="Arial Unicode MS"/>
      <family val="2"/>
    </font>
    <font>
      <b/>
      <i/>
      <u/>
      <sz val="10"/>
      <color rgb="FF002060"/>
      <name val="Arial Unicode MS"/>
      <family val="2"/>
    </font>
    <font>
      <b/>
      <i/>
      <u/>
      <sz val="11"/>
      <color rgb="FF002060"/>
      <name val="Arial Unicode MS"/>
      <family val="2"/>
    </font>
    <font>
      <b/>
      <i/>
      <sz val="11"/>
      <color rgb="FFFF0000"/>
      <name val="Arial Unicode MS"/>
      <family val="2"/>
    </font>
    <font>
      <b/>
      <i/>
      <sz val="11"/>
      <color rgb="FF002060"/>
      <name val="Arial Unicode MS"/>
      <family val="2"/>
    </font>
    <font>
      <b/>
      <sz val="8"/>
      <color theme="0"/>
      <name val="Arial Unicode MS"/>
      <family val="2"/>
    </font>
    <font>
      <b/>
      <sz val="8"/>
      <color rgb="FFFF0000"/>
      <name val="Arial Unicode MS"/>
      <family val="2"/>
    </font>
    <font>
      <sz val="11"/>
      <color theme="1"/>
      <name val="Arial"/>
      <family val="2"/>
      <scheme val="minor"/>
    </font>
    <font>
      <b/>
      <sz val="10"/>
      <color rgb="FFFF0000"/>
      <name val="Arial Unicode MS"/>
      <family val="2"/>
    </font>
    <font>
      <sz val="11"/>
      <color theme="1"/>
      <name val="Arial"/>
      <family val="2"/>
      <scheme val="minor"/>
    </font>
    <font>
      <sz val="11"/>
      <color theme="1"/>
      <name val="Arial Unicode MS"/>
    </font>
  </fonts>
  <fills count="41">
    <fill>
      <patternFill patternType="none"/>
    </fill>
    <fill>
      <patternFill patternType="gray125"/>
    </fill>
    <fill>
      <patternFill patternType="solid">
        <fgColor rgb="FF00B0F0"/>
        <bgColor indexed="64"/>
      </patternFill>
    </fill>
    <fill>
      <patternFill patternType="solid">
        <fgColor rgb="FF002060"/>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8" tint="0.39997558519241921"/>
        <bgColor indexed="65"/>
      </patternFill>
    </fill>
    <fill>
      <patternFill patternType="solid">
        <fgColor theme="2"/>
        <bgColor indexed="64"/>
      </patternFill>
    </fill>
    <fill>
      <gradientFill degree="270">
        <stop position="0">
          <color theme="3" tint="0.59999389629810485"/>
        </stop>
        <stop position="1">
          <color theme="4"/>
        </stop>
      </gradientFill>
    </fill>
    <fill>
      <patternFill patternType="solid">
        <fgColor theme="5" tint="0.39997558519241921"/>
        <bgColor indexed="64"/>
      </patternFill>
    </fill>
    <fill>
      <patternFill patternType="solid">
        <fgColor theme="6" tint="0.39997558519241921"/>
        <bgColor indexed="64"/>
      </patternFill>
    </fill>
    <fill>
      <patternFill patternType="solid">
        <fgColor rgb="FF7030A0"/>
        <bgColor indexed="64"/>
      </patternFill>
    </fill>
    <fill>
      <patternFill patternType="solid">
        <fgColor theme="7"/>
        <bgColor theme="7"/>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auto="1"/>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bottom/>
      <diagonal/>
    </border>
    <border>
      <left style="thin">
        <color theme="4" tint="0.39997558519241921"/>
      </left>
      <right style="thin">
        <color theme="4" tint="0.39997558519241921"/>
      </right>
      <top style="thin">
        <color theme="4" tint="0.39997558519241921"/>
      </top>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thin">
        <color theme="7"/>
      </left>
      <right/>
      <top style="medium">
        <color indexed="64"/>
      </top>
      <bottom/>
      <diagonal/>
    </border>
    <border>
      <left style="thin">
        <color theme="7"/>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theme="4" tint="0.39997558519241921"/>
      </left>
      <right style="thin">
        <color theme="4" tint="0.39997558519241921"/>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theme="0"/>
      </top>
      <bottom/>
      <diagonal/>
    </border>
    <border>
      <left/>
      <right/>
      <top style="thin">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theme="2"/>
      </left>
      <right/>
      <top/>
      <bottom/>
      <diagonal/>
    </border>
    <border>
      <left/>
      <right/>
      <top/>
      <bottom style="thick">
        <color theme="4" tint="-0.499984740745262"/>
      </bottom>
      <diagonal/>
    </border>
    <border>
      <left/>
      <right style="medium">
        <color theme="4" tint="0.94998016296884058"/>
      </right>
      <top style="medium">
        <color theme="4" tint="-0.499984740745262"/>
      </top>
      <bottom style="medium">
        <color theme="4" tint="-0.499984740745262"/>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73">
    <xf numFmtId="0" fontId="0" fillId="0" borderId="0"/>
    <xf numFmtId="164" fontId="3" fillId="0" borderId="0" applyNumberFormat="0"/>
    <xf numFmtId="164" fontId="3" fillId="0" borderId="0"/>
    <xf numFmtId="0" fontId="4" fillId="0" borderId="0" applyNumberFormat="0" applyFill="0" applyBorder="0" applyAlignment="0" applyProtection="0"/>
    <xf numFmtId="0" fontId="2" fillId="0" borderId="0"/>
    <xf numFmtId="9" fontId="2" fillId="0" borderId="0" applyFont="0" applyFill="0" applyBorder="0" applyAlignment="0" applyProtection="0"/>
    <xf numFmtId="165" fontId="2" fillId="0" borderId="0"/>
    <xf numFmtId="165" fontId="2" fillId="0" borderId="0"/>
    <xf numFmtId="166" fontId="2" fillId="0" borderId="0" applyFont="0" applyFill="0" applyBorder="0" applyAlignment="0" applyProtection="0"/>
    <xf numFmtId="165" fontId="28" fillId="34" borderId="0" applyNumberFormat="0" applyBorder="0" applyAlignment="0" applyProtection="0"/>
    <xf numFmtId="165" fontId="28" fillId="34" borderId="0" applyNumberFormat="0" applyBorder="0" applyAlignment="0" applyProtection="0"/>
    <xf numFmtId="0" fontId="32" fillId="16" borderId="40" applyNumberFormat="0" applyFont="0" applyAlignment="0" applyProtection="0"/>
    <xf numFmtId="168" fontId="32" fillId="16" borderId="40" applyNumberFormat="0" applyFont="0" applyAlignment="0" applyProtection="0"/>
    <xf numFmtId="0" fontId="32" fillId="16" borderId="0" applyNumberFormat="0" applyBorder="0" applyAlignment="0" applyProtection="0"/>
    <xf numFmtId="168" fontId="32" fillId="1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33" fillId="0" borderId="0" applyFont="0" applyFill="0" applyBorder="0" applyAlignment="0" applyProtection="0"/>
    <xf numFmtId="0" fontId="32" fillId="35" borderId="41" applyNumberFormat="0" applyFont="0" applyFill="0" applyAlignment="0" applyProtection="0"/>
    <xf numFmtId="168" fontId="32" fillId="35" borderId="41" applyNumberFormat="0" applyFont="0" applyFill="0" applyAlignment="0" applyProtection="0"/>
    <xf numFmtId="168" fontId="34" fillId="0" borderId="0" applyNumberFormat="0" applyFill="0" applyBorder="0" applyAlignment="0" applyProtection="0">
      <alignment vertical="top"/>
      <protection locked="0"/>
    </xf>
    <xf numFmtId="165" fontId="34" fillId="0" borderId="0" applyNumberFormat="0" applyFill="0" applyBorder="0" applyAlignment="0" applyProtection="0">
      <alignment vertical="top"/>
      <protection locked="0"/>
    </xf>
    <xf numFmtId="168" fontId="2" fillId="0" borderId="0"/>
    <xf numFmtId="168" fontId="2" fillId="0" borderId="0"/>
    <xf numFmtId="168"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0" fontId="3" fillId="0" borderId="0"/>
    <xf numFmtId="168" fontId="3" fillId="0" borderId="0"/>
    <xf numFmtId="0" fontId="2" fillId="0" borderId="0"/>
    <xf numFmtId="168" fontId="2" fillId="0" borderId="0"/>
    <xf numFmtId="168"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8" fontId="3" fillId="0" borderId="0"/>
    <xf numFmtId="0" fontId="3" fillId="0" borderId="0"/>
    <xf numFmtId="168" fontId="3" fillId="0" borderId="0"/>
    <xf numFmtId="168" fontId="3" fillId="0" borderId="0"/>
    <xf numFmtId="165" fontId="2" fillId="0" borderId="0"/>
    <xf numFmtId="165" fontId="2" fillId="0" borderId="0"/>
    <xf numFmtId="0" fontId="3" fillId="0" borderId="0"/>
    <xf numFmtId="0" fontId="3" fillId="0" borderId="0"/>
    <xf numFmtId="168" fontId="3" fillId="0" borderId="0"/>
    <xf numFmtId="168" fontId="3" fillId="0" borderId="0"/>
    <xf numFmtId="168" fontId="2" fillId="0" borderId="0"/>
    <xf numFmtId="168" fontId="2" fillId="0" borderId="0"/>
    <xf numFmtId="168" fontId="2" fillId="0" borderId="0"/>
    <xf numFmtId="168" fontId="2" fillId="0" borderId="0"/>
    <xf numFmtId="168" fontId="2" fillId="0" borderId="0"/>
    <xf numFmtId="0" fontId="32" fillId="32" borderId="42" applyNumberFormat="0" applyFont="0" applyProtection="0">
      <alignment horizontal="left" vertical="top" wrapText="1" indent="1"/>
    </xf>
    <xf numFmtId="168" fontId="32" fillId="32" borderId="42" applyNumberFormat="0" applyFont="0" applyProtection="0">
      <alignment horizontal="left" vertical="top" wrapText="1" indent="1"/>
    </xf>
    <xf numFmtId="0" fontId="35" fillId="0" borderId="0" applyNumberFormat="0" applyProtection="0">
      <alignment vertical="top"/>
    </xf>
    <xf numFmtId="168" fontId="35" fillId="0" borderId="0" applyNumberFormat="0" applyProtection="0">
      <alignment vertical="top"/>
    </xf>
    <xf numFmtId="0" fontId="36" fillId="36" borderId="9">
      <alignment horizontal="right" readingOrder="2"/>
      <protection locked="0"/>
    </xf>
    <xf numFmtId="168" fontId="36" fillId="36" borderId="9">
      <alignment horizontal="right" readingOrder="2"/>
      <protection locked="0"/>
    </xf>
  </cellStyleXfs>
  <cellXfs count="453">
    <xf numFmtId="0" fontId="0" fillId="0" borderId="0" xfId="0"/>
    <xf numFmtId="0" fontId="5" fillId="3" borderId="0" xfId="0" applyFont="1" applyFill="1" applyAlignment="1">
      <alignment vertical="center"/>
    </xf>
    <xf numFmtId="0" fontId="6" fillId="3" borderId="0" xfId="0" applyFont="1" applyFill="1"/>
    <xf numFmtId="0" fontId="6" fillId="0" borderId="0" xfId="0" applyFont="1"/>
    <xf numFmtId="0" fontId="6" fillId="2" borderId="0" xfId="0" applyFont="1" applyFill="1"/>
    <xf numFmtId="0" fontId="8" fillId="0" borderId="0" xfId="0" applyFont="1"/>
    <xf numFmtId="0" fontId="9" fillId="19" borderId="4" xfId="1" applyNumberFormat="1" applyFont="1" applyFill="1" applyBorder="1" applyAlignment="1">
      <alignment horizontal="center" vertical="center" wrapText="1"/>
    </xf>
    <xf numFmtId="0" fontId="9" fillId="19" borderId="9" xfId="1" applyNumberFormat="1" applyFont="1" applyFill="1" applyBorder="1" applyAlignment="1">
      <alignment horizontal="center" vertical="center" wrapText="1" readingOrder="2"/>
    </xf>
    <xf numFmtId="0" fontId="11" fillId="0" borderId="0" xfId="0" applyFont="1"/>
    <xf numFmtId="0" fontId="11" fillId="0" borderId="0" xfId="0" applyFont="1" applyAlignment="1">
      <alignment horizontal="right"/>
    </xf>
    <xf numFmtId="0" fontId="7" fillId="22" borderId="9" xfId="0" applyFont="1" applyFill="1" applyBorder="1"/>
    <xf numFmtId="0" fontId="5" fillId="3" borderId="0" xfId="0" applyFont="1" applyFill="1" applyAlignment="1">
      <alignment horizontal="center" vertical="center"/>
    </xf>
    <xf numFmtId="0" fontId="9" fillId="19" borderId="4" xfId="1" applyNumberFormat="1" applyFont="1" applyFill="1" applyBorder="1" applyAlignment="1">
      <alignment horizontal="center" vertical="center" wrapText="1" readingOrder="2"/>
    </xf>
    <xf numFmtId="0" fontId="9" fillId="19" borderId="6" xfId="1" applyNumberFormat="1" applyFont="1" applyFill="1" applyBorder="1" applyAlignment="1">
      <alignment horizontal="center" vertical="center" wrapText="1"/>
    </xf>
    <xf numFmtId="0" fontId="9" fillId="19" borderId="6" xfId="1" applyNumberFormat="1" applyFont="1" applyFill="1" applyBorder="1" applyAlignment="1">
      <alignment horizontal="center" vertical="center" wrapText="1" readingOrder="2"/>
    </xf>
    <xf numFmtId="0" fontId="9" fillId="15" borderId="7" xfId="1" applyNumberFormat="1" applyFont="1" applyFill="1" applyBorder="1" applyAlignment="1">
      <alignment horizontal="center" vertical="center" wrapText="1"/>
    </xf>
    <xf numFmtId="0" fontId="10" fillId="17" borderId="8" xfId="1" applyNumberFormat="1" applyFont="1" applyFill="1" applyBorder="1" applyAlignment="1">
      <alignment horizontal="center" vertical="top"/>
    </xf>
    <xf numFmtId="1" fontId="10" fillId="0" borderId="8" xfId="2" applyNumberFormat="1" applyFont="1" applyFill="1" applyBorder="1" applyAlignment="1" applyProtection="1">
      <alignment horizontal="right" vertical="top" wrapText="1"/>
      <protection locked="0"/>
    </xf>
    <xf numFmtId="0" fontId="6" fillId="0" borderId="0" xfId="0" applyFont="1" applyBorder="1"/>
    <xf numFmtId="0" fontId="6" fillId="0" borderId="0" xfId="0" applyFont="1" applyAlignment="1">
      <alignment vertical="center"/>
    </xf>
    <xf numFmtId="1" fontId="10" fillId="17" borderId="8" xfId="2" applyNumberFormat="1" applyFont="1" applyFill="1" applyBorder="1" applyAlignment="1">
      <alignment horizontal="center" vertical="top" wrapText="1"/>
    </xf>
    <xf numFmtId="0" fontId="6" fillId="0" borderId="0" xfId="0" applyFont="1" applyAlignment="1">
      <alignment wrapText="1"/>
    </xf>
    <xf numFmtId="0" fontId="6" fillId="2" borderId="0" xfId="0" applyFont="1" applyFill="1" applyAlignment="1">
      <alignment horizontal="center"/>
    </xf>
    <xf numFmtId="0" fontId="6" fillId="0" borderId="0" xfId="0" applyFont="1" applyAlignment="1">
      <alignment horizontal="center"/>
    </xf>
    <xf numFmtId="0" fontId="1" fillId="3" borderId="0" xfId="0" applyFont="1" applyFill="1" applyAlignment="1">
      <alignment vertical="center" wrapText="1"/>
    </xf>
    <xf numFmtId="0" fontId="6" fillId="0" borderId="0" xfId="0" applyFont="1" applyAlignment="1">
      <alignment horizontal="center" vertical="center"/>
    </xf>
    <xf numFmtId="1" fontId="10" fillId="17" borderId="8" xfId="2" applyNumberFormat="1" applyFont="1" applyFill="1" applyBorder="1" applyAlignment="1" applyProtection="1">
      <alignment horizontal="center" vertical="top" wrapText="1"/>
      <protection hidden="1"/>
    </xf>
    <xf numFmtId="0" fontId="9" fillId="20" borderId="4" xfId="1" applyNumberFormat="1" applyFont="1" applyFill="1" applyBorder="1" applyAlignment="1">
      <alignment horizontal="center" vertical="center" wrapText="1"/>
    </xf>
    <xf numFmtId="0" fontId="9" fillId="20" borderId="4" xfId="1" applyNumberFormat="1" applyFont="1" applyFill="1" applyBorder="1" applyAlignment="1">
      <alignment horizontal="center" vertical="center" wrapText="1" readingOrder="2"/>
    </xf>
    <xf numFmtId="0" fontId="9" fillId="20" borderId="6" xfId="1" applyNumberFormat="1" applyFont="1" applyFill="1" applyBorder="1" applyAlignment="1">
      <alignment horizontal="center" vertical="center" wrapText="1"/>
    </xf>
    <xf numFmtId="0" fontId="9" fillId="20" borderId="2" xfId="1" applyNumberFormat="1" applyFont="1" applyFill="1" applyBorder="1" applyAlignment="1">
      <alignment horizontal="center" vertical="center" wrapText="1"/>
    </xf>
    <xf numFmtId="0" fontId="9" fillId="3" borderId="0" xfId="0" applyFont="1" applyFill="1" applyAlignment="1">
      <alignment vertical="center" wrapText="1"/>
    </xf>
    <xf numFmtId="0" fontId="8" fillId="2" borderId="0" xfId="0" applyFont="1" applyFill="1"/>
    <xf numFmtId="0" fontId="9" fillId="12" borderId="6" xfId="1" applyNumberFormat="1" applyFont="1" applyFill="1" applyBorder="1" applyAlignment="1">
      <alignment horizontal="center" vertical="center" wrapText="1" readingOrder="2"/>
    </xf>
    <xf numFmtId="0" fontId="9" fillId="13" borderId="6" xfId="1" applyNumberFormat="1" applyFont="1" applyFill="1" applyBorder="1" applyAlignment="1">
      <alignment horizontal="center" vertical="center" wrapText="1" readingOrder="2"/>
    </xf>
    <xf numFmtId="0" fontId="6" fillId="0" borderId="0" xfId="0" applyFont="1" applyAlignment="1">
      <alignment horizontal="center" vertical="center" wrapText="1"/>
    </xf>
    <xf numFmtId="0" fontId="7" fillId="0" borderId="9" xfId="0" applyFont="1" applyBorder="1" applyAlignment="1">
      <alignment horizontal="center" vertical="center" wrapText="1"/>
    </xf>
    <xf numFmtId="0" fontId="8" fillId="0" borderId="0" xfId="0" applyFont="1" applyAlignment="1">
      <alignment horizontal="center" vertical="center" wrapText="1"/>
    </xf>
    <xf numFmtId="0" fontId="9" fillId="3" borderId="9" xfId="0" applyFont="1" applyFill="1" applyBorder="1" applyAlignment="1">
      <alignment horizontal="center" vertical="center" wrapText="1"/>
    </xf>
    <xf numFmtId="0" fontId="9" fillId="18" borderId="0" xfId="1" applyNumberFormat="1"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6" xfId="0" applyFont="1" applyFill="1" applyBorder="1" applyAlignment="1">
      <alignment horizontal="center" vertical="center"/>
    </xf>
    <xf numFmtId="0" fontId="6" fillId="0" borderId="0" xfId="0" applyFont="1" applyAlignment="1">
      <alignment horizontal="center" wrapText="1"/>
    </xf>
    <xf numFmtId="0" fontId="1" fillId="14" borderId="5" xfId="0" applyFont="1" applyFill="1" applyBorder="1" applyAlignment="1">
      <alignment horizontal="center" vertical="center" wrapText="1" readingOrder="2"/>
    </xf>
    <xf numFmtId="0" fontId="0" fillId="0" borderId="11" xfId="0" applyFont="1" applyFill="1" applyBorder="1"/>
    <xf numFmtId="0" fontId="0" fillId="0" borderId="18" xfId="0" applyFont="1" applyFill="1" applyBorder="1"/>
    <xf numFmtId="0" fontId="15" fillId="0" borderId="9" xfId="0" applyFont="1" applyFill="1" applyBorder="1" applyAlignment="1" applyProtection="1">
      <alignment horizontal="center" vertical="center" wrapText="1"/>
    </xf>
    <xf numFmtId="0" fontId="6" fillId="3" borderId="0" xfId="0" applyFont="1" applyFill="1" applyAlignment="1">
      <alignment vertical="center"/>
    </xf>
    <xf numFmtId="0" fontId="6" fillId="2" borderId="0" xfId="0" applyFont="1" applyFill="1" applyAlignment="1">
      <alignment vertical="center"/>
    </xf>
    <xf numFmtId="0" fontId="7" fillId="0" borderId="0" xfId="0" applyFont="1" applyAlignment="1">
      <alignment horizontal="center"/>
    </xf>
    <xf numFmtId="0" fontId="7" fillId="0" borderId="0" xfId="0" applyFont="1" applyAlignment="1">
      <alignment horizontal="center" wrapText="1"/>
    </xf>
    <xf numFmtId="0" fontId="7" fillId="0" borderId="0" xfId="0" applyFont="1" applyBorder="1" applyAlignment="1">
      <alignment horizontal="center" vertical="center" wrapText="1"/>
    </xf>
    <xf numFmtId="1" fontId="10" fillId="17" borderId="8" xfId="2" applyNumberFormat="1" applyFont="1" applyFill="1" applyBorder="1" applyAlignment="1">
      <alignment horizontal="center" vertical="top"/>
    </xf>
    <xf numFmtId="0" fontId="1" fillId="3" borderId="0" xfId="0" applyFont="1" applyFill="1" applyAlignment="1">
      <alignment horizontal="center" vertical="center" wrapText="1"/>
    </xf>
    <xf numFmtId="0" fontId="6" fillId="0" borderId="0" xfId="0" applyFont="1" applyBorder="1" applyAlignment="1">
      <alignment horizontal="right" vertical="top"/>
    </xf>
    <xf numFmtId="0" fontId="8" fillId="0" borderId="0" xfId="0" applyFont="1" applyAlignment="1">
      <alignment vertical="center"/>
    </xf>
    <xf numFmtId="0" fontId="9" fillId="3" borderId="9" xfId="0" applyFont="1" applyFill="1" applyBorder="1" applyAlignment="1" applyProtection="1">
      <alignment horizontal="center" vertical="center" wrapText="1"/>
    </xf>
    <xf numFmtId="0" fontId="10" fillId="0" borderId="9" xfId="0" applyFont="1" applyFill="1" applyBorder="1" applyAlignment="1">
      <alignment horizontal="center" vertical="center"/>
    </xf>
    <xf numFmtId="0" fontId="10" fillId="21" borderId="9" xfId="0" applyFont="1" applyFill="1" applyBorder="1" applyAlignment="1">
      <alignment horizontal="center" vertical="center"/>
    </xf>
    <xf numFmtId="0" fontId="10" fillId="22" borderId="9" xfId="0" applyFont="1" applyFill="1" applyBorder="1" applyAlignment="1">
      <alignment horizontal="center" vertical="center"/>
    </xf>
    <xf numFmtId="0" fontId="19" fillId="0" borderId="0" xfId="0" applyFont="1"/>
    <xf numFmtId="0" fontId="20" fillId="0" borderId="12" xfId="0" applyFont="1" applyFill="1" applyBorder="1" applyAlignment="1">
      <alignment horizontal="center" vertical="center"/>
    </xf>
    <xf numFmtId="0" fontId="9" fillId="11" borderId="7" xfId="1" applyNumberFormat="1" applyFont="1" applyFill="1" applyBorder="1" applyAlignment="1">
      <alignment horizontal="center" vertical="center" wrapText="1"/>
    </xf>
    <xf numFmtId="1" fontId="10" fillId="17" borderId="24" xfId="3" applyNumberFormat="1" applyFont="1" applyFill="1" applyBorder="1" applyAlignment="1" applyProtection="1">
      <alignment horizontal="center" vertical="top"/>
      <protection hidden="1"/>
    </xf>
    <xf numFmtId="1" fontId="10" fillId="17" borderId="10" xfId="3" applyNumberFormat="1" applyFont="1" applyFill="1" applyBorder="1" applyAlignment="1" applyProtection="1">
      <alignment horizontal="center" vertical="top"/>
      <protection hidden="1"/>
    </xf>
    <xf numFmtId="0" fontId="9" fillId="12" borderId="13" xfId="1" applyNumberFormat="1" applyFont="1" applyFill="1" applyBorder="1" applyAlignment="1">
      <alignment horizontal="center" vertical="center" wrapText="1" readingOrder="2"/>
    </xf>
    <xf numFmtId="0" fontId="9" fillId="13" borderId="8" xfId="1" applyNumberFormat="1" applyFont="1" applyFill="1" applyBorder="1" applyAlignment="1">
      <alignment horizontal="center" vertical="center" wrapText="1" readingOrder="2"/>
    </xf>
    <xf numFmtId="0" fontId="9" fillId="11" borderId="8" xfId="1" applyNumberFormat="1" applyFont="1" applyFill="1" applyBorder="1" applyAlignment="1">
      <alignment horizontal="center" vertical="center" wrapText="1"/>
    </xf>
    <xf numFmtId="0" fontId="9" fillId="15" borderId="14" xfId="1" applyNumberFormat="1" applyFont="1" applyFill="1" applyBorder="1" applyAlignment="1">
      <alignment horizontal="center" vertical="center" wrapText="1"/>
    </xf>
    <xf numFmtId="0" fontId="9" fillId="12" borderId="23" xfId="1" applyNumberFormat="1" applyFont="1" applyFill="1" applyBorder="1" applyAlignment="1">
      <alignment horizontal="center" vertical="center" wrapText="1" readingOrder="2"/>
    </xf>
    <xf numFmtId="0" fontId="8" fillId="17" borderId="9" xfId="0" applyFont="1" applyFill="1" applyBorder="1" applyAlignment="1">
      <alignment horizontal="right"/>
    </xf>
    <xf numFmtId="0" fontId="7" fillId="3" borderId="0" xfId="0" applyFont="1" applyFill="1" applyAlignment="1">
      <alignment vertical="center"/>
    </xf>
    <xf numFmtId="0" fontId="8" fillId="17" borderId="9" xfId="0" applyFont="1" applyFill="1" applyBorder="1"/>
    <xf numFmtId="4" fontId="12" fillId="22" borderId="9" xfId="0" applyNumberFormat="1" applyFont="1" applyFill="1" applyBorder="1" applyAlignment="1">
      <alignment horizontal="center"/>
    </xf>
    <xf numFmtId="4" fontId="7" fillId="22" borderId="9" xfId="0" applyNumberFormat="1" applyFont="1" applyFill="1" applyBorder="1" applyAlignment="1">
      <alignment horizontal="center"/>
    </xf>
    <xf numFmtId="4" fontId="8" fillId="21" borderId="9" xfId="0" applyNumberFormat="1" applyFont="1" applyFill="1" applyBorder="1" applyAlignment="1">
      <alignment horizontal="center"/>
    </xf>
    <xf numFmtId="0" fontId="1" fillId="3" borderId="0" xfId="0" applyFont="1" applyFill="1" applyAlignment="1">
      <alignment horizontal="center" vertical="center" wrapText="1"/>
    </xf>
    <xf numFmtId="0" fontId="9" fillId="11" borderId="6" xfId="1" applyNumberFormat="1" applyFont="1" applyFill="1" applyBorder="1" applyAlignment="1">
      <alignment horizontal="center" vertical="center" wrapText="1"/>
    </xf>
    <xf numFmtId="0" fontId="9" fillId="11" borderId="6" xfId="1" applyNumberFormat="1" applyFont="1" applyFill="1" applyBorder="1" applyAlignment="1">
      <alignment horizontal="center" vertical="center" wrapText="1"/>
    </xf>
    <xf numFmtId="0" fontId="9" fillId="6" borderId="1" xfId="1" applyNumberFormat="1" applyFont="1" applyFill="1" applyBorder="1" applyAlignment="1">
      <alignment vertical="center" wrapText="1"/>
    </xf>
    <xf numFmtId="0" fontId="9" fillId="6" borderId="2" xfId="1" applyNumberFormat="1" applyFont="1" applyFill="1" applyBorder="1" applyAlignment="1">
      <alignment vertical="center" wrapText="1"/>
    </xf>
    <xf numFmtId="0" fontId="9" fillId="12" borderId="6" xfId="1" applyNumberFormat="1" applyFont="1" applyFill="1" applyBorder="1" applyAlignment="1">
      <alignment horizontal="center" vertical="center" wrapText="1"/>
    </xf>
    <xf numFmtId="0" fontId="9" fillId="23" borderId="6" xfId="1" applyNumberFormat="1" applyFont="1" applyFill="1" applyBorder="1" applyAlignment="1">
      <alignment horizontal="center" vertical="center" wrapText="1"/>
    </xf>
    <xf numFmtId="9" fontId="6" fillId="0" borderId="0" xfId="5" applyFont="1"/>
    <xf numFmtId="0" fontId="9" fillId="12" borderId="26" xfId="1" applyNumberFormat="1" applyFont="1" applyFill="1" applyBorder="1" applyAlignment="1">
      <alignment horizontal="center" vertical="center" wrapText="1"/>
    </xf>
    <xf numFmtId="0" fontId="6" fillId="0" borderId="9" xfId="0" applyFont="1" applyBorder="1" applyAlignment="1">
      <alignment horizontal="center" vertical="center"/>
    </xf>
    <xf numFmtId="0" fontId="9" fillId="25" borderId="2" xfId="1" applyNumberFormat="1" applyFont="1" applyFill="1" applyBorder="1" applyAlignment="1">
      <alignment vertical="center" wrapText="1"/>
    </xf>
    <xf numFmtId="0" fontId="0" fillId="0" borderId="9" xfId="0" applyBorder="1" applyAlignment="1">
      <alignment horizontal="center"/>
    </xf>
    <xf numFmtId="0" fontId="0" fillId="0" borderId="9" xfId="0" applyBorder="1"/>
    <xf numFmtId="0" fontId="21" fillId="25" borderId="9" xfId="0" applyFont="1" applyFill="1" applyBorder="1" applyAlignment="1">
      <alignment horizontal="center"/>
    </xf>
    <xf numFmtId="0" fontId="21" fillId="25" borderId="9" xfId="0" applyFont="1" applyFill="1" applyBorder="1"/>
    <xf numFmtId="0" fontId="6" fillId="0" borderId="0" xfId="0" applyNumberFormat="1" applyFont="1"/>
    <xf numFmtId="0" fontId="10" fillId="0" borderId="8" xfId="2" applyNumberFormat="1" applyFont="1" applyFill="1" applyBorder="1" applyAlignment="1" applyProtection="1">
      <alignment horizontal="right" vertical="top" wrapText="1"/>
      <protection locked="0"/>
    </xf>
    <xf numFmtId="4" fontId="8" fillId="0" borderId="9" xfId="0" applyNumberFormat="1" applyFont="1" applyBorder="1" applyAlignment="1" applyProtection="1">
      <alignment horizontal="center"/>
      <protection locked="0"/>
    </xf>
    <xf numFmtId="0" fontId="8" fillId="0" borderId="9" xfId="0" applyFont="1" applyBorder="1" applyAlignment="1" applyProtection="1">
      <alignment horizontal="right" readingOrder="2"/>
      <protection locked="0"/>
    </xf>
    <xf numFmtId="0" fontId="8" fillId="0" borderId="9" xfId="0" applyFont="1" applyBorder="1" applyAlignment="1" applyProtection="1">
      <alignment horizontal="right"/>
      <protection locked="0"/>
    </xf>
    <xf numFmtId="0" fontId="8" fillId="0" borderId="9" xfId="0" applyFont="1" applyBorder="1" applyProtection="1">
      <protection locked="0"/>
    </xf>
    <xf numFmtId="0" fontId="7" fillId="17" borderId="7" xfId="4" applyFont="1" applyFill="1" applyBorder="1" applyAlignment="1">
      <alignment horizontal="right" vertical="top"/>
    </xf>
    <xf numFmtId="164" fontId="10" fillId="16" borderId="8" xfId="3" applyNumberFormat="1" applyFont="1" applyFill="1" applyBorder="1" applyAlignment="1" applyProtection="1">
      <alignment horizontal="center" vertical="top"/>
      <protection locked="0"/>
    </xf>
    <xf numFmtId="0" fontId="10" fillId="16" borderId="8" xfId="3" applyNumberFormat="1" applyFont="1" applyFill="1" applyBorder="1" applyAlignment="1" applyProtection="1">
      <alignment horizontal="right" vertical="top" wrapText="1"/>
      <protection locked="0"/>
    </xf>
    <xf numFmtId="14" fontId="10" fillId="16" borderId="8" xfId="3" applyNumberFormat="1" applyFont="1" applyFill="1" applyBorder="1" applyAlignment="1" applyProtection="1">
      <alignment horizontal="center" vertical="top"/>
      <protection locked="0"/>
    </xf>
    <xf numFmtId="9" fontId="10" fillId="16" borderId="8" xfId="5" applyFont="1" applyFill="1" applyBorder="1" applyAlignment="1" applyProtection="1">
      <alignment horizontal="center" vertical="top"/>
      <protection locked="0"/>
    </xf>
    <xf numFmtId="164" fontId="10" fillId="16" borderId="8" xfId="3" applyNumberFormat="1" applyFont="1" applyFill="1" applyBorder="1" applyAlignment="1" applyProtection="1">
      <alignment horizontal="right" vertical="top" wrapText="1"/>
      <protection locked="0"/>
    </xf>
    <xf numFmtId="2" fontId="10" fillId="16" borderId="8" xfId="3" applyNumberFormat="1" applyFont="1" applyFill="1" applyBorder="1" applyAlignment="1" applyProtection="1">
      <alignment horizontal="center" vertical="top"/>
      <protection locked="0"/>
    </xf>
    <xf numFmtId="0" fontId="7" fillId="0" borderId="9" xfId="0" applyFont="1" applyBorder="1" applyAlignment="1" applyProtection="1">
      <alignment horizontal="center" vertical="center" wrapText="1"/>
      <protection locked="0"/>
    </xf>
    <xf numFmtId="0" fontId="6" fillId="0" borderId="0" xfId="0" applyFont="1" applyProtection="1">
      <protection locked="0"/>
    </xf>
    <xf numFmtId="0" fontId="6" fillId="0" borderId="0" xfId="0" applyNumberFormat="1" applyFont="1" applyProtection="1">
      <protection locked="0"/>
    </xf>
    <xf numFmtId="1" fontId="10" fillId="16" borderId="8" xfId="2" applyNumberFormat="1" applyFont="1" applyFill="1" applyBorder="1" applyAlignment="1" applyProtection="1">
      <alignment horizontal="center" vertical="top" wrapText="1"/>
      <protection locked="0"/>
    </xf>
    <xf numFmtId="1" fontId="10" fillId="16" borderId="8" xfId="1" applyNumberFormat="1" applyFont="1" applyFill="1" applyBorder="1" applyAlignment="1" applyProtection="1">
      <alignment horizontal="right" vertical="top" wrapText="1"/>
      <protection locked="0"/>
    </xf>
    <xf numFmtId="1" fontId="10" fillId="16" borderId="8" xfId="2" applyNumberFormat="1" applyFont="1" applyFill="1" applyBorder="1" applyAlignment="1" applyProtection="1">
      <alignment horizontal="right" vertical="top" wrapText="1"/>
      <protection locked="0"/>
    </xf>
    <xf numFmtId="0" fontId="8" fillId="0" borderId="9" xfId="0" applyFont="1" applyFill="1" applyBorder="1" applyAlignment="1" applyProtection="1">
      <alignment horizontal="center" vertical="top" wrapText="1"/>
      <protection locked="0"/>
    </xf>
    <xf numFmtId="0" fontId="10" fillId="0" borderId="8" xfId="0" applyFont="1" applyFill="1" applyBorder="1" applyAlignment="1" applyProtection="1">
      <alignment horizontal="center" vertical="top" wrapText="1"/>
      <protection locked="0"/>
    </xf>
    <xf numFmtId="0" fontId="10" fillId="0" borderId="9" xfId="0" applyFont="1" applyFill="1" applyBorder="1" applyAlignment="1" applyProtection="1">
      <alignment horizontal="center" vertical="top" wrapText="1"/>
      <protection locked="0"/>
    </xf>
    <xf numFmtId="1" fontId="10" fillId="16" borderId="9" xfId="2" applyNumberFormat="1" applyFont="1" applyFill="1" applyBorder="1" applyAlignment="1" applyProtection="1">
      <alignment horizontal="right" vertical="top" wrapText="1"/>
      <protection locked="0"/>
    </xf>
    <xf numFmtId="1" fontId="10" fillId="16" borderId="9" xfId="1" applyNumberFormat="1" applyFont="1" applyFill="1" applyBorder="1" applyAlignment="1" applyProtection="1">
      <alignment horizontal="center" vertical="top" wrapText="1"/>
      <protection locked="0"/>
    </xf>
    <xf numFmtId="0" fontId="10" fillId="0" borderId="9" xfId="0" applyFont="1" applyFill="1" applyBorder="1" applyAlignment="1" applyProtection="1">
      <alignment horizontal="center" vertical="center"/>
      <protection locked="0"/>
    </xf>
    <xf numFmtId="0" fontId="6" fillId="0" borderId="0" xfId="0" applyFont="1" applyAlignment="1" applyProtection="1">
      <alignment vertical="center"/>
      <protection locked="0"/>
    </xf>
    <xf numFmtId="0" fontId="10" fillId="0" borderId="9" xfId="0" applyFont="1" applyFill="1" applyBorder="1" applyAlignment="1" applyProtection="1">
      <alignment horizontal="right" vertical="top" wrapText="1" readingOrder="2"/>
      <protection locked="0"/>
    </xf>
    <xf numFmtId="0" fontId="15" fillId="26" borderId="8" xfId="3" applyNumberFormat="1" applyFont="1" applyFill="1" applyBorder="1" applyAlignment="1" applyProtection="1">
      <alignment horizontal="right" vertical="top" wrapText="1"/>
      <protection locked="0"/>
    </xf>
    <xf numFmtId="0" fontId="9" fillId="25" borderId="0" xfId="1" applyNumberFormat="1" applyFont="1" applyFill="1" applyBorder="1" applyAlignment="1">
      <alignment vertical="center" wrapText="1"/>
    </xf>
    <xf numFmtId="0" fontId="9" fillId="8" borderId="2" xfId="1" applyNumberFormat="1" applyFont="1" applyFill="1" applyBorder="1" applyAlignment="1">
      <alignment horizontal="center" vertical="center" wrapText="1"/>
    </xf>
    <xf numFmtId="2" fontId="10" fillId="17" borderId="8" xfId="3" applyNumberFormat="1" applyFont="1" applyFill="1" applyBorder="1" applyAlignment="1" applyProtection="1">
      <alignment horizontal="center" vertical="top"/>
      <protection hidden="1"/>
    </xf>
    <xf numFmtId="9" fontId="5" fillId="3" borderId="0" xfId="5" applyFont="1" applyFill="1" applyAlignment="1">
      <alignment vertical="center"/>
    </xf>
    <xf numFmtId="9" fontId="6" fillId="2" borderId="0" xfId="5" applyFont="1" applyFill="1"/>
    <xf numFmtId="9" fontId="9" fillId="6" borderId="2" xfId="5" applyFont="1" applyFill="1" applyBorder="1" applyAlignment="1">
      <alignment vertical="center" wrapText="1"/>
    </xf>
    <xf numFmtId="9" fontId="9" fillId="11" borderId="6" xfId="5" applyFont="1" applyFill="1" applyBorder="1" applyAlignment="1">
      <alignment horizontal="center" vertical="center" wrapText="1"/>
    </xf>
    <xf numFmtId="0" fontId="6" fillId="3" borderId="0" xfId="0" applyFont="1" applyFill="1" applyAlignment="1"/>
    <xf numFmtId="0" fontId="6" fillId="0" borderId="0" xfId="0" applyFont="1" applyAlignment="1"/>
    <xf numFmtId="0" fontId="6" fillId="2" borderId="0" xfId="0" applyFont="1" applyFill="1" applyAlignment="1"/>
    <xf numFmtId="3" fontId="7" fillId="17" borderId="27" xfId="0" applyNumberFormat="1" applyFont="1" applyFill="1" applyBorder="1" applyAlignment="1">
      <alignment horizontal="center" vertical="center"/>
    </xf>
    <xf numFmtId="3" fontId="7" fillId="17" borderId="28" xfId="0" applyNumberFormat="1" applyFont="1" applyFill="1" applyBorder="1" applyAlignment="1">
      <alignment horizontal="center" vertical="center"/>
    </xf>
    <xf numFmtId="3" fontId="7" fillId="17" borderId="29" xfId="0" applyNumberFormat="1" applyFont="1" applyFill="1" applyBorder="1" applyAlignment="1">
      <alignment horizontal="center" vertical="center"/>
    </xf>
    <xf numFmtId="0" fontId="6" fillId="0" borderId="0" xfId="0" applyFont="1" applyAlignment="1">
      <alignment vertical="top"/>
    </xf>
    <xf numFmtId="0" fontId="16" fillId="29" borderId="0" xfId="0" applyFont="1" applyFill="1" applyAlignment="1"/>
    <xf numFmtId="0" fontId="6" fillId="29" borderId="0" xfId="0" applyFont="1" applyFill="1" applyAlignment="1"/>
    <xf numFmtId="0" fontId="7" fillId="26" borderId="7" xfId="0" applyFont="1" applyFill="1" applyBorder="1" applyAlignment="1" applyProtection="1">
      <alignment horizontal="center"/>
      <protection locked="0"/>
    </xf>
    <xf numFmtId="3" fontId="7" fillId="17" borderId="21" xfId="0" applyNumberFormat="1" applyFont="1" applyFill="1" applyBorder="1" applyAlignment="1">
      <alignment horizontal="center" vertical="center"/>
    </xf>
    <xf numFmtId="9" fontId="7" fillId="17" borderId="21" xfId="5" applyFont="1" applyFill="1" applyBorder="1" applyAlignment="1">
      <alignment horizontal="center" vertical="center"/>
    </xf>
    <xf numFmtId="3" fontId="7" fillId="17" borderId="20" xfId="0" applyNumberFormat="1" applyFont="1" applyFill="1" applyBorder="1" applyAlignment="1">
      <alignment horizontal="center" vertical="center"/>
    </xf>
    <xf numFmtId="0" fontId="0" fillId="0" borderId="0" xfId="0" applyFont="1" applyAlignment="1">
      <alignment vertical="center"/>
    </xf>
    <xf numFmtId="14" fontId="21" fillId="25" borderId="9" xfId="0" applyNumberFormat="1" applyFont="1" applyFill="1" applyBorder="1"/>
    <xf numFmtId="14" fontId="0" fillId="0" borderId="9" xfId="0" applyNumberFormat="1" applyBorder="1"/>
    <xf numFmtId="14" fontId="0" fillId="0" borderId="0" xfId="0" applyNumberFormat="1"/>
    <xf numFmtId="0" fontId="23" fillId="3" borderId="0" xfId="0" applyFont="1" applyFill="1" applyAlignment="1">
      <alignment vertical="center"/>
    </xf>
    <xf numFmtId="0" fontId="6" fillId="2" borderId="0" xfId="0" applyFont="1" applyFill="1" applyAlignment="1">
      <alignment wrapText="1"/>
    </xf>
    <xf numFmtId="0" fontId="9" fillId="19" borderId="4" xfId="1" applyNumberFormat="1" applyFont="1" applyFill="1" applyBorder="1" applyAlignment="1">
      <alignment horizontal="center" vertical="center"/>
    </xf>
    <xf numFmtId="0" fontId="22" fillId="3" borderId="0" xfId="0" applyFont="1" applyFill="1"/>
    <xf numFmtId="0" fontId="22" fillId="2" borderId="0" xfId="0" applyFont="1" applyFill="1"/>
    <xf numFmtId="0" fontId="22" fillId="0" borderId="0" xfId="0" applyFont="1"/>
    <xf numFmtId="0" fontId="10" fillId="0" borderId="0" xfId="0" applyFont="1"/>
    <xf numFmtId="0" fontId="17" fillId="21" borderId="20" xfId="0" applyFont="1" applyFill="1" applyBorder="1" applyAlignment="1">
      <alignment horizontal="center" vertical="center" wrapText="1"/>
    </xf>
    <xf numFmtId="0" fontId="4" fillId="0" borderId="0" xfId="3" applyAlignment="1"/>
    <xf numFmtId="0" fontId="15" fillId="33" borderId="9" xfId="1" applyNumberFormat="1" applyFont="1" applyFill="1" applyBorder="1" applyAlignment="1" applyProtection="1">
      <alignment horizontal="center" vertical="center" wrapText="1"/>
      <protection locked="0"/>
    </xf>
    <xf numFmtId="0" fontId="14" fillId="0" borderId="17" xfId="0" applyNumberFormat="1" applyFont="1" applyFill="1" applyBorder="1" applyAlignment="1">
      <alignment horizontal="center" vertical="center" wrapText="1"/>
    </xf>
    <xf numFmtId="0" fontId="0" fillId="0" borderId="0" xfId="0" applyAlignment="1">
      <alignment vertical="center" wrapText="1"/>
    </xf>
    <xf numFmtId="0" fontId="9" fillId="20" borderId="32" xfId="1" applyNumberFormat="1" applyFont="1" applyFill="1" applyBorder="1" applyAlignment="1">
      <alignment horizontal="center" vertical="center" wrapText="1"/>
    </xf>
    <xf numFmtId="0" fontId="9" fillId="20" borderId="0" xfId="1" applyNumberFormat="1"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applyFill="1" applyBorder="1" applyAlignment="1">
      <alignment horizontal="center"/>
    </xf>
    <xf numFmtId="0" fontId="27" fillId="0" borderId="0" xfId="0" applyFont="1" applyFill="1" applyBorder="1"/>
    <xf numFmtId="0" fontId="0" fillId="0" borderId="0" xfId="0" applyFill="1" applyBorder="1"/>
    <xf numFmtId="0" fontId="3" fillId="0" borderId="0" xfId="0" applyFont="1" applyFill="1" applyBorder="1" applyAlignment="1">
      <alignment horizontal="center" vertical="center"/>
    </xf>
    <xf numFmtId="0" fontId="6" fillId="3" borderId="0" xfId="0" applyFont="1" applyFill="1" applyAlignment="1">
      <alignment horizontal="center"/>
    </xf>
    <xf numFmtId="1" fontId="10" fillId="16" borderId="8" xfId="1" applyNumberFormat="1" applyFont="1" applyFill="1" applyBorder="1" applyAlignment="1" applyProtection="1">
      <alignment horizontal="center" vertical="top" wrapText="1"/>
      <protection locked="0"/>
    </xf>
    <xf numFmtId="0" fontId="6" fillId="0" borderId="0" xfId="0" applyFont="1" applyBorder="1" applyAlignment="1">
      <alignment horizontal="right" vertical="top" wrapText="1"/>
    </xf>
    <xf numFmtId="1" fontId="10" fillId="16" borderId="9" xfId="3" applyNumberFormat="1" applyFont="1" applyFill="1" applyBorder="1" applyAlignment="1" applyProtection="1">
      <alignment horizontal="center" vertical="top"/>
      <protection locked="0"/>
    </xf>
    <xf numFmtId="1" fontId="10" fillId="16" borderId="25" xfId="3" applyNumberFormat="1" applyFont="1" applyFill="1" applyBorder="1" applyAlignment="1" applyProtection="1">
      <alignment horizontal="right" vertical="top" wrapText="1"/>
      <protection locked="0"/>
    </xf>
    <xf numFmtId="1" fontId="10" fillId="16" borderId="10" xfId="3" applyNumberFormat="1" applyFont="1" applyFill="1" applyBorder="1" applyAlignment="1" applyProtection="1">
      <alignment horizontal="center" vertical="top"/>
      <protection locked="0"/>
    </xf>
    <xf numFmtId="0" fontId="6" fillId="2" borderId="0" xfId="0" applyFont="1" applyFill="1" applyAlignment="1">
      <alignment horizontal="center" readingOrder="2"/>
    </xf>
    <xf numFmtId="0" fontId="6" fillId="0" borderId="0" xfId="0" applyFont="1" applyAlignment="1">
      <alignment horizontal="center" readingOrder="2"/>
    </xf>
    <xf numFmtId="0" fontId="6" fillId="0" borderId="33" xfId="0" applyFont="1" applyBorder="1" applyAlignment="1">
      <alignment vertical="center"/>
    </xf>
    <xf numFmtId="0" fontId="6" fillId="0" borderId="34" xfId="0" applyFont="1" applyBorder="1" applyAlignment="1">
      <alignment vertical="center"/>
    </xf>
    <xf numFmtId="0" fontId="7" fillId="0" borderId="35" xfId="0" applyFont="1" applyBorder="1" applyAlignment="1">
      <alignment horizontal="center" vertical="center"/>
    </xf>
    <xf numFmtId="0" fontId="6" fillId="0" borderId="35" xfId="0" applyFont="1" applyBorder="1" applyAlignment="1">
      <alignment horizontal="center" vertical="center"/>
    </xf>
    <xf numFmtId="0" fontId="6" fillId="0" borderId="35" xfId="0" applyFont="1" applyBorder="1" applyAlignment="1">
      <alignment vertical="center"/>
    </xf>
    <xf numFmtId="0" fontId="6" fillId="0" borderId="23" xfId="0" applyFont="1" applyBorder="1" applyAlignment="1">
      <alignment vertical="center"/>
    </xf>
    <xf numFmtId="0" fontId="9" fillId="2" borderId="26" xfId="1" applyNumberFormat="1" applyFont="1" applyFill="1" applyBorder="1" applyAlignment="1">
      <alignment horizontal="center" vertical="center" wrapText="1"/>
    </xf>
    <xf numFmtId="0" fontId="8" fillId="0" borderId="0" xfId="6" applyNumberFormat="1" applyFont="1" applyProtection="1">
      <protection hidden="1"/>
    </xf>
    <xf numFmtId="0" fontId="8" fillId="0" borderId="0" xfId="6" applyNumberFormat="1" applyFont="1" applyAlignment="1" applyProtection="1">
      <alignment wrapText="1"/>
      <protection hidden="1"/>
    </xf>
    <xf numFmtId="0" fontId="37" fillId="2" borderId="36" xfId="6" applyNumberFormat="1" applyFont="1" applyFill="1" applyBorder="1" applyProtection="1">
      <protection hidden="1"/>
    </xf>
    <xf numFmtId="0" fontId="37" fillId="0" borderId="0" xfId="6" applyNumberFormat="1" applyFont="1" applyFill="1" applyProtection="1">
      <protection hidden="1"/>
    </xf>
    <xf numFmtId="0" fontId="37" fillId="0" borderId="0" xfId="6" applyNumberFormat="1" applyFont="1" applyFill="1" applyAlignment="1" applyProtection="1">
      <alignment wrapText="1"/>
      <protection hidden="1"/>
    </xf>
    <xf numFmtId="0" fontId="8" fillId="0" borderId="0" xfId="7" applyNumberFormat="1" applyFont="1" applyProtection="1">
      <protection hidden="1"/>
    </xf>
    <xf numFmtId="0" fontId="8" fillId="0" borderId="0" xfId="7" applyNumberFormat="1" applyFont="1" applyAlignment="1" applyProtection="1">
      <alignment horizontal="center"/>
      <protection hidden="1"/>
    </xf>
    <xf numFmtId="0" fontId="8" fillId="0" borderId="0" xfId="7" applyNumberFormat="1" applyFont="1" applyAlignment="1" applyProtection="1">
      <protection hidden="1"/>
    </xf>
    <xf numFmtId="0" fontId="8" fillId="0" borderId="0" xfId="7" applyNumberFormat="1" applyFont="1" applyAlignment="1" applyProtection="1">
      <alignment wrapText="1"/>
      <protection hidden="1"/>
    </xf>
    <xf numFmtId="0" fontId="12" fillId="0" borderId="0" xfId="7" applyNumberFormat="1" applyFont="1" applyBorder="1" applyAlignment="1" applyProtection="1">
      <alignment horizontal="center" vertical="center" readingOrder="2"/>
      <protection hidden="1"/>
    </xf>
    <xf numFmtId="0" fontId="38" fillId="0" borderId="0" xfId="7" applyNumberFormat="1" applyFont="1" applyProtection="1">
      <protection hidden="1"/>
    </xf>
    <xf numFmtId="0" fontId="38" fillId="0" borderId="0" xfId="7" applyNumberFormat="1" applyFont="1" applyBorder="1" applyAlignment="1" applyProtection="1">
      <protection hidden="1"/>
    </xf>
    <xf numFmtId="165" fontId="8" fillId="0" borderId="0" xfId="7" applyFont="1" applyProtection="1">
      <protection hidden="1"/>
    </xf>
    <xf numFmtId="1" fontId="9" fillId="3" borderId="38" xfId="7" applyNumberFormat="1" applyFont="1" applyFill="1" applyBorder="1" applyAlignment="1" applyProtection="1">
      <alignment horizontal="center" vertical="top" wrapText="1" readingOrder="2"/>
      <protection hidden="1"/>
    </xf>
    <xf numFmtId="0" fontId="9" fillId="3" borderId="38" xfId="7" applyNumberFormat="1" applyFont="1" applyFill="1" applyBorder="1" applyAlignment="1" applyProtection="1">
      <alignment horizontal="center" vertical="top" wrapText="1" readingOrder="2"/>
      <protection hidden="1"/>
    </xf>
    <xf numFmtId="0" fontId="9" fillId="3" borderId="38" xfId="8" applyNumberFormat="1" applyFont="1" applyFill="1" applyBorder="1" applyAlignment="1" applyProtection="1">
      <alignment horizontal="center" vertical="top" wrapText="1" readingOrder="2"/>
      <protection hidden="1"/>
    </xf>
    <xf numFmtId="167" fontId="9" fillId="3" borderId="39" xfId="8" applyNumberFormat="1" applyFont="1" applyFill="1" applyBorder="1" applyAlignment="1" applyProtection="1">
      <alignment horizontal="center" vertical="top" wrapText="1" readingOrder="2"/>
      <protection hidden="1"/>
    </xf>
    <xf numFmtId="165" fontId="8" fillId="0" borderId="0" xfId="7" applyNumberFormat="1" applyFont="1" applyAlignment="1" applyProtection="1">
      <alignment wrapText="1"/>
      <protection hidden="1"/>
    </xf>
    <xf numFmtId="165" fontId="8" fillId="0" borderId="0" xfId="7" applyFont="1" applyAlignment="1" applyProtection="1">
      <alignment wrapText="1"/>
      <protection hidden="1"/>
    </xf>
    <xf numFmtId="1" fontId="38" fillId="0" borderId="0" xfId="7" applyNumberFormat="1" applyFont="1" applyBorder="1" applyAlignment="1" applyProtection="1">
      <alignment horizontal="center" vertical="top" wrapText="1" readingOrder="2"/>
      <protection hidden="1"/>
    </xf>
    <xf numFmtId="0" fontId="8" fillId="0" borderId="0" xfId="7" applyNumberFormat="1" applyFont="1" applyBorder="1" applyAlignment="1" applyProtection="1">
      <alignment horizontal="right" vertical="top" wrapText="1" readingOrder="2"/>
      <protection hidden="1"/>
    </xf>
    <xf numFmtId="0" fontId="8" fillId="0" borderId="0" xfId="7" applyNumberFormat="1" applyFont="1" applyBorder="1" applyAlignment="1" applyProtection="1">
      <alignment horizontal="right" vertical="top" wrapText="1"/>
      <protection hidden="1"/>
    </xf>
    <xf numFmtId="165" fontId="8" fillId="0" borderId="0" xfId="7" applyNumberFormat="1" applyFont="1" applyBorder="1" applyAlignment="1" applyProtection="1">
      <alignment horizontal="center" vertical="top" wrapText="1"/>
      <protection hidden="1"/>
    </xf>
    <xf numFmtId="9" fontId="8" fillId="0" borderId="0" xfId="5" applyFont="1" applyBorder="1" applyAlignment="1" applyProtection="1">
      <alignment horizontal="center" vertical="top" wrapText="1"/>
      <protection hidden="1"/>
    </xf>
    <xf numFmtId="1" fontId="8" fillId="0" borderId="0" xfId="8" applyNumberFormat="1" applyFont="1" applyBorder="1" applyAlignment="1" applyProtection="1">
      <alignment horizontal="center" vertical="top" wrapText="1"/>
      <protection hidden="1"/>
    </xf>
    <xf numFmtId="165" fontId="8" fillId="0" borderId="0" xfId="7" applyFont="1" applyAlignment="1" applyProtection="1">
      <alignment horizontal="center"/>
      <protection hidden="1"/>
    </xf>
    <xf numFmtId="165" fontId="8" fillId="0" borderId="0" xfId="7" applyNumberFormat="1" applyFont="1" applyProtection="1">
      <protection hidden="1"/>
    </xf>
    <xf numFmtId="165" fontId="8" fillId="0" borderId="0" xfId="7" applyFont="1" applyAlignment="1" applyProtection="1">
      <alignment horizontal="center" vertical="center"/>
      <protection hidden="1"/>
    </xf>
    <xf numFmtId="17" fontId="0" fillId="0" borderId="0" xfId="0" applyNumberFormat="1"/>
    <xf numFmtId="2" fontId="0" fillId="0" borderId="0" xfId="0" applyNumberFormat="1"/>
    <xf numFmtId="14" fontId="6" fillId="0" borderId="0" xfId="0" applyNumberFormat="1" applyFont="1" applyAlignment="1">
      <alignment horizontal="center" vertical="center"/>
    </xf>
    <xf numFmtId="14" fontId="9" fillId="2" borderId="26" xfId="1" applyNumberFormat="1" applyFont="1" applyFill="1" applyBorder="1" applyAlignment="1">
      <alignment horizontal="center" vertical="center" wrapText="1"/>
    </xf>
    <xf numFmtId="14" fontId="6" fillId="0" borderId="9" xfId="0" applyNumberFormat="1" applyFont="1" applyBorder="1" applyAlignment="1">
      <alignment horizontal="center" vertical="center"/>
    </xf>
    <xf numFmtId="0" fontId="9" fillId="3" borderId="0" xfId="0" applyFont="1" applyFill="1" applyAlignment="1" applyProtection="1">
      <alignment vertical="center"/>
      <protection hidden="1"/>
    </xf>
    <xf numFmtId="0" fontId="5" fillId="3" borderId="0" xfId="0" applyFont="1" applyFill="1" applyAlignment="1" applyProtection="1">
      <alignment vertical="center"/>
      <protection hidden="1"/>
    </xf>
    <xf numFmtId="0" fontId="9" fillId="19" borderId="6" xfId="1" applyNumberFormat="1" applyFont="1" applyFill="1" applyBorder="1" applyAlignment="1" applyProtection="1">
      <alignment horizontal="center" vertical="center" wrapText="1" readingOrder="2"/>
      <protection hidden="1"/>
    </xf>
    <xf numFmtId="17" fontId="8" fillId="0" borderId="37" xfId="7" applyNumberFormat="1" applyFont="1" applyBorder="1" applyAlignment="1" applyProtection="1">
      <alignment horizontal="center" vertical="center" textRotation="90" wrapText="1"/>
      <protection hidden="1"/>
    </xf>
    <xf numFmtId="165" fontId="39" fillId="0" borderId="0" xfId="7" applyFont="1" applyBorder="1" applyAlignment="1" applyProtection="1">
      <alignment horizontal="center" vertical="center" wrapText="1"/>
      <protection hidden="1"/>
    </xf>
    <xf numFmtId="0" fontId="8" fillId="26" borderId="7" xfId="7" applyNumberFormat="1" applyFont="1" applyFill="1" applyBorder="1" applyAlignment="1" applyProtection="1">
      <alignment horizontal="center"/>
      <protection locked="0"/>
    </xf>
    <xf numFmtId="17" fontId="8" fillId="26" borderId="7" xfId="7" applyNumberFormat="1" applyFont="1" applyFill="1" applyBorder="1" applyProtection="1">
      <protection locked="0"/>
    </xf>
    <xf numFmtId="0" fontId="9" fillId="20" borderId="0" xfId="0" applyFont="1" applyFill="1" applyBorder="1" applyAlignment="1">
      <alignment horizontal="center" vertical="top" wrapText="1"/>
    </xf>
    <xf numFmtId="0" fontId="8" fillId="0" borderId="0" xfId="0" applyFont="1" applyAlignment="1">
      <alignment horizontal="center" wrapText="1"/>
    </xf>
    <xf numFmtId="0" fontId="8" fillId="17" borderId="12" xfId="0" applyFont="1" applyFill="1" applyBorder="1" applyAlignment="1">
      <alignment horizontal="center" vertical="top" wrapText="1"/>
    </xf>
    <xf numFmtId="0" fontId="8" fillId="0" borderId="9" xfId="0" applyFont="1" applyBorder="1" applyAlignment="1" applyProtection="1">
      <alignment horizontal="center"/>
      <protection locked="0"/>
    </xf>
    <xf numFmtId="0" fontId="8" fillId="0" borderId="9" xfId="0" applyFont="1" applyBorder="1" applyAlignment="1" applyProtection="1">
      <alignment horizontal="center" readingOrder="2"/>
      <protection locked="0"/>
    </xf>
    <xf numFmtId="0" fontId="8" fillId="0" borderId="0" xfId="0" applyFont="1" applyAlignment="1">
      <alignment horizontal="center"/>
    </xf>
    <xf numFmtId="0" fontId="8" fillId="0" borderId="0" xfId="0" applyFont="1" applyAlignment="1">
      <alignment horizontal="center" readingOrder="2"/>
    </xf>
    <xf numFmtId="0" fontId="8" fillId="0" borderId="0" xfId="0" applyFont="1" applyAlignment="1">
      <alignment wrapText="1"/>
    </xf>
    <xf numFmtId="0" fontId="8" fillId="17" borderId="9" xfId="0" applyFont="1" applyFill="1" applyBorder="1" applyAlignment="1">
      <alignment horizontal="center" vertical="top" wrapText="1"/>
    </xf>
    <xf numFmtId="0" fontId="8" fillId="17" borderId="9" xfId="0" applyFont="1" applyFill="1" applyBorder="1" applyAlignment="1">
      <alignment vertical="top" wrapText="1"/>
    </xf>
    <xf numFmtId="0" fontId="8" fillId="17" borderId="9" xfId="0" applyFont="1" applyFill="1" applyBorder="1" applyAlignment="1">
      <alignment horizontal="right" vertical="top" wrapText="1" readingOrder="2"/>
    </xf>
    <xf numFmtId="0" fontId="41" fillId="17" borderId="9" xfId="3" applyFont="1" applyFill="1" applyBorder="1" applyAlignment="1">
      <alignment vertical="top" wrapText="1"/>
    </xf>
    <xf numFmtId="0" fontId="42" fillId="17" borderId="9" xfId="3" applyFont="1" applyFill="1" applyBorder="1" applyAlignment="1">
      <alignment horizontal="center" vertical="center"/>
    </xf>
    <xf numFmtId="0" fontId="8" fillId="0" borderId="9" xfId="0" applyFont="1" applyBorder="1" applyAlignment="1" applyProtection="1">
      <alignment vertical="top" wrapText="1"/>
      <protection locked="0"/>
    </xf>
    <xf numFmtId="0" fontId="8" fillId="0" borderId="9" xfId="0" applyFont="1" applyBorder="1" applyAlignment="1" applyProtection="1">
      <alignment horizontal="right" vertical="top" wrapText="1"/>
      <protection locked="0"/>
    </xf>
    <xf numFmtId="0" fontId="43" fillId="0" borderId="0" xfId="0" applyFont="1"/>
    <xf numFmtId="0" fontId="1" fillId="3" borderId="0" xfId="0" applyFont="1" applyFill="1" applyAlignment="1">
      <alignment horizontal="center" vertical="center" wrapText="1"/>
    </xf>
    <xf numFmtId="0" fontId="7" fillId="0" borderId="0" xfId="0" applyFont="1" applyAlignment="1">
      <alignment horizontal="center" wrapText="1"/>
    </xf>
    <xf numFmtId="1" fontId="10" fillId="16" borderId="8" xfId="2" applyNumberFormat="1" applyFont="1" applyFill="1" applyBorder="1" applyAlignment="1" applyProtection="1">
      <alignment horizontal="center" vertical="top" wrapText="1"/>
      <protection hidden="1"/>
    </xf>
    <xf numFmtId="0" fontId="9" fillId="11" borderId="9" xfId="1" applyNumberFormat="1" applyFont="1" applyFill="1" applyBorder="1" applyAlignment="1">
      <alignment horizontal="center" vertical="center" wrapText="1"/>
    </xf>
    <xf numFmtId="0" fontId="22" fillId="0" borderId="0" xfId="0" applyFont="1" applyAlignment="1">
      <alignment wrapText="1"/>
    </xf>
    <xf numFmtId="4" fontId="8" fillId="17" borderId="9" xfId="0" applyNumberFormat="1" applyFont="1" applyFill="1" applyBorder="1" applyAlignment="1">
      <alignment horizontal="center"/>
    </xf>
    <xf numFmtId="4" fontId="22" fillId="0" borderId="0" xfId="0" applyNumberFormat="1" applyFont="1"/>
    <xf numFmtId="0" fontId="9" fillId="11" borderId="9" xfId="1" applyNumberFormat="1" applyFont="1" applyFill="1" applyBorder="1" applyAlignment="1">
      <alignment horizontal="center" vertical="center" wrapText="1" readingOrder="2"/>
    </xf>
    <xf numFmtId="0" fontId="9" fillId="10" borderId="9" xfId="1" applyNumberFormat="1" applyFont="1" applyFill="1" applyBorder="1" applyAlignment="1">
      <alignment horizontal="center" vertical="center" wrapText="1" readingOrder="2"/>
    </xf>
    <xf numFmtId="0" fontId="15" fillId="38" borderId="9" xfId="1" applyNumberFormat="1" applyFont="1" applyFill="1" applyBorder="1" applyAlignment="1">
      <alignment horizontal="center" vertical="center" wrapText="1" readingOrder="2"/>
    </xf>
    <xf numFmtId="0" fontId="15" fillId="37" borderId="9" xfId="1" applyNumberFormat="1" applyFont="1" applyFill="1" applyBorder="1" applyAlignment="1">
      <alignment horizontal="center" vertical="center" wrapText="1" readingOrder="2"/>
    </xf>
    <xf numFmtId="0" fontId="8" fillId="0" borderId="12" xfId="0" applyFont="1" applyBorder="1" applyAlignment="1">
      <alignment vertical="center"/>
    </xf>
    <xf numFmtId="0" fontId="8" fillId="0" borderId="10" xfId="0" applyFont="1" applyBorder="1" applyAlignment="1">
      <alignment horizontal="center" vertical="center" wrapText="1"/>
    </xf>
    <xf numFmtId="0" fontId="44" fillId="0" borderId="0" xfId="0" applyFont="1" applyFill="1" applyAlignment="1">
      <alignment horizontal="center" wrapText="1"/>
    </xf>
    <xf numFmtId="0" fontId="44" fillId="0" borderId="0" xfId="0" applyFont="1" applyFill="1" applyAlignment="1">
      <alignment horizontal="center" wrapText="1"/>
    </xf>
    <xf numFmtId="0" fontId="49" fillId="0" borderId="0" xfId="0" applyFont="1"/>
    <xf numFmtId="0" fontId="44" fillId="0" borderId="0" xfId="0" applyFont="1" applyFill="1" applyAlignment="1">
      <alignment wrapText="1"/>
    </xf>
    <xf numFmtId="0" fontId="40" fillId="0" borderId="0" xfId="0" applyFont="1" applyAlignment="1">
      <alignment wrapText="1"/>
    </xf>
    <xf numFmtId="0" fontId="7" fillId="0" borderId="0" xfId="0" applyFont="1" applyBorder="1" applyAlignment="1" applyProtection="1">
      <alignment horizontal="center" vertical="center" wrapText="1"/>
      <protection locked="0"/>
    </xf>
    <xf numFmtId="0" fontId="13" fillId="3" borderId="0" xfId="0" applyFont="1" applyFill="1" applyAlignment="1">
      <alignment horizontal="center" vertical="center" wrapText="1"/>
    </xf>
    <xf numFmtId="0" fontId="13" fillId="0" borderId="0" xfId="0" applyFont="1" applyAlignment="1">
      <alignment horizontal="center" vertical="center" wrapText="1"/>
    </xf>
    <xf numFmtId="0" fontId="7" fillId="0" borderId="0" xfId="0" applyFont="1" applyAlignment="1">
      <alignment horizontal="center" wrapText="1"/>
    </xf>
    <xf numFmtId="0" fontId="7" fillId="0" borderId="0" xfId="0" applyFont="1" applyAlignment="1">
      <alignment horizontal="center" wrapText="1"/>
    </xf>
    <xf numFmtId="0" fontId="53" fillId="3" borderId="0" xfId="0" applyFont="1" applyFill="1" applyAlignment="1">
      <alignment horizontal="center" vertical="center" wrapText="1"/>
    </xf>
    <xf numFmtId="0" fontId="9" fillId="19" borderId="1" xfId="1" applyNumberFormat="1" applyFont="1" applyFill="1" applyBorder="1" applyAlignment="1">
      <alignment horizontal="center" vertical="center" wrapText="1"/>
    </xf>
    <xf numFmtId="1" fontId="10" fillId="17" borderId="15" xfId="2" applyNumberFormat="1" applyFont="1" applyFill="1" applyBorder="1" applyAlignment="1">
      <alignment horizontal="center" vertical="top" wrapText="1"/>
    </xf>
    <xf numFmtId="0" fontId="9" fillId="12" borderId="5" xfId="1" applyNumberFormat="1" applyFont="1" applyFill="1" applyBorder="1" applyAlignment="1">
      <alignment horizontal="center" vertical="center" wrapText="1" readingOrder="2"/>
    </xf>
    <xf numFmtId="1" fontId="10" fillId="17" borderId="23" xfId="2" applyNumberFormat="1" applyFont="1" applyFill="1" applyBorder="1" applyAlignment="1" applyProtection="1">
      <alignment horizontal="center" vertical="top" wrapText="1"/>
      <protection hidden="1"/>
    </xf>
    <xf numFmtId="0" fontId="9" fillId="18" borderId="47" xfId="1" applyNumberFormat="1" applyFont="1" applyFill="1" applyBorder="1" applyAlignment="1">
      <alignment horizontal="center" vertical="center" wrapText="1"/>
    </xf>
    <xf numFmtId="0" fontId="9" fillId="19" borderId="9" xfId="1" applyNumberFormat="1" applyFont="1" applyFill="1" applyBorder="1" applyAlignment="1">
      <alignment horizontal="center" vertical="center" wrapText="1"/>
    </xf>
    <xf numFmtId="0" fontId="9" fillId="9" borderId="9" xfId="1" applyNumberFormat="1" applyFont="1" applyFill="1" applyBorder="1" applyAlignment="1">
      <alignment horizontal="center" vertical="center" wrapText="1"/>
    </xf>
    <xf numFmtId="0" fontId="9" fillId="10" borderId="9" xfId="1" applyNumberFormat="1" applyFont="1" applyFill="1" applyBorder="1" applyAlignment="1">
      <alignment horizontal="center" vertical="center" wrapText="1"/>
    </xf>
    <xf numFmtId="0" fontId="9" fillId="13" borderId="9" xfId="1" applyNumberFormat="1" applyFont="1" applyFill="1" applyBorder="1" applyAlignment="1">
      <alignment horizontal="center" vertical="center" wrapText="1"/>
    </xf>
    <xf numFmtId="0" fontId="9" fillId="15" borderId="9" xfId="1" applyNumberFormat="1" applyFont="1" applyFill="1" applyBorder="1" applyAlignment="1">
      <alignment horizontal="center" vertical="center" wrapText="1"/>
    </xf>
    <xf numFmtId="0" fontId="10" fillId="17" borderId="9" xfId="1" applyNumberFormat="1" applyFont="1" applyFill="1" applyBorder="1" applyAlignment="1">
      <alignment horizontal="center" vertical="top"/>
    </xf>
    <xf numFmtId="1" fontId="10" fillId="16" borderId="9" xfId="1" applyNumberFormat="1" applyFont="1" applyFill="1" applyBorder="1" applyAlignment="1" applyProtection="1">
      <alignment horizontal="right" vertical="top" wrapText="1"/>
      <protection locked="0"/>
    </xf>
    <xf numFmtId="1" fontId="10" fillId="16" borderId="9" xfId="2" applyNumberFormat="1" applyFont="1" applyFill="1" applyBorder="1" applyAlignment="1" applyProtection="1">
      <alignment horizontal="center" vertical="top" wrapText="1"/>
      <protection locked="0"/>
    </xf>
    <xf numFmtId="0" fontId="6" fillId="16" borderId="9" xfId="0" applyFont="1" applyFill="1" applyBorder="1" applyAlignment="1" applyProtection="1">
      <alignment horizontal="center" vertical="top" wrapText="1"/>
      <protection locked="0"/>
    </xf>
    <xf numFmtId="49" fontId="10" fillId="16" borderId="9" xfId="3" applyNumberFormat="1" applyFont="1" applyFill="1" applyBorder="1" applyAlignment="1" applyProtection="1">
      <alignment horizontal="center" vertical="top" readingOrder="2"/>
      <protection locked="0"/>
    </xf>
    <xf numFmtId="49" fontId="10" fillId="16" borderId="9" xfId="3" applyNumberFormat="1" applyFont="1" applyFill="1" applyBorder="1" applyAlignment="1" applyProtection="1">
      <alignment horizontal="right" vertical="top"/>
      <protection locked="0"/>
    </xf>
    <xf numFmtId="1" fontId="10" fillId="0" borderId="9" xfId="2" applyNumberFormat="1" applyFont="1" applyFill="1" applyBorder="1" applyAlignment="1" applyProtection="1">
      <alignment horizontal="right" vertical="top" wrapText="1"/>
      <protection locked="0"/>
    </xf>
    <xf numFmtId="0" fontId="6" fillId="0" borderId="9" xfId="0" applyFont="1" applyFill="1" applyBorder="1" applyAlignment="1" applyProtection="1">
      <alignment horizontal="center" vertical="top" wrapText="1"/>
      <protection locked="0"/>
    </xf>
    <xf numFmtId="1" fontId="10" fillId="17" borderId="8" xfId="2" applyNumberFormat="1" applyFont="1" applyFill="1" applyBorder="1" applyAlignment="1" applyProtection="1">
      <alignment horizontal="center" vertical="top" wrapText="1"/>
    </xf>
    <xf numFmtId="49" fontId="0" fillId="0" borderId="0" xfId="0" applyNumberFormat="1" applyAlignment="1"/>
    <xf numFmtId="49" fontId="0" fillId="0" borderId="0" xfId="0" applyNumberFormat="1"/>
    <xf numFmtId="49" fontId="55" fillId="0" borderId="0" xfId="0" applyNumberFormat="1" applyFont="1" applyAlignment="1"/>
    <xf numFmtId="49" fontId="55" fillId="0" borderId="0" xfId="0" applyNumberFormat="1" applyFont="1"/>
    <xf numFmtId="0" fontId="55" fillId="0" borderId="0" xfId="0" applyFont="1"/>
    <xf numFmtId="0" fontId="14" fillId="0" borderId="23" xfId="0" applyFont="1" applyFill="1" applyBorder="1" applyAlignment="1">
      <alignment horizontal="center"/>
    </xf>
    <xf numFmtId="0" fontId="14" fillId="0" borderId="15" xfId="0" applyFont="1" applyFill="1" applyBorder="1" applyAlignment="1">
      <alignment horizontal="center"/>
    </xf>
    <xf numFmtId="0" fontId="43" fillId="0" borderId="10" xfId="0" applyFont="1" applyFill="1" applyBorder="1"/>
    <xf numFmtId="0" fontId="43" fillId="0" borderId="12" xfId="0" applyFont="1" applyFill="1" applyBorder="1"/>
    <xf numFmtId="0" fontId="43" fillId="0" borderId="34" xfId="0" applyFont="1" applyFill="1" applyBorder="1"/>
    <xf numFmtId="0" fontId="43" fillId="0" borderId="16" xfId="0" applyFont="1" applyFill="1" applyBorder="1"/>
    <xf numFmtId="0" fontId="4" fillId="0" borderId="0" xfId="3"/>
    <xf numFmtId="0" fontId="21" fillId="3" borderId="9" xfId="0" applyFont="1" applyFill="1" applyBorder="1"/>
    <xf numFmtId="0" fontId="1" fillId="3" borderId="0" xfId="0" applyFont="1" applyFill="1" applyAlignment="1">
      <alignment horizontal="center" vertical="center" wrapText="1"/>
    </xf>
    <xf numFmtId="0" fontId="1" fillId="3" borderId="0" xfId="0" applyFont="1" applyFill="1" applyAlignment="1">
      <alignment horizontal="center" vertical="center" wrapText="1"/>
    </xf>
    <xf numFmtId="0" fontId="5" fillId="3" borderId="0" xfId="0" applyFont="1" applyFill="1" applyAlignment="1">
      <alignment vertical="center" wrapText="1"/>
    </xf>
    <xf numFmtId="0" fontId="9" fillId="15" borderId="2" xfId="1" applyNumberFormat="1" applyFont="1" applyFill="1" applyBorder="1" applyAlignment="1">
      <alignment horizontal="center" vertical="center" wrapText="1"/>
    </xf>
    <xf numFmtId="1" fontId="10" fillId="17" borderId="8" xfId="2" applyNumberFormat="1" applyFont="1" applyFill="1" applyBorder="1" applyAlignment="1" applyProtection="1">
      <alignment horizontal="right" vertical="top" wrapText="1"/>
    </xf>
    <xf numFmtId="1" fontId="10" fillId="17" borderId="8" xfId="2" applyNumberFormat="1" applyFont="1" applyFill="1" applyBorder="1" applyAlignment="1" applyProtection="1">
      <alignment horizontal="center" vertical="center" wrapText="1"/>
    </xf>
    <xf numFmtId="0" fontId="10" fillId="0" borderId="8" xfId="2" applyNumberFormat="1" applyFont="1" applyFill="1" applyBorder="1" applyAlignment="1" applyProtection="1">
      <alignment horizontal="right" vertical="top" wrapText="1" readingOrder="2"/>
      <protection locked="0"/>
    </xf>
    <xf numFmtId="0" fontId="10" fillId="17" borderId="8" xfId="2" applyNumberFormat="1" applyFont="1" applyFill="1" applyBorder="1" applyAlignment="1" applyProtection="1">
      <alignment horizontal="center" vertical="top" wrapText="1"/>
      <protection hidden="1"/>
    </xf>
    <xf numFmtId="0" fontId="0" fillId="0" borderId="0" xfId="0" applyAlignment="1"/>
    <xf numFmtId="0" fontId="1" fillId="39" borderId="48" xfId="0" applyFont="1" applyFill="1" applyBorder="1" applyAlignment="1">
      <alignment horizontal="center" vertical="center" readingOrder="2"/>
    </xf>
    <xf numFmtId="1" fontId="10" fillId="17" borderId="9" xfId="2" applyNumberFormat="1" applyFont="1" applyFill="1" applyBorder="1" applyAlignment="1" applyProtection="1">
      <alignment horizontal="center" vertical="center"/>
    </xf>
    <xf numFmtId="0" fontId="10" fillId="17" borderId="8" xfId="2" applyNumberFormat="1" applyFont="1" applyFill="1" applyBorder="1" applyAlignment="1" applyProtection="1">
      <alignment horizontal="center" vertical="top" wrapText="1" readingOrder="2"/>
      <protection hidden="1"/>
    </xf>
    <xf numFmtId="0" fontId="8" fillId="17" borderId="8" xfId="2" applyNumberFormat="1" applyFont="1" applyFill="1" applyBorder="1" applyAlignment="1" applyProtection="1">
      <alignment horizontal="center" vertical="top" wrapText="1" readingOrder="2"/>
      <protection hidden="1"/>
    </xf>
    <xf numFmtId="0" fontId="10" fillId="0" borderId="8" xfId="2" applyNumberFormat="1" applyFont="1" applyFill="1" applyBorder="1" applyAlignment="1" applyProtection="1">
      <alignment horizontal="center" vertical="top" wrapText="1" readingOrder="2"/>
      <protection locked="0"/>
    </xf>
    <xf numFmtId="0" fontId="9" fillId="19" borderId="1" xfId="1" applyNumberFormat="1" applyFont="1" applyFill="1" applyBorder="1" applyAlignment="1">
      <alignment horizontal="center" vertical="center"/>
    </xf>
    <xf numFmtId="0" fontId="9" fillId="19" borderId="9" xfId="1" applyNumberFormat="1" applyFont="1" applyFill="1" applyBorder="1" applyAlignment="1">
      <alignment horizontal="center" vertical="center"/>
    </xf>
    <xf numFmtId="0" fontId="9" fillId="19" borderId="9" xfId="1" applyNumberFormat="1" applyFont="1" applyFill="1" applyBorder="1" applyAlignment="1">
      <alignment horizontal="center" vertical="center" readingOrder="2"/>
    </xf>
    <xf numFmtId="0" fontId="0" fillId="0" borderId="0" xfId="0" applyAlignment="1">
      <alignment vertical="center"/>
    </xf>
    <xf numFmtId="0" fontId="10" fillId="17" borderId="8" xfId="2" applyNumberFormat="1" applyFont="1" applyFill="1" applyBorder="1" applyAlignment="1" applyProtection="1">
      <alignment horizontal="center" vertical="center"/>
      <protection hidden="1"/>
    </xf>
    <xf numFmtId="0" fontId="10" fillId="17" borderId="8" xfId="2" applyNumberFormat="1" applyFont="1" applyFill="1" applyBorder="1" applyAlignment="1" applyProtection="1">
      <alignment horizontal="center" vertical="center" readingOrder="2"/>
      <protection hidden="1"/>
    </xf>
    <xf numFmtId="0" fontId="8" fillId="17" borderId="8" xfId="2" applyNumberFormat="1" applyFont="1" applyFill="1" applyBorder="1" applyAlignment="1" applyProtection="1">
      <alignment horizontal="center" vertical="center" readingOrder="2"/>
      <protection hidden="1"/>
    </xf>
    <xf numFmtId="1" fontId="10" fillId="17" borderId="8" xfId="2" applyNumberFormat="1" applyFont="1" applyFill="1" applyBorder="1" applyAlignment="1">
      <alignment horizontal="center" vertical="center" wrapText="1"/>
    </xf>
    <xf numFmtId="1" fontId="10" fillId="17" borderId="15" xfId="2" applyNumberFormat="1" applyFont="1" applyFill="1" applyBorder="1" applyAlignment="1">
      <alignment horizontal="center" vertical="center" wrapText="1"/>
    </xf>
    <xf numFmtId="0" fontId="10" fillId="17" borderId="9" xfId="1" applyNumberFormat="1" applyFont="1" applyFill="1" applyBorder="1" applyAlignment="1">
      <alignment horizontal="center" vertical="center"/>
    </xf>
    <xf numFmtId="1" fontId="10" fillId="16" borderId="9" xfId="1" applyNumberFormat="1" applyFont="1" applyFill="1" applyBorder="1" applyAlignment="1" applyProtection="1">
      <alignment horizontal="right" vertical="center" wrapText="1"/>
    </xf>
    <xf numFmtId="0" fontId="0" fillId="0" borderId="9" xfId="0" applyBorder="1" applyAlignment="1">
      <alignment horizontal="center" vertical="center"/>
    </xf>
    <xf numFmtId="0" fontId="9" fillId="7" borderId="0" xfId="1" applyNumberFormat="1" applyFont="1" applyFill="1" applyBorder="1" applyAlignment="1">
      <alignment horizontal="center" vertical="center" wrapText="1"/>
    </xf>
    <xf numFmtId="0" fontId="9" fillId="14" borderId="1" xfId="0" applyFont="1" applyFill="1" applyBorder="1" applyAlignment="1"/>
    <xf numFmtId="0" fontId="9" fillId="14" borderId="2" xfId="0" applyFont="1" applyFill="1" applyBorder="1" applyAlignment="1"/>
    <xf numFmtId="0" fontId="9" fillId="14" borderId="3" xfId="0" applyFont="1" applyFill="1" applyBorder="1" applyAlignment="1"/>
    <xf numFmtId="0" fontId="9" fillId="14" borderId="2" xfId="0" applyFont="1" applyFill="1" applyBorder="1" applyAlignment="1">
      <alignment horizontal="right"/>
    </xf>
    <xf numFmtId="0" fontId="9" fillId="23" borderId="2" xfId="1" applyNumberFormat="1" applyFont="1" applyFill="1" applyBorder="1" applyAlignment="1">
      <alignment vertical="center"/>
    </xf>
    <xf numFmtId="0" fontId="9" fillId="23" borderId="3" xfId="1" applyNumberFormat="1" applyFont="1" applyFill="1" applyBorder="1" applyAlignment="1">
      <alignment vertical="center"/>
    </xf>
    <xf numFmtId="0" fontId="9" fillId="23" borderId="2" xfId="1" applyNumberFormat="1" applyFont="1" applyFill="1" applyBorder="1" applyAlignment="1">
      <alignment horizontal="left" vertical="center"/>
    </xf>
    <xf numFmtId="0" fontId="9" fillId="24" borderId="1" xfId="1" applyNumberFormat="1" applyFont="1" applyFill="1" applyBorder="1" applyAlignment="1">
      <alignment vertical="center"/>
    </xf>
    <xf numFmtId="0" fontId="9" fillId="24" borderId="3" xfId="1" applyNumberFormat="1" applyFont="1" applyFill="1" applyBorder="1" applyAlignment="1">
      <alignment vertical="center"/>
    </xf>
    <xf numFmtId="0" fontId="9" fillId="24" borderId="2" xfId="1" applyNumberFormat="1" applyFont="1" applyFill="1" applyBorder="1" applyAlignment="1">
      <alignment horizontal="left" vertical="center"/>
    </xf>
    <xf numFmtId="0" fontId="9" fillId="11" borderId="1" xfId="1" applyNumberFormat="1" applyFont="1" applyFill="1" applyBorder="1" applyAlignment="1">
      <alignment vertical="center"/>
    </xf>
    <xf numFmtId="0" fontId="9" fillId="11" borderId="2" xfId="1" applyNumberFormat="1" applyFont="1" applyFill="1" applyBorder="1" applyAlignment="1">
      <alignment vertical="center"/>
    </xf>
    <xf numFmtId="0" fontId="9" fillId="11" borderId="3" xfId="1" applyNumberFormat="1" applyFont="1" applyFill="1" applyBorder="1" applyAlignment="1">
      <alignment vertical="center"/>
    </xf>
    <xf numFmtId="0" fontId="9" fillId="7" borderId="17" xfId="1" applyNumberFormat="1" applyFont="1" applyFill="1" applyBorder="1" applyAlignment="1">
      <alignment vertical="center" wrapText="1"/>
    </xf>
    <xf numFmtId="0" fontId="9" fillId="7" borderId="0" xfId="1" applyNumberFormat="1" applyFont="1" applyFill="1" applyBorder="1" applyAlignment="1">
      <alignment vertical="center" wrapText="1"/>
    </xf>
    <xf numFmtId="0" fontId="56" fillId="0" borderId="0" xfId="0" applyFont="1" applyFill="1" applyAlignment="1">
      <alignment horizontal="center" wrapText="1"/>
    </xf>
    <xf numFmtId="0" fontId="37" fillId="0" borderId="0" xfId="0" applyFont="1" applyAlignment="1">
      <alignment wrapText="1"/>
    </xf>
    <xf numFmtId="0" fontId="56" fillId="0" borderId="43" xfId="0" applyFont="1" applyFill="1" applyBorder="1" applyAlignment="1">
      <alignment wrapText="1"/>
    </xf>
    <xf numFmtId="0" fontId="56" fillId="0" borderId="0" xfId="0" applyFont="1" applyFill="1" applyAlignment="1">
      <alignment wrapText="1"/>
    </xf>
    <xf numFmtId="0" fontId="8" fillId="0" borderId="0" xfId="0" applyFont="1" applyAlignment="1"/>
    <xf numFmtId="0" fontId="10" fillId="0" borderId="8" xfId="2" applyNumberFormat="1" applyFont="1" applyFill="1" applyBorder="1" applyAlignment="1" applyProtection="1">
      <alignment horizontal="center" vertical="top" wrapText="1"/>
      <protection locked="0"/>
    </xf>
    <xf numFmtId="0" fontId="9" fillId="11" borderId="6" xfId="1" applyNumberFormat="1" applyFont="1" applyFill="1" applyBorder="1" applyAlignment="1">
      <alignment horizontal="center" vertical="center" wrapText="1" readingOrder="2"/>
    </xf>
    <xf numFmtId="0" fontId="5" fillId="3" borderId="0" xfId="0" applyFont="1" applyFill="1" applyAlignment="1">
      <alignment vertical="center" readingOrder="2"/>
    </xf>
    <xf numFmtId="0" fontId="6" fillId="2" borderId="0" xfId="0" applyFont="1" applyFill="1" applyAlignment="1">
      <alignment readingOrder="2"/>
    </xf>
    <xf numFmtId="0" fontId="7" fillId="0" borderId="0" xfId="0" applyFont="1" applyAlignment="1">
      <alignment horizontal="center" wrapText="1" readingOrder="2"/>
    </xf>
    <xf numFmtId="0" fontId="6" fillId="0" borderId="0" xfId="0" applyFont="1" applyAlignment="1">
      <alignment readingOrder="2"/>
    </xf>
    <xf numFmtId="0" fontId="49" fillId="0" borderId="0" xfId="0" applyFont="1" applyAlignment="1">
      <alignment readingOrder="2"/>
    </xf>
    <xf numFmtId="0" fontId="9" fillId="6" borderId="1" xfId="1" applyNumberFormat="1" applyFont="1" applyFill="1" applyBorder="1" applyAlignment="1">
      <alignment vertical="center" wrapText="1" readingOrder="2"/>
    </xf>
    <xf numFmtId="1" fontId="10" fillId="17" borderId="8" xfId="2" applyNumberFormat="1" applyFont="1" applyFill="1" applyBorder="1" applyAlignment="1" applyProtection="1">
      <alignment horizontal="center" vertical="top" wrapText="1" readingOrder="2"/>
      <protection hidden="1"/>
    </xf>
    <xf numFmtId="0" fontId="13" fillId="20" borderId="9" xfId="4" applyFont="1" applyFill="1" applyBorder="1" applyAlignment="1" applyProtection="1">
      <alignment horizontal="center" vertical="center" wrapText="1"/>
      <protection hidden="1"/>
    </xf>
    <xf numFmtId="0" fontId="6" fillId="0" borderId="0" xfId="0" applyFont="1" applyProtection="1">
      <protection hidden="1"/>
    </xf>
    <xf numFmtId="0" fontId="11" fillId="0" borderId="0" xfId="0" applyFont="1" applyProtection="1">
      <protection hidden="1"/>
    </xf>
    <xf numFmtId="0" fontId="11" fillId="0" borderId="0" xfId="0" applyFont="1" applyAlignment="1" applyProtection="1">
      <alignment horizontal="right"/>
      <protection hidden="1"/>
    </xf>
    <xf numFmtId="0" fontId="6" fillId="0" borderId="0" xfId="0" applyFont="1" applyAlignment="1" applyProtection="1">
      <alignment horizontal="right"/>
      <protection hidden="1"/>
    </xf>
    <xf numFmtId="0" fontId="6" fillId="17" borderId="10" xfId="4" applyFont="1" applyFill="1" applyBorder="1" applyAlignment="1" applyProtection="1">
      <alignment horizontal="center" vertical="top"/>
      <protection hidden="1"/>
    </xf>
    <xf numFmtId="0" fontId="6" fillId="0" borderId="0" xfId="0" applyFont="1" applyAlignment="1" applyProtection="1">
      <alignment horizontal="center"/>
      <protection hidden="1"/>
    </xf>
    <xf numFmtId="0" fontId="52" fillId="0" borderId="0" xfId="0" applyFont="1" applyProtection="1">
      <protection hidden="1"/>
    </xf>
    <xf numFmtId="0" fontId="50" fillId="0" borderId="0" xfId="0" applyFont="1" applyProtection="1">
      <protection hidden="1"/>
    </xf>
    <xf numFmtId="0" fontId="9" fillId="19" borderId="0" xfId="0" applyFont="1" applyFill="1" applyBorder="1" applyAlignment="1">
      <alignment horizontal="center" vertical="top" wrapText="1"/>
    </xf>
    <xf numFmtId="0" fontId="9" fillId="19" borderId="9" xfId="0" applyFont="1" applyFill="1" applyBorder="1" applyAlignment="1">
      <alignment horizontal="center" vertical="top" wrapText="1"/>
    </xf>
    <xf numFmtId="0" fontId="9" fillId="19" borderId="9" xfId="0" applyFont="1" applyFill="1" applyBorder="1" applyAlignment="1">
      <alignment horizontal="center" vertical="top" wrapText="1" readingOrder="2"/>
    </xf>
    <xf numFmtId="0" fontId="9" fillId="19" borderId="9" xfId="0" applyFont="1" applyFill="1" applyBorder="1" applyAlignment="1">
      <alignment horizontal="center" vertical="center" wrapText="1"/>
    </xf>
    <xf numFmtId="0" fontId="8" fillId="19" borderId="0" xfId="0" applyFont="1" applyFill="1" applyAlignment="1">
      <alignment horizontal="center" wrapText="1"/>
    </xf>
    <xf numFmtId="0" fontId="6" fillId="0" borderId="0" xfId="0" applyFont="1" applyAlignment="1">
      <alignment horizontal="right"/>
    </xf>
    <xf numFmtId="0" fontId="6" fillId="3" borderId="0" xfId="0" applyFont="1" applyFill="1" applyAlignment="1">
      <alignment horizontal="right" wrapText="1"/>
    </xf>
    <xf numFmtId="0" fontId="6" fillId="2" borderId="0" xfId="0" applyFont="1" applyFill="1" applyAlignment="1">
      <alignment horizontal="right" wrapText="1"/>
    </xf>
    <xf numFmtId="0" fontId="6" fillId="0" borderId="0" xfId="0" applyFont="1" applyAlignment="1">
      <alignment horizontal="right" wrapText="1"/>
    </xf>
    <xf numFmtId="0" fontId="5" fillId="3" borderId="0" xfId="0" applyFont="1" applyFill="1" applyAlignment="1">
      <alignment horizontal="right" vertical="center"/>
    </xf>
    <xf numFmtId="0" fontId="6" fillId="2" borderId="0" xfId="0" applyFont="1" applyFill="1" applyAlignment="1">
      <alignment horizontal="right"/>
    </xf>
    <xf numFmtId="0" fontId="9" fillId="6" borderId="2" xfId="1" applyNumberFormat="1" applyFont="1" applyFill="1" applyBorder="1" applyAlignment="1">
      <alignment horizontal="right" vertical="center" wrapText="1"/>
    </xf>
    <xf numFmtId="0" fontId="13" fillId="40" borderId="27" xfId="0" applyFont="1" applyFill="1" applyBorder="1" applyAlignment="1">
      <alignment horizontal="center" vertical="center" wrapText="1"/>
    </xf>
    <xf numFmtId="0" fontId="13" fillId="40" borderId="49" xfId="0" applyFont="1" applyFill="1" applyBorder="1" applyAlignment="1">
      <alignment horizontal="center" vertical="center" wrapText="1"/>
    </xf>
    <xf numFmtId="0" fontId="13" fillId="40" borderId="50" xfId="0" applyFont="1" applyFill="1" applyBorder="1" applyAlignment="1">
      <alignment horizontal="center" vertical="center" wrapText="1"/>
    </xf>
    <xf numFmtId="0" fontId="6" fillId="17" borderId="9" xfId="0" applyFont="1" applyFill="1" applyBorder="1" applyAlignment="1">
      <alignment horizontal="right" vertical="center"/>
    </xf>
    <xf numFmtId="3" fontId="6" fillId="28" borderId="9" xfId="0" applyNumberFormat="1" applyFont="1" applyFill="1" applyBorder="1" applyAlignment="1">
      <alignment horizontal="center" vertical="center"/>
    </xf>
    <xf numFmtId="3" fontId="6" fillId="32" borderId="9" xfId="0" applyNumberFormat="1" applyFont="1" applyFill="1" applyBorder="1" applyAlignment="1">
      <alignment horizontal="center" vertical="center"/>
    </xf>
    <xf numFmtId="9" fontId="6" fillId="32" borderId="9" xfId="5" applyNumberFormat="1" applyFont="1" applyFill="1" applyBorder="1" applyAlignment="1">
      <alignment horizontal="center" vertical="center"/>
    </xf>
    <xf numFmtId="3" fontId="6" fillId="30" borderId="9" xfId="5" applyNumberFormat="1" applyFont="1" applyFill="1" applyBorder="1" applyAlignment="1">
      <alignment horizontal="center" vertical="center"/>
    </xf>
    <xf numFmtId="3" fontId="6" fillId="30" borderId="9" xfId="0" applyNumberFormat="1" applyFont="1" applyFill="1" applyBorder="1" applyAlignment="1">
      <alignment horizontal="center" vertical="center"/>
    </xf>
    <xf numFmtId="0" fontId="6" fillId="0" borderId="9" xfId="0" applyFont="1" applyBorder="1" applyAlignment="1">
      <alignment vertical="center"/>
    </xf>
    <xf numFmtId="0" fontId="6" fillId="0" borderId="9" xfId="0" applyFont="1" applyBorder="1"/>
    <xf numFmtId="17" fontId="8" fillId="0" borderId="0" xfId="7" applyNumberFormat="1" applyFont="1" applyBorder="1" applyAlignment="1" applyProtection="1">
      <alignment horizontal="center" vertical="center" textRotation="90" wrapText="1"/>
      <protection hidden="1"/>
    </xf>
    <xf numFmtId="0" fontId="6" fillId="0" borderId="9" xfId="0" applyFont="1" applyBorder="1" applyAlignment="1" applyProtection="1">
      <alignment horizontal="right" vertical="center"/>
      <protection locked="0"/>
    </xf>
    <xf numFmtId="9" fontId="6" fillId="0" borderId="9" xfId="5" applyNumberFormat="1" applyFont="1" applyBorder="1" applyAlignment="1" applyProtection="1">
      <alignment horizontal="center" vertical="center"/>
      <protection locked="0"/>
    </xf>
    <xf numFmtId="0" fontId="6" fillId="0" borderId="9" xfId="0" applyFont="1" applyBorder="1" applyAlignment="1" applyProtection="1">
      <alignment vertical="center"/>
      <protection locked="0"/>
    </xf>
    <xf numFmtId="0" fontId="0" fillId="0" borderId="0" xfId="0" applyNumberFormat="1"/>
    <xf numFmtId="49" fontId="57" fillId="0" borderId="0" xfId="0" applyNumberFormat="1" applyFont="1" applyAlignment="1"/>
    <xf numFmtId="49" fontId="57" fillId="0" borderId="0" xfId="0" applyNumberFormat="1" applyFont="1"/>
    <xf numFmtId="49" fontId="43" fillId="0" borderId="0" xfId="0" applyNumberFormat="1" applyFont="1" applyAlignment="1"/>
    <xf numFmtId="49" fontId="43" fillId="0" borderId="0" xfId="0" applyNumberFormat="1" applyFont="1"/>
    <xf numFmtId="0" fontId="6" fillId="0" borderId="0" xfId="0" applyFont="1" applyAlignment="1" applyProtection="1">
      <alignment vertical="center" wrapText="1"/>
      <protection hidden="1"/>
    </xf>
    <xf numFmtId="0" fontId="6" fillId="0" borderId="9" xfId="0" applyFont="1" applyBorder="1" applyAlignment="1" applyProtection="1">
      <alignment vertical="center" wrapText="1"/>
      <protection locked="0"/>
    </xf>
    <xf numFmtId="0" fontId="6" fillId="17" borderId="9" xfId="0" applyFont="1" applyFill="1" applyBorder="1" applyAlignment="1" applyProtection="1">
      <alignment vertical="center" wrapText="1"/>
    </xf>
    <xf numFmtId="0" fontId="6" fillId="0" borderId="0" xfId="0" applyFont="1" applyAlignment="1">
      <alignment vertical="center" wrapText="1"/>
    </xf>
    <xf numFmtId="0" fontId="6" fillId="0" borderId="0" xfId="0" applyNumberFormat="1" applyFont="1" applyAlignment="1">
      <alignment horizontal="right" wrapText="1"/>
    </xf>
    <xf numFmtId="0" fontId="58" fillId="0" borderId="0" xfId="0" pivotButton="1" applyFont="1" applyAlignment="1">
      <alignment vertical="top"/>
    </xf>
    <xf numFmtId="0" fontId="58" fillId="0" borderId="0" xfId="0" applyFont="1" applyAlignment="1">
      <alignment vertical="top"/>
    </xf>
    <xf numFmtId="0" fontId="58" fillId="0" borderId="0" xfId="0" applyNumberFormat="1" applyFont="1" applyAlignment="1">
      <alignment vertical="top"/>
    </xf>
    <xf numFmtId="0" fontId="18" fillId="21" borderId="0" xfId="0" applyFont="1" applyFill="1" applyBorder="1" applyAlignment="1">
      <alignment horizontal="right" vertical="center" wrapText="1"/>
    </xf>
    <xf numFmtId="0" fontId="17" fillId="0" borderId="0" xfId="0" applyFont="1" applyBorder="1" applyAlignment="1">
      <alignment horizontal="right" vertical="top"/>
    </xf>
    <xf numFmtId="0" fontId="6" fillId="0" borderId="0" xfId="0" applyFont="1" applyBorder="1" applyAlignment="1">
      <alignment horizontal="right" vertical="top" wrapText="1"/>
    </xf>
    <xf numFmtId="0" fontId="6" fillId="0" borderId="0" xfId="0" applyFont="1" applyAlignment="1">
      <alignment horizontal="right"/>
    </xf>
    <xf numFmtId="0" fontId="6" fillId="0" borderId="0" xfId="0" applyFont="1" applyAlignment="1">
      <alignment horizontal="right" vertical="center"/>
    </xf>
    <xf numFmtId="0" fontId="6" fillId="0" borderId="16" xfId="0" applyFont="1" applyBorder="1" applyAlignment="1">
      <alignment horizontal="center" vertical="center" wrapText="1"/>
    </xf>
    <xf numFmtId="0" fontId="6" fillId="0" borderId="33" xfId="0" applyFont="1" applyBorder="1" applyAlignment="1">
      <alignment horizontal="center" vertical="center" wrapText="1"/>
    </xf>
    <xf numFmtId="0" fontId="31" fillId="0" borderId="33" xfId="3" applyFont="1" applyBorder="1" applyAlignment="1">
      <alignment horizontal="center" vertical="center"/>
    </xf>
    <xf numFmtId="0" fontId="6" fillId="0" borderId="15" xfId="0" applyFont="1" applyBorder="1" applyAlignment="1">
      <alignment horizontal="center" vertical="center"/>
    </xf>
    <xf numFmtId="0" fontId="6" fillId="0" borderId="35" xfId="0" applyFont="1" applyBorder="1" applyAlignment="1">
      <alignment horizontal="center" vertical="center"/>
    </xf>
    <xf numFmtId="9" fontId="16" fillId="21" borderId="21" xfId="5" applyFont="1" applyFill="1" applyBorder="1" applyAlignment="1">
      <alignment horizontal="center" vertical="center"/>
    </xf>
    <xf numFmtId="9" fontId="16" fillId="21" borderId="22" xfId="5" applyFont="1" applyFill="1" applyBorder="1" applyAlignment="1">
      <alignment horizontal="center" vertical="center"/>
    </xf>
    <xf numFmtId="0" fontId="6" fillId="0" borderId="1" xfId="0" applyFont="1" applyBorder="1" applyAlignment="1">
      <alignment horizontal="right" vertical="top" wrapText="1" readingOrder="2"/>
    </xf>
    <xf numFmtId="0" fontId="6" fillId="0" borderId="2" xfId="0" applyFont="1" applyBorder="1" applyAlignment="1">
      <alignment horizontal="right" vertical="top" wrapText="1" readingOrder="2"/>
    </xf>
    <xf numFmtId="0" fontId="6" fillId="0" borderId="3" xfId="0" applyFont="1" applyBorder="1" applyAlignment="1">
      <alignment horizontal="right" vertical="top" wrapText="1" readingOrder="2"/>
    </xf>
    <xf numFmtId="0" fontId="6" fillId="0" borderId="0" xfId="0" applyFont="1" applyBorder="1" applyAlignment="1">
      <alignment horizontal="right" vertical="center" wrapText="1" readingOrder="2"/>
    </xf>
    <xf numFmtId="0" fontId="47" fillId="0" borderId="0" xfId="0" applyFont="1" applyBorder="1" applyAlignment="1">
      <alignment horizontal="right" vertical="top" wrapText="1"/>
    </xf>
    <xf numFmtId="0" fontId="18" fillId="21" borderId="19" xfId="0" applyFont="1" applyFill="1" applyBorder="1" applyAlignment="1">
      <alignment horizontal="right" vertical="center" wrapText="1"/>
    </xf>
    <xf numFmtId="0" fontId="26" fillId="0" borderId="0" xfId="0" applyFont="1" applyAlignment="1">
      <alignment horizontal="center" wrapText="1"/>
    </xf>
    <xf numFmtId="0" fontId="26" fillId="0" borderId="43" xfId="0" applyFont="1" applyBorder="1" applyAlignment="1">
      <alignment horizontal="center" wrapText="1"/>
    </xf>
    <xf numFmtId="0" fontId="25" fillId="0" borderId="0" xfId="0" applyFont="1" applyAlignment="1">
      <alignment horizontal="center" wrapText="1"/>
    </xf>
    <xf numFmtId="0" fontId="25" fillId="0" borderId="35" xfId="0" applyFont="1" applyBorder="1" applyAlignment="1">
      <alignment horizontal="center" wrapText="1"/>
    </xf>
    <xf numFmtId="0" fontId="9" fillId="10" borderId="1" xfId="1" applyNumberFormat="1" applyFont="1" applyFill="1" applyBorder="1" applyAlignment="1">
      <alignment horizontal="center" vertical="center"/>
    </xf>
    <xf numFmtId="0" fontId="9" fillId="10" borderId="2" xfId="1" applyNumberFormat="1" applyFont="1" applyFill="1" applyBorder="1" applyAlignment="1">
      <alignment horizontal="center" vertical="center"/>
    </xf>
    <xf numFmtId="0" fontId="9" fillId="10" borderId="3" xfId="1" applyNumberFormat="1" applyFont="1" applyFill="1" applyBorder="1" applyAlignment="1">
      <alignment horizontal="center" vertical="center"/>
    </xf>
    <xf numFmtId="0" fontId="9" fillId="18" borderId="27" xfId="1" applyNumberFormat="1" applyFont="1" applyFill="1" applyBorder="1" applyAlignment="1">
      <alignment horizontal="center" vertical="center" wrapText="1"/>
    </xf>
    <xf numFmtId="0" fontId="9" fillId="18" borderId="47" xfId="1" applyNumberFormat="1" applyFont="1" applyFill="1" applyBorder="1" applyAlignment="1">
      <alignment horizontal="center" vertical="center" wrapText="1"/>
    </xf>
    <xf numFmtId="0" fontId="9" fillId="18" borderId="45" xfId="1" applyNumberFormat="1" applyFont="1" applyFill="1" applyBorder="1" applyAlignment="1">
      <alignment horizontal="center" vertical="center" wrapText="1"/>
    </xf>
    <xf numFmtId="0" fontId="9" fillId="4" borderId="27" xfId="1" applyNumberFormat="1" applyFont="1" applyFill="1" applyBorder="1" applyAlignment="1">
      <alignment horizontal="center" vertical="center" wrapText="1"/>
    </xf>
    <xf numFmtId="0" fontId="9" fillId="4" borderId="47" xfId="1" applyNumberFormat="1" applyFont="1" applyFill="1" applyBorder="1" applyAlignment="1">
      <alignment horizontal="center" vertical="center" wrapText="1"/>
    </xf>
    <xf numFmtId="0" fontId="9" fillId="4" borderId="45" xfId="1" applyNumberFormat="1" applyFont="1" applyFill="1" applyBorder="1" applyAlignment="1">
      <alignment horizontal="center" vertical="center" wrapText="1"/>
    </xf>
    <xf numFmtId="0" fontId="9" fillId="5" borderId="27" xfId="1" applyNumberFormat="1" applyFont="1" applyFill="1" applyBorder="1" applyAlignment="1">
      <alignment horizontal="center" vertical="center" wrapText="1"/>
    </xf>
    <xf numFmtId="0" fontId="9" fillId="5" borderId="47" xfId="1" applyNumberFormat="1" applyFont="1" applyFill="1" applyBorder="1" applyAlignment="1">
      <alignment horizontal="center" vertical="center" wrapText="1"/>
    </xf>
    <xf numFmtId="0" fontId="9" fillId="5" borderId="45" xfId="1" applyNumberFormat="1" applyFont="1" applyFill="1" applyBorder="1" applyAlignment="1">
      <alignment horizontal="center" vertical="center" wrapText="1"/>
    </xf>
    <xf numFmtId="0" fontId="1" fillId="3" borderId="0" xfId="0" applyFont="1" applyFill="1" applyAlignment="1">
      <alignment horizontal="center" vertical="center" wrapText="1"/>
    </xf>
    <xf numFmtId="0" fontId="9" fillId="18" borderId="1" xfId="1" applyNumberFormat="1" applyFont="1" applyFill="1" applyBorder="1" applyAlignment="1">
      <alignment horizontal="center" vertical="center" wrapText="1"/>
    </xf>
    <xf numFmtId="0" fontId="9" fillId="18" borderId="2" xfId="1" applyNumberFormat="1" applyFont="1" applyFill="1" applyBorder="1" applyAlignment="1">
      <alignment horizontal="center" vertical="center" wrapText="1"/>
    </xf>
    <xf numFmtId="0" fontId="24" fillId="17" borderId="27" xfId="4" applyFont="1" applyFill="1" applyBorder="1" applyAlignment="1">
      <alignment horizontal="center" vertical="top" wrapText="1"/>
    </xf>
    <xf numFmtId="0" fontId="24" fillId="17" borderId="45" xfId="4" applyFont="1" applyFill="1" applyBorder="1" applyAlignment="1">
      <alignment horizontal="center" vertical="top" wrapText="1"/>
    </xf>
    <xf numFmtId="0" fontId="24" fillId="17" borderId="44" xfId="4" applyFont="1" applyFill="1" applyBorder="1" applyAlignment="1">
      <alignment horizontal="center" vertical="top" wrapText="1"/>
    </xf>
    <xf numFmtId="0" fontId="24" fillId="17" borderId="46" xfId="4" applyFont="1" applyFill="1" applyBorder="1" applyAlignment="1">
      <alignment horizontal="center" vertical="top" wrapText="1"/>
    </xf>
    <xf numFmtId="0" fontId="7" fillId="30" borderId="31" xfId="0" applyFont="1" applyFill="1" applyBorder="1" applyAlignment="1">
      <alignment horizontal="center" vertical="center"/>
    </xf>
    <xf numFmtId="0" fontId="7" fillId="30" borderId="9" xfId="0" applyFont="1" applyFill="1" applyBorder="1" applyAlignment="1">
      <alignment horizontal="center" vertical="center"/>
    </xf>
    <xf numFmtId="0" fontId="7" fillId="31" borderId="9" xfId="0" applyFont="1" applyFill="1" applyBorder="1" applyAlignment="1">
      <alignment horizontal="center" vertical="center"/>
    </xf>
    <xf numFmtId="0" fontId="7" fillId="27" borderId="9" xfId="0" applyFont="1" applyFill="1" applyBorder="1" applyAlignment="1">
      <alignment horizontal="center" vertical="center"/>
    </xf>
    <xf numFmtId="0" fontId="7" fillId="0" borderId="0" xfId="0" applyFont="1" applyBorder="1" applyAlignment="1">
      <alignment horizontal="center" wrapText="1"/>
    </xf>
    <xf numFmtId="0" fontId="7" fillId="0" borderId="30" xfId="0" applyFont="1" applyBorder="1" applyAlignment="1">
      <alignment horizontal="center" wrapText="1"/>
    </xf>
    <xf numFmtId="0" fontId="16" fillId="29" borderId="0" xfId="0" applyFont="1" applyFill="1" applyAlignment="1">
      <alignment horizontal="center" vertical="center"/>
    </xf>
    <xf numFmtId="0" fontId="7" fillId="3" borderId="0" xfId="0" applyFont="1" applyFill="1" applyAlignment="1">
      <alignment horizontal="center" vertical="center"/>
    </xf>
    <xf numFmtId="0" fontId="9" fillId="19" borderId="12" xfId="0" applyFont="1" applyFill="1" applyBorder="1" applyAlignment="1">
      <alignment horizontal="center" vertical="center" wrapText="1"/>
    </xf>
    <xf numFmtId="0" fontId="9" fillId="19" borderId="10" xfId="0" applyFont="1" applyFill="1" applyBorder="1" applyAlignment="1">
      <alignment horizontal="center" vertical="center" wrapText="1"/>
    </xf>
    <xf numFmtId="0" fontId="4" fillId="17" borderId="9" xfId="3" applyFill="1" applyBorder="1" applyAlignment="1">
      <alignment horizontal="center"/>
    </xf>
    <xf numFmtId="0" fontId="8" fillId="17" borderId="9" xfId="0" applyFont="1" applyFill="1" applyBorder="1" applyAlignment="1">
      <alignment horizontal="center"/>
    </xf>
    <xf numFmtId="0" fontId="11" fillId="0" borderId="0" xfId="0" applyFont="1" applyAlignment="1">
      <alignment horizontal="center"/>
    </xf>
    <xf numFmtId="0" fontId="9" fillId="11" borderId="9" xfId="0" applyFont="1" applyFill="1" applyBorder="1" applyAlignment="1">
      <alignment horizontal="center"/>
    </xf>
    <xf numFmtId="0" fontId="9" fillId="10" borderId="9" xfId="0" applyFont="1" applyFill="1" applyBorder="1" applyAlignment="1">
      <alignment horizontal="center"/>
    </xf>
    <xf numFmtId="0" fontId="7" fillId="17" borderId="1" xfId="4" applyFont="1" applyFill="1" applyBorder="1" applyAlignment="1">
      <alignment horizontal="center" vertical="top"/>
    </xf>
    <xf numFmtId="0" fontId="7" fillId="17" borderId="2" xfId="4" applyFont="1" applyFill="1" applyBorder="1" applyAlignment="1">
      <alignment horizontal="center" vertical="top"/>
    </xf>
    <xf numFmtId="0" fontId="7" fillId="17" borderId="3" xfId="4" applyFont="1" applyFill="1" applyBorder="1" applyAlignment="1">
      <alignment horizontal="center" vertical="top"/>
    </xf>
  </cellXfs>
  <cellStyles count="73">
    <cellStyle name="60% - הדגשה5 2" xfId="9"/>
    <cellStyle name="60% - הדגשה5 3" xfId="10"/>
    <cellStyle name="Calculated" xfId="11"/>
    <cellStyle name="Calculated 2" xfId="12"/>
    <cellStyle name="Canvas" xfId="13"/>
    <cellStyle name="Canvas 2" xfId="14"/>
    <cellStyle name="Comma 2" xfId="15"/>
    <cellStyle name="Comma 2 2" xfId="16"/>
    <cellStyle name="Comma 2 2 2" xfId="8"/>
    <cellStyle name="Comma 3" xfId="17"/>
    <cellStyle name="Comma 3 2" xfId="18"/>
    <cellStyle name="Comma 4" xfId="19"/>
    <cellStyle name="Comma 4 2" xfId="20"/>
    <cellStyle name="Comma 5" xfId="21"/>
    <cellStyle name="Comma 6" xfId="22"/>
    <cellStyle name="Currency 2" xfId="23"/>
    <cellStyle name="Divider" xfId="24"/>
    <cellStyle name="Divider 2" xfId="25"/>
    <cellStyle name="Hyperlink 2" xfId="26"/>
    <cellStyle name="Hyperlink 3" xfId="27"/>
    <cellStyle name="Normal" xfId="0" builtinId="0"/>
    <cellStyle name="Normal 10" xfId="28"/>
    <cellStyle name="Normal 10 2" xfId="29"/>
    <cellStyle name="Normal 10 3" xfId="7"/>
    <cellStyle name="Normal 11" xfId="1"/>
    <cellStyle name="Normal 12" xfId="30"/>
    <cellStyle name="Normal 13" xfId="31"/>
    <cellStyle name="Normal 14" xfId="32"/>
    <cellStyle name="Normal 15" xfId="4"/>
    <cellStyle name="Normal 16" xfId="33"/>
    <cellStyle name="Normal 17" xfId="34"/>
    <cellStyle name="Normal 18" xfId="35"/>
    <cellStyle name="Normal 19" xfId="36"/>
    <cellStyle name="Normal 2" xfId="2"/>
    <cellStyle name="Normal 2 2" xfId="37"/>
    <cellStyle name="Normal 2 2 2" xfId="38"/>
    <cellStyle name="Normal 2 3" xfId="39"/>
    <cellStyle name="Normal 2 3 2" xfId="40"/>
    <cellStyle name="Normal 2 4" xfId="41"/>
    <cellStyle name="Normal 2 4 2" xfId="6"/>
    <cellStyle name="Normal 20" xfId="42"/>
    <cellStyle name="Normal 21" xfId="43"/>
    <cellStyle name="Normal 22" xfId="44"/>
    <cellStyle name="Normal 23" xfId="45"/>
    <cellStyle name="Normal 24" xfId="46"/>
    <cellStyle name="Normal 25" xfId="47"/>
    <cellStyle name="Normal 26" xfId="48"/>
    <cellStyle name="Normal 27" xfId="49"/>
    <cellStyle name="Normal 28" xfId="50"/>
    <cellStyle name="Normal 29" xfId="51"/>
    <cellStyle name="Normal 3" xfId="52"/>
    <cellStyle name="Normal 3 2" xfId="53"/>
    <cellStyle name="Normal 3 2 2" xfId="54"/>
    <cellStyle name="Normal 3 3" xfId="55"/>
    <cellStyle name="Normal 30" xfId="56"/>
    <cellStyle name="Normal 31" xfId="57"/>
    <cellStyle name="Normal 4" xfId="58"/>
    <cellStyle name="Normal 4 2" xfId="59"/>
    <cellStyle name="Normal 4 2 2" xfId="60"/>
    <cellStyle name="Normal 4 3" xfId="61"/>
    <cellStyle name="Normal 5" xfId="62"/>
    <cellStyle name="Normal 6" xfId="63"/>
    <cellStyle name="Normal 7" xfId="64"/>
    <cellStyle name="Normal 8" xfId="65"/>
    <cellStyle name="Normal 9" xfId="66"/>
    <cellStyle name="Notes" xfId="67"/>
    <cellStyle name="Notes 2" xfId="68"/>
    <cellStyle name="Percent" xfId="5" builtinId="5"/>
    <cellStyle name="היפר-קישור" xfId="3" builtinId="8"/>
    <cellStyle name="כותרת 1 2" xfId="69"/>
    <cellStyle name="כותרת 1 2 2" xfId="70"/>
    <cellStyle name="מאפייני הפרויקט" xfId="71"/>
    <cellStyle name="מאפייני הפרויקט 2" xfId="72"/>
  </cellStyles>
  <dxfs count="196">
    <dxf>
      <font>
        <name val="Arial Unicode MS"/>
        <scheme val="none"/>
      </font>
    </dxf>
    <dxf>
      <alignment vertical="bottom" indent="0" readingOrder="0"/>
    </dxf>
    <dxf>
      <alignment vertical="center" readingOrder="0"/>
    </dxf>
    <dxf>
      <font>
        <name val="Arial Unicode MS"/>
        <scheme val="none"/>
      </font>
    </dxf>
    <dxf>
      <alignment vertical="top" readingOrder="0"/>
    </dxf>
    <dxf>
      <font>
        <name val="Arial Unicode MS"/>
        <scheme val="none"/>
      </font>
    </dxf>
    <dxf>
      <numFmt numFmtId="0" formatCode="General"/>
    </dxf>
    <dxf>
      <numFmt numFmtId="0" formatCode="General"/>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Arial"/>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 formatCode="0.00"/>
    </dxf>
    <dxf>
      <numFmt numFmtId="22" formatCode="mmm\-yy"/>
    </dxf>
    <dxf>
      <font>
        <b val="0"/>
        <i val="0"/>
        <strike val="0"/>
        <condense val="0"/>
        <extend val="0"/>
        <outline val="0"/>
        <shadow val="0"/>
        <u val="none"/>
        <vertAlign val="baseline"/>
        <sz val="10"/>
        <color theme="1"/>
        <name val="Arial"/>
        <scheme val="minor"/>
      </font>
      <fill>
        <patternFill patternType="none">
          <fgColor indexed="64"/>
          <bgColor auto="1"/>
        </patternFill>
      </fill>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gColor indexed="64"/>
          <bgColor auto="1"/>
        </patternFill>
      </fill>
    </dxf>
    <dxf>
      <border outline="0">
        <bottom style="medium">
          <color indexed="64"/>
        </bottom>
      </border>
    </dxf>
    <dxf>
      <font>
        <b/>
        <i val="0"/>
        <strike val="0"/>
        <condense val="0"/>
        <extend val="0"/>
        <outline val="0"/>
        <shadow val="0"/>
        <u val="none"/>
        <vertAlign val="baseline"/>
        <sz val="10"/>
        <color theme="0"/>
        <name val="Arial Unicode MS"/>
        <scheme val="none"/>
      </font>
      <numFmt numFmtId="0" formatCode="General"/>
      <fill>
        <patternFill patternType="solid">
          <fgColor indexed="64"/>
          <bgColor theme="3"/>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right" vertical="center" textRotation="0" wrapText="0" indent="0" justifyLastLine="0" shrinkToFit="0" readingOrder="0"/>
    </dxf>
    <dxf>
      <border outline="0">
        <top style="medium">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theme="0"/>
        <name val="Arial Unicode MS"/>
        <scheme val="none"/>
      </font>
      <numFmt numFmtId="0" formatCode="General"/>
      <fill>
        <patternFill patternType="solid">
          <fgColor indexed="64"/>
          <bgColor theme="3"/>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theme="0"/>
        <name val="Arial Unicode MS"/>
        <scheme val="none"/>
      </font>
      <numFmt numFmtId="0" formatCode="General"/>
      <fill>
        <patternFill patternType="solid">
          <fgColor indexed="64"/>
          <bgColor theme="3"/>
        </patternFill>
      </fill>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b val="0"/>
        <i val="0"/>
        <strike val="0"/>
        <condense val="0"/>
        <extend val="0"/>
        <outline val="0"/>
        <shadow val="0"/>
        <u val="none"/>
        <vertAlign val="baseline"/>
        <sz val="11"/>
        <color theme="1"/>
        <name val="Arial"/>
        <scheme val="minor"/>
      </font>
      <fill>
        <patternFill patternType="none">
          <fgColor theme="4" tint="0.79998168889431442"/>
          <bgColor auto="1"/>
        </patternFill>
      </fill>
      <border diagonalUp="0" diagonalDown="0" outline="0">
        <left style="thin">
          <color theme="4" tint="0.39997558519241921"/>
        </left>
        <right style="thin">
          <color theme="4" tint="0.39997558519241921"/>
        </right>
        <top style="thin">
          <color theme="4" tint="0.39997558519241921"/>
        </top>
        <bottom style="thin">
          <color theme="4" tint="0.39997558519241921"/>
        </bottom>
      </border>
    </dxf>
    <dxf>
      <border outline="0">
        <top style="medium">
          <color indexed="64"/>
        </top>
        <bottom style="thin">
          <color theme="4" tint="0.39997558519241921"/>
        </bottom>
      </border>
    </dxf>
    <dxf>
      <font>
        <b val="0"/>
        <i val="0"/>
        <strike val="0"/>
        <condense val="0"/>
        <extend val="0"/>
        <outline val="0"/>
        <shadow val="0"/>
        <u val="none"/>
        <vertAlign val="baseline"/>
        <sz val="11"/>
        <color theme="1"/>
        <name val="Arial"/>
        <scheme val="minor"/>
      </font>
      <numFmt numFmtId="0" formatCode="General"/>
      <fill>
        <patternFill patternType="none">
          <fgColor theme="4" tint="0.79998168889431442"/>
          <bgColor auto="1"/>
        </patternFill>
      </fill>
    </dxf>
    <dxf>
      <font>
        <b/>
        <i val="0"/>
        <strike val="0"/>
        <condense val="0"/>
        <extend val="0"/>
        <outline val="0"/>
        <shadow val="0"/>
        <u val="none"/>
        <vertAlign val="baseline"/>
        <sz val="11"/>
        <color theme="1"/>
        <name val="Arial"/>
        <scheme val="minor"/>
      </font>
      <numFmt numFmtId="0" formatCode="General"/>
      <fill>
        <patternFill patternType="none">
          <fgColor indexed="64"/>
          <bgColor auto="1"/>
        </patternFill>
      </fill>
      <alignment horizontal="center" vertical="center" textRotation="0" wrapText="1" indent="0" justifyLastLine="0" shrinkToFit="0" readingOrder="0"/>
    </dxf>
    <dxf>
      <alignment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minor"/>
      </font>
      <numFmt numFmtId="0" formatCode="General"/>
      <fill>
        <patternFill patternType="none">
          <fgColor indexed="64"/>
          <bgColor auto="1"/>
        </patternFill>
      </fill>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dxf>
    <dxf>
      <font>
        <b val="0"/>
        <i val="0"/>
        <strike val="0"/>
        <condense val="0"/>
        <extend val="0"/>
        <outline val="0"/>
        <shadow val="0"/>
        <u val="none"/>
        <vertAlign val="baseline"/>
        <sz val="11"/>
        <color theme="1"/>
        <name val="Arial"/>
        <scheme val="minor"/>
      </font>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ont>
        <name val="Arial Unicode MS"/>
        <scheme val="none"/>
      </font>
    </dxf>
    <dxf>
      <alignment vertical="top" readingOrder="0"/>
    </dxf>
    <dxf>
      <font>
        <name val="Arial Unicode MS"/>
        <scheme val="none"/>
      </font>
    </dxf>
    <dxf>
      <alignment vertical="center" readingOrder="0"/>
    </dxf>
    <dxf>
      <alignment vertical="bottom" indent="0" readingOrder="0"/>
    </dxf>
    <dxf>
      <font>
        <name val="Arial Unicode MS"/>
        <scheme val="none"/>
      </font>
    </dxf>
    <dxf>
      <fill>
        <patternFill patternType="none">
          <bgColor auto="1"/>
        </patternFill>
      </fill>
      <border>
        <left/>
        <right/>
        <top/>
        <bottom/>
        <vertical/>
        <horizontal/>
      </border>
    </dxf>
    <dxf>
      <fill>
        <patternFill patternType="none">
          <bgColor auto="1"/>
        </patternFill>
      </fill>
      <border>
        <left/>
        <right/>
        <top/>
        <bottom/>
        <vertical/>
        <horizontal/>
      </border>
    </dxf>
    <dxf>
      <font>
        <color auto="1"/>
      </font>
      <fill>
        <patternFill>
          <bgColor rgb="FFFFFF00"/>
        </patternFill>
      </fill>
    </dxf>
    <dxf>
      <font>
        <color auto="1"/>
      </font>
      <fill>
        <patternFill>
          <bgColor rgb="FFFFFF00"/>
        </patternFill>
      </fill>
      <border>
        <left style="dashDot">
          <color auto="1"/>
        </left>
        <right style="dashDot">
          <color auto="1"/>
        </right>
        <top style="dashDot">
          <color auto="1"/>
        </top>
        <bottom style="dashDot">
          <color auto="1"/>
        </bottom>
      </border>
    </dxf>
    <dxf>
      <font>
        <b/>
        <i val="0"/>
      </font>
      <fill>
        <patternFill>
          <bgColor rgb="FFFFFF00"/>
        </patternFill>
      </fill>
    </dxf>
    <dxf>
      <font>
        <color rgb="FFC00000"/>
      </font>
      <fill>
        <patternFill>
          <bgColor rgb="FFC00000"/>
        </patternFill>
      </fill>
    </dxf>
    <dxf>
      <font>
        <b/>
        <i val="0"/>
        <color rgb="FFFF0000"/>
      </font>
    </dxf>
    <dxf>
      <font>
        <color rgb="FF00B050"/>
      </font>
    </dxf>
    <dxf>
      <font>
        <color rgb="FFC00000"/>
      </font>
      <fill>
        <patternFill>
          <bgColor rgb="FFC00000"/>
        </patternFill>
      </fill>
    </dxf>
    <dxf>
      <font>
        <color rgb="FF0070C0"/>
      </font>
      <fill>
        <patternFill>
          <bgColor rgb="FF0070C0"/>
        </patternFill>
      </fill>
    </dxf>
    <dxf>
      <font>
        <color rgb="FF00B050"/>
      </font>
      <fill>
        <patternFill>
          <bgColor rgb="FF00B050"/>
        </patternFill>
      </fill>
    </dxf>
    <dxf>
      <border>
        <left/>
        <right/>
        <top style="thin">
          <color theme="0"/>
        </top>
        <bottom style="thin">
          <color theme="0"/>
        </bottom>
        <vertical/>
        <horizontal/>
      </border>
    </dxf>
    <dxf>
      <font>
        <color rgb="FFFFC000"/>
      </font>
      <fill>
        <patternFill>
          <bgColor rgb="FFFFC000"/>
        </patternFill>
      </fill>
    </dxf>
    <dxf>
      <border>
        <left style="thin">
          <color rgb="FFFF0000"/>
        </left>
        <right style="thin">
          <color rgb="FFFF0000"/>
        </right>
        <vertical/>
        <horizontal/>
      </border>
    </dxf>
    <dxf>
      <font>
        <color theme="1"/>
      </font>
      <border>
        <left style="thin">
          <color rgb="FF002060"/>
        </left>
        <right style="thin">
          <color rgb="FF002060"/>
        </right>
        <top style="thin">
          <color rgb="FF002060"/>
        </top>
        <bottom style="thin">
          <color rgb="FF002060"/>
        </bottom>
        <vertical/>
        <horizontal/>
      </border>
    </dxf>
    <dxf>
      <font>
        <color rgb="FFC00000"/>
      </font>
      <fill>
        <patternFill>
          <bgColor rgb="FFC00000"/>
        </patternFill>
      </fill>
    </dxf>
    <dxf>
      <font>
        <b/>
        <i val="0"/>
      </font>
      <fill>
        <patternFill>
          <bgColor rgb="FFFFFF00"/>
        </patternFill>
      </fill>
    </dxf>
    <dxf>
      <font>
        <b/>
        <i val="0"/>
      </font>
      <fill>
        <patternFill>
          <bgColor rgb="FFFFFF00"/>
        </patternFill>
      </fill>
    </dxf>
    <dxf>
      <font>
        <b/>
        <i val="0"/>
        <color rgb="FFFF0000"/>
      </font>
    </dxf>
    <dxf>
      <font>
        <color rgb="FF00B050"/>
      </font>
    </dxf>
    <dxf>
      <font>
        <b/>
        <i val="0"/>
      </font>
      <fill>
        <patternFill>
          <bgColor rgb="FFFFFF00"/>
        </patternFill>
      </fill>
    </dxf>
    <dxf>
      <fill>
        <patternFill>
          <bgColor rgb="FFFFFF00"/>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dxf>
    <dxf>
      <font>
        <strike/>
      </font>
      <fill>
        <patternFill>
          <bgColor theme="9"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dxf>
    <dxf>
      <font>
        <strike/>
      </font>
      <fill>
        <patternFill>
          <bgColor theme="9"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dxf>
    <dxf>
      <font>
        <strike/>
      </font>
      <fill>
        <patternFill>
          <bgColor theme="9" tint="0.79998168889431442"/>
        </patternFill>
      </fill>
    </dxf>
    <dxf>
      <fill>
        <patternFill>
          <bgColor theme="9" tint="0.59996337778862885"/>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92D050"/>
        </patternFill>
      </fill>
    </dxf>
    <dxf>
      <fill>
        <patternFill>
          <bgColor rgb="FF00B050"/>
        </patternFill>
      </fill>
    </dxf>
    <dxf>
      <border>
        <left style="thin">
          <color auto="1"/>
        </left>
        <right style="thin">
          <color auto="1"/>
        </right>
        <top style="thin">
          <color auto="1"/>
        </top>
        <bottom style="thin">
          <color auto="1"/>
        </bottom>
        <vertical/>
        <horizontal/>
      </border>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6" tint="0.79998168889431442"/>
        </patternFill>
      </fill>
    </dxf>
    <dxf>
      <fill>
        <patternFill>
          <bgColor theme="6" tint="0.59996337778862885"/>
        </patternFill>
      </fill>
    </dxf>
    <dxf>
      <fill>
        <patternFill>
          <bgColor theme="6" tint="0.39994506668294322"/>
        </patternFill>
      </fill>
    </dxf>
    <dxf>
      <fill>
        <patternFill>
          <bgColor theme="6" tint="-0.24994659260841701"/>
        </patternFill>
      </fill>
    </dxf>
    <dxf>
      <fill>
        <patternFill>
          <bgColor theme="6" tint="-0.499984740745262"/>
        </patternFill>
      </fill>
    </dxf>
    <dxf>
      <fill>
        <patternFill>
          <bgColor rgb="FFFFFF00"/>
        </patternFill>
      </fill>
    </dxf>
    <dxf>
      <fill>
        <patternFill>
          <bgColor rgb="FFFFC0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styles" Target="styles.xml"/><Relationship Id="rId3" Type="http://schemas.openxmlformats.org/officeDocument/2006/relationships/worksheet" Target="worksheets/sheet3.xml"/><Relationship Id="rId21" Type="http://schemas.microsoft.com/office/2007/relationships/slicerCache" Target="slicerCaches/slicerCache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07/relationships/slicerCache" Target="slicerCaches/slicerCache2.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5.xml"/><Relationship Id="rId28" Type="http://schemas.openxmlformats.org/officeDocument/2006/relationships/calcChain" Target="calcChain.xml"/><Relationship Id="rId10" Type="http://schemas.openxmlformats.org/officeDocument/2006/relationships/worksheet" Target="worksheets/sheet10.xml"/><Relationship Id="rId19" Type="http://schemas.microsoft.com/office/2007/relationships/slicerCache" Target="slicerCaches/slicerCache1.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4.xml"/><Relationship Id="rId27" Type="http://schemas.openxmlformats.org/officeDocument/2006/relationships/sharedStrings" Target="sharedStrings.xml"/><Relationship Id="rId30"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he-IL"/>
              <a:t>כח אדם מחשובי</a:t>
            </a:r>
          </a:p>
        </c:rich>
      </c:tx>
      <c:overlay val="0"/>
    </c:title>
    <c:autoTitleDeleted val="0"/>
    <c:plotArea>
      <c:layout/>
      <c:barChart>
        <c:barDir val="col"/>
        <c:grouping val="stacked"/>
        <c:varyColors val="0"/>
        <c:ser>
          <c:idx val="0"/>
          <c:order val="0"/>
          <c:tx>
            <c:v>עובדי מדינה</c:v>
          </c:tx>
          <c:spPr>
            <a:solidFill>
              <a:schemeClr val="accent1">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3"/>
              <c:pt idx="0">
                <c:v>2016</c:v>
              </c:pt>
              <c:pt idx="1">
                <c:v>2017</c:v>
              </c:pt>
              <c:pt idx="2">
                <c:v>2018</c:v>
              </c:pt>
            </c:numLit>
          </c:cat>
          <c:val>
            <c:numRef>
              <c:f>'כח אדם מחשובי'!$D$6:$D$8</c:f>
              <c:numCache>
                <c:formatCode>General</c:formatCode>
                <c:ptCount val="3"/>
              </c:numCache>
            </c:numRef>
          </c:val>
        </c:ser>
        <c:ser>
          <c:idx val="1"/>
          <c:order val="1"/>
          <c:tx>
            <c:v>סטודנטים</c:v>
          </c:tx>
          <c:spPr>
            <a:solidFill>
              <a:schemeClr val="tx2">
                <a:lumMod val="40000"/>
                <a:lumOff val="6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3"/>
              <c:pt idx="0">
                <c:v>2016</c:v>
              </c:pt>
              <c:pt idx="1">
                <c:v>2017</c:v>
              </c:pt>
              <c:pt idx="2">
                <c:v>2018</c:v>
              </c:pt>
            </c:numLit>
          </c:cat>
          <c:val>
            <c:numRef>
              <c:f>'כח אדם מחשובי'!$E$6:$E$8</c:f>
              <c:numCache>
                <c:formatCode>General</c:formatCode>
                <c:ptCount val="3"/>
              </c:numCache>
            </c:numRef>
          </c:val>
        </c:ser>
        <c:ser>
          <c:idx val="2"/>
          <c:order val="2"/>
          <c:tx>
            <c:v>נותני שירות</c:v>
          </c:tx>
          <c:spPr>
            <a:solidFill>
              <a:schemeClr val="accent6">
                <a:lumMod val="60000"/>
                <a:lumOff val="4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3"/>
              <c:pt idx="0">
                <c:v>2016</c:v>
              </c:pt>
              <c:pt idx="1">
                <c:v>2017</c:v>
              </c:pt>
              <c:pt idx="2">
                <c:v>2018</c:v>
              </c:pt>
            </c:numLit>
          </c:cat>
          <c:val>
            <c:numRef>
              <c:f>'כח אדם מחשובי'!$J$6:$J$8</c:f>
              <c:numCache>
                <c:formatCode>General</c:formatCode>
                <c:ptCount val="3"/>
              </c:numCache>
            </c:numRef>
          </c:val>
        </c:ser>
        <c:ser>
          <c:idx val="4"/>
          <c:order val="3"/>
          <c:tx>
            <c:v>מיקור חוץ</c:v>
          </c:tx>
          <c:spPr>
            <a:solidFill>
              <a:schemeClr val="accent3"/>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3"/>
              <c:pt idx="0">
                <c:v>2016</c:v>
              </c:pt>
              <c:pt idx="1">
                <c:v>2017</c:v>
              </c:pt>
              <c:pt idx="2">
                <c:v>2018</c:v>
              </c:pt>
            </c:numLit>
          </c:cat>
          <c:val>
            <c:numRef>
              <c:f>'כח אדם מחשובי'!$L$6:$L$8</c:f>
              <c:numCache>
                <c:formatCode>General</c:formatCode>
                <c:ptCount val="3"/>
              </c:numCache>
            </c:numRef>
          </c:val>
        </c:ser>
        <c:dLbls>
          <c:showLegendKey val="0"/>
          <c:showVal val="0"/>
          <c:showCatName val="0"/>
          <c:showSerName val="0"/>
          <c:showPercent val="0"/>
          <c:showBubbleSize val="0"/>
        </c:dLbls>
        <c:gapWidth val="150"/>
        <c:overlap val="100"/>
        <c:axId val="886427040"/>
        <c:axId val="886427600"/>
      </c:barChart>
      <c:catAx>
        <c:axId val="886427040"/>
        <c:scaling>
          <c:orientation val="minMax"/>
        </c:scaling>
        <c:delete val="0"/>
        <c:axPos val="b"/>
        <c:numFmt formatCode="General" sourceLinked="1"/>
        <c:majorTickMark val="out"/>
        <c:minorTickMark val="none"/>
        <c:tickLblPos val="nextTo"/>
        <c:crossAx val="886427600"/>
        <c:crosses val="autoZero"/>
        <c:auto val="1"/>
        <c:lblAlgn val="ctr"/>
        <c:lblOffset val="100"/>
        <c:noMultiLvlLbl val="0"/>
      </c:catAx>
      <c:valAx>
        <c:axId val="886427600"/>
        <c:scaling>
          <c:orientation val="minMax"/>
          <c:min val="0"/>
        </c:scaling>
        <c:delete val="0"/>
        <c:axPos val="l"/>
        <c:majorGridlines/>
        <c:title>
          <c:tx>
            <c:rich>
              <a:bodyPr rot="-5400000" vert="horz"/>
              <a:lstStyle/>
              <a:p>
                <a:pPr>
                  <a:defRPr/>
                </a:pPr>
                <a:r>
                  <a:rPr lang="he-IL"/>
                  <a:t>מספר</a:t>
                </a:r>
                <a:r>
                  <a:rPr lang="he-IL" baseline="0"/>
                  <a:t> משרות</a:t>
                </a:r>
                <a:endParaRPr lang="he-IL"/>
              </a:p>
            </c:rich>
          </c:tx>
          <c:overlay val="0"/>
        </c:title>
        <c:numFmt formatCode="General" sourceLinked="1"/>
        <c:majorTickMark val="out"/>
        <c:minorTickMark val="none"/>
        <c:tickLblPos val="nextTo"/>
        <c:crossAx val="886427040"/>
        <c:crosses val="autoZero"/>
        <c:crossBetween val="between"/>
        <c:minorUnit val="1"/>
      </c:valAx>
    </c:plotArea>
    <c:legend>
      <c:legendPos val="b"/>
      <c:overlay val="0"/>
    </c:legend>
    <c:plotVisOnly val="1"/>
    <c:dispBlanksAs val="gap"/>
    <c:showDLblsOverMax val="0"/>
  </c:chart>
  <c:spPr>
    <a:noFill/>
    <a:ln>
      <a:noFill/>
    </a:ln>
  </c:spPr>
  <c:txPr>
    <a:bodyPr/>
    <a:lstStyle/>
    <a:p>
      <a:pPr>
        <a:defRPr>
          <a:latin typeface="Arial Unicode MS" panose="020B0604020202020204" pitchFamily="34" charset="-128"/>
          <a:ea typeface="Arial Unicode MS" panose="020B0604020202020204" pitchFamily="34" charset="-128"/>
          <a:cs typeface="Arial Unicode MS" panose="020B0604020202020204" pitchFamily="34" charset="-128"/>
        </a:defRPr>
      </a:pPr>
      <a:endParaRPr lang="he-I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פילוח מקורות 2017</a:t>
            </a:r>
          </a:p>
        </c:rich>
      </c:tx>
      <c:layout/>
      <c:overlay val="0"/>
    </c:title>
    <c:autoTitleDeleted val="0"/>
    <c:view3D>
      <c:rotX val="30"/>
      <c:rotY val="360"/>
      <c:rAngAx val="0"/>
    </c:view3D>
    <c:floor>
      <c:thickness val="0"/>
    </c:floor>
    <c:sideWall>
      <c:thickness val="0"/>
    </c:sideWall>
    <c:backWall>
      <c:thickness val="0"/>
    </c:backWall>
    <c:plotArea>
      <c:layout/>
      <c:pie3DChart>
        <c:varyColors val="1"/>
        <c:ser>
          <c:idx val="0"/>
          <c:order val="0"/>
          <c:dPt>
            <c:idx val="1"/>
            <c:bubble3D val="0"/>
            <c:spPr>
              <a:solidFill>
                <a:srgbClr val="92D050"/>
              </a:solidFill>
            </c:spPr>
          </c:dPt>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'היקף פעילות כספי תקשוב'!$N$9:$N$17</c:f>
              <c:strCache>
                <c:ptCount val="9"/>
                <c:pt idx="0">
                  <c:v>שכר עובדי מדינה</c:v>
                </c:pt>
                <c:pt idx="1">
                  <c:v>תקציב בסיס מסומן IT</c:v>
                </c:pt>
                <c:pt idx="2">
                  <c:v>תוספות / עודפים צפויים</c:v>
                </c:pt>
                <c:pt idx="3">
                  <c:v>מאגף תקציבים במשרד האוצר</c:v>
                </c:pt>
                <c:pt idx="4">
                  <c:v>מתקציב יחידות אחרות במשרד</c:v>
                </c:pt>
                <c:pt idx="5">
                  <c:v>מתקציב ישראל דיגיטלית</c:v>
                </c:pt>
                <c:pt idx="6">
                  <c:v>מתקציב משרדים אחרים</c:v>
                </c:pt>
                <c:pt idx="7">
                  <c:v>לא ידוע בשלב זה</c:v>
                </c:pt>
                <c:pt idx="8">
                  <c:v>אחר</c:v>
                </c:pt>
              </c:strCache>
            </c:strRef>
          </c:cat>
          <c:val>
            <c:numRef>
              <c:f>'היקף פעילות כספי תקשוב'!$W$9:$W$17</c:f>
              <c:numCache>
                <c:formatCode>General</c:formatCode>
                <c:ptCount val="9"/>
                <c:pt idx="0">
                  <c:v>#N/A</c:v>
                </c:pt>
                <c:pt idx="1">
                  <c:v>#N/A</c:v>
                </c:pt>
                <c:pt idx="2">
                  <c:v>#N/A</c:v>
                </c:pt>
                <c:pt idx="3">
                  <c:v>#N/A</c:v>
                </c:pt>
                <c:pt idx="4">
                  <c:v>#N/A</c:v>
                </c:pt>
                <c:pt idx="5">
                  <c:v>#N/A</c:v>
                </c:pt>
                <c:pt idx="6">
                  <c:v>#N/A</c:v>
                </c:pt>
                <c:pt idx="7">
                  <c:v>#N/A</c:v>
                </c:pt>
                <c:pt idx="8">
                  <c:v>#N/A</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txPr>
    <a:bodyPr/>
    <a:lstStyle/>
    <a:p>
      <a:pPr>
        <a:defRPr>
          <a:latin typeface="Arial Unicode MS" panose="020B0604020202020204" pitchFamily="34" charset="-128"/>
          <a:ea typeface="Arial Unicode MS" panose="020B0604020202020204" pitchFamily="34" charset="-128"/>
          <a:cs typeface="Arial Unicode MS" panose="020B0604020202020204" pitchFamily="34" charset="-128"/>
        </a:defRPr>
      </a:pPr>
      <a:endParaRPr lang="he-I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rtl="1">
              <a:defRPr/>
            </a:pPr>
            <a:r>
              <a:rPr lang="he-IL"/>
              <a:t>יחס </a:t>
            </a:r>
            <a:r>
              <a:rPr lang="en-US"/>
              <a:t>CAPEX</a:t>
            </a:r>
            <a:r>
              <a:rPr lang="he-IL"/>
              <a:t> / </a:t>
            </a:r>
            <a:r>
              <a:rPr lang="en-US"/>
              <a:t>OPEX</a:t>
            </a:r>
            <a:r>
              <a:rPr lang="he-IL"/>
              <a:t> 2017</a:t>
            </a:r>
          </a:p>
        </c:rich>
      </c:tx>
      <c:overlay val="0"/>
    </c:title>
    <c:autoTitleDeleted val="0"/>
    <c:view3D>
      <c:rotX val="30"/>
      <c:rotY val="360"/>
      <c:rAngAx val="0"/>
    </c:view3D>
    <c:floor>
      <c:thickness val="0"/>
    </c:floor>
    <c:sideWall>
      <c:thickness val="0"/>
    </c:sideWall>
    <c:backWall>
      <c:thickness val="0"/>
    </c:backWall>
    <c:plotArea>
      <c:layout/>
      <c:pie3DChart>
        <c:varyColors val="1"/>
        <c:ser>
          <c:idx val="0"/>
          <c:order val="0"/>
          <c:dPt>
            <c:idx val="1"/>
            <c:bubble3D val="0"/>
            <c:spPr>
              <a:solidFill>
                <a:srgbClr val="92D050"/>
              </a:solidFill>
            </c:spPr>
          </c:dPt>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'היקף פעילות כספי תקשוב'!$D$7:$E$7</c:f>
              <c:strCache>
                <c:ptCount val="2"/>
                <c:pt idx="0">
                  <c:v>Capex - השקעה</c:v>
                </c:pt>
                <c:pt idx="1">
                  <c:v>Opex – תחזוקה </c:v>
                </c:pt>
              </c:strCache>
            </c:strRef>
          </c:cat>
          <c:val>
            <c:numRef>
              <c:f>'היקף פעילות כספי תקשוב'!$D$8:$E$8</c:f>
              <c:numCache>
                <c:formatCode>#,##0.00</c:formatCode>
                <c:ptCount val="2"/>
                <c:pt idx="0">
                  <c:v>0</c:v>
                </c:pt>
                <c:pt idx="1">
                  <c:v>0</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txPr>
    <a:bodyPr/>
    <a:lstStyle/>
    <a:p>
      <a:pPr>
        <a:defRPr>
          <a:latin typeface="Arial Unicode MS" panose="020B0604020202020204" pitchFamily="34" charset="-128"/>
          <a:ea typeface="Arial Unicode MS" panose="020B0604020202020204" pitchFamily="34" charset="-128"/>
          <a:cs typeface="Arial Unicode MS" panose="020B0604020202020204" pitchFamily="34" charset="-128"/>
        </a:defRPr>
      </a:pPr>
      <a:endParaRPr lang="he-I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פילוח שימושים</a:t>
            </a:r>
            <a:r>
              <a:rPr lang="he-IL" baseline="0"/>
              <a:t> 2017</a:t>
            </a:r>
            <a:endParaRPr lang="he-IL"/>
          </a:p>
        </c:rich>
      </c:tx>
      <c:layout/>
      <c:overlay val="0"/>
    </c:title>
    <c:autoTitleDeleted val="0"/>
    <c:view3D>
      <c:rotX val="30"/>
      <c:rotY val="360"/>
      <c:rAngAx val="0"/>
    </c:view3D>
    <c:floor>
      <c:thickness val="0"/>
    </c:floor>
    <c:sideWall>
      <c:thickness val="0"/>
    </c:sideWall>
    <c:backWall>
      <c:thickness val="0"/>
    </c:backWall>
    <c:plotArea>
      <c:layout/>
      <c:pie3DChart>
        <c:varyColors val="1"/>
        <c:ser>
          <c:idx val="0"/>
          <c:order val="0"/>
          <c:dPt>
            <c:idx val="1"/>
            <c:bubble3D val="0"/>
            <c:spPr>
              <a:solidFill>
                <a:srgbClr val="92D050"/>
              </a:solidFill>
            </c:spPr>
          </c:dPt>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'היקף פעילות כספי תקשוב'!$C$9:$C$18</c:f>
              <c:strCache>
                <c:ptCount val="10"/>
                <c:pt idx="0">
                  <c:v>כוח אדם (עובדי מדינה)</c:v>
                </c:pt>
                <c:pt idx="1">
                  <c:v>נותני שירותים</c:v>
                </c:pt>
                <c:pt idx="2">
                  <c:v>מיקור חוץ</c:v>
                </c:pt>
                <c:pt idx="3">
                  <c:v>רישיונות תוכנה</c:v>
                </c:pt>
                <c:pt idx="4">
                  <c:v>חומרה</c:v>
                </c:pt>
                <c:pt idx="5">
                  <c:v>ציוד</c:v>
                </c:pt>
                <c:pt idx="6">
                  <c:v>תשלום למשרדים אחרים</c:v>
                </c:pt>
                <c:pt idx="7">
                  <c:v>רשות התקשוב - ממשל זמין / סע"ר</c:v>
                </c:pt>
                <c:pt idx="8">
                  <c:v>מרכב"ה</c:v>
                </c:pt>
                <c:pt idx="9">
                  <c:v>אחר</c:v>
                </c:pt>
              </c:strCache>
            </c:strRef>
          </c:cat>
          <c:val>
            <c:numRef>
              <c:f>'היקף פעילות כספי תקשוב'!$U$9:$U$18</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txPr>
    <a:bodyPr/>
    <a:lstStyle/>
    <a:p>
      <a:pPr>
        <a:defRPr>
          <a:latin typeface="Arial Unicode MS" panose="020B0604020202020204" pitchFamily="34" charset="-128"/>
          <a:ea typeface="Arial Unicode MS" panose="020B0604020202020204" pitchFamily="34" charset="-128"/>
          <a:cs typeface="Arial Unicode MS" panose="020B0604020202020204" pitchFamily="34" charset="-128"/>
        </a:defRPr>
      </a:pPr>
      <a:endParaRPr lang="he-IL"/>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1495;.&#1508;&#1506;&#1497;&#1500;&#1493;&#1497;&#1493;&#1514;"/><Relationship Id="rId13" Type="http://schemas.openxmlformats.org/officeDocument/2006/relationships/image" Target="../media/image1.jpeg"/><Relationship Id="rId3" Type="http://schemas.openxmlformats.org/officeDocument/2006/relationships/hyperlink" Target="#'&#1511;&#1496;&#1500;&#1493;&#1490; &#1502;&#1506;&#1512;&#1499;&#1493;&#1514; &#1502;&#1513;&#1512;&#1491;&#1497;'!A1"/><Relationship Id="rId7" Type="http://schemas.openxmlformats.org/officeDocument/2006/relationships/hyperlink" Target="#'&#1492;&#1497;&#1511;&#1507; &#1508;&#1506;&#1497;&#1500;&#1493;&#1514; &#1499;&#1505;&#1508;&#1497; &#1514;&#1511;&#1513;&#1493;&#1489;'!A1"/><Relationship Id="rId12" Type="http://schemas.openxmlformats.org/officeDocument/2006/relationships/hyperlink" Target="mailto:ITGWorkplan@cio.gov.il?subject=&#1514;&#1493;&#1499;&#1504;&#1497;&#1514;%20&#1506;&#1489;&#1493;&#1491;&#1492;%202017%20-%20&#1502;&#1513;&#1512;&#1491;%20XXX" TargetMode="External"/><Relationship Id="rId2" Type="http://schemas.openxmlformats.org/officeDocument/2006/relationships/hyperlink" Target="#'&#1506;&#1502;&#1497;&#1491;&#1492; &#1489;&#1492;&#1504;&#1495;&#1497;&#1493;&#1514; &#1512;&#1513;&#1493;&#1514; &#1492;&#1514;&#1511;&#1513;&#1493;&#1489;'!A1"/><Relationship Id="rId1" Type="http://schemas.openxmlformats.org/officeDocument/2006/relationships/hyperlink" Target="#'&#1497;&#1506;&#1491;&#1497;&#1501; &#1502;&#1513;&#1512;&#1491;&#1497;&#1497;&#1501; &#1493;&#1514;&#1511;&#1513;&#1493;&#1489;&#1497;&#1501;'!A1"/><Relationship Id="rId6" Type="http://schemas.openxmlformats.org/officeDocument/2006/relationships/hyperlink" Target="#'&#1514;&#1493;&#1510;&#1512;&#1497;&#1501; &#1500;&#1508;&#1512;&#1493;&#1497;&#1511;&#1496;&#1497;&#1501;'!A1"/><Relationship Id="rId11" Type="http://schemas.openxmlformats.org/officeDocument/2006/relationships/hyperlink" Target="#&#1495;.&#1514;&#1511;&#1510;&#1497;&#1489;"/><Relationship Id="rId5" Type="http://schemas.openxmlformats.org/officeDocument/2006/relationships/hyperlink" Target="#'&#1511;&#1497;&#1491;&#1493;&#1501; &#1497;&#1506;&#1491;&#1497; &#1512;&#1513;&#1493;&#1514; &#1492;&#1514;&#1511;&#1513;&#1493;&#1489; &#1492;&#1502;&#1502;&#1513;&#1500;&#1514;&#1497;'!A1"/><Relationship Id="rId10" Type="http://schemas.openxmlformats.org/officeDocument/2006/relationships/hyperlink" Target="#'&#1499;&#1495; &#1488;&#1491;&#1501; &#1502;&#1495;&#1513;&#1493;&#1489;&#1497;'!A1"/><Relationship Id="rId4" Type="http://schemas.openxmlformats.org/officeDocument/2006/relationships/hyperlink" Target="#'&#1508;&#1506;&#1497;&#1500;&#1493;&#1497;&#1493;&#1514; &#1492;&#1502;&#1513;&#1512;&#1491;'!A1"/><Relationship Id="rId9" Type="http://schemas.openxmlformats.org/officeDocument/2006/relationships/hyperlink" Target="#&#1495;.&#1500;&#1493;&#1495;&#1493;&#1514;_&#1494;&#1502;&#1504;&#1497;&#1501;"/><Relationship Id="rId14" Type="http://schemas.openxmlformats.org/officeDocument/2006/relationships/hyperlink" Target="https://itg.cio.gov.il/Catalog/&#1492;&#1504;&#1495;&#1497;&#1493;&#1514;%20&#1512;&#1513;&#1493;&#1514;%20&#1492;&#1514;&#1511;&#1513;&#1493;&#1489;%20&#1500;&#1514;&#1493;&#1499;&#1504;&#1497;&#1493;&#1514;%20&#1506;&#1489;&#1493;&#1491;&#1492;%202017.pdf" TargetMode="External"/></Relationships>
</file>

<file path=xl/drawings/_rels/drawing10.xml.rels><?xml version="1.0" encoding="UTF-8" standalone="yes"?>
<Relationships xmlns="http://schemas.openxmlformats.org/package/2006/relationships"><Relationship Id="rId3" Type="http://schemas.openxmlformats.org/officeDocument/2006/relationships/hyperlink" Target="mailto:ITGWorkplan@cio.gov.il?subject=&#1514;&#1493;&#1499;&#1504;&#1497;&#1514;%20&#1506;&#1489;&#1493;&#1491;&#1492;%202017%20-%20&#1502;&#1513;&#1512;&#1491;%20XXX" TargetMode="External"/><Relationship Id="rId2" Type="http://schemas.openxmlformats.org/officeDocument/2006/relationships/hyperlink" Target="#&#1492;.&#1497;&#1506;&#1491;&#1497;_&#1512;&#1513;&#1493;&#1514;"/><Relationship Id="rId1" Type="http://schemas.openxmlformats.org/officeDocument/2006/relationships/hyperlink" Target="#&#1492;&#1504;&#1495;&#1497;&#1493;&#1514;!A3"/><Relationship Id="rId4"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3" Type="http://schemas.openxmlformats.org/officeDocument/2006/relationships/hyperlink" Target="mailto:ITGWorkplan@cio.gov.il?subject=&#1514;&#1493;&#1499;&#1504;&#1497;&#1514;%20&#1506;&#1489;&#1493;&#1491;&#1492;%202017%20-%20&#1502;&#1513;&#1512;&#1491;%20XXX" TargetMode="External"/><Relationship Id="rId2" Type="http://schemas.openxmlformats.org/officeDocument/2006/relationships/hyperlink" Target="#&#1492;&#1504;&#1495;&#1497;&#1493;&#1514;!A3"/><Relationship Id="rId1" Type="http://schemas.openxmlformats.org/officeDocument/2006/relationships/hyperlink" Target="#&#1492;.&#1506;&#1502;&#1497;&#1491;&#1492;_&#1492;&#1504;&#1495;&#1497;&#1493;&#1514;"/><Relationship Id="rId4"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image" Target="../media/image1.jpeg"/><Relationship Id="rId2" Type="http://schemas.openxmlformats.org/officeDocument/2006/relationships/hyperlink" Target="#&#1492;.&#1514;&#1511;&#1510;&#1497;&#1489;_&#1502;&#1513;&#1512;&#1491;&#1497;"/><Relationship Id="rId1" Type="http://schemas.openxmlformats.org/officeDocument/2006/relationships/hyperlink" Target="#&#1492;&#1504;&#1495;&#1497;&#1493;&#1514;!A3"/><Relationship Id="rId6" Type="http://schemas.openxmlformats.org/officeDocument/2006/relationships/hyperlink" Target="mailto:ITGWorkplan@cio.gov.il?subject=&#1514;&#1493;&#1499;&#1504;&#1497;&#1514;%20&#1506;&#1489;&#1493;&#1491;&#1492;%202017%20-%20&#1502;&#1513;&#1512;&#1491;%20XXX" TargetMode="Externa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hyperlink" Target="#&#1492;.&#1497;&#1506;&#1491;&#1497;&#1501;"/><Relationship Id="rId2" Type="http://schemas.openxmlformats.org/officeDocument/2006/relationships/hyperlink" Target="#&#1492;&#1504;&#1495;&#1497;&#1493;&#1514;!A3"/><Relationship Id="rId1" Type="http://schemas.openxmlformats.org/officeDocument/2006/relationships/hyperlink" Target="#&#1492;.&#1508;&#1512;&#1496;&#1497;_&#1502;&#1513;&#1512;&#1491;"/><Relationship Id="rId5" Type="http://schemas.openxmlformats.org/officeDocument/2006/relationships/image" Target="../media/image1.jpeg"/><Relationship Id="rId4" Type="http://schemas.openxmlformats.org/officeDocument/2006/relationships/hyperlink" Target="mailto:ITGWorkplan@cio.gov.il?subject=&#1514;&#1493;&#1499;&#1504;&#1497;&#1514;%20&#1506;&#1489;&#1493;&#1491;&#1492;%202017%20-%20&#1502;&#1513;&#1512;&#1491;%20XXX"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mailto:ITGWorkplan@cio.gov.il?subject=&#1514;&#1493;&#1499;&#1504;&#1497;&#1514;%20&#1506;&#1489;&#1493;&#1491;&#1492;%202017%20-%20&#1502;&#1513;&#1512;&#1491;%20XXX" TargetMode="External"/><Relationship Id="rId2" Type="http://schemas.openxmlformats.org/officeDocument/2006/relationships/hyperlink" Target="#&#1492;&#1504;&#1495;&#1497;&#1493;&#1514;!A3"/><Relationship Id="rId1" Type="http://schemas.openxmlformats.org/officeDocument/2006/relationships/hyperlink" Target="#&#1492;.&#1511;&#1496;&#1500;&#1493;&#1490;_&#1502;&#1506;&#1512;&#1499;&#1493;&#1514;"/><Relationship Id="rId4"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hyperlink" Target="mailto:ITGWorkplan@cio.gov.il?subject=&#1514;&#1493;&#1499;&#1504;&#1497;&#1514;%20&#1506;&#1489;&#1493;&#1491;&#1492;%202017%20-%20&#1502;&#1513;&#1512;&#1491;%20XXX" TargetMode="External"/><Relationship Id="rId2" Type="http://schemas.openxmlformats.org/officeDocument/2006/relationships/hyperlink" Target="#&#1492;.&#1508;&#1506;&#1497;&#1500;&#1493;&#1497;&#1493;&#1514;"/><Relationship Id="rId1" Type="http://schemas.openxmlformats.org/officeDocument/2006/relationships/hyperlink" Target="#&#1492;&#1504;&#1495;&#1497;&#1493;&#1514;!A3"/><Relationship Id="rId6" Type="http://schemas.openxmlformats.org/officeDocument/2006/relationships/image" Target="../media/image1.jpeg"/><Relationship Id="rId5" Type="http://schemas.openxmlformats.org/officeDocument/2006/relationships/hyperlink" Target="#&#1492;.&#1514;&#1511;&#1510;&#1497;&#1489;_&#1508;&#1506;&#1497;&#1500;&#1493;&#1514;"/><Relationship Id="rId4" Type="http://schemas.openxmlformats.org/officeDocument/2006/relationships/hyperlink" Target="#&#1492;.&#1500;&#1493;&#1495;&#1493;&#1514;_&#1494;&#1502;&#1504;&#1497;&#1501;"/></Relationships>
</file>

<file path=xl/drawings/_rels/drawing5.xml.rels><?xml version="1.0" encoding="UTF-8" standalone="yes"?>
<Relationships xmlns="http://schemas.openxmlformats.org/package/2006/relationships"><Relationship Id="rId3" Type="http://schemas.openxmlformats.org/officeDocument/2006/relationships/hyperlink" Target="#&#1492;.&#1502;&#1513;&#1488;&#1489;&#1497;&#1501;"/><Relationship Id="rId2" Type="http://schemas.openxmlformats.org/officeDocument/2006/relationships/hyperlink" Target="#&#1492;.&#1488;&#1489;&#1504;&#1497;_&#1491;&#1512;&#1498;"/><Relationship Id="rId1" Type="http://schemas.openxmlformats.org/officeDocument/2006/relationships/hyperlink" Target="#&#1492;&#1504;&#1495;&#1497;&#1493;&#1514;!A3"/><Relationship Id="rId6" Type="http://schemas.openxmlformats.org/officeDocument/2006/relationships/image" Target="../media/image1.jpeg"/><Relationship Id="rId5" Type="http://schemas.openxmlformats.org/officeDocument/2006/relationships/hyperlink" Target="#'&#1490;&#1488;&#1504;&#1496; &#1514;&#1493;&#1510;&#1512;&#1497;&#1501;'!A1"/><Relationship Id="rId4" Type="http://schemas.openxmlformats.org/officeDocument/2006/relationships/hyperlink" Target="mailto:ITGWorkplan@cio.gov.il?subject=&#1514;&#1493;&#1499;&#1504;&#1497;&#1514;%20&#1506;&#1489;&#1493;&#1491;&#1492;%202017%20-%20&#1502;&#1513;&#1512;&#1491;%20XXX"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mailto:ITGWorkplan@cio.gov.il?subject=&#1514;&#1493;&#1499;&#1504;&#1497;&#1514;%20&#1506;&#1489;&#1493;&#1491;&#1492;%202017%20-%20&#1502;&#1513;&#1512;&#1491;%20XXX" TargetMode="External"/><Relationship Id="rId1" Type="http://schemas.openxmlformats.org/officeDocument/2006/relationships/hyperlink" Target="#'&#1514;&#1493;&#1510;&#1512;&#1497;&#1501; &#1500;&#1508;&#1512;&#1493;&#1497;&#1511;&#1496;&#1497;&#1501;'!A1"/></Relationships>
</file>

<file path=xl/drawings/_rels/drawing7.xml.rels><?xml version="1.0" encoding="UTF-8" standalone="yes"?>
<Relationships xmlns="http://schemas.openxmlformats.org/package/2006/relationships"><Relationship Id="rId3" Type="http://schemas.openxmlformats.org/officeDocument/2006/relationships/hyperlink" Target="#'&#1514;&#1493;&#1510;&#1512;&#1497;&#1501; &#1500;&#1508;&#1512;&#1493;&#1497;&#1511;&#1496;&#1497;&#1501;'!A1"/><Relationship Id="rId2" Type="http://schemas.openxmlformats.org/officeDocument/2006/relationships/hyperlink" Target="#&#1492;.&#1488;&#1489;&#1504;&#1497;_&#1491;&#1512;&#1498;"/><Relationship Id="rId1" Type="http://schemas.openxmlformats.org/officeDocument/2006/relationships/hyperlink" Target="#&#1492;&#1504;&#1495;&#1497;&#1493;&#1514;!A3"/><Relationship Id="rId4" Type="http://schemas.openxmlformats.org/officeDocument/2006/relationships/hyperlink" Target="mailto:ITGWorkplan@cio.gov.il?subject=&#1514;&#1493;&#1499;&#1504;&#1497;&#1514;%20&#1506;&#1489;&#1493;&#1491;&#1492;%202017%20-%20&#1502;&#1513;&#1512;&#1491;%20XXX"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mailto:ITGWorkplan@cio.gov.il?subject=&#1514;&#1493;&#1499;&#1504;&#1497;&#1514;%20&#1506;&#1489;&#1493;&#1491;&#1492;%202017%20-%20&#1502;&#1513;&#1512;&#1491;%20XXX" TargetMode="External"/><Relationship Id="rId2" Type="http://schemas.openxmlformats.org/officeDocument/2006/relationships/hyperlink" Target="#'&#1504;&#1497;&#1492;&#1493;&#1500; &#1502;&#1513;&#1488;&#1489;&#1497;&#1501;'!A1"/><Relationship Id="rId1" Type="http://schemas.openxmlformats.org/officeDocument/2006/relationships/hyperlink" Target="#&#1492;.&#1488;&#1489;&#1504;&#1497;_&#1491;&#1512;&#1498;"/></Relationships>
</file>

<file path=xl/drawings/_rels/drawing9.xml.rels><?xml version="1.0" encoding="UTF-8" standalone="yes"?>
<Relationships xmlns="http://schemas.openxmlformats.org/package/2006/relationships"><Relationship Id="rId3" Type="http://schemas.openxmlformats.org/officeDocument/2006/relationships/hyperlink" Target="#&#1492;.&#1499;&#1488;"/><Relationship Id="rId2" Type="http://schemas.openxmlformats.org/officeDocument/2006/relationships/hyperlink" Target="#&#1492;&#1504;&#1495;&#1497;&#1493;&#1514;!A3"/><Relationship Id="rId1" Type="http://schemas.openxmlformats.org/officeDocument/2006/relationships/image" Target="../media/image3.png"/><Relationship Id="rId5" Type="http://schemas.openxmlformats.org/officeDocument/2006/relationships/hyperlink" Target="mailto:ITGWorkplan@cio.gov.il?subject=&#1514;&#1493;&#1499;&#1504;&#1497;&#1514;%20&#1506;&#1489;&#1493;&#1491;&#1492;%202017%20-%20&#1502;&#1513;&#1512;&#1491;%20XXX" TargetMode="External"/><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400050</xdr:colOff>
      <xdr:row>8</xdr:row>
      <xdr:rowOff>47625</xdr:rowOff>
    </xdr:from>
    <xdr:to>
      <xdr:col>2</xdr:col>
      <xdr:colOff>666750</xdr:colOff>
      <xdr:row>8</xdr:row>
      <xdr:rowOff>285750</xdr:rowOff>
    </xdr:to>
    <xdr:sp macro="" textlink="">
      <xdr:nvSpPr>
        <xdr:cNvPr id="3" name="לחצן פעולה: אחורה או הקודם 2">
          <a:hlinkClick xmlns:r="http://schemas.openxmlformats.org/officeDocument/2006/relationships" r:id="rId1" tooltip="עבור לגיליון"/>
        </xdr:cNvPr>
        <xdr:cNvSpPr>
          <a:spLocks noChangeAspect="1"/>
        </xdr:cNvSpPr>
      </xdr:nvSpPr>
      <xdr:spPr>
        <a:xfrm>
          <a:off x="10248900" y="323850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7</xdr:col>
      <xdr:colOff>400050</xdr:colOff>
      <xdr:row>8</xdr:row>
      <xdr:rowOff>47625</xdr:rowOff>
    </xdr:from>
    <xdr:to>
      <xdr:col>7</xdr:col>
      <xdr:colOff>666750</xdr:colOff>
      <xdr:row>8</xdr:row>
      <xdr:rowOff>285750</xdr:rowOff>
    </xdr:to>
    <xdr:sp macro="" textlink="">
      <xdr:nvSpPr>
        <xdr:cNvPr id="12" name="לחצן פעולה: אחורה או הקודם 11">
          <a:hlinkClick xmlns:r="http://schemas.openxmlformats.org/officeDocument/2006/relationships" r:id="rId2" tooltip="עבור לגיליון"/>
        </xdr:cNvPr>
        <xdr:cNvSpPr>
          <a:spLocks noChangeAspect="1"/>
        </xdr:cNvSpPr>
      </xdr:nvSpPr>
      <xdr:spPr>
        <a:xfrm>
          <a:off x="3114675" y="323850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400050</xdr:colOff>
      <xdr:row>8</xdr:row>
      <xdr:rowOff>47625</xdr:rowOff>
    </xdr:from>
    <xdr:to>
      <xdr:col>3</xdr:col>
      <xdr:colOff>666750</xdr:colOff>
      <xdr:row>8</xdr:row>
      <xdr:rowOff>285750</xdr:rowOff>
    </xdr:to>
    <xdr:sp macro="" textlink="">
      <xdr:nvSpPr>
        <xdr:cNvPr id="13" name="לחצן פעולה: אחורה או הקודם 12">
          <a:hlinkClick xmlns:r="http://schemas.openxmlformats.org/officeDocument/2006/relationships" r:id="rId3" tooltip="עבור לגיליון"/>
        </xdr:cNvPr>
        <xdr:cNvSpPr>
          <a:spLocks noChangeAspect="1"/>
        </xdr:cNvSpPr>
      </xdr:nvSpPr>
      <xdr:spPr>
        <a:xfrm>
          <a:off x="9229725" y="323850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4</xdr:col>
      <xdr:colOff>400050</xdr:colOff>
      <xdr:row>8</xdr:row>
      <xdr:rowOff>47625</xdr:rowOff>
    </xdr:from>
    <xdr:to>
      <xdr:col>4</xdr:col>
      <xdr:colOff>666750</xdr:colOff>
      <xdr:row>8</xdr:row>
      <xdr:rowOff>285750</xdr:rowOff>
    </xdr:to>
    <xdr:sp macro="" textlink="">
      <xdr:nvSpPr>
        <xdr:cNvPr id="14" name="לחצן פעולה: אחורה או הקודם 13">
          <a:hlinkClick xmlns:r="http://schemas.openxmlformats.org/officeDocument/2006/relationships" r:id="rId4" tooltip="עבור לגיליון"/>
        </xdr:cNvPr>
        <xdr:cNvSpPr>
          <a:spLocks noChangeAspect="1"/>
        </xdr:cNvSpPr>
      </xdr:nvSpPr>
      <xdr:spPr>
        <a:xfrm>
          <a:off x="8210550" y="323850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6</xdr:col>
      <xdr:colOff>400050</xdr:colOff>
      <xdr:row>8</xdr:row>
      <xdr:rowOff>47625</xdr:rowOff>
    </xdr:from>
    <xdr:to>
      <xdr:col>6</xdr:col>
      <xdr:colOff>666750</xdr:colOff>
      <xdr:row>8</xdr:row>
      <xdr:rowOff>285750</xdr:rowOff>
    </xdr:to>
    <xdr:sp macro="" textlink="">
      <xdr:nvSpPr>
        <xdr:cNvPr id="15" name="לחצן פעולה: אחורה או הקודם 14">
          <a:hlinkClick xmlns:r="http://schemas.openxmlformats.org/officeDocument/2006/relationships" r:id="rId5" tooltip="עבור לגיליון"/>
        </xdr:cNvPr>
        <xdr:cNvSpPr>
          <a:spLocks noChangeAspect="1"/>
        </xdr:cNvSpPr>
      </xdr:nvSpPr>
      <xdr:spPr>
        <a:xfrm>
          <a:off x="7191375" y="323850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5</xdr:col>
      <xdr:colOff>400050</xdr:colOff>
      <xdr:row>8</xdr:row>
      <xdr:rowOff>47625</xdr:rowOff>
    </xdr:from>
    <xdr:to>
      <xdr:col>5</xdr:col>
      <xdr:colOff>666750</xdr:colOff>
      <xdr:row>8</xdr:row>
      <xdr:rowOff>285750</xdr:rowOff>
    </xdr:to>
    <xdr:sp macro="" textlink="">
      <xdr:nvSpPr>
        <xdr:cNvPr id="16" name="לחצן פעולה: אחורה או הקודם 15">
          <a:hlinkClick xmlns:r="http://schemas.openxmlformats.org/officeDocument/2006/relationships" r:id="rId6" tooltip="עבור לגיליון"/>
        </xdr:cNvPr>
        <xdr:cNvSpPr>
          <a:spLocks noChangeAspect="1"/>
        </xdr:cNvSpPr>
      </xdr:nvSpPr>
      <xdr:spPr>
        <a:xfrm>
          <a:off x="6172200" y="323850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8</xdr:col>
      <xdr:colOff>381000</xdr:colOff>
      <xdr:row>8</xdr:row>
      <xdr:rowOff>47625</xdr:rowOff>
    </xdr:from>
    <xdr:to>
      <xdr:col>8</xdr:col>
      <xdr:colOff>647700</xdr:colOff>
      <xdr:row>8</xdr:row>
      <xdr:rowOff>285750</xdr:rowOff>
    </xdr:to>
    <xdr:sp macro="" textlink="">
      <xdr:nvSpPr>
        <xdr:cNvPr id="18" name="לחצן פעולה: אחורה או הקודם 17">
          <a:hlinkClick xmlns:r="http://schemas.openxmlformats.org/officeDocument/2006/relationships" r:id="rId7" tooltip="עבור לגיליון"/>
        </xdr:cNvPr>
        <xdr:cNvSpPr>
          <a:spLocks noChangeAspect="1"/>
        </xdr:cNvSpPr>
      </xdr:nvSpPr>
      <xdr:spPr>
        <a:xfrm>
          <a:off x="5172075" y="323850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20</xdr:row>
      <xdr:rowOff>19050</xdr:rowOff>
    </xdr:from>
    <xdr:to>
      <xdr:col>1</xdr:col>
      <xdr:colOff>390525</xdr:colOff>
      <xdr:row>21</xdr:row>
      <xdr:rowOff>38100</xdr:rowOff>
    </xdr:to>
    <xdr:sp macro="" textlink="">
      <xdr:nvSpPr>
        <xdr:cNvPr id="20" name="לחצן פעולה: אחורה או הקודם 19">
          <a:hlinkClick xmlns:r="http://schemas.openxmlformats.org/officeDocument/2006/relationships" r:id="rId1" tooltip="עבור לגיליון"/>
        </xdr:cNvPr>
        <xdr:cNvSpPr>
          <a:spLocks noChangeAspect="1"/>
        </xdr:cNvSpPr>
      </xdr:nvSpPr>
      <xdr:spPr>
        <a:xfrm>
          <a:off x="12211050" y="520065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49</xdr:row>
      <xdr:rowOff>9525</xdr:rowOff>
    </xdr:from>
    <xdr:to>
      <xdr:col>1</xdr:col>
      <xdr:colOff>390525</xdr:colOff>
      <xdr:row>50</xdr:row>
      <xdr:rowOff>19050</xdr:rowOff>
    </xdr:to>
    <xdr:sp macro="" textlink="">
      <xdr:nvSpPr>
        <xdr:cNvPr id="21" name="לחצן פעולה: אחורה או הקודם 20">
          <a:hlinkClick xmlns:r="http://schemas.openxmlformats.org/officeDocument/2006/relationships" r:id="rId2" tooltip="עבור לגיליון"/>
        </xdr:cNvPr>
        <xdr:cNvSpPr>
          <a:spLocks noChangeAspect="1"/>
        </xdr:cNvSpPr>
      </xdr:nvSpPr>
      <xdr:spPr>
        <a:xfrm>
          <a:off x="12211050" y="737235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26</xdr:row>
      <xdr:rowOff>0</xdr:rowOff>
    </xdr:from>
    <xdr:to>
      <xdr:col>1</xdr:col>
      <xdr:colOff>390525</xdr:colOff>
      <xdr:row>27</xdr:row>
      <xdr:rowOff>9525</xdr:rowOff>
    </xdr:to>
    <xdr:sp macro="" textlink="">
      <xdr:nvSpPr>
        <xdr:cNvPr id="22" name="לחצן פעולה: אחורה או הקודם 21">
          <a:hlinkClick xmlns:r="http://schemas.openxmlformats.org/officeDocument/2006/relationships" r:id="rId3" tooltip="עבור לגיליון"/>
        </xdr:cNvPr>
        <xdr:cNvSpPr>
          <a:spLocks noChangeAspect="1"/>
        </xdr:cNvSpPr>
      </xdr:nvSpPr>
      <xdr:spPr>
        <a:xfrm>
          <a:off x="12211050" y="8029575"/>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31</xdr:row>
      <xdr:rowOff>47625</xdr:rowOff>
    </xdr:from>
    <xdr:to>
      <xdr:col>1</xdr:col>
      <xdr:colOff>390525</xdr:colOff>
      <xdr:row>32</xdr:row>
      <xdr:rowOff>66150</xdr:rowOff>
    </xdr:to>
    <xdr:sp macro="" textlink="">
      <xdr:nvSpPr>
        <xdr:cNvPr id="23" name="לחצן פעולה: אחורה או הקודם 22">
          <a:hlinkClick xmlns:r="http://schemas.openxmlformats.org/officeDocument/2006/relationships" r:id="rId8" tooltip="עבור לגיליון"/>
        </xdr:cNvPr>
        <xdr:cNvSpPr/>
      </xdr:nvSpPr>
      <xdr:spPr>
        <a:xfrm>
          <a:off x="11172825" y="14173200"/>
          <a:ext cx="266700" cy="237600"/>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34</xdr:row>
      <xdr:rowOff>0</xdr:rowOff>
    </xdr:from>
    <xdr:to>
      <xdr:col>1</xdr:col>
      <xdr:colOff>390525</xdr:colOff>
      <xdr:row>35</xdr:row>
      <xdr:rowOff>9525</xdr:rowOff>
    </xdr:to>
    <xdr:sp macro="" textlink="">
      <xdr:nvSpPr>
        <xdr:cNvPr id="24" name="לחצן פעולה: אחורה או הקודם 23">
          <a:hlinkClick xmlns:r="http://schemas.openxmlformats.org/officeDocument/2006/relationships" r:id="rId9" tooltip="עבור לגיליון"/>
        </xdr:cNvPr>
        <xdr:cNvSpPr>
          <a:spLocks noChangeAspect="1"/>
        </xdr:cNvSpPr>
      </xdr:nvSpPr>
      <xdr:spPr>
        <a:xfrm>
          <a:off x="12211050" y="9363075"/>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40</xdr:row>
      <xdr:rowOff>0</xdr:rowOff>
    </xdr:from>
    <xdr:to>
      <xdr:col>1</xdr:col>
      <xdr:colOff>390525</xdr:colOff>
      <xdr:row>41</xdr:row>
      <xdr:rowOff>9525</xdr:rowOff>
    </xdr:to>
    <xdr:sp macro="" textlink="">
      <xdr:nvSpPr>
        <xdr:cNvPr id="25" name="לחצן פעולה: אחורה או הקודם 24">
          <a:hlinkClick xmlns:r="http://schemas.openxmlformats.org/officeDocument/2006/relationships" r:id="rId6" tooltip="עבור לגיליון"/>
        </xdr:cNvPr>
        <xdr:cNvSpPr>
          <a:spLocks noChangeAspect="1"/>
        </xdr:cNvSpPr>
      </xdr:nvSpPr>
      <xdr:spPr>
        <a:xfrm>
          <a:off x="12211050" y="10029825"/>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52</xdr:row>
      <xdr:rowOff>0</xdr:rowOff>
    </xdr:from>
    <xdr:to>
      <xdr:col>1</xdr:col>
      <xdr:colOff>390525</xdr:colOff>
      <xdr:row>53</xdr:row>
      <xdr:rowOff>9525</xdr:rowOff>
    </xdr:to>
    <xdr:sp macro="" textlink="">
      <xdr:nvSpPr>
        <xdr:cNvPr id="26" name="לחצן פעולה: אחורה או הקודם 25">
          <a:hlinkClick xmlns:r="http://schemas.openxmlformats.org/officeDocument/2006/relationships" r:id="rId7" tooltip="עבור לגיליון"/>
        </xdr:cNvPr>
        <xdr:cNvSpPr>
          <a:spLocks noChangeAspect="1"/>
        </xdr:cNvSpPr>
      </xdr:nvSpPr>
      <xdr:spPr>
        <a:xfrm>
          <a:off x="12211050" y="11363325"/>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43</xdr:row>
      <xdr:rowOff>0</xdr:rowOff>
    </xdr:from>
    <xdr:to>
      <xdr:col>1</xdr:col>
      <xdr:colOff>390525</xdr:colOff>
      <xdr:row>44</xdr:row>
      <xdr:rowOff>9525</xdr:rowOff>
    </xdr:to>
    <xdr:sp macro="" textlink="">
      <xdr:nvSpPr>
        <xdr:cNvPr id="27" name="לחצן פעולה: אחורה או הקודם 26">
          <a:hlinkClick xmlns:r="http://schemas.openxmlformats.org/officeDocument/2006/relationships" r:id="rId10" tooltip="עבור לגיליון"/>
        </xdr:cNvPr>
        <xdr:cNvSpPr>
          <a:spLocks noChangeAspect="1"/>
        </xdr:cNvSpPr>
      </xdr:nvSpPr>
      <xdr:spPr>
        <a:xfrm>
          <a:off x="12211050" y="12030075"/>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37</xdr:row>
      <xdr:rowOff>0</xdr:rowOff>
    </xdr:from>
    <xdr:to>
      <xdr:col>1</xdr:col>
      <xdr:colOff>390525</xdr:colOff>
      <xdr:row>38</xdr:row>
      <xdr:rowOff>9525</xdr:rowOff>
    </xdr:to>
    <xdr:sp macro="" textlink="">
      <xdr:nvSpPr>
        <xdr:cNvPr id="28" name="לחצן פעולה: אחורה או הקודם 27">
          <a:hlinkClick xmlns:r="http://schemas.openxmlformats.org/officeDocument/2006/relationships" r:id="rId11" tooltip="עבור לגיליון"/>
        </xdr:cNvPr>
        <xdr:cNvSpPr>
          <a:spLocks noChangeAspect="1"/>
        </xdr:cNvSpPr>
      </xdr:nvSpPr>
      <xdr:spPr>
        <a:xfrm>
          <a:off x="12211050" y="10696575"/>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0</xdr:col>
      <xdr:colOff>150974</xdr:colOff>
      <xdr:row>0</xdr:row>
      <xdr:rowOff>66675</xdr:rowOff>
    </xdr:from>
    <xdr:to>
      <xdr:col>0</xdr:col>
      <xdr:colOff>485774</xdr:colOff>
      <xdr:row>0</xdr:row>
      <xdr:rowOff>371475</xdr:rowOff>
    </xdr:to>
    <xdr:sp macro="" textlink="">
      <xdr:nvSpPr>
        <xdr:cNvPr id="29" name="לחצן פעולה: עזרה 28">
          <a:hlinkClick xmlns:r="http://schemas.openxmlformats.org/officeDocument/2006/relationships" r:id="rId12" tooltip="שליחת דואר אלקטרוני למוקד"/>
        </xdr:cNvPr>
        <xdr:cNvSpPr>
          <a:spLocks noChangeAspect="1"/>
        </xdr:cNvSpPr>
      </xdr:nvSpPr>
      <xdr:spPr>
        <a:xfrm>
          <a:off x="12449176" y="66675"/>
          <a:ext cx="334800" cy="3048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xdr:from>
      <xdr:col>2</xdr:col>
      <xdr:colOff>361950</xdr:colOff>
      <xdr:row>13</xdr:row>
      <xdr:rowOff>228599</xdr:rowOff>
    </xdr:from>
    <xdr:to>
      <xdr:col>2</xdr:col>
      <xdr:colOff>696750</xdr:colOff>
      <xdr:row>13</xdr:row>
      <xdr:rowOff>534599</xdr:rowOff>
    </xdr:to>
    <xdr:sp macro="" textlink="">
      <xdr:nvSpPr>
        <xdr:cNvPr id="30" name="לחצן פעולה: בית 29"/>
        <xdr:cNvSpPr>
          <a:spLocks noChangeAspect="1"/>
        </xdr:cNvSpPr>
      </xdr:nvSpPr>
      <xdr:spPr>
        <a:xfrm>
          <a:off x="10218900" y="4838699"/>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4</xdr:col>
      <xdr:colOff>468149</xdr:colOff>
      <xdr:row>13</xdr:row>
      <xdr:rowOff>228599</xdr:rowOff>
    </xdr:from>
    <xdr:to>
      <xdr:col>4</xdr:col>
      <xdr:colOff>802949</xdr:colOff>
      <xdr:row>13</xdr:row>
      <xdr:rowOff>534599</xdr:rowOff>
    </xdr:to>
    <xdr:sp macro="" textlink="">
      <xdr:nvSpPr>
        <xdr:cNvPr id="31" name="לחצן פעולה: מידע 30"/>
        <xdr:cNvSpPr>
          <a:spLocks noChangeAspect="1"/>
        </xdr:cNvSpPr>
      </xdr:nvSpPr>
      <xdr:spPr>
        <a:xfrm>
          <a:off x="8074351" y="4838699"/>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6</xdr:col>
      <xdr:colOff>440817</xdr:colOff>
      <xdr:row>13</xdr:row>
      <xdr:rowOff>228599</xdr:rowOff>
    </xdr:from>
    <xdr:to>
      <xdr:col>6</xdr:col>
      <xdr:colOff>775617</xdr:colOff>
      <xdr:row>13</xdr:row>
      <xdr:rowOff>534599</xdr:rowOff>
    </xdr:to>
    <xdr:sp macro="" textlink="">
      <xdr:nvSpPr>
        <xdr:cNvPr id="33" name="לחצן פעולה: עזרה 32"/>
        <xdr:cNvSpPr>
          <a:spLocks noChangeAspect="1"/>
        </xdr:cNvSpPr>
      </xdr:nvSpPr>
      <xdr:spPr>
        <a:xfrm>
          <a:off x="6063333" y="4838699"/>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xdr:from>
      <xdr:col>8</xdr:col>
      <xdr:colOff>436725</xdr:colOff>
      <xdr:row>13</xdr:row>
      <xdr:rowOff>228599</xdr:rowOff>
    </xdr:from>
    <xdr:to>
      <xdr:col>8</xdr:col>
      <xdr:colOff>771525</xdr:colOff>
      <xdr:row>13</xdr:row>
      <xdr:rowOff>534599</xdr:rowOff>
    </xdr:to>
    <xdr:sp macro="" textlink="">
      <xdr:nvSpPr>
        <xdr:cNvPr id="34" name="לחצן פעולה: אחורה או הקודם 33"/>
        <xdr:cNvSpPr>
          <a:spLocks noChangeAspect="1"/>
        </xdr:cNvSpPr>
      </xdr:nvSpPr>
      <xdr:spPr>
        <a:xfrm>
          <a:off x="4029075" y="4838699"/>
          <a:ext cx="334800" cy="306000"/>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123825</xdr:colOff>
      <xdr:row>46</xdr:row>
      <xdr:rowOff>0</xdr:rowOff>
    </xdr:from>
    <xdr:to>
      <xdr:col>1</xdr:col>
      <xdr:colOff>390525</xdr:colOff>
      <xdr:row>47</xdr:row>
      <xdr:rowOff>9525</xdr:rowOff>
    </xdr:to>
    <xdr:sp macro="" textlink="">
      <xdr:nvSpPr>
        <xdr:cNvPr id="37" name="לחצן פעולה: אחורה או הקודם 36">
          <a:hlinkClick xmlns:r="http://schemas.openxmlformats.org/officeDocument/2006/relationships" r:id="rId5" tooltip="עבור לגיליון"/>
        </xdr:cNvPr>
        <xdr:cNvSpPr>
          <a:spLocks noChangeAspect="1"/>
        </xdr:cNvSpPr>
      </xdr:nvSpPr>
      <xdr:spPr>
        <a:xfrm>
          <a:off x="11172825" y="16706850"/>
          <a:ext cx="266700" cy="238125"/>
        </a:xfrm>
        <a:prstGeom prst="actionButtonBackPrevious">
          <a:avLst/>
        </a:prstGeom>
      </xdr:spPr>
      <xdr:style>
        <a:lnRef idx="0">
          <a:schemeClr val="accent6"/>
        </a:lnRef>
        <a:fillRef idx="3">
          <a:schemeClr val="accent6"/>
        </a:fillRef>
        <a:effectRef idx="3">
          <a:schemeClr val="accent6"/>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editAs="oneCell">
    <xdr:from>
      <xdr:col>11</xdr:col>
      <xdr:colOff>360640</xdr:colOff>
      <xdr:row>0</xdr:row>
      <xdr:rowOff>47625</xdr:rowOff>
    </xdr:from>
    <xdr:to>
      <xdr:col>13</xdr:col>
      <xdr:colOff>514350</xdr:colOff>
      <xdr:row>0</xdr:row>
      <xdr:rowOff>451781</xdr:rowOff>
    </xdr:to>
    <xdr:pic>
      <xdr:nvPicPr>
        <xdr:cNvPr id="4" name="תמונה 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71450" y="47625"/>
          <a:ext cx="1210985" cy="404156"/>
        </a:xfrm>
        <a:prstGeom prst="rect">
          <a:avLst/>
        </a:prstGeom>
      </xdr:spPr>
    </xdr:pic>
    <xdr:clientData/>
  </xdr:twoCellAnchor>
  <xdr:twoCellAnchor>
    <xdr:from>
      <xdr:col>7</xdr:col>
      <xdr:colOff>714375</xdr:colOff>
      <xdr:row>3</xdr:row>
      <xdr:rowOff>847725</xdr:rowOff>
    </xdr:from>
    <xdr:to>
      <xdr:col>7</xdr:col>
      <xdr:colOff>969640</xdr:colOff>
      <xdr:row>3</xdr:row>
      <xdr:rowOff>1112515</xdr:rowOff>
    </xdr:to>
    <xdr:sp macro="" textlink="">
      <xdr:nvSpPr>
        <xdr:cNvPr id="32" name="לחצן פעולה: מסמך 31">
          <a:hlinkClick xmlns:r="http://schemas.openxmlformats.org/officeDocument/2006/relationships" r:id="rId14"/>
        </xdr:cNvPr>
        <xdr:cNvSpPr/>
      </xdr:nvSpPr>
      <xdr:spPr>
        <a:xfrm>
          <a:off x="4850135" y="1638300"/>
          <a:ext cx="255265" cy="264790"/>
        </a:xfrm>
        <a:prstGeom prst="actionButtonDocument">
          <a:avLst/>
        </a:prstGeom>
        <a:ln>
          <a:solidFill>
            <a:schemeClr val="accent5">
              <a:lumMod val="20000"/>
              <a:lumOff val="80000"/>
            </a:schemeClr>
          </a:solidFill>
        </a:ln>
      </xdr:spPr>
      <xdr:style>
        <a:lnRef idx="0">
          <a:schemeClr val="accent1"/>
        </a:lnRef>
        <a:fillRef idx="3">
          <a:schemeClr val="accent1"/>
        </a:fillRef>
        <a:effectRef idx="3">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8101</xdr:colOff>
      <xdr:row>0</xdr:row>
      <xdr:rowOff>66675</xdr:rowOff>
    </xdr:from>
    <xdr:to>
      <xdr:col>3</xdr:col>
      <xdr:colOff>342901</xdr:colOff>
      <xdr:row>0</xdr:row>
      <xdr:rowOff>372675</xdr:rowOff>
    </xdr:to>
    <xdr:sp macro="" textlink="">
      <xdr:nvSpPr>
        <xdr:cNvPr id="5" name="לחצן פעולה: בית 4">
          <a:hlinkClick xmlns:r="http://schemas.openxmlformats.org/officeDocument/2006/relationships" r:id="rId1" tooltip="מעבר לגיליון הנחיות"/>
        </xdr:cNvPr>
        <xdr:cNvSpPr>
          <a:spLocks noChangeAspect="1"/>
        </xdr:cNvSpPr>
      </xdr:nvSpPr>
      <xdr:spPr>
        <a:xfrm>
          <a:off x="14182724" y="66675"/>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455775</xdr:colOff>
      <xdr:row>0</xdr:row>
      <xdr:rowOff>66675</xdr:rowOff>
    </xdr:from>
    <xdr:to>
      <xdr:col>3</xdr:col>
      <xdr:colOff>790575</xdr:colOff>
      <xdr:row>0</xdr:row>
      <xdr:rowOff>372675</xdr:rowOff>
    </xdr:to>
    <xdr:sp macro="" textlink="">
      <xdr:nvSpPr>
        <xdr:cNvPr id="6" name="לחצן פעולה: מידע 5">
          <a:hlinkClick xmlns:r="http://schemas.openxmlformats.org/officeDocument/2006/relationships" r:id="rId2" tooltip="הסבר על המילוי"/>
        </xdr:cNvPr>
        <xdr:cNvSpPr>
          <a:spLocks noChangeAspect="1"/>
        </xdr:cNvSpPr>
      </xdr:nvSpPr>
      <xdr:spPr>
        <a:xfrm>
          <a:off x="13735050" y="66675"/>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904875</xdr:colOff>
      <xdr:row>0</xdr:row>
      <xdr:rowOff>66675</xdr:rowOff>
    </xdr:from>
    <xdr:to>
      <xdr:col>3</xdr:col>
      <xdr:colOff>1190625</xdr:colOff>
      <xdr:row>0</xdr:row>
      <xdr:rowOff>372675</xdr:rowOff>
    </xdr:to>
    <xdr:sp macro="" textlink="">
      <xdr:nvSpPr>
        <xdr:cNvPr id="8" name="לחצן פעולה: עזרה 7">
          <a:hlinkClick xmlns:r="http://schemas.openxmlformats.org/officeDocument/2006/relationships" r:id="rId3" tooltip="שליחת דואר אלקטרוני למוקד"/>
        </xdr:cNvPr>
        <xdr:cNvSpPr>
          <a:spLocks noChangeAspect="1"/>
        </xdr:cNvSpPr>
      </xdr:nvSpPr>
      <xdr:spPr>
        <a:xfrm>
          <a:off x="17230725" y="66675"/>
          <a:ext cx="28575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editAs="oneCell">
    <xdr:from>
      <xdr:col>12</xdr:col>
      <xdr:colOff>981075</xdr:colOff>
      <xdr:row>0</xdr:row>
      <xdr:rowOff>38100</xdr:rowOff>
    </xdr:from>
    <xdr:to>
      <xdr:col>12</xdr:col>
      <xdr:colOff>2192060</xdr:colOff>
      <xdr:row>0</xdr:row>
      <xdr:rowOff>442256</xdr:rowOff>
    </xdr:to>
    <xdr:pic>
      <xdr:nvPicPr>
        <xdr:cNvPr id="9" name="תמונה 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89240" y="38100"/>
          <a:ext cx="1210985" cy="40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655800</xdr:colOff>
      <xdr:row>0</xdr:row>
      <xdr:rowOff>85725</xdr:rowOff>
    </xdr:from>
    <xdr:to>
      <xdr:col>3</xdr:col>
      <xdr:colOff>990600</xdr:colOff>
      <xdr:row>0</xdr:row>
      <xdr:rowOff>391725</xdr:rowOff>
    </xdr:to>
    <xdr:sp macro="" textlink="">
      <xdr:nvSpPr>
        <xdr:cNvPr id="7" name="לחצן פעולה: מידע 6">
          <a:hlinkClick xmlns:r="http://schemas.openxmlformats.org/officeDocument/2006/relationships" r:id="rId1" tooltip="הסבר על המילוי"/>
        </xdr:cNvPr>
        <xdr:cNvSpPr>
          <a:spLocks noChangeAspect="1"/>
        </xdr:cNvSpPr>
      </xdr:nvSpPr>
      <xdr:spPr>
        <a:xfrm>
          <a:off x="10363200" y="85725"/>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198601</xdr:colOff>
      <xdr:row>0</xdr:row>
      <xdr:rowOff>85725</xdr:rowOff>
    </xdr:from>
    <xdr:to>
      <xdr:col>3</xdr:col>
      <xdr:colOff>533401</xdr:colOff>
      <xdr:row>0</xdr:row>
      <xdr:rowOff>391725</xdr:rowOff>
    </xdr:to>
    <xdr:sp macro="" textlink="">
      <xdr:nvSpPr>
        <xdr:cNvPr id="8" name="לחצן פעולה: בית 7">
          <a:hlinkClick xmlns:r="http://schemas.openxmlformats.org/officeDocument/2006/relationships" r:id="rId2" tooltip="מעבר לגיליון הנחיות"/>
        </xdr:cNvPr>
        <xdr:cNvSpPr>
          <a:spLocks noChangeAspect="1"/>
        </xdr:cNvSpPr>
      </xdr:nvSpPr>
      <xdr:spPr>
        <a:xfrm>
          <a:off x="10820399" y="85725"/>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1114425</xdr:colOff>
      <xdr:row>0</xdr:row>
      <xdr:rowOff>85725</xdr:rowOff>
    </xdr:from>
    <xdr:to>
      <xdr:col>4</xdr:col>
      <xdr:colOff>58575</xdr:colOff>
      <xdr:row>0</xdr:row>
      <xdr:rowOff>391725</xdr:rowOff>
    </xdr:to>
    <xdr:sp macro="" textlink="">
      <xdr:nvSpPr>
        <xdr:cNvPr id="5" name="לחצן פעולה: עזרה 4">
          <a:hlinkClick xmlns:r="http://schemas.openxmlformats.org/officeDocument/2006/relationships" r:id="rId3" tooltip="שליחת דואר אלקטרוני למוקד"/>
        </xdr:cNvPr>
        <xdr:cNvSpPr>
          <a:spLocks noChangeAspect="1"/>
        </xdr:cNvSpPr>
      </xdr:nvSpPr>
      <xdr:spPr>
        <a:xfrm>
          <a:off x="9904575" y="85725"/>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editAs="oneCell">
    <xdr:from>
      <xdr:col>12</xdr:col>
      <xdr:colOff>542925</xdr:colOff>
      <xdr:row>0</xdr:row>
      <xdr:rowOff>38100</xdr:rowOff>
    </xdr:from>
    <xdr:to>
      <xdr:col>13</xdr:col>
      <xdr:colOff>401360</xdr:colOff>
      <xdr:row>0</xdr:row>
      <xdr:rowOff>442256</xdr:rowOff>
    </xdr:to>
    <xdr:pic>
      <xdr:nvPicPr>
        <xdr:cNvPr id="6" name="תמונה 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4440" y="38100"/>
          <a:ext cx="1210985" cy="4041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236701</xdr:colOff>
      <xdr:row>0</xdr:row>
      <xdr:rowOff>85725</xdr:rowOff>
    </xdr:from>
    <xdr:to>
      <xdr:col>2</xdr:col>
      <xdr:colOff>571501</xdr:colOff>
      <xdr:row>0</xdr:row>
      <xdr:rowOff>391725</xdr:rowOff>
    </xdr:to>
    <xdr:sp macro="" textlink="">
      <xdr:nvSpPr>
        <xdr:cNvPr id="6" name="לחצן פעולה: בית 5">
          <a:hlinkClick xmlns:r="http://schemas.openxmlformats.org/officeDocument/2006/relationships" r:id="rId1" tooltip="מעבר לגיליון הנחיות"/>
        </xdr:cNvPr>
        <xdr:cNvSpPr>
          <a:spLocks noChangeAspect="1"/>
        </xdr:cNvSpPr>
      </xdr:nvSpPr>
      <xdr:spPr>
        <a:xfrm>
          <a:off x="11553824" y="85725"/>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2</xdr:col>
      <xdr:colOff>685800</xdr:colOff>
      <xdr:row>0</xdr:row>
      <xdr:rowOff>85725</xdr:rowOff>
    </xdr:from>
    <xdr:to>
      <xdr:col>2</xdr:col>
      <xdr:colOff>1020600</xdr:colOff>
      <xdr:row>0</xdr:row>
      <xdr:rowOff>391725</xdr:rowOff>
    </xdr:to>
    <xdr:sp macro="" textlink="">
      <xdr:nvSpPr>
        <xdr:cNvPr id="7" name="לחצן פעולה: מידע 6">
          <a:hlinkClick xmlns:r="http://schemas.openxmlformats.org/officeDocument/2006/relationships" r:id="rId2" tooltip="הסבר על המילוי"/>
        </xdr:cNvPr>
        <xdr:cNvSpPr>
          <a:spLocks noChangeAspect="1"/>
        </xdr:cNvSpPr>
      </xdr:nvSpPr>
      <xdr:spPr>
        <a:xfrm>
          <a:off x="11104725" y="85725"/>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11</xdr:col>
      <xdr:colOff>666750</xdr:colOff>
      <xdr:row>19</xdr:row>
      <xdr:rowOff>0</xdr:rowOff>
    </xdr:from>
    <xdr:to>
      <xdr:col>18</xdr:col>
      <xdr:colOff>266700</xdr:colOff>
      <xdr:row>32</xdr:row>
      <xdr:rowOff>155850</xdr:rowOff>
    </xdr:to>
    <xdr:graphicFrame macro="">
      <xdr:nvGraphicFramePr>
        <xdr:cNvPr id="8" name="תרשים 7"/>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125249</xdr:colOff>
      <xdr:row>33</xdr:row>
      <xdr:rowOff>66674</xdr:rowOff>
    </xdr:from>
    <xdr:to>
      <xdr:col>10</xdr:col>
      <xdr:colOff>2324099</xdr:colOff>
      <xdr:row>47</xdr:row>
      <xdr:rowOff>12974</xdr:rowOff>
    </xdr:to>
    <xdr:graphicFrame macro="">
      <xdr:nvGraphicFramePr>
        <xdr:cNvPr id="9" name="תרשים 8"/>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125249</xdr:colOff>
      <xdr:row>19</xdr:row>
      <xdr:rowOff>0</xdr:rowOff>
    </xdr:from>
    <xdr:to>
      <xdr:col>10</xdr:col>
      <xdr:colOff>2324099</xdr:colOff>
      <xdr:row>32</xdr:row>
      <xdr:rowOff>155850</xdr:rowOff>
    </xdr:to>
    <xdr:graphicFrame macro="">
      <xdr:nvGraphicFramePr>
        <xdr:cNvPr id="11" name="תרשים 10"/>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1133475</xdr:colOff>
      <xdr:row>0</xdr:row>
      <xdr:rowOff>85725</xdr:rowOff>
    </xdr:from>
    <xdr:to>
      <xdr:col>2</xdr:col>
      <xdr:colOff>1468275</xdr:colOff>
      <xdr:row>0</xdr:row>
      <xdr:rowOff>391725</xdr:rowOff>
    </xdr:to>
    <xdr:sp macro="" textlink="">
      <xdr:nvSpPr>
        <xdr:cNvPr id="10" name="לחצן פעולה: עזרה 9">
          <a:hlinkClick xmlns:r="http://schemas.openxmlformats.org/officeDocument/2006/relationships" r:id="rId6" tooltip="שליחת דואר אלקטרוני למוקד"/>
        </xdr:cNvPr>
        <xdr:cNvSpPr>
          <a:spLocks noChangeAspect="1"/>
        </xdr:cNvSpPr>
      </xdr:nvSpPr>
      <xdr:spPr>
        <a:xfrm>
          <a:off x="10657050" y="85725"/>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editAs="oneCell">
    <xdr:from>
      <xdr:col>17</xdr:col>
      <xdr:colOff>1028700</xdr:colOff>
      <xdr:row>0</xdr:row>
      <xdr:rowOff>47625</xdr:rowOff>
    </xdr:from>
    <xdr:to>
      <xdr:col>17</xdr:col>
      <xdr:colOff>2239685</xdr:colOff>
      <xdr:row>0</xdr:row>
      <xdr:rowOff>451781</xdr:rowOff>
    </xdr:to>
    <xdr:pic>
      <xdr:nvPicPr>
        <xdr:cNvPr id="12" name="תמונה 1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3540" y="47625"/>
          <a:ext cx="1210985" cy="404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4</xdr:row>
      <xdr:rowOff>95250</xdr:rowOff>
    </xdr:from>
    <xdr:to>
      <xdr:col>1</xdr:col>
      <xdr:colOff>781050</xdr:colOff>
      <xdr:row>4</xdr:row>
      <xdr:rowOff>333375</xdr:rowOff>
    </xdr:to>
    <xdr:sp macro="" textlink="">
      <xdr:nvSpPr>
        <xdr:cNvPr id="3" name="לחצן פעולה: מידע 2">
          <a:hlinkClick xmlns:r="http://schemas.openxmlformats.org/officeDocument/2006/relationships" r:id="rId1" tooltip="הסבר על המילוי"/>
        </xdr:cNvPr>
        <xdr:cNvSpPr>
          <a:spLocks noChangeAspect="1"/>
        </xdr:cNvSpPr>
      </xdr:nvSpPr>
      <xdr:spPr>
        <a:xfrm>
          <a:off x="11791950" y="1085850"/>
          <a:ext cx="266700" cy="238125"/>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124682</xdr:colOff>
      <xdr:row>0</xdr:row>
      <xdr:rowOff>95250</xdr:rowOff>
    </xdr:from>
    <xdr:to>
      <xdr:col>1</xdr:col>
      <xdr:colOff>459482</xdr:colOff>
      <xdr:row>0</xdr:row>
      <xdr:rowOff>401250</xdr:rowOff>
    </xdr:to>
    <xdr:sp macro="" textlink="">
      <xdr:nvSpPr>
        <xdr:cNvPr id="8" name="לחצן פעולה: בית 7">
          <a:hlinkClick xmlns:r="http://schemas.openxmlformats.org/officeDocument/2006/relationships" r:id="rId2" tooltip="מעבר לגיליון הנחיות"/>
        </xdr:cNvPr>
        <xdr:cNvSpPr>
          <a:spLocks noChangeAspect="1"/>
        </xdr:cNvSpPr>
      </xdr:nvSpPr>
      <xdr:spPr>
        <a:xfrm>
          <a:off x="12199243" y="95250"/>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514350</xdr:colOff>
      <xdr:row>13</xdr:row>
      <xdr:rowOff>85725</xdr:rowOff>
    </xdr:from>
    <xdr:to>
      <xdr:col>1</xdr:col>
      <xdr:colOff>781050</xdr:colOff>
      <xdr:row>13</xdr:row>
      <xdr:rowOff>323850</xdr:rowOff>
    </xdr:to>
    <xdr:sp macro="" textlink="">
      <xdr:nvSpPr>
        <xdr:cNvPr id="7" name="לחצן פעולה: מידע 6">
          <a:hlinkClick xmlns:r="http://schemas.openxmlformats.org/officeDocument/2006/relationships" r:id="rId3" tooltip="הסבר על המילוי"/>
        </xdr:cNvPr>
        <xdr:cNvSpPr>
          <a:spLocks noChangeAspect="1"/>
        </xdr:cNvSpPr>
      </xdr:nvSpPr>
      <xdr:spPr>
        <a:xfrm>
          <a:off x="11791950" y="4352925"/>
          <a:ext cx="266700" cy="238125"/>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561975</xdr:colOff>
      <xdr:row>0</xdr:row>
      <xdr:rowOff>95250</xdr:rowOff>
    </xdr:from>
    <xdr:to>
      <xdr:col>1</xdr:col>
      <xdr:colOff>896775</xdr:colOff>
      <xdr:row>0</xdr:row>
      <xdr:rowOff>400050</xdr:rowOff>
    </xdr:to>
    <xdr:sp macro="" textlink="">
      <xdr:nvSpPr>
        <xdr:cNvPr id="10" name="לחצן פעולה: עזרה 9">
          <a:hlinkClick xmlns:r="http://schemas.openxmlformats.org/officeDocument/2006/relationships" r:id="rId4" tooltip="שליחת דואר אלקטרוני למוקד"/>
        </xdr:cNvPr>
        <xdr:cNvSpPr>
          <a:spLocks noChangeAspect="1"/>
        </xdr:cNvSpPr>
      </xdr:nvSpPr>
      <xdr:spPr>
        <a:xfrm>
          <a:off x="11761950" y="95250"/>
          <a:ext cx="334800" cy="3048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editAs="oneCell">
    <xdr:from>
      <xdr:col>10</xdr:col>
      <xdr:colOff>95250</xdr:colOff>
      <xdr:row>0</xdr:row>
      <xdr:rowOff>57150</xdr:rowOff>
    </xdr:from>
    <xdr:to>
      <xdr:col>11</xdr:col>
      <xdr:colOff>134660</xdr:colOff>
      <xdr:row>0</xdr:row>
      <xdr:rowOff>461306</xdr:rowOff>
    </xdr:to>
    <xdr:pic>
      <xdr:nvPicPr>
        <xdr:cNvPr id="9" name="תמונה 8"/>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1565" y="57150"/>
          <a:ext cx="1210985" cy="4041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512925</xdr:colOff>
      <xdr:row>0</xdr:row>
      <xdr:rowOff>76200</xdr:rowOff>
    </xdr:from>
    <xdr:to>
      <xdr:col>3</xdr:col>
      <xdr:colOff>847725</xdr:colOff>
      <xdr:row>0</xdr:row>
      <xdr:rowOff>382200</xdr:rowOff>
    </xdr:to>
    <xdr:sp macro="" textlink="">
      <xdr:nvSpPr>
        <xdr:cNvPr id="3" name="לחצן פעולה: מידע 2">
          <a:hlinkClick xmlns:r="http://schemas.openxmlformats.org/officeDocument/2006/relationships" r:id="rId1" tooltip="הסבר על המילוי"/>
        </xdr:cNvPr>
        <xdr:cNvSpPr>
          <a:spLocks noChangeAspect="1"/>
        </xdr:cNvSpPr>
      </xdr:nvSpPr>
      <xdr:spPr>
        <a:xfrm>
          <a:off x="11696700" y="76200"/>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55726</xdr:colOff>
      <xdr:row>0</xdr:row>
      <xdr:rowOff>76200</xdr:rowOff>
    </xdr:from>
    <xdr:to>
      <xdr:col>3</xdr:col>
      <xdr:colOff>390526</xdr:colOff>
      <xdr:row>0</xdr:row>
      <xdr:rowOff>382200</xdr:rowOff>
    </xdr:to>
    <xdr:sp macro="" textlink="">
      <xdr:nvSpPr>
        <xdr:cNvPr id="4" name="לחצן פעולה: בית 3">
          <a:hlinkClick xmlns:r="http://schemas.openxmlformats.org/officeDocument/2006/relationships" r:id="rId2" tooltip="מעבר לגיליון הנחיות"/>
        </xdr:cNvPr>
        <xdr:cNvSpPr>
          <a:spLocks noChangeAspect="1"/>
        </xdr:cNvSpPr>
      </xdr:nvSpPr>
      <xdr:spPr>
        <a:xfrm>
          <a:off x="12153899" y="76200"/>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971550</xdr:colOff>
      <xdr:row>0</xdr:row>
      <xdr:rowOff>76200</xdr:rowOff>
    </xdr:from>
    <xdr:to>
      <xdr:col>4</xdr:col>
      <xdr:colOff>268125</xdr:colOff>
      <xdr:row>0</xdr:row>
      <xdr:rowOff>382200</xdr:rowOff>
    </xdr:to>
    <xdr:sp macro="" textlink="">
      <xdr:nvSpPr>
        <xdr:cNvPr id="5" name="לחצן פעולה: עזרה 4">
          <a:hlinkClick xmlns:r="http://schemas.openxmlformats.org/officeDocument/2006/relationships" r:id="rId3" tooltip="שליחת דואר אלקטרוני למוקד"/>
        </xdr:cNvPr>
        <xdr:cNvSpPr>
          <a:spLocks noChangeAspect="1"/>
        </xdr:cNvSpPr>
      </xdr:nvSpPr>
      <xdr:spPr>
        <a:xfrm>
          <a:off x="11238075" y="76200"/>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editAs="oneCell">
    <xdr:from>
      <xdr:col>20</xdr:col>
      <xdr:colOff>495300</xdr:colOff>
      <xdr:row>0</xdr:row>
      <xdr:rowOff>57150</xdr:rowOff>
    </xdr:from>
    <xdr:to>
      <xdr:col>21</xdr:col>
      <xdr:colOff>1020485</xdr:colOff>
      <xdr:row>0</xdr:row>
      <xdr:rowOff>461306</xdr:rowOff>
    </xdr:to>
    <xdr:pic>
      <xdr:nvPicPr>
        <xdr:cNvPr id="6" name="תמונה 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21115440" y="57150"/>
          <a:ext cx="1210985" cy="4041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74776</xdr:colOff>
      <xdr:row>0</xdr:row>
      <xdr:rowOff>66675</xdr:rowOff>
    </xdr:from>
    <xdr:to>
      <xdr:col>3</xdr:col>
      <xdr:colOff>409576</xdr:colOff>
      <xdr:row>0</xdr:row>
      <xdr:rowOff>372675</xdr:rowOff>
    </xdr:to>
    <xdr:sp macro="" textlink="">
      <xdr:nvSpPr>
        <xdr:cNvPr id="6" name="לחצן פעולה: בית 5">
          <a:hlinkClick xmlns:r="http://schemas.openxmlformats.org/officeDocument/2006/relationships" r:id="rId1" tooltip="מעבר לגיליון הנחיות"/>
        </xdr:cNvPr>
        <xdr:cNvSpPr>
          <a:spLocks noChangeAspect="1"/>
        </xdr:cNvSpPr>
      </xdr:nvSpPr>
      <xdr:spPr>
        <a:xfrm>
          <a:off x="27117674" y="66675"/>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481101</xdr:colOff>
      <xdr:row>3</xdr:row>
      <xdr:rowOff>57150</xdr:rowOff>
    </xdr:from>
    <xdr:to>
      <xdr:col>3</xdr:col>
      <xdr:colOff>742951</xdr:colOff>
      <xdr:row>4</xdr:row>
      <xdr:rowOff>86925</xdr:rowOff>
    </xdr:to>
    <xdr:sp macro="" textlink="">
      <xdr:nvSpPr>
        <xdr:cNvPr id="4" name="לחצן פעולה: מידע 3">
          <a:hlinkClick xmlns:r="http://schemas.openxmlformats.org/officeDocument/2006/relationships" r:id="rId2" tooltip="הסבר על המילוי"/>
        </xdr:cNvPr>
        <xdr:cNvSpPr>
          <a:spLocks noChangeAspect="1"/>
        </xdr:cNvSpPr>
      </xdr:nvSpPr>
      <xdr:spPr>
        <a:xfrm>
          <a:off x="26784299" y="847725"/>
          <a:ext cx="261850" cy="239325"/>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485775</xdr:colOff>
      <xdr:row>0</xdr:row>
      <xdr:rowOff>66675</xdr:rowOff>
    </xdr:from>
    <xdr:to>
      <xdr:col>3</xdr:col>
      <xdr:colOff>820575</xdr:colOff>
      <xdr:row>0</xdr:row>
      <xdr:rowOff>372675</xdr:rowOff>
    </xdr:to>
    <xdr:sp macro="" textlink="">
      <xdr:nvSpPr>
        <xdr:cNvPr id="5" name="לחצן פעולה: עזרה 4">
          <a:hlinkClick xmlns:r="http://schemas.openxmlformats.org/officeDocument/2006/relationships" r:id="rId3" tooltip="שליחת דואר אלקטרוני למוקד"/>
        </xdr:cNvPr>
        <xdr:cNvSpPr>
          <a:spLocks noChangeAspect="1"/>
        </xdr:cNvSpPr>
      </xdr:nvSpPr>
      <xdr:spPr>
        <a:xfrm>
          <a:off x="26706675" y="66675"/>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xdr:from>
      <xdr:col>27</xdr:col>
      <xdr:colOff>9525</xdr:colOff>
      <xdr:row>3</xdr:row>
      <xdr:rowOff>19050</xdr:rowOff>
    </xdr:from>
    <xdr:to>
      <xdr:col>27</xdr:col>
      <xdr:colOff>271375</xdr:colOff>
      <xdr:row>4</xdr:row>
      <xdr:rowOff>48825</xdr:rowOff>
    </xdr:to>
    <xdr:sp macro="" textlink="">
      <xdr:nvSpPr>
        <xdr:cNvPr id="7" name="לחצן פעולה: מידע 6">
          <a:hlinkClick xmlns:r="http://schemas.openxmlformats.org/officeDocument/2006/relationships" r:id="rId4" tooltip="הסבר על המילוי"/>
        </xdr:cNvPr>
        <xdr:cNvSpPr>
          <a:spLocks noChangeAspect="1"/>
        </xdr:cNvSpPr>
      </xdr:nvSpPr>
      <xdr:spPr>
        <a:xfrm>
          <a:off x="10891925" y="809625"/>
          <a:ext cx="261850" cy="239325"/>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32</xdr:col>
      <xdr:colOff>1181100</xdr:colOff>
      <xdr:row>3</xdr:row>
      <xdr:rowOff>19050</xdr:rowOff>
    </xdr:from>
    <xdr:to>
      <xdr:col>33</xdr:col>
      <xdr:colOff>223750</xdr:colOff>
      <xdr:row>4</xdr:row>
      <xdr:rowOff>48825</xdr:rowOff>
    </xdr:to>
    <xdr:sp macro="" textlink="">
      <xdr:nvSpPr>
        <xdr:cNvPr id="8" name="לחצן פעולה: מידע 7">
          <a:hlinkClick xmlns:r="http://schemas.openxmlformats.org/officeDocument/2006/relationships" r:id="rId5" tooltip="הסבר על המילוי"/>
        </xdr:cNvPr>
        <xdr:cNvSpPr>
          <a:spLocks noChangeAspect="1"/>
        </xdr:cNvSpPr>
      </xdr:nvSpPr>
      <xdr:spPr>
        <a:xfrm>
          <a:off x="6291350" y="809625"/>
          <a:ext cx="261850" cy="239325"/>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editAs="oneCell">
    <xdr:from>
      <xdr:col>29</xdr:col>
      <xdr:colOff>990600</xdr:colOff>
      <xdr:row>0</xdr:row>
      <xdr:rowOff>38100</xdr:rowOff>
    </xdr:from>
    <xdr:to>
      <xdr:col>30</xdr:col>
      <xdr:colOff>972860</xdr:colOff>
      <xdr:row>0</xdr:row>
      <xdr:rowOff>442256</xdr:rowOff>
    </xdr:to>
    <xdr:pic>
      <xdr:nvPicPr>
        <xdr:cNvPr id="11" name="תמונה 1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99665" y="38100"/>
          <a:ext cx="1210985" cy="404156"/>
        </a:xfrm>
        <a:prstGeom prst="rect">
          <a:avLst/>
        </a:prstGeom>
      </xdr:spPr>
    </xdr:pic>
    <xdr:clientData/>
  </xdr:twoCellAnchor>
  <xdr:twoCellAnchor editAs="oneCell">
    <xdr:from>
      <xdr:col>39</xdr:col>
      <xdr:colOff>1066800</xdr:colOff>
      <xdr:row>0</xdr:row>
      <xdr:rowOff>47625</xdr:rowOff>
    </xdr:from>
    <xdr:to>
      <xdr:col>40</xdr:col>
      <xdr:colOff>1115735</xdr:colOff>
      <xdr:row>0</xdr:row>
      <xdr:rowOff>451781</xdr:rowOff>
    </xdr:to>
    <xdr:pic>
      <xdr:nvPicPr>
        <xdr:cNvPr id="12" name="תמונה 11"/>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70240" y="47625"/>
          <a:ext cx="1210985" cy="4041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330708</xdr:colOff>
      <xdr:row>0</xdr:row>
      <xdr:rowOff>95250</xdr:rowOff>
    </xdr:from>
    <xdr:to>
      <xdr:col>4</xdr:col>
      <xdr:colOff>694083</xdr:colOff>
      <xdr:row>0</xdr:row>
      <xdr:rowOff>401250</xdr:rowOff>
    </xdr:to>
    <xdr:sp macro="" textlink="">
      <xdr:nvSpPr>
        <xdr:cNvPr id="2" name="לחצן פעולה: בית 1">
          <a:hlinkClick xmlns:r="http://schemas.openxmlformats.org/officeDocument/2006/relationships" r:id="rId1" tooltip="מעבר לגיליון הנחיות"/>
        </xdr:cNvPr>
        <xdr:cNvSpPr>
          <a:spLocks noChangeAspect="1"/>
        </xdr:cNvSpPr>
      </xdr:nvSpPr>
      <xdr:spPr>
        <a:xfrm>
          <a:off x="10116792" y="95250"/>
          <a:ext cx="363375"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4</xdr:col>
      <xdr:colOff>798857</xdr:colOff>
      <xdr:row>0</xdr:row>
      <xdr:rowOff>95250</xdr:rowOff>
    </xdr:from>
    <xdr:to>
      <xdr:col>4</xdr:col>
      <xdr:colOff>1133657</xdr:colOff>
      <xdr:row>0</xdr:row>
      <xdr:rowOff>401250</xdr:rowOff>
    </xdr:to>
    <xdr:sp macro="" textlink="">
      <xdr:nvSpPr>
        <xdr:cNvPr id="3" name="לחצן פעולה: מידע 2">
          <a:hlinkClick xmlns:r="http://schemas.openxmlformats.org/officeDocument/2006/relationships" r:id="rId2" tooltip="הסבר על המילוי"/>
        </xdr:cNvPr>
        <xdr:cNvSpPr>
          <a:spLocks noChangeAspect="1"/>
        </xdr:cNvSpPr>
      </xdr:nvSpPr>
      <xdr:spPr>
        <a:xfrm>
          <a:off x="9677218" y="95250"/>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19</xdr:col>
      <xdr:colOff>595105</xdr:colOff>
      <xdr:row>0</xdr:row>
      <xdr:rowOff>95251</xdr:rowOff>
    </xdr:from>
    <xdr:to>
      <xdr:col>22</xdr:col>
      <xdr:colOff>538368</xdr:colOff>
      <xdr:row>0</xdr:row>
      <xdr:rowOff>426555</xdr:rowOff>
    </xdr:to>
    <xdr:sp macro="" textlink="">
      <xdr:nvSpPr>
        <xdr:cNvPr id="6" name="מלבן מעוגל 5">
          <a:hlinkClick xmlns:r="http://schemas.openxmlformats.org/officeDocument/2006/relationships" r:id="rId3" tooltip="מעבר לרשימת משאבים"/>
        </xdr:cNvPr>
        <xdr:cNvSpPr/>
      </xdr:nvSpPr>
      <xdr:spPr>
        <a:xfrm>
          <a:off x="9558132" y="95251"/>
          <a:ext cx="3153188" cy="331304"/>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1" anchor="ctr"/>
        <a:lstStyle/>
        <a:p>
          <a:pPr algn="ctr" rtl="1"/>
          <a:r>
            <a:rPr lang="he-IL" sz="1400" b="1">
              <a:latin typeface="Arial Unicode MS" panose="020B0604020202020204" pitchFamily="34" charset="-128"/>
              <a:ea typeface="Arial Unicode MS" panose="020B0604020202020204" pitchFamily="34" charset="-128"/>
              <a:cs typeface="Arial Unicode MS" panose="020B0604020202020204" pitchFamily="34" charset="-128"/>
            </a:rPr>
            <a:t>לחץ</a:t>
          </a:r>
          <a:r>
            <a:rPr lang="he-IL" sz="1400" b="1" baseline="0">
              <a:latin typeface="Arial Unicode MS" panose="020B0604020202020204" pitchFamily="34" charset="-128"/>
              <a:ea typeface="Arial Unicode MS" panose="020B0604020202020204" pitchFamily="34" charset="-128"/>
              <a:cs typeface="Arial Unicode MS" panose="020B0604020202020204" pitchFamily="34" charset="-128"/>
            </a:rPr>
            <a:t> ל</a:t>
          </a:r>
          <a:r>
            <a:rPr lang="he-IL" sz="1400" b="1">
              <a:latin typeface="Arial Unicode MS" panose="020B0604020202020204" pitchFamily="34" charset="-128"/>
              <a:ea typeface="Arial Unicode MS" panose="020B0604020202020204" pitchFamily="34" charset="-128"/>
              <a:cs typeface="Arial Unicode MS" panose="020B0604020202020204" pitchFamily="34" charset="-128"/>
            </a:rPr>
            <a:t>מעבר לרשימת המשאבים</a:t>
          </a:r>
        </a:p>
      </xdr:txBody>
    </xdr:sp>
    <xdr:clientData/>
  </xdr:twoCellAnchor>
  <xdr:twoCellAnchor>
    <xdr:from>
      <xdr:col>4</xdr:col>
      <xdr:colOff>1228725</xdr:colOff>
      <xdr:row>0</xdr:row>
      <xdr:rowOff>95250</xdr:rowOff>
    </xdr:from>
    <xdr:to>
      <xdr:col>4</xdr:col>
      <xdr:colOff>1554000</xdr:colOff>
      <xdr:row>0</xdr:row>
      <xdr:rowOff>401250</xdr:rowOff>
    </xdr:to>
    <xdr:sp macro="" textlink="">
      <xdr:nvSpPr>
        <xdr:cNvPr id="7" name="לחצן פעולה: עזרה 6">
          <a:hlinkClick xmlns:r="http://schemas.openxmlformats.org/officeDocument/2006/relationships" r:id="rId4" tooltip="שליחת דואר אלקטרוני למוקד"/>
        </xdr:cNvPr>
        <xdr:cNvSpPr>
          <a:spLocks noChangeAspect="1"/>
        </xdr:cNvSpPr>
      </xdr:nvSpPr>
      <xdr:spPr>
        <a:xfrm>
          <a:off x="9256875" y="95250"/>
          <a:ext cx="325275"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xdr:from>
      <xdr:col>17</xdr:col>
      <xdr:colOff>200025</xdr:colOff>
      <xdr:row>0</xdr:row>
      <xdr:rowOff>95251</xdr:rowOff>
    </xdr:from>
    <xdr:to>
      <xdr:col>18</xdr:col>
      <xdr:colOff>504825</xdr:colOff>
      <xdr:row>0</xdr:row>
      <xdr:rowOff>409575</xdr:rowOff>
    </xdr:to>
    <xdr:sp macro="" textlink="">
      <xdr:nvSpPr>
        <xdr:cNvPr id="5" name="מלבן מעוגל 4">
          <a:hlinkClick xmlns:r="http://schemas.openxmlformats.org/officeDocument/2006/relationships" r:id="rId5" tooltip="מעבר לגאנט תוצרים"/>
        </xdr:cNvPr>
        <xdr:cNvSpPr>
          <a:spLocks noChangeAspect="1"/>
        </xdr:cNvSpPr>
      </xdr:nvSpPr>
      <xdr:spPr>
        <a:xfrm>
          <a:off x="13554075" y="95251"/>
          <a:ext cx="1190625" cy="314324"/>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he-IL" sz="1400" b="1" baseline="0">
              <a:latin typeface="Arial Unicode MS" panose="020B0604020202020204" pitchFamily="34" charset="-128"/>
              <a:ea typeface="Arial Unicode MS" panose="020B0604020202020204" pitchFamily="34" charset="-128"/>
              <a:cs typeface="Arial Unicode MS" panose="020B0604020202020204" pitchFamily="34" charset="-128"/>
            </a:rPr>
            <a:t>גאנט תוצרים</a:t>
          </a:r>
          <a:endParaRPr lang="he-IL" sz="1400" b="1">
            <a:latin typeface="Arial Unicode MS" panose="020B0604020202020204" pitchFamily="34" charset="-128"/>
            <a:ea typeface="Arial Unicode MS" panose="020B0604020202020204" pitchFamily="34" charset="-128"/>
            <a:cs typeface="Arial Unicode MS" panose="020B0604020202020204" pitchFamily="34" charset="-128"/>
          </a:endParaRPr>
        </a:p>
      </xdr:txBody>
    </xdr:sp>
    <xdr:clientData/>
  </xdr:twoCellAnchor>
  <xdr:twoCellAnchor editAs="oneCell">
    <xdr:from>
      <xdr:col>30</xdr:col>
      <xdr:colOff>552450</xdr:colOff>
      <xdr:row>0</xdr:row>
      <xdr:rowOff>57150</xdr:rowOff>
    </xdr:from>
    <xdr:to>
      <xdr:col>30</xdr:col>
      <xdr:colOff>1763435</xdr:colOff>
      <xdr:row>0</xdr:row>
      <xdr:rowOff>461306</xdr:rowOff>
    </xdr:to>
    <xdr:pic>
      <xdr:nvPicPr>
        <xdr:cNvPr id="8" name="תמונה 7"/>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17815" y="57150"/>
          <a:ext cx="1210985" cy="4041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552450</xdr:colOff>
      <xdr:row>0</xdr:row>
      <xdr:rowOff>104775</xdr:rowOff>
    </xdr:from>
    <xdr:to>
      <xdr:col>2</xdr:col>
      <xdr:colOff>887250</xdr:colOff>
      <xdr:row>0</xdr:row>
      <xdr:rowOff>410775</xdr:rowOff>
    </xdr:to>
    <xdr:sp macro="" textlink="">
      <xdr:nvSpPr>
        <xdr:cNvPr id="4" name="לחצן פעולה: קדימה או הבא 3">
          <a:hlinkClick xmlns:r="http://schemas.openxmlformats.org/officeDocument/2006/relationships" r:id="rId1" tooltip="חזרה לגיליון ניהול משאבים"/>
        </xdr:cNvPr>
        <xdr:cNvSpPr>
          <a:spLocks noChangeAspect="1"/>
        </xdr:cNvSpPr>
      </xdr:nvSpPr>
      <xdr:spPr>
        <a:xfrm>
          <a:off x="11225849250" y="104775"/>
          <a:ext cx="334800" cy="306000"/>
        </a:xfrm>
        <a:prstGeom prst="actionButtonForwardNext">
          <a:avLst/>
        </a:prstGeom>
        <a:solidFill>
          <a:srgbClr val="FFFF00"/>
        </a:solidFill>
      </xdr:spPr>
      <xdr:style>
        <a:lnRef idx="0">
          <a:schemeClr val="accent4"/>
        </a:lnRef>
        <a:fillRef idx="3">
          <a:schemeClr val="accent4"/>
        </a:fillRef>
        <a:effectRef idx="3">
          <a:schemeClr val="accent4"/>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2</xdr:col>
      <xdr:colOff>85725</xdr:colOff>
      <xdr:row>0</xdr:row>
      <xdr:rowOff>104775</xdr:rowOff>
    </xdr:from>
    <xdr:to>
      <xdr:col>2</xdr:col>
      <xdr:colOff>420525</xdr:colOff>
      <xdr:row>0</xdr:row>
      <xdr:rowOff>410775</xdr:rowOff>
    </xdr:to>
    <xdr:sp macro="" textlink="">
      <xdr:nvSpPr>
        <xdr:cNvPr id="5" name="לחצן פעולה: עזרה 4">
          <a:hlinkClick xmlns:r="http://schemas.openxmlformats.org/officeDocument/2006/relationships" r:id="rId2" tooltip="שליחת דואר אלקטרוני למוקד"/>
        </xdr:cNvPr>
        <xdr:cNvSpPr>
          <a:spLocks noChangeAspect="1"/>
        </xdr:cNvSpPr>
      </xdr:nvSpPr>
      <xdr:spPr>
        <a:xfrm>
          <a:off x="11226315975" y="104775"/>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editAs="oneCell">
    <xdr:from>
      <xdr:col>18</xdr:col>
      <xdr:colOff>6535</xdr:colOff>
      <xdr:row>2</xdr:row>
      <xdr:rowOff>66675</xdr:rowOff>
    </xdr:from>
    <xdr:to>
      <xdr:col>28</xdr:col>
      <xdr:colOff>247650</xdr:colOff>
      <xdr:row>4</xdr:row>
      <xdr:rowOff>152400</xdr:rowOff>
    </xdr:to>
    <xdr:pic>
      <xdr:nvPicPr>
        <xdr:cNvPr id="8" name="תמונה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19225" y="619125"/>
          <a:ext cx="3193865" cy="466725"/>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140208</xdr:colOff>
      <xdr:row>0</xdr:row>
      <xdr:rowOff>76200</xdr:rowOff>
    </xdr:from>
    <xdr:to>
      <xdr:col>0</xdr:col>
      <xdr:colOff>475008</xdr:colOff>
      <xdr:row>0</xdr:row>
      <xdr:rowOff>382200</xdr:rowOff>
    </xdr:to>
    <xdr:sp macro="" textlink="">
      <xdr:nvSpPr>
        <xdr:cNvPr id="2" name="לחצן פעולה: בית 1">
          <a:hlinkClick xmlns:r="http://schemas.openxmlformats.org/officeDocument/2006/relationships" r:id="rId1" tooltip="מעבר לגיליון הנחיות"/>
        </xdr:cNvPr>
        <xdr:cNvSpPr/>
      </xdr:nvSpPr>
      <xdr:spPr>
        <a:xfrm>
          <a:off x="11238386817" y="76200"/>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0</xdr:col>
      <xdr:colOff>579782</xdr:colOff>
      <xdr:row>0</xdr:row>
      <xdr:rowOff>76200</xdr:rowOff>
    </xdr:from>
    <xdr:to>
      <xdr:col>0</xdr:col>
      <xdr:colOff>914582</xdr:colOff>
      <xdr:row>0</xdr:row>
      <xdr:rowOff>382200</xdr:rowOff>
    </xdr:to>
    <xdr:sp macro="" textlink="">
      <xdr:nvSpPr>
        <xdr:cNvPr id="3" name="לחצן פעולה: מידע 2">
          <a:hlinkClick xmlns:r="http://schemas.openxmlformats.org/officeDocument/2006/relationships" r:id="rId2" tooltip="הסבר על המילוי"/>
        </xdr:cNvPr>
        <xdr:cNvSpPr/>
      </xdr:nvSpPr>
      <xdr:spPr>
        <a:xfrm>
          <a:off x="11237947243" y="76200"/>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0</xdr:col>
      <xdr:colOff>1025365</xdr:colOff>
      <xdr:row>0</xdr:row>
      <xdr:rowOff>76200</xdr:rowOff>
    </xdr:from>
    <xdr:to>
      <xdr:col>1</xdr:col>
      <xdr:colOff>312415</xdr:colOff>
      <xdr:row>0</xdr:row>
      <xdr:rowOff>382200</xdr:rowOff>
    </xdr:to>
    <xdr:sp macro="" textlink="">
      <xdr:nvSpPr>
        <xdr:cNvPr id="6" name="לחצן פעולה: קדימה או הבא 5">
          <a:hlinkClick xmlns:r="http://schemas.openxmlformats.org/officeDocument/2006/relationships" r:id="rId3" tooltip="חזרה לגיליון הזנת תוצרים לפעילויות"/>
        </xdr:cNvPr>
        <xdr:cNvSpPr/>
      </xdr:nvSpPr>
      <xdr:spPr>
        <a:xfrm>
          <a:off x="11237501660" y="76200"/>
          <a:ext cx="334800" cy="306000"/>
        </a:xfrm>
        <a:prstGeom prst="actionButtonForwardNext">
          <a:avLst/>
        </a:prstGeom>
        <a:solidFill>
          <a:srgbClr val="FFFF00"/>
        </a:solidFill>
      </xdr:spPr>
      <xdr:style>
        <a:lnRef idx="0">
          <a:schemeClr val="accent4"/>
        </a:lnRef>
        <a:fillRef idx="3">
          <a:schemeClr val="accent4"/>
        </a:fillRef>
        <a:effectRef idx="3">
          <a:schemeClr val="accent4"/>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2</xdr:col>
      <xdr:colOff>85725</xdr:colOff>
      <xdr:row>0</xdr:row>
      <xdr:rowOff>76200</xdr:rowOff>
    </xdr:from>
    <xdr:to>
      <xdr:col>2</xdr:col>
      <xdr:colOff>420525</xdr:colOff>
      <xdr:row>0</xdr:row>
      <xdr:rowOff>382200</xdr:rowOff>
    </xdr:to>
    <xdr:sp macro="" textlink="">
      <xdr:nvSpPr>
        <xdr:cNvPr id="7" name="לחצן פעולה: עזרה 6">
          <a:hlinkClick xmlns:r="http://schemas.openxmlformats.org/officeDocument/2006/relationships" r:id="rId4" tooltip="שליחת דואר אלקטרוני למוקד"/>
        </xdr:cNvPr>
        <xdr:cNvSpPr/>
      </xdr:nvSpPr>
      <xdr:spPr>
        <a:xfrm>
          <a:off x="11237069700" y="76200"/>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542925</xdr:colOff>
      <xdr:row>3</xdr:row>
      <xdr:rowOff>0</xdr:rowOff>
    </xdr:from>
    <xdr:to>
      <xdr:col>1</xdr:col>
      <xdr:colOff>2371725</xdr:colOff>
      <xdr:row>8</xdr:row>
      <xdr:rowOff>142875</xdr:rowOff>
    </xdr:to>
    <mc:AlternateContent xmlns:mc="http://schemas.openxmlformats.org/markup-compatibility/2006" xmlns:a14="http://schemas.microsoft.com/office/drawing/2010/main">
      <mc:Choice Requires="a14">
        <xdr:graphicFrame macro="">
          <xdr:nvGraphicFramePr>
            <xdr:cNvPr id="2" name="שם העובד"/>
            <xdr:cNvGraphicFramePr/>
          </xdr:nvGraphicFramePr>
          <xdr:xfrm>
            <a:off x="0" y="0"/>
            <a:ext cx="0" cy="0"/>
          </xdr:xfrm>
          <a:graphic>
            <a:graphicData uri="http://schemas.microsoft.com/office/drawing/2010/slicer">
              <sle:slicer xmlns:sle="http://schemas.microsoft.com/office/drawing/2010/slicer" name="שם העובד"/>
            </a:graphicData>
          </a:graphic>
        </xdr:graphicFrame>
      </mc:Choice>
      <mc:Fallback xmlns="">
        <xdr:sp macro="" textlink="">
          <xdr:nvSpPr>
            <xdr:cNvPr id="0" name=""/>
            <xdr:cNvSpPr>
              <a:spLocks noTextEdit="1"/>
            </xdr:cNvSpPr>
          </xdr:nvSpPr>
          <xdr:spPr>
            <a:xfrm>
              <a:off x="11236975875" y="676275"/>
              <a:ext cx="1828800" cy="1190625"/>
            </a:xfrm>
            <a:prstGeom prst="rect">
              <a:avLst/>
            </a:prstGeom>
            <a:solidFill>
              <a:prstClr val="white"/>
            </a:solidFill>
            <a:ln w="1">
              <a:solidFill>
                <a:prstClr val="green"/>
              </a:solidFill>
            </a:ln>
          </xdr:spPr>
          <xdr:txBody>
            <a:bodyPr vertOverflow="clip" horzOverflow="clip"/>
            <a:lstStyle/>
            <a:p>
              <a:r>
                <a:rPr lang="he-IL" sz="1100"/>
                <a:t>צורה זו מייצגת כלי פריסה. ניתן להשתמש בכלי פריסה בגירסת Excel 2010 ואילך.
אם הצורה השתנתה בגירסה מוקדמת יותר של Excel, או אם חוברת העבודה נשמרה ב- Excel 2003 או בגירסה מוקדמת יותר, אין אפשרות להשתמש בכלי הפריסה.</a:t>
              </a:r>
            </a:p>
          </xdr:txBody>
        </xdr:sp>
      </mc:Fallback>
    </mc:AlternateContent>
    <xdr:clientData/>
  </xdr:twoCellAnchor>
  <xdr:twoCellAnchor editAs="oneCell">
    <xdr:from>
      <xdr:col>1</xdr:col>
      <xdr:colOff>2574925</xdr:colOff>
      <xdr:row>3</xdr:row>
      <xdr:rowOff>0</xdr:rowOff>
    </xdr:from>
    <xdr:to>
      <xdr:col>3</xdr:col>
      <xdr:colOff>403225</xdr:colOff>
      <xdr:row>8</xdr:row>
      <xdr:rowOff>133349</xdr:rowOff>
    </xdr:to>
    <mc:AlternateContent xmlns:mc="http://schemas.openxmlformats.org/markup-compatibility/2006" xmlns:a14="http://schemas.microsoft.com/office/drawing/2010/main">
      <mc:Choice Requires="a14">
        <xdr:graphicFrame macro="">
          <xdr:nvGraphicFramePr>
            <xdr:cNvPr id="3" name="תפקיד"/>
            <xdr:cNvGraphicFramePr/>
          </xdr:nvGraphicFramePr>
          <xdr:xfrm>
            <a:off x="0" y="0"/>
            <a:ext cx="0" cy="0"/>
          </xdr:xfrm>
          <a:graphic>
            <a:graphicData uri="http://schemas.microsoft.com/office/drawing/2010/slicer">
              <sle:slicer xmlns:sle="http://schemas.microsoft.com/office/drawing/2010/slicer" name="תפקיד"/>
            </a:graphicData>
          </a:graphic>
        </xdr:graphicFrame>
      </mc:Choice>
      <mc:Fallback xmlns="">
        <xdr:sp macro="" textlink="">
          <xdr:nvSpPr>
            <xdr:cNvPr id="0" name=""/>
            <xdr:cNvSpPr>
              <a:spLocks noTextEdit="1"/>
            </xdr:cNvSpPr>
          </xdr:nvSpPr>
          <xdr:spPr>
            <a:xfrm>
              <a:off x="11234943875" y="676275"/>
              <a:ext cx="1828800" cy="1181099"/>
            </a:xfrm>
            <a:prstGeom prst="rect">
              <a:avLst/>
            </a:prstGeom>
            <a:solidFill>
              <a:prstClr val="white"/>
            </a:solidFill>
            <a:ln w="1">
              <a:solidFill>
                <a:prstClr val="green"/>
              </a:solidFill>
            </a:ln>
          </xdr:spPr>
          <xdr:txBody>
            <a:bodyPr vertOverflow="clip" horzOverflow="clip"/>
            <a:lstStyle/>
            <a:p>
              <a:r>
                <a:rPr lang="he-IL" sz="1100"/>
                <a:t>צורה זו מייצגת כלי פריסה. ניתן להשתמש בכלי פריסה בגירסת Excel 2010 ואילך.
אם הצורה השתנתה בגירסה מוקדמת יותר של Excel, או אם חוברת העבודה נשמרה ב- Excel 2003 או בגירסה מוקדמת יותר, אין אפשרות להשתמש בכלי הפריסה.</a:t>
              </a:r>
            </a:p>
          </xdr:txBody>
        </xdr:sp>
      </mc:Fallback>
    </mc:AlternateContent>
    <xdr:clientData/>
  </xdr:twoCellAnchor>
  <xdr:twoCellAnchor editAs="oneCell">
    <xdr:from>
      <xdr:col>3</xdr:col>
      <xdr:colOff>606425</xdr:colOff>
      <xdr:row>3</xdr:row>
      <xdr:rowOff>0</xdr:rowOff>
    </xdr:from>
    <xdr:to>
      <xdr:col>5</xdr:col>
      <xdr:colOff>234950</xdr:colOff>
      <xdr:row>8</xdr:row>
      <xdr:rowOff>152400</xdr:rowOff>
    </xdr:to>
    <mc:AlternateContent xmlns:mc="http://schemas.openxmlformats.org/markup-compatibility/2006" xmlns:a14="http://schemas.microsoft.com/office/drawing/2010/main">
      <mc:Choice Requires="a14">
        <xdr:graphicFrame macro="">
          <xdr:nvGraphicFramePr>
            <xdr:cNvPr id="4" name="צוות"/>
            <xdr:cNvGraphicFramePr/>
          </xdr:nvGraphicFramePr>
          <xdr:xfrm>
            <a:off x="0" y="0"/>
            <a:ext cx="0" cy="0"/>
          </xdr:xfrm>
          <a:graphic>
            <a:graphicData uri="http://schemas.microsoft.com/office/drawing/2010/slicer">
              <sle:slicer xmlns:sle="http://schemas.microsoft.com/office/drawing/2010/slicer" name="צוות"/>
            </a:graphicData>
          </a:graphic>
        </xdr:graphicFrame>
      </mc:Choice>
      <mc:Fallback xmlns="">
        <xdr:sp macro="" textlink="">
          <xdr:nvSpPr>
            <xdr:cNvPr id="0" name=""/>
            <xdr:cNvSpPr>
              <a:spLocks noTextEdit="1"/>
            </xdr:cNvSpPr>
          </xdr:nvSpPr>
          <xdr:spPr>
            <a:xfrm>
              <a:off x="11233197625" y="676275"/>
              <a:ext cx="1543050" cy="1200150"/>
            </a:xfrm>
            <a:prstGeom prst="rect">
              <a:avLst/>
            </a:prstGeom>
            <a:solidFill>
              <a:prstClr val="white"/>
            </a:solidFill>
            <a:ln w="1">
              <a:solidFill>
                <a:prstClr val="green"/>
              </a:solidFill>
            </a:ln>
          </xdr:spPr>
          <xdr:txBody>
            <a:bodyPr vertOverflow="clip" horzOverflow="clip"/>
            <a:lstStyle/>
            <a:p>
              <a:r>
                <a:rPr lang="he-IL" sz="1100"/>
                <a:t>צורה זו מייצגת כלי פריסה. ניתן להשתמש בכלי פריסה בגירסת Excel 2010 ואילך.
אם הצורה השתנתה בגירסה מוקדמת יותר של Excel, או אם חוברת העבודה נשמרה ב- Excel 2003 או בגירסה מוקדמת יותר, אין אפשרות להשתמש בכלי הפריסה.</a:t>
              </a:r>
            </a:p>
          </xdr:txBody>
        </xdr:sp>
      </mc:Fallback>
    </mc:AlternateContent>
    <xdr:clientData/>
  </xdr:twoCellAnchor>
  <xdr:twoCellAnchor editAs="oneCell">
    <xdr:from>
      <xdr:col>5</xdr:col>
      <xdr:colOff>428625</xdr:colOff>
      <xdr:row>3</xdr:row>
      <xdr:rowOff>0</xdr:rowOff>
    </xdr:from>
    <xdr:to>
      <xdr:col>7</xdr:col>
      <xdr:colOff>756285</xdr:colOff>
      <xdr:row>8</xdr:row>
      <xdr:rowOff>142874</xdr:rowOff>
    </xdr:to>
    <mc:AlternateContent xmlns:mc="http://schemas.openxmlformats.org/markup-compatibility/2006" xmlns:a14="http://schemas.microsoft.com/office/drawing/2010/main">
      <mc:Choice Requires="a14">
        <xdr:graphicFrame macro="">
          <xdr:nvGraphicFramePr>
            <xdr:cNvPr id="5" name="סטטוס תוצר"/>
            <xdr:cNvGraphicFramePr/>
          </xdr:nvGraphicFramePr>
          <xdr:xfrm>
            <a:off x="0" y="0"/>
            <a:ext cx="0" cy="0"/>
          </xdr:xfrm>
          <a:graphic>
            <a:graphicData uri="http://schemas.microsoft.com/office/drawing/2010/slicer">
              <sle:slicer xmlns:sle="http://schemas.microsoft.com/office/drawing/2010/slicer" name="סטטוס תוצר"/>
            </a:graphicData>
          </a:graphic>
        </xdr:graphicFrame>
      </mc:Choice>
      <mc:Fallback xmlns="">
        <xdr:sp macro="" textlink="">
          <xdr:nvSpPr>
            <xdr:cNvPr id="0" name=""/>
            <xdr:cNvSpPr>
              <a:spLocks noTextEdit="1"/>
            </xdr:cNvSpPr>
          </xdr:nvSpPr>
          <xdr:spPr>
            <a:xfrm>
              <a:off x="11231165625" y="676275"/>
              <a:ext cx="1828800" cy="1190624"/>
            </a:xfrm>
            <a:prstGeom prst="rect">
              <a:avLst/>
            </a:prstGeom>
            <a:solidFill>
              <a:prstClr val="white"/>
            </a:solidFill>
            <a:ln w="1">
              <a:solidFill>
                <a:prstClr val="green"/>
              </a:solidFill>
            </a:ln>
          </xdr:spPr>
          <xdr:txBody>
            <a:bodyPr vertOverflow="clip" horzOverflow="clip"/>
            <a:lstStyle/>
            <a:p>
              <a:r>
                <a:rPr lang="he-IL" sz="1100"/>
                <a:t>צורה זו מייצגת כלי פריסה. ניתן להשתמש בכלי פריסה בגירסת Excel 2010 ואילך.
אם הצורה השתנתה בגירסה מוקדמת יותר של Excel, או אם חוברת העבודה נשמרה ב- Excel 2003 או בגירסה מוקדמת יותר, אין אפשרות להשתמש בכלי הפריסה.</a:t>
              </a:r>
            </a:p>
          </xdr:txBody>
        </xdr:sp>
      </mc:Fallback>
    </mc:AlternateContent>
    <xdr:clientData/>
  </xdr:twoCellAnchor>
  <xdr:twoCellAnchor>
    <xdr:from>
      <xdr:col>0</xdr:col>
      <xdr:colOff>579782</xdr:colOff>
      <xdr:row>0</xdr:row>
      <xdr:rowOff>95250</xdr:rowOff>
    </xdr:from>
    <xdr:to>
      <xdr:col>0</xdr:col>
      <xdr:colOff>914582</xdr:colOff>
      <xdr:row>0</xdr:row>
      <xdr:rowOff>401250</xdr:rowOff>
    </xdr:to>
    <xdr:sp macro="" textlink="">
      <xdr:nvSpPr>
        <xdr:cNvPr id="7" name="לחצן פעולה: מידע 6">
          <a:hlinkClick xmlns:r="http://schemas.openxmlformats.org/officeDocument/2006/relationships" r:id="rId1"/>
        </xdr:cNvPr>
        <xdr:cNvSpPr/>
      </xdr:nvSpPr>
      <xdr:spPr>
        <a:xfrm>
          <a:off x="11238080593" y="95250"/>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1</xdr:col>
      <xdr:colOff>257175</xdr:colOff>
      <xdr:row>0</xdr:row>
      <xdr:rowOff>104775</xdr:rowOff>
    </xdr:from>
    <xdr:to>
      <xdr:col>1</xdr:col>
      <xdr:colOff>591975</xdr:colOff>
      <xdr:row>0</xdr:row>
      <xdr:rowOff>410775</xdr:rowOff>
    </xdr:to>
    <xdr:sp macro="" textlink="">
      <xdr:nvSpPr>
        <xdr:cNvPr id="9" name="לחצן פעולה: קדימה או הבא 8">
          <a:hlinkClick xmlns:r="http://schemas.openxmlformats.org/officeDocument/2006/relationships" r:id="rId2" tooltip="חזרה לגיליון ניהול משאבים"/>
        </xdr:cNvPr>
        <xdr:cNvSpPr/>
      </xdr:nvSpPr>
      <xdr:spPr>
        <a:xfrm>
          <a:off x="11238727050" y="104775"/>
          <a:ext cx="334800" cy="306000"/>
        </a:xfrm>
        <a:prstGeom prst="actionButtonForwardNext">
          <a:avLst/>
        </a:prstGeom>
        <a:solidFill>
          <a:srgbClr val="FFFF00"/>
        </a:solidFill>
      </xdr:spPr>
      <xdr:style>
        <a:lnRef idx="0">
          <a:schemeClr val="accent4"/>
        </a:lnRef>
        <a:fillRef idx="3">
          <a:schemeClr val="accent4"/>
        </a:fillRef>
        <a:effectRef idx="3">
          <a:schemeClr val="accent4"/>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0</xdr:col>
      <xdr:colOff>152400</xdr:colOff>
      <xdr:row>0</xdr:row>
      <xdr:rowOff>104775</xdr:rowOff>
    </xdr:from>
    <xdr:to>
      <xdr:col>1</xdr:col>
      <xdr:colOff>125250</xdr:colOff>
      <xdr:row>0</xdr:row>
      <xdr:rowOff>410775</xdr:rowOff>
    </xdr:to>
    <xdr:sp macro="" textlink="">
      <xdr:nvSpPr>
        <xdr:cNvPr id="10" name="לחצן פעולה: עזרה 9">
          <a:hlinkClick xmlns:r="http://schemas.openxmlformats.org/officeDocument/2006/relationships" r:id="rId3" tooltip="שליחת דואר אלקטרוני למוקד"/>
        </xdr:cNvPr>
        <xdr:cNvSpPr/>
      </xdr:nvSpPr>
      <xdr:spPr>
        <a:xfrm>
          <a:off x="11239193775" y="104775"/>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twoCellAnchor editAs="oneCell">
    <xdr:from>
      <xdr:col>8</xdr:col>
      <xdr:colOff>104775</xdr:colOff>
      <xdr:row>3</xdr:row>
      <xdr:rowOff>1</xdr:rowOff>
    </xdr:from>
    <xdr:to>
      <xdr:col>10</xdr:col>
      <xdr:colOff>662940</xdr:colOff>
      <xdr:row>8</xdr:row>
      <xdr:rowOff>152401</xdr:rowOff>
    </xdr:to>
    <mc:AlternateContent xmlns:mc="http://schemas.openxmlformats.org/markup-compatibility/2006" xmlns:a14="http://schemas.microsoft.com/office/drawing/2010/main">
      <mc:Choice Requires="a14">
        <xdr:graphicFrame macro="">
          <xdr:nvGraphicFramePr>
            <xdr:cNvPr id="6" name="שם הפעילות"/>
            <xdr:cNvGraphicFramePr/>
          </xdr:nvGraphicFramePr>
          <xdr:xfrm>
            <a:off x="0" y="0"/>
            <a:ext cx="0" cy="0"/>
          </xdr:xfrm>
          <a:graphic>
            <a:graphicData uri="http://schemas.microsoft.com/office/drawing/2010/slicer">
              <sle:slicer xmlns:sle="http://schemas.microsoft.com/office/drawing/2010/slicer" name="שם הפעילות"/>
            </a:graphicData>
          </a:graphic>
        </xdr:graphicFrame>
      </mc:Choice>
      <mc:Fallback xmlns="">
        <xdr:sp macro="" textlink="">
          <xdr:nvSpPr>
            <xdr:cNvPr id="0" name=""/>
            <xdr:cNvSpPr>
              <a:spLocks noTextEdit="1"/>
            </xdr:cNvSpPr>
          </xdr:nvSpPr>
          <xdr:spPr>
            <a:xfrm>
              <a:off x="11229155850" y="676276"/>
              <a:ext cx="1828800" cy="1200150"/>
            </a:xfrm>
            <a:prstGeom prst="rect">
              <a:avLst/>
            </a:prstGeom>
            <a:solidFill>
              <a:prstClr val="white"/>
            </a:solidFill>
            <a:ln w="1">
              <a:solidFill>
                <a:prstClr val="green"/>
              </a:solidFill>
            </a:ln>
          </xdr:spPr>
          <xdr:txBody>
            <a:bodyPr vertOverflow="clip" horzOverflow="clip"/>
            <a:lstStyle/>
            <a:p>
              <a:r>
                <a:rPr lang="he-IL" sz="1100"/>
                <a:t>צורה זו מייצגת כלי פריסה. ניתן להשתמש בכלי פריסה בגירסת Excel 2010 ואילך.
אם הצורה השתנתה בגירסה מוקדמת יותר של Excel, או אם חוברת העבודה נשמרה ב- Excel 2003 או בגירסה מוקדמת יותר, אין אפשרות להשתמש בכלי הפריסה.</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1438275</xdr:colOff>
      <xdr:row>0</xdr:row>
      <xdr:rowOff>19050</xdr:rowOff>
    </xdr:from>
    <xdr:to>
      <xdr:col>12</xdr:col>
      <xdr:colOff>1751965</xdr:colOff>
      <xdr:row>0</xdr:row>
      <xdr:rowOff>409575</xdr:rowOff>
    </xdr:to>
    <xdr:pic>
      <xdr:nvPicPr>
        <xdr:cNvPr id="2" name="תמונה 1" descr="Il-b"/>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27946810" y="19050"/>
          <a:ext cx="313690" cy="390525"/>
        </a:xfrm>
        <a:prstGeom prst="rect">
          <a:avLst/>
        </a:prstGeom>
        <a:noFill/>
      </xdr:spPr>
    </xdr:pic>
    <xdr:clientData/>
  </xdr:twoCellAnchor>
  <xdr:twoCellAnchor>
    <xdr:from>
      <xdr:col>2</xdr:col>
      <xdr:colOff>255751</xdr:colOff>
      <xdr:row>0</xdr:row>
      <xdr:rowOff>76200</xdr:rowOff>
    </xdr:from>
    <xdr:to>
      <xdr:col>2</xdr:col>
      <xdr:colOff>590551</xdr:colOff>
      <xdr:row>0</xdr:row>
      <xdr:rowOff>382200</xdr:rowOff>
    </xdr:to>
    <xdr:sp macro="" textlink="">
      <xdr:nvSpPr>
        <xdr:cNvPr id="7" name="לחצן פעולה: בית 6">
          <a:hlinkClick xmlns:r="http://schemas.openxmlformats.org/officeDocument/2006/relationships" r:id="rId2" tooltip="מעבר לגיליון הנחיות"/>
        </xdr:cNvPr>
        <xdr:cNvSpPr>
          <a:spLocks noChangeAspect="1"/>
        </xdr:cNvSpPr>
      </xdr:nvSpPr>
      <xdr:spPr>
        <a:xfrm>
          <a:off x="9734549" y="76200"/>
          <a:ext cx="334800" cy="306000"/>
        </a:xfrm>
        <a:prstGeom prst="actionButtonHome">
          <a:avLst/>
        </a:prstGeom>
      </xdr:spPr>
      <xdr:style>
        <a:lnRef idx="0">
          <a:schemeClr val="accent5"/>
        </a:lnRef>
        <a:fillRef idx="3">
          <a:schemeClr val="accent5"/>
        </a:fillRef>
        <a:effectRef idx="3">
          <a:schemeClr val="accent5"/>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2</xdr:col>
      <xdr:colOff>704850</xdr:colOff>
      <xdr:row>0</xdr:row>
      <xdr:rowOff>76200</xdr:rowOff>
    </xdr:from>
    <xdr:to>
      <xdr:col>2</xdr:col>
      <xdr:colOff>1039650</xdr:colOff>
      <xdr:row>0</xdr:row>
      <xdr:rowOff>382200</xdr:rowOff>
    </xdr:to>
    <xdr:sp macro="" textlink="">
      <xdr:nvSpPr>
        <xdr:cNvPr id="8" name="לחצן פעולה: מידע 7">
          <a:hlinkClick xmlns:r="http://schemas.openxmlformats.org/officeDocument/2006/relationships" r:id="rId3" tooltip="הסבר על המילוי"/>
        </xdr:cNvPr>
        <xdr:cNvSpPr>
          <a:spLocks noChangeAspect="1"/>
        </xdr:cNvSpPr>
      </xdr:nvSpPr>
      <xdr:spPr>
        <a:xfrm>
          <a:off x="9285450" y="76200"/>
          <a:ext cx="334800" cy="306000"/>
        </a:xfrm>
        <a:prstGeom prst="actionButtonInformation">
          <a:avLst/>
        </a:prstGeom>
      </xdr:spPr>
      <xdr:style>
        <a:lnRef idx="0">
          <a:schemeClr val="accent3"/>
        </a:lnRef>
        <a:fillRef idx="3">
          <a:schemeClr val="accent3"/>
        </a:fillRef>
        <a:effectRef idx="3">
          <a:schemeClr val="accent3"/>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p>
      </xdr:txBody>
    </xdr:sp>
    <xdr:clientData/>
  </xdr:twoCellAnchor>
  <xdr:twoCellAnchor>
    <xdr:from>
      <xdr:col>3</xdr:col>
      <xdr:colOff>19050</xdr:colOff>
      <xdr:row>9</xdr:row>
      <xdr:rowOff>76200</xdr:rowOff>
    </xdr:from>
    <xdr:to>
      <xdr:col>12</xdr:col>
      <xdr:colOff>771525</xdr:colOff>
      <xdr:row>28</xdr:row>
      <xdr:rowOff>28575</xdr:rowOff>
    </xdr:to>
    <xdr:graphicFrame macro="">
      <xdr:nvGraphicFramePr>
        <xdr:cNvPr id="3" name="תרשים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1143000</xdr:colOff>
      <xdr:row>0</xdr:row>
      <xdr:rowOff>76200</xdr:rowOff>
    </xdr:from>
    <xdr:to>
      <xdr:col>2</xdr:col>
      <xdr:colOff>1477800</xdr:colOff>
      <xdr:row>0</xdr:row>
      <xdr:rowOff>382200</xdr:rowOff>
    </xdr:to>
    <xdr:sp macro="" textlink="">
      <xdr:nvSpPr>
        <xdr:cNvPr id="6" name="לחצן פעולה: עזרה 5">
          <a:hlinkClick xmlns:r="http://schemas.openxmlformats.org/officeDocument/2006/relationships" r:id="rId5" tooltip="שליחת דואר אלקטרוני למוקד"/>
        </xdr:cNvPr>
        <xdr:cNvSpPr>
          <a:spLocks noChangeAspect="1"/>
        </xdr:cNvSpPr>
      </xdr:nvSpPr>
      <xdr:spPr>
        <a:xfrm>
          <a:off x="8847300" y="76200"/>
          <a:ext cx="334800" cy="306000"/>
        </a:xfrm>
        <a:prstGeom prst="actionButtonHelp">
          <a:avLst/>
        </a:prstGeom>
      </xdr:spPr>
      <xdr:style>
        <a:lnRef idx="0">
          <a:schemeClr val="accent2"/>
        </a:lnRef>
        <a:fillRef idx="3">
          <a:schemeClr val="accent2"/>
        </a:fillRef>
        <a:effectRef idx="3">
          <a:schemeClr val="accent2"/>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he-IL"/>
          </a:defPPr>
          <a:lvl1pPr marL="0" algn="r" defTabSz="914400" rtl="1" eaLnBrk="1" latinLnBrk="0" hangingPunct="1">
            <a:defRPr sz="1800" kern="1200">
              <a:solidFill>
                <a:schemeClr val="lt1"/>
              </a:solidFill>
              <a:latin typeface="+mn-lt"/>
              <a:ea typeface="+mn-ea"/>
              <a:cs typeface="+mn-cs"/>
            </a:defRPr>
          </a:lvl1pPr>
          <a:lvl2pPr marL="457200" algn="r" defTabSz="914400" rtl="1" eaLnBrk="1" latinLnBrk="0" hangingPunct="1">
            <a:defRPr sz="1800" kern="1200">
              <a:solidFill>
                <a:schemeClr val="lt1"/>
              </a:solidFill>
              <a:latin typeface="+mn-lt"/>
              <a:ea typeface="+mn-ea"/>
              <a:cs typeface="+mn-cs"/>
            </a:defRPr>
          </a:lvl2pPr>
          <a:lvl3pPr marL="914400" algn="r" defTabSz="914400" rtl="1" eaLnBrk="1" latinLnBrk="0" hangingPunct="1">
            <a:defRPr sz="1800" kern="1200">
              <a:solidFill>
                <a:schemeClr val="lt1"/>
              </a:solidFill>
              <a:latin typeface="+mn-lt"/>
              <a:ea typeface="+mn-ea"/>
              <a:cs typeface="+mn-cs"/>
            </a:defRPr>
          </a:lvl3pPr>
          <a:lvl4pPr marL="1371600" algn="r" defTabSz="914400" rtl="1" eaLnBrk="1" latinLnBrk="0" hangingPunct="1">
            <a:defRPr sz="1800" kern="1200">
              <a:solidFill>
                <a:schemeClr val="lt1"/>
              </a:solidFill>
              <a:latin typeface="+mn-lt"/>
              <a:ea typeface="+mn-ea"/>
              <a:cs typeface="+mn-cs"/>
            </a:defRPr>
          </a:lvl4pPr>
          <a:lvl5pPr marL="1828800" algn="r" defTabSz="914400" rtl="1" eaLnBrk="1" latinLnBrk="0" hangingPunct="1">
            <a:defRPr sz="1800" kern="1200">
              <a:solidFill>
                <a:schemeClr val="lt1"/>
              </a:solidFill>
              <a:latin typeface="+mn-lt"/>
              <a:ea typeface="+mn-ea"/>
              <a:cs typeface="+mn-cs"/>
            </a:defRPr>
          </a:lvl5pPr>
          <a:lvl6pPr marL="2286000" algn="r" defTabSz="914400" rtl="1" eaLnBrk="1" latinLnBrk="0" hangingPunct="1">
            <a:defRPr sz="1800" kern="1200">
              <a:solidFill>
                <a:schemeClr val="lt1"/>
              </a:solidFill>
              <a:latin typeface="+mn-lt"/>
              <a:ea typeface="+mn-ea"/>
              <a:cs typeface="+mn-cs"/>
            </a:defRPr>
          </a:lvl6pPr>
          <a:lvl7pPr marL="2743200" algn="r" defTabSz="914400" rtl="1" eaLnBrk="1" latinLnBrk="0" hangingPunct="1">
            <a:defRPr sz="1800" kern="1200">
              <a:solidFill>
                <a:schemeClr val="lt1"/>
              </a:solidFill>
              <a:latin typeface="+mn-lt"/>
              <a:ea typeface="+mn-ea"/>
              <a:cs typeface="+mn-cs"/>
            </a:defRPr>
          </a:lvl7pPr>
          <a:lvl8pPr marL="3200400" algn="r" defTabSz="914400" rtl="1" eaLnBrk="1" latinLnBrk="0" hangingPunct="1">
            <a:defRPr sz="1800" kern="1200">
              <a:solidFill>
                <a:schemeClr val="lt1"/>
              </a:solidFill>
              <a:latin typeface="+mn-lt"/>
              <a:ea typeface="+mn-ea"/>
              <a:cs typeface="+mn-cs"/>
            </a:defRPr>
          </a:lvl8pPr>
          <a:lvl9pPr marL="3657600" algn="r" defTabSz="914400" rtl="1" eaLnBrk="1" latinLnBrk="0" hangingPunct="1">
            <a:defRPr sz="1800" kern="1200">
              <a:solidFill>
                <a:schemeClr val="lt1"/>
              </a:solidFill>
              <a:latin typeface="+mn-lt"/>
              <a:ea typeface="+mn-ea"/>
              <a:cs typeface="+mn-cs"/>
            </a:defRPr>
          </a:lvl9pPr>
        </a:lstStyle>
        <a:p>
          <a:pPr algn="ctr"/>
          <a:endParaRPr lang="he-IL">
            <a:solidFill>
              <a:schemeClr val="bg1"/>
            </a:solidFill>
          </a:endParaRPr>
        </a:p>
      </xdr:txBody>
    </xdr:sp>
    <xdr:clientData/>
  </xdr:twoCellAnchor>
</xdr:wsDr>
</file>

<file path=xl/pivotCache/pivotCacheDefinition1.xml><?xml version="1.0" encoding="utf-8"?>
<pivotCacheDefinition xmlns="http://schemas.openxmlformats.org/spreadsheetml/2006/main" xmlns:r="http://schemas.openxmlformats.org/officeDocument/2006/relationships" saveData="0" refreshOnLoad="1" refreshedBy="Eyal Kabriti" refreshedDate="42816.299536921295" createdVersion="4" refreshedVersion="5" minRefreshableVersion="3" recordCount="1">
  <cacheSource type="worksheet">
    <worksheetSource name="טבלה_שטוחה"/>
  </cacheSource>
  <cacheFields count="12">
    <cacheField name="#" numFmtId="0">
      <sharedItems containsSemiMixedTypes="0" containsString="0" containsNumber="1" containsInteger="1" minValue="1" maxValue="1"/>
    </cacheField>
    <cacheField name="משאב" numFmtId="0">
      <sharedItems/>
    </cacheField>
    <cacheField name="# תוצר" numFmtId="0">
      <sharedItems/>
    </cacheField>
    <cacheField name="שם העובד" numFmtId="0">
      <sharedItems containsSemiMixedTypes="0" containsString="0" containsNumber="1" containsInteger="1" minValue="0" maxValue="0" count="1">
        <n v="0"/>
      </sharedItems>
    </cacheField>
    <cacheField name="ימי עבודה" numFmtId="0">
      <sharedItems containsSemiMixedTypes="0" containsString="0" containsNumber="1" containsInteger="1" minValue="0" maxValue="0"/>
    </cacheField>
    <cacheField name="תפקיד" numFmtId="0">
      <sharedItems count="6">
        <s v=""/>
        <s v="PMO" u="1"/>
        <s v="מנתח" u="1"/>
        <s v="מפתח" u="1"/>
        <s v="מנתח מערכות" u="1"/>
        <s v="בודק" u="1"/>
      </sharedItems>
    </cacheField>
    <cacheField name="צוות" numFmtId="0">
      <sharedItems count="5">
        <s v=""/>
        <s v="פיתוח" u="1"/>
        <s v="תכנון" u="1"/>
        <s v="בדיקות" u="1"/>
        <s v="בקרה" u="1"/>
      </sharedItems>
    </cacheField>
    <cacheField name="שם התוצר" numFmtId="0">
      <sharedItems count="14">
        <s v=""/>
        <s v="ד" u="1"/>
        <s v="דדד" u="1"/>
        <s v="ייזום" u="1"/>
        <s v="גכעגכ" u="1"/>
        <s v="בדיקות" u="1"/>
        <s v="ב" u="1"/>
        <s v="פיתוח" u="1"/>
        <s v="תכנון" u="1"/>
        <s v="ג" u="1"/>
        <s v="עעע" u="1"/>
        <s v="א" u="1"/>
        <s v="הטמעה" u="1"/>
        <s v="כככ" u="1"/>
      </sharedItems>
    </cacheField>
    <cacheField name="שם הפעילות" numFmtId="0">
      <sharedItems count="6">
        <s v=""/>
        <s v="א" u="1"/>
        <s v="מערכת מאוחדת לניהול כא&quot;ב ומערכות תומכות שכר" u="1"/>
        <s v="אוריינות דיגיטלית" u="1"/>
        <s v="מסלולי קידום פיתוח מקצועי (פורטל עו&quot;ה שלב ב')" u="1"/>
        <s v="פרויקט 1" u="1"/>
      </sharedItems>
    </cacheField>
    <cacheField name="סטטוס תוצר" numFmtId="0">
      <sharedItems count="4">
        <s v="ללא סטטוס"/>
        <s v="בתהליך" u="1"/>
        <s v="הסתיים" u="1"/>
        <s v="טרם החל" u="1"/>
      </sharedItems>
    </cacheField>
    <cacheField name="תאריך התחלה" numFmtId="14">
      <sharedItems containsDate="1" containsMixedTypes="1" minDate="2016-01-01T00:00:00" maxDate="2017-04-11T00:00:00" count="9">
        <s v=""/>
        <d v="2016-12-01T00:00:00" u="1"/>
        <d v="2017-04-10T00:00:00" u="1"/>
        <d v="2017-01-16T00:00:00" u="1"/>
        <d v="2017-03-01T00:00:00" u="1"/>
        <d v="2016-02-01T00:00:00" u="1"/>
        <d v="2016-01-01T00:00:00" u="1"/>
        <d v="2016-12-12T00:00:00" u="1"/>
        <d v="2017-01-01T00:00:00" u="1"/>
      </sharedItems>
    </cacheField>
    <cacheField name="תאריך סיום" numFmtId="14">
      <sharedItems containsDate="1" containsMixedTypes="1" minDate="2016-07-01T00:00:00" maxDate="2017-05-02T00:00:00" count="9">
        <s v=""/>
        <d v="2017-04-10T00:00:00" u="1"/>
        <d v="2016-07-01T00:00:00" u="1"/>
        <d v="2017-01-16T00:00:00" u="1"/>
        <d v="2017-03-01T00:00:00" u="1"/>
        <d v="2017-02-13T00:00:00" u="1"/>
        <d v="2017-01-01T00:00:00" u="1"/>
        <d v="2017-05-01T00:00:00" u="1"/>
        <d v="2016-08-01T00:00:00" u="1"/>
      </sharedItems>
    </cacheField>
  </cacheFields>
  <extLst>
    <ext xmlns:x14="http://schemas.microsoft.com/office/spreadsheetml/2009/9/main" uri="{725AE2AE-9491-48be-B2B4-4EB974FC3084}">
      <x14:pivotCacheDefinition pivotCacheId="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0" applyNumberFormats="0" applyBorderFormats="0" applyFontFormats="0" applyPatternFormats="0" applyAlignmentFormats="0" applyWidthHeightFormats="1" dataCaption="ערכים" updatedVersion="5" minRefreshableVersion="3" useAutoFormatting="1" itemPrintTitles="1" createdVersion="4" indent="0" compact="0" compactData="0" gridDropZones="1" multipleFieldFilters="0" rowHeaderCaption="פעילויות" colHeaderCaption="עובדים">
  <location ref="B11:G15" firstHeaderRow="1" firstDataRow="2" firstDataCol="4"/>
  <pivotFields count="12">
    <pivotField compact="0" outline="0" showAll="0"/>
    <pivotField compact="0" outline="0" showAll="0"/>
    <pivotField compact="0" outline="0" showAll="0"/>
    <pivotField axis="axisCol" compact="0" outline="0" showAll="0">
      <items count="2">
        <item x="0"/>
        <item t="default"/>
      </items>
    </pivotField>
    <pivotField dataField="1" compact="0" outline="0" showAll="0"/>
    <pivotField compact="0" outline="0" showAll="0">
      <items count="7">
        <item x="0"/>
        <item m="1" x="1"/>
        <item m="1" x="5"/>
        <item m="1" x="2"/>
        <item m="1" x="4"/>
        <item m="1" x="3"/>
        <item t="default"/>
      </items>
    </pivotField>
    <pivotField compact="0" outline="0" showAll="0">
      <items count="6">
        <item x="0"/>
        <item m="1" x="3"/>
        <item m="1" x="4"/>
        <item m="1" x="1"/>
        <item m="1" x="2"/>
        <item t="default"/>
      </items>
    </pivotField>
    <pivotField axis="axisRow" compact="0" outline="0" showAll="0" defaultSubtotal="0">
      <items count="14">
        <item m="1" x="11"/>
        <item m="1" x="6"/>
        <item m="1" x="9"/>
        <item m="1" x="1"/>
        <item m="1" x="2"/>
        <item m="1" x="13"/>
        <item m="1" x="10"/>
        <item x="0"/>
        <item m="1" x="3"/>
        <item m="1" x="8"/>
        <item m="1" x="7"/>
        <item m="1" x="5"/>
        <item m="1" x="12"/>
        <item m="1" x="4"/>
      </items>
    </pivotField>
    <pivotField axis="axisRow" compact="0" outline="0" showAll="0">
      <items count="7">
        <item m="1" x="2"/>
        <item m="1" x="4"/>
        <item x="0"/>
        <item m="1" x="3"/>
        <item m="1" x="5"/>
        <item m="1" x="1"/>
        <item t="default"/>
      </items>
    </pivotField>
    <pivotField compact="0" outline="0" showAll="0">
      <items count="5">
        <item m="1" x="1"/>
        <item m="1" x="2"/>
        <item m="1" x="3"/>
        <item x="0"/>
        <item t="default"/>
      </items>
    </pivotField>
    <pivotField axis="axisRow" compact="0" outline="0" showAll="0" defaultSubtotal="0">
      <items count="9">
        <item m="1" x="7"/>
        <item m="1" x="1"/>
        <item m="1" x="8"/>
        <item m="1" x="3"/>
        <item m="1" x="4"/>
        <item m="1" x="2"/>
        <item m="1" x="6"/>
        <item m="1" x="5"/>
        <item x="0"/>
      </items>
    </pivotField>
    <pivotField axis="axisRow" compact="0" outline="0" showAll="0" defaultSubtotal="0">
      <items count="9">
        <item m="1" x="5"/>
        <item m="1" x="6"/>
        <item m="1" x="3"/>
        <item m="1" x="4"/>
        <item m="1" x="1"/>
        <item m="1" x="7"/>
        <item m="1" x="2"/>
        <item m="1" x="8"/>
        <item x="0"/>
      </items>
    </pivotField>
  </pivotFields>
  <rowFields count="4">
    <field x="8"/>
    <field x="7"/>
    <field x="10"/>
    <field x="11"/>
  </rowFields>
  <rowItems count="3">
    <i>
      <x v="2"/>
      <x v="7"/>
      <x v="8"/>
      <x v="8"/>
    </i>
    <i t="default">
      <x v="2"/>
    </i>
    <i t="grand">
      <x/>
    </i>
  </rowItems>
  <colFields count="1">
    <field x="3"/>
  </colFields>
  <colItems count="2">
    <i>
      <x/>
    </i>
    <i t="grand">
      <x/>
    </i>
  </colItems>
  <dataFields count="1">
    <dataField name="סכום של ימי עבודה" fld="4" baseField="0" baseItem="0"/>
  </dataFields>
  <formats count="6">
    <format dxfId="107">
      <pivotArea type="all" dataOnly="0" outline="0" fieldPosition="0"/>
    </format>
    <format dxfId="106">
      <pivotArea type="all" dataOnly="0" outline="0" fieldPosition="0"/>
    </format>
    <format dxfId="105">
      <pivotArea type="all" dataOnly="0" outline="0" fieldPosition="0"/>
    </format>
    <format dxfId="104">
      <pivotArea type="all" dataOnly="0" outline="0" fieldPosition="0"/>
    </format>
    <format dxfId="103">
      <pivotArea type="all" dataOnly="0" outline="0" fieldPosition="0"/>
    </format>
    <format dxfId="102">
      <pivotArea type="all" dataOnly="0" outline="0"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queryTables/queryTable1.xml><?xml version="1.0" encoding="utf-8"?>
<queryTable xmlns="http://schemas.openxmlformats.org/spreadsheetml/2006/main" name="owssvr (2)" backgroundRefresh="0" connectionId="3" autoFormatId="16" applyNumberFormats="0" applyBorderFormats="0" applyFontFormats="0" applyPatternFormats="0" applyAlignmentFormats="0" applyWidthHeightFormats="0">
  <queryTableRefresh nextId="14">
    <queryTableFields count="11">
      <queryTableField id="1" name="שם המשרד" tableColumnId="1"/>
      <queryTableField id="6" name="שם מוקצר" tableColumnId="2"/>
      <queryTableField id="7" name="סימול" tableColumnId="3"/>
      <queryTableField id="2" name="שיוך משרדי" tableColumnId="4"/>
      <queryTableField id="3" name="סוג יחידה" tableColumnId="5"/>
      <queryTableField id="4" name="מנהל מערכות המידע" tableColumnId="6"/>
      <queryTableField id="8" name="מלווה מטעם התקשוב" tableColumnId="7"/>
      <queryTableField id="10" name="סוג פריט" tableColumnId="9"/>
      <queryTableField id="9" name="נתיב" tableColumnId="10"/>
      <queryTableField id="12" name="טלפון" tableColumnId="8"/>
      <queryTableField id="13" name="Email" tableColumnId="11"/>
    </queryTableFields>
  </queryTableRefresh>
</queryTable>
</file>

<file path=xl/queryTables/queryTable2.xml><?xml version="1.0" encoding="utf-8"?>
<queryTable xmlns="http://schemas.openxmlformats.org/spreadsheetml/2006/main" name="owssvr (1)" backgroundRefresh="0" connectionId="5" autoFormatId="16" applyNumberFormats="0" applyBorderFormats="0" applyFontFormats="0" applyPatternFormats="0" applyAlignmentFormats="0" applyWidthHeightFormats="0">
  <queryTableRefresh nextId="4">
    <queryTableFields count="1">
      <queryTableField id="1" name="קטגוריה" tableColumnId="1"/>
    </queryTableFields>
    <queryTableDeletedFields count="2">
      <deletedField name="סוג פריט"/>
      <deletedField name="נתיב"/>
    </queryTableDeletedFields>
  </queryTableRefresh>
</queryTable>
</file>

<file path=xl/queryTables/queryTable3.xml><?xml version="1.0" encoding="utf-8"?>
<queryTable xmlns="http://schemas.openxmlformats.org/spreadsheetml/2006/main" name="owssvr (1)_1" backgroundRefresh="0" connectionId="6" autoFormatId="16" applyNumberFormats="0" applyBorderFormats="0" applyFontFormats="0" applyPatternFormats="0" applyAlignmentFormats="0" applyWidthHeightFormats="0">
  <queryTableRefresh nextId="5">
    <queryTableFields count="1">
      <queryTableField id="1" name="שפת הפיתוח" tableColumnId="1"/>
    </queryTableFields>
    <queryTableDeletedFields count="3">
      <deletedField name="תיאור"/>
      <deletedField name="סוג פריט"/>
      <deletedField name="נתיב"/>
    </queryTableDeletedFields>
  </queryTableRefresh>
</queryTable>
</file>

<file path=xl/queryTables/queryTable4.xml><?xml version="1.0" encoding="utf-8"?>
<queryTable xmlns="http://schemas.openxmlformats.org/spreadsheetml/2006/main" name="owssvr (1)_2" backgroundRefresh="0" connectionId="1" autoFormatId="16" applyNumberFormats="0" applyBorderFormats="0" applyFontFormats="0" applyPatternFormats="0" applyAlignmentFormats="0" applyWidthHeightFormats="0">
  <queryTableRefresh nextId="5">
    <queryTableFields count="1">
      <queryTableField id="1" name="שם בסיס הנתונים" tableColumnId="1"/>
    </queryTableFields>
    <queryTableDeletedFields count="3">
      <deletedField name="תיאור בסיס הנתונים"/>
      <deletedField name="סוג פריט"/>
      <deletedField name="נתיב"/>
    </queryTableDeletedFields>
  </queryTableRefresh>
</queryTable>
</file>

<file path=xl/queryTables/queryTable5.xml><?xml version="1.0" encoding="utf-8"?>
<queryTable xmlns="http://schemas.openxmlformats.org/spreadsheetml/2006/main" name="owssvr" backgroundRefresh="0" connectionId="2" autoFormatId="16" applyNumberFormats="0" applyBorderFormats="0" applyFontFormats="0" applyPatternFormats="0" applyAlignmentFormats="0" applyWidthHeightFormats="0">
  <queryTableRefresh nextId="5">
    <queryTableFields count="1">
      <queryTableField id="1" name="שם מערכת הפעלה" tableColumnId="1"/>
    </queryTableFields>
    <queryTableDeletedFields count="3">
      <deletedField name="תיאור מערכת ההפעלה"/>
      <deletedField name="סוג פריט"/>
      <deletedField name="נתיב"/>
    </queryTableDeletedFields>
  </queryTableRefresh>
</queryTable>
</file>

<file path=xl/queryTables/queryTable6.xml><?xml version="1.0" encoding="utf-8"?>
<queryTable xmlns="http://schemas.openxmlformats.org/spreadsheetml/2006/main" name="owssvr (2)" backgroundRefresh="0" connectionId="4" autoFormatId="16" applyNumberFormats="0" applyBorderFormats="0" applyFontFormats="0" applyPatternFormats="0" applyAlignmentFormats="0" applyWidthHeightFormats="0">
  <queryTableRefresh nextId="8" unboundColumnsRight="2">
    <queryTableFields count="4">
      <queryTableField id="1" name="שם הספק" tableColumnId="1"/>
      <queryTableField id="2" name="סוג הספק" tableColumnId="2"/>
      <queryTableField id="6" dataBound="0" tableColumnId="6"/>
      <queryTableField id="7" dataBound="0" tableColumnId="7"/>
    </queryTableFields>
    <queryTableDeletedFields count="3">
      <deletedField name="תיאור החברה"/>
      <deletedField name="סוג פריט"/>
      <deletedField name="נתיב"/>
    </queryTableDeleted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שם_העובד" sourceName="שם העובד">
  <pivotTables>
    <pivotTable tabId="22" name="pivottable1"/>
  </pivotTables>
  <data>
    <tabular pivotCacheId="1" showMissing="0" crossFilter="none">
      <items count="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תפקיד" sourceName="תפקיד">
  <pivotTables>
    <pivotTable tabId="22" name="pivottable1"/>
  </pivotTables>
  <data>
    <tabular pivotCacheId="1" showMissing="0" crossFilter="none">
      <items count="6">
        <i x="0" s="1"/>
        <i x="1" s="1"/>
        <i x="5" s="1"/>
        <i x="2" s="1"/>
        <i x="4" s="1"/>
        <i x="3"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צוות" sourceName="צוות">
  <pivotTables>
    <pivotTable tabId="22" name="pivottable1"/>
  </pivotTables>
  <data>
    <tabular pivotCacheId="1" showMissing="0" crossFilter="none">
      <items count="5">
        <i x="0" s="1"/>
        <i x="3" s="1"/>
        <i x="4" s="1"/>
        <i x="1" s="1"/>
        <i x="2"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סטטוס_תוצר" sourceName="סטטוס תוצר">
  <pivotTables>
    <pivotTable tabId="22" name="pivottable1"/>
  </pivotTables>
  <data>
    <tabular pivotCacheId="1" showMissing="0" crossFilter="none">
      <items count="4">
        <i x="0" s="1"/>
        <i x="1" s="1"/>
        <i x="2" s="1"/>
        <i x="3"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שם_הפעילות" sourceName="שם הפעילות">
  <pivotTables>
    <pivotTable tabId="22" name="pivottable1"/>
  </pivotTables>
  <data>
    <tabular pivotCacheId="1" showMissing="0" crossFilter="none">
      <items count="6">
        <i x="0" s="1"/>
        <i x="1" s="1"/>
        <i x="3" s="1"/>
        <i x="4" s="1"/>
        <i x="2" s="1"/>
        <i x="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שם העובד" cache="Slicer_שם_העובד" caption="שם העובד" rowHeight="241300"/>
  <slicer name="תפקיד" cache="Slicer_תפקיד" caption="תפקיד" rowHeight="241300"/>
  <slicer name="צוות" cache="Slicer_צוות" caption="צוות" rowHeight="241300"/>
  <slicer name="סטטוס תוצר" cache="Slicer_סטטוס_תוצר" caption="סטטוס תוצר" rowHeight="241300"/>
  <slicer name="שם הפעילות" cache="Slicer_שם_הפעילות" caption="שם הפעילות" rowHeight="2413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0.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21.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22.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23.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id="27" name="טבלת_משרדים" displayName="טבלת_משרדים" ref="A1:K67" tableType="queryTable" totalsRowShown="0" headerRowDxfId="70" dataDxfId="69">
  <autoFilter ref="A1:K67"/>
  <tableColumns count="11">
    <tableColumn id="1" uniqueName="Title" name="שם המשרד" queryTableFieldId="1" dataDxfId="68"/>
    <tableColumn id="2" uniqueName="_x005f_x05e9__x005f_x05dd__x005f_x0020__x005f_x05de__x05" name="שם מוקצר" queryTableFieldId="6" dataDxfId="67"/>
    <tableColumn id="3" uniqueName="_x005f_x05e1__x005f_x05d9__x005f_x05de__x005f_x05d5__x05" name="סימול" queryTableFieldId="7" dataDxfId="66"/>
    <tableColumn id="4" uniqueName="_x005f_x05e9__x005f_x05d9__x005f_x05d5__x005f_x05da__x00" name="שיוך משרדי" queryTableFieldId="2" dataDxfId="65"/>
    <tableColumn id="5" uniqueName="_x005f_x05e1__x005f_x05d5__x005f_x05d2__x005f_x0020__x05" name="סוג יחידה" queryTableFieldId="3" dataDxfId="64"/>
    <tableColumn id="6" uniqueName="_x005f_x05de__x005f_x05e0__x005f_x05d4__x005f_x05dc__x00" name="מנהל מערכות המידע" queryTableFieldId="4" dataDxfId="63"/>
    <tableColumn id="7" uniqueName="_x005f_x05de__x005f_x05dc__x005f_x05d5__x005f_x05d5__x05" name="מלווה מטעם התקשוב" queryTableFieldId="8" dataDxfId="62"/>
    <tableColumn id="9" uniqueName="FSObjType" name="סוג פריט" queryTableFieldId="10" dataDxfId="61"/>
    <tableColumn id="10" uniqueName="FileDirRef" name="נתיב" queryTableFieldId="9" dataDxfId="60"/>
    <tableColumn id="8" uniqueName="_x005f_x05d8__x005f_x05dc__x005f_x05e4__x005f_x05d5__x05" name="טלפון" queryTableFieldId="12" dataDxfId="59"/>
    <tableColumn id="11" uniqueName="Email" name="Email" queryTableFieldId="13" dataDxfId="58"/>
  </tableColumns>
  <tableStyleInfo name="TableStyleMedium2" showFirstColumn="0" showLastColumn="0" showRowStripes="1" showColumnStripes="0"/>
</table>
</file>

<file path=xl/tables/table10.xml><?xml version="1.0" encoding="utf-8"?>
<table xmlns="http://schemas.openxmlformats.org/spreadsheetml/2006/main" id="9" name="טבלה9" displayName="טבלה9" ref="B8:B10" totalsRowShown="0">
  <autoFilter ref="B8:B10"/>
  <tableColumns count="1">
    <tableColumn id="1" name="גורם מבצע"/>
  </tableColumns>
  <tableStyleInfo name="TableStyleMedium2" showFirstColumn="0" showLastColumn="0" showRowStripes="1" showColumnStripes="0"/>
</table>
</file>

<file path=xl/tables/table11.xml><?xml version="1.0" encoding="utf-8"?>
<table xmlns="http://schemas.openxmlformats.org/spreadsheetml/2006/main" id="11" name="טבלה11" displayName="טבלה11" ref="R2:R6" totalsRowShown="0" headerRowDxfId="40">
  <autoFilter ref="R2:R6"/>
  <tableColumns count="1">
    <tableColumn id="1" name="סטטוס תוצר"/>
  </tableColumns>
  <tableStyleInfo name="TableStyleMedium2" showFirstColumn="0" showLastColumn="0" showRowStripes="1" showColumnStripes="0"/>
</table>
</file>

<file path=xl/tables/table12.xml><?xml version="1.0" encoding="utf-8"?>
<table xmlns="http://schemas.openxmlformats.org/spreadsheetml/2006/main" id="16" name="טבלה16" displayName="טבלה16" ref="U2:U9" totalsRowShown="0" headerRowDxfId="39" dataDxfId="37" headerRowBorderDxfId="38" tableBorderDxfId="36" totalsRowBorderDxfId="35" headerRowCellStyle="Normal 11">
  <autoFilter ref="U2:U9"/>
  <tableColumns count="1">
    <tableColumn id="1" name="סטטוס המערכת" dataDxfId="34"/>
  </tableColumns>
  <tableStyleInfo name="TableStyleMedium2" showFirstColumn="0" showLastColumn="0" showRowStripes="1" showColumnStripes="0"/>
</table>
</file>

<file path=xl/tables/table13.xml><?xml version="1.0" encoding="utf-8"?>
<table xmlns="http://schemas.openxmlformats.org/spreadsheetml/2006/main" id="17" name="טבלה17" displayName="טבלה17" ref="T2:T6" totalsRowShown="0" headerRowDxfId="33" dataDxfId="32" tableBorderDxfId="31" headerRowCellStyle="Normal 11">
  <autoFilter ref="T2:T6"/>
  <tableColumns count="1">
    <tableColumn id="1" name="סוג יישום" dataDxfId="30"/>
  </tableColumns>
  <tableStyleInfo name="TableStyleMedium2" showFirstColumn="0" showLastColumn="0" showRowStripes="1" showColumnStripes="0"/>
</table>
</file>

<file path=xl/tables/table14.xml><?xml version="1.0" encoding="utf-8"?>
<table xmlns="http://schemas.openxmlformats.org/spreadsheetml/2006/main" id="19" name="טבלה19" displayName="טבלה19" ref="V2:V6" totalsRowShown="0" headerRowDxfId="29" dataDxfId="27" headerRowBorderDxfId="28" tableBorderDxfId="26" totalsRowBorderDxfId="25" headerRowCellStyle="Normal 11">
  <autoFilter ref="V2:V6"/>
  <tableColumns count="1">
    <tableColumn id="1" name="מספר משתמשים" dataDxfId="24"/>
  </tableColumns>
  <tableStyleInfo name="TableStyleMedium2" showFirstColumn="0" showLastColumn="0" showRowStripes="1" showColumnStripes="0"/>
</table>
</file>

<file path=xl/tables/table15.xml><?xml version="1.0" encoding="utf-8"?>
<table xmlns="http://schemas.openxmlformats.org/spreadsheetml/2006/main" id="15" name="טבלה15" displayName="טבלה15" ref="J14:K50" totalsRowShown="0">
  <autoFilter ref="J14:K50"/>
  <tableColumns count="2">
    <tableColumn id="1" name="חודש גאנט" dataDxfId="23"/>
    <tableColumn id="2" name="סידור" dataDxfId="22">
      <calculatedColumnFormula>IF(OR(J15&lt;'גאנט תוצרים'!$I$5,MAX(פרמרטים!$K$14:K14)&gt;=20),"",IF(J15='גאנט תוצרים'!$I$5,1,MAX(פרמרטים!$K$14:K14)+1))</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id="20" name="טבלה20" displayName="טבלה20" ref="M14:M18" totalsRowShown="0">
  <autoFilter ref="M14:M18"/>
  <tableColumns count="1">
    <tableColumn id="1" name="תדירות התכנסות"/>
  </tableColumns>
  <tableStyleInfo name="TableStyleMedium2" showFirstColumn="0" showLastColumn="0" showRowStripes="1" showColumnStripes="0"/>
</table>
</file>

<file path=xl/tables/table17.xml><?xml version="1.0" encoding="utf-8"?>
<table xmlns="http://schemas.openxmlformats.org/spreadsheetml/2006/main" id="21" name="טבלה21" displayName="טבלה21" ref="W2:W5" totalsRowShown="0" headerRowDxfId="21">
  <autoFilter ref="W2:W5"/>
  <tableColumns count="1">
    <tableColumn id="1" name="מיקום"/>
  </tableColumns>
  <tableStyleInfo name="TableStyleMedium2" showFirstColumn="0" showLastColumn="0" showRowStripes="1" showColumnStripes="0"/>
</table>
</file>

<file path=xl/tables/table18.xml><?xml version="1.0" encoding="utf-8"?>
<table xmlns="http://schemas.openxmlformats.org/spreadsheetml/2006/main" id="28" name="טבלה28" displayName="טבלה28" ref="A20:B25" totalsRowShown="0" headerRowDxfId="20" dataDxfId="18" headerRowBorderDxfId="19" tableBorderDxfId="17" totalsRowBorderDxfId="16">
  <autoFilter ref="A20:B25"/>
  <tableColumns count="2">
    <tableColumn id="1" name="מלווה" dataDxfId="15"/>
    <tableColumn id="2" name="טלפון" dataDxfId="14"/>
  </tableColumns>
  <tableStyleInfo name="TableStyleMedium2" showFirstColumn="0" showLastColumn="0" showRowStripes="1" showColumnStripes="0"/>
</table>
</file>

<file path=xl/tables/table19.xml><?xml version="1.0" encoding="utf-8"?>
<table xmlns="http://schemas.openxmlformats.org/spreadsheetml/2006/main" id="22" name="קטגוריה" displayName="קטגוריה" ref="A1:A41" tableType="queryTable" totalsRowShown="0">
  <autoFilter ref="A1:A41"/>
  <tableColumns count="1">
    <tableColumn id="1" uniqueName="Title" name="קטגוריה" queryTableFieldId="1" dataDxfId="13"/>
  </tableColumns>
  <tableStyleInfo name="TableStyleMedium2" showFirstColumn="0" showLastColumn="0" showRowStripes="1" showColumnStripes="0"/>
</table>
</file>

<file path=xl/tables/table2.xml><?xml version="1.0" encoding="utf-8"?>
<table xmlns="http://schemas.openxmlformats.org/spreadsheetml/2006/main" id="1" name="טבלה1" displayName="טבלה1" ref="B2:B4" totalsRowShown="0" headerRowDxfId="57">
  <autoFilter ref="B2:B4"/>
  <tableColumns count="1">
    <tableColumn id="1" name="מקור"/>
  </tableColumns>
  <tableStyleInfo name="TableStyleMedium2" showFirstColumn="0" showLastColumn="0" showRowStripes="1" showColumnStripes="0"/>
</table>
</file>

<file path=xl/tables/table20.xml><?xml version="1.0" encoding="utf-8"?>
<table xmlns="http://schemas.openxmlformats.org/spreadsheetml/2006/main" id="23" name="שפת_פיתוח" displayName="שפת_פיתוח" ref="C1:C27" tableType="queryTable" totalsRowShown="0">
  <autoFilter ref="C1:C27"/>
  <tableColumns count="1">
    <tableColumn id="1" uniqueName="Title" name="שפת הפיתוח" queryTableFieldId="1" dataDxfId="12"/>
  </tableColumns>
  <tableStyleInfo name="TableStyleMedium2" showFirstColumn="0" showLastColumn="0" showRowStripes="1" showColumnStripes="0"/>
</table>
</file>

<file path=xl/tables/table21.xml><?xml version="1.0" encoding="utf-8"?>
<table xmlns="http://schemas.openxmlformats.org/spreadsheetml/2006/main" id="24" name="בסיס_נתונים25" displayName="בסיס_נתונים25" ref="E1:E19" tableType="queryTable" totalsRowShown="0">
  <autoFilter ref="E1:E19"/>
  <tableColumns count="1">
    <tableColumn id="1" uniqueName="Title" name="שם בסיס הנתונים" queryTableFieldId="1" dataDxfId="11"/>
  </tableColumns>
  <tableStyleInfo name="TableStyleMedium2" showFirstColumn="0" showLastColumn="0" showRowStripes="1" showColumnStripes="0"/>
</table>
</file>

<file path=xl/tables/table22.xml><?xml version="1.0" encoding="utf-8"?>
<table xmlns="http://schemas.openxmlformats.org/spreadsheetml/2006/main" id="25" name="מערכת_הפעלה26" displayName="מערכת_הפעלה26" ref="G1:G11" tableType="queryTable" totalsRowShown="0">
  <autoFilter ref="G1:G11"/>
  <tableColumns count="1">
    <tableColumn id="1" uniqueName="Title" name="שם מערכת הפעלה" queryTableFieldId="1" dataDxfId="10"/>
  </tableColumns>
  <tableStyleInfo name="TableStyleMedium2" showFirstColumn="0" showLastColumn="0" showRowStripes="1" showColumnStripes="0"/>
</table>
</file>

<file path=xl/tables/table23.xml><?xml version="1.0" encoding="utf-8"?>
<table xmlns="http://schemas.openxmlformats.org/spreadsheetml/2006/main" id="26" name="ספקים" displayName="ספקים" ref="I1:L43" tableType="queryTable" totalsRowShown="0">
  <autoFilter ref="I1:L43"/>
  <tableColumns count="4">
    <tableColumn id="1" uniqueName="Title" name="שם הספק" queryTableFieldId="1" dataDxfId="9"/>
    <tableColumn id="2" uniqueName="_x005f_x05e1__x005f_x05d5__x005f_x05d2__x005f_x0020__x05" name="סוג הספק" queryTableFieldId="2" dataDxfId="8"/>
    <tableColumn id="6" uniqueName="6" name="יצרן" queryTableFieldId="6" dataDxfId="7">
      <calculatedColumnFormula>IF(ISNUMBER(SEARCH(ספקים[[#Headers],[יצרן]],ספקים[[#This Row],[סוג הספק]])),MAX($K$1:$K1)+1,"")</calculatedColumnFormula>
    </tableColumn>
    <tableColumn id="7" uniqueName="7" name="אינטגרטור" queryTableFieldId="7" dataDxfId="6">
      <calculatedColumnFormula>IF(ISNUMBER(SEARCH(ספקים[[#Headers],[אינטגרטור]],ספקים[[#This Row],[סוג הספק]])),MAX($L$1:$L1)+1,"")</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2" name="טבלה2" displayName="טבלה2" ref="D2:D51" totalsRowShown="0" headerRowDxfId="56">
  <autoFilter ref="D2:D51"/>
  <tableColumns count="1">
    <tableColumn id="1" name="מועד"/>
  </tableColumns>
  <tableStyleInfo name="TableStyleMedium2" showFirstColumn="0" showLastColumn="0" showRowStripes="1" showColumnStripes="0"/>
</table>
</file>

<file path=xl/tables/table4.xml><?xml version="1.0" encoding="utf-8"?>
<table xmlns="http://schemas.openxmlformats.org/spreadsheetml/2006/main" id="3" name="טבלה3" displayName="טבלה3" ref="F2:F6" totalsRowShown="0" headerRowDxfId="55">
  <autoFilter ref="F2:F6"/>
  <tableColumns count="1">
    <tableColumn id="1" name="המשכיות פעילות"/>
  </tableColumns>
  <tableStyleInfo name="TableStyleMedium2" showFirstColumn="0" showLastColumn="0" showRowStripes="1" showColumnStripes="0"/>
</table>
</file>

<file path=xl/tables/table5.xml><?xml version="1.0" encoding="utf-8"?>
<table xmlns="http://schemas.openxmlformats.org/spreadsheetml/2006/main" id="4" name="טבלה4" displayName="טבלה4" ref="J2:J9" totalsRowShown="0" headerRowDxfId="54" dataDxfId="53" tableBorderDxfId="52">
  <autoFilter ref="J2:J9"/>
  <tableColumns count="1">
    <tableColumn id="1" name="מאפיין פרויקט" dataDxfId="51"/>
  </tableColumns>
  <tableStyleInfo name="TableStyleMedium2" showFirstColumn="0" showLastColumn="0" showRowStripes="1" showColumnStripes="0"/>
</table>
</file>

<file path=xl/tables/table6.xml><?xml version="1.0" encoding="utf-8"?>
<table xmlns="http://schemas.openxmlformats.org/spreadsheetml/2006/main" id="5" name="טבלה5" displayName="טבלה5" ref="L2:L9" totalsRowShown="0" headerRowDxfId="50" dataDxfId="49" tableBorderDxfId="48">
  <autoFilter ref="L2:L9"/>
  <tableColumns count="1">
    <tableColumn id="1" name="שלב מחזור חיים" dataDxfId="47"/>
  </tableColumns>
  <tableStyleInfo name="TableStyleMedium2" showFirstColumn="0" showLastColumn="0" showRowStripes="1" showColumnStripes="0"/>
</table>
</file>

<file path=xl/tables/table7.xml><?xml version="1.0" encoding="utf-8"?>
<table xmlns="http://schemas.openxmlformats.org/spreadsheetml/2006/main" id="6" name="טבלה6" displayName="טבלה6" ref="N2:N9" totalsRowShown="0" headerRowDxfId="46">
  <autoFilter ref="N2:N9"/>
  <tableColumns count="1">
    <tableColumn id="1" name="קטגוריית הפעילות "/>
  </tableColumns>
  <tableStyleInfo name="TableStyleMedium2" showFirstColumn="0" showLastColumn="0" showRowStripes="1" showColumnStripes="0"/>
</table>
</file>

<file path=xl/tables/table8.xml><?xml version="1.0" encoding="utf-8"?>
<table xmlns="http://schemas.openxmlformats.org/spreadsheetml/2006/main" id="7" name="טבלה7" displayName="טבלה7" ref="H2:H23" totalsRowShown="0" headerRowDxfId="45" dataDxfId="44" tableBorderDxfId="43">
  <autoFilter ref="H2:H23"/>
  <tableColumns count="1">
    <tableColumn id="1" name="ריבעון 2017" dataDxfId="42"/>
  </tableColumns>
  <tableStyleInfo name="TableStyleMedium2" showFirstColumn="0" showLastColumn="0" showRowStripes="1" showColumnStripes="0"/>
</table>
</file>

<file path=xl/tables/table9.xml><?xml version="1.0" encoding="utf-8"?>
<table xmlns="http://schemas.openxmlformats.org/spreadsheetml/2006/main" id="8" name="טבלה8" displayName="טבלה8" ref="P2:P6" totalsRowShown="0" headerRowDxfId="41">
  <autoFilter ref="P2:P6"/>
  <tableColumns count="1">
    <tableColumn id="1" name="סטטוס מקטע"/>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TGworkplan@cio.gov.il?subject=&#1514;&#1493;&#1499;&#1504;&#1497;&#1514;%20&#1506;&#1489;&#1493;&#1491;&#1492;%202017%20-%20&#1502;&#1513;&#1512;&#1491;%20XXX" TargetMode="External"/><Relationship Id="rId1" Type="http://schemas.openxmlformats.org/officeDocument/2006/relationships/hyperlink" Target="mailto:ITGworkplan@cio.gov.i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s://govshare.gov.il/he/node/1378" TargetMode="External"/><Relationship Id="rId7" Type="http://schemas.openxmlformats.org/officeDocument/2006/relationships/printerSettings" Target="../printerSettings/printerSettings11.bin"/><Relationship Id="rId2" Type="http://schemas.openxmlformats.org/officeDocument/2006/relationships/hyperlink" Target="https://govshare.gov.il/he/node/1381" TargetMode="External"/><Relationship Id="rId1" Type="http://schemas.openxmlformats.org/officeDocument/2006/relationships/hyperlink" Target="https://govshare.gov.il/he/node/1165" TargetMode="External"/><Relationship Id="rId6" Type="http://schemas.openxmlformats.org/officeDocument/2006/relationships/hyperlink" Target="https://govshare.gov.il/he/node/1207" TargetMode="External"/><Relationship Id="rId5" Type="http://schemas.openxmlformats.org/officeDocument/2006/relationships/hyperlink" Target="https://govshare.gov.il/he/node/688" TargetMode="External"/><Relationship Id="rId4" Type="http://schemas.openxmlformats.org/officeDocument/2006/relationships/hyperlink" Target="https://govshare.gov.il/he/node/1375"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printerSettings" Target="../printerSettings/printerSettings13.bin"/><Relationship Id="rId16" Type="http://schemas.openxmlformats.org/officeDocument/2006/relationships/table" Target="../tables/table15.xml"/><Relationship Id="rId1" Type="http://schemas.openxmlformats.org/officeDocument/2006/relationships/hyperlink" Target="https://itg.cio.gov.il/OfficesFolders/" TargetMode="External"/><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4.bin"/><Relationship Id="rId6" Type="http://schemas.openxmlformats.org/officeDocument/2006/relationships/table" Target="../tables/table23.xml"/><Relationship Id="rId5" Type="http://schemas.openxmlformats.org/officeDocument/2006/relationships/table" Target="../tables/table22.xml"/><Relationship Id="rId4" Type="http://schemas.openxmlformats.org/officeDocument/2006/relationships/table" Target="../tables/table2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8.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tabColor theme="9" tint="-0.249977111117893"/>
    <pageSetUpPr fitToPage="1"/>
  </sheetPr>
  <dimension ref="A1:O80"/>
  <sheetViews>
    <sheetView showGridLines="0" showRowColHeaders="0" rightToLeft="1" zoomScaleNormal="100" zoomScaleSheetLayoutView="100" workbookViewId="0">
      <pane ySplit="2" topLeftCell="A3" activePane="bottomLeft" state="frozen"/>
      <selection activeCell="C8" sqref="C8"/>
      <selection pane="bottomLeft" activeCell="H8" sqref="G8:H10"/>
    </sheetView>
  </sheetViews>
  <sheetFormatPr defaultColWidth="0" defaultRowHeight="16.5" zeroHeight="1"/>
  <cols>
    <col min="1" max="2" width="9" style="3" customWidth="1"/>
    <col min="3" max="11" width="13.375" style="3" customWidth="1"/>
    <col min="12" max="12" width="9.75" style="3" customWidth="1"/>
    <col min="13" max="13" width="4.125" style="3" customWidth="1"/>
    <col min="14" max="14" width="9" style="3" customWidth="1"/>
    <col min="15" max="15" width="1.75" style="3" hidden="1" customWidth="1"/>
    <col min="16" max="16384" width="9" style="3" hidden="1"/>
  </cols>
  <sheetData>
    <row r="1" spans="1:15" ht="39" customHeight="1">
      <c r="A1" s="2"/>
      <c r="B1" s="2"/>
      <c r="C1" s="2"/>
      <c r="D1" s="2"/>
      <c r="E1" s="2"/>
      <c r="F1" s="2"/>
      <c r="G1" s="11" t="s">
        <v>747</v>
      </c>
      <c r="H1" s="2"/>
      <c r="I1" s="2"/>
      <c r="J1" s="2"/>
      <c r="K1" s="24"/>
      <c r="L1" s="24"/>
      <c r="M1" s="24"/>
      <c r="N1" s="71"/>
      <c r="O1" s="2"/>
    </row>
    <row r="2" spans="1:15" ht="6" customHeight="1">
      <c r="A2" s="4"/>
      <c r="B2" s="4"/>
      <c r="C2" s="4"/>
      <c r="D2" s="4"/>
      <c r="E2" s="4"/>
      <c r="F2" s="4"/>
      <c r="G2" s="4"/>
      <c r="H2" s="4"/>
      <c r="I2" s="4"/>
      <c r="J2" s="4"/>
      <c r="K2" s="4"/>
      <c r="L2" s="4"/>
      <c r="M2" s="4"/>
      <c r="N2" s="4"/>
      <c r="O2" s="4"/>
    </row>
    <row r="3" spans="1:15" ht="17.25" thickBot="1"/>
    <row r="4" spans="1:15" s="132" customFormat="1" ht="93" customHeight="1" thickBot="1">
      <c r="C4" s="406" t="s">
        <v>756</v>
      </c>
      <c r="D4" s="407"/>
      <c r="E4" s="407"/>
      <c r="F4" s="407"/>
      <c r="G4" s="407"/>
      <c r="H4" s="407"/>
      <c r="I4" s="407"/>
      <c r="J4" s="407"/>
      <c r="K4" s="408"/>
    </row>
    <row r="5" spans="1:15" ht="12" customHeight="1"/>
    <row r="6" spans="1:15" ht="27">
      <c r="C6" s="8" t="s">
        <v>735</v>
      </c>
    </row>
    <row r="7" spans="1:15" ht="12" customHeight="1" thickBot="1"/>
    <row r="8" spans="1:15" s="37" customFormat="1" ht="45">
      <c r="C8" s="38" t="s">
        <v>748</v>
      </c>
      <c r="D8" s="38" t="s">
        <v>44</v>
      </c>
      <c r="E8" s="38" t="s">
        <v>736</v>
      </c>
      <c r="F8" s="38" t="s">
        <v>758</v>
      </c>
      <c r="G8" s="38" t="s">
        <v>752</v>
      </c>
      <c r="H8" s="38" t="s">
        <v>68</v>
      </c>
      <c r="I8" s="38" t="s">
        <v>737</v>
      </c>
      <c r="K8" s="150" t="s">
        <v>153</v>
      </c>
    </row>
    <row r="9" spans="1:15" customFormat="1" ht="27.75" customHeight="1">
      <c r="C9" s="36"/>
      <c r="D9" s="36"/>
      <c r="E9" s="36"/>
      <c r="F9" s="36"/>
      <c r="G9" s="36"/>
      <c r="H9" s="36"/>
      <c r="I9" s="36"/>
      <c r="J9" s="3"/>
      <c r="K9" s="404">
        <f>AVERAGE(C11:I11)/100</f>
        <v>0</v>
      </c>
      <c r="L9" s="3"/>
    </row>
    <row r="10" spans="1:15" s="35" customFormat="1" ht="32.25" customHeight="1" thickBot="1">
      <c r="C10" s="36" t="str">
        <f>IF('יעדים משרדיים ותקשובים'!$E$3="","",'יעדים משרדיים ותקשובים'!$E$3)</f>
        <v>טרם החל</v>
      </c>
      <c r="D10" s="36" t="str">
        <f>IF('קטלוג מערכות משרדי'!$E$3="","",'קטלוג מערכות משרדי'!$E$3)</f>
        <v>טרם החל</v>
      </c>
      <c r="E10" s="36" t="str">
        <f>IF('פעילויות המשרד'!$E$3="","",'פעילויות המשרד'!$E$3)</f>
        <v>טרם החל</v>
      </c>
      <c r="F10" s="36" t="str">
        <f>IF('תוצרים לפרויקטים'!$H$3="","",'תוצרים לפרויקטים'!$H$3)</f>
        <v>טרם החל</v>
      </c>
      <c r="G10" s="36" t="str">
        <f>IF('קידום יעדי רשות התקשוב הממשלתי'!$I$3="","",'קידום יעדי רשות התקשוב הממשלתי'!$I$3)</f>
        <v>טרם החל</v>
      </c>
      <c r="H10" s="36" t="str">
        <f>IF('עמידה בהנחיות רשות התקשוב'!$E$3="","",'עמידה בהנחיות רשות התקשוב'!$E$3)</f>
        <v>טרם החל</v>
      </c>
      <c r="I10" s="36" t="str">
        <f>IF('היקף פעילות כספי תקשוב'!$D$3="","",'היקף פעילות כספי תקשוב'!$D$3)</f>
        <v>טרם החל</v>
      </c>
      <c r="K10" s="405"/>
    </row>
    <row r="11" spans="1:15" ht="6" customHeight="1">
      <c r="C11" s="60">
        <f t="shared" ref="C11:F11" si="0">IF(C10="",0,VLOOKUP(C10,ציון_מקטע,2,0))</f>
        <v>0</v>
      </c>
      <c r="D11" s="60">
        <f t="shared" si="0"/>
        <v>0</v>
      </c>
      <c r="E11" s="60">
        <f t="shared" si="0"/>
        <v>0</v>
      </c>
      <c r="F11" s="60">
        <f t="shared" si="0"/>
        <v>0</v>
      </c>
      <c r="G11" s="60">
        <f>IF(I10="",0,VLOOKUP(I10,ציון_מקטע,2,0))</f>
        <v>0</v>
      </c>
      <c r="H11" s="60">
        <f>IF(G10="",0,VLOOKUP(G10,ציון_מקטע,2,0))</f>
        <v>0</v>
      </c>
      <c r="I11" s="60">
        <f>IF(H10="",0,VLOOKUP(H10,ציון_מקטע,2,0))</f>
        <v>0</v>
      </c>
    </row>
    <row r="12" spans="1:15" ht="6" customHeight="1"/>
    <row r="13" spans="1:15" ht="23.25" customHeight="1">
      <c r="C13" s="398" t="s">
        <v>434</v>
      </c>
      <c r="D13" s="398"/>
      <c r="E13" s="398"/>
      <c r="F13" s="398"/>
      <c r="G13" s="398"/>
      <c r="H13" s="398"/>
      <c r="I13" s="398"/>
      <c r="J13" s="398"/>
      <c r="K13" s="398"/>
    </row>
    <row r="14" spans="1:15" s="55" customFormat="1" ht="60" customHeight="1">
      <c r="C14" s="244"/>
      <c r="D14" s="245" t="s">
        <v>429</v>
      </c>
      <c r="E14" s="244"/>
      <c r="F14" s="245" t="s">
        <v>430</v>
      </c>
      <c r="G14" s="244"/>
      <c r="H14" s="245" t="s">
        <v>431</v>
      </c>
      <c r="I14" s="244"/>
      <c r="J14" s="245" t="s">
        <v>432</v>
      </c>
    </row>
    <row r="15" spans="1:15" ht="75" customHeight="1">
      <c r="C15" s="409" t="s">
        <v>749</v>
      </c>
      <c r="D15" s="409"/>
      <c r="E15" s="409"/>
      <c r="F15" s="409"/>
      <c r="G15" s="409"/>
      <c r="H15" s="409"/>
      <c r="I15" s="409"/>
      <c r="J15" s="409"/>
      <c r="K15" s="409"/>
    </row>
    <row r="16" spans="1:15" ht="9.75" customHeight="1">
      <c r="C16" s="398"/>
      <c r="D16" s="398"/>
      <c r="E16" s="398"/>
      <c r="F16" s="398"/>
      <c r="G16" s="398"/>
      <c r="H16" s="398"/>
      <c r="I16" s="398"/>
      <c r="J16" s="398"/>
      <c r="K16" s="398"/>
    </row>
    <row r="17" spans="3:11" ht="29.25" customHeight="1">
      <c r="C17" s="399" t="s">
        <v>738</v>
      </c>
      <c r="D17" s="400"/>
      <c r="E17" s="400"/>
      <c r="F17" s="401" t="s">
        <v>435</v>
      </c>
      <c r="G17" s="401"/>
      <c r="H17" s="170" t="s">
        <v>442</v>
      </c>
      <c r="I17" s="170"/>
      <c r="J17" s="171"/>
      <c r="K17" s="19"/>
    </row>
    <row r="18" spans="3:11" ht="25.5" customHeight="1">
      <c r="C18" s="402" t="s">
        <v>443</v>
      </c>
      <c r="D18" s="403"/>
      <c r="E18" s="403"/>
      <c r="F18" s="172" t="str">
        <f>IF(המשרד="","",INDEX(טבלת_משרדים[מלווה מטעם התקשוב],MATCH(המשרד,טבלת_משרדים[שם המשרד],0)))</f>
        <v>אייל קבריטי</v>
      </c>
      <c r="G18" s="173" t="s">
        <v>441</v>
      </c>
      <c r="H18" s="172" t="str">
        <f>IF($F$18="","",IFERROR(VLOOKUP($F$18,טבלה28[],2,0),""))</f>
        <v>02-6293004</v>
      </c>
      <c r="I18" s="174"/>
      <c r="J18" s="175"/>
      <c r="K18" s="19"/>
    </row>
    <row r="19" spans="3:11" s="127" customFormat="1" ht="33" customHeight="1">
      <c r="C19" s="397" t="s">
        <v>433</v>
      </c>
      <c r="D19" s="397"/>
      <c r="E19" s="397"/>
      <c r="F19" s="397"/>
      <c r="G19" s="397"/>
      <c r="H19" s="397"/>
      <c r="I19" s="397"/>
      <c r="J19" s="397"/>
      <c r="K19" s="397"/>
    </row>
    <row r="20" spans="3:11"/>
    <row r="21" spans="3:11" ht="17.25">
      <c r="C21" s="394" t="s">
        <v>510</v>
      </c>
      <c r="D21" s="394"/>
      <c r="E21" s="394"/>
      <c r="F21" s="394"/>
      <c r="G21" s="394"/>
      <c r="H21" s="394"/>
      <c r="I21" s="394"/>
      <c r="J21" s="394"/>
      <c r="K21" s="394"/>
    </row>
    <row r="22" spans="3:11" s="18" customFormat="1" ht="17.25">
      <c r="C22" s="395" t="s">
        <v>65</v>
      </c>
      <c r="D22" s="395"/>
      <c r="E22" s="395"/>
      <c r="F22" s="395"/>
      <c r="G22" s="395"/>
      <c r="H22" s="395"/>
      <c r="I22" s="395"/>
      <c r="J22" s="395"/>
      <c r="K22" s="395"/>
    </row>
    <row r="23" spans="3:11" s="54" customFormat="1" ht="33" customHeight="1">
      <c r="C23" s="396" t="s">
        <v>739</v>
      </c>
      <c r="D23" s="396"/>
      <c r="E23" s="396"/>
      <c r="F23" s="396"/>
      <c r="G23" s="396"/>
      <c r="H23" s="396"/>
      <c r="I23" s="396"/>
      <c r="J23" s="396"/>
      <c r="K23" s="396"/>
    </row>
    <row r="24" spans="3:11" s="18" customFormat="1" ht="17.25">
      <c r="C24" s="395" t="s">
        <v>0</v>
      </c>
      <c r="D24" s="395"/>
      <c r="E24" s="395"/>
      <c r="F24" s="395"/>
      <c r="G24" s="395"/>
      <c r="H24" s="395"/>
      <c r="I24" s="395"/>
      <c r="J24" s="395"/>
      <c r="K24" s="395"/>
    </row>
    <row r="25" spans="3:11" s="54" customFormat="1" ht="19.5" customHeight="1">
      <c r="C25" s="396" t="s">
        <v>750</v>
      </c>
      <c r="D25" s="396"/>
      <c r="E25" s="396"/>
      <c r="F25" s="396"/>
      <c r="G25" s="396"/>
      <c r="H25" s="396"/>
      <c r="I25" s="396"/>
      <c r="J25" s="396"/>
      <c r="K25" s="396"/>
    </row>
    <row r="26" spans="3:11"/>
    <row r="27" spans="3:11" ht="18" thickBot="1">
      <c r="C27" s="411" t="s">
        <v>44</v>
      </c>
      <c r="D27" s="411"/>
      <c r="E27" s="411"/>
      <c r="F27" s="411"/>
      <c r="G27" s="411"/>
      <c r="H27" s="411"/>
      <c r="I27" s="411"/>
      <c r="J27" s="411"/>
      <c r="K27" s="411"/>
    </row>
    <row r="28" spans="3:11" s="54" customFormat="1" ht="158.25" customHeight="1" thickTop="1">
      <c r="C28" s="396" t="s">
        <v>740</v>
      </c>
      <c r="D28" s="396"/>
      <c r="E28" s="396"/>
      <c r="F28" s="396"/>
      <c r="G28" s="396"/>
      <c r="H28" s="396"/>
      <c r="I28" s="396"/>
      <c r="J28" s="396"/>
      <c r="K28" s="396"/>
    </row>
    <row r="29" spans="3:11"/>
    <row r="30" spans="3:11" ht="18" thickBot="1">
      <c r="C30" s="411" t="s">
        <v>736</v>
      </c>
      <c r="D30" s="411"/>
      <c r="E30" s="411"/>
      <c r="F30" s="411"/>
      <c r="G30" s="411"/>
      <c r="H30" s="411"/>
      <c r="I30" s="411"/>
      <c r="J30" s="411"/>
      <c r="K30" s="411"/>
    </row>
    <row r="31" spans="3:11" customFormat="1" ht="15" thickTop="1"/>
    <row r="32" spans="3:11" customFormat="1" ht="17.25">
      <c r="C32" s="395" t="s">
        <v>511</v>
      </c>
      <c r="D32" s="395"/>
      <c r="E32" s="395"/>
      <c r="F32" s="395"/>
      <c r="G32" s="395"/>
      <c r="H32" s="395"/>
      <c r="I32" s="395"/>
      <c r="J32" s="395"/>
      <c r="K32" s="395"/>
    </row>
    <row r="33" spans="3:11" s="54" customFormat="1" ht="162" customHeight="1">
      <c r="C33" s="396" t="s">
        <v>757</v>
      </c>
      <c r="D33" s="396"/>
      <c r="E33" s="396"/>
      <c r="F33" s="396"/>
      <c r="G33" s="396"/>
      <c r="H33" s="396"/>
      <c r="I33" s="396"/>
      <c r="J33" s="396"/>
      <c r="K33" s="396"/>
    </row>
    <row r="34" spans="3:11" ht="14.25" customHeight="1"/>
    <row r="35" spans="3:11" ht="18" customHeight="1">
      <c r="C35" s="395" t="s">
        <v>509</v>
      </c>
      <c r="D35" s="395"/>
      <c r="E35" s="395"/>
      <c r="F35" s="395"/>
      <c r="G35" s="395"/>
      <c r="H35" s="395"/>
      <c r="I35" s="395"/>
      <c r="J35" s="395"/>
      <c r="K35" s="395"/>
    </row>
    <row r="36" spans="3:11" s="54" customFormat="1" ht="33" customHeight="1">
      <c r="C36" s="396" t="s">
        <v>741</v>
      </c>
      <c r="D36" s="396"/>
      <c r="E36" s="396"/>
      <c r="F36" s="396"/>
      <c r="G36" s="396"/>
      <c r="H36" s="396"/>
      <c r="I36" s="396"/>
      <c r="J36" s="396"/>
      <c r="K36" s="396"/>
    </row>
    <row r="37" spans="3:11"/>
    <row r="38" spans="3:11" ht="18" customHeight="1">
      <c r="C38" s="395" t="s">
        <v>515</v>
      </c>
      <c r="D38" s="395"/>
      <c r="E38" s="395"/>
      <c r="F38" s="395"/>
      <c r="G38" s="395"/>
      <c r="H38" s="395"/>
      <c r="I38" s="395"/>
      <c r="J38" s="395"/>
      <c r="K38" s="395"/>
    </row>
    <row r="39" spans="3:11" s="54" customFormat="1" ht="33" customHeight="1">
      <c r="C39" s="396" t="s">
        <v>742</v>
      </c>
      <c r="D39" s="396"/>
      <c r="E39" s="396"/>
      <c r="F39" s="396"/>
      <c r="G39" s="396"/>
      <c r="H39" s="396"/>
      <c r="I39" s="396"/>
      <c r="J39" s="396"/>
      <c r="K39" s="396"/>
    </row>
    <row r="40" spans="3:11"/>
    <row r="41" spans="3:11" ht="18" thickBot="1">
      <c r="C41" s="411" t="s">
        <v>758</v>
      </c>
      <c r="D41" s="411"/>
      <c r="E41" s="411"/>
      <c r="F41" s="411"/>
      <c r="G41" s="411"/>
      <c r="H41" s="411"/>
      <c r="I41" s="411"/>
      <c r="J41" s="411"/>
      <c r="K41" s="411"/>
    </row>
    <row r="42" spans="3:11" s="164" customFormat="1" ht="80.25" customHeight="1" thickTop="1">
      <c r="C42" s="396" t="s">
        <v>759</v>
      </c>
      <c r="D42" s="396"/>
      <c r="E42" s="396"/>
      <c r="F42" s="396"/>
      <c r="G42" s="396"/>
      <c r="H42" s="396"/>
      <c r="I42" s="396"/>
      <c r="J42" s="396"/>
      <c r="K42" s="396"/>
    </row>
    <row r="43" spans="3:11"/>
    <row r="44" spans="3:11" ht="18" hidden="1" thickBot="1">
      <c r="C44" s="411" t="s">
        <v>101</v>
      </c>
      <c r="D44" s="411"/>
      <c r="E44" s="411"/>
      <c r="F44" s="411"/>
      <c r="G44" s="411"/>
      <c r="H44" s="411"/>
      <c r="I44" s="411"/>
      <c r="J44" s="411"/>
      <c r="K44" s="411"/>
    </row>
    <row r="45" spans="3:11" s="54" customFormat="1" ht="33" hidden="1" customHeight="1" thickTop="1">
      <c r="C45" s="396" t="s">
        <v>497</v>
      </c>
      <c r="D45" s="396"/>
      <c r="E45" s="396"/>
      <c r="F45" s="396"/>
      <c r="G45" s="396"/>
      <c r="H45" s="396"/>
      <c r="I45" s="396"/>
      <c r="J45" s="396"/>
      <c r="K45" s="396"/>
    </row>
    <row r="46" spans="3:11" hidden="1"/>
    <row r="47" spans="3:11" ht="18" customHeight="1" thickBot="1">
      <c r="C47" s="411" t="s">
        <v>751</v>
      </c>
      <c r="D47" s="411"/>
      <c r="E47" s="411"/>
      <c r="F47" s="411"/>
      <c r="G47" s="411"/>
      <c r="H47" s="411"/>
      <c r="I47" s="411"/>
      <c r="J47" s="411"/>
      <c r="K47" s="411"/>
    </row>
    <row r="48" spans="3:11" s="54" customFormat="1" ht="60" customHeight="1" thickTop="1">
      <c r="C48" s="396" t="s">
        <v>745</v>
      </c>
      <c r="D48" s="396"/>
      <c r="E48" s="396"/>
      <c r="F48" s="396"/>
      <c r="G48" s="396"/>
      <c r="H48" s="396"/>
      <c r="I48" s="396"/>
      <c r="J48" s="396"/>
      <c r="K48" s="396"/>
    </row>
    <row r="49" spans="3:11"/>
    <row r="50" spans="3:11" ht="18" thickBot="1">
      <c r="C50" s="411" t="s">
        <v>746</v>
      </c>
      <c r="D50" s="411"/>
      <c r="E50" s="411"/>
      <c r="F50" s="411"/>
      <c r="G50" s="411"/>
      <c r="H50" s="411"/>
      <c r="I50" s="411"/>
      <c r="J50" s="411"/>
      <c r="K50" s="411"/>
    </row>
    <row r="51" spans="3:11" s="54" customFormat="1" ht="70.5" customHeight="1" thickTop="1">
      <c r="C51" s="396" t="s">
        <v>753</v>
      </c>
      <c r="D51" s="396"/>
      <c r="E51" s="396"/>
      <c r="F51" s="396"/>
      <c r="G51" s="396"/>
      <c r="H51" s="396"/>
      <c r="I51" s="396"/>
      <c r="J51" s="396"/>
      <c r="K51" s="396"/>
    </row>
    <row r="52" spans="3:11"/>
    <row r="53" spans="3:11" ht="18" thickBot="1">
      <c r="C53" s="411" t="s">
        <v>754</v>
      </c>
      <c r="D53" s="411"/>
      <c r="E53" s="411"/>
      <c r="F53" s="411"/>
      <c r="G53" s="411"/>
      <c r="H53" s="411"/>
      <c r="I53" s="411"/>
      <c r="J53" s="411"/>
      <c r="K53" s="411"/>
    </row>
    <row r="54" spans="3:11" s="54" customFormat="1" ht="150.75" customHeight="1" thickTop="1">
      <c r="C54" s="396" t="s">
        <v>743</v>
      </c>
      <c r="D54" s="396"/>
      <c r="E54" s="396"/>
      <c r="F54" s="396"/>
      <c r="G54" s="396"/>
      <c r="H54" s="396"/>
      <c r="I54" s="396"/>
      <c r="J54" s="396"/>
      <c r="K54" s="396"/>
    </row>
    <row r="55" spans="3:11"/>
    <row r="56" spans="3:11"/>
    <row r="57" spans="3:11"/>
    <row r="58" spans="3:11" ht="84.95" customHeight="1">
      <c r="C58" s="410" t="s">
        <v>755</v>
      </c>
      <c r="D58" s="410"/>
      <c r="E58" s="410"/>
      <c r="F58" s="410"/>
      <c r="G58" s="410"/>
      <c r="H58" s="410"/>
      <c r="I58" s="410"/>
      <c r="J58" s="410"/>
      <c r="K58" s="410"/>
    </row>
    <row r="59" spans="3:11"/>
    <row r="60" spans="3:11"/>
    <row r="61" spans="3:11" hidden="1"/>
    <row r="62" spans="3:11" hidden="1"/>
    <row r="63" spans="3:11" hidden="1"/>
    <row r="64" spans="3:11" hidden="1"/>
    <row r="65" hidden="1"/>
    <row r="66" hidden="1"/>
    <row r="67" hidden="1"/>
    <row r="68" hidden="1"/>
    <row r="69" hidden="1"/>
    <row r="70" hidden="1"/>
    <row r="71" hidden="1"/>
    <row r="72" hidden="1"/>
    <row r="73" hidden="1"/>
    <row r="74" hidden="1"/>
    <row r="75"/>
    <row r="76"/>
    <row r="77"/>
    <row r="78"/>
    <row r="79"/>
    <row r="80"/>
  </sheetData>
  <sheetProtection formatCells="0" formatColumns="0" formatRows="0" autoFilter="0"/>
  <mergeCells count="34">
    <mergeCell ref="C28:K28"/>
    <mergeCell ref="C33:K33"/>
    <mergeCell ref="C35:K35"/>
    <mergeCell ref="C24:K24"/>
    <mergeCell ref="C25:K25"/>
    <mergeCell ref="C27:K27"/>
    <mergeCell ref="C30:K30"/>
    <mergeCell ref="C32:K32"/>
    <mergeCell ref="C4:K4"/>
    <mergeCell ref="C15:K15"/>
    <mergeCell ref="C36:K36"/>
    <mergeCell ref="C54:K54"/>
    <mergeCell ref="C58:K58"/>
    <mergeCell ref="C51:K51"/>
    <mergeCell ref="C44:K44"/>
    <mergeCell ref="C45:K45"/>
    <mergeCell ref="C41:K41"/>
    <mergeCell ref="C42:K42"/>
    <mergeCell ref="C38:K38"/>
    <mergeCell ref="C39:K39"/>
    <mergeCell ref="C50:K50"/>
    <mergeCell ref="C53:K53"/>
    <mergeCell ref="C47:K47"/>
    <mergeCell ref="C48:K48"/>
    <mergeCell ref="C13:K13"/>
    <mergeCell ref="C17:E17"/>
    <mergeCell ref="F17:G17"/>
    <mergeCell ref="C18:E18"/>
    <mergeCell ref="K9:K10"/>
    <mergeCell ref="C21:K21"/>
    <mergeCell ref="C22:K22"/>
    <mergeCell ref="C23:K23"/>
    <mergeCell ref="C19:K19"/>
    <mergeCell ref="C16:K16"/>
  </mergeCells>
  <conditionalFormatting sqref="C10:I10">
    <cfRule type="cellIs" dxfId="195" priority="6" operator="equal">
      <formula>"אושר"</formula>
    </cfRule>
    <cfRule type="cellIs" dxfId="194" priority="7" operator="equal">
      <formula>"הסתיים"</formula>
    </cfRule>
    <cfRule type="cellIs" dxfId="193" priority="8" operator="equal">
      <formula>"בתהליך"</formula>
    </cfRule>
    <cfRule type="cellIs" dxfId="192" priority="9" operator="equal">
      <formula>"טרם החל"</formula>
    </cfRule>
  </conditionalFormatting>
  <conditionalFormatting sqref="K9:K10">
    <cfRule type="cellIs" dxfId="191" priority="1" operator="greaterThan">
      <formula>0.9</formula>
    </cfRule>
    <cfRule type="cellIs" dxfId="190" priority="2" operator="between">
      <formula>0.7500001</formula>
      <formula>0.8999999</formula>
    </cfRule>
    <cfRule type="cellIs" dxfId="189" priority="3" operator="between">
      <formula>0.500001</formula>
      <formula>0.75</formula>
    </cfRule>
    <cfRule type="cellIs" dxfId="188" priority="4" operator="between">
      <formula>0.250001</formula>
      <formula>0.5</formula>
    </cfRule>
    <cfRule type="cellIs" dxfId="187" priority="5" operator="between">
      <formula>0.00001</formula>
      <formula>0.25</formula>
    </cfRule>
  </conditionalFormatting>
  <hyperlinks>
    <hyperlink ref="F17" r:id="rId1"/>
    <hyperlink ref="F17:G17" r:id="rId2" display="ITGworkplan@cio.gov.il"/>
  </hyperlinks>
  <printOptions horizontalCentered="1"/>
  <pageMargins left="0" right="0" top="0" bottom="0.74803149606299213" header="0.31496062992125984" footer="0.31496062992125984"/>
  <pageSetup paperSize="9" scale="57" fitToHeight="0" orientation="portrait" r:id="rId3"/>
  <headerFooter>
    <oddFooter>&amp;C&amp;"Arial Unicode MS,רגיל"&amp;K002060עמוד &amp;P מתוך &amp;N עמודים</oddFooter>
  </headerFooter>
  <rowBreaks count="1" manualBreakCount="1">
    <brk id="33" max="13"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0">
    <tabColor rgb="FF002060"/>
  </sheetPr>
  <dimension ref="A1:N33"/>
  <sheetViews>
    <sheetView showGridLines="0" rightToLeft="1" zoomScaleNormal="100" zoomScaleSheetLayoutView="100" workbookViewId="0">
      <pane xSplit="3" ySplit="5" topLeftCell="D6" activePane="bottomRight" state="frozen"/>
      <selection activeCell="B7" sqref="B7"/>
      <selection pane="topRight" activeCell="B7" sqref="B7"/>
      <selection pane="bottomLeft" activeCell="B7" sqref="B7"/>
      <selection pane="bottomRight" activeCell="C5" sqref="C5"/>
    </sheetView>
  </sheetViews>
  <sheetFormatPr defaultColWidth="0" defaultRowHeight="16.5" zeroHeight="1"/>
  <cols>
    <col min="1" max="1" width="5.625" style="19" customWidth="1"/>
    <col min="2" max="2" width="8.25" style="19" hidden="1" customWidth="1"/>
    <col min="3" max="3" width="20.875" style="19" bestFit="1" customWidth="1"/>
    <col min="4" max="4" width="12.875" style="19" customWidth="1"/>
    <col min="5" max="5" width="11.375" style="19" bestFit="1" customWidth="1"/>
    <col min="6" max="6" width="14.25" style="19" bestFit="1" customWidth="1"/>
    <col min="7" max="9" width="14.625" style="19" hidden="1" customWidth="1"/>
    <col min="10" max="10" width="15" style="19" bestFit="1" customWidth="1"/>
    <col min="11" max="11" width="14.25" style="19" bestFit="1" customWidth="1"/>
    <col min="12" max="12" width="14.375" style="19" bestFit="1" customWidth="1"/>
    <col min="13" max="13" width="23.375" style="19" customWidth="1"/>
    <col min="14" max="14" width="9" style="19" customWidth="1"/>
    <col min="15" max="16384" width="9" style="19" hidden="1"/>
  </cols>
  <sheetData>
    <row r="1" spans="1:14" ht="39" customHeight="1">
      <c r="A1" s="47"/>
      <c r="B1" s="47"/>
      <c r="C1" s="47"/>
      <c r="D1" s="47"/>
      <c r="E1" s="47"/>
      <c r="F1" s="11" t="s">
        <v>101</v>
      </c>
      <c r="G1" s="47"/>
      <c r="H1" s="47"/>
      <c r="I1" s="47"/>
      <c r="J1" s="47"/>
      <c r="K1" s="428" t="s">
        <v>2</v>
      </c>
      <c r="L1" s="442"/>
      <c r="M1" s="442"/>
      <c r="N1" s="47"/>
    </row>
    <row r="2" spans="1:14" ht="6" customHeight="1" thickBot="1">
      <c r="A2" s="48"/>
      <c r="B2" s="48"/>
      <c r="C2" s="48"/>
      <c r="D2" s="48"/>
      <c r="E2" s="48"/>
      <c r="F2" s="48"/>
      <c r="G2" s="48"/>
      <c r="H2" s="48"/>
      <c r="I2" s="48"/>
      <c r="J2" s="48"/>
      <c r="K2" s="48"/>
      <c r="L2" s="48"/>
      <c r="M2" s="48"/>
      <c r="N2" s="48"/>
    </row>
    <row r="3" spans="1:14" s="3" customFormat="1" ht="17.25" thickBot="1">
      <c r="D3" s="50" t="s">
        <v>150</v>
      </c>
      <c r="E3" s="104" t="s">
        <v>102</v>
      </c>
      <c r="J3" s="50" t="s">
        <v>64</v>
      </c>
      <c r="K3" s="97" t="str">
        <f>IF(המשרד="","",המשרד)</f>
        <v>משרד ראש הממשלה</v>
      </c>
    </row>
    <row r="4" spans="1:14" ht="21.75" customHeight="1">
      <c r="D4" s="248" t="s">
        <v>503</v>
      </c>
    </row>
    <row r="5" spans="1:14" s="55" customFormat="1" ht="60">
      <c r="B5" s="56" t="s">
        <v>1</v>
      </c>
      <c r="C5" s="56" t="s">
        <v>152</v>
      </c>
      <c r="D5" s="56" t="s">
        <v>76</v>
      </c>
      <c r="E5" s="56" t="s">
        <v>77</v>
      </c>
      <c r="F5" s="56" t="s">
        <v>148</v>
      </c>
      <c r="G5" s="56" t="s">
        <v>78</v>
      </c>
      <c r="H5" s="56" t="s">
        <v>79</v>
      </c>
      <c r="I5" s="56" t="s">
        <v>80</v>
      </c>
      <c r="J5" s="56" t="s">
        <v>175</v>
      </c>
      <c r="K5" s="56" t="s">
        <v>149</v>
      </c>
      <c r="L5" s="56" t="s">
        <v>81</v>
      </c>
      <c r="M5" s="56" t="s">
        <v>14</v>
      </c>
    </row>
    <row r="6" spans="1:14" ht="34.5" customHeight="1">
      <c r="B6" s="52" t="str">
        <f>IF('יעדים משרדיים ותקשובים'!$E$7="","",IF(C6="","",'יעדים משרדיים ותקשובים'!$E$7))</f>
        <v>משרד ראש הממשלה</v>
      </c>
      <c r="C6" s="46" t="s">
        <v>648</v>
      </c>
      <c r="D6" s="115"/>
      <c r="E6" s="115"/>
      <c r="F6" s="58">
        <f>SUM(D6:E6)</f>
        <v>0</v>
      </c>
      <c r="G6" s="57"/>
      <c r="H6" s="57"/>
      <c r="I6" s="57"/>
      <c r="J6" s="115"/>
      <c r="K6" s="59">
        <f>J6+F6</f>
        <v>0</v>
      </c>
      <c r="L6" s="115"/>
      <c r="M6" s="117"/>
    </row>
    <row r="7" spans="1:14" ht="34.5" customHeight="1">
      <c r="B7" s="52" t="str">
        <f>IF('יעדים משרדיים ותקשובים'!$E$7="","",IF(C7="","",'יעדים משרדיים ותקשובים'!$E$7))</f>
        <v>משרד ראש הממשלה</v>
      </c>
      <c r="C7" s="46" t="s">
        <v>649</v>
      </c>
      <c r="D7" s="115"/>
      <c r="E7" s="115"/>
      <c r="F7" s="58">
        <f>SUM(D7:E7)</f>
        <v>0</v>
      </c>
      <c r="G7" s="57"/>
      <c r="H7" s="57"/>
      <c r="I7" s="57"/>
      <c r="J7" s="115"/>
      <c r="K7" s="59">
        <f>J7+F7</f>
        <v>0</v>
      </c>
      <c r="L7" s="115"/>
      <c r="M7" s="117"/>
    </row>
    <row r="8" spans="1:14" ht="34.5" customHeight="1">
      <c r="B8" s="52" t="str">
        <f>IF('יעדים משרדיים ותקשובים'!$E$7="","",IF(C8="","",'יעדים משרדיים ותקשובים'!$E$7))</f>
        <v>משרד ראש הממשלה</v>
      </c>
      <c r="C8" s="46" t="s">
        <v>650</v>
      </c>
      <c r="D8" s="115"/>
      <c r="E8" s="115"/>
      <c r="F8" s="58">
        <f>SUM(D8:E8)</f>
        <v>0</v>
      </c>
      <c r="G8" s="57"/>
      <c r="H8" s="57"/>
      <c r="I8" s="57"/>
      <c r="J8" s="115"/>
      <c r="K8" s="59">
        <f>J8+F8</f>
        <v>0</v>
      </c>
      <c r="L8" s="115"/>
      <c r="M8" s="117"/>
    </row>
    <row r="9" spans="1:14" ht="34.5" customHeight="1">
      <c r="B9" s="52" t="str">
        <f>IF('יעדים משרדיים ותקשובים'!$E$7="","",IF(C9="","",'יעדים משרדיים ותקשובים'!$E$7))</f>
        <v/>
      </c>
      <c r="D9" s="116"/>
      <c r="E9" s="116"/>
      <c r="J9" s="116"/>
      <c r="L9" s="116"/>
      <c r="M9" s="116"/>
    </row>
    <row r="10" spans="1:14">
      <c r="B10" s="52" t="str">
        <f>IF('יעדים משרדיים ותקשובים'!$E$7="","",IF(C10="","",'יעדים משרדיים ותקשובים'!$E$7))</f>
        <v/>
      </c>
    </row>
    <row r="11" spans="1:14">
      <c r="B11" s="52" t="str">
        <f>IF('יעדים משרדיים ותקשובים'!$E$7="","",IF(C11="","",'יעדים משרדיים ותקשובים'!$E$7))</f>
        <v/>
      </c>
    </row>
    <row r="12" spans="1:14">
      <c r="B12" s="52" t="str">
        <f>IF('יעדים משרדיים ותקשובים'!$E$7="","",IF(C12="","",'יעדים משרדיים ותקשובים'!$E$7))</f>
        <v/>
      </c>
    </row>
    <row r="13" spans="1:14">
      <c r="B13" s="52" t="str">
        <f>IF('יעדים משרדיים ותקשובים'!$E$7="","",IF(C13="","",'יעדים משרדיים ותקשובים'!$E$7))</f>
        <v/>
      </c>
    </row>
    <row r="14" spans="1:14">
      <c r="B14" s="52" t="str">
        <f>IF('יעדים משרדיים ותקשובים'!$E$7="","",IF(C14="","",'יעדים משרדיים ותקשובים'!$E$7))</f>
        <v/>
      </c>
    </row>
    <row r="15" spans="1:14">
      <c r="B15" s="52" t="str">
        <f>IF('יעדים משרדיים ותקשובים'!$E$7="","",IF(C15="","",'יעדים משרדיים ותקשובים'!$E$7))</f>
        <v/>
      </c>
    </row>
    <row r="16" spans="1:14">
      <c r="B16" s="52" t="str">
        <f>IF('יעדים משרדיים ותקשובים'!$E$7="","",IF(C16="","",'יעדים משרדיים ותקשובים'!$E$7))</f>
        <v/>
      </c>
    </row>
    <row r="17"/>
    <row r="18"/>
    <row r="19"/>
    <row r="20"/>
    <row r="21"/>
    <row r="22"/>
    <row r="23"/>
    <row r="24"/>
    <row r="25"/>
    <row r="26"/>
    <row r="27"/>
    <row r="28"/>
    <row r="29"/>
    <row r="30"/>
    <row r="31"/>
    <row r="32"/>
    <row r="33"/>
  </sheetData>
  <sheetProtection formatCells="0" formatColumns="0" formatRows="0" autoFilter="0"/>
  <mergeCells count="1">
    <mergeCell ref="K1:M1"/>
  </mergeCells>
  <conditionalFormatting sqref="E3">
    <cfRule type="cellIs" dxfId="101" priority="1" operator="equal">
      <formula>"אושר"</formula>
    </cfRule>
    <cfRule type="cellIs" dxfId="100" priority="2" operator="equal">
      <formula>"הסתיים"</formula>
    </cfRule>
    <cfRule type="cellIs" dxfId="99" priority="3" operator="equal">
      <formula>"בתהליך"</formula>
    </cfRule>
    <cfRule type="cellIs" dxfId="98" priority="4" operator="equal">
      <formula>"טרם החל"</formula>
    </cfRule>
  </conditionalFormatting>
  <dataValidations count="2">
    <dataValidation type="list" allowBlank="1" showInputMessage="1" showErrorMessage="1" sqref="E3">
      <formula1>סטטוס_מקטע</formula1>
    </dataValidation>
    <dataValidation type="decimal" operator="greaterThan" allowBlank="1" showInputMessage="1" showErrorMessage="1" errorTitle="טעות בהזנה" error="יש להזין מספר גדול מ-0 _x000a_ניתן להזין מספר עשרוני" sqref="L6:L8 G6:J8 D6:E8">
      <formula1>0</formula1>
    </dataValidation>
  </dataValidations>
  <printOptions horizontalCentered="1"/>
  <pageMargins left="0" right="0" top="0.70866141732283472" bottom="0" header="0.31496062992125984" footer="0.31496062992125984"/>
  <pageSetup paperSize="9" scale="65" orientation="portrait" r:id="rId1"/>
  <headerFooter>
    <oddFooter>&amp;C&amp;"Arial Unicode MS,רגיל"&amp;K002060עמוד &amp;P מתוך &amp;N עמודים</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tabColor rgb="FF002060"/>
    <pageSetUpPr fitToPage="1"/>
  </sheetPr>
  <dimension ref="A1:AW40"/>
  <sheetViews>
    <sheetView showGridLines="0" rightToLeft="1" zoomScaleNormal="100" zoomScaleSheetLayoutView="100" workbookViewId="0">
      <pane xSplit="5" ySplit="7" topLeftCell="F8" activePane="bottomRight" state="frozen"/>
      <selection activeCell="B7" sqref="B7"/>
      <selection pane="topRight" activeCell="B7" sqref="B7"/>
      <selection pane="bottomLeft" activeCell="B7" sqref="B7"/>
      <selection pane="bottomRight" activeCell="G8" sqref="G8"/>
    </sheetView>
  </sheetViews>
  <sheetFormatPr defaultColWidth="0" defaultRowHeight="16.5"/>
  <cols>
    <col min="1" max="1" width="27.625" style="3" hidden="1" customWidth="1"/>
    <col min="2" max="2" width="9" style="3" hidden="1" customWidth="1"/>
    <col min="3" max="3" width="4.625" style="3" customWidth="1"/>
    <col min="4" max="4" width="30.625" style="3" customWidth="1"/>
    <col min="5" max="5" width="6.5" style="3" customWidth="1"/>
    <col min="6" max="6" width="28.375" style="3" customWidth="1"/>
    <col min="7" max="7" width="10.625" style="3" customWidth="1"/>
    <col min="8" max="10" width="22.625" style="3" customWidth="1"/>
    <col min="11" max="11" width="27.5" style="23" customWidth="1"/>
    <col min="12" max="12" width="13.25" style="21" customWidth="1"/>
    <col min="13" max="13" width="32.25" style="3" customWidth="1"/>
    <col min="14" max="24" width="9" style="3" hidden="1" customWidth="1"/>
    <col min="25" max="35" width="3.25" style="25" hidden="1" customWidth="1"/>
    <col min="36" max="36" width="4.25" style="297" hidden="1" customWidth="1"/>
    <col min="37" max="37" width="4.25" customWidth="1"/>
    <col min="38" max="46" width="9" hidden="1" customWidth="1"/>
    <col min="47" max="49" width="0" hidden="1" customWidth="1"/>
    <col min="50" max="16384" width="9" style="3" hidden="1"/>
  </cols>
  <sheetData>
    <row r="1" spans="1:36" ht="39" customHeight="1">
      <c r="A1" s="2"/>
      <c r="B1" s="2"/>
      <c r="C1" s="2"/>
      <c r="D1" s="2"/>
      <c r="E1" s="2"/>
      <c r="F1" s="11"/>
      <c r="G1" s="11"/>
      <c r="H1" s="11"/>
      <c r="I1" s="11" t="s">
        <v>744</v>
      </c>
      <c r="J1" s="11"/>
      <c r="K1" s="11"/>
      <c r="L1" s="291"/>
      <c r="M1" s="290"/>
      <c r="Y1" s="3"/>
      <c r="Z1" s="3"/>
      <c r="AA1" s="3"/>
      <c r="AB1" s="3"/>
      <c r="AC1" s="3"/>
      <c r="AD1" s="3"/>
      <c r="AE1" s="3"/>
      <c r="AF1" s="3"/>
      <c r="AG1" s="3"/>
      <c r="AH1" s="3"/>
      <c r="AI1" s="3"/>
    </row>
    <row r="2" spans="1:36" ht="6" customHeight="1">
      <c r="A2" s="4"/>
      <c r="B2" s="4"/>
      <c r="C2" s="4"/>
      <c r="D2" s="4"/>
      <c r="E2" s="4"/>
      <c r="F2" s="4"/>
      <c r="G2" s="4"/>
      <c r="H2" s="4"/>
      <c r="I2" s="4"/>
      <c r="J2" s="4"/>
      <c r="K2" s="22"/>
      <c r="L2" s="144"/>
      <c r="M2" s="4"/>
      <c r="Y2" s="3"/>
      <c r="Z2" s="3"/>
      <c r="AA2" s="3"/>
      <c r="AB2" s="3"/>
      <c r="AC2" s="3"/>
      <c r="AD2" s="3"/>
      <c r="AE2" s="3"/>
      <c r="AF2" s="3"/>
      <c r="AG2" s="3"/>
      <c r="AH2" s="3"/>
      <c r="AI2" s="3"/>
    </row>
    <row r="3" spans="1:36">
      <c r="H3" s="50" t="s">
        <v>150</v>
      </c>
      <c r="I3" s="104" t="s">
        <v>102</v>
      </c>
      <c r="Y3" s="3"/>
      <c r="Z3" s="3"/>
      <c r="AA3" s="3"/>
      <c r="AB3" s="3"/>
      <c r="AC3" s="3"/>
      <c r="AD3" s="3"/>
      <c r="AE3" s="3"/>
      <c r="AF3" s="3"/>
      <c r="AG3" s="3"/>
      <c r="AH3" s="3"/>
      <c r="AI3" s="3"/>
    </row>
    <row r="4" spans="1:36" ht="5.25" customHeight="1"/>
    <row r="5" spans="1:36" s="23" customFormat="1" ht="5.25" customHeight="1">
      <c r="L5" s="42"/>
      <c r="Y5" s="25"/>
      <c r="Z5" s="25"/>
      <c r="AA5" s="25"/>
      <c r="AB5" s="25"/>
      <c r="AC5" s="25"/>
      <c r="AD5" s="25"/>
      <c r="AE5" s="25"/>
      <c r="AF5" s="25"/>
      <c r="AG5" s="25"/>
      <c r="AH5" s="25"/>
      <c r="AI5" s="25"/>
    </row>
    <row r="6" spans="1:36" ht="5.25" customHeight="1" thickBot="1">
      <c r="C6" s="23"/>
      <c r="D6" s="23"/>
      <c r="E6" s="23"/>
      <c r="F6" s="23"/>
      <c r="G6" s="23"/>
      <c r="H6" s="23"/>
      <c r="I6" s="23"/>
      <c r="J6" s="23"/>
      <c r="L6" s="42"/>
      <c r="M6" s="23"/>
      <c r="N6" s="23"/>
      <c r="O6" s="23"/>
      <c r="P6" s="23"/>
      <c r="Q6" s="23"/>
      <c r="R6" s="23"/>
      <c r="S6" s="23"/>
      <c r="T6" s="23"/>
      <c r="U6" s="23"/>
      <c r="V6" s="23"/>
      <c r="W6" s="23"/>
      <c r="X6" s="23"/>
      <c r="Y6" s="42"/>
      <c r="Z6" s="42"/>
      <c r="AA6" s="42"/>
      <c r="AB6" s="42"/>
      <c r="AC6" s="42"/>
      <c r="AD6" s="42"/>
      <c r="AE6" s="42"/>
      <c r="AF6" s="42"/>
      <c r="AG6" s="42"/>
      <c r="AH6" s="42"/>
      <c r="AI6" s="42"/>
    </row>
    <row r="7" spans="1:36" ht="45.75" thickBot="1">
      <c r="A7" s="6" t="s">
        <v>1</v>
      </c>
      <c r="B7" s="6" t="s">
        <v>4</v>
      </c>
      <c r="C7" s="6" t="s">
        <v>689</v>
      </c>
      <c r="D7" s="12" t="s">
        <v>657</v>
      </c>
      <c r="E7" s="13" t="s">
        <v>688</v>
      </c>
      <c r="F7" s="14" t="s">
        <v>658</v>
      </c>
      <c r="G7" s="14" t="s">
        <v>718</v>
      </c>
      <c r="H7" s="14" t="s">
        <v>720</v>
      </c>
      <c r="I7" s="14" t="s">
        <v>719</v>
      </c>
      <c r="J7" s="14" t="s">
        <v>721</v>
      </c>
      <c r="K7" s="14" t="s">
        <v>726</v>
      </c>
      <c r="L7" s="14" t="s">
        <v>691</v>
      </c>
      <c r="M7" s="15" t="s">
        <v>14</v>
      </c>
      <c r="N7" s="292" t="s">
        <v>660</v>
      </c>
      <c r="O7" s="292" t="s">
        <v>661</v>
      </c>
      <c r="P7" s="292" t="s">
        <v>662</v>
      </c>
      <c r="Q7" s="292" t="s">
        <v>663</v>
      </c>
      <c r="R7" s="292" t="s">
        <v>664</v>
      </c>
      <c r="S7" s="292" t="s">
        <v>665</v>
      </c>
      <c r="T7" s="292" t="s">
        <v>666</v>
      </c>
      <c r="U7" s="292" t="s">
        <v>667</v>
      </c>
      <c r="V7" s="292" t="s">
        <v>668</v>
      </c>
      <c r="W7" s="292" t="s">
        <v>669</v>
      </c>
      <c r="X7" s="292" t="s">
        <v>670</v>
      </c>
      <c r="Y7" s="43" t="s">
        <v>671</v>
      </c>
      <c r="Z7" s="43" t="s">
        <v>672</v>
      </c>
      <c r="AA7" s="43" t="s">
        <v>673</v>
      </c>
      <c r="AB7" s="43" t="s">
        <v>674</v>
      </c>
      <c r="AC7" s="43" t="s">
        <v>675</v>
      </c>
      <c r="AD7" s="43" t="s">
        <v>676</v>
      </c>
      <c r="AE7" s="43" t="s">
        <v>677</v>
      </c>
      <c r="AF7" s="43" t="s">
        <v>678</v>
      </c>
      <c r="AG7" s="43" t="s">
        <v>679</v>
      </c>
      <c r="AH7" s="43" t="s">
        <v>680</v>
      </c>
      <c r="AI7" s="43" t="s">
        <v>681</v>
      </c>
      <c r="AJ7" s="298" t="s">
        <v>717</v>
      </c>
    </row>
    <row r="8" spans="1:36" ht="30">
      <c r="A8" s="26" t="str">
        <f t="shared" ref="A8:A32" si="0">המשרד</f>
        <v>משרד ראש הממשלה</v>
      </c>
      <c r="B8" s="26">
        <v>1</v>
      </c>
      <c r="C8" s="296">
        <v>1</v>
      </c>
      <c r="D8" s="296" t="s">
        <v>682</v>
      </c>
      <c r="E8" s="296" t="str">
        <f>CONCATENATE($C8,".",COUNTIFS($C$7:$C8,$C8))</f>
        <v>1.1</v>
      </c>
      <c r="F8" s="300" t="s">
        <v>683</v>
      </c>
      <c r="G8" s="295"/>
      <c r="H8" s="295"/>
      <c r="I8" s="295"/>
      <c r="J8" s="295"/>
      <c r="K8" s="302"/>
      <c r="L8" s="26" t="str">
        <f t="shared" ref="L8:L32" si="1">IF(K8="","",IF(ISNUMBER(MATCH(0,N8:X8,0)),"מספר פעילות לא קיים",IF(AND(NOT(ISERROR(N8)),ISNUMBER(SUMPRODUCT(Y8:AI8))),"תקין","לא תקין")))</f>
        <v/>
      </c>
      <c r="M8" s="92"/>
      <c r="N8" s="293" t="str">
        <f>IF(Y8="","",IF(Y8=0,INDEX('פעילויות המשרד'!$E:$E,MATCH($K8*1,'פעילויות המשרד'!$C:$C,0)),INDEX('פעילויות המשרד'!$E:$E,MATCH(LEFT($K8,Y8-1)*1,'פעילויות המשרד'!$C:$C,0))))</f>
        <v/>
      </c>
      <c r="O8" s="293" t="str">
        <f>IF(OR(N8="",Y8=0),"",IFERROR(INDEX('פעילויות המשרד'!$E:$E,MATCH(IF(Z8&lt;&gt;"",MID($K8,Y8+1,Z8-Y8-1)*1,RIGHT($K8,LEN($K8)-Y8)*1),'פעילויות המשרד'!$C:$C,0)),""))</f>
        <v/>
      </c>
      <c r="P8" s="293" t="str">
        <f>IF(O8="","",IFERROR(INDEX('פעילויות המשרד'!$E:$E,MATCH(IF(AA8&lt;&gt;"",MID($K8,Z8+1,AA8-Z8-1)*1,RIGHT($K8,LEN($K8)-Z8)*1),'פעילויות המשרד'!$C:$C,0)),""))</f>
        <v/>
      </c>
      <c r="Q8" s="293" t="str">
        <f>IF(P8="","",IFERROR(INDEX('פעילויות המשרד'!$E:$E,MATCH(IF(AB8&lt;&gt;"",MID($K8,AA8+1,AB8-AA8-1)*1,RIGHT($K8,LEN($K8)-AA8)*1),'פעילויות המשרד'!$C:$C,0)),""))</f>
        <v/>
      </c>
      <c r="R8" s="293" t="str">
        <f>IF(Q8="","",IFERROR(INDEX('פעילויות המשרד'!$E:$E,MATCH(IF(AC8&lt;&gt;"",MID($K8,AB8+1,AC8-AB8-1)*1,RIGHT($K8,LEN($K8)-AB8)*1),'פעילויות המשרד'!$C:$C,0)),""))</f>
        <v/>
      </c>
      <c r="S8" s="293" t="str">
        <f>IF(R8="","",IFERROR(INDEX('פעילויות המשרד'!$E:$E,MATCH(IF(AD8&lt;&gt;"",MID($K8,AC8+1,AD8-AC8-1)*1,RIGHT($K8,LEN($K8)-AC8)*1),'פעילויות המשרד'!$C:$C,0)),""))</f>
        <v/>
      </c>
      <c r="T8" s="293" t="str">
        <f>IF(S8="","",IFERROR(INDEX('פעילויות המשרד'!$E:$E,MATCH(IF(AE8&lt;&gt;"",MID($K8,AD8+1,AE8-AD8-1)*1,RIGHT($K8,LEN($K8)-AD8)*1),'פעילויות המשרד'!$C:$C,0)),""))</f>
        <v/>
      </c>
      <c r="U8" s="293" t="str">
        <f>IF(T8="","",IFERROR(INDEX('פעילויות המשרד'!$E:$E,MATCH(IF(AF8&lt;&gt;"",MID($K8,AE8+1,AF8-AE8-1)*1,RIGHT($K8,LEN($K8)-AE8)*1),'פעילויות המשרד'!$C:$C,0)),""))</f>
        <v/>
      </c>
      <c r="V8" s="293" t="str">
        <f>IF(U8="","",IFERROR(INDEX('פעילויות המשרד'!$E:$E,MATCH(IF(AG8&lt;&gt;"",MID($K8,AF8+1,AG8-AF8-1)*1,RIGHT($K8,LEN($K8)-AF8)*1),'פעילויות המשרד'!$C:$C,0)),""))</f>
        <v/>
      </c>
      <c r="W8" s="293" t="str">
        <f>IF(V8="","",IFERROR(INDEX('פעילויות המשרד'!$E:$E,MATCH(IF(AH8&lt;&gt;"",MID($K8,AG8+1,AH8-AG8-1)*1,RIGHT($K8,LEN($K8)-AG8)*1),'פעילויות המשרד'!$C:$C,0)),""))</f>
        <v/>
      </c>
      <c r="X8" s="293" t="str">
        <f>IF(W8="","",IFERROR(INDEX('פעילויות המשרד'!$E:$E,MATCH(IF(AI8&lt;&gt;"",MID($K8,AH8+1,AI8-AH8-1)*1,RIGHT($K8,LEN($K8)-AH8)*1),'פעילויות המשרד'!$C:$C,0)),""))</f>
        <v/>
      </c>
      <c r="Y8" s="294" t="str">
        <f>IF($K8="","",IFERROR(FIND(",",$K8),0))</f>
        <v/>
      </c>
      <c r="Z8" s="294" t="str">
        <f>IF($K8="","",IFERROR(FIND(",",$K8,Y8+1),""))</f>
        <v/>
      </c>
      <c r="AA8" s="294" t="str">
        <f t="shared" ref="AA8:AI8" si="2">IF($K8="","",IFERROR(FIND(",",$K8,Z8+1),""))</f>
        <v/>
      </c>
      <c r="AB8" s="294" t="str">
        <f t="shared" si="2"/>
        <v/>
      </c>
      <c r="AC8" s="294" t="str">
        <f t="shared" si="2"/>
        <v/>
      </c>
      <c r="AD8" s="294" t="str">
        <f t="shared" si="2"/>
        <v/>
      </c>
      <c r="AE8" s="294" t="str">
        <f t="shared" si="2"/>
        <v/>
      </c>
      <c r="AF8" s="294" t="str">
        <f t="shared" si="2"/>
        <v/>
      </c>
      <c r="AG8" s="294" t="str">
        <f t="shared" si="2"/>
        <v/>
      </c>
      <c r="AH8" s="294" t="str">
        <f t="shared" si="2"/>
        <v/>
      </c>
      <c r="AI8" s="294" t="str">
        <f t="shared" si="2"/>
        <v/>
      </c>
      <c r="AJ8" s="299" t="str">
        <f>IF(OR(L8="",L8="לא תקין",AND(N8=0,L8="מספר פעילות לא קיים")),"",CONCATENATE(";",N8,";",O8,";",P8,";",Q8,";",R8,";",S8,";",T8,";",U8,";",V8,";",W8,";",X8,";"))</f>
        <v/>
      </c>
    </row>
    <row r="9" spans="1:36" ht="30">
      <c r="A9" s="26" t="str">
        <f t="shared" si="0"/>
        <v>משרד ראש הממשלה</v>
      </c>
      <c r="B9" s="26">
        <v>2</v>
      </c>
      <c r="C9" s="296">
        <v>1</v>
      </c>
      <c r="D9" s="296" t="s">
        <v>682</v>
      </c>
      <c r="E9" s="296" t="str">
        <f>CONCATENATE($C9,".",COUNTIFS($C$7:$C9,$C9))</f>
        <v>1.2</v>
      </c>
      <c r="F9" s="300" t="s">
        <v>684</v>
      </c>
      <c r="G9" s="295"/>
      <c r="H9" s="295"/>
      <c r="I9" s="295"/>
      <c r="J9" s="295"/>
      <c r="K9" s="302"/>
      <c r="L9" s="26" t="str">
        <f t="shared" si="1"/>
        <v/>
      </c>
      <c r="M9" s="92"/>
      <c r="N9" s="293" t="str">
        <f>IF(Y9="","",IF(Y9=0,INDEX('פעילויות המשרד'!$E:$E,MATCH($K9*1,'פעילויות המשרד'!$C:$C,0)),INDEX('פעילויות המשרד'!$E:$E,MATCH(LEFT($K9,Y9-1)*1,'פעילויות המשרד'!$C:$C,0))))</f>
        <v/>
      </c>
      <c r="O9" s="293" t="str">
        <f>IF(OR(N9="",Y9=0),"",IFERROR(INDEX('פעילויות המשרד'!$E:$E,MATCH(IF(Z9&lt;&gt;"",MID($K9,Y9+1,Z9-Y9-1)*1,RIGHT($K9,LEN($K9)-Y9)*1),'פעילויות המשרד'!$C:$C,0)),""))</f>
        <v/>
      </c>
      <c r="P9" s="293" t="str">
        <f>IF(O9="","",IFERROR(INDEX('פעילויות המשרד'!$E:$E,MATCH(IF(AA9&lt;&gt;"",MID($K9,Z9+1,AA9-Z9-1)*1,RIGHT($K9,LEN($K9)-Z9)*1),'פעילויות המשרד'!$C:$C,0)),""))</f>
        <v/>
      </c>
      <c r="Q9" s="293" t="str">
        <f>IF(P9="","",IFERROR(INDEX('פעילויות המשרד'!$E:$E,MATCH(IF(AB9&lt;&gt;"",MID($K9,AA9+1,AB9-AA9-1)*1,RIGHT($K9,LEN($K9)-AA9)*1),'פעילויות המשרד'!$C:$C,0)),""))</f>
        <v/>
      </c>
      <c r="R9" s="293" t="str">
        <f>IF(Q9="","",IFERROR(INDEX('פעילויות המשרד'!$E:$E,MATCH(IF(AC9&lt;&gt;"",MID($K9,AB9+1,AC9-AB9-1)*1,RIGHT($K9,LEN($K9)-AB9)*1),'פעילויות המשרד'!$C:$C,0)),""))</f>
        <v/>
      </c>
      <c r="S9" s="293" t="str">
        <f>IF(R9="","",IFERROR(INDEX('פעילויות המשרד'!$E:$E,MATCH(IF(AD9&lt;&gt;"",MID($K9,AC9+1,AD9-AC9-1)*1,RIGHT($K9,LEN($K9)-AC9)*1),'פעילויות המשרד'!$C:$C,0)),""))</f>
        <v/>
      </c>
      <c r="T9" s="293" t="str">
        <f>IF(S9="","",IFERROR(INDEX('פעילויות המשרד'!$E:$E,MATCH(IF(AE9&lt;&gt;"",MID($K9,AD9+1,AE9-AD9-1)*1,RIGHT($K9,LEN($K9)-AD9)*1),'פעילויות המשרד'!$C:$C,0)),""))</f>
        <v/>
      </c>
      <c r="U9" s="293" t="str">
        <f>IF(T9="","",IFERROR(INDEX('פעילויות המשרד'!$E:$E,MATCH(IF(AF9&lt;&gt;"",MID($K9,AE9+1,AF9-AE9-1)*1,RIGHT($K9,LEN($K9)-AE9)*1),'פעילויות המשרד'!$C:$C,0)),""))</f>
        <v/>
      </c>
      <c r="V9" s="293" t="str">
        <f>IF(U9="","",IFERROR(INDEX('פעילויות המשרד'!$E:$E,MATCH(IF(AG9&lt;&gt;"",MID($K9,AF9+1,AG9-AF9-1)*1,RIGHT($K9,LEN($K9)-AF9)*1),'פעילויות המשרד'!$C:$C,0)),""))</f>
        <v/>
      </c>
      <c r="W9" s="293" t="str">
        <f>IF(V9="","",IFERROR(INDEX('פעילויות המשרד'!$E:$E,MATCH(IF(AH9&lt;&gt;"",MID($K9,AG9+1,AH9-AG9-1)*1,RIGHT($K9,LEN($K9)-AG9)*1),'פעילויות המשרד'!$C:$C,0)),""))</f>
        <v/>
      </c>
      <c r="X9" s="293" t="str">
        <f>IF(W9="","",IFERROR(INDEX('פעילויות המשרד'!$E:$E,MATCH(IF(AI9&lt;&gt;"",MID($K9,AH9+1,AI9-AH9-1)*1,RIGHT($K9,LEN($K9)-AH9)*1),'פעילויות המשרד'!$C:$C,0)),""))</f>
        <v/>
      </c>
      <c r="Y9" s="294" t="str">
        <f t="shared" ref="Y9:Y32" si="3">IF($K9="","",IFERROR(FIND(",",$K9),0))</f>
        <v/>
      </c>
      <c r="Z9" s="294" t="str">
        <f t="shared" ref="Z9:Z32" si="4">IF($K9="","",IFERROR(FIND(",",$K9,Y9+1),""))</f>
        <v/>
      </c>
      <c r="AA9" s="294" t="str">
        <f t="shared" ref="AA9:AA32" si="5">IF($K9="","",IFERROR(FIND(",",$K9,Z9+1),""))</f>
        <v/>
      </c>
      <c r="AB9" s="294" t="str">
        <f t="shared" ref="AB9:AB32" si="6">IF($K9="","",IFERROR(FIND(",",$K9,AA9+1),""))</f>
        <v/>
      </c>
      <c r="AC9" s="294" t="str">
        <f t="shared" ref="AC9:AC32" si="7">IF($K9="","",IFERROR(FIND(",",$K9,AB9+1),""))</f>
        <v/>
      </c>
      <c r="AD9" s="294" t="str">
        <f t="shared" ref="AD9:AD32" si="8">IF($K9="","",IFERROR(FIND(",",$K9,AC9+1),""))</f>
        <v/>
      </c>
      <c r="AE9" s="294" t="str">
        <f t="shared" ref="AE9:AE32" si="9">IF($K9="","",IFERROR(FIND(",",$K9,AD9+1),""))</f>
        <v/>
      </c>
      <c r="AF9" s="294" t="str">
        <f t="shared" ref="AF9:AF32" si="10">IF($K9="","",IFERROR(FIND(",",$K9,AE9+1),""))</f>
        <v/>
      </c>
      <c r="AG9" s="294" t="str">
        <f t="shared" ref="AG9:AG32" si="11">IF($K9="","",IFERROR(FIND(",",$K9,AF9+1),""))</f>
        <v/>
      </c>
      <c r="AH9" s="294" t="str">
        <f t="shared" ref="AH9:AH32" si="12">IF($K9="","",IFERROR(FIND(",",$K9,AG9+1),""))</f>
        <v/>
      </c>
      <c r="AI9" s="294" t="str">
        <f t="shared" ref="AI9:AI32" si="13">IF($K9="","",IFERROR(FIND(",",$K9,AH9+1),""))</f>
        <v/>
      </c>
      <c r="AJ9" s="299" t="str">
        <f t="shared" ref="AJ9:AJ32" si="14">IF(OR(L9="",L9="לא תקין",AND(N9=0,L9="מספר פעילות לא קיים")),"",CONCATENATE(";",N9,";",O9,";",P9,";",Q9,";",R9,";",S9,";",T9,";",U9,";",V9,";",W9,";",X9,";"))</f>
        <v/>
      </c>
    </row>
    <row r="10" spans="1:36" ht="30">
      <c r="A10" s="26" t="str">
        <f t="shared" si="0"/>
        <v>משרד ראש הממשלה</v>
      </c>
      <c r="B10" s="26">
        <v>3</v>
      </c>
      <c r="C10" s="296">
        <v>1</v>
      </c>
      <c r="D10" s="296" t="s">
        <v>682</v>
      </c>
      <c r="E10" s="296" t="str">
        <f>CONCATENATE($C10,".",COUNTIFS($C$7:$C10,$C10))</f>
        <v>1.3</v>
      </c>
      <c r="F10" s="300" t="s">
        <v>685</v>
      </c>
      <c r="G10" s="295"/>
      <c r="H10" s="295"/>
      <c r="I10" s="295"/>
      <c r="J10" s="295"/>
      <c r="K10" s="302"/>
      <c r="L10" s="26" t="str">
        <f t="shared" si="1"/>
        <v/>
      </c>
      <c r="M10" s="92"/>
      <c r="N10" s="293" t="str">
        <f>IF(Y10="","",IF(Y10=0,INDEX('פעילויות המשרד'!$E:$E,MATCH($K10*1,'פעילויות המשרד'!$C:$C,0)),INDEX('פעילויות המשרד'!$E:$E,MATCH(LEFT($K10,Y10-1)*1,'פעילויות המשרד'!$C:$C,0))))</f>
        <v/>
      </c>
      <c r="O10" s="293" t="str">
        <f>IF(OR(N10="",Y10=0),"",IFERROR(INDEX('פעילויות המשרד'!$E:$E,MATCH(IF(Z10&lt;&gt;"",MID($K10,Y10+1,Z10-Y10-1)*1,RIGHT($K10,LEN($K10)-Y10)*1),'פעילויות המשרד'!$C:$C,0)),""))</f>
        <v/>
      </c>
      <c r="P10" s="293" t="str">
        <f>IF(O10="","",IFERROR(INDEX('פעילויות המשרד'!$E:$E,MATCH(IF(AA10&lt;&gt;"",MID($K10,Z10+1,AA10-Z10-1)*1,RIGHT($K10,LEN($K10)-Z10)*1),'פעילויות המשרד'!$C:$C,0)),""))</f>
        <v/>
      </c>
      <c r="Q10" s="293" t="str">
        <f>IF(P10="","",IFERROR(INDEX('פעילויות המשרד'!$E:$E,MATCH(IF(AB10&lt;&gt;"",MID($K10,AA10+1,AB10-AA10-1)*1,RIGHT($K10,LEN($K10)-AA10)*1),'פעילויות המשרד'!$C:$C,0)),""))</f>
        <v/>
      </c>
      <c r="R10" s="293" t="str">
        <f>IF(Q10="","",IFERROR(INDEX('פעילויות המשרד'!$E:$E,MATCH(IF(AC10&lt;&gt;"",MID($K10,AB10+1,AC10-AB10-1)*1,RIGHT($K10,LEN($K10)-AB10)*1),'פעילויות המשרד'!$C:$C,0)),""))</f>
        <v/>
      </c>
      <c r="S10" s="293" t="str">
        <f>IF(R10="","",IFERROR(INDEX('פעילויות המשרד'!$E:$E,MATCH(IF(AD10&lt;&gt;"",MID($K10,AC10+1,AD10-AC10-1)*1,RIGHT($K10,LEN($K10)-AC10)*1),'פעילויות המשרד'!$C:$C,0)),""))</f>
        <v/>
      </c>
      <c r="T10" s="293" t="str">
        <f>IF(S10="","",IFERROR(INDEX('פעילויות המשרד'!$E:$E,MATCH(IF(AE10&lt;&gt;"",MID($K10,AD10+1,AE10-AD10-1)*1,RIGHT($K10,LEN($K10)-AD10)*1),'פעילויות המשרד'!$C:$C,0)),""))</f>
        <v/>
      </c>
      <c r="U10" s="293" t="str">
        <f>IF(T10="","",IFERROR(INDEX('פעילויות המשרד'!$E:$E,MATCH(IF(AF10&lt;&gt;"",MID($K10,AE10+1,AF10-AE10-1)*1,RIGHT($K10,LEN($K10)-AE10)*1),'פעילויות המשרד'!$C:$C,0)),""))</f>
        <v/>
      </c>
      <c r="V10" s="293" t="str">
        <f>IF(U10="","",IFERROR(INDEX('פעילויות המשרד'!$E:$E,MATCH(IF(AG10&lt;&gt;"",MID($K10,AF10+1,AG10-AF10-1)*1,RIGHT($K10,LEN($K10)-AF10)*1),'פעילויות המשרד'!$C:$C,0)),""))</f>
        <v/>
      </c>
      <c r="W10" s="293" t="str">
        <f>IF(V10="","",IFERROR(INDEX('פעילויות המשרד'!$E:$E,MATCH(IF(AH10&lt;&gt;"",MID($K10,AG10+1,AH10-AG10-1)*1,RIGHT($K10,LEN($K10)-AG10)*1),'פעילויות המשרד'!$C:$C,0)),""))</f>
        <v/>
      </c>
      <c r="X10" s="293" t="str">
        <f>IF(W10="","",IFERROR(INDEX('פעילויות המשרד'!$E:$E,MATCH(IF(AI10&lt;&gt;"",MID($K10,AH10+1,AI10-AH10-1)*1,RIGHT($K10,LEN($K10)-AH10)*1),'פעילויות המשרד'!$C:$C,0)),""))</f>
        <v/>
      </c>
      <c r="Y10" s="294" t="str">
        <f t="shared" si="3"/>
        <v/>
      </c>
      <c r="Z10" s="294" t="str">
        <f t="shared" si="4"/>
        <v/>
      </c>
      <c r="AA10" s="294" t="str">
        <f t="shared" si="5"/>
        <v/>
      </c>
      <c r="AB10" s="294" t="str">
        <f t="shared" si="6"/>
        <v/>
      </c>
      <c r="AC10" s="294" t="str">
        <f t="shared" si="7"/>
        <v/>
      </c>
      <c r="AD10" s="294" t="str">
        <f t="shared" si="8"/>
        <v/>
      </c>
      <c r="AE10" s="294" t="str">
        <f t="shared" si="9"/>
        <v/>
      </c>
      <c r="AF10" s="294" t="str">
        <f t="shared" si="10"/>
        <v/>
      </c>
      <c r="AG10" s="294" t="str">
        <f t="shared" si="11"/>
        <v/>
      </c>
      <c r="AH10" s="294" t="str">
        <f t="shared" si="12"/>
        <v/>
      </c>
      <c r="AI10" s="294" t="str">
        <f t="shared" si="13"/>
        <v/>
      </c>
      <c r="AJ10" s="299" t="str">
        <f t="shared" si="14"/>
        <v/>
      </c>
    </row>
    <row r="11" spans="1:36" ht="30">
      <c r="A11" s="26" t="str">
        <f t="shared" si="0"/>
        <v>משרד ראש הממשלה</v>
      </c>
      <c r="B11" s="26">
        <v>4</v>
      </c>
      <c r="C11" s="296">
        <v>1</v>
      </c>
      <c r="D11" s="296" t="s">
        <v>682</v>
      </c>
      <c r="E11" s="296" t="str">
        <f>CONCATENATE($C11,".",COUNTIFS($C$7:$C11,$C11))</f>
        <v>1.4</v>
      </c>
      <c r="F11" s="300" t="s">
        <v>686</v>
      </c>
      <c r="G11" s="295"/>
      <c r="H11" s="295"/>
      <c r="I11" s="295"/>
      <c r="J11" s="295"/>
      <c r="K11" s="302"/>
      <c r="L11" s="26" t="str">
        <f t="shared" si="1"/>
        <v/>
      </c>
      <c r="M11" s="92"/>
      <c r="N11" s="293" t="str">
        <f>IF(Y11="","",IF(Y11=0,INDEX('פעילויות המשרד'!$E:$E,MATCH($K11*1,'פעילויות המשרד'!$C:$C,0)),INDEX('פעילויות המשרד'!$E:$E,MATCH(LEFT($K11,Y11-1)*1,'פעילויות המשרד'!$C:$C,0))))</f>
        <v/>
      </c>
      <c r="O11" s="293" t="str">
        <f>IF(OR(N11="",Y11=0),"",IFERROR(INDEX('פעילויות המשרד'!$E:$E,MATCH(IF(Z11&lt;&gt;"",MID($K11,Y11+1,Z11-Y11-1)*1,RIGHT($K11,LEN($K11)-Y11)*1),'פעילויות המשרד'!$C:$C,0)),""))</f>
        <v/>
      </c>
      <c r="P11" s="293" t="str">
        <f>IF(O11="","",IFERROR(INDEX('פעילויות המשרד'!$E:$E,MATCH(IF(AA11&lt;&gt;"",MID($K11,Z11+1,AA11-Z11-1)*1,RIGHT($K11,LEN($K11)-Z11)*1),'פעילויות המשרד'!$C:$C,0)),""))</f>
        <v/>
      </c>
      <c r="Q11" s="293" t="str">
        <f>IF(P11="","",IFERROR(INDEX('פעילויות המשרד'!$E:$E,MATCH(IF(AB11&lt;&gt;"",MID($K11,AA11+1,AB11-AA11-1)*1,RIGHT($K11,LEN($K11)-AA11)*1),'פעילויות המשרד'!$C:$C,0)),""))</f>
        <v/>
      </c>
      <c r="R11" s="293" t="str">
        <f>IF(Q11="","",IFERROR(INDEX('פעילויות המשרד'!$E:$E,MATCH(IF(AC11&lt;&gt;"",MID($K11,AB11+1,AC11-AB11-1)*1,RIGHT($K11,LEN($K11)-AB11)*1),'פעילויות המשרד'!$C:$C,0)),""))</f>
        <v/>
      </c>
      <c r="S11" s="293" t="str">
        <f>IF(R11="","",IFERROR(INDEX('פעילויות המשרד'!$E:$E,MATCH(IF(AD11&lt;&gt;"",MID($K11,AC11+1,AD11-AC11-1)*1,RIGHT($K11,LEN($K11)-AC11)*1),'פעילויות המשרד'!$C:$C,0)),""))</f>
        <v/>
      </c>
      <c r="T11" s="293" t="str">
        <f>IF(S11="","",IFERROR(INDEX('פעילויות המשרד'!$E:$E,MATCH(IF(AE11&lt;&gt;"",MID($K11,AD11+1,AE11-AD11-1)*1,RIGHT($K11,LEN($K11)-AD11)*1),'פעילויות המשרד'!$C:$C,0)),""))</f>
        <v/>
      </c>
      <c r="U11" s="293" t="str">
        <f>IF(T11="","",IFERROR(INDEX('פעילויות המשרד'!$E:$E,MATCH(IF(AF11&lt;&gt;"",MID($K11,AE11+1,AF11-AE11-1)*1,RIGHT($K11,LEN($K11)-AE11)*1),'פעילויות המשרד'!$C:$C,0)),""))</f>
        <v/>
      </c>
      <c r="V11" s="293" t="str">
        <f>IF(U11="","",IFERROR(INDEX('פעילויות המשרד'!$E:$E,MATCH(IF(AG11&lt;&gt;"",MID($K11,AF11+1,AG11-AF11-1)*1,RIGHT($K11,LEN($K11)-AF11)*1),'פעילויות המשרד'!$C:$C,0)),""))</f>
        <v/>
      </c>
      <c r="W11" s="293" t="str">
        <f>IF(V11="","",IFERROR(INDEX('פעילויות המשרד'!$E:$E,MATCH(IF(AH11&lt;&gt;"",MID($K11,AG11+1,AH11-AG11-1)*1,RIGHT($K11,LEN($K11)-AG11)*1),'פעילויות המשרד'!$C:$C,0)),""))</f>
        <v/>
      </c>
      <c r="X11" s="293" t="str">
        <f>IF(W11="","",IFERROR(INDEX('פעילויות המשרד'!$E:$E,MATCH(IF(AI11&lt;&gt;"",MID($K11,AH11+1,AI11-AH11-1)*1,RIGHT($K11,LEN($K11)-AH11)*1),'פעילויות המשרד'!$C:$C,0)),""))</f>
        <v/>
      </c>
      <c r="Y11" s="294" t="str">
        <f t="shared" si="3"/>
        <v/>
      </c>
      <c r="Z11" s="294" t="str">
        <f t="shared" si="4"/>
        <v/>
      </c>
      <c r="AA11" s="294" t="str">
        <f t="shared" si="5"/>
        <v/>
      </c>
      <c r="AB11" s="294" t="str">
        <f t="shared" si="6"/>
        <v/>
      </c>
      <c r="AC11" s="294" t="str">
        <f t="shared" si="7"/>
        <v/>
      </c>
      <c r="AD11" s="294" t="str">
        <f t="shared" si="8"/>
        <v/>
      </c>
      <c r="AE11" s="294" t="str">
        <f t="shared" si="9"/>
        <v/>
      </c>
      <c r="AF11" s="294" t="str">
        <f t="shared" si="10"/>
        <v/>
      </c>
      <c r="AG11" s="294" t="str">
        <f t="shared" si="11"/>
        <v/>
      </c>
      <c r="AH11" s="294" t="str">
        <f t="shared" si="12"/>
        <v/>
      </c>
      <c r="AI11" s="294" t="str">
        <f t="shared" si="13"/>
        <v/>
      </c>
      <c r="AJ11" s="299" t="str">
        <f t="shared" si="14"/>
        <v/>
      </c>
    </row>
    <row r="12" spans="1:36" ht="45">
      <c r="A12" s="26" t="str">
        <f t="shared" si="0"/>
        <v>משרד ראש הממשלה</v>
      </c>
      <c r="B12" s="26">
        <v>5</v>
      </c>
      <c r="C12" s="296">
        <v>1</v>
      </c>
      <c r="D12" s="296" t="s">
        <v>682</v>
      </c>
      <c r="E12" s="296" t="str">
        <f>CONCATENATE($C12,".",COUNTIFS($C$7:$C12,$C12))</f>
        <v>1.5</v>
      </c>
      <c r="F12" s="300" t="s">
        <v>687</v>
      </c>
      <c r="G12" s="295"/>
      <c r="H12" s="295"/>
      <c r="I12" s="295"/>
      <c r="J12" s="295"/>
      <c r="K12" s="302"/>
      <c r="L12" s="26" t="str">
        <f t="shared" si="1"/>
        <v/>
      </c>
      <c r="M12" s="92"/>
      <c r="N12" s="293" t="str">
        <f>IF(Y12="","",IF(Y12=0,INDEX('פעילויות המשרד'!$E:$E,MATCH($K12*1,'פעילויות המשרד'!$C:$C,0)),INDEX('פעילויות המשרד'!$E:$E,MATCH(LEFT($K12,Y12-1)*1,'פעילויות המשרד'!$C:$C,0))))</f>
        <v/>
      </c>
      <c r="O12" s="293" t="str">
        <f>IF(OR(N12="",Y12=0),"",IFERROR(INDEX('פעילויות המשרד'!$E:$E,MATCH(IF(Z12&lt;&gt;"",MID($K12,Y12+1,Z12-Y12-1)*1,RIGHT($K12,LEN($K12)-Y12)*1),'פעילויות המשרד'!$C:$C,0)),""))</f>
        <v/>
      </c>
      <c r="P12" s="293" t="str">
        <f>IF(O12="","",IFERROR(INDEX('פעילויות המשרד'!$E:$E,MATCH(IF(AA12&lt;&gt;"",MID($K12,Z12+1,AA12-Z12-1)*1,RIGHT($K12,LEN($K12)-Z12)*1),'פעילויות המשרד'!$C:$C,0)),""))</f>
        <v/>
      </c>
      <c r="Q12" s="293" t="str">
        <f>IF(P12="","",IFERROR(INDEX('פעילויות המשרד'!$E:$E,MATCH(IF(AB12&lt;&gt;"",MID($K12,AA12+1,AB12-AA12-1)*1,RIGHT($K12,LEN($K12)-AA12)*1),'פעילויות המשרד'!$C:$C,0)),""))</f>
        <v/>
      </c>
      <c r="R12" s="293" t="str">
        <f>IF(Q12="","",IFERROR(INDEX('פעילויות המשרד'!$E:$E,MATCH(IF(AC12&lt;&gt;"",MID($K12,AB12+1,AC12-AB12-1)*1,RIGHT($K12,LEN($K12)-AB12)*1),'פעילויות המשרד'!$C:$C,0)),""))</f>
        <v/>
      </c>
      <c r="S12" s="293" t="str">
        <f>IF(R12="","",IFERROR(INDEX('פעילויות המשרד'!$E:$E,MATCH(IF(AD12&lt;&gt;"",MID($K12,AC12+1,AD12-AC12-1)*1,RIGHT($K12,LEN($K12)-AC12)*1),'פעילויות המשרד'!$C:$C,0)),""))</f>
        <v/>
      </c>
      <c r="T12" s="293" t="str">
        <f>IF(S12="","",IFERROR(INDEX('פעילויות המשרד'!$E:$E,MATCH(IF(AE12&lt;&gt;"",MID($K12,AD12+1,AE12-AD12-1)*1,RIGHT($K12,LEN($K12)-AD12)*1),'פעילויות המשרד'!$C:$C,0)),""))</f>
        <v/>
      </c>
      <c r="U12" s="293" t="str">
        <f>IF(T12="","",IFERROR(INDEX('פעילויות המשרד'!$E:$E,MATCH(IF(AF12&lt;&gt;"",MID($K12,AE12+1,AF12-AE12-1)*1,RIGHT($K12,LEN($K12)-AE12)*1),'פעילויות המשרד'!$C:$C,0)),""))</f>
        <v/>
      </c>
      <c r="V12" s="293" t="str">
        <f>IF(U12="","",IFERROR(INDEX('פעילויות המשרד'!$E:$E,MATCH(IF(AG12&lt;&gt;"",MID($K12,AF12+1,AG12-AF12-1)*1,RIGHT($K12,LEN($K12)-AF12)*1),'פעילויות המשרד'!$C:$C,0)),""))</f>
        <v/>
      </c>
      <c r="W12" s="293" t="str">
        <f>IF(V12="","",IFERROR(INDEX('פעילויות המשרד'!$E:$E,MATCH(IF(AH12&lt;&gt;"",MID($K12,AG12+1,AH12-AG12-1)*1,RIGHT($K12,LEN($K12)-AG12)*1),'פעילויות המשרד'!$C:$C,0)),""))</f>
        <v/>
      </c>
      <c r="X12" s="293" t="str">
        <f>IF(W12="","",IFERROR(INDEX('פעילויות המשרד'!$E:$E,MATCH(IF(AI12&lt;&gt;"",MID($K12,AH12+1,AI12-AH12-1)*1,RIGHT($K12,LEN($K12)-AH12)*1),'פעילויות המשרד'!$C:$C,0)),""))</f>
        <v/>
      </c>
      <c r="Y12" s="294" t="str">
        <f t="shared" si="3"/>
        <v/>
      </c>
      <c r="Z12" s="294" t="str">
        <f t="shared" si="4"/>
        <v/>
      </c>
      <c r="AA12" s="294" t="str">
        <f t="shared" si="5"/>
        <v/>
      </c>
      <c r="AB12" s="294" t="str">
        <f t="shared" si="6"/>
        <v/>
      </c>
      <c r="AC12" s="294" t="str">
        <f t="shared" si="7"/>
        <v/>
      </c>
      <c r="AD12" s="294" t="str">
        <f t="shared" si="8"/>
        <v/>
      </c>
      <c r="AE12" s="294" t="str">
        <f t="shared" si="9"/>
        <v/>
      </c>
      <c r="AF12" s="294" t="str">
        <f t="shared" si="10"/>
        <v/>
      </c>
      <c r="AG12" s="294" t="str">
        <f t="shared" si="11"/>
        <v/>
      </c>
      <c r="AH12" s="294" t="str">
        <f t="shared" si="12"/>
        <v/>
      </c>
      <c r="AI12" s="294" t="str">
        <f t="shared" si="13"/>
        <v/>
      </c>
      <c r="AJ12" s="299" t="str">
        <f t="shared" si="14"/>
        <v/>
      </c>
    </row>
    <row r="13" spans="1:36" ht="45">
      <c r="A13" s="26" t="str">
        <f t="shared" si="0"/>
        <v>משרד ראש הממשלה</v>
      </c>
      <c r="B13" s="26">
        <v>6</v>
      </c>
      <c r="C13" s="296">
        <v>1</v>
      </c>
      <c r="D13" s="296" t="s">
        <v>682</v>
      </c>
      <c r="E13" s="296" t="str">
        <f>CONCATENATE($C13,".",COUNTIFS($C$7:$C13,$C13))</f>
        <v>1.6</v>
      </c>
      <c r="F13" s="301" t="s">
        <v>690</v>
      </c>
      <c r="G13" s="295"/>
      <c r="H13" s="295"/>
      <c r="I13" s="295"/>
      <c r="J13" s="295"/>
      <c r="K13" s="302"/>
      <c r="L13" s="26" t="str">
        <f t="shared" si="1"/>
        <v/>
      </c>
      <c r="M13" s="92"/>
      <c r="N13" s="293" t="str">
        <f>IF(Y13="","",IF(Y13=0,INDEX('פעילויות המשרד'!$E:$E,MATCH($K13*1,'פעילויות המשרד'!$C:$C,0)),INDEX('פעילויות המשרד'!$E:$E,MATCH(LEFT($K13,Y13-1)*1,'פעילויות המשרד'!$C:$C,0))))</f>
        <v/>
      </c>
      <c r="O13" s="293" t="str">
        <f>IF(OR(N13="",Y13=0),"",IFERROR(INDEX('פעילויות המשרד'!$E:$E,MATCH(IF(Z13&lt;&gt;"",MID($K13,Y13+1,Z13-Y13-1)*1,RIGHT($K13,LEN($K13)-Y13)*1),'פעילויות המשרד'!$C:$C,0)),""))</f>
        <v/>
      </c>
      <c r="P13" s="293" t="str">
        <f>IF(O13="","",IFERROR(INDEX('פעילויות המשרד'!$E:$E,MATCH(IF(AA13&lt;&gt;"",MID($K13,Z13+1,AA13-Z13-1)*1,RIGHT($K13,LEN($K13)-Z13)*1),'פעילויות המשרד'!$C:$C,0)),""))</f>
        <v/>
      </c>
      <c r="Q13" s="293" t="str">
        <f>IF(P13="","",IFERROR(INDEX('פעילויות המשרד'!$E:$E,MATCH(IF(AB13&lt;&gt;"",MID($K13,AA13+1,AB13-AA13-1)*1,RIGHT($K13,LEN($K13)-AA13)*1),'פעילויות המשרד'!$C:$C,0)),""))</f>
        <v/>
      </c>
      <c r="R13" s="293" t="str">
        <f>IF(Q13="","",IFERROR(INDEX('פעילויות המשרד'!$E:$E,MATCH(IF(AC13&lt;&gt;"",MID($K13,AB13+1,AC13-AB13-1)*1,RIGHT($K13,LEN($K13)-AB13)*1),'פעילויות המשרד'!$C:$C,0)),""))</f>
        <v/>
      </c>
      <c r="S13" s="293" t="str">
        <f>IF(R13="","",IFERROR(INDEX('פעילויות המשרד'!$E:$E,MATCH(IF(AD13&lt;&gt;"",MID($K13,AC13+1,AD13-AC13-1)*1,RIGHT($K13,LEN($K13)-AC13)*1),'פעילויות המשרד'!$C:$C,0)),""))</f>
        <v/>
      </c>
      <c r="T13" s="293" t="str">
        <f>IF(S13="","",IFERROR(INDEX('פעילויות המשרד'!$E:$E,MATCH(IF(AE13&lt;&gt;"",MID($K13,AD13+1,AE13-AD13-1)*1,RIGHT($K13,LEN($K13)-AD13)*1),'פעילויות המשרד'!$C:$C,0)),""))</f>
        <v/>
      </c>
      <c r="U13" s="293" t="str">
        <f>IF(T13="","",IFERROR(INDEX('פעילויות המשרד'!$E:$E,MATCH(IF(AF13&lt;&gt;"",MID($K13,AE13+1,AF13-AE13-1)*1,RIGHT($K13,LEN($K13)-AE13)*1),'פעילויות המשרד'!$C:$C,0)),""))</f>
        <v/>
      </c>
      <c r="V13" s="293" t="str">
        <f>IF(U13="","",IFERROR(INDEX('פעילויות המשרד'!$E:$E,MATCH(IF(AG13&lt;&gt;"",MID($K13,AF13+1,AG13-AF13-1)*1,RIGHT($K13,LEN($K13)-AF13)*1),'פעילויות המשרד'!$C:$C,0)),""))</f>
        <v/>
      </c>
      <c r="W13" s="293" t="str">
        <f>IF(V13="","",IFERROR(INDEX('פעילויות המשרד'!$E:$E,MATCH(IF(AH13&lt;&gt;"",MID($K13,AG13+1,AH13-AG13-1)*1,RIGHT($K13,LEN($K13)-AG13)*1),'פעילויות המשרד'!$C:$C,0)),""))</f>
        <v/>
      </c>
      <c r="X13" s="293" t="str">
        <f>IF(W13="","",IFERROR(INDEX('פעילויות המשרד'!$E:$E,MATCH(IF(AI13&lt;&gt;"",MID($K13,AH13+1,AI13-AH13-1)*1,RIGHT($K13,LEN($K13)-AH13)*1),'פעילויות המשרד'!$C:$C,0)),""))</f>
        <v/>
      </c>
      <c r="Y13" s="294" t="str">
        <f t="shared" si="3"/>
        <v/>
      </c>
      <c r="Z13" s="294" t="str">
        <f t="shared" si="4"/>
        <v/>
      </c>
      <c r="AA13" s="294" t="str">
        <f t="shared" si="5"/>
        <v/>
      </c>
      <c r="AB13" s="294" t="str">
        <f t="shared" si="6"/>
        <v/>
      </c>
      <c r="AC13" s="294" t="str">
        <f t="shared" si="7"/>
        <v/>
      </c>
      <c r="AD13" s="294" t="str">
        <f t="shared" si="8"/>
        <v/>
      </c>
      <c r="AE13" s="294" t="str">
        <f t="shared" si="9"/>
        <v/>
      </c>
      <c r="AF13" s="294" t="str">
        <f t="shared" si="10"/>
        <v/>
      </c>
      <c r="AG13" s="294" t="str">
        <f t="shared" si="11"/>
        <v/>
      </c>
      <c r="AH13" s="294" t="str">
        <f t="shared" si="12"/>
        <v/>
      </c>
      <c r="AI13" s="294" t="str">
        <f t="shared" si="13"/>
        <v/>
      </c>
      <c r="AJ13" s="299" t="str">
        <f t="shared" si="14"/>
        <v/>
      </c>
    </row>
    <row r="14" spans="1:36" ht="30">
      <c r="A14" s="26" t="str">
        <f t="shared" si="0"/>
        <v>משרד ראש הממשלה</v>
      </c>
      <c r="B14" s="26">
        <v>7</v>
      </c>
      <c r="C14" s="296">
        <v>2</v>
      </c>
      <c r="D14" s="296" t="s">
        <v>692</v>
      </c>
      <c r="E14" s="296" t="str">
        <f>CONCATENATE($C14,".",COUNTIFS($C$7:$C14,$C14))</f>
        <v>2.1</v>
      </c>
      <c r="F14" s="296" t="s">
        <v>693</v>
      </c>
      <c r="G14" s="295"/>
      <c r="H14" s="295"/>
      <c r="I14" s="295"/>
      <c r="J14" s="295"/>
      <c r="K14" s="302"/>
      <c r="L14" s="26" t="str">
        <f t="shared" si="1"/>
        <v/>
      </c>
      <c r="M14" s="92"/>
      <c r="N14" s="293" t="str">
        <f>IF(Y14="","",IF(Y14=0,INDEX('פעילויות המשרד'!$E:$E,MATCH($K14*1,'פעילויות המשרד'!$C:$C,0)),INDEX('פעילויות המשרד'!$E:$E,MATCH(LEFT($K14,Y14-1)*1,'פעילויות המשרד'!$C:$C,0))))</f>
        <v/>
      </c>
      <c r="O14" s="293" t="str">
        <f>IF(OR(N14="",Y14=0),"",IFERROR(INDEX('פעילויות המשרד'!$E:$E,MATCH(IF(Z14&lt;&gt;"",MID($K14,Y14+1,Z14-Y14-1)*1,RIGHT($K14,LEN($K14)-Y14)*1),'פעילויות המשרד'!$C:$C,0)),""))</f>
        <v/>
      </c>
      <c r="P14" s="293" t="str">
        <f>IF(O14="","",IFERROR(INDEX('פעילויות המשרד'!$E:$E,MATCH(IF(AA14&lt;&gt;"",MID($K14,Z14+1,AA14-Z14-1)*1,RIGHT($K14,LEN($K14)-Z14)*1),'פעילויות המשרד'!$C:$C,0)),""))</f>
        <v/>
      </c>
      <c r="Q14" s="293" t="str">
        <f>IF(P14="","",IFERROR(INDEX('פעילויות המשרד'!$E:$E,MATCH(IF(AB14&lt;&gt;"",MID($K14,AA14+1,AB14-AA14-1)*1,RIGHT($K14,LEN($K14)-AA14)*1),'פעילויות המשרד'!$C:$C,0)),""))</f>
        <v/>
      </c>
      <c r="R14" s="293" t="str">
        <f>IF(Q14="","",IFERROR(INDEX('פעילויות המשרד'!$E:$E,MATCH(IF(AC14&lt;&gt;"",MID($K14,AB14+1,AC14-AB14-1)*1,RIGHT($K14,LEN($K14)-AB14)*1),'פעילויות המשרד'!$C:$C,0)),""))</f>
        <v/>
      </c>
      <c r="S14" s="293" t="str">
        <f>IF(R14="","",IFERROR(INDEX('פעילויות המשרד'!$E:$E,MATCH(IF(AD14&lt;&gt;"",MID($K14,AC14+1,AD14-AC14-1)*1,RIGHT($K14,LEN($K14)-AC14)*1),'פעילויות המשרד'!$C:$C,0)),""))</f>
        <v/>
      </c>
      <c r="T14" s="293" t="str">
        <f>IF(S14="","",IFERROR(INDEX('פעילויות המשרד'!$E:$E,MATCH(IF(AE14&lt;&gt;"",MID($K14,AD14+1,AE14-AD14-1)*1,RIGHT($K14,LEN($K14)-AD14)*1),'פעילויות המשרד'!$C:$C,0)),""))</f>
        <v/>
      </c>
      <c r="U14" s="293" t="str">
        <f>IF(T14="","",IFERROR(INDEX('פעילויות המשרד'!$E:$E,MATCH(IF(AF14&lt;&gt;"",MID($K14,AE14+1,AF14-AE14-1)*1,RIGHT($K14,LEN($K14)-AE14)*1),'פעילויות המשרד'!$C:$C,0)),""))</f>
        <v/>
      </c>
      <c r="V14" s="293" t="str">
        <f>IF(U14="","",IFERROR(INDEX('פעילויות המשרד'!$E:$E,MATCH(IF(AG14&lt;&gt;"",MID($K14,AF14+1,AG14-AF14-1)*1,RIGHT($K14,LEN($K14)-AF14)*1),'פעילויות המשרד'!$C:$C,0)),""))</f>
        <v/>
      </c>
      <c r="W14" s="293" t="str">
        <f>IF(V14="","",IFERROR(INDEX('פעילויות המשרד'!$E:$E,MATCH(IF(AH14&lt;&gt;"",MID($K14,AG14+1,AH14-AG14-1)*1,RIGHT($K14,LEN($K14)-AG14)*1),'פעילויות המשרד'!$C:$C,0)),""))</f>
        <v/>
      </c>
      <c r="X14" s="293" t="str">
        <f>IF(W14="","",IFERROR(INDEX('פעילויות המשרד'!$E:$E,MATCH(IF(AI14&lt;&gt;"",MID($K14,AH14+1,AI14-AH14-1)*1,RIGHT($K14,LEN($K14)-AH14)*1),'פעילויות המשרד'!$C:$C,0)),""))</f>
        <v/>
      </c>
      <c r="Y14" s="294" t="str">
        <f t="shared" si="3"/>
        <v/>
      </c>
      <c r="Z14" s="294" t="str">
        <f t="shared" si="4"/>
        <v/>
      </c>
      <c r="AA14" s="294" t="str">
        <f t="shared" si="5"/>
        <v/>
      </c>
      <c r="AB14" s="294" t="str">
        <f t="shared" si="6"/>
        <v/>
      </c>
      <c r="AC14" s="294" t="str">
        <f t="shared" si="7"/>
        <v/>
      </c>
      <c r="AD14" s="294" t="str">
        <f t="shared" si="8"/>
        <v/>
      </c>
      <c r="AE14" s="294" t="str">
        <f t="shared" si="9"/>
        <v/>
      </c>
      <c r="AF14" s="294" t="str">
        <f t="shared" si="10"/>
        <v/>
      </c>
      <c r="AG14" s="294" t="str">
        <f t="shared" si="11"/>
        <v/>
      </c>
      <c r="AH14" s="294" t="str">
        <f t="shared" si="12"/>
        <v/>
      </c>
      <c r="AI14" s="294" t="str">
        <f t="shared" si="13"/>
        <v/>
      </c>
      <c r="AJ14" s="299" t="str">
        <f t="shared" si="14"/>
        <v/>
      </c>
    </row>
    <row r="15" spans="1:36" ht="30">
      <c r="A15" s="26" t="str">
        <f t="shared" si="0"/>
        <v>משרד ראש הממשלה</v>
      </c>
      <c r="B15" s="26">
        <v>8</v>
      </c>
      <c r="C15" s="296">
        <v>2</v>
      </c>
      <c r="D15" s="296" t="s">
        <v>692</v>
      </c>
      <c r="E15" s="296" t="str">
        <f>CONCATENATE($C15,".",COUNTIFS($C$7:$C15,$C15))</f>
        <v>2.2</v>
      </c>
      <c r="F15" s="296" t="s">
        <v>694</v>
      </c>
      <c r="G15" s="295"/>
      <c r="H15" s="295"/>
      <c r="I15" s="295"/>
      <c r="J15" s="295"/>
      <c r="K15" s="302"/>
      <c r="L15" s="26" t="str">
        <f t="shared" si="1"/>
        <v/>
      </c>
      <c r="M15" s="92"/>
      <c r="N15" s="293" t="str">
        <f>IF(Y15="","",IF(Y15=0,INDEX('פעילויות המשרד'!$E:$E,MATCH($K15*1,'פעילויות המשרד'!$C:$C,0)),INDEX('פעילויות המשרד'!$E:$E,MATCH(LEFT($K15,Y15-1)*1,'פעילויות המשרד'!$C:$C,0))))</f>
        <v/>
      </c>
      <c r="O15" s="293" t="str">
        <f>IF(OR(N15="",Y15=0),"",IFERROR(INDEX('פעילויות המשרד'!$E:$E,MATCH(IF(Z15&lt;&gt;"",MID($K15,Y15+1,Z15-Y15-1)*1,RIGHT($K15,LEN($K15)-Y15)*1),'פעילויות המשרד'!$C:$C,0)),""))</f>
        <v/>
      </c>
      <c r="P15" s="293" t="str">
        <f>IF(O15="","",IFERROR(INDEX('פעילויות המשרד'!$E:$E,MATCH(IF(AA15&lt;&gt;"",MID($K15,Z15+1,AA15-Z15-1)*1,RIGHT($K15,LEN($K15)-Z15)*1),'פעילויות המשרד'!$C:$C,0)),""))</f>
        <v/>
      </c>
      <c r="Q15" s="293" t="str">
        <f>IF(P15="","",IFERROR(INDEX('פעילויות המשרד'!$E:$E,MATCH(IF(AB15&lt;&gt;"",MID($K15,AA15+1,AB15-AA15-1)*1,RIGHT($K15,LEN($K15)-AA15)*1),'פעילויות המשרד'!$C:$C,0)),""))</f>
        <v/>
      </c>
      <c r="R15" s="293" t="str">
        <f>IF(Q15="","",IFERROR(INDEX('פעילויות המשרד'!$E:$E,MATCH(IF(AC15&lt;&gt;"",MID($K15,AB15+1,AC15-AB15-1)*1,RIGHT($K15,LEN($K15)-AB15)*1),'פעילויות המשרד'!$C:$C,0)),""))</f>
        <v/>
      </c>
      <c r="S15" s="293" t="str">
        <f>IF(R15="","",IFERROR(INDEX('פעילויות המשרד'!$E:$E,MATCH(IF(AD15&lt;&gt;"",MID($K15,AC15+1,AD15-AC15-1)*1,RIGHT($K15,LEN($K15)-AC15)*1),'פעילויות המשרד'!$C:$C,0)),""))</f>
        <v/>
      </c>
      <c r="T15" s="293" t="str">
        <f>IF(S15="","",IFERROR(INDEX('פעילויות המשרד'!$E:$E,MATCH(IF(AE15&lt;&gt;"",MID($K15,AD15+1,AE15-AD15-1)*1,RIGHT($K15,LEN($K15)-AD15)*1),'פעילויות המשרד'!$C:$C,0)),""))</f>
        <v/>
      </c>
      <c r="U15" s="293" t="str">
        <f>IF(T15="","",IFERROR(INDEX('פעילויות המשרד'!$E:$E,MATCH(IF(AF15&lt;&gt;"",MID($K15,AE15+1,AF15-AE15-1)*1,RIGHT($K15,LEN($K15)-AE15)*1),'פעילויות המשרד'!$C:$C,0)),""))</f>
        <v/>
      </c>
      <c r="V15" s="293" t="str">
        <f>IF(U15="","",IFERROR(INDEX('פעילויות המשרד'!$E:$E,MATCH(IF(AG15&lt;&gt;"",MID($K15,AF15+1,AG15-AF15-1)*1,RIGHT($K15,LEN($K15)-AF15)*1),'פעילויות המשרד'!$C:$C,0)),""))</f>
        <v/>
      </c>
      <c r="W15" s="293" t="str">
        <f>IF(V15="","",IFERROR(INDEX('פעילויות המשרד'!$E:$E,MATCH(IF(AH15&lt;&gt;"",MID($K15,AG15+1,AH15-AG15-1)*1,RIGHT($K15,LEN($K15)-AG15)*1),'פעילויות המשרד'!$C:$C,0)),""))</f>
        <v/>
      </c>
      <c r="X15" s="293" t="str">
        <f>IF(W15="","",IFERROR(INDEX('פעילויות המשרד'!$E:$E,MATCH(IF(AI15&lt;&gt;"",MID($K15,AH15+1,AI15-AH15-1)*1,RIGHT($K15,LEN($K15)-AH15)*1),'פעילויות המשרד'!$C:$C,0)),""))</f>
        <v/>
      </c>
      <c r="Y15" s="294" t="str">
        <f t="shared" si="3"/>
        <v/>
      </c>
      <c r="Z15" s="294" t="str">
        <f t="shared" si="4"/>
        <v/>
      </c>
      <c r="AA15" s="294" t="str">
        <f t="shared" si="5"/>
        <v/>
      </c>
      <c r="AB15" s="294" t="str">
        <f t="shared" si="6"/>
        <v/>
      </c>
      <c r="AC15" s="294" t="str">
        <f t="shared" si="7"/>
        <v/>
      </c>
      <c r="AD15" s="294" t="str">
        <f t="shared" si="8"/>
        <v/>
      </c>
      <c r="AE15" s="294" t="str">
        <f t="shared" si="9"/>
        <v/>
      </c>
      <c r="AF15" s="294" t="str">
        <f t="shared" si="10"/>
        <v/>
      </c>
      <c r="AG15" s="294" t="str">
        <f t="shared" si="11"/>
        <v/>
      </c>
      <c r="AH15" s="294" t="str">
        <f t="shared" si="12"/>
        <v/>
      </c>
      <c r="AI15" s="294" t="str">
        <f t="shared" si="13"/>
        <v/>
      </c>
      <c r="AJ15" s="299" t="str">
        <f t="shared" si="14"/>
        <v/>
      </c>
    </row>
    <row r="16" spans="1:36" ht="30">
      <c r="A16" s="26" t="str">
        <f t="shared" si="0"/>
        <v>משרד ראש הממשלה</v>
      </c>
      <c r="B16" s="26">
        <v>9</v>
      </c>
      <c r="C16" s="296">
        <v>3</v>
      </c>
      <c r="D16" s="296" t="s">
        <v>695</v>
      </c>
      <c r="E16" s="296" t="str">
        <f>CONCATENATE($C16,".",COUNTIFS($C$7:$C16,$C16))</f>
        <v>3.1</v>
      </c>
      <c r="F16" s="296" t="s">
        <v>696</v>
      </c>
      <c r="G16" s="295"/>
      <c r="H16" s="295"/>
      <c r="I16" s="295"/>
      <c r="J16" s="295"/>
      <c r="K16" s="302"/>
      <c r="L16" s="26" t="str">
        <f t="shared" si="1"/>
        <v/>
      </c>
      <c r="M16" s="92"/>
      <c r="N16" s="293" t="str">
        <f>IF(Y16="","",IF(Y16=0,INDEX('פעילויות המשרד'!$E:$E,MATCH($K16*1,'פעילויות המשרד'!$C:$C,0)),INDEX('פעילויות המשרד'!$E:$E,MATCH(LEFT($K16,Y16-1)*1,'פעילויות המשרד'!$C:$C,0))))</f>
        <v/>
      </c>
      <c r="O16" s="293" t="str">
        <f>IF(OR(N16="",Y16=0),"",IFERROR(INDEX('פעילויות המשרד'!$E:$E,MATCH(IF(Z16&lt;&gt;"",MID($K16,Y16+1,Z16-Y16-1)*1,RIGHT($K16,LEN($K16)-Y16)*1),'פעילויות המשרד'!$C:$C,0)),""))</f>
        <v/>
      </c>
      <c r="P16" s="293" t="str">
        <f>IF(O16="","",IFERROR(INDEX('פעילויות המשרד'!$E:$E,MATCH(IF(AA16&lt;&gt;"",MID($K16,Z16+1,AA16-Z16-1)*1,RIGHT($K16,LEN($K16)-Z16)*1),'פעילויות המשרד'!$C:$C,0)),""))</f>
        <v/>
      </c>
      <c r="Q16" s="293" t="str">
        <f>IF(P16="","",IFERROR(INDEX('פעילויות המשרד'!$E:$E,MATCH(IF(AB16&lt;&gt;"",MID($K16,AA16+1,AB16-AA16-1)*1,RIGHT($K16,LEN($K16)-AA16)*1),'פעילויות המשרד'!$C:$C,0)),""))</f>
        <v/>
      </c>
      <c r="R16" s="293" t="str">
        <f>IF(Q16="","",IFERROR(INDEX('פעילויות המשרד'!$E:$E,MATCH(IF(AC16&lt;&gt;"",MID($K16,AB16+1,AC16-AB16-1)*1,RIGHT($K16,LEN($K16)-AB16)*1),'פעילויות המשרד'!$C:$C,0)),""))</f>
        <v/>
      </c>
      <c r="S16" s="293" t="str">
        <f>IF(R16="","",IFERROR(INDEX('פעילויות המשרד'!$E:$E,MATCH(IF(AD16&lt;&gt;"",MID($K16,AC16+1,AD16-AC16-1)*1,RIGHT($K16,LEN($K16)-AC16)*1),'פעילויות המשרד'!$C:$C,0)),""))</f>
        <v/>
      </c>
      <c r="T16" s="293" t="str">
        <f>IF(S16="","",IFERROR(INDEX('פעילויות המשרד'!$E:$E,MATCH(IF(AE16&lt;&gt;"",MID($K16,AD16+1,AE16-AD16-1)*1,RIGHT($K16,LEN($K16)-AD16)*1),'פעילויות המשרד'!$C:$C,0)),""))</f>
        <v/>
      </c>
      <c r="U16" s="293" t="str">
        <f>IF(T16="","",IFERROR(INDEX('פעילויות המשרד'!$E:$E,MATCH(IF(AF16&lt;&gt;"",MID($K16,AE16+1,AF16-AE16-1)*1,RIGHT($K16,LEN($K16)-AE16)*1),'פעילויות המשרד'!$C:$C,0)),""))</f>
        <v/>
      </c>
      <c r="V16" s="293" t="str">
        <f>IF(U16="","",IFERROR(INDEX('פעילויות המשרד'!$E:$E,MATCH(IF(AG16&lt;&gt;"",MID($K16,AF16+1,AG16-AF16-1)*1,RIGHT($K16,LEN($K16)-AF16)*1),'פעילויות המשרד'!$C:$C,0)),""))</f>
        <v/>
      </c>
      <c r="W16" s="293" t="str">
        <f>IF(V16="","",IFERROR(INDEX('פעילויות המשרד'!$E:$E,MATCH(IF(AH16&lt;&gt;"",MID($K16,AG16+1,AH16-AG16-1)*1,RIGHT($K16,LEN($K16)-AG16)*1),'פעילויות המשרד'!$C:$C,0)),""))</f>
        <v/>
      </c>
      <c r="X16" s="293" t="str">
        <f>IF(W16="","",IFERROR(INDEX('פעילויות המשרד'!$E:$E,MATCH(IF(AI16&lt;&gt;"",MID($K16,AH16+1,AI16-AH16-1)*1,RIGHT($K16,LEN($K16)-AH16)*1),'פעילויות המשרד'!$C:$C,0)),""))</f>
        <v/>
      </c>
      <c r="Y16" s="294" t="str">
        <f t="shared" si="3"/>
        <v/>
      </c>
      <c r="Z16" s="294" t="str">
        <f t="shared" si="4"/>
        <v/>
      </c>
      <c r="AA16" s="294" t="str">
        <f t="shared" si="5"/>
        <v/>
      </c>
      <c r="AB16" s="294" t="str">
        <f t="shared" si="6"/>
        <v/>
      </c>
      <c r="AC16" s="294" t="str">
        <f t="shared" si="7"/>
        <v/>
      </c>
      <c r="AD16" s="294" t="str">
        <f t="shared" si="8"/>
        <v/>
      </c>
      <c r="AE16" s="294" t="str">
        <f t="shared" si="9"/>
        <v/>
      </c>
      <c r="AF16" s="294" t="str">
        <f t="shared" si="10"/>
        <v/>
      </c>
      <c r="AG16" s="294" t="str">
        <f t="shared" si="11"/>
        <v/>
      </c>
      <c r="AH16" s="294" t="str">
        <f t="shared" si="12"/>
        <v/>
      </c>
      <c r="AI16" s="294" t="str">
        <f t="shared" si="13"/>
        <v/>
      </c>
      <c r="AJ16" s="299" t="str">
        <f t="shared" si="14"/>
        <v/>
      </c>
    </row>
    <row r="17" spans="1:36" ht="30">
      <c r="A17" s="26" t="str">
        <f t="shared" si="0"/>
        <v>משרד ראש הממשלה</v>
      </c>
      <c r="B17" s="26">
        <v>10</v>
      </c>
      <c r="C17" s="296">
        <v>3</v>
      </c>
      <c r="D17" s="296" t="s">
        <v>695</v>
      </c>
      <c r="E17" s="296" t="str">
        <f>CONCATENATE($C17,".",COUNTIFS($C$7:$C17,$C17))</f>
        <v>3.2</v>
      </c>
      <c r="F17" s="296" t="s">
        <v>697</v>
      </c>
      <c r="G17" s="295"/>
      <c r="H17" s="295"/>
      <c r="I17" s="295"/>
      <c r="J17" s="295"/>
      <c r="K17" s="302"/>
      <c r="L17" s="26" t="str">
        <f t="shared" si="1"/>
        <v/>
      </c>
      <c r="M17" s="92"/>
      <c r="N17" s="293" t="str">
        <f>IF(Y17="","",IF(Y17=0,INDEX('פעילויות המשרד'!$E:$E,MATCH($K17*1,'פעילויות המשרד'!$C:$C,0)),INDEX('פעילויות המשרד'!$E:$E,MATCH(LEFT($K17,Y17-1)*1,'פעילויות המשרד'!$C:$C,0))))</f>
        <v/>
      </c>
      <c r="O17" s="293" t="str">
        <f>IF(OR(N17="",Y17=0),"",IFERROR(INDEX('פעילויות המשרד'!$E:$E,MATCH(IF(Z17&lt;&gt;"",MID($K17,Y17+1,Z17-Y17-1)*1,RIGHT($K17,LEN($K17)-Y17)*1),'פעילויות המשרד'!$C:$C,0)),""))</f>
        <v/>
      </c>
      <c r="P17" s="293" t="str">
        <f>IF(O17="","",IFERROR(INDEX('פעילויות המשרד'!$E:$E,MATCH(IF(AA17&lt;&gt;"",MID($K17,Z17+1,AA17-Z17-1)*1,RIGHT($K17,LEN($K17)-Z17)*1),'פעילויות המשרד'!$C:$C,0)),""))</f>
        <v/>
      </c>
      <c r="Q17" s="293" t="str">
        <f>IF(P17="","",IFERROR(INDEX('פעילויות המשרד'!$E:$E,MATCH(IF(AB17&lt;&gt;"",MID($K17,AA17+1,AB17-AA17-1)*1,RIGHT($K17,LEN($K17)-AA17)*1),'פעילויות המשרד'!$C:$C,0)),""))</f>
        <v/>
      </c>
      <c r="R17" s="293" t="str">
        <f>IF(Q17="","",IFERROR(INDEX('פעילויות המשרד'!$E:$E,MATCH(IF(AC17&lt;&gt;"",MID($K17,AB17+1,AC17-AB17-1)*1,RIGHT($K17,LEN($K17)-AB17)*1),'פעילויות המשרד'!$C:$C,0)),""))</f>
        <v/>
      </c>
      <c r="S17" s="293" t="str">
        <f>IF(R17="","",IFERROR(INDEX('פעילויות המשרד'!$E:$E,MATCH(IF(AD17&lt;&gt;"",MID($K17,AC17+1,AD17-AC17-1)*1,RIGHT($K17,LEN($K17)-AC17)*1),'פעילויות המשרד'!$C:$C,0)),""))</f>
        <v/>
      </c>
      <c r="T17" s="293" t="str">
        <f>IF(S17="","",IFERROR(INDEX('פעילויות המשרד'!$E:$E,MATCH(IF(AE17&lt;&gt;"",MID($K17,AD17+1,AE17-AD17-1)*1,RIGHT($K17,LEN($K17)-AD17)*1),'פעילויות המשרד'!$C:$C,0)),""))</f>
        <v/>
      </c>
      <c r="U17" s="293" t="str">
        <f>IF(T17="","",IFERROR(INDEX('פעילויות המשרד'!$E:$E,MATCH(IF(AF17&lt;&gt;"",MID($K17,AE17+1,AF17-AE17-1)*1,RIGHT($K17,LEN($K17)-AE17)*1),'פעילויות המשרד'!$C:$C,0)),""))</f>
        <v/>
      </c>
      <c r="V17" s="293" t="str">
        <f>IF(U17="","",IFERROR(INDEX('פעילויות המשרד'!$E:$E,MATCH(IF(AG17&lt;&gt;"",MID($K17,AF17+1,AG17-AF17-1)*1,RIGHT($K17,LEN($K17)-AF17)*1),'פעילויות המשרד'!$C:$C,0)),""))</f>
        <v/>
      </c>
      <c r="W17" s="293" t="str">
        <f>IF(V17="","",IFERROR(INDEX('פעילויות המשרד'!$E:$E,MATCH(IF(AH17&lt;&gt;"",MID($K17,AG17+1,AH17-AG17-1)*1,RIGHT($K17,LEN($K17)-AG17)*1),'פעילויות המשרד'!$C:$C,0)),""))</f>
        <v/>
      </c>
      <c r="X17" s="293" t="str">
        <f>IF(W17="","",IFERROR(INDEX('פעילויות המשרד'!$E:$E,MATCH(IF(AI17&lt;&gt;"",MID($K17,AH17+1,AI17-AH17-1)*1,RIGHT($K17,LEN($K17)-AH17)*1),'פעילויות המשרד'!$C:$C,0)),""))</f>
        <v/>
      </c>
      <c r="Y17" s="294" t="str">
        <f t="shared" si="3"/>
        <v/>
      </c>
      <c r="Z17" s="294" t="str">
        <f t="shared" si="4"/>
        <v/>
      </c>
      <c r="AA17" s="294" t="str">
        <f t="shared" si="5"/>
        <v/>
      </c>
      <c r="AB17" s="294" t="str">
        <f t="shared" si="6"/>
        <v/>
      </c>
      <c r="AC17" s="294" t="str">
        <f t="shared" si="7"/>
        <v/>
      </c>
      <c r="AD17" s="294" t="str">
        <f t="shared" si="8"/>
        <v/>
      </c>
      <c r="AE17" s="294" t="str">
        <f t="shared" si="9"/>
        <v/>
      </c>
      <c r="AF17" s="294" t="str">
        <f t="shared" si="10"/>
        <v/>
      </c>
      <c r="AG17" s="294" t="str">
        <f t="shared" si="11"/>
        <v/>
      </c>
      <c r="AH17" s="294" t="str">
        <f t="shared" si="12"/>
        <v/>
      </c>
      <c r="AI17" s="294" t="str">
        <f t="shared" si="13"/>
        <v/>
      </c>
      <c r="AJ17" s="299" t="str">
        <f t="shared" si="14"/>
        <v/>
      </c>
    </row>
    <row r="18" spans="1:36" ht="30">
      <c r="A18" s="26" t="str">
        <f t="shared" si="0"/>
        <v>משרד ראש הממשלה</v>
      </c>
      <c r="B18" s="26">
        <v>11</v>
      </c>
      <c r="C18" s="296">
        <v>4</v>
      </c>
      <c r="D18" s="296" t="s">
        <v>698</v>
      </c>
      <c r="E18" s="296" t="str">
        <f>CONCATENATE($C18,".",COUNTIFS($C$7:$C18,$C18))</f>
        <v>4.1</v>
      </c>
      <c r="F18" s="296" t="s">
        <v>699</v>
      </c>
      <c r="G18" s="295"/>
      <c r="H18" s="295"/>
      <c r="I18" s="295"/>
      <c r="J18" s="295"/>
      <c r="K18" s="302"/>
      <c r="L18" s="26" t="str">
        <f t="shared" si="1"/>
        <v/>
      </c>
      <c r="M18" s="92"/>
      <c r="N18" s="293" t="str">
        <f>IF(Y18="","",IF(Y18=0,INDEX('פעילויות המשרד'!$E:$E,MATCH($K18*1,'פעילויות המשרד'!$C:$C,0)),INDEX('פעילויות המשרד'!$E:$E,MATCH(LEFT($K18,Y18-1)*1,'פעילויות המשרד'!$C:$C,0))))</f>
        <v/>
      </c>
      <c r="O18" s="293" t="str">
        <f>IF(OR(N18="",Y18=0),"",IFERROR(INDEX('פעילויות המשרד'!$E:$E,MATCH(IF(Z18&lt;&gt;"",MID($K18,Y18+1,Z18-Y18-1)*1,RIGHT($K18,LEN($K18)-Y18)*1),'פעילויות המשרד'!$C:$C,0)),""))</f>
        <v/>
      </c>
      <c r="P18" s="293" t="str">
        <f>IF(O18="","",IFERROR(INDEX('פעילויות המשרד'!$E:$E,MATCH(IF(AA18&lt;&gt;"",MID($K18,Z18+1,AA18-Z18-1)*1,RIGHT($K18,LEN($K18)-Z18)*1),'פעילויות המשרד'!$C:$C,0)),""))</f>
        <v/>
      </c>
      <c r="Q18" s="293" t="str">
        <f>IF(P18="","",IFERROR(INDEX('פעילויות המשרד'!$E:$E,MATCH(IF(AB18&lt;&gt;"",MID($K18,AA18+1,AB18-AA18-1)*1,RIGHT($K18,LEN($K18)-AA18)*1),'פעילויות המשרד'!$C:$C,0)),""))</f>
        <v/>
      </c>
      <c r="R18" s="293" t="str">
        <f>IF(Q18="","",IFERROR(INDEX('פעילויות המשרד'!$E:$E,MATCH(IF(AC18&lt;&gt;"",MID($K18,AB18+1,AC18-AB18-1)*1,RIGHT($K18,LEN($K18)-AB18)*1),'פעילויות המשרד'!$C:$C,0)),""))</f>
        <v/>
      </c>
      <c r="S18" s="293" t="str">
        <f>IF(R18="","",IFERROR(INDEX('פעילויות המשרד'!$E:$E,MATCH(IF(AD18&lt;&gt;"",MID($K18,AC18+1,AD18-AC18-1)*1,RIGHT($K18,LEN($K18)-AC18)*1),'פעילויות המשרד'!$C:$C,0)),""))</f>
        <v/>
      </c>
      <c r="T18" s="293" t="str">
        <f>IF(S18="","",IFERROR(INDEX('פעילויות המשרד'!$E:$E,MATCH(IF(AE18&lt;&gt;"",MID($K18,AD18+1,AE18-AD18-1)*1,RIGHT($K18,LEN($K18)-AD18)*1),'פעילויות המשרד'!$C:$C,0)),""))</f>
        <v/>
      </c>
      <c r="U18" s="293" t="str">
        <f>IF(T18="","",IFERROR(INDEX('פעילויות המשרד'!$E:$E,MATCH(IF(AF18&lt;&gt;"",MID($K18,AE18+1,AF18-AE18-1)*1,RIGHT($K18,LEN($K18)-AE18)*1),'פעילויות המשרד'!$C:$C,0)),""))</f>
        <v/>
      </c>
      <c r="V18" s="293" t="str">
        <f>IF(U18="","",IFERROR(INDEX('פעילויות המשרד'!$E:$E,MATCH(IF(AG18&lt;&gt;"",MID($K18,AF18+1,AG18-AF18-1)*1,RIGHT($K18,LEN($K18)-AF18)*1),'פעילויות המשרד'!$C:$C,0)),""))</f>
        <v/>
      </c>
      <c r="W18" s="293" t="str">
        <f>IF(V18="","",IFERROR(INDEX('פעילויות המשרד'!$E:$E,MATCH(IF(AH18&lt;&gt;"",MID($K18,AG18+1,AH18-AG18-1)*1,RIGHT($K18,LEN($K18)-AG18)*1),'פעילויות המשרד'!$C:$C,0)),""))</f>
        <v/>
      </c>
      <c r="X18" s="293" t="str">
        <f>IF(W18="","",IFERROR(INDEX('פעילויות המשרד'!$E:$E,MATCH(IF(AI18&lt;&gt;"",MID($K18,AH18+1,AI18-AH18-1)*1,RIGHT($K18,LEN($K18)-AH18)*1),'פעילויות המשרד'!$C:$C,0)),""))</f>
        <v/>
      </c>
      <c r="Y18" s="294" t="str">
        <f t="shared" si="3"/>
        <v/>
      </c>
      <c r="Z18" s="294" t="str">
        <f t="shared" si="4"/>
        <v/>
      </c>
      <c r="AA18" s="294" t="str">
        <f t="shared" si="5"/>
        <v/>
      </c>
      <c r="AB18" s="294" t="str">
        <f t="shared" si="6"/>
        <v/>
      </c>
      <c r="AC18" s="294" t="str">
        <f t="shared" si="7"/>
        <v/>
      </c>
      <c r="AD18" s="294" t="str">
        <f t="shared" si="8"/>
        <v/>
      </c>
      <c r="AE18" s="294" t="str">
        <f t="shared" si="9"/>
        <v/>
      </c>
      <c r="AF18" s="294" t="str">
        <f t="shared" si="10"/>
        <v/>
      </c>
      <c r="AG18" s="294" t="str">
        <f t="shared" si="11"/>
        <v/>
      </c>
      <c r="AH18" s="294" t="str">
        <f t="shared" si="12"/>
        <v/>
      </c>
      <c r="AI18" s="294" t="str">
        <f t="shared" si="13"/>
        <v/>
      </c>
      <c r="AJ18" s="299" t="str">
        <f t="shared" si="14"/>
        <v/>
      </c>
    </row>
    <row r="19" spans="1:36" ht="45">
      <c r="A19" s="26" t="str">
        <f t="shared" si="0"/>
        <v>משרד ראש הממשלה</v>
      </c>
      <c r="B19" s="26">
        <v>12</v>
      </c>
      <c r="C19" s="296">
        <v>4</v>
      </c>
      <c r="D19" s="296" t="s">
        <v>698</v>
      </c>
      <c r="E19" s="296" t="str">
        <f>CONCATENATE($C19,".",COUNTIFS($C$7:$C19,$C19))</f>
        <v>4.2</v>
      </c>
      <c r="F19" s="296" t="s">
        <v>700</v>
      </c>
      <c r="G19" s="295"/>
      <c r="H19" s="295"/>
      <c r="I19" s="295"/>
      <c r="J19" s="295"/>
      <c r="K19" s="302"/>
      <c r="L19" s="26" t="str">
        <f t="shared" si="1"/>
        <v/>
      </c>
      <c r="M19" s="92"/>
      <c r="N19" s="293" t="str">
        <f>IF(Y19="","",IF(Y19=0,INDEX('פעילויות המשרד'!$E:$E,MATCH($K19*1,'פעילויות המשרד'!$C:$C,0)),INDEX('פעילויות המשרד'!$E:$E,MATCH(LEFT($K19,Y19-1)*1,'פעילויות המשרד'!$C:$C,0))))</f>
        <v/>
      </c>
      <c r="O19" s="293" t="str">
        <f>IF(OR(N19="",Y19=0),"",IFERROR(INDEX('פעילויות המשרד'!$E:$E,MATCH(IF(Z19&lt;&gt;"",MID($K19,Y19+1,Z19-Y19-1)*1,RIGHT($K19,LEN($K19)-Y19)*1),'פעילויות המשרד'!$C:$C,0)),""))</f>
        <v/>
      </c>
      <c r="P19" s="293" t="str">
        <f>IF(O19="","",IFERROR(INDEX('פעילויות המשרד'!$E:$E,MATCH(IF(AA19&lt;&gt;"",MID($K19,Z19+1,AA19-Z19-1)*1,RIGHT($K19,LEN($K19)-Z19)*1),'פעילויות המשרד'!$C:$C,0)),""))</f>
        <v/>
      </c>
      <c r="Q19" s="293" t="str">
        <f>IF(P19="","",IFERROR(INDEX('פעילויות המשרד'!$E:$E,MATCH(IF(AB19&lt;&gt;"",MID($K19,AA19+1,AB19-AA19-1)*1,RIGHT($K19,LEN($K19)-AA19)*1),'פעילויות המשרד'!$C:$C,0)),""))</f>
        <v/>
      </c>
      <c r="R19" s="293" t="str">
        <f>IF(Q19="","",IFERROR(INDEX('פעילויות המשרד'!$E:$E,MATCH(IF(AC19&lt;&gt;"",MID($K19,AB19+1,AC19-AB19-1)*1,RIGHT($K19,LEN($K19)-AB19)*1),'פעילויות המשרד'!$C:$C,0)),""))</f>
        <v/>
      </c>
      <c r="S19" s="293" t="str">
        <f>IF(R19="","",IFERROR(INDEX('פעילויות המשרד'!$E:$E,MATCH(IF(AD19&lt;&gt;"",MID($K19,AC19+1,AD19-AC19-1)*1,RIGHT($K19,LEN($K19)-AC19)*1),'פעילויות המשרד'!$C:$C,0)),""))</f>
        <v/>
      </c>
      <c r="T19" s="293" t="str">
        <f>IF(S19="","",IFERROR(INDEX('פעילויות המשרד'!$E:$E,MATCH(IF(AE19&lt;&gt;"",MID($K19,AD19+1,AE19-AD19-1)*1,RIGHT($K19,LEN($K19)-AD19)*1),'פעילויות המשרד'!$C:$C,0)),""))</f>
        <v/>
      </c>
      <c r="U19" s="293" t="str">
        <f>IF(T19="","",IFERROR(INDEX('פעילויות המשרד'!$E:$E,MATCH(IF(AF19&lt;&gt;"",MID($K19,AE19+1,AF19-AE19-1)*1,RIGHT($K19,LEN($K19)-AE19)*1),'פעילויות המשרד'!$C:$C,0)),""))</f>
        <v/>
      </c>
      <c r="V19" s="293" t="str">
        <f>IF(U19="","",IFERROR(INDEX('פעילויות המשרד'!$E:$E,MATCH(IF(AG19&lt;&gt;"",MID($K19,AF19+1,AG19-AF19-1)*1,RIGHT($K19,LEN($K19)-AF19)*1),'פעילויות המשרד'!$C:$C,0)),""))</f>
        <v/>
      </c>
      <c r="W19" s="293" t="str">
        <f>IF(V19="","",IFERROR(INDEX('פעילויות המשרד'!$E:$E,MATCH(IF(AH19&lt;&gt;"",MID($K19,AG19+1,AH19-AG19-1)*1,RIGHT($K19,LEN($K19)-AG19)*1),'פעילויות המשרד'!$C:$C,0)),""))</f>
        <v/>
      </c>
      <c r="X19" s="293" t="str">
        <f>IF(W19="","",IFERROR(INDEX('פעילויות המשרד'!$E:$E,MATCH(IF(AI19&lt;&gt;"",MID($K19,AH19+1,AI19-AH19-1)*1,RIGHT($K19,LEN($K19)-AH19)*1),'פעילויות המשרד'!$C:$C,0)),""))</f>
        <v/>
      </c>
      <c r="Y19" s="294" t="str">
        <f t="shared" si="3"/>
        <v/>
      </c>
      <c r="Z19" s="294" t="str">
        <f t="shared" si="4"/>
        <v/>
      </c>
      <c r="AA19" s="294" t="str">
        <f t="shared" si="5"/>
        <v/>
      </c>
      <c r="AB19" s="294" t="str">
        <f t="shared" si="6"/>
        <v/>
      </c>
      <c r="AC19" s="294" t="str">
        <f t="shared" si="7"/>
        <v/>
      </c>
      <c r="AD19" s="294" t="str">
        <f t="shared" si="8"/>
        <v/>
      </c>
      <c r="AE19" s="294" t="str">
        <f t="shared" si="9"/>
        <v/>
      </c>
      <c r="AF19" s="294" t="str">
        <f t="shared" si="10"/>
        <v/>
      </c>
      <c r="AG19" s="294" t="str">
        <f t="shared" si="11"/>
        <v/>
      </c>
      <c r="AH19" s="294" t="str">
        <f t="shared" si="12"/>
        <v/>
      </c>
      <c r="AI19" s="294" t="str">
        <f t="shared" si="13"/>
        <v/>
      </c>
      <c r="AJ19" s="299" t="str">
        <f t="shared" si="14"/>
        <v/>
      </c>
    </row>
    <row r="20" spans="1:36" ht="30">
      <c r="A20" s="26" t="str">
        <f t="shared" si="0"/>
        <v>משרד ראש הממשלה</v>
      </c>
      <c r="B20" s="26">
        <v>13</v>
      </c>
      <c r="C20" s="296">
        <v>4</v>
      </c>
      <c r="D20" s="296" t="s">
        <v>698</v>
      </c>
      <c r="E20" s="296" t="str">
        <f>CONCATENATE($C20,".",COUNTIFS($C$7:$C20,$C20))</f>
        <v>4.3</v>
      </c>
      <c r="F20" s="296" t="s">
        <v>701</v>
      </c>
      <c r="G20" s="295"/>
      <c r="H20" s="295"/>
      <c r="I20" s="295"/>
      <c r="J20" s="295"/>
      <c r="K20" s="302"/>
      <c r="L20" s="26" t="str">
        <f t="shared" si="1"/>
        <v/>
      </c>
      <c r="M20" s="92"/>
      <c r="N20" s="293" t="str">
        <f>IF(Y20="","",IF(Y20=0,INDEX('פעילויות המשרד'!$E:$E,MATCH($K20*1,'פעילויות המשרד'!$C:$C,0)),INDEX('פעילויות המשרד'!$E:$E,MATCH(LEFT($K20,Y20-1)*1,'פעילויות המשרד'!$C:$C,0))))</f>
        <v/>
      </c>
      <c r="O20" s="293" t="str">
        <f>IF(OR(N20="",Y20=0),"",IFERROR(INDEX('פעילויות המשרד'!$E:$E,MATCH(IF(Z20&lt;&gt;"",MID($K20,Y20+1,Z20-Y20-1)*1,RIGHT($K20,LEN($K20)-Y20)*1),'פעילויות המשרד'!$C:$C,0)),""))</f>
        <v/>
      </c>
      <c r="P20" s="293" t="str">
        <f>IF(O20="","",IFERROR(INDEX('פעילויות המשרד'!$E:$E,MATCH(IF(AA20&lt;&gt;"",MID($K20,Z20+1,AA20-Z20-1)*1,RIGHT($K20,LEN($K20)-Z20)*1),'פעילויות המשרד'!$C:$C,0)),""))</f>
        <v/>
      </c>
      <c r="Q20" s="293" t="str">
        <f>IF(P20="","",IFERROR(INDEX('פעילויות המשרד'!$E:$E,MATCH(IF(AB20&lt;&gt;"",MID($K20,AA20+1,AB20-AA20-1)*1,RIGHT($K20,LEN($K20)-AA20)*1),'פעילויות המשרד'!$C:$C,0)),""))</f>
        <v/>
      </c>
      <c r="R20" s="293" t="str">
        <f>IF(Q20="","",IFERROR(INDEX('פעילויות המשרד'!$E:$E,MATCH(IF(AC20&lt;&gt;"",MID($K20,AB20+1,AC20-AB20-1)*1,RIGHT($K20,LEN($K20)-AB20)*1),'פעילויות המשרד'!$C:$C,0)),""))</f>
        <v/>
      </c>
      <c r="S20" s="293" t="str">
        <f>IF(R20="","",IFERROR(INDEX('פעילויות המשרד'!$E:$E,MATCH(IF(AD20&lt;&gt;"",MID($K20,AC20+1,AD20-AC20-1)*1,RIGHT($K20,LEN($K20)-AC20)*1),'פעילויות המשרד'!$C:$C,0)),""))</f>
        <v/>
      </c>
      <c r="T20" s="293" t="str">
        <f>IF(S20="","",IFERROR(INDEX('פעילויות המשרד'!$E:$E,MATCH(IF(AE20&lt;&gt;"",MID($K20,AD20+1,AE20-AD20-1)*1,RIGHT($K20,LEN($K20)-AD20)*1),'פעילויות המשרד'!$C:$C,0)),""))</f>
        <v/>
      </c>
      <c r="U20" s="293" t="str">
        <f>IF(T20="","",IFERROR(INDEX('פעילויות המשרד'!$E:$E,MATCH(IF(AF20&lt;&gt;"",MID($K20,AE20+1,AF20-AE20-1)*1,RIGHT($K20,LEN($K20)-AE20)*1),'פעילויות המשרד'!$C:$C,0)),""))</f>
        <v/>
      </c>
      <c r="V20" s="293" t="str">
        <f>IF(U20="","",IFERROR(INDEX('פעילויות המשרד'!$E:$E,MATCH(IF(AG20&lt;&gt;"",MID($K20,AF20+1,AG20-AF20-1)*1,RIGHT($K20,LEN($K20)-AF20)*1),'פעילויות המשרד'!$C:$C,0)),""))</f>
        <v/>
      </c>
      <c r="W20" s="293" t="str">
        <f>IF(V20="","",IFERROR(INDEX('פעילויות המשרד'!$E:$E,MATCH(IF(AH20&lt;&gt;"",MID($K20,AG20+1,AH20-AG20-1)*1,RIGHT($K20,LEN($K20)-AG20)*1),'פעילויות המשרד'!$C:$C,0)),""))</f>
        <v/>
      </c>
      <c r="X20" s="293" t="str">
        <f>IF(W20="","",IFERROR(INDEX('פעילויות המשרד'!$E:$E,MATCH(IF(AI20&lt;&gt;"",MID($K20,AH20+1,AI20-AH20-1)*1,RIGHT($K20,LEN($K20)-AH20)*1),'פעילויות המשרד'!$C:$C,0)),""))</f>
        <v/>
      </c>
      <c r="Y20" s="294" t="str">
        <f t="shared" si="3"/>
        <v/>
      </c>
      <c r="Z20" s="294" t="str">
        <f t="shared" si="4"/>
        <v/>
      </c>
      <c r="AA20" s="294" t="str">
        <f t="shared" si="5"/>
        <v/>
      </c>
      <c r="AB20" s="294" t="str">
        <f t="shared" si="6"/>
        <v/>
      </c>
      <c r="AC20" s="294" t="str">
        <f t="shared" si="7"/>
        <v/>
      </c>
      <c r="AD20" s="294" t="str">
        <f t="shared" si="8"/>
        <v/>
      </c>
      <c r="AE20" s="294" t="str">
        <f t="shared" si="9"/>
        <v/>
      </c>
      <c r="AF20" s="294" t="str">
        <f t="shared" si="10"/>
        <v/>
      </c>
      <c r="AG20" s="294" t="str">
        <f t="shared" si="11"/>
        <v/>
      </c>
      <c r="AH20" s="294" t="str">
        <f t="shared" si="12"/>
        <v/>
      </c>
      <c r="AI20" s="294" t="str">
        <f t="shared" si="13"/>
        <v/>
      </c>
      <c r="AJ20" s="299" t="str">
        <f t="shared" si="14"/>
        <v/>
      </c>
    </row>
    <row r="21" spans="1:36" ht="30">
      <c r="A21" s="26" t="str">
        <f t="shared" si="0"/>
        <v>משרד ראש הממשלה</v>
      </c>
      <c r="B21" s="26">
        <v>14</v>
      </c>
      <c r="C21" s="296">
        <v>4</v>
      </c>
      <c r="D21" s="296" t="s">
        <v>698</v>
      </c>
      <c r="E21" s="296" t="str">
        <f>CONCATENATE($C21,".",COUNTIFS($C$7:$C21,$C21))</f>
        <v>4.4</v>
      </c>
      <c r="F21" s="296" t="s">
        <v>702</v>
      </c>
      <c r="G21" s="295"/>
      <c r="H21" s="295"/>
      <c r="I21" s="295"/>
      <c r="J21" s="295"/>
      <c r="K21" s="302"/>
      <c r="L21" s="26" t="str">
        <f t="shared" si="1"/>
        <v/>
      </c>
      <c r="M21" s="92"/>
      <c r="N21" s="293" t="str">
        <f>IF(Y21="","",IF(Y21=0,INDEX('פעילויות המשרד'!$E:$E,MATCH($K21*1,'פעילויות המשרד'!$C:$C,0)),INDEX('פעילויות המשרד'!$E:$E,MATCH(LEFT($K21,Y21-1)*1,'פעילויות המשרד'!$C:$C,0))))</f>
        <v/>
      </c>
      <c r="O21" s="293" t="str">
        <f>IF(OR(N21="",Y21=0),"",IFERROR(INDEX('פעילויות המשרד'!$E:$E,MATCH(IF(Z21&lt;&gt;"",MID($K21,Y21+1,Z21-Y21-1)*1,RIGHT($K21,LEN($K21)-Y21)*1),'פעילויות המשרד'!$C:$C,0)),""))</f>
        <v/>
      </c>
      <c r="P21" s="293" t="str">
        <f>IF(O21="","",IFERROR(INDEX('פעילויות המשרד'!$E:$E,MATCH(IF(AA21&lt;&gt;"",MID($K21,Z21+1,AA21-Z21-1)*1,RIGHT($K21,LEN($K21)-Z21)*1),'פעילויות המשרד'!$C:$C,0)),""))</f>
        <v/>
      </c>
      <c r="Q21" s="293" t="str">
        <f>IF(P21="","",IFERROR(INDEX('פעילויות המשרד'!$E:$E,MATCH(IF(AB21&lt;&gt;"",MID($K21,AA21+1,AB21-AA21-1)*1,RIGHT($K21,LEN($K21)-AA21)*1),'פעילויות המשרד'!$C:$C,0)),""))</f>
        <v/>
      </c>
      <c r="R21" s="293" t="str">
        <f>IF(Q21="","",IFERROR(INDEX('פעילויות המשרד'!$E:$E,MATCH(IF(AC21&lt;&gt;"",MID($K21,AB21+1,AC21-AB21-1)*1,RIGHT($K21,LEN($K21)-AB21)*1),'פעילויות המשרד'!$C:$C,0)),""))</f>
        <v/>
      </c>
      <c r="S21" s="293" t="str">
        <f>IF(R21="","",IFERROR(INDEX('פעילויות המשרד'!$E:$E,MATCH(IF(AD21&lt;&gt;"",MID($K21,AC21+1,AD21-AC21-1)*1,RIGHT($K21,LEN($K21)-AC21)*1),'פעילויות המשרד'!$C:$C,0)),""))</f>
        <v/>
      </c>
      <c r="T21" s="293" t="str">
        <f>IF(S21="","",IFERROR(INDEX('פעילויות המשרד'!$E:$E,MATCH(IF(AE21&lt;&gt;"",MID($K21,AD21+1,AE21-AD21-1)*1,RIGHT($K21,LEN($K21)-AD21)*1),'פעילויות המשרד'!$C:$C,0)),""))</f>
        <v/>
      </c>
      <c r="U21" s="293" t="str">
        <f>IF(T21="","",IFERROR(INDEX('פעילויות המשרד'!$E:$E,MATCH(IF(AF21&lt;&gt;"",MID($K21,AE21+1,AF21-AE21-1)*1,RIGHT($K21,LEN($K21)-AE21)*1),'פעילויות המשרד'!$C:$C,0)),""))</f>
        <v/>
      </c>
      <c r="V21" s="293" t="str">
        <f>IF(U21="","",IFERROR(INDEX('פעילויות המשרד'!$E:$E,MATCH(IF(AG21&lt;&gt;"",MID($K21,AF21+1,AG21-AF21-1)*1,RIGHT($K21,LEN($K21)-AF21)*1),'פעילויות המשרד'!$C:$C,0)),""))</f>
        <v/>
      </c>
      <c r="W21" s="293" t="str">
        <f>IF(V21="","",IFERROR(INDEX('פעילויות המשרד'!$E:$E,MATCH(IF(AH21&lt;&gt;"",MID($K21,AG21+1,AH21-AG21-1)*1,RIGHT($K21,LEN($K21)-AG21)*1),'פעילויות המשרד'!$C:$C,0)),""))</f>
        <v/>
      </c>
      <c r="X21" s="293" t="str">
        <f>IF(W21="","",IFERROR(INDEX('פעילויות המשרד'!$E:$E,MATCH(IF(AI21&lt;&gt;"",MID($K21,AH21+1,AI21-AH21-1)*1,RIGHT($K21,LEN($K21)-AH21)*1),'פעילויות המשרד'!$C:$C,0)),""))</f>
        <v/>
      </c>
      <c r="Y21" s="294" t="str">
        <f t="shared" si="3"/>
        <v/>
      </c>
      <c r="Z21" s="294" t="str">
        <f t="shared" si="4"/>
        <v/>
      </c>
      <c r="AA21" s="294" t="str">
        <f t="shared" si="5"/>
        <v/>
      </c>
      <c r="AB21" s="294" t="str">
        <f t="shared" si="6"/>
        <v/>
      </c>
      <c r="AC21" s="294" t="str">
        <f t="shared" si="7"/>
        <v/>
      </c>
      <c r="AD21" s="294" t="str">
        <f t="shared" si="8"/>
        <v/>
      </c>
      <c r="AE21" s="294" t="str">
        <f t="shared" si="9"/>
        <v/>
      </c>
      <c r="AF21" s="294" t="str">
        <f t="shared" si="10"/>
        <v/>
      </c>
      <c r="AG21" s="294" t="str">
        <f t="shared" si="11"/>
        <v/>
      </c>
      <c r="AH21" s="294" t="str">
        <f t="shared" si="12"/>
        <v/>
      </c>
      <c r="AI21" s="294" t="str">
        <f t="shared" si="13"/>
        <v/>
      </c>
      <c r="AJ21" s="299" t="str">
        <f t="shared" si="14"/>
        <v/>
      </c>
    </row>
    <row r="22" spans="1:36" ht="30">
      <c r="A22" s="26" t="str">
        <f t="shared" si="0"/>
        <v>משרד ראש הממשלה</v>
      </c>
      <c r="B22" s="26">
        <v>15</v>
      </c>
      <c r="C22" s="296">
        <v>5</v>
      </c>
      <c r="D22" s="296" t="s">
        <v>703</v>
      </c>
      <c r="E22" s="296" t="str">
        <f>CONCATENATE($C22,".",COUNTIFS($C$7:$C22,$C22))</f>
        <v>5.1</v>
      </c>
      <c r="F22" s="296" t="s">
        <v>704</v>
      </c>
      <c r="G22" s="295"/>
      <c r="H22" s="295"/>
      <c r="I22" s="295"/>
      <c r="J22" s="295"/>
      <c r="K22" s="302"/>
      <c r="L22" s="26" t="str">
        <f t="shared" si="1"/>
        <v/>
      </c>
      <c r="M22" s="92"/>
      <c r="N22" s="293" t="str">
        <f>IF(Y22="","",IF(Y22=0,INDEX('פעילויות המשרד'!$E:$E,MATCH($K22*1,'פעילויות המשרד'!$C:$C,0)),INDEX('פעילויות המשרד'!$E:$E,MATCH(LEFT($K22,Y22-1)*1,'פעילויות המשרד'!$C:$C,0))))</f>
        <v/>
      </c>
      <c r="O22" s="293" t="str">
        <f>IF(OR(N22="",Y22=0),"",IFERROR(INDEX('פעילויות המשרד'!$E:$E,MATCH(IF(Z22&lt;&gt;"",MID($K22,Y22+1,Z22-Y22-1)*1,RIGHT($K22,LEN($K22)-Y22)*1),'פעילויות המשרד'!$C:$C,0)),""))</f>
        <v/>
      </c>
      <c r="P22" s="293" t="str">
        <f>IF(O22="","",IFERROR(INDEX('פעילויות המשרד'!$E:$E,MATCH(IF(AA22&lt;&gt;"",MID($K22,Z22+1,AA22-Z22-1)*1,RIGHT($K22,LEN($K22)-Z22)*1),'פעילויות המשרד'!$C:$C,0)),""))</f>
        <v/>
      </c>
      <c r="Q22" s="293" t="str">
        <f>IF(P22="","",IFERROR(INDEX('פעילויות המשרד'!$E:$E,MATCH(IF(AB22&lt;&gt;"",MID($K22,AA22+1,AB22-AA22-1)*1,RIGHT($K22,LEN($K22)-AA22)*1),'פעילויות המשרד'!$C:$C,0)),""))</f>
        <v/>
      </c>
      <c r="R22" s="293" t="str">
        <f>IF(Q22="","",IFERROR(INDEX('פעילויות המשרד'!$E:$E,MATCH(IF(AC22&lt;&gt;"",MID($K22,AB22+1,AC22-AB22-1)*1,RIGHT($K22,LEN($K22)-AB22)*1),'פעילויות המשרד'!$C:$C,0)),""))</f>
        <v/>
      </c>
      <c r="S22" s="293" t="str">
        <f>IF(R22="","",IFERROR(INDEX('פעילויות המשרד'!$E:$E,MATCH(IF(AD22&lt;&gt;"",MID($K22,AC22+1,AD22-AC22-1)*1,RIGHT($K22,LEN($K22)-AC22)*1),'פעילויות המשרד'!$C:$C,0)),""))</f>
        <v/>
      </c>
      <c r="T22" s="293" t="str">
        <f>IF(S22="","",IFERROR(INDEX('פעילויות המשרד'!$E:$E,MATCH(IF(AE22&lt;&gt;"",MID($K22,AD22+1,AE22-AD22-1)*1,RIGHT($K22,LEN($K22)-AD22)*1),'פעילויות המשרד'!$C:$C,0)),""))</f>
        <v/>
      </c>
      <c r="U22" s="293" t="str">
        <f>IF(T22="","",IFERROR(INDEX('פעילויות המשרד'!$E:$E,MATCH(IF(AF22&lt;&gt;"",MID($K22,AE22+1,AF22-AE22-1)*1,RIGHT($K22,LEN($K22)-AE22)*1),'פעילויות המשרד'!$C:$C,0)),""))</f>
        <v/>
      </c>
      <c r="V22" s="293" t="str">
        <f>IF(U22="","",IFERROR(INDEX('פעילויות המשרד'!$E:$E,MATCH(IF(AG22&lt;&gt;"",MID($K22,AF22+1,AG22-AF22-1)*1,RIGHT($K22,LEN($K22)-AF22)*1),'פעילויות המשרד'!$C:$C,0)),""))</f>
        <v/>
      </c>
      <c r="W22" s="293" t="str">
        <f>IF(V22="","",IFERROR(INDEX('פעילויות המשרד'!$E:$E,MATCH(IF(AH22&lt;&gt;"",MID($K22,AG22+1,AH22-AG22-1)*1,RIGHT($K22,LEN($K22)-AG22)*1),'פעילויות המשרד'!$C:$C,0)),""))</f>
        <v/>
      </c>
      <c r="X22" s="293" t="str">
        <f>IF(W22="","",IFERROR(INDEX('פעילויות המשרד'!$E:$E,MATCH(IF(AI22&lt;&gt;"",MID($K22,AH22+1,AI22-AH22-1)*1,RIGHT($K22,LEN($K22)-AH22)*1),'פעילויות המשרד'!$C:$C,0)),""))</f>
        <v/>
      </c>
      <c r="Y22" s="294" t="str">
        <f t="shared" si="3"/>
        <v/>
      </c>
      <c r="Z22" s="294" t="str">
        <f t="shared" si="4"/>
        <v/>
      </c>
      <c r="AA22" s="294" t="str">
        <f t="shared" si="5"/>
        <v/>
      </c>
      <c r="AB22" s="294" t="str">
        <f t="shared" si="6"/>
        <v/>
      </c>
      <c r="AC22" s="294" t="str">
        <f t="shared" si="7"/>
        <v/>
      </c>
      <c r="AD22" s="294" t="str">
        <f t="shared" si="8"/>
        <v/>
      </c>
      <c r="AE22" s="294" t="str">
        <f t="shared" si="9"/>
        <v/>
      </c>
      <c r="AF22" s="294" t="str">
        <f t="shared" si="10"/>
        <v/>
      </c>
      <c r="AG22" s="294" t="str">
        <f t="shared" si="11"/>
        <v/>
      </c>
      <c r="AH22" s="294" t="str">
        <f t="shared" si="12"/>
        <v/>
      </c>
      <c r="AI22" s="294" t="str">
        <f t="shared" si="13"/>
        <v/>
      </c>
      <c r="AJ22" s="299" t="str">
        <f t="shared" si="14"/>
        <v/>
      </c>
    </row>
    <row r="23" spans="1:36" ht="45">
      <c r="A23" s="26" t="str">
        <f t="shared" si="0"/>
        <v>משרד ראש הממשלה</v>
      </c>
      <c r="B23" s="26">
        <v>16</v>
      </c>
      <c r="C23" s="296">
        <v>5</v>
      </c>
      <c r="D23" s="296" t="s">
        <v>703</v>
      </c>
      <c r="E23" s="296" t="str">
        <f>CONCATENATE($C23,".",COUNTIFS($C$7:$C23,$C23))</f>
        <v>5.2</v>
      </c>
      <c r="F23" s="296" t="s">
        <v>705</v>
      </c>
      <c r="G23" s="295"/>
      <c r="H23" s="295"/>
      <c r="I23" s="295"/>
      <c r="J23" s="295"/>
      <c r="K23" s="302"/>
      <c r="L23" s="26" t="str">
        <f t="shared" si="1"/>
        <v/>
      </c>
      <c r="M23" s="92"/>
      <c r="N23" s="293" t="str">
        <f>IF(Y23="","",IF(Y23=0,INDEX('פעילויות המשרד'!$E:$E,MATCH($K23*1,'פעילויות המשרד'!$C:$C,0)),INDEX('פעילויות המשרד'!$E:$E,MATCH(LEFT($K23,Y23-1)*1,'פעילויות המשרד'!$C:$C,0))))</f>
        <v/>
      </c>
      <c r="O23" s="293" t="str">
        <f>IF(OR(N23="",Y23=0),"",IFERROR(INDEX('פעילויות המשרד'!$E:$E,MATCH(IF(Z23&lt;&gt;"",MID($K23,Y23+1,Z23-Y23-1)*1,RIGHT($K23,LEN($K23)-Y23)*1),'פעילויות המשרד'!$C:$C,0)),""))</f>
        <v/>
      </c>
      <c r="P23" s="293" t="str">
        <f>IF(O23="","",IFERROR(INDEX('פעילויות המשרד'!$E:$E,MATCH(IF(AA23&lt;&gt;"",MID($K23,Z23+1,AA23-Z23-1)*1,RIGHT($K23,LEN($K23)-Z23)*1),'פעילויות המשרד'!$C:$C,0)),""))</f>
        <v/>
      </c>
      <c r="Q23" s="293" t="str">
        <f>IF(P23="","",IFERROR(INDEX('פעילויות המשרד'!$E:$E,MATCH(IF(AB23&lt;&gt;"",MID($K23,AA23+1,AB23-AA23-1)*1,RIGHT($K23,LEN($K23)-AA23)*1),'פעילויות המשרד'!$C:$C,0)),""))</f>
        <v/>
      </c>
      <c r="R23" s="293" t="str">
        <f>IF(Q23="","",IFERROR(INDEX('פעילויות המשרד'!$E:$E,MATCH(IF(AC23&lt;&gt;"",MID($K23,AB23+1,AC23-AB23-1)*1,RIGHT($K23,LEN($K23)-AB23)*1),'פעילויות המשרד'!$C:$C,0)),""))</f>
        <v/>
      </c>
      <c r="S23" s="293" t="str">
        <f>IF(R23="","",IFERROR(INDEX('פעילויות המשרד'!$E:$E,MATCH(IF(AD23&lt;&gt;"",MID($K23,AC23+1,AD23-AC23-1)*1,RIGHT($K23,LEN($K23)-AC23)*1),'פעילויות המשרד'!$C:$C,0)),""))</f>
        <v/>
      </c>
      <c r="T23" s="293" t="str">
        <f>IF(S23="","",IFERROR(INDEX('פעילויות המשרד'!$E:$E,MATCH(IF(AE23&lt;&gt;"",MID($K23,AD23+1,AE23-AD23-1)*1,RIGHT($K23,LEN($K23)-AD23)*1),'פעילויות המשרד'!$C:$C,0)),""))</f>
        <v/>
      </c>
      <c r="U23" s="293" t="str">
        <f>IF(T23="","",IFERROR(INDEX('פעילויות המשרד'!$E:$E,MATCH(IF(AF23&lt;&gt;"",MID($K23,AE23+1,AF23-AE23-1)*1,RIGHT($K23,LEN($K23)-AE23)*1),'פעילויות המשרד'!$C:$C,0)),""))</f>
        <v/>
      </c>
      <c r="V23" s="293" t="str">
        <f>IF(U23="","",IFERROR(INDEX('פעילויות המשרד'!$E:$E,MATCH(IF(AG23&lt;&gt;"",MID($K23,AF23+1,AG23-AF23-1)*1,RIGHT($K23,LEN($K23)-AF23)*1),'פעילויות המשרד'!$C:$C,0)),""))</f>
        <v/>
      </c>
      <c r="W23" s="293" t="str">
        <f>IF(V23="","",IFERROR(INDEX('פעילויות המשרד'!$E:$E,MATCH(IF(AH23&lt;&gt;"",MID($K23,AG23+1,AH23-AG23-1)*1,RIGHT($K23,LEN($K23)-AG23)*1),'פעילויות המשרד'!$C:$C,0)),""))</f>
        <v/>
      </c>
      <c r="X23" s="293" t="str">
        <f>IF(W23="","",IFERROR(INDEX('פעילויות המשרד'!$E:$E,MATCH(IF(AI23&lt;&gt;"",MID($K23,AH23+1,AI23-AH23-1)*1,RIGHT($K23,LEN($K23)-AH23)*1),'פעילויות המשרד'!$C:$C,0)),""))</f>
        <v/>
      </c>
      <c r="Y23" s="294" t="str">
        <f t="shared" si="3"/>
        <v/>
      </c>
      <c r="Z23" s="294" t="str">
        <f t="shared" si="4"/>
        <v/>
      </c>
      <c r="AA23" s="294" t="str">
        <f t="shared" si="5"/>
        <v/>
      </c>
      <c r="AB23" s="294" t="str">
        <f t="shared" si="6"/>
        <v/>
      </c>
      <c r="AC23" s="294" t="str">
        <f t="shared" si="7"/>
        <v/>
      </c>
      <c r="AD23" s="294" t="str">
        <f t="shared" si="8"/>
        <v/>
      </c>
      <c r="AE23" s="294" t="str">
        <f t="shared" si="9"/>
        <v/>
      </c>
      <c r="AF23" s="294" t="str">
        <f t="shared" si="10"/>
        <v/>
      </c>
      <c r="AG23" s="294" t="str">
        <f t="shared" si="11"/>
        <v/>
      </c>
      <c r="AH23" s="294" t="str">
        <f t="shared" si="12"/>
        <v/>
      </c>
      <c r="AI23" s="294" t="str">
        <f t="shared" si="13"/>
        <v/>
      </c>
      <c r="AJ23" s="299" t="str">
        <f t="shared" si="14"/>
        <v/>
      </c>
    </row>
    <row r="24" spans="1:36" ht="30">
      <c r="A24" s="26" t="str">
        <f t="shared" si="0"/>
        <v>משרד ראש הממשלה</v>
      </c>
      <c r="B24" s="26">
        <v>17</v>
      </c>
      <c r="C24" s="296">
        <v>5</v>
      </c>
      <c r="D24" s="296" t="s">
        <v>703</v>
      </c>
      <c r="E24" s="296" t="str">
        <f>CONCATENATE($C24,".",COUNTIFS($C$7:$C24,$C24))</f>
        <v>5.3</v>
      </c>
      <c r="F24" s="296" t="s">
        <v>706</v>
      </c>
      <c r="G24" s="295"/>
      <c r="H24" s="295"/>
      <c r="I24" s="295"/>
      <c r="J24" s="295"/>
      <c r="K24" s="302"/>
      <c r="L24" s="26" t="str">
        <f t="shared" si="1"/>
        <v/>
      </c>
      <c r="M24" s="92"/>
      <c r="N24" s="293" t="str">
        <f>IF(Y24="","",IF(Y24=0,INDEX('פעילויות המשרד'!$E:$E,MATCH($K24*1,'פעילויות המשרד'!$C:$C,0)),INDEX('פעילויות המשרד'!$E:$E,MATCH(LEFT($K24,Y24-1)*1,'פעילויות המשרד'!$C:$C,0))))</f>
        <v/>
      </c>
      <c r="O24" s="293" t="str">
        <f>IF(OR(N24="",Y24=0),"",IFERROR(INDEX('פעילויות המשרד'!$E:$E,MATCH(IF(Z24&lt;&gt;"",MID($K24,Y24+1,Z24-Y24-1)*1,RIGHT($K24,LEN($K24)-Y24)*1),'פעילויות המשרד'!$C:$C,0)),""))</f>
        <v/>
      </c>
      <c r="P24" s="293" t="str">
        <f>IF(O24="","",IFERROR(INDEX('פעילויות המשרד'!$E:$E,MATCH(IF(AA24&lt;&gt;"",MID($K24,Z24+1,AA24-Z24-1)*1,RIGHT($K24,LEN($K24)-Z24)*1),'פעילויות המשרד'!$C:$C,0)),""))</f>
        <v/>
      </c>
      <c r="Q24" s="293" t="str">
        <f>IF(P24="","",IFERROR(INDEX('פעילויות המשרד'!$E:$E,MATCH(IF(AB24&lt;&gt;"",MID($K24,AA24+1,AB24-AA24-1)*1,RIGHT($K24,LEN($K24)-AA24)*1),'פעילויות המשרד'!$C:$C,0)),""))</f>
        <v/>
      </c>
      <c r="R24" s="293" t="str">
        <f>IF(Q24="","",IFERROR(INDEX('פעילויות המשרד'!$E:$E,MATCH(IF(AC24&lt;&gt;"",MID($K24,AB24+1,AC24-AB24-1)*1,RIGHT($K24,LEN($K24)-AB24)*1),'פעילויות המשרד'!$C:$C,0)),""))</f>
        <v/>
      </c>
      <c r="S24" s="293" t="str">
        <f>IF(R24="","",IFERROR(INDEX('פעילויות המשרד'!$E:$E,MATCH(IF(AD24&lt;&gt;"",MID($K24,AC24+1,AD24-AC24-1)*1,RIGHT($K24,LEN($K24)-AC24)*1),'פעילויות המשרד'!$C:$C,0)),""))</f>
        <v/>
      </c>
      <c r="T24" s="293" t="str">
        <f>IF(S24="","",IFERROR(INDEX('פעילויות המשרד'!$E:$E,MATCH(IF(AE24&lt;&gt;"",MID($K24,AD24+1,AE24-AD24-1)*1,RIGHT($K24,LEN($K24)-AD24)*1),'פעילויות המשרד'!$C:$C,0)),""))</f>
        <v/>
      </c>
      <c r="U24" s="293" t="str">
        <f>IF(T24="","",IFERROR(INDEX('פעילויות המשרד'!$E:$E,MATCH(IF(AF24&lt;&gt;"",MID($K24,AE24+1,AF24-AE24-1)*1,RIGHT($K24,LEN($K24)-AE24)*1),'פעילויות המשרד'!$C:$C,0)),""))</f>
        <v/>
      </c>
      <c r="V24" s="293" t="str">
        <f>IF(U24="","",IFERROR(INDEX('פעילויות המשרד'!$E:$E,MATCH(IF(AG24&lt;&gt;"",MID($K24,AF24+1,AG24-AF24-1)*1,RIGHT($K24,LEN($K24)-AF24)*1),'פעילויות המשרד'!$C:$C,0)),""))</f>
        <v/>
      </c>
      <c r="W24" s="293" t="str">
        <f>IF(V24="","",IFERROR(INDEX('פעילויות המשרד'!$E:$E,MATCH(IF(AH24&lt;&gt;"",MID($K24,AG24+1,AH24-AG24-1)*1,RIGHT($K24,LEN($K24)-AG24)*1),'פעילויות המשרד'!$C:$C,0)),""))</f>
        <v/>
      </c>
      <c r="X24" s="293" t="str">
        <f>IF(W24="","",IFERROR(INDEX('פעילויות המשרד'!$E:$E,MATCH(IF(AI24&lt;&gt;"",MID($K24,AH24+1,AI24-AH24-1)*1,RIGHT($K24,LEN($K24)-AH24)*1),'פעילויות המשרד'!$C:$C,0)),""))</f>
        <v/>
      </c>
      <c r="Y24" s="294" t="str">
        <f t="shared" si="3"/>
        <v/>
      </c>
      <c r="Z24" s="294" t="str">
        <f t="shared" si="4"/>
        <v/>
      </c>
      <c r="AA24" s="294" t="str">
        <f t="shared" si="5"/>
        <v/>
      </c>
      <c r="AB24" s="294" t="str">
        <f t="shared" si="6"/>
        <v/>
      </c>
      <c r="AC24" s="294" t="str">
        <f t="shared" si="7"/>
        <v/>
      </c>
      <c r="AD24" s="294" t="str">
        <f t="shared" si="8"/>
        <v/>
      </c>
      <c r="AE24" s="294" t="str">
        <f t="shared" si="9"/>
        <v/>
      </c>
      <c r="AF24" s="294" t="str">
        <f t="shared" si="10"/>
        <v/>
      </c>
      <c r="AG24" s="294" t="str">
        <f t="shared" si="11"/>
        <v/>
      </c>
      <c r="AH24" s="294" t="str">
        <f t="shared" si="12"/>
        <v/>
      </c>
      <c r="AI24" s="294" t="str">
        <f t="shared" si="13"/>
        <v/>
      </c>
      <c r="AJ24" s="299" t="str">
        <f t="shared" si="14"/>
        <v/>
      </c>
    </row>
    <row r="25" spans="1:36" ht="30">
      <c r="A25" s="26" t="str">
        <f t="shared" si="0"/>
        <v>משרד ראש הממשלה</v>
      </c>
      <c r="B25" s="26">
        <v>18</v>
      </c>
      <c r="C25" s="296">
        <v>6</v>
      </c>
      <c r="D25" s="296" t="s">
        <v>707</v>
      </c>
      <c r="E25" s="296" t="str">
        <f>CONCATENATE($C25,".",COUNTIFS($C$7:$C25,$C25))</f>
        <v>6.1</v>
      </c>
      <c r="F25" s="296" t="s">
        <v>22</v>
      </c>
      <c r="G25" s="295"/>
      <c r="H25" s="295"/>
      <c r="I25" s="295"/>
      <c r="J25" s="295"/>
      <c r="K25" s="302"/>
      <c r="L25" s="26" t="str">
        <f t="shared" si="1"/>
        <v/>
      </c>
      <c r="M25" s="92"/>
      <c r="N25" s="293" t="str">
        <f>IF(Y25="","",IF(Y25=0,INDEX('פעילויות המשרד'!$E:$E,MATCH($K25*1,'פעילויות המשרד'!$C:$C,0)),INDEX('פעילויות המשרד'!$E:$E,MATCH(LEFT($K25,Y25-1)*1,'פעילויות המשרד'!$C:$C,0))))</f>
        <v/>
      </c>
      <c r="O25" s="293" t="str">
        <f>IF(OR(N25="",Y25=0),"",IFERROR(INDEX('פעילויות המשרד'!$E:$E,MATCH(IF(Z25&lt;&gt;"",MID($K25,Y25+1,Z25-Y25-1)*1,RIGHT($K25,LEN($K25)-Y25)*1),'פעילויות המשרד'!$C:$C,0)),""))</f>
        <v/>
      </c>
      <c r="P25" s="293" t="str">
        <f>IF(O25="","",IFERROR(INDEX('פעילויות המשרד'!$E:$E,MATCH(IF(AA25&lt;&gt;"",MID($K25,Z25+1,AA25-Z25-1)*1,RIGHT($K25,LEN($K25)-Z25)*1),'פעילויות המשרד'!$C:$C,0)),""))</f>
        <v/>
      </c>
      <c r="Q25" s="293" t="str">
        <f>IF(P25="","",IFERROR(INDEX('פעילויות המשרד'!$E:$E,MATCH(IF(AB25&lt;&gt;"",MID($K25,AA25+1,AB25-AA25-1)*1,RIGHT($K25,LEN($K25)-AA25)*1),'פעילויות המשרד'!$C:$C,0)),""))</f>
        <v/>
      </c>
      <c r="R25" s="293" t="str">
        <f>IF(Q25="","",IFERROR(INDEX('פעילויות המשרד'!$E:$E,MATCH(IF(AC25&lt;&gt;"",MID($K25,AB25+1,AC25-AB25-1)*1,RIGHT($K25,LEN($K25)-AB25)*1),'פעילויות המשרד'!$C:$C,0)),""))</f>
        <v/>
      </c>
      <c r="S25" s="293" t="str">
        <f>IF(R25="","",IFERROR(INDEX('פעילויות המשרד'!$E:$E,MATCH(IF(AD25&lt;&gt;"",MID($K25,AC25+1,AD25-AC25-1)*1,RIGHT($K25,LEN($K25)-AC25)*1),'פעילויות המשרד'!$C:$C,0)),""))</f>
        <v/>
      </c>
      <c r="T25" s="293" t="str">
        <f>IF(S25="","",IFERROR(INDEX('פעילויות המשרד'!$E:$E,MATCH(IF(AE25&lt;&gt;"",MID($K25,AD25+1,AE25-AD25-1)*1,RIGHT($K25,LEN($K25)-AD25)*1),'פעילויות המשרד'!$C:$C,0)),""))</f>
        <v/>
      </c>
      <c r="U25" s="293" t="str">
        <f>IF(T25="","",IFERROR(INDEX('פעילויות המשרד'!$E:$E,MATCH(IF(AF25&lt;&gt;"",MID($K25,AE25+1,AF25-AE25-1)*1,RIGHT($K25,LEN($K25)-AE25)*1),'פעילויות המשרד'!$C:$C,0)),""))</f>
        <v/>
      </c>
      <c r="V25" s="293" t="str">
        <f>IF(U25="","",IFERROR(INDEX('פעילויות המשרד'!$E:$E,MATCH(IF(AG25&lt;&gt;"",MID($K25,AF25+1,AG25-AF25-1)*1,RIGHT($K25,LEN($K25)-AF25)*1),'פעילויות המשרד'!$C:$C,0)),""))</f>
        <v/>
      </c>
      <c r="W25" s="293" t="str">
        <f>IF(V25="","",IFERROR(INDEX('פעילויות המשרד'!$E:$E,MATCH(IF(AH25&lt;&gt;"",MID($K25,AG25+1,AH25-AG25-1)*1,RIGHT($K25,LEN($K25)-AG25)*1),'פעילויות המשרד'!$C:$C,0)),""))</f>
        <v/>
      </c>
      <c r="X25" s="293" t="str">
        <f>IF(W25="","",IFERROR(INDEX('פעילויות המשרד'!$E:$E,MATCH(IF(AI25&lt;&gt;"",MID($K25,AH25+1,AI25-AH25-1)*1,RIGHT($K25,LEN($K25)-AH25)*1),'פעילויות המשרד'!$C:$C,0)),""))</f>
        <v/>
      </c>
      <c r="Y25" s="294" t="str">
        <f t="shared" si="3"/>
        <v/>
      </c>
      <c r="Z25" s="294" t="str">
        <f t="shared" si="4"/>
        <v/>
      </c>
      <c r="AA25" s="294" t="str">
        <f t="shared" si="5"/>
        <v/>
      </c>
      <c r="AB25" s="294" t="str">
        <f t="shared" si="6"/>
        <v/>
      </c>
      <c r="AC25" s="294" t="str">
        <f t="shared" si="7"/>
        <v/>
      </c>
      <c r="AD25" s="294" t="str">
        <f t="shared" si="8"/>
        <v/>
      </c>
      <c r="AE25" s="294" t="str">
        <f t="shared" si="9"/>
        <v/>
      </c>
      <c r="AF25" s="294" t="str">
        <f t="shared" si="10"/>
        <v/>
      </c>
      <c r="AG25" s="294" t="str">
        <f t="shared" si="11"/>
        <v/>
      </c>
      <c r="AH25" s="294" t="str">
        <f t="shared" si="12"/>
        <v/>
      </c>
      <c r="AI25" s="294" t="str">
        <f t="shared" si="13"/>
        <v/>
      </c>
      <c r="AJ25" s="299" t="str">
        <f t="shared" si="14"/>
        <v/>
      </c>
    </row>
    <row r="26" spans="1:36" ht="30">
      <c r="A26" s="26" t="str">
        <f t="shared" si="0"/>
        <v>משרד ראש הממשלה</v>
      </c>
      <c r="B26" s="26">
        <v>19</v>
      </c>
      <c r="C26" s="296">
        <v>6</v>
      </c>
      <c r="D26" s="296" t="s">
        <v>707</v>
      </c>
      <c r="E26" s="296" t="str">
        <f>CONCATENATE($C26,".",COUNTIFS($C$7:$C26,$C26))</f>
        <v>6.2</v>
      </c>
      <c r="F26" s="296" t="s">
        <v>708</v>
      </c>
      <c r="G26" s="295"/>
      <c r="H26" s="295"/>
      <c r="I26" s="295"/>
      <c r="J26" s="295"/>
      <c r="K26" s="302"/>
      <c r="L26" s="26" t="str">
        <f t="shared" si="1"/>
        <v/>
      </c>
      <c r="M26" s="92"/>
      <c r="N26" s="293" t="str">
        <f>IF(Y26="","",IF(Y26=0,INDEX('פעילויות המשרד'!$E:$E,MATCH($K26*1,'פעילויות המשרד'!$C:$C,0)),INDEX('פעילויות המשרד'!$E:$E,MATCH(LEFT($K26,Y26-1)*1,'פעילויות המשרד'!$C:$C,0))))</f>
        <v/>
      </c>
      <c r="O26" s="293" t="str">
        <f>IF(OR(N26="",Y26=0),"",IFERROR(INDEX('פעילויות המשרד'!$E:$E,MATCH(IF(Z26&lt;&gt;"",MID($K26,Y26+1,Z26-Y26-1)*1,RIGHT($K26,LEN($K26)-Y26)*1),'פעילויות המשרד'!$C:$C,0)),""))</f>
        <v/>
      </c>
      <c r="P26" s="293" t="str">
        <f>IF(O26="","",IFERROR(INDEX('פעילויות המשרד'!$E:$E,MATCH(IF(AA26&lt;&gt;"",MID($K26,Z26+1,AA26-Z26-1)*1,RIGHT($K26,LEN($K26)-Z26)*1),'פעילויות המשרד'!$C:$C,0)),""))</f>
        <v/>
      </c>
      <c r="Q26" s="293" t="str">
        <f>IF(P26="","",IFERROR(INDEX('פעילויות המשרד'!$E:$E,MATCH(IF(AB26&lt;&gt;"",MID($K26,AA26+1,AB26-AA26-1)*1,RIGHT($K26,LEN($K26)-AA26)*1),'פעילויות המשרד'!$C:$C,0)),""))</f>
        <v/>
      </c>
      <c r="R26" s="293" t="str">
        <f>IF(Q26="","",IFERROR(INDEX('פעילויות המשרד'!$E:$E,MATCH(IF(AC26&lt;&gt;"",MID($K26,AB26+1,AC26-AB26-1)*1,RIGHT($K26,LEN($K26)-AB26)*1),'פעילויות המשרד'!$C:$C,0)),""))</f>
        <v/>
      </c>
      <c r="S26" s="293" t="str">
        <f>IF(R26="","",IFERROR(INDEX('פעילויות המשרד'!$E:$E,MATCH(IF(AD26&lt;&gt;"",MID($K26,AC26+1,AD26-AC26-1)*1,RIGHT($K26,LEN($K26)-AC26)*1),'פעילויות המשרד'!$C:$C,0)),""))</f>
        <v/>
      </c>
      <c r="T26" s="293" t="str">
        <f>IF(S26="","",IFERROR(INDEX('פעילויות המשרד'!$E:$E,MATCH(IF(AE26&lt;&gt;"",MID($K26,AD26+1,AE26-AD26-1)*1,RIGHT($K26,LEN($K26)-AD26)*1),'פעילויות המשרד'!$C:$C,0)),""))</f>
        <v/>
      </c>
      <c r="U26" s="293" t="str">
        <f>IF(T26="","",IFERROR(INDEX('פעילויות המשרד'!$E:$E,MATCH(IF(AF26&lt;&gt;"",MID($K26,AE26+1,AF26-AE26-1)*1,RIGHT($K26,LEN($K26)-AE26)*1),'פעילויות המשרד'!$C:$C,0)),""))</f>
        <v/>
      </c>
      <c r="V26" s="293" t="str">
        <f>IF(U26="","",IFERROR(INDEX('פעילויות המשרד'!$E:$E,MATCH(IF(AG26&lt;&gt;"",MID($K26,AF26+1,AG26-AF26-1)*1,RIGHT($K26,LEN($K26)-AF26)*1),'פעילויות המשרד'!$C:$C,0)),""))</f>
        <v/>
      </c>
      <c r="W26" s="293" t="str">
        <f>IF(V26="","",IFERROR(INDEX('פעילויות המשרד'!$E:$E,MATCH(IF(AH26&lt;&gt;"",MID($K26,AG26+1,AH26-AG26-1)*1,RIGHT($K26,LEN($K26)-AG26)*1),'פעילויות המשרד'!$C:$C,0)),""))</f>
        <v/>
      </c>
      <c r="X26" s="293" t="str">
        <f>IF(W26="","",IFERROR(INDEX('פעילויות המשרד'!$E:$E,MATCH(IF(AI26&lt;&gt;"",MID($K26,AH26+1,AI26-AH26-1)*1,RIGHT($K26,LEN($K26)-AH26)*1),'פעילויות המשרד'!$C:$C,0)),""))</f>
        <v/>
      </c>
      <c r="Y26" s="294" t="str">
        <f t="shared" si="3"/>
        <v/>
      </c>
      <c r="Z26" s="294" t="str">
        <f t="shared" si="4"/>
        <v/>
      </c>
      <c r="AA26" s="294" t="str">
        <f t="shared" si="5"/>
        <v/>
      </c>
      <c r="AB26" s="294" t="str">
        <f t="shared" si="6"/>
        <v/>
      </c>
      <c r="AC26" s="294" t="str">
        <f t="shared" si="7"/>
        <v/>
      </c>
      <c r="AD26" s="294" t="str">
        <f t="shared" si="8"/>
        <v/>
      </c>
      <c r="AE26" s="294" t="str">
        <f t="shared" si="9"/>
        <v/>
      </c>
      <c r="AF26" s="294" t="str">
        <f t="shared" si="10"/>
        <v/>
      </c>
      <c r="AG26" s="294" t="str">
        <f t="shared" si="11"/>
        <v/>
      </c>
      <c r="AH26" s="294" t="str">
        <f t="shared" si="12"/>
        <v/>
      </c>
      <c r="AI26" s="294" t="str">
        <f t="shared" si="13"/>
        <v/>
      </c>
      <c r="AJ26" s="299" t="str">
        <f t="shared" si="14"/>
        <v/>
      </c>
    </row>
    <row r="27" spans="1:36" ht="30">
      <c r="A27" s="26" t="str">
        <f t="shared" si="0"/>
        <v>משרד ראש הממשלה</v>
      </c>
      <c r="B27" s="26">
        <v>20</v>
      </c>
      <c r="C27" s="296">
        <v>6</v>
      </c>
      <c r="D27" s="296" t="s">
        <v>707</v>
      </c>
      <c r="E27" s="296" t="str">
        <f>CONCATENATE($C27,".",COUNTIFS($C$7:$C27,$C27))</f>
        <v>6.3</v>
      </c>
      <c r="F27" s="296" t="s">
        <v>709</v>
      </c>
      <c r="G27" s="295"/>
      <c r="H27" s="295"/>
      <c r="I27" s="295"/>
      <c r="J27" s="295"/>
      <c r="K27" s="302"/>
      <c r="L27" s="26" t="str">
        <f t="shared" si="1"/>
        <v/>
      </c>
      <c r="M27" s="92"/>
      <c r="N27" s="293" t="str">
        <f>IF(Y27="","",IF(Y27=0,INDEX('פעילויות המשרד'!$E:$E,MATCH($K27*1,'פעילויות המשרד'!$C:$C,0)),INDEX('פעילויות המשרד'!$E:$E,MATCH(LEFT($K27,Y27-1)*1,'פעילויות המשרד'!$C:$C,0))))</f>
        <v/>
      </c>
      <c r="O27" s="293" t="str">
        <f>IF(OR(N27="",Y27=0),"",IFERROR(INDEX('פעילויות המשרד'!$E:$E,MATCH(IF(Z27&lt;&gt;"",MID($K27,Y27+1,Z27-Y27-1)*1,RIGHT($K27,LEN($K27)-Y27)*1),'פעילויות המשרד'!$C:$C,0)),""))</f>
        <v/>
      </c>
      <c r="P27" s="293" t="str">
        <f>IF(O27="","",IFERROR(INDEX('פעילויות המשרד'!$E:$E,MATCH(IF(AA27&lt;&gt;"",MID($K27,Z27+1,AA27-Z27-1)*1,RIGHT($K27,LEN($K27)-Z27)*1),'פעילויות המשרד'!$C:$C,0)),""))</f>
        <v/>
      </c>
      <c r="Q27" s="293" t="str">
        <f>IF(P27="","",IFERROR(INDEX('פעילויות המשרד'!$E:$E,MATCH(IF(AB27&lt;&gt;"",MID($K27,AA27+1,AB27-AA27-1)*1,RIGHT($K27,LEN($K27)-AA27)*1),'פעילויות המשרד'!$C:$C,0)),""))</f>
        <v/>
      </c>
      <c r="R27" s="293" t="str">
        <f>IF(Q27="","",IFERROR(INDEX('פעילויות המשרד'!$E:$E,MATCH(IF(AC27&lt;&gt;"",MID($K27,AB27+1,AC27-AB27-1)*1,RIGHT($K27,LEN($K27)-AB27)*1),'פעילויות המשרד'!$C:$C,0)),""))</f>
        <v/>
      </c>
      <c r="S27" s="293" t="str">
        <f>IF(R27="","",IFERROR(INDEX('פעילויות המשרד'!$E:$E,MATCH(IF(AD27&lt;&gt;"",MID($K27,AC27+1,AD27-AC27-1)*1,RIGHT($K27,LEN($K27)-AC27)*1),'פעילויות המשרד'!$C:$C,0)),""))</f>
        <v/>
      </c>
      <c r="T27" s="293" t="str">
        <f>IF(S27="","",IFERROR(INDEX('פעילויות המשרד'!$E:$E,MATCH(IF(AE27&lt;&gt;"",MID($K27,AD27+1,AE27-AD27-1)*1,RIGHT($K27,LEN($K27)-AD27)*1),'פעילויות המשרד'!$C:$C,0)),""))</f>
        <v/>
      </c>
      <c r="U27" s="293" t="str">
        <f>IF(T27="","",IFERROR(INDEX('פעילויות המשרד'!$E:$E,MATCH(IF(AF27&lt;&gt;"",MID($K27,AE27+1,AF27-AE27-1)*1,RIGHT($K27,LEN($K27)-AE27)*1),'פעילויות המשרד'!$C:$C,0)),""))</f>
        <v/>
      </c>
      <c r="V27" s="293" t="str">
        <f>IF(U27="","",IFERROR(INDEX('פעילויות המשרד'!$E:$E,MATCH(IF(AG27&lt;&gt;"",MID($K27,AF27+1,AG27-AF27-1)*1,RIGHT($K27,LEN($K27)-AF27)*1),'פעילויות המשרד'!$C:$C,0)),""))</f>
        <v/>
      </c>
      <c r="W27" s="293" t="str">
        <f>IF(V27="","",IFERROR(INDEX('פעילויות המשרד'!$E:$E,MATCH(IF(AH27&lt;&gt;"",MID($K27,AG27+1,AH27-AG27-1)*1,RIGHT($K27,LEN($K27)-AG27)*1),'פעילויות המשרד'!$C:$C,0)),""))</f>
        <v/>
      </c>
      <c r="X27" s="293" t="str">
        <f>IF(W27="","",IFERROR(INDEX('פעילויות המשרד'!$E:$E,MATCH(IF(AI27&lt;&gt;"",MID($K27,AH27+1,AI27-AH27-1)*1,RIGHT($K27,LEN($K27)-AH27)*1),'פעילויות המשרד'!$C:$C,0)),""))</f>
        <v/>
      </c>
      <c r="Y27" s="294" t="str">
        <f t="shared" si="3"/>
        <v/>
      </c>
      <c r="Z27" s="294" t="str">
        <f t="shared" si="4"/>
        <v/>
      </c>
      <c r="AA27" s="294" t="str">
        <f t="shared" si="5"/>
        <v/>
      </c>
      <c r="AB27" s="294" t="str">
        <f t="shared" si="6"/>
        <v/>
      </c>
      <c r="AC27" s="294" t="str">
        <f t="shared" si="7"/>
        <v/>
      </c>
      <c r="AD27" s="294" t="str">
        <f t="shared" si="8"/>
        <v/>
      </c>
      <c r="AE27" s="294" t="str">
        <f t="shared" si="9"/>
        <v/>
      </c>
      <c r="AF27" s="294" t="str">
        <f t="shared" si="10"/>
        <v/>
      </c>
      <c r="AG27" s="294" t="str">
        <f t="shared" si="11"/>
        <v/>
      </c>
      <c r="AH27" s="294" t="str">
        <f t="shared" si="12"/>
        <v/>
      </c>
      <c r="AI27" s="294" t="str">
        <f t="shared" si="13"/>
        <v/>
      </c>
      <c r="AJ27" s="299" t="str">
        <f t="shared" si="14"/>
        <v/>
      </c>
    </row>
    <row r="28" spans="1:36" ht="30">
      <c r="A28" s="26" t="str">
        <f t="shared" si="0"/>
        <v>משרד ראש הממשלה</v>
      </c>
      <c r="B28" s="26">
        <v>21</v>
      </c>
      <c r="C28" s="296">
        <v>7</v>
      </c>
      <c r="D28" s="296" t="s">
        <v>710</v>
      </c>
      <c r="E28" s="296" t="str">
        <f>CONCATENATE($C28,".",COUNTIFS($C$7:$C28,$C28))</f>
        <v>7.1</v>
      </c>
      <c r="F28" s="296" t="s">
        <v>711</v>
      </c>
      <c r="G28" s="295"/>
      <c r="H28" s="295"/>
      <c r="I28" s="295"/>
      <c r="J28" s="295"/>
      <c r="K28" s="302"/>
      <c r="L28" s="26" t="str">
        <f t="shared" si="1"/>
        <v/>
      </c>
      <c r="M28" s="92"/>
      <c r="N28" s="293" t="str">
        <f>IF(Y28="","",IF(Y28=0,INDEX('פעילויות המשרד'!$E:$E,MATCH($K28*1,'פעילויות המשרד'!$C:$C,0)),INDEX('פעילויות המשרד'!$E:$E,MATCH(LEFT($K28,Y28-1)*1,'פעילויות המשרד'!$C:$C,0))))</f>
        <v/>
      </c>
      <c r="O28" s="293" t="str">
        <f>IF(OR(N28="",Y28=0),"",IFERROR(INDEX('פעילויות המשרד'!$E:$E,MATCH(IF(Z28&lt;&gt;"",MID($K28,Y28+1,Z28-Y28-1)*1,RIGHT($K28,LEN($K28)-Y28)*1),'פעילויות המשרד'!$C:$C,0)),""))</f>
        <v/>
      </c>
      <c r="P28" s="293" t="str">
        <f>IF(O28="","",IFERROR(INDEX('פעילויות המשרד'!$E:$E,MATCH(IF(AA28&lt;&gt;"",MID($K28,Z28+1,AA28-Z28-1)*1,RIGHT($K28,LEN($K28)-Z28)*1),'פעילויות המשרד'!$C:$C,0)),""))</f>
        <v/>
      </c>
      <c r="Q28" s="293" t="str">
        <f>IF(P28="","",IFERROR(INDEX('פעילויות המשרד'!$E:$E,MATCH(IF(AB28&lt;&gt;"",MID($K28,AA28+1,AB28-AA28-1)*1,RIGHT($K28,LEN($K28)-AA28)*1),'פעילויות המשרד'!$C:$C,0)),""))</f>
        <v/>
      </c>
      <c r="R28" s="293" t="str">
        <f>IF(Q28="","",IFERROR(INDEX('פעילויות המשרד'!$E:$E,MATCH(IF(AC28&lt;&gt;"",MID($K28,AB28+1,AC28-AB28-1)*1,RIGHT($K28,LEN($K28)-AB28)*1),'פעילויות המשרד'!$C:$C,0)),""))</f>
        <v/>
      </c>
      <c r="S28" s="293" t="str">
        <f>IF(R28="","",IFERROR(INDEX('פעילויות המשרד'!$E:$E,MATCH(IF(AD28&lt;&gt;"",MID($K28,AC28+1,AD28-AC28-1)*1,RIGHT($K28,LEN($K28)-AC28)*1),'פעילויות המשרד'!$C:$C,0)),""))</f>
        <v/>
      </c>
      <c r="T28" s="293" t="str">
        <f>IF(S28="","",IFERROR(INDEX('פעילויות המשרד'!$E:$E,MATCH(IF(AE28&lt;&gt;"",MID($K28,AD28+1,AE28-AD28-1)*1,RIGHT($K28,LEN($K28)-AD28)*1),'פעילויות המשרד'!$C:$C,0)),""))</f>
        <v/>
      </c>
      <c r="U28" s="293" t="str">
        <f>IF(T28="","",IFERROR(INDEX('פעילויות המשרד'!$E:$E,MATCH(IF(AF28&lt;&gt;"",MID($K28,AE28+1,AF28-AE28-1)*1,RIGHT($K28,LEN($K28)-AE28)*1),'פעילויות המשרד'!$C:$C,0)),""))</f>
        <v/>
      </c>
      <c r="V28" s="293" t="str">
        <f>IF(U28="","",IFERROR(INDEX('פעילויות המשרד'!$E:$E,MATCH(IF(AG28&lt;&gt;"",MID($K28,AF28+1,AG28-AF28-1)*1,RIGHT($K28,LEN($K28)-AF28)*1),'פעילויות המשרד'!$C:$C,0)),""))</f>
        <v/>
      </c>
      <c r="W28" s="293" t="str">
        <f>IF(V28="","",IFERROR(INDEX('פעילויות המשרד'!$E:$E,MATCH(IF(AH28&lt;&gt;"",MID($K28,AG28+1,AH28-AG28-1)*1,RIGHT($K28,LEN($K28)-AG28)*1),'פעילויות המשרד'!$C:$C,0)),""))</f>
        <v/>
      </c>
      <c r="X28" s="293" t="str">
        <f>IF(W28="","",IFERROR(INDEX('פעילויות המשרד'!$E:$E,MATCH(IF(AI28&lt;&gt;"",MID($K28,AH28+1,AI28-AH28-1)*1,RIGHT($K28,LEN($K28)-AH28)*1),'פעילויות המשרד'!$C:$C,0)),""))</f>
        <v/>
      </c>
      <c r="Y28" s="294" t="str">
        <f t="shared" si="3"/>
        <v/>
      </c>
      <c r="Z28" s="294" t="str">
        <f t="shared" si="4"/>
        <v/>
      </c>
      <c r="AA28" s="294" t="str">
        <f t="shared" si="5"/>
        <v/>
      </c>
      <c r="AB28" s="294" t="str">
        <f t="shared" si="6"/>
        <v/>
      </c>
      <c r="AC28" s="294" t="str">
        <f t="shared" si="7"/>
        <v/>
      </c>
      <c r="AD28" s="294" t="str">
        <f t="shared" si="8"/>
        <v/>
      </c>
      <c r="AE28" s="294" t="str">
        <f t="shared" si="9"/>
        <v/>
      </c>
      <c r="AF28" s="294" t="str">
        <f t="shared" si="10"/>
        <v/>
      </c>
      <c r="AG28" s="294" t="str">
        <f t="shared" si="11"/>
        <v/>
      </c>
      <c r="AH28" s="294" t="str">
        <f t="shared" si="12"/>
        <v/>
      </c>
      <c r="AI28" s="294" t="str">
        <f t="shared" si="13"/>
        <v/>
      </c>
      <c r="AJ28" s="299" t="str">
        <f t="shared" si="14"/>
        <v/>
      </c>
    </row>
    <row r="29" spans="1:36" ht="30">
      <c r="A29" s="26" t="str">
        <f t="shared" si="0"/>
        <v>משרד ראש הממשלה</v>
      </c>
      <c r="B29" s="26">
        <v>22</v>
      </c>
      <c r="C29" s="296">
        <v>7</v>
      </c>
      <c r="D29" s="296" t="s">
        <v>710</v>
      </c>
      <c r="E29" s="296" t="str">
        <f>CONCATENATE($C29,".",COUNTIFS($C$7:$C29,$C29))</f>
        <v>7.2</v>
      </c>
      <c r="F29" s="296" t="s">
        <v>712</v>
      </c>
      <c r="G29" s="295"/>
      <c r="H29" s="295"/>
      <c r="I29" s="295"/>
      <c r="J29" s="295"/>
      <c r="K29" s="302"/>
      <c r="L29" s="26" t="str">
        <f t="shared" si="1"/>
        <v/>
      </c>
      <c r="M29" s="92"/>
      <c r="N29" s="293" t="str">
        <f>IF(Y29="","",IF(Y29=0,INDEX('פעילויות המשרד'!$E:$E,MATCH($K29*1,'פעילויות המשרד'!$C:$C,0)),INDEX('פעילויות המשרד'!$E:$E,MATCH(LEFT($K29,Y29-1)*1,'פעילויות המשרד'!$C:$C,0))))</f>
        <v/>
      </c>
      <c r="O29" s="293" t="str">
        <f>IF(OR(N29="",Y29=0),"",IFERROR(INDEX('פעילויות המשרד'!$E:$E,MATCH(IF(Z29&lt;&gt;"",MID($K29,Y29+1,Z29-Y29-1)*1,RIGHT($K29,LEN($K29)-Y29)*1),'פעילויות המשרד'!$C:$C,0)),""))</f>
        <v/>
      </c>
      <c r="P29" s="293" t="str">
        <f>IF(O29="","",IFERROR(INDEX('פעילויות המשרד'!$E:$E,MATCH(IF(AA29&lt;&gt;"",MID($K29,Z29+1,AA29-Z29-1)*1,RIGHT($K29,LEN($K29)-Z29)*1),'פעילויות המשרד'!$C:$C,0)),""))</f>
        <v/>
      </c>
      <c r="Q29" s="293" t="str">
        <f>IF(P29="","",IFERROR(INDEX('פעילויות המשרד'!$E:$E,MATCH(IF(AB29&lt;&gt;"",MID($K29,AA29+1,AB29-AA29-1)*1,RIGHT($K29,LEN($K29)-AA29)*1),'פעילויות המשרד'!$C:$C,0)),""))</f>
        <v/>
      </c>
      <c r="R29" s="293" t="str">
        <f>IF(Q29="","",IFERROR(INDEX('פעילויות המשרד'!$E:$E,MATCH(IF(AC29&lt;&gt;"",MID($K29,AB29+1,AC29-AB29-1)*1,RIGHT($K29,LEN($K29)-AB29)*1),'פעילויות המשרד'!$C:$C,0)),""))</f>
        <v/>
      </c>
      <c r="S29" s="293" t="str">
        <f>IF(R29="","",IFERROR(INDEX('פעילויות המשרד'!$E:$E,MATCH(IF(AD29&lt;&gt;"",MID($K29,AC29+1,AD29-AC29-1)*1,RIGHT($K29,LEN($K29)-AC29)*1),'פעילויות המשרד'!$C:$C,0)),""))</f>
        <v/>
      </c>
      <c r="T29" s="293" t="str">
        <f>IF(S29="","",IFERROR(INDEX('פעילויות המשרד'!$E:$E,MATCH(IF(AE29&lt;&gt;"",MID($K29,AD29+1,AE29-AD29-1)*1,RIGHT($K29,LEN($K29)-AD29)*1),'פעילויות המשרד'!$C:$C,0)),""))</f>
        <v/>
      </c>
      <c r="U29" s="293" t="str">
        <f>IF(T29="","",IFERROR(INDEX('פעילויות המשרד'!$E:$E,MATCH(IF(AF29&lt;&gt;"",MID($K29,AE29+1,AF29-AE29-1)*1,RIGHT($K29,LEN($K29)-AE29)*1),'פעילויות המשרד'!$C:$C,0)),""))</f>
        <v/>
      </c>
      <c r="V29" s="293" t="str">
        <f>IF(U29="","",IFERROR(INDEX('פעילויות המשרד'!$E:$E,MATCH(IF(AG29&lt;&gt;"",MID($K29,AF29+1,AG29-AF29-1)*1,RIGHT($K29,LEN($K29)-AF29)*1),'פעילויות המשרד'!$C:$C,0)),""))</f>
        <v/>
      </c>
      <c r="W29" s="293" t="str">
        <f>IF(V29="","",IFERROR(INDEX('פעילויות המשרד'!$E:$E,MATCH(IF(AH29&lt;&gt;"",MID($K29,AG29+1,AH29-AG29-1)*1,RIGHT($K29,LEN($K29)-AG29)*1),'פעילויות המשרד'!$C:$C,0)),""))</f>
        <v/>
      </c>
      <c r="X29" s="293" t="str">
        <f>IF(W29="","",IFERROR(INDEX('פעילויות המשרד'!$E:$E,MATCH(IF(AI29&lt;&gt;"",MID($K29,AH29+1,AI29-AH29-1)*1,RIGHT($K29,LEN($K29)-AH29)*1),'פעילויות המשרד'!$C:$C,0)),""))</f>
        <v/>
      </c>
      <c r="Y29" s="294" t="str">
        <f t="shared" si="3"/>
        <v/>
      </c>
      <c r="Z29" s="294" t="str">
        <f t="shared" si="4"/>
        <v/>
      </c>
      <c r="AA29" s="294" t="str">
        <f t="shared" si="5"/>
        <v/>
      </c>
      <c r="AB29" s="294" t="str">
        <f t="shared" si="6"/>
        <v/>
      </c>
      <c r="AC29" s="294" t="str">
        <f t="shared" si="7"/>
        <v/>
      </c>
      <c r="AD29" s="294" t="str">
        <f t="shared" si="8"/>
        <v/>
      </c>
      <c r="AE29" s="294" t="str">
        <f t="shared" si="9"/>
        <v/>
      </c>
      <c r="AF29" s="294" t="str">
        <f t="shared" si="10"/>
        <v/>
      </c>
      <c r="AG29" s="294" t="str">
        <f t="shared" si="11"/>
        <v/>
      </c>
      <c r="AH29" s="294" t="str">
        <f t="shared" si="12"/>
        <v/>
      </c>
      <c r="AI29" s="294" t="str">
        <f t="shared" si="13"/>
        <v/>
      </c>
      <c r="AJ29" s="299" t="str">
        <f t="shared" si="14"/>
        <v/>
      </c>
    </row>
    <row r="30" spans="1:36" ht="30">
      <c r="A30" s="26" t="str">
        <f t="shared" si="0"/>
        <v>משרד ראש הממשלה</v>
      </c>
      <c r="B30" s="26">
        <v>23</v>
      </c>
      <c r="C30" s="296">
        <v>7</v>
      </c>
      <c r="D30" s="296" t="s">
        <v>710</v>
      </c>
      <c r="E30" s="296" t="str">
        <f>CONCATENATE($C30,".",COUNTIFS($C$7:$C30,$C30))</f>
        <v>7.3</v>
      </c>
      <c r="F30" s="296" t="s">
        <v>713</v>
      </c>
      <c r="G30" s="295"/>
      <c r="H30" s="295"/>
      <c r="I30" s="295"/>
      <c r="J30" s="295"/>
      <c r="K30" s="302"/>
      <c r="L30" s="26" t="str">
        <f t="shared" si="1"/>
        <v/>
      </c>
      <c r="M30" s="92"/>
      <c r="N30" s="293" t="str">
        <f>IF(Y30="","",IF(Y30=0,INDEX('פעילויות המשרד'!$E:$E,MATCH($K30*1,'פעילויות המשרד'!$C:$C,0)),INDEX('פעילויות המשרד'!$E:$E,MATCH(LEFT($K30,Y30-1)*1,'פעילויות המשרד'!$C:$C,0))))</f>
        <v/>
      </c>
      <c r="O30" s="293" t="str">
        <f>IF(OR(N30="",Y30=0),"",IFERROR(INDEX('פעילויות המשרד'!$E:$E,MATCH(IF(Z30&lt;&gt;"",MID($K30,Y30+1,Z30-Y30-1)*1,RIGHT($K30,LEN($K30)-Y30)*1),'פעילויות המשרד'!$C:$C,0)),""))</f>
        <v/>
      </c>
      <c r="P30" s="293" t="str">
        <f>IF(O30="","",IFERROR(INDEX('פעילויות המשרד'!$E:$E,MATCH(IF(AA30&lt;&gt;"",MID($K30,Z30+1,AA30-Z30-1)*1,RIGHT($K30,LEN($K30)-Z30)*1),'פעילויות המשרד'!$C:$C,0)),""))</f>
        <v/>
      </c>
      <c r="Q30" s="293" t="str">
        <f>IF(P30="","",IFERROR(INDEX('פעילויות המשרד'!$E:$E,MATCH(IF(AB30&lt;&gt;"",MID($K30,AA30+1,AB30-AA30-1)*1,RIGHT($K30,LEN($K30)-AA30)*1),'פעילויות המשרד'!$C:$C,0)),""))</f>
        <v/>
      </c>
      <c r="R30" s="293" t="str">
        <f>IF(Q30="","",IFERROR(INDEX('פעילויות המשרד'!$E:$E,MATCH(IF(AC30&lt;&gt;"",MID($K30,AB30+1,AC30-AB30-1)*1,RIGHT($K30,LEN($K30)-AB30)*1),'פעילויות המשרד'!$C:$C,0)),""))</f>
        <v/>
      </c>
      <c r="S30" s="293" t="str">
        <f>IF(R30="","",IFERROR(INDEX('פעילויות המשרד'!$E:$E,MATCH(IF(AD30&lt;&gt;"",MID($K30,AC30+1,AD30-AC30-1)*1,RIGHT($K30,LEN($K30)-AC30)*1),'פעילויות המשרד'!$C:$C,0)),""))</f>
        <v/>
      </c>
      <c r="T30" s="293" t="str">
        <f>IF(S30="","",IFERROR(INDEX('פעילויות המשרד'!$E:$E,MATCH(IF(AE30&lt;&gt;"",MID($K30,AD30+1,AE30-AD30-1)*1,RIGHT($K30,LEN($K30)-AD30)*1),'פעילויות המשרד'!$C:$C,0)),""))</f>
        <v/>
      </c>
      <c r="U30" s="293" t="str">
        <f>IF(T30="","",IFERROR(INDEX('פעילויות המשרד'!$E:$E,MATCH(IF(AF30&lt;&gt;"",MID($K30,AE30+1,AF30-AE30-1)*1,RIGHT($K30,LEN($K30)-AE30)*1),'פעילויות המשרד'!$C:$C,0)),""))</f>
        <v/>
      </c>
      <c r="V30" s="293" t="str">
        <f>IF(U30="","",IFERROR(INDEX('פעילויות המשרד'!$E:$E,MATCH(IF(AG30&lt;&gt;"",MID($K30,AF30+1,AG30-AF30-1)*1,RIGHT($K30,LEN($K30)-AF30)*1),'פעילויות המשרד'!$C:$C,0)),""))</f>
        <v/>
      </c>
      <c r="W30" s="293" t="str">
        <f>IF(V30="","",IFERROR(INDEX('פעילויות המשרד'!$E:$E,MATCH(IF(AH30&lt;&gt;"",MID($K30,AG30+1,AH30-AG30-1)*1,RIGHT($K30,LEN($K30)-AG30)*1),'פעילויות המשרד'!$C:$C,0)),""))</f>
        <v/>
      </c>
      <c r="X30" s="293" t="str">
        <f>IF(W30="","",IFERROR(INDEX('פעילויות המשרד'!$E:$E,MATCH(IF(AI30&lt;&gt;"",MID($K30,AH30+1,AI30-AH30-1)*1,RIGHT($K30,LEN($K30)-AH30)*1),'פעילויות המשרד'!$C:$C,0)),""))</f>
        <v/>
      </c>
      <c r="Y30" s="294" t="str">
        <f t="shared" si="3"/>
        <v/>
      </c>
      <c r="Z30" s="294" t="str">
        <f t="shared" si="4"/>
        <v/>
      </c>
      <c r="AA30" s="294" t="str">
        <f t="shared" si="5"/>
        <v/>
      </c>
      <c r="AB30" s="294" t="str">
        <f t="shared" si="6"/>
        <v/>
      </c>
      <c r="AC30" s="294" t="str">
        <f t="shared" si="7"/>
        <v/>
      </c>
      <c r="AD30" s="294" t="str">
        <f t="shared" si="8"/>
        <v/>
      </c>
      <c r="AE30" s="294" t="str">
        <f t="shared" si="9"/>
        <v/>
      </c>
      <c r="AF30" s="294" t="str">
        <f t="shared" si="10"/>
        <v/>
      </c>
      <c r="AG30" s="294" t="str">
        <f t="shared" si="11"/>
        <v/>
      </c>
      <c r="AH30" s="294" t="str">
        <f t="shared" si="12"/>
        <v/>
      </c>
      <c r="AI30" s="294" t="str">
        <f t="shared" si="13"/>
        <v/>
      </c>
      <c r="AJ30" s="299" t="str">
        <f t="shared" si="14"/>
        <v/>
      </c>
    </row>
    <row r="31" spans="1:36" ht="45">
      <c r="A31" s="26" t="str">
        <f t="shared" si="0"/>
        <v>משרד ראש הממשלה</v>
      </c>
      <c r="B31" s="26">
        <v>24</v>
      </c>
      <c r="C31" s="296">
        <v>7</v>
      </c>
      <c r="D31" s="296" t="s">
        <v>710</v>
      </c>
      <c r="E31" s="296" t="str">
        <f>CONCATENATE($C31,".",COUNTIFS($C$7:$C31,$C31))</f>
        <v>7.4</v>
      </c>
      <c r="F31" s="296" t="s">
        <v>714</v>
      </c>
      <c r="G31" s="295"/>
      <c r="H31" s="295"/>
      <c r="I31" s="295"/>
      <c r="J31" s="295"/>
      <c r="K31" s="302"/>
      <c r="L31" s="26" t="str">
        <f t="shared" si="1"/>
        <v/>
      </c>
      <c r="M31" s="92"/>
      <c r="N31" s="293" t="str">
        <f>IF(Y31="","",IF(Y31=0,INDEX('פעילויות המשרד'!$E:$E,MATCH($K31*1,'פעילויות המשרד'!$C:$C,0)),INDEX('פעילויות המשרד'!$E:$E,MATCH(LEFT($K31,Y31-1)*1,'פעילויות המשרד'!$C:$C,0))))</f>
        <v/>
      </c>
      <c r="O31" s="293" t="str">
        <f>IF(OR(N31="",Y31=0),"",IFERROR(INDEX('פעילויות המשרד'!$E:$E,MATCH(IF(Z31&lt;&gt;"",MID($K31,Y31+1,Z31-Y31-1)*1,RIGHT($K31,LEN($K31)-Y31)*1),'פעילויות המשרד'!$C:$C,0)),""))</f>
        <v/>
      </c>
      <c r="P31" s="293" t="str">
        <f>IF(O31="","",IFERROR(INDEX('פעילויות המשרד'!$E:$E,MATCH(IF(AA31&lt;&gt;"",MID($K31,Z31+1,AA31-Z31-1)*1,RIGHT($K31,LEN($K31)-Z31)*1),'פעילויות המשרד'!$C:$C,0)),""))</f>
        <v/>
      </c>
      <c r="Q31" s="293" t="str">
        <f>IF(P31="","",IFERROR(INDEX('פעילויות המשרד'!$E:$E,MATCH(IF(AB31&lt;&gt;"",MID($K31,AA31+1,AB31-AA31-1)*1,RIGHT($K31,LEN($K31)-AA31)*1),'פעילויות המשרד'!$C:$C,0)),""))</f>
        <v/>
      </c>
      <c r="R31" s="293" t="str">
        <f>IF(Q31="","",IFERROR(INDEX('פעילויות המשרד'!$E:$E,MATCH(IF(AC31&lt;&gt;"",MID($K31,AB31+1,AC31-AB31-1)*1,RIGHT($K31,LEN($K31)-AB31)*1),'פעילויות המשרד'!$C:$C,0)),""))</f>
        <v/>
      </c>
      <c r="S31" s="293" t="str">
        <f>IF(R31="","",IFERROR(INDEX('פעילויות המשרד'!$E:$E,MATCH(IF(AD31&lt;&gt;"",MID($K31,AC31+1,AD31-AC31-1)*1,RIGHT($K31,LEN($K31)-AC31)*1),'פעילויות המשרד'!$C:$C,0)),""))</f>
        <v/>
      </c>
      <c r="T31" s="293" t="str">
        <f>IF(S31="","",IFERROR(INDEX('פעילויות המשרד'!$E:$E,MATCH(IF(AE31&lt;&gt;"",MID($K31,AD31+1,AE31-AD31-1)*1,RIGHT($K31,LEN($K31)-AD31)*1),'פעילויות המשרד'!$C:$C,0)),""))</f>
        <v/>
      </c>
      <c r="U31" s="293" t="str">
        <f>IF(T31="","",IFERROR(INDEX('פעילויות המשרד'!$E:$E,MATCH(IF(AF31&lt;&gt;"",MID($K31,AE31+1,AF31-AE31-1)*1,RIGHT($K31,LEN($K31)-AE31)*1),'פעילויות המשרד'!$C:$C,0)),""))</f>
        <v/>
      </c>
      <c r="V31" s="293" t="str">
        <f>IF(U31="","",IFERROR(INDEX('פעילויות המשרד'!$E:$E,MATCH(IF(AG31&lt;&gt;"",MID($K31,AF31+1,AG31-AF31-1)*1,RIGHT($K31,LEN($K31)-AF31)*1),'פעילויות המשרד'!$C:$C,0)),""))</f>
        <v/>
      </c>
      <c r="W31" s="293" t="str">
        <f>IF(V31="","",IFERROR(INDEX('פעילויות המשרד'!$E:$E,MATCH(IF(AH31&lt;&gt;"",MID($K31,AG31+1,AH31-AG31-1)*1,RIGHT($K31,LEN($K31)-AG31)*1),'פעילויות המשרד'!$C:$C,0)),""))</f>
        <v/>
      </c>
      <c r="X31" s="293" t="str">
        <f>IF(W31="","",IFERROR(INDEX('פעילויות המשרד'!$E:$E,MATCH(IF(AI31&lt;&gt;"",MID($K31,AH31+1,AI31-AH31-1)*1,RIGHT($K31,LEN($K31)-AH31)*1),'פעילויות המשרד'!$C:$C,0)),""))</f>
        <v/>
      </c>
      <c r="Y31" s="294" t="str">
        <f t="shared" si="3"/>
        <v/>
      </c>
      <c r="Z31" s="294" t="str">
        <f t="shared" si="4"/>
        <v/>
      </c>
      <c r="AA31" s="294" t="str">
        <f t="shared" si="5"/>
        <v/>
      </c>
      <c r="AB31" s="294" t="str">
        <f t="shared" si="6"/>
        <v/>
      </c>
      <c r="AC31" s="294" t="str">
        <f t="shared" si="7"/>
        <v/>
      </c>
      <c r="AD31" s="294" t="str">
        <f t="shared" si="8"/>
        <v/>
      </c>
      <c r="AE31" s="294" t="str">
        <f t="shared" si="9"/>
        <v/>
      </c>
      <c r="AF31" s="294" t="str">
        <f t="shared" si="10"/>
        <v/>
      </c>
      <c r="AG31" s="294" t="str">
        <f t="shared" si="11"/>
        <v/>
      </c>
      <c r="AH31" s="294" t="str">
        <f t="shared" si="12"/>
        <v/>
      </c>
      <c r="AI31" s="294" t="str">
        <f t="shared" si="13"/>
        <v/>
      </c>
      <c r="AJ31" s="299" t="str">
        <f t="shared" si="14"/>
        <v/>
      </c>
    </row>
    <row r="32" spans="1:36">
      <c r="A32" s="26" t="str">
        <f t="shared" si="0"/>
        <v>משרד ראש הממשלה</v>
      </c>
      <c r="B32" s="26">
        <v>25</v>
      </c>
      <c r="C32" s="296">
        <v>8</v>
      </c>
      <c r="D32" s="296" t="s">
        <v>715</v>
      </c>
      <c r="E32" s="296" t="str">
        <f>CONCATENATE($C32,".",COUNTIFS($C$7:$C32,$C32))</f>
        <v>8.1</v>
      </c>
      <c r="F32" s="296" t="s">
        <v>716</v>
      </c>
      <c r="G32" s="295"/>
      <c r="H32" s="295"/>
      <c r="I32" s="295"/>
      <c r="J32" s="295"/>
      <c r="K32" s="302"/>
      <c r="L32" s="26" t="str">
        <f t="shared" si="1"/>
        <v/>
      </c>
      <c r="M32" s="92"/>
      <c r="N32" s="293" t="str">
        <f>IF(Y32="","",IF(Y32=0,INDEX('פעילויות המשרד'!$E:$E,MATCH($K32*1,'פעילויות המשרד'!$C:$C,0)),INDEX('פעילויות המשרד'!$E:$E,MATCH(LEFT($K32,Y32-1)*1,'פעילויות המשרד'!$C:$C,0))))</f>
        <v/>
      </c>
      <c r="O32" s="293" t="str">
        <f>IF(OR(N32="",Y32=0),"",IFERROR(INDEX('פעילויות המשרד'!$E:$E,MATCH(IF(Z32&lt;&gt;"",MID($K32,Y32+1,Z32-Y32-1)*1,RIGHT($K32,LEN($K32)-Y32)*1),'פעילויות המשרד'!$C:$C,0)),""))</f>
        <v/>
      </c>
      <c r="P32" s="293" t="str">
        <f>IF(O32="","",IFERROR(INDEX('פעילויות המשרד'!$E:$E,MATCH(IF(AA32&lt;&gt;"",MID($K32,Z32+1,AA32-Z32-1)*1,RIGHT($K32,LEN($K32)-Z32)*1),'פעילויות המשרד'!$C:$C,0)),""))</f>
        <v/>
      </c>
      <c r="Q32" s="293" t="str">
        <f>IF(P32="","",IFERROR(INDEX('פעילויות המשרד'!$E:$E,MATCH(IF(AB32&lt;&gt;"",MID($K32,AA32+1,AB32-AA32-1)*1,RIGHT($K32,LEN($K32)-AA32)*1),'פעילויות המשרד'!$C:$C,0)),""))</f>
        <v/>
      </c>
      <c r="R32" s="293" t="str">
        <f>IF(Q32="","",IFERROR(INDEX('פעילויות המשרד'!$E:$E,MATCH(IF(AC32&lt;&gt;"",MID($K32,AB32+1,AC32-AB32-1)*1,RIGHT($K32,LEN($K32)-AB32)*1),'פעילויות המשרד'!$C:$C,0)),""))</f>
        <v/>
      </c>
      <c r="S32" s="293" t="str">
        <f>IF(R32="","",IFERROR(INDEX('פעילויות המשרד'!$E:$E,MATCH(IF(AD32&lt;&gt;"",MID($K32,AC32+1,AD32-AC32-1)*1,RIGHT($K32,LEN($K32)-AC32)*1),'פעילויות המשרד'!$C:$C,0)),""))</f>
        <v/>
      </c>
      <c r="T32" s="293" t="str">
        <f>IF(S32="","",IFERROR(INDEX('פעילויות המשרד'!$E:$E,MATCH(IF(AE32&lt;&gt;"",MID($K32,AD32+1,AE32-AD32-1)*1,RIGHT($K32,LEN($K32)-AD32)*1),'פעילויות המשרד'!$C:$C,0)),""))</f>
        <v/>
      </c>
      <c r="U32" s="293" t="str">
        <f>IF(T32="","",IFERROR(INDEX('פעילויות המשרד'!$E:$E,MATCH(IF(AF32&lt;&gt;"",MID($K32,AE32+1,AF32-AE32-1)*1,RIGHT($K32,LEN($K32)-AE32)*1),'פעילויות המשרד'!$C:$C,0)),""))</f>
        <v/>
      </c>
      <c r="V32" s="293" t="str">
        <f>IF(U32="","",IFERROR(INDEX('פעילויות המשרד'!$E:$E,MATCH(IF(AG32&lt;&gt;"",MID($K32,AF32+1,AG32-AF32-1)*1,RIGHT($K32,LEN($K32)-AF32)*1),'פעילויות המשרד'!$C:$C,0)),""))</f>
        <v/>
      </c>
      <c r="W32" s="293" t="str">
        <f>IF(V32="","",IFERROR(INDEX('פעילויות המשרד'!$E:$E,MATCH(IF(AH32&lt;&gt;"",MID($K32,AG32+1,AH32-AG32-1)*1,RIGHT($K32,LEN($K32)-AG32)*1),'פעילויות המשרד'!$C:$C,0)),""))</f>
        <v/>
      </c>
      <c r="X32" s="293" t="str">
        <f>IF(W32="","",IFERROR(INDEX('פעילויות המשרד'!$E:$E,MATCH(IF(AI32&lt;&gt;"",MID($K32,AH32+1,AI32-AH32-1)*1,RIGHT($K32,LEN($K32)-AH32)*1),'פעילויות המשרד'!$C:$C,0)),""))</f>
        <v/>
      </c>
      <c r="Y32" s="294" t="str">
        <f t="shared" si="3"/>
        <v/>
      </c>
      <c r="Z32" s="294" t="str">
        <f t="shared" si="4"/>
        <v/>
      </c>
      <c r="AA32" s="294" t="str">
        <f t="shared" si="5"/>
        <v/>
      </c>
      <c r="AB32" s="294" t="str">
        <f t="shared" si="6"/>
        <v/>
      </c>
      <c r="AC32" s="294" t="str">
        <f t="shared" si="7"/>
        <v/>
      </c>
      <c r="AD32" s="294" t="str">
        <f t="shared" si="8"/>
        <v/>
      </c>
      <c r="AE32" s="294" t="str">
        <f t="shared" si="9"/>
        <v/>
      </c>
      <c r="AF32" s="294" t="str">
        <f t="shared" si="10"/>
        <v/>
      </c>
      <c r="AG32" s="294" t="str">
        <f t="shared" si="11"/>
        <v/>
      </c>
      <c r="AH32" s="294" t="str">
        <f t="shared" si="12"/>
        <v/>
      </c>
      <c r="AI32" s="294" t="str">
        <f t="shared" si="13"/>
        <v/>
      </c>
      <c r="AJ32" s="299" t="str">
        <f t="shared" si="14"/>
        <v/>
      </c>
    </row>
    <row r="34" spans="1:36" ht="33">
      <c r="D34" s="255" t="s">
        <v>722</v>
      </c>
    </row>
    <row r="35" spans="1:36" ht="17.25" thickBot="1"/>
    <row r="36" spans="1:36" ht="45.75" thickBot="1">
      <c r="A36" s="6" t="s">
        <v>1</v>
      </c>
      <c r="B36" s="6" t="s">
        <v>4</v>
      </c>
      <c r="C36" s="6" t="s">
        <v>689</v>
      </c>
      <c r="D36" s="12" t="s">
        <v>657</v>
      </c>
      <c r="E36" s="13" t="s">
        <v>688</v>
      </c>
      <c r="F36" s="14" t="s">
        <v>723</v>
      </c>
      <c r="G36" s="14" t="s">
        <v>718</v>
      </c>
      <c r="H36" s="14" t="s">
        <v>720</v>
      </c>
      <c r="I36" s="14" t="s">
        <v>719</v>
      </c>
      <c r="J36" s="14" t="s">
        <v>721</v>
      </c>
      <c r="K36" s="14" t="s">
        <v>659</v>
      </c>
      <c r="L36" s="14" t="s">
        <v>691</v>
      </c>
      <c r="M36" s="15" t="s">
        <v>14</v>
      </c>
    </row>
    <row r="37" spans="1:36">
      <c r="A37" s="26" t="str">
        <f>המשרד</f>
        <v>משרד ראש הממשלה</v>
      </c>
      <c r="B37" s="26">
        <v>26</v>
      </c>
      <c r="C37" s="296">
        <v>9</v>
      </c>
      <c r="D37" s="296" t="s">
        <v>722</v>
      </c>
      <c r="E37" s="296" t="str">
        <f>CONCATENATE($C37,".",COUNTIFS($C$7:$C37,$C37))</f>
        <v>9.1</v>
      </c>
      <c r="F37" s="296" t="s">
        <v>724</v>
      </c>
      <c r="G37" s="295"/>
      <c r="H37" s="295"/>
      <c r="I37" s="295"/>
      <c r="J37" s="295"/>
      <c r="K37" s="302"/>
      <c r="L37" s="26" t="str">
        <f>IF(K37="","",IF(ISNUMBER(MATCH(0,N37:X37,0)),"מספר פעילות לא קיים",IF(AND(NOT(ISERROR(N37)),ISNUMBER(SUMPRODUCT(Y37:AI37))),"תקין","לא תקין")))</f>
        <v/>
      </c>
      <c r="M37" s="92"/>
      <c r="N37" s="293" t="str">
        <f>IF(Y37="","",IF(Y37=0,INDEX('פעילויות המשרד'!$E:$E,MATCH($K37*1,'פעילויות המשרד'!$C:$C,0)),INDEX('פעילויות המשרד'!$E:$E,MATCH(LEFT($K37,Y37-1)*1,'פעילויות המשרד'!$C:$C,0))))</f>
        <v/>
      </c>
      <c r="O37" s="293" t="str">
        <f>IF(OR(N37="",Y37=0),"",IFERROR(INDEX('פעילויות המשרד'!$E:$E,MATCH(IF(Z37&lt;&gt;"",MID($K37,Y37+1,Z37-Y37-1)*1,RIGHT($K37,LEN($K37)-Y37)*1),'פעילויות המשרד'!$C:$C,0)),""))</f>
        <v/>
      </c>
      <c r="P37" s="293" t="str">
        <f>IF(O37="","",IFERROR(INDEX('פעילויות המשרד'!$E:$E,MATCH(IF(AA37&lt;&gt;"",MID($K37,Z37+1,AA37-Z37-1)*1,RIGHT($K37,LEN($K37)-Z37)*1),'פעילויות המשרד'!$C:$C,0)),""))</f>
        <v/>
      </c>
      <c r="Q37" s="293" t="str">
        <f>IF(P37="","",IFERROR(INDEX('פעילויות המשרד'!$E:$E,MATCH(IF(AB37&lt;&gt;"",MID($K37,AA37+1,AB37-AA37-1)*1,RIGHT($K37,LEN($K37)-AA37)*1),'פעילויות המשרד'!$C:$C,0)),""))</f>
        <v/>
      </c>
      <c r="R37" s="293" t="str">
        <f>IF(Q37="","",IFERROR(INDEX('פעילויות המשרד'!$E:$E,MATCH(IF(AC37&lt;&gt;"",MID($K37,AB37+1,AC37-AB37-1)*1,RIGHT($K37,LEN($K37)-AB37)*1),'פעילויות המשרד'!$C:$C,0)),""))</f>
        <v/>
      </c>
      <c r="S37" s="293" t="str">
        <f>IF(R37="","",IFERROR(INDEX('פעילויות המשרד'!$E:$E,MATCH(IF(AD37&lt;&gt;"",MID($K37,AC37+1,AD37-AC37-1)*1,RIGHT($K37,LEN($K37)-AC37)*1),'פעילויות המשרד'!$C:$C,0)),""))</f>
        <v/>
      </c>
      <c r="T37" s="293" t="str">
        <f>IF(S37="","",IFERROR(INDEX('פעילויות המשרד'!$E:$E,MATCH(IF(AE37&lt;&gt;"",MID($K37,AD37+1,AE37-AD37-1)*1,RIGHT($K37,LEN($K37)-AD37)*1),'פעילויות המשרד'!$C:$C,0)),""))</f>
        <v/>
      </c>
      <c r="U37" s="293" t="str">
        <f>IF(T37="","",IFERROR(INDEX('פעילויות המשרד'!$E:$E,MATCH(IF(AF37&lt;&gt;"",MID($K37,AE37+1,AF37-AE37-1)*1,RIGHT($K37,LEN($K37)-AE37)*1),'פעילויות המשרד'!$C:$C,0)),""))</f>
        <v/>
      </c>
      <c r="V37" s="293" t="str">
        <f>IF(U37="","",IFERROR(INDEX('פעילויות המשרד'!$E:$E,MATCH(IF(AG37&lt;&gt;"",MID($K37,AF37+1,AG37-AF37-1)*1,RIGHT($K37,LEN($K37)-AF37)*1),'פעילויות המשרד'!$C:$C,0)),""))</f>
        <v/>
      </c>
      <c r="W37" s="293" t="str">
        <f>IF(V37="","",IFERROR(INDEX('פעילויות המשרד'!$E:$E,MATCH(IF(AH37&lt;&gt;"",MID($K37,AG37+1,AH37-AG37-1)*1,RIGHT($K37,LEN($K37)-AG37)*1),'פעילויות המשרד'!$C:$C,0)),""))</f>
        <v/>
      </c>
      <c r="X37" s="293" t="str">
        <f>IF(W37="","",IFERROR(INDEX('פעילויות המשרד'!$E:$E,MATCH(IF(AI37&lt;&gt;"",MID($K37,AH37+1,AI37-AH37-1)*1,RIGHT($K37,LEN($K37)-AH37)*1),'פעילויות המשרד'!$C:$C,0)),""))</f>
        <v/>
      </c>
      <c r="Y37" s="294" t="str">
        <f>IF($K37="","",IFERROR(FIND(",",$K37),0))</f>
        <v/>
      </c>
      <c r="Z37" s="294" t="str">
        <f t="shared" ref="Z37:AI37" si="15">IF($K37="","",IFERROR(FIND(",",$K37,Y37+1),""))</f>
        <v/>
      </c>
      <c r="AA37" s="294" t="str">
        <f t="shared" si="15"/>
        <v/>
      </c>
      <c r="AB37" s="294" t="str">
        <f t="shared" si="15"/>
        <v/>
      </c>
      <c r="AC37" s="294" t="str">
        <f t="shared" si="15"/>
        <v/>
      </c>
      <c r="AD37" s="294" t="str">
        <f t="shared" si="15"/>
        <v/>
      </c>
      <c r="AE37" s="294" t="str">
        <f t="shared" si="15"/>
        <v/>
      </c>
      <c r="AF37" s="294" t="str">
        <f t="shared" si="15"/>
        <v/>
      </c>
      <c r="AG37" s="294" t="str">
        <f t="shared" si="15"/>
        <v/>
      </c>
      <c r="AH37" s="294" t="str">
        <f t="shared" si="15"/>
        <v/>
      </c>
      <c r="AI37" s="294" t="str">
        <f t="shared" si="15"/>
        <v/>
      </c>
      <c r="AJ37" s="299" t="str">
        <f>IF(OR(L37="",L37="לא תקין",AND(N37=0,L37="מספר פעילות לא קיים")),"",CONCATENATE(";",N37,";",O37,";",P37,";",Q37,";",R37,";",S37,";",T37,";",U37,";",V37,";",W37,";",X37,";"))</f>
        <v/>
      </c>
    </row>
    <row r="38" spans="1:36">
      <c r="A38" s="26" t="str">
        <f>המשרד</f>
        <v>משרד ראש הממשלה</v>
      </c>
      <c r="B38" s="26">
        <v>27</v>
      </c>
      <c r="C38" s="296">
        <v>9</v>
      </c>
      <c r="D38" s="296" t="s">
        <v>722</v>
      </c>
      <c r="E38" s="296" t="str">
        <f>CONCATENATE($C38,".",COUNTIFS($C$7:$C38,$C38))</f>
        <v>9.2</v>
      </c>
      <c r="F38" s="296" t="s">
        <v>563</v>
      </c>
      <c r="G38" s="295"/>
      <c r="H38" s="295"/>
      <c r="I38" s="295"/>
      <c r="J38" s="295"/>
      <c r="K38" s="302"/>
      <c r="L38" s="26" t="str">
        <f>IF(K38="","",IF(ISNUMBER(MATCH(0,N38:X38,0)),"מספר פעילות לא קיים",IF(AND(NOT(ISERROR(N38)),ISNUMBER(SUMPRODUCT(Y38:AI38))),"תקין","לא תקין")))</f>
        <v/>
      </c>
      <c r="M38" s="92"/>
      <c r="N38" s="293" t="str">
        <f>IF(Y38="","",IF(Y38=0,INDEX('פעילויות המשרד'!$E:$E,MATCH($K38*1,'פעילויות המשרד'!$C:$C,0)),INDEX('פעילויות המשרד'!$E:$E,MATCH(LEFT($K38,Y38-1)*1,'פעילויות המשרד'!$C:$C,0))))</f>
        <v/>
      </c>
      <c r="O38" s="293" t="str">
        <f>IF(OR(N38="",Y38=0),"",IFERROR(INDEX('פעילויות המשרד'!$E:$E,MATCH(IF(Z38&lt;&gt;"",MID($K38,Y38+1,Z38-Y38-1)*1,RIGHT($K38,LEN($K38)-Y38)*1),'פעילויות המשרד'!$C:$C,0)),""))</f>
        <v/>
      </c>
      <c r="P38" s="293" t="str">
        <f>IF(O38="","",IFERROR(INDEX('פעילויות המשרד'!$E:$E,MATCH(IF(AA38&lt;&gt;"",MID($K38,Z38+1,AA38-Z38-1)*1,RIGHT($K38,LEN($K38)-Z38)*1),'פעילויות המשרד'!$C:$C,0)),""))</f>
        <v/>
      </c>
      <c r="Q38" s="293" t="str">
        <f>IF(P38="","",IFERROR(INDEX('פעילויות המשרד'!$E:$E,MATCH(IF(AB38&lt;&gt;"",MID($K38,AA38+1,AB38-AA38-1)*1,RIGHT($K38,LEN($K38)-AA38)*1),'פעילויות המשרד'!$C:$C,0)),""))</f>
        <v/>
      </c>
      <c r="R38" s="293" t="str">
        <f>IF(Q38="","",IFERROR(INDEX('פעילויות המשרד'!$E:$E,MATCH(IF(AC38&lt;&gt;"",MID($K38,AB38+1,AC38-AB38-1)*1,RIGHT($K38,LEN($K38)-AB38)*1),'פעילויות המשרד'!$C:$C,0)),""))</f>
        <v/>
      </c>
      <c r="S38" s="293" t="str">
        <f>IF(R38="","",IFERROR(INDEX('פעילויות המשרד'!$E:$E,MATCH(IF(AD38&lt;&gt;"",MID($K38,AC38+1,AD38-AC38-1)*1,RIGHT($K38,LEN($K38)-AC38)*1),'פעילויות המשרד'!$C:$C,0)),""))</f>
        <v/>
      </c>
      <c r="T38" s="293" t="str">
        <f>IF(S38="","",IFERROR(INDEX('פעילויות המשרד'!$E:$E,MATCH(IF(AE38&lt;&gt;"",MID($K38,AD38+1,AE38-AD38-1)*1,RIGHT($K38,LEN($K38)-AD38)*1),'פעילויות המשרד'!$C:$C,0)),""))</f>
        <v/>
      </c>
      <c r="U38" s="293" t="str">
        <f>IF(T38="","",IFERROR(INDEX('פעילויות המשרד'!$E:$E,MATCH(IF(AF38&lt;&gt;"",MID($K38,AE38+1,AF38-AE38-1)*1,RIGHT($K38,LEN($K38)-AE38)*1),'פעילויות המשרד'!$C:$C,0)),""))</f>
        <v/>
      </c>
      <c r="V38" s="293" t="str">
        <f>IF(U38="","",IFERROR(INDEX('פעילויות המשרד'!$E:$E,MATCH(IF(AG38&lt;&gt;"",MID($K38,AF38+1,AG38-AF38-1)*1,RIGHT($K38,LEN($K38)-AF38)*1),'פעילויות המשרד'!$C:$C,0)),""))</f>
        <v/>
      </c>
      <c r="W38" s="293" t="str">
        <f>IF(V38="","",IFERROR(INDEX('פעילויות המשרד'!$E:$E,MATCH(IF(AH38&lt;&gt;"",MID($K38,AG38+1,AH38-AG38-1)*1,RIGHT($K38,LEN($K38)-AG38)*1),'פעילויות המשרד'!$C:$C,0)),""))</f>
        <v/>
      </c>
      <c r="X38" s="293" t="str">
        <f>IF(W38="","",IFERROR(INDEX('פעילויות המשרד'!$E:$E,MATCH(IF(AI38&lt;&gt;"",MID($K38,AH38+1,AI38-AH38-1)*1,RIGHT($K38,LEN($K38)-AH38)*1),'פעילויות המשרד'!$C:$C,0)),""))</f>
        <v/>
      </c>
      <c r="Y38" s="294" t="str">
        <f>IF($K38="","",IFERROR(FIND(",",$K38),0))</f>
        <v/>
      </c>
      <c r="Z38" s="294" t="str">
        <f t="shared" ref="Z38:AI38" si="16">IF($K38="","",IFERROR(FIND(",",$K38,Y38+1),""))</f>
        <v/>
      </c>
      <c r="AA38" s="294" t="str">
        <f t="shared" si="16"/>
        <v/>
      </c>
      <c r="AB38" s="294" t="str">
        <f t="shared" si="16"/>
        <v/>
      </c>
      <c r="AC38" s="294" t="str">
        <f t="shared" si="16"/>
        <v/>
      </c>
      <c r="AD38" s="294" t="str">
        <f t="shared" si="16"/>
        <v/>
      </c>
      <c r="AE38" s="294" t="str">
        <f t="shared" si="16"/>
        <v/>
      </c>
      <c r="AF38" s="294" t="str">
        <f t="shared" si="16"/>
        <v/>
      </c>
      <c r="AG38" s="294" t="str">
        <f t="shared" si="16"/>
        <v/>
      </c>
      <c r="AH38" s="294" t="str">
        <f t="shared" si="16"/>
        <v/>
      </c>
      <c r="AI38" s="294" t="str">
        <f t="shared" si="16"/>
        <v/>
      </c>
      <c r="AJ38" s="299" t="str">
        <f>IF(OR(L38="",L38="לא תקין",AND(N38=0,L38="מספר פעילות לא קיים")),"",CONCATENATE(";",N38,";",O38,";",P38,";",Q38,";",R38,";",S38,";",T38,";",U38,";",V38,";",W38,";",X38,";"))</f>
        <v/>
      </c>
    </row>
    <row r="39" spans="1:36">
      <c r="A39" s="26" t="str">
        <f>המשרד</f>
        <v>משרד ראש הממשלה</v>
      </c>
      <c r="B39" s="26">
        <v>28</v>
      </c>
      <c r="C39" s="296">
        <v>9</v>
      </c>
      <c r="D39" s="296" t="s">
        <v>722</v>
      </c>
      <c r="E39" s="296" t="str">
        <f>CONCATENATE($C39,".",COUNTIFS($C$7:$C39,$C39))</f>
        <v>9.3</v>
      </c>
      <c r="F39" s="296" t="s">
        <v>725</v>
      </c>
      <c r="G39" s="295"/>
      <c r="H39" s="295"/>
      <c r="I39" s="295"/>
      <c r="J39" s="295"/>
      <c r="K39" s="302"/>
      <c r="L39" s="26" t="str">
        <f>IF(K39="","",IF(ISNUMBER(MATCH(0,N39:X39,0)),"מספר פעילות לא קיים",IF(AND(NOT(ISERROR(N39)),ISNUMBER(SUMPRODUCT(Y39:AI39))),"תקין","לא תקין")))</f>
        <v/>
      </c>
      <c r="M39" s="92"/>
      <c r="N39" s="293" t="str">
        <f>IF(Y39="","",IF(Y39=0,INDEX('פעילויות המשרד'!$E:$E,MATCH($K39*1,'פעילויות המשרד'!$C:$C,0)),INDEX('פעילויות המשרד'!$E:$E,MATCH(LEFT($K39,Y39-1)*1,'פעילויות המשרד'!$C:$C,0))))</f>
        <v/>
      </c>
      <c r="O39" s="293" t="str">
        <f>IF(OR(N39="",Y39=0),"",IFERROR(INDEX('פעילויות המשרד'!$E:$E,MATCH(IF(Z39&lt;&gt;"",MID($K39,Y39+1,Z39-Y39-1)*1,RIGHT($K39,LEN($K39)-Y39)*1),'פעילויות המשרד'!$C:$C,0)),""))</f>
        <v/>
      </c>
      <c r="P39" s="293" t="str">
        <f>IF(O39="","",IFERROR(INDEX('פעילויות המשרד'!$E:$E,MATCH(IF(AA39&lt;&gt;"",MID($K39,Z39+1,AA39-Z39-1)*1,RIGHT($K39,LEN($K39)-Z39)*1),'פעילויות המשרד'!$C:$C,0)),""))</f>
        <v/>
      </c>
      <c r="Q39" s="293" t="str">
        <f>IF(P39="","",IFERROR(INDEX('פעילויות המשרד'!$E:$E,MATCH(IF(AB39&lt;&gt;"",MID($K39,AA39+1,AB39-AA39-1)*1,RIGHT($K39,LEN($K39)-AA39)*1),'פעילויות המשרד'!$C:$C,0)),""))</f>
        <v/>
      </c>
      <c r="R39" s="293" t="str">
        <f>IF(Q39="","",IFERROR(INDEX('פעילויות המשרד'!$E:$E,MATCH(IF(AC39&lt;&gt;"",MID($K39,AB39+1,AC39-AB39-1)*1,RIGHT($K39,LEN($K39)-AB39)*1),'פעילויות המשרד'!$C:$C,0)),""))</f>
        <v/>
      </c>
      <c r="S39" s="293" t="str">
        <f>IF(R39="","",IFERROR(INDEX('פעילויות המשרד'!$E:$E,MATCH(IF(AD39&lt;&gt;"",MID($K39,AC39+1,AD39-AC39-1)*1,RIGHT($K39,LEN($K39)-AC39)*1),'פעילויות המשרד'!$C:$C,0)),""))</f>
        <v/>
      </c>
      <c r="T39" s="293" t="str">
        <f>IF(S39="","",IFERROR(INDEX('פעילויות המשרד'!$E:$E,MATCH(IF(AE39&lt;&gt;"",MID($K39,AD39+1,AE39-AD39-1)*1,RIGHT($K39,LEN($K39)-AD39)*1),'פעילויות המשרד'!$C:$C,0)),""))</f>
        <v/>
      </c>
      <c r="U39" s="293" t="str">
        <f>IF(T39="","",IFERROR(INDEX('פעילויות המשרד'!$E:$E,MATCH(IF(AF39&lt;&gt;"",MID($K39,AE39+1,AF39-AE39-1)*1,RIGHT($K39,LEN($K39)-AE39)*1),'פעילויות המשרד'!$C:$C,0)),""))</f>
        <v/>
      </c>
      <c r="V39" s="293" t="str">
        <f>IF(U39="","",IFERROR(INDEX('פעילויות המשרד'!$E:$E,MATCH(IF(AG39&lt;&gt;"",MID($K39,AF39+1,AG39-AF39-1)*1,RIGHT($K39,LEN($K39)-AF39)*1),'פעילויות המשרד'!$C:$C,0)),""))</f>
        <v/>
      </c>
      <c r="W39" s="293" t="str">
        <f>IF(V39="","",IFERROR(INDEX('פעילויות המשרד'!$E:$E,MATCH(IF(AH39&lt;&gt;"",MID($K39,AG39+1,AH39-AG39-1)*1,RIGHT($K39,LEN($K39)-AG39)*1),'פעילויות המשרד'!$C:$C,0)),""))</f>
        <v/>
      </c>
      <c r="X39" s="293" t="str">
        <f>IF(W39="","",IFERROR(INDEX('פעילויות המשרד'!$E:$E,MATCH(IF(AI39&lt;&gt;"",MID($K39,AH39+1,AI39-AH39-1)*1,RIGHT($K39,LEN($K39)-AH39)*1),'פעילויות המשרד'!$C:$C,0)),""))</f>
        <v/>
      </c>
      <c r="Y39" s="294" t="str">
        <f>IF($K39="","",IFERROR(FIND(",",$K39),0))</f>
        <v/>
      </c>
      <c r="Z39" s="294" t="str">
        <f t="shared" ref="Z39:AI39" si="17">IF($K39="","",IFERROR(FIND(",",$K39,Y39+1),""))</f>
        <v/>
      </c>
      <c r="AA39" s="294" t="str">
        <f t="shared" si="17"/>
        <v/>
      </c>
      <c r="AB39" s="294" t="str">
        <f t="shared" si="17"/>
        <v/>
      </c>
      <c r="AC39" s="294" t="str">
        <f t="shared" si="17"/>
        <v/>
      </c>
      <c r="AD39" s="294" t="str">
        <f t="shared" si="17"/>
        <v/>
      </c>
      <c r="AE39" s="294" t="str">
        <f t="shared" si="17"/>
        <v/>
      </c>
      <c r="AF39" s="294" t="str">
        <f t="shared" si="17"/>
        <v/>
      </c>
      <c r="AG39" s="294" t="str">
        <f t="shared" si="17"/>
        <v/>
      </c>
      <c r="AH39" s="294" t="str">
        <f t="shared" si="17"/>
        <v/>
      </c>
      <c r="AI39" s="294" t="str">
        <f t="shared" si="17"/>
        <v/>
      </c>
      <c r="AJ39" s="299" t="str">
        <f>IF(OR(L39="",L39="לא תקין",AND(N39=0,L39="מספר פעילות לא קיים")),"",CONCATENATE(";",N39,";",O39,";",P39,";",Q39,";",R39,";",S39,";",T39,";",U39,";",V39,";",W39,";",X39,";"))</f>
        <v/>
      </c>
    </row>
    <row r="40" spans="1:36">
      <c r="A40" s="26" t="str">
        <f>המשרד</f>
        <v>משרד ראש הממשלה</v>
      </c>
      <c r="B40" s="26">
        <v>29</v>
      </c>
      <c r="C40" s="296">
        <v>9</v>
      </c>
      <c r="D40" s="296" t="s">
        <v>722</v>
      </c>
      <c r="E40" s="296" t="str">
        <f>CONCATENATE($C40,".",COUNTIFS($C$7:$C40,$C40))</f>
        <v>9.4</v>
      </c>
      <c r="F40" s="336" t="s">
        <v>51</v>
      </c>
      <c r="G40" s="295"/>
      <c r="H40" s="295"/>
      <c r="I40" s="295"/>
      <c r="J40" s="295"/>
      <c r="K40" s="302"/>
      <c r="L40" s="26" t="str">
        <f>IF(K40="","",IF(ISNUMBER(MATCH(0,N40:X40,0)),"מספר פעילות לא קיים",IF(AND(NOT(ISERROR(N40)),ISNUMBER(SUMPRODUCT(Y40:AI40))),"תקין","לא תקין")))</f>
        <v/>
      </c>
      <c r="M40" s="92"/>
      <c r="N40" s="293" t="str">
        <f>IF(Y40="","",IF(Y40=0,INDEX('פעילויות המשרד'!$E:$E,MATCH($K40*1,'פעילויות המשרד'!$C:$C,0)),INDEX('פעילויות המשרד'!$E:$E,MATCH(LEFT($K40,Y40-1)*1,'פעילויות המשרד'!$C:$C,0))))</f>
        <v/>
      </c>
      <c r="O40" s="293" t="str">
        <f>IF(OR(N40="",Y40=0),"",IFERROR(INDEX('פעילויות המשרד'!$E:$E,MATCH(IF(Z40&lt;&gt;"",MID($K40,Y40+1,Z40-Y40-1)*1,RIGHT($K40,LEN($K40)-Y40)*1),'פעילויות המשרד'!$C:$C,0)),""))</f>
        <v/>
      </c>
      <c r="P40" s="293" t="str">
        <f>IF(O40="","",IFERROR(INDEX('פעילויות המשרד'!$E:$E,MATCH(IF(AA40&lt;&gt;"",MID($K40,Z40+1,AA40-Z40-1)*1,RIGHT($K40,LEN($K40)-Z40)*1),'פעילויות המשרד'!$C:$C,0)),""))</f>
        <v/>
      </c>
      <c r="Q40" s="293" t="str">
        <f>IF(P40="","",IFERROR(INDEX('פעילויות המשרד'!$E:$E,MATCH(IF(AB40&lt;&gt;"",MID($K40,AA40+1,AB40-AA40-1)*1,RIGHT($K40,LEN($K40)-AA40)*1),'פעילויות המשרד'!$C:$C,0)),""))</f>
        <v/>
      </c>
      <c r="R40" s="293" t="str">
        <f>IF(Q40="","",IFERROR(INDEX('פעילויות המשרד'!$E:$E,MATCH(IF(AC40&lt;&gt;"",MID($K40,AB40+1,AC40-AB40-1)*1,RIGHT($K40,LEN($K40)-AB40)*1),'פעילויות המשרד'!$C:$C,0)),""))</f>
        <v/>
      </c>
      <c r="S40" s="293" t="str">
        <f>IF(R40="","",IFERROR(INDEX('פעילויות המשרד'!$E:$E,MATCH(IF(AD40&lt;&gt;"",MID($K40,AC40+1,AD40-AC40-1)*1,RIGHT($K40,LEN($K40)-AC40)*1),'פעילויות המשרד'!$C:$C,0)),""))</f>
        <v/>
      </c>
      <c r="T40" s="293" t="str">
        <f>IF(S40="","",IFERROR(INDEX('פעילויות המשרד'!$E:$E,MATCH(IF(AE40&lt;&gt;"",MID($K40,AD40+1,AE40-AD40-1)*1,RIGHT($K40,LEN($K40)-AD40)*1),'פעילויות המשרד'!$C:$C,0)),""))</f>
        <v/>
      </c>
      <c r="U40" s="293" t="str">
        <f>IF(T40="","",IFERROR(INDEX('פעילויות המשרד'!$E:$E,MATCH(IF(AF40&lt;&gt;"",MID($K40,AE40+1,AF40-AE40-1)*1,RIGHT($K40,LEN($K40)-AE40)*1),'פעילויות המשרד'!$C:$C,0)),""))</f>
        <v/>
      </c>
      <c r="V40" s="293" t="str">
        <f>IF(U40="","",IFERROR(INDEX('פעילויות המשרד'!$E:$E,MATCH(IF(AG40&lt;&gt;"",MID($K40,AF40+1,AG40-AF40-1)*1,RIGHT($K40,LEN($K40)-AF40)*1),'פעילויות המשרד'!$C:$C,0)),""))</f>
        <v/>
      </c>
      <c r="W40" s="293" t="str">
        <f>IF(V40="","",IFERROR(INDEX('פעילויות המשרד'!$E:$E,MATCH(IF(AH40&lt;&gt;"",MID($K40,AG40+1,AH40-AG40-1)*1,RIGHT($K40,LEN($K40)-AG40)*1),'פעילויות המשרד'!$C:$C,0)),""))</f>
        <v/>
      </c>
      <c r="X40" s="293" t="str">
        <f>IF(W40="","",IFERROR(INDEX('פעילויות המשרד'!$E:$E,MATCH(IF(AI40&lt;&gt;"",MID($K40,AH40+1,AI40-AH40-1)*1,RIGHT($K40,LEN($K40)-AH40)*1),'פעילויות המשרד'!$C:$C,0)),""))</f>
        <v/>
      </c>
      <c r="Y40" s="294" t="str">
        <f>IF($K40="","",IFERROR(FIND(",",$K40),0))</f>
        <v/>
      </c>
      <c r="Z40" s="294" t="str">
        <f t="shared" ref="Z40:AI40" si="18">IF($K40="","",IFERROR(FIND(",",$K40,Y40+1),""))</f>
        <v/>
      </c>
      <c r="AA40" s="294" t="str">
        <f t="shared" si="18"/>
        <v/>
      </c>
      <c r="AB40" s="294" t="str">
        <f t="shared" si="18"/>
        <v/>
      </c>
      <c r="AC40" s="294" t="str">
        <f t="shared" si="18"/>
        <v/>
      </c>
      <c r="AD40" s="294" t="str">
        <f t="shared" si="18"/>
        <v/>
      </c>
      <c r="AE40" s="294" t="str">
        <f t="shared" si="18"/>
        <v/>
      </c>
      <c r="AF40" s="294" t="str">
        <f t="shared" si="18"/>
        <v/>
      </c>
      <c r="AG40" s="294" t="str">
        <f t="shared" si="18"/>
        <v/>
      </c>
      <c r="AH40" s="294" t="str">
        <f t="shared" si="18"/>
        <v/>
      </c>
      <c r="AI40" s="294" t="str">
        <f t="shared" si="18"/>
        <v/>
      </c>
      <c r="AJ40" s="299" t="str">
        <f>IF(OR(L40="",L40="לא תקין",AND(N40=0,L40="מספר פעילות לא קיים")),"",CONCATENATE(";",N40,";",O40,";",P40,";",Q40,";",R40,";",S40,";",T40,";",U40,";",V40,";",W40,";",X40,";"))</f>
        <v/>
      </c>
    </row>
  </sheetData>
  <sheetProtection formatCells="0" formatColumns="0" formatRows="0" autoFilter="0"/>
  <autoFilter ref="C7:AJ32"/>
  <conditionalFormatting sqref="I3">
    <cfRule type="cellIs" dxfId="97" priority="23" operator="equal">
      <formula>"אושר"</formula>
    </cfRule>
    <cfRule type="cellIs" dxfId="96" priority="24" operator="equal">
      <formula>"הסתיים"</formula>
    </cfRule>
    <cfRule type="cellIs" dxfId="95" priority="25" operator="equal">
      <formula>"בתהליך"</formula>
    </cfRule>
    <cfRule type="cellIs" dxfId="94" priority="26" operator="equal">
      <formula>"טרם החל"</formula>
    </cfRule>
  </conditionalFormatting>
  <conditionalFormatting sqref="Y8:AJ32">
    <cfRule type="cellIs" dxfId="93" priority="18" operator="equal">
      <formula>"כן"</formula>
    </cfRule>
  </conditionalFormatting>
  <conditionalFormatting sqref="L8:L32">
    <cfRule type="cellIs" dxfId="92" priority="7" operator="equal">
      <formula>"מספר פעילות לא קיים"</formula>
    </cfRule>
    <cfRule type="cellIs" dxfId="91" priority="8" operator="equal">
      <formula>"לא תקין"</formula>
    </cfRule>
  </conditionalFormatting>
  <conditionalFormatting sqref="L37:L40">
    <cfRule type="cellIs" dxfId="90" priority="2" operator="equal">
      <formula>"מספר פעילות לא קיים"</formula>
    </cfRule>
    <cfRule type="cellIs" dxfId="89" priority="3" operator="equal">
      <formula>"לא תקין"</formula>
    </cfRule>
  </conditionalFormatting>
  <conditionalFormatting sqref="Y37:AJ40">
    <cfRule type="cellIs" dxfId="88" priority="1" operator="equal">
      <formula>"כן"</formula>
    </cfRule>
  </conditionalFormatting>
  <dataValidations count="2">
    <dataValidation type="list" allowBlank="1" showInputMessage="1" showErrorMessage="1" sqref="I3">
      <formula1>סטטוס_מקטע</formula1>
    </dataValidation>
    <dataValidation type="list" allowBlank="1" showInputMessage="1" showErrorMessage="1" sqref="G8:G32">
      <formula1>"כן,לא"</formula1>
    </dataValidation>
  </dataValidations>
  <printOptions horizontalCentered="1"/>
  <pageMargins left="0" right="0" top="0" bottom="0.74803149606299213" header="0.31496062992125984" footer="0.31496062992125984"/>
  <pageSetup paperSize="9" scale="50" fitToHeight="0" pageOrder="overThenDown" orientation="landscape" r:id="rId1"/>
  <headerFooter>
    <oddFooter>&amp;C&amp;"Arial Unicode MS,רגיל"&amp;K002060עמוד &amp;P מתוך &amp;N עמודים</oddFooter>
  </headerFooter>
  <rowBreaks count="1" manualBreakCount="1">
    <brk id="33" min="2" max="3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rgb="FF002060"/>
    <pageSetUpPr fitToPage="1"/>
  </sheetPr>
  <dimension ref="A1:N18"/>
  <sheetViews>
    <sheetView showGridLines="0" rightToLeft="1" zoomScaleNormal="100" zoomScaleSheetLayoutView="100" workbookViewId="0">
      <pane ySplit="2" topLeftCell="A3" activePane="bottomLeft" state="frozen"/>
      <selection pane="bottomLeft" activeCell="D6" sqref="D6"/>
    </sheetView>
  </sheetViews>
  <sheetFormatPr defaultColWidth="0" defaultRowHeight="16.5" zeroHeight="1"/>
  <cols>
    <col min="1" max="1" width="2" style="3" customWidth="1"/>
    <col min="2" max="2" width="1.875" style="3" bestFit="1" customWidth="1"/>
    <col min="3" max="3" width="43.375" style="23" hidden="1" customWidth="1"/>
    <col min="4" max="4" width="18.25" style="3" customWidth="1"/>
    <col min="5" max="5" width="18.875" style="3" customWidth="1"/>
    <col min="6" max="6" width="10.375" style="3" customWidth="1"/>
    <col min="7" max="7" width="56" style="169" customWidth="1"/>
    <col min="8" max="8" width="20" style="23" hidden="1" customWidth="1"/>
    <col min="9" max="9" width="9.25" style="3" customWidth="1"/>
    <col min="10" max="10" width="19.75" style="3" customWidth="1"/>
    <col min="11" max="11" width="22" style="3" customWidth="1"/>
    <col min="12" max="13" width="17.75" style="3" customWidth="1"/>
    <col min="14" max="14" width="9" style="3" customWidth="1"/>
    <col min="15" max="16384" width="9" style="3" hidden="1"/>
  </cols>
  <sheetData>
    <row r="1" spans="1:14" ht="39" customHeight="1">
      <c r="A1" s="2"/>
      <c r="B1" s="2"/>
      <c r="C1" s="162"/>
      <c r="D1" s="1"/>
      <c r="E1" s="1"/>
      <c r="F1" s="1"/>
      <c r="G1" s="11" t="s">
        <v>68</v>
      </c>
      <c r="H1" s="11"/>
      <c r="I1" s="2"/>
      <c r="J1" s="2"/>
      <c r="K1" s="24"/>
      <c r="L1" s="24"/>
      <c r="M1" s="24"/>
      <c r="N1" s="2"/>
    </row>
    <row r="2" spans="1:14" ht="6" customHeight="1" thickBot="1">
      <c r="A2" s="4"/>
      <c r="B2" s="4"/>
      <c r="C2" s="22"/>
      <c r="D2" s="4"/>
      <c r="E2" s="4"/>
      <c r="F2" s="4"/>
      <c r="G2" s="168"/>
      <c r="H2" s="22"/>
      <c r="I2" s="4"/>
      <c r="J2" s="4"/>
      <c r="K2" s="4"/>
      <c r="L2" s="4"/>
      <c r="M2" s="4"/>
      <c r="N2" s="4"/>
    </row>
    <row r="3" spans="1:14" ht="17.25" thickBot="1">
      <c r="D3" s="49" t="s">
        <v>150</v>
      </c>
      <c r="E3" s="104" t="s">
        <v>102</v>
      </c>
      <c r="I3" s="50" t="s">
        <v>64</v>
      </c>
      <c r="J3" s="97" t="str">
        <f>IF(המשרד="","",המשרד)</f>
        <v>משרד ראש הממשלה</v>
      </c>
    </row>
    <row r="4" spans="1:14" ht="17.25" customHeight="1">
      <c r="D4" s="248" t="s">
        <v>730</v>
      </c>
    </row>
    <row r="5" spans="1:14" s="218" customFormat="1" ht="45">
      <c r="C5" s="217" t="s">
        <v>1</v>
      </c>
      <c r="D5" s="357" t="s">
        <v>763</v>
      </c>
      <c r="E5" s="357" t="s">
        <v>461</v>
      </c>
      <c r="F5" s="357" t="s">
        <v>462</v>
      </c>
      <c r="G5" s="357" t="s">
        <v>463</v>
      </c>
      <c r="H5" s="358"/>
      <c r="I5" s="443" t="s">
        <v>480</v>
      </c>
      <c r="J5" s="444"/>
      <c r="K5" s="357" t="s">
        <v>764</v>
      </c>
    </row>
    <row r="6" spans="1:14" s="5" customFormat="1" ht="15.75">
      <c r="C6" s="219" t="str">
        <f>המשרד</f>
        <v>משרד ראש הממשלה</v>
      </c>
      <c r="D6" s="220"/>
      <c r="E6" s="96"/>
      <c r="F6" s="96"/>
      <c r="G6" s="221"/>
      <c r="H6" s="222"/>
      <c r="I6" s="445" t="str">
        <f>HYPERLINK(CONCATENATE(כתובת_המשרד,"/",INDEX('טבלת משרדים'!B2:B67,MATCH(המשרד,'טבלת משרדים'!A2:A67,0)),"/מסמכים מצורפים"),"קישור")</f>
        <v>קישור</v>
      </c>
      <c r="J6" s="446"/>
      <c r="K6" s="96"/>
    </row>
    <row r="7" spans="1:14" s="5" customFormat="1" ht="7.5" customHeight="1">
      <c r="C7" s="222"/>
      <c r="G7" s="223"/>
      <c r="H7" s="222"/>
    </row>
    <row r="8" spans="1:14" s="5" customFormat="1" ht="21.75" customHeight="1">
      <c r="C8" s="222"/>
      <c r="D8" s="248" t="s">
        <v>499</v>
      </c>
      <c r="G8" s="223"/>
      <c r="H8" s="222"/>
    </row>
    <row r="9" spans="1:14" s="5" customFormat="1" ht="60">
      <c r="B9" s="354" t="s">
        <v>4</v>
      </c>
      <c r="C9" s="354" t="s">
        <v>1</v>
      </c>
      <c r="D9" s="354" t="s">
        <v>405</v>
      </c>
      <c r="E9" s="355" t="s">
        <v>69</v>
      </c>
      <c r="F9" s="355" t="s">
        <v>70</v>
      </c>
      <c r="G9" s="356" t="s">
        <v>416</v>
      </c>
      <c r="H9" s="355" t="s">
        <v>406</v>
      </c>
      <c r="I9" s="355" t="s">
        <v>71</v>
      </c>
      <c r="J9" s="355" t="s">
        <v>731</v>
      </c>
      <c r="K9" s="355" t="s">
        <v>404</v>
      </c>
      <c r="L9" s="355" t="s">
        <v>733</v>
      </c>
      <c r="M9" s="355" t="s">
        <v>72</v>
      </c>
    </row>
    <row r="10" spans="1:14" s="224" customFormat="1" ht="60">
      <c r="B10" s="225">
        <v>1</v>
      </c>
      <c r="C10" s="225" t="str">
        <f t="shared" ref="C10:C15" si="0">המשרד</f>
        <v>משרד ראש הממשלה</v>
      </c>
      <c r="D10" s="226" t="s">
        <v>414</v>
      </c>
      <c r="E10" s="226" t="s">
        <v>407</v>
      </c>
      <c r="F10" s="226" t="s">
        <v>413</v>
      </c>
      <c r="G10" s="227" t="s">
        <v>417</v>
      </c>
      <c r="H10" s="228" t="s">
        <v>423</v>
      </c>
      <c r="I10" s="229" t="str">
        <f t="shared" ref="I10:I15" si="1">IF($H10="","",HYPERLINK($H10,"קישור"))</f>
        <v>קישור</v>
      </c>
      <c r="J10" s="230"/>
      <c r="K10" s="230"/>
      <c r="L10" s="231"/>
      <c r="M10" s="230"/>
    </row>
    <row r="11" spans="1:14" s="224" customFormat="1" ht="79.5" customHeight="1">
      <c r="B11" s="225">
        <v>2</v>
      </c>
      <c r="C11" s="225" t="str">
        <f t="shared" si="0"/>
        <v>משרד ראש הממשלה</v>
      </c>
      <c r="D11" s="226" t="s">
        <v>414</v>
      </c>
      <c r="E11" s="226" t="s">
        <v>408</v>
      </c>
      <c r="F11" s="226" t="s">
        <v>413</v>
      </c>
      <c r="G11" s="227" t="s">
        <v>418</v>
      </c>
      <c r="H11" s="228" t="s">
        <v>424</v>
      </c>
      <c r="I11" s="229" t="str">
        <f t="shared" si="1"/>
        <v>קישור</v>
      </c>
      <c r="J11" s="230"/>
      <c r="K11" s="230"/>
      <c r="L11" s="231"/>
      <c r="M11" s="230"/>
    </row>
    <row r="12" spans="1:14" s="224" customFormat="1" ht="93.75" customHeight="1">
      <c r="B12" s="225">
        <v>3</v>
      </c>
      <c r="C12" s="225" t="str">
        <f t="shared" si="0"/>
        <v>משרד ראש הממשלה</v>
      </c>
      <c r="D12" s="226" t="s">
        <v>414</v>
      </c>
      <c r="E12" s="226" t="s">
        <v>409</v>
      </c>
      <c r="F12" s="226" t="s">
        <v>413</v>
      </c>
      <c r="G12" s="227" t="s">
        <v>419</v>
      </c>
      <c r="H12" s="228" t="s">
        <v>425</v>
      </c>
      <c r="I12" s="229" t="str">
        <f t="shared" si="1"/>
        <v>קישור</v>
      </c>
      <c r="J12" s="230"/>
      <c r="K12" s="230"/>
      <c r="L12" s="231"/>
      <c r="M12" s="230"/>
    </row>
    <row r="13" spans="1:14" s="224" customFormat="1" ht="81" customHeight="1">
      <c r="B13" s="225">
        <v>4</v>
      </c>
      <c r="C13" s="225" t="str">
        <f t="shared" si="0"/>
        <v>משרד ראש הממשלה</v>
      </c>
      <c r="D13" s="226" t="s">
        <v>414</v>
      </c>
      <c r="E13" s="226" t="s">
        <v>410</v>
      </c>
      <c r="F13" s="226" t="s">
        <v>413</v>
      </c>
      <c r="G13" s="227" t="s">
        <v>420</v>
      </c>
      <c r="H13" s="228" t="s">
        <v>426</v>
      </c>
      <c r="I13" s="229" t="str">
        <f t="shared" si="1"/>
        <v>קישור</v>
      </c>
      <c r="J13" s="230"/>
      <c r="K13" s="230"/>
      <c r="L13" s="231"/>
      <c r="M13" s="230"/>
    </row>
    <row r="14" spans="1:14" s="224" customFormat="1" ht="35.25" hidden="1" customHeight="1">
      <c r="B14" s="225">
        <v>5</v>
      </c>
      <c r="C14" s="225" t="str">
        <f t="shared" si="0"/>
        <v>משרד ראש הממשלה</v>
      </c>
      <c r="D14" s="226" t="s">
        <v>415</v>
      </c>
      <c r="E14" s="226" t="s">
        <v>411</v>
      </c>
      <c r="F14" s="226" t="s">
        <v>413</v>
      </c>
      <c r="G14" s="227" t="s">
        <v>421</v>
      </c>
      <c r="H14" s="228" t="s">
        <v>427</v>
      </c>
      <c r="I14" s="229" t="str">
        <f t="shared" si="1"/>
        <v>קישור</v>
      </c>
      <c r="J14" s="230"/>
      <c r="K14" s="230"/>
      <c r="L14" s="231"/>
      <c r="M14" s="230"/>
    </row>
    <row r="15" spans="1:14" s="224" customFormat="1" ht="150" hidden="1">
      <c r="B15" s="225">
        <v>6</v>
      </c>
      <c r="C15" s="225" t="str">
        <f t="shared" si="0"/>
        <v>משרד ראש הממשלה</v>
      </c>
      <c r="D15" s="226" t="s">
        <v>415</v>
      </c>
      <c r="E15" s="226" t="s">
        <v>412</v>
      </c>
      <c r="F15" s="226" t="s">
        <v>413</v>
      </c>
      <c r="G15" s="227" t="s">
        <v>422</v>
      </c>
      <c r="H15" s="228" t="s">
        <v>428</v>
      </c>
      <c r="I15" s="229" t="str">
        <f t="shared" si="1"/>
        <v>קישור</v>
      </c>
      <c r="J15" s="230"/>
      <c r="K15" s="230"/>
      <c r="L15" s="231"/>
      <c r="M15" s="230"/>
    </row>
    <row r="16" spans="1:14"/>
    <row r="17" hidden="1"/>
    <row r="18"/>
  </sheetData>
  <sheetProtection formatCells="0" formatColumns="0" formatRows="0" autoFilter="0"/>
  <autoFilter ref="D9:M15"/>
  <mergeCells count="2">
    <mergeCell ref="I5:J5"/>
    <mergeCell ref="I6:J6"/>
  </mergeCells>
  <conditionalFormatting sqref="E3">
    <cfRule type="cellIs" dxfId="87" priority="5" operator="equal">
      <formula>"אושר"</formula>
    </cfRule>
    <cfRule type="cellIs" dxfId="86" priority="6" operator="equal">
      <formula>"הסתיים"</formula>
    </cfRule>
    <cfRule type="cellIs" dxfId="85" priority="7" operator="equal">
      <formula>"בתהליך"</formula>
    </cfRule>
    <cfRule type="cellIs" dxfId="84" priority="8" operator="equal">
      <formula>"טרם החל"</formula>
    </cfRule>
  </conditionalFormatting>
  <conditionalFormatting sqref="L10:L15">
    <cfRule type="expression" dxfId="83" priority="4">
      <formula>AND(L10="",OR(AND(K10&lt;&gt;"",K10&lt;&gt;"כן"),AND(J10&lt;&gt;"",J10&lt;&gt;"כן")))</formula>
    </cfRule>
  </conditionalFormatting>
  <conditionalFormatting sqref="D6">
    <cfRule type="expression" dxfId="82" priority="3">
      <formula>AND($D$6="")</formula>
    </cfRule>
  </conditionalFormatting>
  <conditionalFormatting sqref="E6:G6">
    <cfRule type="expression" dxfId="81" priority="2">
      <formula>AND(E6="",$D$6="כן")</formula>
    </cfRule>
  </conditionalFormatting>
  <conditionalFormatting sqref="K6">
    <cfRule type="expression" dxfId="80" priority="1">
      <formula>AND(K6="",$D$6="כן")</formula>
    </cfRule>
  </conditionalFormatting>
  <dataValidations count="4">
    <dataValidation type="list" allowBlank="1" showInputMessage="1" showErrorMessage="1" sqref="E3">
      <formula1>סטטוס_מקטע</formula1>
    </dataValidation>
    <dataValidation type="list" allowBlank="1" showInputMessage="1" showErrorMessage="1" sqref="D6">
      <formula1>"כן,לא"</formula1>
    </dataValidation>
    <dataValidation type="list" allowBlank="1" showInputMessage="1" showErrorMessage="1" sqref="G6">
      <formula1>תדירות_התכנסות</formula1>
    </dataValidation>
    <dataValidation type="list" allowBlank="1" showInputMessage="1" showErrorMessage="1" sqref="J10:K13">
      <formula1>"כן,חלקי,לא"</formula1>
    </dataValidation>
  </dataValidations>
  <hyperlinks>
    <hyperlink ref="H10" r:id="rId1"/>
    <hyperlink ref="H11" r:id="rId2"/>
    <hyperlink ref="H12" r:id="rId3"/>
    <hyperlink ref="H13" r:id="rId4"/>
    <hyperlink ref="H14" r:id="rId5"/>
    <hyperlink ref="H15" r:id="rId6"/>
  </hyperlinks>
  <printOptions horizontalCentered="1"/>
  <pageMargins left="0" right="0" top="0" bottom="0.74803149606299213" header="0.31496062992125984" footer="0.31496062992125984"/>
  <pageSetup paperSize="9" scale="66" orientation="landscape" r:id="rId7"/>
  <headerFooter>
    <oddFooter>&amp;C&amp;"Arial Unicode MS,רגיל"&amp;K002060עמוד &amp;P מתוך &amp;N עמודים</oddFoot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tabColor rgb="FF002060"/>
    <pageSetUpPr fitToPage="1"/>
  </sheetPr>
  <dimension ref="A1:X50"/>
  <sheetViews>
    <sheetView showGridLines="0" rightToLeft="1" tabSelected="1" zoomScaleNormal="100" zoomScaleSheetLayoutView="100" workbookViewId="0">
      <pane xSplit="2" ySplit="8" topLeftCell="C9" activePane="bottomRight" state="frozen"/>
      <selection pane="topRight" activeCell="C1" sqref="C1"/>
      <selection pane="bottomLeft" activeCell="A9" sqref="A9"/>
      <selection pane="bottomRight" activeCell="K9" sqref="K9:K10"/>
    </sheetView>
  </sheetViews>
  <sheetFormatPr defaultColWidth="0" defaultRowHeight="16.5" zeroHeight="1"/>
  <cols>
    <col min="1" max="1" width="2.875" style="3" customWidth="1"/>
    <col min="2" max="2" width="10.375" style="127" hidden="1" customWidth="1"/>
    <col min="3" max="3" width="24.125" style="3" customWidth="1"/>
    <col min="4" max="6" width="9.625" style="3" customWidth="1"/>
    <col min="7" max="10" width="9.625" style="3" hidden="1" customWidth="1"/>
    <col min="11" max="11" width="30.625" style="3" customWidth="1"/>
    <col min="12" max="12" width="6.125" style="3" customWidth="1"/>
    <col min="13" max="13" width="26.75" style="3" hidden="1" customWidth="1"/>
    <col min="14" max="14" width="26" style="3" customWidth="1"/>
    <col min="15" max="15" width="9.625" style="3" customWidth="1"/>
    <col min="16" max="16" width="9.625" style="3" hidden="1" customWidth="1"/>
    <col min="17" max="17" width="9.625" style="3" customWidth="1"/>
    <col min="18" max="18" width="30.625" style="3" customWidth="1"/>
    <col min="19" max="19" width="7.375" style="148" customWidth="1"/>
    <col min="20" max="23" width="0.125" style="148" customWidth="1"/>
    <col min="24" max="24" width="0.125" style="3" customWidth="1"/>
    <col min="25" max="16384" width="9.125" style="3" hidden="1"/>
  </cols>
  <sheetData>
    <row r="1" spans="1:24" ht="39" customHeight="1">
      <c r="A1" s="2"/>
      <c r="B1" s="126"/>
      <c r="C1" s="2"/>
      <c r="D1" s="2"/>
      <c r="E1" s="11"/>
      <c r="F1" s="2"/>
      <c r="G1" s="2"/>
      <c r="H1" s="11"/>
      <c r="I1" s="2"/>
      <c r="J1" s="2"/>
      <c r="K1" s="11" t="s">
        <v>651</v>
      </c>
      <c r="L1" s="2"/>
      <c r="M1" s="2"/>
      <c r="N1" s="24"/>
      <c r="O1" s="53"/>
      <c r="P1" s="233"/>
      <c r="Q1" s="233"/>
      <c r="R1" s="289"/>
      <c r="S1" s="146"/>
      <c r="T1" s="146"/>
      <c r="U1" s="146"/>
      <c r="V1" s="146"/>
      <c r="W1" s="146"/>
      <c r="X1" s="146"/>
    </row>
    <row r="2" spans="1:24" ht="6" customHeight="1" thickBot="1">
      <c r="A2" s="4"/>
      <c r="B2" s="128"/>
      <c r="C2" s="4"/>
      <c r="D2" s="4"/>
      <c r="E2" s="4"/>
      <c r="F2" s="4"/>
      <c r="G2" s="4"/>
      <c r="H2" s="4"/>
      <c r="I2" s="4"/>
      <c r="J2" s="4"/>
      <c r="K2" s="4"/>
      <c r="L2" s="4"/>
      <c r="M2" s="4"/>
      <c r="N2" s="4"/>
      <c r="O2" s="4"/>
      <c r="P2" s="4"/>
      <c r="Q2" s="4"/>
      <c r="R2" s="4"/>
      <c r="S2" s="147"/>
      <c r="T2" s="147"/>
      <c r="U2" s="147"/>
      <c r="V2" s="147"/>
      <c r="W2" s="147"/>
      <c r="X2" s="147"/>
    </row>
    <row r="3" spans="1:24" ht="17.25" thickBot="1">
      <c r="C3" s="50" t="s">
        <v>150</v>
      </c>
      <c r="D3" s="104" t="s">
        <v>102</v>
      </c>
      <c r="I3" s="234"/>
      <c r="K3" s="234" t="s">
        <v>64</v>
      </c>
      <c r="L3" s="450" t="str">
        <f>IF(המשרד="","",המשרד)</f>
        <v>משרד ראש הממשלה</v>
      </c>
      <c r="M3" s="451"/>
      <c r="N3" s="452"/>
    </row>
    <row r="4" spans="1:24" ht="19.5" customHeight="1">
      <c r="C4" s="50"/>
      <c r="D4" s="248" t="s">
        <v>502</v>
      </c>
      <c r="G4" s="51"/>
    </row>
    <row r="5" spans="1:24" ht="27.75" thickBot="1">
      <c r="D5" s="447" t="s">
        <v>53</v>
      </c>
      <c r="E5" s="447"/>
      <c r="G5" s="447"/>
      <c r="H5" s="447"/>
      <c r="K5" s="5"/>
      <c r="O5" s="9" t="s">
        <v>62</v>
      </c>
      <c r="P5" s="9"/>
      <c r="Q5" s="9"/>
      <c r="R5" s="5"/>
      <c r="S5" s="149"/>
      <c r="U5" s="239"/>
      <c r="V5" s="239"/>
      <c r="W5" s="239"/>
    </row>
    <row r="6" spans="1:24" ht="17.25" hidden="1" thickBot="1">
      <c r="C6" s="5"/>
      <c r="D6" s="448" t="s">
        <v>488</v>
      </c>
      <c r="E6" s="448"/>
      <c r="F6" s="448"/>
      <c r="G6" s="449" t="s">
        <v>489</v>
      </c>
      <c r="H6" s="449"/>
      <c r="I6" s="449"/>
      <c r="J6" s="5"/>
      <c r="K6" s="5"/>
      <c r="O6" s="5"/>
      <c r="P6" s="5"/>
      <c r="Q6" s="5"/>
      <c r="R6" s="5"/>
      <c r="S6" s="149"/>
    </row>
    <row r="7" spans="1:24" s="21" customFormat="1" ht="35.25" customHeight="1" thickBot="1">
      <c r="B7" s="6" t="s">
        <v>1</v>
      </c>
      <c r="C7" s="7" t="s">
        <v>45</v>
      </c>
      <c r="D7" s="242" t="s">
        <v>169</v>
      </c>
      <c r="E7" s="242" t="s">
        <v>170</v>
      </c>
      <c r="F7" s="240" t="s">
        <v>493</v>
      </c>
      <c r="G7" s="243" t="s">
        <v>169</v>
      </c>
      <c r="H7" s="243" t="s">
        <v>170</v>
      </c>
      <c r="I7" s="241" t="s">
        <v>487</v>
      </c>
      <c r="J7" s="7" t="s">
        <v>171</v>
      </c>
      <c r="K7" s="7" t="s">
        <v>14</v>
      </c>
      <c r="M7" s="6" t="s">
        <v>1</v>
      </c>
      <c r="N7" s="7" t="s">
        <v>45</v>
      </c>
      <c r="O7" s="240" t="s">
        <v>493</v>
      </c>
      <c r="P7" s="241" t="s">
        <v>494</v>
      </c>
      <c r="Q7" s="7" t="s">
        <v>171</v>
      </c>
      <c r="R7" s="7" t="s">
        <v>14</v>
      </c>
      <c r="S7" s="237"/>
      <c r="T7" s="237"/>
      <c r="U7" s="237" t="s">
        <v>490</v>
      </c>
      <c r="V7" s="237" t="s">
        <v>491</v>
      </c>
      <c r="W7" s="237" t="s">
        <v>492</v>
      </c>
      <c r="X7" s="237" t="s">
        <v>495</v>
      </c>
    </row>
    <row r="8" spans="1:24">
      <c r="B8" s="52" t="str">
        <f>IF('יעדים משרדיים ותקשובים'!$E$7="","",'יעדים משרדיים ותקשובים'!$E$7)</f>
        <v>משרד ראש הממשלה</v>
      </c>
      <c r="C8" s="10" t="s">
        <v>732</v>
      </c>
      <c r="D8" s="73">
        <f t="shared" ref="D8:J8" si="0">SUM(D9:D18)</f>
        <v>0</v>
      </c>
      <c r="E8" s="73">
        <f t="shared" si="0"/>
        <v>0</v>
      </c>
      <c r="F8" s="74">
        <f t="shared" si="0"/>
        <v>0</v>
      </c>
      <c r="G8" s="73">
        <f t="shared" si="0"/>
        <v>0</v>
      </c>
      <c r="H8" s="73">
        <f t="shared" si="0"/>
        <v>0</v>
      </c>
      <c r="I8" s="74">
        <f t="shared" si="0"/>
        <v>0</v>
      </c>
      <c r="J8" s="74">
        <f t="shared" si="0"/>
        <v>0</v>
      </c>
      <c r="K8" s="10"/>
      <c r="M8" s="20" t="str">
        <f>IF('יעדים משרדיים ותקשובים'!$E$7="","",'יעדים משרדיים ותקשובים'!$E$7)</f>
        <v>משרד ראש הממשלה</v>
      </c>
      <c r="N8" s="10" t="s">
        <v>63</v>
      </c>
      <c r="O8" s="74">
        <f>SUM(O9:O17)</f>
        <v>0</v>
      </c>
      <c r="P8" s="74">
        <f>SUM(P9:P17)</f>
        <v>0</v>
      </c>
      <c r="Q8" s="74">
        <f>SUM(Q9:Q17)</f>
        <v>0</v>
      </c>
      <c r="R8" s="10"/>
      <c r="X8" s="148"/>
    </row>
    <row r="9" spans="1:24">
      <c r="B9" s="52" t="str">
        <f>IF('יעדים משרדיים ותקשובים'!$E$7="","",'יעדים משרדיים ותקשובים'!$E$7)</f>
        <v>משרד ראש הממשלה</v>
      </c>
      <c r="C9" s="70" t="s">
        <v>52</v>
      </c>
      <c r="D9" s="93"/>
      <c r="E9" s="93"/>
      <c r="F9" s="238">
        <f>SUM(D9:E9)</f>
        <v>0</v>
      </c>
      <c r="G9" s="93"/>
      <c r="H9" s="93"/>
      <c r="I9" s="238">
        <f>SUM(G9:H9)</f>
        <v>0</v>
      </c>
      <c r="J9" s="75">
        <f>I9+F9</f>
        <v>0</v>
      </c>
      <c r="K9" s="94"/>
      <c r="M9" s="20" t="str">
        <f>IF('יעדים משרדיים ותקשובים'!$E$7="","",'יעדים משרדיים ותקשובים'!$E$7)</f>
        <v>משרד ראש הממשלה</v>
      </c>
      <c r="N9" s="72" t="s">
        <v>54</v>
      </c>
      <c r="O9" s="93"/>
      <c r="P9" s="93"/>
      <c r="Q9" s="75">
        <f>P9+O9</f>
        <v>0</v>
      </c>
      <c r="R9" s="96"/>
      <c r="U9" s="148" t="e">
        <f t="shared" ref="U9:U18" si="1">IF(F9=0,NA(),F9)</f>
        <v>#N/A</v>
      </c>
      <c r="V9" s="148" t="e">
        <f>IF(I9=0,NA(),I9)</f>
        <v>#N/A</v>
      </c>
      <c r="W9" s="148" t="e">
        <f>IF(O9="",NA(),O9)</f>
        <v>#N/A</v>
      </c>
      <c r="X9" s="148" t="e">
        <f>IF(P9="",NA(),P9)</f>
        <v>#N/A</v>
      </c>
    </row>
    <row r="10" spans="1:24">
      <c r="B10" s="52" t="str">
        <f>IF('יעדים משרדיים ותקשובים'!$E$7="","",'יעדים משרדיים ותקשובים'!$E$7)</f>
        <v>משרד ראש הממשלה</v>
      </c>
      <c r="C10" s="70" t="s">
        <v>46</v>
      </c>
      <c r="D10" s="93"/>
      <c r="E10" s="93"/>
      <c r="F10" s="238">
        <f t="shared" ref="F10:F18" si="2">SUM(D10:E10)</f>
        <v>0</v>
      </c>
      <c r="G10" s="93"/>
      <c r="H10" s="93"/>
      <c r="I10" s="238">
        <f t="shared" ref="I10:I18" si="3">SUM(G10:H10)</f>
        <v>0</v>
      </c>
      <c r="J10" s="75">
        <f t="shared" ref="J10:J18" si="4">I10+F10</f>
        <v>0</v>
      </c>
      <c r="K10" s="94"/>
      <c r="M10" s="20" t="str">
        <f>IF('יעדים משרדיים ותקשובים'!$E$7="","",'יעדים משרדיים ותקשובים'!$E$7)</f>
        <v>משרד ראש הממשלה</v>
      </c>
      <c r="N10" s="72" t="s">
        <v>55</v>
      </c>
      <c r="O10" s="93"/>
      <c r="P10" s="93"/>
      <c r="Q10" s="75">
        <f t="shared" ref="Q10:Q17" si="5">P10+O10</f>
        <v>0</v>
      </c>
      <c r="R10" s="96"/>
      <c r="U10" s="148" t="e">
        <f t="shared" si="1"/>
        <v>#N/A</v>
      </c>
      <c r="V10" s="148" t="e">
        <f t="shared" ref="V10:V18" si="6">IF(I10=0,NA(),I10)</f>
        <v>#N/A</v>
      </c>
      <c r="W10" s="148" t="e">
        <f t="shared" ref="W10:X17" si="7">IF(O10="",NA(),O10)</f>
        <v>#N/A</v>
      </c>
      <c r="X10" s="148" t="e">
        <f t="shared" si="7"/>
        <v>#N/A</v>
      </c>
    </row>
    <row r="11" spans="1:24">
      <c r="B11" s="52" t="str">
        <f>IF('יעדים משרדיים ותקשובים'!$E$7="","",'יעדים משרדיים ותקשובים'!$E$7)</f>
        <v>משרד ראש הממשלה</v>
      </c>
      <c r="C11" s="70" t="s">
        <v>47</v>
      </c>
      <c r="D11" s="93"/>
      <c r="E11" s="93"/>
      <c r="F11" s="238">
        <f t="shared" si="2"/>
        <v>0</v>
      </c>
      <c r="G11" s="93"/>
      <c r="H11" s="93"/>
      <c r="I11" s="238">
        <f t="shared" si="3"/>
        <v>0</v>
      </c>
      <c r="J11" s="75">
        <f t="shared" si="4"/>
        <v>0</v>
      </c>
      <c r="K11" s="95"/>
      <c r="M11" s="20" t="str">
        <f>IF('יעדים משרדיים ותקשובים'!$E$7="","",'יעדים משרדיים ותקשובים'!$E$7)</f>
        <v>משרד ראש הממשלה</v>
      </c>
      <c r="N11" s="72" t="s">
        <v>56</v>
      </c>
      <c r="O11" s="93"/>
      <c r="P11" s="93"/>
      <c r="Q11" s="75">
        <f t="shared" si="5"/>
        <v>0</v>
      </c>
      <c r="R11" s="96"/>
      <c r="U11" s="148" t="e">
        <f t="shared" si="1"/>
        <v>#N/A</v>
      </c>
      <c r="V11" s="148" t="e">
        <f t="shared" si="6"/>
        <v>#N/A</v>
      </c>
      <c r="W11" s="148" t="e">
        <f t="shared" si="7"/>
        <v>#N/A</v>
      </c>
      <c r="X11" s="148" t="e">
        <f t="shared" si="7"/>
        <v>#N/A</v>
      </c>
    </row>
    <row r="12" spans="1:24">
      <c r="B12" s="52" t="str">
        <f>IF('יעדים משרדיים ותקשובים'!$E$7="","",'יעדים משרדיים ותקשובים'!$E$7)</f>
        <v>משרד ראש הממשלה</v>
      </c>
      <c r="C12" s="70" t="s">
        <v>48</v>
      </c>
      <c r="D12" s="93"/>
      <c r="E12" s="93"/>
      <c r="F12" s="238">
        <f t="shared" si="2"/>
        <v>0</v>
      </c>
      <c r="G12" s="93"/>
      <c r="H12" s="93"/>
      <c r="I12" s="238">
        <f t="shared" si="3"/>
        <v>0</v>
      </c>
      <c r="J12" s="75">
        <f t="shared" si="4"/>
        <v>0</v>
      </c>
      <c r="K12" s="95"/>
      <c r="M12" s="20" t="str">
        <f>IF('יעדים משרדיים ותקשובים'!$E$7="","",'יעדים משרדיים ותקשובים'!$E$7)</f>
        <v>משרד ראש הממשלה</v>
      </c>
      <c r="N12" s="72" t="s">
        <v>57</v>
      </c>
      <c r="O12" s="93"/>
      <c r="P12" s="93"/>
      <c r="Q12" s="75">
        <f t="shared" si="5"/>
        <v>0</v>
      </c>
      <c r="R12" s="96"/>
      <c r="U12" s="148" t="e">
        <f t="shared" si="1"/>
        <v>#N/A</v>
      </c>
      <c r="V12" s="148" t="e">
        <f t="shared" si="6"/>
        <v>#N/A</v>
      </c>
      <c r="W12" s="148" t="e">
        <f t="shared" si="7"/>
        <v>#N/A</v>
      </c>
      <c r="X12" s="148" t="e">
        <f t="shared" si="7"/>
        <v>#N/A</v>
      </c>
    </row>
    <row r="13" spans="1:24">
      <c r="B13" s="52" t="str">
        <f>IF('יעדים משרדיים ותקשובים'!$E$7="","",'יעדים משרדיים ותקשובים'!$E$7)</f>
        <v>משרד ראש הממשלה</v>
      </c>
      <c r="C13" s="70" t="s">
        <v>49</v>
      </c>
      <c r="D13" s="93"/>
      <c r="E13" s="93"/>
      <c r="F13" s="238">
        <f t="shared" si="2"/>
        <v>0</v>
      </c>
      <c r="G13" s="93"/>
      <c r="H13" s="93"/>
      <c r="I13" s="238">
        <f t="shared" si="3"/>
        <v>0</v>
      </c>
      <c r="J13" s="75">
        <f t="shared" si="4"/>
        <v>0</v>
      </c>
      <c r="K13" s="95"/>
      <c r="M13" s="20" t="str">
        <f>IF('יעדים משרדיים ותקשובים'!$E$7="","",'יעדים משרדיים ותקשובים'!$E$7)</f>
        <v>משרד ראש הממשלה</v>
      </c>
      <c r="N13" s="72" t="s">
        <v>58</v>
      </c>
      <c r="O13" s="93"/>
      <c r="P13" s="93"/>
      <c r="Q13" s="75">
        <f t="shared" si="5"/>
        <v>0</v>
      </c>
      <c r="R13" s="96"/>
      <c r="U13" s="148" t="e">
        <f t="shared" si="1"/>
        <v>#N/A</v>
      </c>
      <c r="V13" s="148" t="e">
        <f t="shared" si="6"/>
        <v>#N/A</v>
      </c>
      <c r="W13" s="148" t="e">
        <f t="shared" si="7"/>
        <v>#N/A</v>
      </c>
      <c r="X13" s="148" t="e">
        <f t="shared" si="7"/>
        <v>#N/A</v>
      </c>
    </row>
    <row r="14" spans="1:24">
      <c r="B14" s="52" t="str">
        <f>IF('יעדים משרדיים ותקשובים'!$E$7="","",'יעדים משרדיים ותקשובים'!$E$7)</f>
        <v>משרד ראש הממשלה</v>
      </c>
      <c r="C14" s="70" t="s">
        <v>50</v>
      </c>
      <c r="D14" s="93"/>
      <c r="E14" s="93"/>
      <c r="F14" s="238">
        <f t="shared" si="2"/>
        <v>0</v>
      </c>
      <c r="G14" s="93"/>
      <c r="H14" s="93"/>
      <c r="I14" s="238">
        <f t="shared" si="3"/>
        <v>0</v>
      </c>
      <c r="J14" s="75">
        <f t="shared" si="4"/>
        <v>0</v>
      </c>
      <c r="K14" s="95"/>
      <c r="M14" s="20" t="str">
        <f>IF('יעדים משרדיים ותקשובים'!$E$7="","",'יעדים משרדיים ותקשובים'!$E$7)</f>
        <v>משרד ראש הממשלה</v>
      </c>
      <c r="N14" s="72" t="s">
        <v>59</v>
      </c>
      <c r="O14" s="93"/>
      <c r="P14" s="93"/>
      <c r="Q14" s="75">
        <f t="shared" si="5"/>
        <v>0</v>
      </c>
      <c r="R14" s="96"/>
      <c r="U14" s="148" t="e">
        <f t="shared" si="1"/>
        <v>#N/A</v>
      </c>
      <c r="V14" s="148" t="e">
        <f t="shared" si="6"/>
        <v>#N/A</v>
      </c>
      <c r="W14" s="148" t="e">
        <f t="shared" si="7"/>
        <v>#N/A</v>
      </c>
      <c r="X14" s="148" t="e">
        <f t="shared" si="7"/>
        <v>#N/A</v>
      </c>
    </row>
    <row r="15" spans="1:24">
      <c r="B15" s="52" t="str">
        <f>IF('יעדים משרדיים ותקשובים'!$E$7="","",'יעדים משרדיים ותקשובים'!$E$7)</f>
        <v>משרד ראש הממשלה</v>
      </c>
      <c r="C15" s="70" t="s">
        <v>174</v>
      </c>
      <c r="D15" s="93"/>
      <c r="E15" s="93"/>
      <c r="F15" s="238">
        <f t="shared" si="2"/>
        <v>0</v>
      </c>
      <c r="G15" s="93"/>
      <c r="H15" s="93"/>
      <c r="I15" s="238">
        <f t="shared" si="3"/>
        <v>0</v>
      </c>
      <c r="J15" s="75">
        <f t="shared" si="4"/>
        <v>0</v>
      </c>
      <c r="K15" s="95"/>
      <c r="M15" s="20" t="str">
        <f>IF('יעדים משרדיים ותקשובים'!$E$7="","",'יעדים משרדיים ותקשובים'!$E$7)</f>
        <v>משרד ראש הממשלה</v>
      </c>
      <c r="N15" s="72" t="s">
        <v>60</v>
      </c>
      <c r="O15" s="93"/>
      <c r="P15" s="93"/>
      <c r="Q15" s="75">
        <f t="shared" si="5"/>
        <v>0</v>
      </c>
      <c r="R15" s="96"/>
      <c r="U15" s="148" t="e">
        <f t="shared" si="1"/>
        <v>#N/A</v>
      </c>
      <c r="V15" s="148" t="e">
        <f t="shared" si="6"/>
        <v>#N/A</v>
      </c>
      <c r="W15" s="148" t="e">
        <f t="shared" si="7"/>
        <v>#N/A</v>
      </c>
      <c r="X15" s="148" t="e">
        <f t="shared" si="7"/>
        <v>#N/A</v>
      </c>
    </row>
    <row r="16" spans="1:24">
      <c r="B16" s="52" t="str">
        <f>IF('יעדים משרדיים ותקשובים'!$E$7="","",'יעדים משרדיים ותקשובים'!$E$7)</f>
        <v>משרד ראש הממשלה</v>
      </c>
      <c r="C16" s="70" t="s">
        <v>172</v>
      </c>
      <c r="D16" s="93"/>
      <c r="E16" s="93"/>
      <c r="F16" s="238">
        <f t="shared" si="2"/>
        <v>0</v>
      </c>
      <c r="G16" s="93"/>
      <c r="H16" s="93"/>
      <c r="I16" s="238">
        <f t="shared" si="3"/>
        <v>0</v>
      </c>
      <c r="J16" s="75">
        <f t="shared" si="4"/>
        <v>0</v>
      </c>
      <c r="K16" s="95"/>
      <c r="M16" s="20" t="str">
        <f>IF('יעדים משרדיים ותקשובים'!$E$7="","",'יעדים משרדיים ותקשובים'!$E$7)</f>
        <v>משרד ראש הממשלה</v>
      </c>
      <c r="N16" s="72" t="s">
        <v>61</v>
      </c>
      <c r="O16" s="93"/>
      <c r="P16" s="93"/>
      <c r="Q16" s="75">
        <f t="shared" si="5"/>
        <v>0</v>
      </c>
      <c r="R16" s="96"/>
      <c r="U16" s="148" t="e">
        <f t="shared" si="1"/>
        <v>#N/A</v>
      </c>
      <c r="V16" s="148" t="e">
        <f t="shared" si="6"/>
        <v>#N/A</v>
      </c>
      <c r="W16" s="148" t="e">
        <f t="shared" si="7"/>
        <v>#N/A</v>
      </c>
      <c r="X16" s="148" t="e">
        <f t="shared" si="7"/>
        <v>#N/A</v>
      </c>
    </row>
    <row r="17" spans="2:24">
      <c r="B17" s="52" t="str">
        <f>IF('יעדים משרדיים ותקשובים'!$E$7="","",'יעדים משרדיים ותקשובים'!$E$7)</f>
        <v>משרד ראש הממשלה</v>
      </c>
      <c r="C17" s="70" t="s">
        <v>173</v>
      </c>
      <c r="D17" s="93"/>
      <c r="E17" s="93"/>
      <c r="F17" s="238">
        <f t="shared" si="2"/>
        <v>0</v>
      </c>
      <c r="G17" s="93"/>
      <c r="H17" s="93"/>
      <c r="I17" s="238">
        <f t="shared" si="3"/>
        <v>0</v>
      </c>
      <c r="J17" s="75">
        <f t="shared" si="4"/>
        <v>0</v>
      </c>
      <c r="K17" s="95"/>
      <c r="M17" s="20" t="str">
        <f>IF('יעדים משרדיים ותקשובים'!$E$7="","",'יעדים משרדיים ותקשובים'!$E$7)</f>
        <v>משרד ראש הממשלה</v>
      </c>
      <c r="N17" s="72" t="s">
        <v>51</v>
      </c>
      <c r="O17" s="93"/>
      <c r="P17" s="93"/>
      <c r="Q17" s="75">
        <f t="shared" si="5"/>
        <v>0</v>
      </c>
      <c r="R17" s="96"/>
      <c r="U17" s="148" t="e">
        <f t="shared" si="1"/>
        <v>#N/A</v>
      </c>
      <c r="V17" s="148" t="e">
        <f t="shared" si="6"/>
        <v>#N/A</v>
      </c>
      <c r="W17" s="148" t="e">
        <f t="shared" si="7"/>
        <v>#N/A</v>
      </c>
      <c r="X17" s="148" t="e">
        <f t="shared" si="7"/>
        <v>#N/A</v>
      </c>
    </row>
    <row r="18" spans="2:24">
      <c r="B18" s="52" t="str">
        <f>IF('יעדים משרדיים ותקשובים'!$E$7="","",'יעדים משרדיים ותקשובים'!$E$7)</f>
        <v>משרד ראש הממשלה</v>
      </c>
      <c r="C18" s="70" t="s">
        <v>51</v>
      </c>
      <c r="D18" s="93"/>
      <c r="E18" s="93"/>
      <c r="F18" s="238">
        <f t="shared" si="2"/>
        <v>0</v>
      </c>
      <c r="G18" s="93"/>
      <c r="H18" s="93"/>
      <c r="I18" s="238">
        <f t="shared" si="3"/>
        <v>0</v>
      </c>
      <c r="J18" s="75">
        <f t="shared" si="4"/>
        <v>0</v>
      </c>
      <c r="K18" s="95"/>
      <c r="U18" s="148" t="e">
        <f t="shared" si="1"/>
        <v>#N/A</v>
      </c>
      <c r="V18" s="148" t="e">
        <f t="shared" si="6"/>
        <v>#N/A</v>
      </c>
    </row>
    <row r="19" spans="2:24"/>
    <row r="20" spans="2:24"/>
    <row r="21" spans="2:24"/>
    <row r="22" spans="2:24"/>
    <row r="23" spans="2:24"/>
    <row r="24" spans="2:24"/>
    <row r="25" spans="2:24"/>
    <row r="26" spans="2:24"/>
    <row r="27" spans="2:24"/>
    <row r="28" spans="2:24"/>
    <row r="29" spans="2:24"/>
    <row r="30" spans="2:24"/>
    <row r="31" spans="2:24"/>
    <row r="32" spans="2:24"/>
    <row r="33"/>
    <row r="34"/>
    <row r="35"/>
    <row r="36"/>
    <row r="37"/>
    <row r="38"/>
    <row r="39"/>
    <row r="40"/>
    <row r="41"/>
    <row r="42"/>
    <row r="43"/>
    <row r="44"/>
    <row r="45"/>
    <row r="46"/>
    <row r="47"/>
    <row r="48"/>
    <row r="49"/>
    <row r="50"/>
  </sheetData>
  <sheetProtection algorithmName="SHA-512" hashValue="PXrd/vuexycwXx8CglGCFXU7SW9soEUwblfNhWNBImsDbUGLVMVe4LTfqI8H+pxuHRgJndBdlwSZyRHyONGfeA==" saltValue="RaFk6unlduxNyc5u3bDPWw==" spinCount="100000" sheet="1" objects="1" scenarios="1" formatCells="0" formatColumns="0" formatRows="0" autoFilter="0"/>
  <mergeCells count="5">
    <mergeCell ref="D5:E5"/>
    <mergeCell ref="G5:H5"/>
    <mergeCell ref="D6:F6"/>
    <mergeCell ref="G6:I6"/>
    <mergeCell ref="L3:N3"/>
  </mergeCells>
  <conditionalFormatting sqref="D3">
    <cfRule type="cellIs" dxfId="79" priority="5" operator="equal">
      <formula>"אושר"</formula>
    </cfRule>
    <cfRule type="cellIs" dxfId="78" priority="6" operator="equal">
      <formula>"הסתיים"</formula>
    </cfRule>
    <cfRule type="cellIs" dxfId="77" priority="7" operator="equal">
      <formula>"בתהליך"</formula>
    </cfRule>
    <cfRule type="cellIs" dxfId="76" priority="8" operator="equal">
      <formula>"טרם החל"</formula>
    </cfRule>
  </conditionalFormatting>
  <conditionalFormatting sqref="G4">
    <cfRule type="cellIs" dxfId="75" priority="1" operator="equal">
      <formula>"אושר"</formula>
    </cfRule>
    <cfRule type="cellIs" dxfId="74" priority="2" operator="equal">
      <formula>"הסתיים"</formula>
    </cfRule>
    <cfRule type="cellIs" dxfId="73" priority="3" operator="equal">
      <formula>"בתהליך"</formula>
    </cfRule>
    <cfRule type="cellIs" dxfId="72" priority="4" operator="equal">
      <formula>"טרם החל"</formula>
    </cfRule>
  </conditionalFormatting>
  <dataValidations count="3">
    <dataValidation type="list" allowBlank="1" showInputMessage="1" showErrorMessage="1" sqref="G4 D3">
      <formula1>סטטוס_מקטע</formula1>
    </dataValidation>
    <dataValidation type="decimal" operator="greaterThanOrEqual" allowBlank="1" showInputMessage="1" showErrorMessage="1" errorTitle="שגיאה בהזנה" error="יש להזין מספרים בלבד" sqref="D9:E18 G9:H18">
      <formula1>0</formula1>
    </dataValidation>
    <dataValidation type="decimal" operator="greaterThanOrEqual" allowBlank="1" showInputMessage="1" showErrorMessage="1" errorTitle="שגיאה בזנה" error="יש להזין מספרים בלבד" sqref="O9:P17">
      <formula1>0</formula1>
    </dataValidation>
  </dataValidations>
  <printOptions horizontalCentered="1"/>
  <pageMargins left="0" right="0" top="0" bottom="0" header="0" footer="0"/>
  <pageSetup paperSize="9" scale="61" orientation="landscape" r:id="rId1"/>
  <headerFooter>
    <oddFooter>&amp;C&amp;"Arial Unicode MS,רגיל"&amp;K002060עמוד &amp;P מתוך &amp;N עמודים</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2">
    <tabColor rgb="FFFFFF00"/>
  </sheetPr>
  <dimension ref="A1:AH105"/>
  <sheetViews>
    <sheetView rightToLeft="1" topLeftCell="K1" workbookViewId="0">
      <selection activeCell="AE5" sqref="AE5:AH5"/>
    </sheetView>
  </sheetViews>
  <sheetFormatPr defaultRowHeight="14.25"/>
  <cols>
    <col min="1" max="5" width="9" style="306"/>
    <col min="6" max="6" width="11" style="306" customWidth="1"/>
    <col min="7" max="16384" width="9" style="306"/>
  </cols>
  <sheetData>
    <row r="1" spans="1:34">
      <c r="F1" s="306" t="str">
        <f>VLOOKUP(F4,'קידום יעדי רשות התקשוב הממשלתי'!$E:$AJ,32,0)</f>
        <v/>
      </c>
      <c r="G1" s="306" t="str">
        <f>VLOOKUP(G4,'קידום יעדי רשות התקשוב הממשלתי'!$E:$AJ,32,0)</f>
        <v/>
      </c>
      <c r="H1" s="306" t="str">
        <f>VLOOKUP(H4,'קידום יעדי רשות התקשוב הממשלתי'!$E:$AJ,32,0)</f>
        <v/>
      </c>
      <c r="I1" s="306" t="str">
        <f>VLOOKUP(I4,'קידום יעדי רשות התקשוב הממשלתי'!$E:$AJ,32,0)</f>
        <v/>
      </c>
      <c r="J1" s="306" t="str">
        <f>VLOOKUP(J4,'קידום יעדי רשות התקשוב הממשלתי'!$E:$AJ,32,0)</f>
        <v/>
      </c>
      <c r="K1" s="306" t="str">
        <f>VLOOKUP(K4,'קידום יעדי רשות התקשוב הממשלתי'!$E:$AJ,32,0)</f>
        <v/>
      </c>
      <c r="L1" s="306" t="str">
        <f>VLOOKUP(L4,'קידום יעדי רשות התקשוב הממשלתי'!$E:$AJ,32,0)</f>
        <v/>
      </c>
      <c r="M1" s="306" t="str">
        <f>VLOOKUP(M4,'קידום יעדי רשות התקשוב הממשלתי'!$E:$AJ,32,0)</f>
        <v/>
      </c>
      <c r="N1" s="306" t="str">
        <f>VLOOKUP(N4,'קידום יעדי רשות התקשוב הממשלתי'!$E:$AJ,32,0)</f>
        <v/>
      </c>
      <c r="O1" s="306" t="str">
        <f>VLOOKUP(O4,'קידום יעדי רשות התקשוב הממשלתי'!$E:$AJ,32,0)</f>
        <v/>
      </c>
      <c r="P1" s="306" t="str">
        <f>VLOOKUP(P4,'קידום יעדי רשות התקשוב הממשלתי'!$E:$AJ,32,0)</f>
        <v/>
      </c>
      <c r="Q1" s="306" t="str">
        <f>VLOOKUP(Q4,'קידום יעדי רשות התקשוב הממשלתי'!$E:$AJ,32,0)</f>
        <v/>
      </c>
      <c r="R1" s="306" t="str">
        <f>VLOOKUP(R4,'קידום יעדי רשות התקשוב הממשלתי'!$E:$AJ,32,0)</f>
        <v/>
      </c>
      <c r="S1" s="306" t="str">
        <f>VLOOKUP(S4,'קידום יעדי רשות התקשוב הממשלתי'!$E:$AJ,32,0)</f>
        <v/>
      </c>
      <c r="T1" s="306" t="str">
        <f>VLOOKUP(T4,'קידום יעדי רשות התקשוב הממשלתי'!$E:$AJ,32,0)</f>
        <v/>
      </c>
      <c r="U1" s="306" t="str">
        <f>VLOOKUP(U4,'קידום יעדי רשות התקשוב הממשלתי'!$E:$AJ,32,0)</f>
        <v/>
      </c>
      <c r="V1" s="306" t="str">
        <f>VLOOKUP(V4,'קידום יעדי רשות התקשוב הממשלתי'!$E:$AJ,32,0)</f>
        <v/>
      </c>
      <c r="W1" s="306" t="str">
        <f>VLOOKUP(W4,'קידום יעדי רשות התקשוב הממשלתי'!$E:$AJ,32,0)</f>
        <v/>
      </c>
      <c r="X1" s="306" t="str">
        <f>VLOOKUP(X4,'קידום יעדי רשות התקשוב הממשלתי'!$E:$AJ,32,0)</f>
        <v/>
      </c>
      <c r="Y1" s="306" t="str">
        <f>VLOOKUP(Y4,'קידום יעדי רשות התקשוב הממשלתי'!$E:$AJ,32,0)</f>
        <v/>
      </c>
      <c r="Z1" s="306" t="str">
        <f>VLOOKUP(Z4,'קידום יעדי רשות התקשוב הממשלתי'!$E:$AJ,32,0)</f>
        <v/>
      </c>
      <c r="AA1" s="306" t="str">
        <f>VLOOKUP(AA4,'קידום יעדי רשות התקשוב הממשלתי'!$E:$AJ,32,0)</f>
        <v/>
      </c>
      <c r="AB1" s="306" t="str">
        <f>VLOOKUP(AB4,'קידום יעדי רשות התקשוב הממשלתי'!$E:$AJ,32,0)</f>
        <v/>
      </c>
      <c r="AC1" s="306" t="str">
        <f>VLOOKUP(AC4,'קידום יעדי רשות התקשוב הממשלתי'!$E:$AJ,32,0)</f>
        <v/>
      </c>
      <c r="AD1" s="306" t="str">
        <f>VLOOKUP(AD4,'קידום יעדי רשות התקשוב הממשלתי'!$E:$AJ,32,0)</f>
        <v/>
      </c>
      <c r="AE1" s="306" t="str">
        <f>VLOOKUP(AE4,'קידום יעדי רשות התקשוב הממשלתי'!$E:$AJ,32,0)</f>
        <v/>
      </c>
      <c r="AF1" s="306" t="str">
        <f>VLOOKUP(AF4,'קידום יעדי רשות התקשוב הממשלתי'!$E:$AJ,32,0)</f>
        <v/>
      </c>
      <c r="AG1" s="306" t="str">
        <f>VLOOKUP(AG4,'קידום יעדי רשות התקשוב הממשלתי'!$E:$AJ,32,0)</f>
        <v/>
      </c>
      <c r="AH1" s="306" t="str">
        <f>VLOOKUP(AH4,'קידום יעדי רשות התקשוב הממשלתי'!$E:$AJ,32,0)</f>
        <v/>
      </c>
    </row>
    <row r="2" spans="1:34" ht="15">
      <c r="F2" s="307">
        <v>1</v>
      </c>
      <c r="G2" s="307">
        <v>1</v>
      </c>
      <c r="H2" s="307">
        <v>1</v>
      </c>
      <c r="I2" s="307">
        <v>1</v>
      </c>
      <c r="J2" s="307">
        <v>1</v>
      </c>
      <c r="K2" s="307">
        <v>1</v>
      </c>
      <c r="L2" s="307">
        <v>2</v>
      </c>
      <c r="M2" s="307">
        <v>2</v>
      </c>
      <c r="N2" s="307">
        <v>3</v>
      </c>
      <c r="O2" s="307">
        <v>3</v>
      </c>
      <c r="P2" s="307">
        <v>4</v>
      </c>
      <c r="Q2" s="307">
        <v>4</v>
      </c>
      <c r="R2" s="307">
        <v>4</v>
      </c>
      <c r="S2" s="307">
        <v>4</v>
      </c>
      <c r="T2" s="307">
        <v>5</v>
      </c>
      <c r="U2" s="307">
        <v>5</v>
      </c>
      <c r="V2" s="307">
        <v>5</v>
      </c>
      <c r="W2" s="307">
        <v>6</v>
      </c>
      <c r="X2" s="307">
        <v>6</v>
      </c>
      <c r="Y2" s="307">
        <v>6</v>
      </c>
      <c r="Z2" s="307">
        <v>7</v>
      </c>
      <c r="AA2" s="307">
        <v>7</v>
      </c>
      <c r="AB2" s="307">
        <v>7</v>
      </c>
      <c r="AC2" s="307">
        <v>7</v>
      </c>
      <c r="AD2" s="307">
        <v>8</v>
      </c>
      <c r="AE2" s="307">
        <v>9</v>
      </c>
      <c r="AF2" s="307">
        <v>9</v>
      </c>
      <c r="AG2" s="307">
        <v>9</v>
      </c>
      <c r="AH2" s="307">
        <v>9</v>
      </c>
    </row>
    <row r="3" spans="1:34" ht="15">
      <c r="F3" s="307" t="s">
        <v>682</v>
      </c>
      <c r="G3" s="307" t="s">
        <v>682</v>
      </c>
      <c r="H3" s="307" t="s">
        <v>682</v>
      </c>
      <c r="I3" s="307" t="s">
        <v>682</v>
      </c>
      <c r="J3" s="307" t="s">
        <v>682</v>
      </c>
      <c r="K3" s="307" t="s">
        <v>682</v>
      </c>
      <c r="L3" s="307" t="s">
        <v>692</v>
      </c>
      <c r="M3" s="307" t="s">
        <v>692</v>
      </c>
      <c r="N3" s="307" t="s">
        <v>695</v>
      </c>
      <c r="O3" s="307" t="s">
        <v>695</v>
      </c>
      <c r="P3" s="307" t="s">
        <v>698</v>
      </c>
      <c r="Q3" s="307" t="s">
        <v>698</v>
      </c>
      <c r="R3" s="307" t="s">
        <v>698</v>
      </c>
      <c r="S3" s="307" t="s">
        <v>698</v>
      </c>
      <c r="T3" s="307" t="s">
        <v>703</v>
      </c>
      <c r="U3" s="307" t="s">
        <v>703</v>
      </c>
      <c r="V3" s="307" t="s">
        <v>703</v>
      </c>
      <c r="W3" s="307" t="s">
        <v>707</v>
      </c>
      <c r="X3" s="307" t="s">
        <v>707</v>
      </c>
      <c r="Y3" s="307" t="s">
        <v>707</v>
      </c>
      <c r="Z3" s="307" t="s">
        <v>710</v>
      </c>
      <c r="AA3" s="307" t="s">
        <v>710</v>
      </c>
      <c r="AB3" s="307" t="s">
        <v>710</v>
      </c>
      <c r="AC3" s="307" t="s">
        <v>710</v>
      </c>
      <c r="AD3" s="307" t="s">
        <v>715</v>
      </c>
      <c r="AE3" s="307" t="s">
        <v>722</v>
      </c>
      <c r="AF3" s="307" t="s">
        <v>722</v>
      </c>
      <c r="AG3" s="307" t="s">
        <v>722</v>
      </c>
      <c r="AH3" s="307" t="s">
        <v>722</v>
      </c>
    </row>
    <row r="4" spans="1:34" ht="15.75" thickBot="1">
      <c r="F4" s="307" t="str">
        <f>CONCATENATE(F$2,".",COUNTIFS($E$2:F$2,F$2))</f>
        <v>1.1</v>
      </c>
      <c r="G4" s="307" t="str">
        <f>CONCATENATE(G$2,".",COUNTIFS($E$2:G$2,G$2))</f>
        <v>1.2</v>
      </c>
      <c r="H4" s="307" t="str">
        <f>CONCATENATE(H$2,".",COUNTIFS($E$2:H$2,H$2))</f>
        <v>1.3</v>
      </c>
      <c r="I4" s="307" t="str">
        <f>CONCATENATE(I$2,".",COUNTIFS($E$2:I$2,I$2))</f>
        <v>1.4</v>
      </c>
      <c r="J4" s="307" t="str">
        <f>CONCATENATE(J$2,".",COUNTIFS($E$2:J$2,J$2))</f>
        <v>1.5</v>
      </c>
      <c r="K4" s="307" t="str">
        <f>CONCATENATE(K$2,".",COUNTIFS($E$2:K$2,K$2))</f>
        <v>1.6</v>
      </c>
      <c r="L4" s="307" t="str">
        <f>CONCATENATE(L$2,".",COUNTIFS($E$2:L$2,L$2))</f>
        <v>2.1</v>
      </c>
      <c r="M4" s="307" t="str">
        <f>CONCATENATE(M$2,".",COUNTIFS($E$2:M$2,M$2))</f>
        <v>2.2</v>
      </c>
      <c r="N4" s="307" t="str">
        <f>CONCATENATE(N$2,".",COUNTIFS($E$2:N$2,N$2))</f>
        <v>3.1</v>
      </c>
      <c r="O4" s="307" t="str">
        <f>CONCATENATE(O$2,".",COUNTIFS($E$2:O$2,O$2))</f>
        <v>3.2</v>
      </c>
      <c r="P4" s="307" t="str">
        <f>CONCATENATE(P$2,".",COUNTIFS($E$2:P$2,P$2))</f>
        <v>4.1</v>
      </c>
      <c r="Q4" s="307" t="str">
        <f>CONCATENATE(Q$2,".",COUNTIFS($E$2:Q$2,Q$2))</f>
        <v>4.2</v>
      </c>
      <c r="R4" s="307" t="str">
        <f>CONCATENATE(R$2,".",COUNTIFS($E$2:R$2,R$2))</f>
        <v>4.3</v>
      </c>
      <c r="S4" s="307" t="str">
        <f>CONCATENATE(S$2,".",COUNTIFS($E$2:S$2,S$2))</f>
        <v>4.4</v>
      </c>
      <c r="T4" s="307" t="str">
        <f>CONCATENATE(T$2,".",COUNTIFS($E$2:T$2,T$2))</f>
        <v>5.1</v>
      </c>
      <c r="U4" s="307" t="str">
        <f>CONCATENATE(U$2,".",COUNTIFS($E$2:U$2,U$2))</f>
        <v>5.2</v>
      </c>
      <c r="V4" s="307" t="str">
        <f>CONCATENATE(V$2,".",COUNTIFS($E$2:V$2,V$2))</f>
        <v>5.3</v>
      </c>
      <c r="W4" s="307" t="str">
        <f>CONCATENATE(W$2,".",COUNTIFS($E$2:W$2,W$2))</f>
        <v>6.1</v>
      </c>
      <c r="X4" s="307" t="str">
        <f>CONCATENATE(X$2,".",COUNTIFS($E$2:X$2,X$2))</f>
        <v>6.2</v>
      </c>
      <c r="Y4" s="307" t="str">
        <f>CONCATENATE(Y$2,".",COUNTIFS($E$2:Y$2,Y$2))</f>
        <v>6.3</v>
      </c>
      <c r="Z4" s="307" t="str">
        <f>CONCATENATE(Z$2,".",COUNTIFS($E$2:Z$2,Z$2))</f>
        <v>7.1</v>
      </c>
      <c r="AA4" s="307" t="str">
        <f>CONCATENATE(AA$2,".",COUNTIFS($E$2:AA$2,AA$2))</f>
        <v>7.2</v>
      </c>
      <c r="AB4" s="307" t="str">
        <f>CONCATENATE(AB$2,".",COUNTIFS($E$2:AB$2,AB$2))</f>
        <v>7.3</v>
      </c>
      <c r="AC4" s="307" t="str">
        <f>CONCATENATE(AC$2,".",COUNTIFS($E$2:AC$2,AC$2))</f>
        <v>7.4</v>
      </c>
      <c r="AD4" s="307" t="str">
        <f>CONCATENATE(AD$2,".",COUNTIFS($E$2:AD$2,AD$2))</f>
        <v>8.1</v>
      </c>
      <c r="AE4" s="307" t="str">
        <f>CONCATENATE(AE$2,".",COUNTIFS($A$2:AE$2,AE$2))</f>
        <v>9.1</v>
      </c>
      <c r="AF4" s="307" t="str">
        <f>CONCATENATE(AF$2,".",COUNTIFS($A$2:AF$2,AF$2))</f>
        <v>9.2</v>
      </c>
      <c r="AG4" s="307" t="str">
        <f>CONCATENATE(AG$2,".",COUNTIFS($A$2:AG$2,AG$2))</f>
        <v>9.3</v>
      </c>
      <c r="AH4" s="307" t="str">
        <f>CONCATENATE(AH$2,".",COUNTIFS($A$2:AH$2,AH$2))</f>
        <v>9.4</v>
      </c>
    </row>
    <row r="5" spans="1:34" ht="15.75" thickBot="1">
      <c r="A5" s="145" t="s">
        <v>1</v>
      </c>
      <c r="B5" s="303" t="s">
        <v>18</v>
      </c>
      <c r="C5" s="304" t="s">
        <v>4</v>
      </c>
      <c r="D5" s="305" t="s">
        <v>20</v>
      </c>
      <c r="E5" s="304" t="s">
        <v>24</v>
      </c>
      <c r="F5" s="308" t="s">
        <v>683</v>
      </c>
      <c r="G5" s="308" t="s">
        <v>684</v>
      </c>
      <c r="H5" s="308" t="s">
        <v>685</v>
      </c>
      <c r="I5" s="308" t="s">
        <v>686</v>
      </c>
      <c r="J5" s="308" t="s">
        <v>687</v>
      </c>
      <c r="K5" s="309" t="s">
        <v>690</v>
      </c>
      <c r="L5" s="307" t="s">
        <v>693</v>
      </c>
      <c r="M5" s="307" t="s">
        <v>694</v>
      </c>
      <c r="N5" s="307" t="s">
        <v>696</v>
      </c>
      <c r="O5" s="307" t="s">
        <v>697</v>
      </c>
      <c r="P5" s="307" t="s">
        <v>699</v>
      </c>
      <c r="Q5" s="307" t="s">
        <v>700</v>
      </c>
      <c r="R5" s="307" t="s">
        <v>701</v>
      </c>
      <c r="S5" s="307" t="s">
        <v>702</v>
      </c>
      <c r="T5" s="307" t="s">
        <v>704</v>
      </c>
      <c r="U5" s="307" t="s">
        <v>705</v>
      </c>
      <c r="V5" s="307" t="s">
        <v>706</v>
      </c>
      <c r="W5" s="307" t="s">
        <v>22</v>
      </c>
      <c r="X5" s="307" t="s">
        <v>708</v>
      </c>
      <c r="Y5" s="307" t="s">
        <v>709</v>
      </c>
      <c r="Z5" s="307" t="s">
        <v>711</v>
      </c>
      <c r="AA5" s="307" t="s">
        <v>712</v>
      </c>
      <c r="AB5" s="307" t="s">
        <v>713</v>
      </c>
      <c r="AC5" s="307" t="s">
        <v>714</v>
      </c>
      <c r="AD5" s="307" t="s">
        <v>716</v>
      </c>
      <c r="AE5" s="307" t="s">
        <v>724</v>
      </c>
      <c r="AF5" s="307" t="s">
        <v>563</v>
      </c>
      <c r="AG5" s="307" t="s">
        <v>725</v>
      </c>
      <c r="AH5" s="307" t="s">
        <v>51</v>
      </c>
    </row>
    <row r="6" spans="1:34" ht="30">
      <c r="A6" s="310" t="str">
        <f>IF('פעילויות המשרד'!A8="","",'פעילויות המשרד'!A8)</f>
        <v>משרד ראש הממשלה</v>
      </c>
      <c r="B6" s="311" t="str">
        <f>IF('פעילויות המשרד'!B8="","",'פעילויות המשרד'!B8)</f>
        <v>pmo</v>
      </c>
      <c r="C6" s="312">
        <f>IF('פעילויות המשרד'!C8="","",'פעילויות המשרד'!C8)</f>
        <v>1</v>
      </c>
      <c r="D6" s="312" t="str">
        <f>IF('פעילויות המשרד'!D8="","",'פעילויות המשרד'!D8)</f>
        <v/>
      </c>
      <c r="E6" s="313" t="str">
        <f>IF('פעילויות המשרד'!E8="","",'פעילויות המשרד'!E8)</f>
        <v/>
      </c>
      <c r="F6" s="314" t="str">
        <f t="shared" ref="F6:U16" si="0">IF(OR(F$1="",$E6=""),"",IFERROR(IF(SEARCH(CONCATENATE(";",$E6,";"),F$1),F$4,""),""))</f>
        <v/>
      </c>
      <c r="G6" s="314" t="str">
        <f t="shared" si="0"/>
        <v/>
      </c>
      <c r="H6" s="314" t="str">
        <f t="shared" si="0"/>
        <v/>
      </c>
      <c r="I6" s="314" t="str">
        <f t="shared" si="0"/>
        <v/>
      </c>
      <c r="J6" s="314" t="str">
        <f t="shared" si="0"/>
        <v/>
      </c>
      <c r="K6" s="314" t="str">
        <f t="shared" si="0"/>
        <v/>
      </c>
      <c r="L6" s="314" t="str">
        <f t="shared" si="0"/>
        <v/>
      </c>
      <c r="M6" s="314" t="str">
        <f t="shared" si="0"/>
        <v/>
      </c>
      <c r="N6" s="314" t="str">
        <f t="shared" si="0"/>
        <v/>
      </c>
      <c r="O6" s="314" t="str">
        <f t="shared" si="0"/>
        <v/>
      </c>
      <c r="P6" s="314" t="str">
        <f t="shared" si="0"/>
        <v/>
      </c>
      <c r="Q6" s="314" t="str">
        <f t="shared" si="0"/>
        <v/>
      </c>
      <c r="R6" s="314" t="str">
        <f t="shared" si="0"/>
        <v/>
      </c>
      <c r="S6" s="314" t="str">
        <f t="shared" si="0"/>
        <v/>
      </c>
      <c r="T6" s="314" t="str">
        <f t="shared" si="0"/>
        <v/>
      </c>
      <c r="U6" s="314" t="str">
        <f t="shared" si="0"/>
        <v/>
      </c>
      <c r="V6" s="314" t="str">
        <f t="shared" ref="V6:AH21" si="1">IF(OR(V$1="",$E6=""),"",IFERROR(IF(SEARCH(CONCATENATE(";",$E6,";"),V$1),V$4,""),""))</f>
        <v/>
      </c>
      <c r="W6" s="314" t="str">
        <f t="shared" si="1"/>
        <v/>
      </c>
      <c r="X6" s="314" t="str">
        <f t="shared" si="1"/>
        <v/>
      </c>
      <c r="Y6" s="314" t="str">
        <f t="shared" si="1"/>
        <v/>
      </c>
      <c r="Z6" s="314" t="str">
        <f t="shared" si="1"/>
        <v/>
      </c>
      <c r="AA6" s="314" t="str">
        <f t="shared" si="1"/>
        <v/>
      </c>
      <c r="AB6" s="314" t="str">
        <f t="shared" si="1"/>
        <v/>
      </c>
      <c r="AC6" s="314" t="str">
        <f t="shared" si="1"/>
        <v/>
      </c>
      <c r="AD6" s="314" t="str">
        <f t="shared" si="1"/>
        <v/>
      </c>
      <c r="AE6" s="314" t="str">
        <f t="shared" si="1"/>
        <v/>
      </c>
      <c r="AF6" s="314" t="str">
        <f t="shared" si="1"/>
        <v/>
      </c>
      <c r="AG6" s="314" t="str">
        <f t="shared" si="1"/>
        <v/>
      </c>
      <c r="AH6" s="314" t="str">
        <f t="shared" si="1"/>
        <v/>
      </c>
    </row>
    <row r="7" spans="1:34" ht="30">
      <c r="A7" s="310" t="str">
        <f>IF('פעילויות המשרד'!A9="","",'פעילויות המשרד'!A9)</f>
        <v>משרד ראש הממשלה</v>
      </c>
      <c r="B7" s="311" t="str">
        <f>IF('פעילויות המשרד'!B9="","",'פעילויות המשרד'!B9)</f>
        <v>pmo</v>
      </c>
      <c r="C7" s="312">
        <f>IF('פעילויות המשרד'!C9="","",'פעילויות המשרד'!C9)</f>
        <v>2</v>
      </c>
      <c r="D7" s="312" t="str">
        <f>IF('פעילויות המשרד'!D9="","",'פעילויות המשרד'!D9)</f>
        <v/>
      </c>
      <c r="E7" s="313" t="str">
        <f>IF('פעילויות המשרד'!E9="","",'פעילויות המשרד'!E9)</f>
        <v/>
      </c>
      <c r="F7" s="314" t="str">
        <f t="shared" si="0"/>
        <v/>
      </c>
      <c r="G7" s="314" t="str">
        <f t="shared" si="0"/>
        <v/>
      </c>
      <c r="H7" s="314" t="str">
        <f t="shared" si="0"/>
        <v/>
      </c>
      <c r="I7" s="314" t="str">
        <f t="shared" si="0"/>
        <v/>
      </c>
      <c r="J7" s="314" t="str">
        <f t="shared" si="0"/>
        <v/>
      </c>
      <c r="K7" s="314" t="str">
        <f t="shared" si="0"/>
        <v/>
      </c>
      <c r="L7" s="314" t="str">
        <f t="shared" si="0"/>
        <v/>
      </c>
      <c r="M7" s="314" t="str">
        <f t="shared" si="0"/>
        <v/>
      </c>
      <c r="N7" s="314" t="str">
        <f t="shared" si="0"/>
        <v/>
      </c>
      <c r="O7" s="314" t="str">
        <f t="shared" si="0"/>
        <v/>
      </c>
      <c r="P7" s="314" t="str">
        <f t="shared" si="0"/>
        <v/>
      </c>
      <c r="Q7" s="314" t="str">
        <f t="shared" si="0"/>
        <v/>
      </c>
      <c r="R7" s="314" t="str">
        <f t="shared" si="0"/>
        <v/>
      </c>
      <c r="S7" s="314" t="str">
        <f t="shared" si="0"/>
        <v/>
      </c>
      <c r="T7" s="314" t="str">
        <f t="shared" si="0"/>
        <v/>
      </c>
      <c r="U7" s="314" t="str">
        <f t="shared" si="0"/>
        <v/>
      </c>
      <c r="V7" s="314" t="str">
        <f t="shared" si="1"/>
        <v/>
      </c>
      <c r="W7" s="314" t="str">
        <f t="shared" si="1"/>
        <v/>
      </c>
      <c r="X7" s="314" t="str">
        <f t="shared" si="1"/>
        <v/>
      </c>
      <c r="Y7" s="314" t="str">
        <f t="shared" si="1"/>
        <v/>
      </c>
      <c r="Z7" s="314" t="str">
        <f t="shared" si="1"/>
        <v/>
      </c>
      <c r="AA7" s="314" t="str">
        <f t="shared" si="1"/>
        <v/>
      </c>
      <c r="AB7" s="314" t="str">
        <f t="shared" si="1"/>
        <v/>
      </c>
      <c r="AC7" s="314" t="str">
        <f t="shared" si="1"/>
        <v/>
      </c>
      <c r="AD7" s="314" t="str">
        <f t="shared" si="1"/>
        <v/>
      </c>
      <c r="AE7" s="314" t="str">
        <f t="shared" si="1"/>
        <v/>
      </c>
      <c r="AF7" s="314" t="str">
        <f t="shared" si="1"/>
        <v/>
      </c>
      <c r="AG7" s="314" t="str">
        <f t="shared" si="1"/>
        <v/>
      </c>
      <c r="AH7" s="314" t="str">
        <f t="shared" si="1"/>
        <v/>
      </c>
    </row>
    <row r="8" spans="1:34" ht="30">
      <c r="A8" s="310" t="str">
        <f>IF('פעילויות המשרד'!A10="","",'פעילויות המשרד'!A10)</f>
        <v>משרד ראש הממשלה</v>
      </c>
      <c r="B8" s="311" t="str">
        <f>IF('פעילויות המשרד'!B10="","",'פעילויות המשרד'!B10)</f>
        <v>pmo</v>
      </c>
      <c r="C8" s="312">
        <f>IF('פעילויות המשרד'!C10="","",'פעילויות המשרד'!C10)</f>
        <v>3</v>
      </c>
      <c r="D8" s="312" t="str">
        <f>IF('פעילויות המשרד'!D10="","",'פעילויות המשרד'!D10)</f>
        <v/>
      </c>
      <c r="E8" s="313" t="str">
        <f>IF('פעילויות המשרד'!E10="","",'פעילויות המשרד'!E10)</f>
        <v/>
      </c>
      <c r="F8" s="314" t="str">
        <f t="shared" si="0"/>
        <v/>
      </c>
      <c r="G8" s="314" t="str">
        <f t="shared" si="0"/>
        <v/>
      </c>
      <c r="H8" s="314" t="str">
        <f t="shared" si="0"/>
        <v/>
      </c>
      <c r="I8" s="314" t="str">
        <f t="shared" si="0"/>
        <v/>
      </c>
      <c r="J8" s="314" t="str">
        <f t="shared" si="0"/>
        <v/>
      </c>
      <c r="K8" s="314" t="str">
        <f t="shared" si="0"/>
        <v/>
      </c>
      <c r="L8" s="314" t="str">
        <f t="shared" si="0"/>
        <v/>
      </c>
      <c r="M8" s="314" t="str">
        <f t="shared" si="0"/>
        <v/>
      </c>
      <c r="N8" s="314" t="str">
        <f t="shared" si="0"/>
        <v/>
      </c>
      <c r="O8" s="314" t="str">
        <f t="shared" si="0"/>
        <v/>
      </c>
      <c r="P8" s="314" t="str">
        <f t="shared" si="0"/>
        <v/>
      </c>
      <c r="Q8" s="314" t="str">
        <f t="shared" si="0"/>
        <v/>
      </c>
      <c r="R8" s="314" t="str">
        <f t="shared" si="0"/>
        <v/>
      </c>
      <c r="S8" s="314" t="str">
        <f t="shared" si="0"/>
        <v/>
      </c>
      <c r="T8" s="314" t="str">
        <f t="shared" si="0"/>
        <v/>
      </c>
      <c r="U8" s="314" t="str">
        <f t="shared" si="0"/>
        <v/>
      </c>
      <c r="V8" s="314" t="str">
        <f t="shared" si="1"/>
        <v/>
      </c>
      <c r="W8" s="314" t="str">
        <f t="shared" si="1"/>
        <v/>
      </c>
      <c r="X8" s="314" t="str">
        <f t="shared" si="1"/>
        <v/>
      </c>
      <c r="Y8" s="314" t="str">
        <f t="shared" si="1"/>
        <v/>
      </c>
      <c r="Z8" s="314" t="str">
        <f t="shared" si="1"/>
        <v/>
      </c>
      <c r="AA8" s="314" t="str">
        <f t="shared" si="1"/>
        <v/>
      </c>
      <c r="AB8" s="314" t="str">
        <f t="shared" si="1"/>
        <v/>
      </c>
      <c r="AC8" s="314" t="str">
        <f t="shared" si="1"/>
        <v/>
      </c>
      <c r="AD8" s="314" t="str">
        <f t="shared" si="1"/>
        <v/>
      </c>
      <c r="AE8" s="314" t="str">
        <f t="shared" si="1"/>
        <v/>
      </c>
      <c r="AF8" s="314" t="str">
        <f t="shared" si="1"/>
        <v/>
      </c>
      <c r="AG8" s="314" t="str">
        <f t="shared" si="1"/>
        <v/>
      </c>
      <c r="AH8" s="314" t="str">
        <f t="shared" si="1"/>
        <v/>
      </c>
    </row>
    <row r="9" spans="1:34" ht="30">
      <c r="A9" s="310" t="str">
        <f>IF('פעילויות המשרד'!A11="","",'פעילויות המשרד'!A11)</f>
        <v>משרד ראש הממשלה</v>
      </c>
      <c r="B9" s="311" t="str">
        <f>IF('פעילויות המשרד'!B11="","",'פעילויות המשרד'!B11)</f>
        <v>pmo</v>
      </c>
      <c r="C9" s="312">
        <f>IF('פעילויות המשרד'!C11="","",'פעילויות המשרד'!C11)</f>
        <v>4</v>
      </c>
      <c r="D9" s="312" t="str">
        <f>IF('פעילויות המשרד'!D11="","",'פעילויות המשרד'!D11)</f>
        <v/>
      </c>
      <c r="E9" s="313" t="str">
        <f>IF('פעילויות המשרד'!E11="","",'פעילויות המשרד'!E11)</f>
        <v/>
      </c>
      <c r="F9" s="314" t="str">
        <f t="shared" si="0"/>
        <v/>
      </c>
      <c r="G9" s="314" t="str">
        <f t="shared" si="0"/>
        <v/>
      </c>
      <c r="H9" s="314" t="str">
        <f t="shared" si="0"/>
        <v/>
      </c>
      <c r="I9" s="314" t="str">
        <f t="shared" si="0"/>
        <v/>
      </c>
      <c r="J9" s="314" t="str">
        <f t="shared" si="0"/>
        <v/>
      </c>
      <c r="K9" s="314" t="str">
        <f t="shared" si="0"/>
        <v/>
      </c>
      <c r="L9" s="314" t="str">
        <f t="shared" si="0"/>
        <v/>
      </c>
      <c r="M9" s="314" t="str">
        <f t="shared" si="0"/>
        <v/>
      </c>
      <c r="N9" s="314" t="str">
        <f t="shared" si="0"/>
        <v/>
      </c>
      <c r="O9" s="314" t="str">
        <f t="shared" si="0"/>
        <v/>
      </c>
      <c r="P9" s="314" t="str">
        <f t="shared" si="0"/>
        <v/>
      </c>
      <c r="Q9" s="314" t="str">
        <f t="shared" si="0"/>
        <v/>
      </c>
      <c r="R9" s="314" t="str">
        <f t="shared" si="0"/>
        <v/>
      </c>
      <c r="S9" s="314" t="str">
        <f t="shared" si="0"/>
        <v/>
      </c>
      <c r="T9" s="314" t="str">
        <f t="shared" si="0"/>
        <v/>
      </c>
      <c r="U9" s="314" t="str">
        <f t="shared" si="0"/>
        <v/>
      </c>
      <c r="V9" s="314" t="str">
        <f t="shared" si="1"/>
        <v/>
      </c>
      <c r="W9" s="314" t="str">
        <f t="shared" si="1"/>
        <v/>
      </c>
      <c r="X9" s="314" t="str">
        <f t="shared" si="1"/>
        <v/>
      </c>
      <c r="Y9" s="314" t="str">
        <f t="shared" si="1"/>
        <v/>
      </c>
      <c r="Z9" s="314" t="str">
        <f t="shared" si="1"/>
        <v/>
      </c>
      <c r="AA9" s="314" t="str">
        <f t="shared" si="1"/>
        <v/>
      </c>
      <c r="AB9" s="314" t="str">
        <f t="shared" si="1"/>
        <v/>
      </c>
      <c r="AC9" s="314" t="str">
        <f t="shared" si="1"/>
        <v/>
      </c>
      <c r="AD9" s="314" t="str">
        <f t="shared" si="1"/>
        <v/>
      </c>
      <c r="AE9" s="314" t="str">
        <f t="shared" si="1"/>
        <v/>
      </c>
      <c r="AF9" s="314" t="str">
        <f t="shared" si="1"/>
        <v/>
      </c>
      <c r="AG9" s="314" t="str">
        <f t="shared" si="1"/>
        <v/>
      </c>
      <c r="AH9" s="314" t="str">
        <f t="shared" si="1"/>
        <v/>
      </c>
    </row>
    <row r="10" spans="1:34" ht="30">
      <c r="A10" s="310" t="str">
        <f>IF('פעילויות המשרד'!A12="","",'פעילויות המשרד'!A12)</f>
        <v>משרד ראש הממשלה</v>
      </c>
      <c r="B10" s="311" t="str">
        <f>IF('פעילויות המשרד'!B12="","",'פעילויות המשרד'!B12)</f>
        <v>pmo</v>
      </c>
      <c r="C10" s="312">
        <f>IF('פעילויות המשרד'!C12="","",'פעילויות המשרד'!C12)</f>
        <v>5</v>
      </c>
      <c r="D10" s="312" t="str">
        <f>IF('פעילויות המשרד'!D12="","",'פעילויות המשרד'!D12)</f>
        <v/>
      </c>
      <c r="E10" s="313" t="str">
        <f>IF('פעילויות המשרד'!E12="","",'פעילויות המשרד'!E12)</f>
        <v/>
      </c>
      <c r="F10" s="314" t="str">
        <f t="shared" si="0"/>
        <v/>
      </c>
      <c r="G10" s="314" t="str">
        <f t="shared" si="0"/>
        <v/>
      </c>
      <c r="H10" s="314" t="str">
        <f t="shared" si="0"/>
        <v/>
      </c>
      <c r="I10" s="314" t="str">
        <f t="shared" si="0"/>
        <v/>
      </c>
      <c r="J10" s="314" t="str">
        <f t="shared" si="0"/>
        <v/>
      </c>
      <c r="K10" s="314" t="str">
        <f t="shared" si="0"/>
        <v/>
      </c>
      <c r="L10" s="314" t="str">
        <f t="shared" si="0"/>
        <v/>
      </c>
      <c r="M10" s="314" t="str">
        <f t="shared" si="0"/>
        <v/>
      </c>
      <c r="N10" s="314" t="str">
        <f t="shared" si="0"/>
        <v/>
      </c>
      <c r="O10" s="314" t="str">
        <f t="shared" si="0"/>
        <v/>
      </c>
      <c r="P10" s="314" t="str">
        <f t="shared" si="0"/>
        <v/>
      </c>
      <c r="Q10" s="314" t="str">
        <f t="shared" si="0"/>
        <v/>
      </c>
      <c r="R10" s="314" t="str">
        <f t="shared" si="0"/>
        <v/>
      </c>
      <c r="S10" s="314" t="str">
        <f t="shared" si="0"/>
        <v/>
      </c>
      <c r="T10" s="314" t="str">
        <f t="shared" si="0"/>
        <v/>
      </c>
      <c r="U10" s="314" t="str">
        <f t="shared" si="0"/>
        <v/>
      </c>
      <c r="V10" s="314" t="str">
        <f t="shared" si="1"/>
        <v/>
      </c>
      <c r="W10" s="314" t="str">
        <f t="shared" si="1"/>
        <v/>
      </c>
      <c r="X10" s="314" t="str">
        <f t="shared" si="1"/>
        <v/>
      </c>
      <c r="Y10" s="314" t="str">
        <f t="shared" si="1"/>
        <v/>
      </c>
      <c r="Z10" s="314" t="str">
        <f t="shared" si="1"/>
        <v/>
      </c>
      <c r="AA10" s="314" t="str">
        <f t="shared" si="1"/>
        <v/>
      </c>
      <c r="AB10" s="314" t="str">
        <f t="shared" si="1"/>
        <v/>
      </c>
      <c r="AC10" s="314" t="str">
        <f t="shared" si="1"/>
        <v/>
      </c>
      <c r="AD10" s="314" t="str">
        <f t="shared" si="1"/>
        <v/>
      </c>
      <c r="AE10" s="314" t="str">
        <f t="shared" si="1"/>
        <v/>
      </c>
      <c r="AF10" s="314" t="str">
        <f t="shared" si="1"/>
        <v/>
      </c>
      <c r="AG10" s="314" t="str">
        <f t="shared" si="1"/>
        <v/>
      </c>
      <c r="AH10" s="314" t="str">
        <f t="shared" si="1"/>
        <v/>
      </c>
    </row>
    <row r="11" spans="1:34" ht="30">
      <c r="A11" s="310" t="str">
        <f>IF('פעילויות המשרד'!A13="","",'פעילויות המשרד'!A13)</f>
        <v>משרד ראש הממשלה</v>
      </c>
      <c r="B11" s="311" t="str">
        <f>IF('פעילויות המשרד'!B13="","",'פעילויות המשרד'!B13)</f>
        <v>pmo</v>
      </c>
      <c r="C11" s="312">
        <f>IF('פעילויות המשרד'!C13="","",'פעילויות המשרד'!C13)</f>
        <v>6</v>
      </c>
      <c r="D11" s="312" t="str">
        <f>IF('פעילויות המשרד'!D13="","",'פעילויות המשרד'!D13)</f>
        <v/>
      </c>
      <c r="E11" s="313" t="str">
        <f>IF('פעילויות המשרד'!E13="","",'פעילויות המשרד'!E13)</f>
        <v/>
      </c>
      <c r="F11" s="314" t="str">
        <f t="shared" si="0"/>
        <v/>
      </c>
      <c r="G11" s="314" t="str">
        <f t="shared" si="0"/>
        <v/>
      </c>
      <c r="H11" s="314" t="str">
        <f t="shared" si="0"/>
        <v/>
      </c>
      <c r="I11" s="314" t="str">
        <f t="shared" si="0"/>
        <v/>
      </c>
      <c r="J11" s="314" t="str">
        <f t="shared" si="0"/>
        <v/>
      </c>
      <c r="K11" s="314" t="str">
        <f t="shared" si="0"/>
        <v/>
      </c>
      <c r="L11" s="314" t="str">
        <f t="shared" si="0"/>
        <v/>
      </c>
      <c r="M11" s="314" t="str">
        <f t="shared" si="0"/>
        <v/>
      </c>
      <c r="N11" s="314" t="str">
        <f t="shared" si="0"/>
        <v/>
      </c>
      <c r="O11" s="314" t="str">
        <f t="shared" si="0"/>
        <v/>
      </c>
      <c r="P11" s="314" t="str">
        <f t="shared" si="0"/>
        <v/>
      </c>
      <c r="Q11" s="314" t="str">
        <f t="shared" si="0"/>
        <v/>
      </c>
      <c r="R11" s="314" t="str">
        <f t="shared" si="0"/>
        <v/>
      </c>
      <c r="S11" s="314" t="str">
        <f t="shared" si="0"/>
        <v/>
      </c>
      <c r="T11" s="314" t="str">
        <f t="shared" si="0"/>
        <v/>
      </c>
      <c r="U11" s="314" t="str">
        <f t="shared" si="0"/>
        <v/>
      </c>
      <c r="V11" s="314" t="str">
        <f t="shared" si="1"/>
        <v/>
      </c>
      <c r="W11" s="314" t="str">
        <f t="shared" si="1"/>
        <v/>
      </c>
      <c r="X11" s="314" t="str">
        <f t="shared" si="1"/>
        <v/>
      </c>
      <c r="Y11" s="314" t="str">
        <f t="shared" si="1"/>
        <v/>
      </c>
      <c r="Z11" s="314" t="str">
        <f t="shared" si="1"/>
        <v/>
      </c>
      <c r="AA11" s="314" t="str">
        <f t="shared" si="1"/>
        <v/>
      </c>
      <c r="AB11" s="314" t="str">
        <f t="shared" si="1"/>
        <v/>
      </c>
      <c r="AC11" s="314" t="str">
        <f t="shared" si="1"/>
        <v/>
      </c>
      <c r="AD11" s="314" t="str">
        <f t="shared" si="1"/>
        <v/>
      </c>
      <c r="AE11" s="314" t="str">
        <f t="shared" si="1"/>
        <v/>
      </c>
      <c r="AF11" s="314" t="str">
        <f t="shared" si="1"/>
        <v/>
      </c>
      <c r="AG11" s="314" t="str">
        <f t="shared" si="1"/>
        <v/>
      </c>
      <c r="AH11" s="314" t="str">
        <f t="shared" si="1"/>
        <v/>
      </c>
    </row>
    <row r="12" spans="1:34" ht="30">
      <c r="A12" s="310" t="str">
        <f>IF('פעילויות המשרד'!A14="","",'פעילויות המשרד'!A14)</f>
        <v>משרד ראש הממשלה</v>
      </c>
      <c r="B12" s="311" t="str">
        <f>IF('פעילויות המשרד'!B14="","",'פעילויות המשרד'!B14)</f>
        <v>pmo</v>
      </c>
      <c r="C12" s="312">
        <f>IF('פעילויות המשרד'!C14="","",'פעילויות המשרד'!C14)</f>
        <v>7</v>
      </c>
      <c r="D12" s="312" t="str">
        <f>IF('פעילויות המשרד'!D14="","",'פעילויות המשרד'!D14)</f>
        <v/>
      </c>
      <c r="E12" s="313" t="str">
        <f>IF('פעילויות המשרד'!E14="","",'פעילויות המשרד'!E14)</f>
        <v/>
      </c>
      <c r="F12" s="314" t="str">
        <f t="shared" si="0"/>
        <v/>
      </c>
      <c r="G12" s="314" t="str">
        <f t="shared" si="0"/>
        <v/>
      </c>
      <c r="H12" s="314" t="str">
        <f t="shared" si="0"/>
        <v/>
      </c>
      <c r="I12" s="314" t="str">
        <f t="shared" si="0"/>
        <v/>
      </c>
      <c r="J12" s="314" t="str">
        <f t="shared" si="0"/>
        <v/>
      </c>
      <c r="K12" s="314" t="str">
        <f t="shared" si="0"/>
        <v/>
      </c>
      <c r="L12" s="314" t="str">
        <f t="shared" si="0"/>
        <v/>
      </c>
      <c r="M12" s="314" t="str">
        <f t="shared" si="0"/>
        <v/>
      </c>
      <c r="N12" s="314" t="str">
        <f t="shared" si="0"/>
        <v/>
      </c>
      <c r="O12" s="314" t="str">
        <f t="shared" si="0"/>
        <v/>
      </c>
      <c r="P12" s="314" t="str">
        <f t="shared" si="0"/>
        <v/>
      </c>
      <c r="Q12" s="314" t="str">
        <f t="shared" si="0"/>
        <v/>
      </c>
      <c r="R12" s="314" t="str">
        <f t="shared" si="0"/>
        <v/>
      </c>
      <c r="S12" s="314" t="str">
        <f t="shared" si="0"/>
        <v/>
      </c>
      <c r="T12" s="314" t="str">
        <f t="shared" si="0"/>
        <v/>
      </c>
      <c r="U12" s="314" t="str">
        <f t="shared" si="0"/>
        <v/>
      </c>
      <c r="V12" s="314" t="str">
        <f t="shared" si="1"/>
        <v/>
      </c>
      <c r="W12" s="314" t="str">
        <f t="shared" si="1"/>
        <v/>
      </c>
      <c r="X12" s="314" t="str">
        <f t="shared" si="1"/>
        <v/>
      </c>
      <c r="Y12" s="314" t="str">
        <f t="shared" si="1"/>
        <v/>
      </c>
      <c r="Z12" s="314" t="str">
        <f t="shared" si="1"/>
        <v/>
      </c>
      <c r="AA12" s="314" t="str">
        <f t="shared" si="1"/>
        <v/>
      </c>
      <c r="AB12" s="314" t="str">
        <f t="shared" si="1"/>
        <v/>
      </c>
      <c r="AC12" s="314" t="str">
        <f t="shared" si="1"/>
        <v/>
      </c>
      <c r="AD12" s="314" t="str">
        <f t="shared" si="1"/>
        <v/>
      </c>
      <c r="AE12" s="314" t="str">
        <f t="shared" si="1"/>
        <v/>
      </c>
      <c r="AF12" s="314" t="str">
        <f t="shared" si="1"/>
        <v/>
      </c>
      <c r="AG12" s="314" t="str">
        <f t="shared" si="1"/>
        <v/>
      </c>
      <c r="AH12" s="314" t="str">
        <f t="shared" si="1"/>
        <v/>
      </c>
    </row>
    <row r="13" spans="1:34" ht="30">
      <c r="A13" s="310" t="str">
        <f>IF('פעילויות המשרד'!A15="","",'פעילויות המשרד'!A15)</f>
        <v>משרד ראש הממשלה</v>
      </c>
      <c r="B13" s="311" t="str">
        <f>IF('פעילויות המשרד'!B15="","",'פעילויות המשרד'!B15)</f>
        <v>pmo</v>
      </c>
      <c r="C13" s="312">
        <f>IF('פעילויות המשרד'!C15="","",'פעילויות המשרד'!C15)</f>
        <v>8</v>
      </c>
      <c r="D13" s="312" t="str">
        <f>IF('פעילויות המשרד'!D15="","",'פעילויות המשרד'!D15)</f>
        <v/>
      </c>
      <c r="E13" s="313" t="str">
        <f>IF('פעילויות המשרד'!E15="","",'פעילויות המשרד'!E15)</f>
        <v/>
      </c>
      <c r="F13" s="314" t="str">
        <f t="shared" si="0"/>
        <v/>
      </c>
      <c r="G13" s="314" t="str">
        <f t="shared" si="0"/>
        <v/>
      </c>
      <c r="H13" s="314" t="str">
        <f t="shared" si="0"/>
        <v/>
      </c>
      <c r="I13" s="314" t="str">
        <f t="shared" si="0"/>
        <v/>
      </c>
      <c r="J13" s="314" t="str">
        <f t="shared" si="0"/>
        <v/>
      </c>
      <c r="K13" s="314" t="str">
        <f t="shared" si="0"/>
        <v/>
      </c>
      <c r="L13" s="314" t="str">
        <f t="shared" si="0"/>
        <v/>
      </c>
      <c r="M13" s="314" t="str">
        <f t="shared" si="0"/>
        <v/>
      </c>
      <c r="N13" s="314" t="str">
        <f t="shared" si="0"/>
        <v/>
      </c>
      <c r="O13" s="314" t="str">
        <f t="shared" si="0"/>
        <v/>
      </c>
      <c r="P13" s="314" t="str">
        <f t="shared" si="0"/>
        <v/>
      </c>
      <c r="Q13" s="314" t="str">
        <f t="shared" si="0"/>
        <v/>
      </c>
      <c r="R13" s="314" t="str">
        <f t="shared" si="0"/>
        <v/>
      </c>
      <c r="S13" s="314" t="str">
        <f t="shared" si="0"/>
        <v/>
      </c>
      <c r="T13" s="314" t="str">
        <f t="shared" si="0"/>
        <v/>
      </c>
      <c r="U13" s="314" t="str">
        <f t="shared" si="0"/>
        <v/>
      </c>
      <c r="V13" s="314" t="str">
        <f t="shared" si="1"/>
        <v/>
      </c>
      <c r="W13" s="314" t="str">
        <f t="shared" si="1"/>
        <v/>
      </c>
      <c r="X13" s="314" t="str">
        <f t="shared" si="1"/>
        <v/>
      </c>
      <c r="Y13" s="314" t="str">
        <f t="shared" si="1"/>
        <v/>
      </c>
      <c r="Z13" s="314" t="str">
        <f t="shared" si="1"/>
        <v/>
      </c>
      <c r="AA13" s="314" t="str">
        <f t="shared" si="1"/>
        <v/>
      </c>
      <c r="AB13" s="314" t="str">
        <f t="shared" si="1"/>
        <v/>
      </c>
      <c r="AC13" s="314" t="str">
        <f t="shared" si="1"/>
        <v/>
      </c>
      <c r="AD13" s="314" t="str">
        <f t="shared" si="1"/>
        <v/>
      </c>
      <c r="AE13" s="314" t="str">
        <f t="shared" si="1"/>
        <v/>
      </c>
      <c r="AF13" s="314" t="str">
        <f t="shared" si="1"/>
        <v/>
      </c>
      <c r="AG13" s="314" t="str">
        <f t="shared" si="1"/>
        <v/>
      </c>
      <c r="AH13" s="314" t="str">
        <f t="shared" si="1"/>
        <v/>
      </c>
    </row>
    <row r="14" spans="1:34" ht="30">
      <c r="A14" s="310" t="str">
        <f>IF('פעילויות המשרד'!A16="","",'פעילויות המשרד'!A16)</f>
        <v>משרד ראש הממשלה</v>
      </c>
      <c r="B14" s="311" t="str">
        <f>IF('פעילויות המשרד'!B16="","",'פעילויות המשרד'!B16)</f>
        <v>pmo</v>
      </c>
      <c r="C14" s="312">
        <f>IF('פעילויות המשרד'!C16="","",'פעילויות המשרד'!C16)</f>
        <v>9</v>
      </c>
      <c r="D14" s="312" t="str">
        <f>IF('פעילויות המשרד'!D16="","",'פעילויות המשרד'!D16)</f>
        <v/>
      </c>
      <c r="E14" s="313" t="str">
        <f>IF('פעילויות המשרד'!E16="","",'פעילויות המשרד'!E16)</f>
        <v/>
      </c>
      <c r="F14" s="314" t="str">
        <f t="shared" si="0"/>
        <v/>
      </c>
      <c r="G14" s="314" t="str">
        <f t="shared" si="0"/>
        <v/>
      </c>
      <c r="H14" s="314" t="str">
        <f t="shared" si="0"/>
        <v/>
      </c>
      <c r="I14" s="314" t="str">
        <f t="shared" si="0"/>
        <v/>
      </c>
      <c r="J14" s="314" t="str">
        <f t="shared" si="0"/>
        <v/>
      </c>
      <c r="K14" s="314" t="str">
        <f t="shared" si="0"/>
        <v/>
      </c>
      <c r="L14" s="314" t="str">
        <f t="shared" si="0"/>
        <v/>
      </c>
      <c r="M14" s="314" t="str">
        <f t="shared" si="0"/>
        <v/>
      </c>
      <c r="N14" s="314" t="str">
        <f t="shared" si="0"/>
        <v/>
      </c>
      <c r="O14" s="314" t="str">
        <f t="shared" si="0"/>
        <v/>
      </c>
      <c r="P14" s="314" t="str">
        <f t="shared" si="0"/>
        <v/>
      </c>
      <c r="Q14" s="314" t="str">
        <f t="shared" si="0"/>
        <v/>
      </c>
      <c r="R14" s="314" t="str">
        <f t="shared" si="0"/>
        <v/>
      </c>
      <c r="S14" s="314" t="str">
        <f t="shared" si="0"/>
        <v/>
      </c>
      <c r="T14" s="314" t="str">
        <f t="shared" si="0"/>
        <v/>
      </c>
      <c r="U14" s="314" t="str">
        <f t="shared" si="0"/>
        <v/>
      </c>
      <c r="V14" s="314" t="str">
        <f t="shared" si="1"/>
        <v/>
      </c>
      <c r="W14" s="314" t="str">
        <f t="shared" si="1"/>
        <v/>
      </c>
      <c r="X14" s="314" t="str">
        <f t="shared" si="1"/>
        <v/>
      </c>
      <c r="Y14" s="314" t="str">
        <f t="shared" si="1"/>
        <v/>
      </c>
      <c r="Z14" s="314" t="str">
        <f t="shared" si="1"/>
        <v/>
      </c>
      <c r="AA14" s="314" t="str">
        <f t="shared" si="1"/>
        <v/>
      </c>
      <c r="AB14" s="314" t="str">
        <f t="shared" si="1"/>
        <v/>
      </c>
      <c r="AC14" s="314" t="str">
        <f t="shared" si="1"/>
        <v/>
      </c>
      <c r="AD14" s="314" t="str">
        <f t="shared" si="1"/>
        <v/>
      </c>
      <c r="AE14" s="314" t="str">
        <f t="shared" si="1"/>
        <v/>
      </c>
      <c r="AF14" s="314" t="str">
        <f t="shared" si="1"/>
        <v/>
      </c>
      <c r="AG14" s="314" t="str">
        <f t="shared" si="1"/>
        <v/>
      </c>
      <c r="AH14" s="314" t="str">
        <f t="shared" si="1"/>
        <v/>
      </c>
    </row>
    <row r="15" spans="1:34" ht="30">
      <c r="A15" s="310" t="str">
        <f>IF('פעילויות המשרד'!A17="","",'פעילויות המשרד'!A17)</f>
        <v>משרד ראש הממשלה</v>
      </c>
      <c r="B15" s="311" t="str">
        <f>IF('פעילויות המשרד'!B17="","",'פעילויות המשרד'!B17)</f>
        <v>pmo</v>
      </c>
      <c r="C15" s="312">
        <f>IF('פעילויות המשרד'!C17="","",'פעילויות המשרד'!C17)</f>
        <v>10</v>
      </c>
      <c r="D15" s="312" t="str">
        <f>IF('פעילויות המשרד'!D17="","",'פעילויות המשרד'!D17)</f>
        <v/>
      </c>
      <c r="E15" s="313" t="str">
        <f>IF('פעילויות המשרד'!E17="","",'פעילויות המשרד'!E17)</f>
        <v/>
      </c>
      <c r="F15" s="314" t="str">
        <f t="shared" si="0"/>
        <v/>
      </c>
      <c r="G15" s="314" t="str">
        <f t="shared" si="0"/>
        <v/>
      </c>
      <c r="H15" s="314" t="str">
        <f t="shared" si="0"/>
        <v/>
      </c>
      <c r="I15" s="314" t="str">
        <f t="shared" si="0"/>
        <v/>
      </c>
      <c r="J15" s="314" t="str">
        <f t="shared" si="0"/>
        <v/>
      </c>
      <c r="K15" s="314" t="str">
        <f t="shared" si="0"/>
        <v/>
      </c>
      <c r="L15" s="314" t="str">
        <f t="shared" si="0"/>
        <v/>
      </c>
      <c r="M15" s="314" t="str">
        <f t="shared" si="0"/>
        <v/>
      </c>
      <c r="N15" s="314" t="str">
        <f t="shared" si="0"/>
        <v/>
      </c>
      <c r="O15" s="314" t="str">
        <f t="shared" si="0"/>
        <v/>
      </c>
      <c r="P15" s="314" t="str">
        <f t="shared" si="0"/>
        <v/>
      </c>
      <c r="Q15" s="314" t="str">
        <f t="shared" si="0"/>
        <v/>
      </c>
      <c r="R15" s="314" t="str">
        <f t="shared" si="0"/>
        <v/>
      </c>
      <c r="S15" s="314" t="str">
        <f t="shared" si="0"/>
        <v/>
      </c>
      <c r="T15" s="314" t="str">
        <f t="shared" si="0"/>
        <v/>
      </c>
      <c r="U15" s="314" t="str">
        <f t="shared" si="0"/>
        <v/>
      </c>
      <c r="V15" s="314" t="str">
        <f t="shared" si="1"/>
        <v/>
      </c>
      <c r="W15" s="314" t="str">
        <f t="shared" si="1"/>
        <v/>
      </c>
      <c r="X15" s="314" t="str">
        <f t="shared" si="1"/>
        <v/>
      </c>
      <c r="Y15" s="314" t="str">
        <f t="shared" si="1"/>
        <v/>
      </c>
      <c r="Z15" s="314" t="str">
        <f t="shared" si="1"/>
        <v/>
      </c>
      <c r="AA15" s="314" t="str">
        <f t="shared" si="1"/>
        <v/>
      </c>
      <c r="AB15" s="314" t="str">
        <f t="shared" si="1"/>
        <v/>
      </c>
      <c r="AC15" s="314" t="str">
        <f t="shared" si="1"/>
        <v/>
      </c>
      <c r="AD15" s="314" t="str">
        <f t="shared" si="1"/>
        <v/>
      </c>
      <c r="AE15" s="314" t="str">
        <f t="shared" si="1"/>
        <v/>
      </c>
      <c r="AF15" s="314" t="str">
        <f t="shared" si="1"/>
        <v/>
      </c>
      <c r="AG15" s="314" t="str">
        <f t="shared" si="1"/>
        <v/>
      </c>
      <c r="AH15" s="314" t="str">
        <f t="shared" si="1"/>
        <v/>
      </c>
    </row>
    <row r="16" spans="1:34" ht="30">
      <c r="A16" s="310" t="str">
        <f>IF('פעילויות המשרד'!A18="","",'פעילויות המשרד'!A18)</f>
        <v>משרד ראש הממשלה</v>
      </c>
      <c r="B16" s="311" t="str">
        <f>IF('פעילויות המשרד'!B18="","",'פעילויות המשרד'!B18)</f>
        <v>pmo</v>
      </c>
      <c r="C16" s="312">
        <f>IF('פעילויות המשרד'!C18="","",'פעילויות המשרד'!C18)</f>
        <v>11</v>
      </c>
      <c r="D16" s="312" t="str">
        <f>IF('פעילויות המשרד'!D18="","",'פעילויות המשרד'!D18)</f>
        <v/>
      </c>
      <c r="E16" s="313" t="str">
        <f>IF('פעילויות המשרד'!E18="","",'פעילויות המשרד'!E18)</f>
        <v/>
      </c>
      <c r="F16" s="314" t="str">
        <f t="shared" ref="F16:F47" si="2">IF(OR(F$1="",$E16=""),"",IFERROR(IF(SEARCH(CONCATENATE(";",$E16,";"),F$1),F$4,""),""))</f>
        <v/>
      </c>
      <c r="G16" s="314" t="str">
        <f t="shared" si="0"/>
        <v/>
      </c>
      <c r="H16" s="314" t="str">
        <f t="shared" si="0"/>
        <v/>
      </c>
      <c r="I16" s="314" t="str">
        <f t="shared" si="0"/>
        <v/>
      </c>
      <c r="J16" s="314" t="str">
        <f t="shared" si="0"/>
        <v/>
      </c>
      <c r="K16" s="314" t="str">
        <f t="shared" si="0"/>
        <v/>
      </c>
      <c r="L16" s="314" t="str">
        <f t="shared" si="0"/>
        <v/>
      </c>
      <c r="M16" s="314" t="str">
        <f t="shared" ref="M16:U25" si="3">IF(OR(M$1="",$E16=""),"",IFERROR(IF(SEARCH(CONCATENATE(";",$E16,";"),M$1),M$4,""),""))</f>
        <v/>
      </c>
      <c r="N16" s="314" t="str">
        <f t="shared" si="3"/>
        <v/>
      </c>
      <c r="O16" s="314" t="str">
        <f t="shared" si="3"/>
        <v/>
      </c>
      <c r="P16" s="314" t="str">
        <f t="shared" si="3"/>
        <v/>
      </c>
      <c r="Q16" s="314" t="str">
        <f t="shared" si="3"/>
        <v/>
      </c>
      <c r="R16" s="314" t="str">
        <f t="shared" si="3"/>
        <v/>
      </c>
      <c r="S16" s="314" t="str">
        <f t="shared" si="3"/>
        <v/>
      </c>
      <c r="T16" s="314" t="str">
        <f t="shared" si="3"/>
        <v/>
      </c>
      <c r="U16" s="314" t="str">
        <f t="shared" si="3"/>
        <v/>
      </c>
      <c r="V16" s="314" t="str">
        <f t="shared" si="1"/>
        <v/>
      </c>
      <c r="W16" s="314" t="str">
        <f t="shared" si="1"/>
        <v/>
      </c>
      <c r="X16" s="314" t="str">
        <f t="shared" si="1"/>
        <v/>
      </c>
      <c r="Y16" s="314" t="str">
        <f t="shared" si="1"/>
        <v/>
      </c>
      <c r="Z16" s="314" t="str">
        <f t="shared" si="1"/>
        <v/>
      </c>
      <c r="AA16" s="314" t="str">
        <f t="shared" si="1"/>
        <v/>
      </c>
      <c r="AB16" s="314" t="str">
        <f t="shared" si="1"/>
        <v/>
      </c>
      <c r="AC16" s="314" t="str">
        <f t="shared" si="1"/>
        <v/>
      </c>
      <c r="AD16" s="314" t="str">
        <f t="shared" si="1"/>
        <v/>
      </c>
      <c r="AE16" s="314" t="str">
        <f t="shared" si="1"/>
        <v/>
      </c>
      <c r="AF16" s="314" t="str">
        <f t="shared" si="1"/>
        <v/>
      </c>
      <c r="AG16" s="314" t="str">
        <f t="shared" si="1"/>
        <v/>
      </c>
      <c r="AH16" s="314" t="str">
        <f t="shared" si="1"/>
        <v/>
      </c>
    </row>
    <row r="17" spans="1:34" ht="30">
      <c r="A17" s="310" t="str">
        <f>IF('פעילויות המשרד'!A19="","",'פעילויות המשרד'!A19)</f>
        <v>משרד ראש הממשלה</v>
      </c>
      <c r="B17" s="311" t="str">
        <f>IF('פעילויות המשרד'!B19="","",'פעילויות המשרד'!B19)</f>
        <v>pmo</v>
      </c>
      <c r="C17" s="312">
        <f>IF('פעילויות המשרד'!C19="","",'פעילויות המשרד'!C19)</f>
        <v>12</v>
      </c>
      <c r="D17" s="312" t="str">
        <f>IF('פעילויות המשרד'!D19="","",'פעילויות המשרד'!D19)</f>
        <v/>
      </c>
      <c r="E17" s="313" t="str">
        <f>IF('פעילויות המשרד'!E19="","",'פעילויות המשרד'!E19)</f>
        <v/>
      </c>
      <c r="F17" s="314" t="str">
        <f t="shared" si="2"/>
        <v/>
      </c>
      <c r="G17" s="314" t="str">
        <f t="shared" ref="G17:L26" si="4">IF(OR(G$1="",$E17=""),"",IFERROR(IF(SEARCH(CONCATENATE(";",$E17,";"),G$1),G$4,""),""))</f>
        <v/>
      </c>
      <c r="H17" s="314" t="str">
        <f t="shared" si="4"/>
        <v/>
      </c>
      <c r="I17" s="314" t="str">
        <f t="shared" si="4"/>
        <v/>
      </c>
      <c r="J17" s="314" t="str">
        <f t="shared" si="4"/>
        <v/>
      </c>
      <c r="K17" s="314" t="str">
        <f t="shared" si="4"/>
        <v/>
      </c>
      <c r="L17" s="314" t="str">
        <f t="shared" si="4"/>
        <v/>
      </c>
      <c r="M17" s="314" t="str">
        <f t="shared" si="3"/>
        <v/>
      </c>
      <c r="N17" s="314" t="str">
        <f t="shared" si="3"/>
        <v/>
      </c>
      <c r="O17" s="314" t="str">
        <f t="shared" si="3"/>
        <v/>
      </c>
      <c r="P17" s="314" t="str">
        <f t="shared" si="3"/>
        <v/>
      </c>
      <c r="Q17" s="314" t="str">
        <f t="shared" si="3"/>
        <v/>
      </c>
      <c r="R17" s="314" t="str">
        <f t="shared" si="3"/>
        <v/>
      </c>
      <c r="S17" s="314" t="str">
        <f t="shared" si="3"/>
        <v/>
      </c>
      <c r="T17" s="314" t="str">
        <f t="shared" si="3"/>
        <v/>
      </c>
      <c r="U17" s="314" t="str">
        <f t="shared" si="3"/>
        <v/>
      </c>
      <c r="V17" s="314" t="str">
        <f t="shared" si="1"/>
        <v/>
      </c>
      <c r="W17" s="314" t="str">
        <f t="shared" si="1"/>
        <v/>
      </c>
      <c r="X17" s="314" t="str">
        <f t="shared" si="1"/>
        <v/>
      </c>
      <c r="Y17" s="314" t="str">
        <f t="shared" si="1"/>
        <v/>
      </c>
      <c r="Z17" s="314" t="str">
        <f t="shared" si="1"/>
        <v/>
      </c>
      <c r="AA17" s="314" t="str">
        <f t="shared" si="1"/>
        <v/>
      </c>
      <c r="AB17" s="314" t="str">
        <f t="shared" si="1"/>
        <v/>
      </c>
      <c r="AC17" s="314" t="str">
        <f t="shared" si="1"/>
        <v/>
      </c>
      <c r="AD17" s="314" t="str">
        <f t="shared" si="1"/>
        <v/>
      </c>
      <c r="AE17" s="314" t="str">
        <f t="shared" si="1"/>
        <v/>
      </c>
      <c r="AF17" s="314" t="str">
        <f t="shared" si="1"/>
        <v/>
      </c>
      <c r="AG17" s="314" t="str">
        <f t="shared" si="1"/>
        <v/>
      </c>
      <c r="AH17" s="314" t="str">
        <f t="shared" si="1"/>
        <v/>
      </c>
    </row>
    <row r="18" spans="1:34" ht="30">
      <c r="A18" s="310" t="str">
        <f>IF('פעילויות המשרד'!A20="","",'פעילויות המשרד'!A20)</f>
        <v>משרד ראש הממשלה</v>
      </c>
      <c r="B18" s="311" t="str">
        <f>IF('פעילויות המשרד'!B20="","",'פעילויות המשרד'!B20)</f>
        <v>pmo</v>
      </c>
      <c r="C18" s="312">
        <f>IF('פעילויות המשרד'!C20="","",'פעילויות המשרד'!C20)</f>
        <v>13</v>
      </c>
      <c r="D18" s="312" t="str">
        <f>IF('פעילויות המשרד'!D20="","",'פעילויות המשרד'!D20)</f>
        <v/>
      </c>
      <c r="E18" s="313" t="str">
        <f>IF('פעילויות המשרד'!E20="","",'פעילויות המשרד'!E20)</f>
        <v/>
      </c>
      <c r="F18" s="314" t="str">
        <f t="shared" si="2"/>
        <v/>
      </c>
      <c r="G18" s="314" t="str">
        <f t="shared" si="4"/>
        <v/>
      </c>
      <c r="H18" s="314" t="str">
        <f t="shared" si="4"/>
        <v/>
      </c>
      <c r="I18" s="314" t="str">
        <f t="shared" si="4"/>
        <v/>
      </c>
      <c r="J18" s="314" t="str">
        <f t="shared" si="4"/>
        <v/>
      </c>
      <c r="K18" s="314" t="str">
        <f t="shared" si="4"/>
        <v/>
      </c>
      <c r="L18" s="314" t="str">
        <f t="shared" si="4"/>
        <v/>
      </c>
      <c r="M18" s="314" t="str">
        <f t="shared" si="3"/>
        <v/>
      </c>
      <c r="N18" s="314" t="str">
        <f t="shared" si="3"/>
        <v/>
      </c>
      <c r="O18" s="314" t="str">
        <f t="shared" si="3"/>
        <v/>
      </c>
      <c r="P18" s="314" t="str">
        <f t="shared" si="3"/>
        <v/>
      </c>
      <c r="Q18" s="314" t="str">
        <f t="shared" si="3"/>
        <v/>
      </c>
      <c r="R18" s="314" t="str">
        <f t="shared" si="3"/>
        <v/>
      </c>
      <c r="S18" s="314" t="str">
        <f t="shared" si="3"/>
        <v/>
      </c>
      <c r="T18" s="314" t="str">
        <f t="shared" si="3"/>
        <v/>
      </c>
      <c r="U18" s="314" t="str">
        <f t="shared" si="3"/>
        <v/>
      </c>
      <c r="V18" s="314" t="str">
        <f t="shared" si="1"/>
        <v/>
      </c>
      <c r="W18" s="314" t="str">
        <f t="shared" si="1"/>
        <v/>
      </c>
      <c r="X18" s="314" t="str">
        <f t="shared" si="1"/>
        <v/>
      </c>
      <c r="Y18" s="314" t="str">
        <f t="shared" si="1"/>
        <v/>
      </c>
      <c r="Z18" s="314" t="str">
        <f t="shared" si="1"/>
        <v/>
      </c>
      <c r="AA18" s="314" t="str">
        <f t="shared" si="1"/>
        <v/>
      </c>
      <c r="AB18" s="314" t="str">
        <f t="shared" si="1"/>
        <v/>
      </c>
      <c r="AC18" s="314" t="str">
        <f t="shared" si="1"/>
        <v/>
      </c>
      <c r="AD18" s="314" t="str">
        <f t="shared" si="1"/>
        <v/>
      </c>
      <c r="AE18" s="314" t="str">
        <f t="shared" si="1"/>
        <v/>
      </c>
      <c r="AF18" s="314" t="str">
        <f t="shared" si="1"/>
        <v/>
      </c>
      <c r="AG18" s="314" t="str">
        <f t="shared" si="1"/>
        <v/>
      </c>
      <c r="AH18" s="314" t="str">
        <f t="shared" si="1"/>
        <v/>
      </c>
    </row>
    <row r="19" spans="1:34" ht="30">
      <c r="A19" s="310" t="str">
        <f>IF('פעילויות המשרד'!A21="","",'פעילויות המשרד'!A21)</f>
        <v>משרד ראש הממשלה</v>
      </c>
      <c r="B19" s="311" t="str">
        <f>IF('פעילויות המשרד'!B21="","",'פעילויות המשרד'!B21)</f>
        <v>pmo</v>
      </c>
      <c r="C19" s="312">
        <f>IF('פעילויות המשרד'!C21="","",'פעילויות המשרד'!C21)</f>
        <v>14</v>
      </c>
      <c r="D19" s="312" t="str">
        <f>IF('פעילויות המשרד'!D21="","",'פעילויות המשרד'!D21)</f>
        <v/>
      </c>
      <c r="E19" s="313" t="str">
        <f>IF('פעילויות המשרד'!E21="","",'פעילויות המשרד'!E21)</f>
        <v/>
      </c>
      <c r="F19" s="314" t="str">
        <f t="shared" si="2"/>
        <v/>
      </c>
      <c r="G19" s="314" t="str">
        <f t="shared" si="4"/>
        <v/>
      </c>
      <c r="H19" s="314" t="str">
        <f t="shared" si="4"/>
        <v/>
      </c>
      <c r="I19" s="314" t="str">
        <f t="shared" si="4"/>
        <v/>
      </c>
      <c r="J19" s="314" t="str">
        <f t="shared" si="4"/>
        <v/>
      </c>
      <c r="K19" s="314" t="str">
        <f t="shared" si="4"/>
        <v/>
      </c>
      <c r="L19" s="314" t="str">
        <f t="shared" si="4"/>
        <v/>
      </c>
      <c r="M19" s="314" t="str">
        <f t="shared" si="3"/>
        <v/>
      </c>
      <c r="N19" s="314" t="str">
        <f t="shared" si="3"/>
        <v/>
      </c>
      <c r="O19" s="314" t="str">
        <f t="shared" si="3"/>
        <v/>
      </c>
      <c r="P19" s="314" t="str">
        <f t="shared" si="3"/>
        <v/>
      </c>
      <c r="Q19" s="314" t="str">
        <f t="shared" si="3"/>
        <v/>
      </c>
      <c r="R19" s="314" t="str">
        <f t="shared" si="3"/>
        <v/>
      </c>
      <c r="S19" s="314" t="str">
        <f t="shared" si="3"/>
        <v/>
      </c>
      <c r="T19" s="314" t="str">
        <f t="shared" si="3"/>
        <v/>
      </c>
      <c r="U19" s="314" t="str">
        <f t="shared" si="3"/>
        <v/>
      </c>
      <c r="V19" s="314" t="str">
        <f t="shared" si="1"/>
        <v/>
      </c>
      <c r="W19" s="314" t="str">
        <f t="shared" si="1"/>
        <v/>
      </c>
      <c r="X19" s="314" t="str">
        <f t="shared" si="1"/>
        <v/>
      </c>
      <c r="Y19" s="314" t="str">
        <f t="shared" si="1"/>
        <v/>
      </c>
      <c r="Z19" s="314" t="str">
        <f t="shared" si="1"/>
        <v/>
      </c>
      <c r="AA19" s="314" t="str">
        <f t="shared" si="1"/>
        <v/>
      </c>
      <c r="AB19" s="314" t="str">
        <f t="shared" si="1"/>
        <v/>
      </c>
      <c r="AC19" s="314" t="str">
        <f t="shared" si="1"/>
        <v/>
      </c>
      <c r="AD19" s="314" t="str">
        <f t="shared" si="1"/>
        <v/>
      </c>
      <c r="AE19" s="314" t="str">
        <f t="shared" si="1"/>
        <v/>
      </c>
      <c r="AF19" s="314" t="str">
        <f t="shared" si="1"/>
        <v/>
      </c>
      <c r="AG19" s="314" t="str">
        <f t="shared" si="1"/>
        <v/>
      </c>
      <c r="AH19" s="314" t="str">
        <f t="shared" si="1"/>
        <v/>
      </c>
    </row>
    <row r="20" spans="1:34" ht="30">
      <c r="A20" s="310" t="str">
        <f>IF('פעילויות המשרד'!A22="","",'פעילויות המשרד'!A22)</f>
        <v>משרד ראש הממשלה</v>
      </c>
      <c r="B20" s="311" t="str">
        <f>IF('פעילויות המשרד'!B22="","",'פעילויות המשרד'!B22)</f>
        <v>pmo</v>
      </c>
      <c r="C20" s="312">
        <f>IF('פעילויות המשרד'!C22="","",'פעילויות המשרד'!C22)</f>
        <v>15</v>
      </c>
      <c r="D20" s="312" t="str">
        <f>IF('פעילויות המשרד'!D22="","",'פעילויות המשרד'!D22)</f>
        <v/>
      </c>
      <c r="E20" s="313" t="str">
        <f>IF('פעילויות המשרד'!E22="","",'פעילויות המשרד'!E22)</f>
        <v/>
      </c>
      <c r="F20" s="314" t="str">
        <f t="shared" si="2"/>
        <v/>
      </c>
      <c r="G20" s="314" t="str">
        <f t="shared" si="4"/>
        <v/>
      </c>
      <c r="H20" s="314" t="str">
        <f t="shared" si="4"/>
        <v/>
      </c>
      <c r="I20" s="314" t="str">
        <f t="shared" si="4"/>
        <v/>
      </c>
      <c r="J20" s="314" t="str">
        <f t="shared" si="4"/>
        <v/>
      </c>
      <c r="K20" s="314" t="str">
        <f t="shared" si="4"/>
        <v/>
      </c>
      <c r="L20" s="314" t="str">
        <f t="shared" si="4"/>
        <v/>
      </c>
      <c r="M20" s="314" t="str">
        <f t="shared" si="3"/>
        <v/>
      </c>
      <c r="N20" s="314" t="str">
        <f t="shared" si="3"/>
        <v/>
      </c>
      <c r="O20" s="314" t="str">
        <f t="shared" si="3"/>
        <v/>
      </c>
      <c r="P20" s="314" t="str">
        <f t="shared" si="3"/>
        <v/>
      </c>
      <c r="Q20" s="314" t="str">
        <f t="shared" si="3"/>
        <v/>
      </c>
      <c r="R20" s="314" t="str">
        <f t="shared" si="3"/>
        <v/>
      </c>
      <c r="S20" s="314" t="str">
        <f t="shared" si="3"/>
        <v/>
      </c>
      <c r="T20" s="314" t="str">
        <f t="shared" si="3"/>
        <v/>
      </c>
      <c r="U20" s="314" t="str">
        <f t="shared" si="3"/>
        <v/>
      </c>
      <c r="V20" s="314" t="str">
        <f t="shared" si="1"/>
        <v/>
      </c>
      <c r="W20" s="314" t="str">
        <f t="shared" si="1"/>
        <v/>
      </c>
      <c r="X20" s="314" t="str">
        <f t="shared" si="1"/>
        <v/>
      </c>
      <c r="Y20" s="314" t="str">
        <f t="shared" si="1"/>
        <v/>
      </c>
      <c r="Z20" s="314" t="str">
        <f t="shared" si="1"/>
        <v/>
      </c>
      <c r="AA20" s="314" t="str">
        <f t="shared" si="1"/>
        <v/>
      </c>
      <c r="AB20" s="314" t="str">
        <f t="shared" si="1"/>
        <v/>
      </c>
      <c r="AC20" s="314" t="str">
        <f t="shared" si="1"/>
        <v/>
      </c>
      <c r="AD20" s="314" t="str">
        <f t="shared" si="1"/>
        <v/>
      </c>
      <c r="AE20" s="314" t="str">
        <f t="shared" si="1"/>
        <v/>
      </c>
      <c r="AF20" s="314" t="str">
        <f t="shared" si="1"/>
        <v/>
      </c>
      <c r="AG20" s="314" t="str">
        <f t="shared" si="1"/>
        <v/>
      </c>
      <c r="AH20" s="314" t="str">
        <f t="shared" si="1"/>
        <v/>
      </c>
    </row>
    <row r="21" spans="1:34" ht="30">
      <c r="A21" s="310" t="str">
        <f>IF('פעילויות המשרד'!A23="","",'פעילויות המשרד'!A23)</f>
        <v>משרד ראש הממשלה</v>
      </c>
      <c r="B21" s="311" t="str">
        <f>IF('פעילויות המשרד'!B23="","",'פעילויות המשרד'!B23)</f>
        <v>pmo</v>
      </c>
      <c r="C21" s="312">
        <f>IF('פעילויות המשרד'!C23="","",'פעילויות המשרד'!C23)</f>
        <v>16</v>
      </c>
      <c r="D21" s="312" t="str">
        <f>IF('פעילויות המשרד'!D23="","",'פעילויות המשרד'!D23)</f>
        <v/>
      </c>
      <c r="E21" s="313" t="str">
        <f>IF('פעילויות המשרד'!E23="","",'פעילויות המשרד'!E23)</f>
        <v/>
      </c>
      <c r="F21" s="314" t="str">
        <f t="shared" si="2"/>
        <v/>
      </c>
      <c r="G21" s="314" t="str">
        <f t="shared" si="4"/>
        <v/>
      </c>
      <c r="H21" s="314" t="str">
        <f t="shared" si="4"/>
        <v/>
      </c>
      <c r="I21" s="314" t="str">
        <f t="shared" si="4"/>
        <v/>
      </c>
      <c r="J21" s="314" t="str">
        <f t="shared" si="4"/>
        <v/>
      </c>
      <c r="K21" s="314" t="str">
        <f t="shared" si="4"/>
        <v/>
      </c>
      <c r="L21" s="314" t="str">
        <f t="shared" si="4"/>
        <v/>
      </c>
      <c r="M21" s="314" t="str">
        <f t="shared" si="3"/>
        <v/>
      </c>
      <c r="N21" s="314" t="str">
        <f t="shared" si="3"/>
        <v/>
      </c>
      <c r="O21" s="314" t="str">
        <f t="shared" si="3"/>
        <v/>
      </c>
      <c r="P21" s="314" t="str">
        <f t="shared" si="3"/>
        <v/>
      </c>
      <c r="Q21" s="314" t="str">
        <f t="shared" si="3"/>
        <v/>
      </c>
      <c r="R21" s="314" t="str">
        <f t="shared" si="3"/>
        <v/>
      </c>
      <c r="S21" s="314" t="str">
        <f t="shared" si="3"/>
        <v/>
      </c>
      <c r="T21" s="314" t="str">
        <f t="shared" si="3"/>
        <v/>
      </c>
      <c r="U21" s="314" t="str">
        <f t="shared" si="3"/>
        <v/>
      </c>
      <c r="V21" s="314" t="str">
        <f t="shared" si="1"/>
        <v/>
      </c>
      <c r="W21" s="314" t="str">
        <f t="shared" si="1"/>
        <v/>
      </c>
      <c r="X21" s="314" t="str">
        <f t="shared" si="1"/>
        <v/>
      </c>
      <c r="Y21" s="314" t="str">
        <f t="shared" si="1"/>
        <v/>
      </c>
      <c r="Z21" s="314" t="str">
        <f t="shared" si="1"/>
        <v/>
      </c>
      <c r="AA21" s="314" t="str">
        <f t="shared" si="1"/>
        <v/>
      </c>
      <c r="AB21" s="314" t="str">
        <f t="shared" si="1"/>
        <v/>
      </c>
      <c r="AC21" s="314" t="str">
        <f t="shared" si="1"/>
        <v/>
      </c>
      <c r="AD21" s="314" t="str">
        <f t="shared" si="1"/>
        <v/>
      </c>
      <c r="AE21" s="314" t="str">
        <f t="shared" si="1"/>
        <v/>
      </c>
      <c r="AF21" s="314" t="str">
        <f t="shared" si="1"/>
        <v/>
      </c>
      <c r="AG21" s="314" t="str">
        <f t="shared" si="1"/>
        <v/>
      </c>
      <c r="AH21" s="314" t="str">
        <f t="shared" si="1"/>
        <v/>
      </c>
    </row>
    <row r="22" spans="1:34" ht="30">
      <c r="A22" s="310" t="str">
        <f>IF('פעילויות המשרד'!A24="","",'פעילויות המשרד'!A24)</f>
        <v>משרד ראש הממשלה</v>
      </c>
      <c r="B22" s="311" t="str">
        <f>IF('פעילויות המשרד'!B24="","",'פעילויות המשרד'!B24)</f>
        <v>pmo</v>
      </c>
      <c r="C22" s="312">
        <f>IF('פעילויות המשרד'!C24="","",'פעילויות המשרד'!C24)</f>
        <v>17</v>
      </c>
      <c r="D22" s="312" t="str">
        <f>IF('פעילויות המשרד'!D24="","",'פעילויות המשרד'!D24)</f>
        <v/>
      </c>
      <c r="E22" s="313" t="str">
        <f>IF('פעילויות המשרד'!E24="","",'פעילויות המשרד'!E24)</f>
        <v/>
      </c>
      <c r="F22" s="314" t="str">
        <f t="shared" si="2"/>
        <v/>
      </c>
      <c r="G22" s="314" t="str">
        <f t="shared" si="4"/>
        <v/>
      </c>
      <c r="H22" s="314" t="str">
        <f t="shared" si="4"/>
        <v/>
      </c>
      <c r="I22" s="314" t="str">
        <f t="shared" si="4"/>
        <v/>
      </c>
      <c r="J22" s="314" t="str">
        <f t="shared" si="4"/>
        <v/>
      </c>
      <c r="K22" s="314" t="str">
        <f t="shared" si="4"/>
        <v/>
      </c>
      <c r="L22" s="314" t="str">
        <f t="shared" si="4"/>
        <v/>
      </c>
      <c r="M22" s="314" t="str">
        <f t="shared" si="3"/>
        <v/>
      </c>
      <c r="N22" s="314" t="str">
        <f t="shared" si="3"/>
        <v/>
      </c>
      <c r="O22" s="314" t="str">
        <f t="shared" si="3"/>
        <v/>
      </c>
      <c r="P22" s="314" t="str">
        <f t="shared" si="3"/>
        <v/>
      </c>
      <c r="Q22" s="314" t="str">
        <f t="shared" si="3"/>
        <v/>
      </c>
      <c r="R22" s="314" t="str">
        <f t="shared" si="3"/>
        <v/>
      </c>
      <c r="S22" s="314" t="str">
        <f t="shared" si="3"/>
        <v/>
      </c>
      <c r="T22" s="314" t="str">
        <f t="shared" si="3"/>
        <v/>
      </c>
      <c r="U22" s="314" t="str">
        <f t="shared" si="3"/>
        <v/>
      </c>
      <c r="V22" s="314" t="str">
        <f t="shared" ref="V22:AH31" si="5">IF(OR(V$1="",$E22=""),"",IFERROR(IF(SEARCH(CONCATENATE(";",$E22,";"),V$1),V$4,""),""))</f>
        <v/>
      </c>
      <c r="W22" s="314" t="str">
        <f t="shared" si="5"/>
        <v/>
      </c>
      <c r="X22" s="314" t="str">
        <f t="shared" si="5"/>
        <v/>
      </c>
      <c r="Y22" s="314" t="str">
        <f t="shared" si="5"/>
        <v/>
      </c>
      <c r="Z22" s="314" t="str">
        <f t="shared" si="5"/>
        <v/>
      </c>
      <c r="AA22" s="314" t="str">
        <f t="shared" si="5"/>
        <v/>
      </c>
      <c r="AB22" s="314" t="str">
        <f t="shared" si="5"/>
        <v/>
      </c>
      <c r="AC22" s="314" t="str">
        <f t="shared" si="5"/>
        <v/>
      </c>
      <c r="AD22" s="314" t="str">
        <f t="shared" si="5"/>
        <v/>
      </c>
      <c r="AE22" s="314" t="str">
        <f t="shared" si="5"/>
        <v/>
      </c>
      <c r="AF22" s="314" t="str">
        <f t="shared" si="5"/>
        <v/>
      </c>
      <c r="AG22" s="314" t="str">
        <f t="shared" si="5"/>
        <v/>
      </c>
      <c r="AH22" s="314" t="str">
        <f t="shared" si="5"/>
        <v/>
      </c>
    </row>
    <row r="23" spans="1:34" ht="30">
      <c r="A23" s="310" t="str">
        <f>IF('פעילויות המשרד'!A25="","",'פעילויות המשרד'!A25)</f>
        <v>משרד ראש הממשלה</v>
      </c>
      <c r="B23" s="311" t="str">
        <f>IF('פעילויות המשרד'!B25="","",'פעילויות המשרד'!B25)</f>
        <v>pmo</v>
      </c>
      <c r="C23" s="312">
        <f>IF('פעילויות המשרד'!C25="","",'פעילויות המשרד'!C25)</f>
        <v>18</v>
      </c>
      <c r="D23" s="312" t="str">
        <f>IF('פעילויות המשרד'!D25="","",'פעילויות המשרד'!D25)</f>
        <v/>
      </c>
      <c r="E23" s="313" t="str">
        <f>IF('פעילויות המשרד'!E25="","",'פעילויות המשרד'!E25)</f>
        <v/>
      </c>
      <c r="F23" s="314" t="str">
        <f t="shared" si="2"/>
        <v/>
      </c>
      <c r="G23" s="314" t="str">
        <f t="shared" si="4"/>
        <v/>
      </c>
      <c r="H23" s="314" t="str">
        <f t="shared" si="4"/>
        <v/>
      </c>
      <c r="I23" s="314" t="str">
        <f t="shared" si="4"/>
        <v/>
      </c>
      <c r="J23" s="314" t="str">
        <f t="shared" si="4"/>
        <v/>
      </c>
      <c r="K23" s="314" t="str">
        <f t="shared" si="4"/>
        <v/>
      </c>
      <c r="L23" s="314" t="str">
        <f t="shared" si="4"/>
        <v/>
      </c>
      <c r="M23" s="314" t="str">
        <f t="shared" si="3"/>
        <v/>
      </c>
      <c r="N23" s="314" t="str">
        <f t="shared" si="3"/>
        <v/>
      </c>
      <c r="O23" s="314" t="str">
        <f t="shared" si="3"/>
        <v/>
      </c>
      <c r="P23" s="314" t="str">
        <f t="shared" si="3"/>
        <v/>
      </c>
      <c r="Q23" s="314" t="str">
        <f t="shared" si="3"/>
        <v/>
      </c>
      <c r="R23" s="314" t="str">
        <f t="shared" si="3"/>
        <v/>
      </c>
      <c r="S23" s="314" t="str">
        <f t="shared" si="3"/>
        <v/>
      </c>
      <c r="T23" s="314" t="str">
        <f t="shared" si="3"/>
        <v/>
      </c>
      <c r="U23" s="314" t="str">
        <f t="shared" si="3"/>
        <v/>
      </c>
      <c r="V23" s="314" t="str">
        <f t="shared" si="5"/>
        <v/>
      </c>
      <c r="W23" s="314" t="str">
        <f t="shared" si="5"/>
        <v/>
      </c>
      <c r="X23" s="314" t="str">
        <f t="shared" si="5"/>
        <v/>
      </c>
      <c r="Y23" s="314" t="str">
        <f t="shared" si="5"/>
        <v/>
      </c>
      <c r="Z23" s="314" t="str">
        <f t="shared" si="5"/>
        <v/>
      </c>
      <c r="AA23" s="314" t="str">
        <f t="shared" si="5"/>
        <v/>
      </c>
      <c r="AB23" s="314" t="str">
        <f t="shared" si="5"/>
        <v/>
      </c>
      <c r="AC23" s="314" t="str">
        <f t="shared" si="5"/>
        <v/>
      </c>
      <c r="AD23" s="314" t="str">
        <f t="shared" si="5"/>
        <v/>
      </c>
      <c r="AE23" s="314" t="str">
        <f t="shared" si="5"/>
        <v/>
      </c>
      <c r="AF23" s="314" t="str">
        <f t="shared" si="5"/>
        <v/>
      </c>
      <c r="AG23" s="314" t="str">
        <f t="shared" si="5"/>
        <v/>
      </c>
      <c r="AH23" s="314" t="str">
        <f t="shared" si="5"/>
        <v/>
      </c>
    </row>
    <row r="24" spans="1:34" ht="30">
      <c r="A24" s="310" t="str">
        <f>IF('פעילויות המשרד'!A26="","",'פעילויות המשרד'!A26)</f>
        <v>משרד ראש הממשלה</v>
      </c>
      <c r="B24" s="311" t="str">
        <f>IF('פעילויות המשרד'!B26="","",'פעילויות המשרד'!B26)</f>
        <v>pmo</v>
      </c>
      <c r="C24" s="312">
        <f>IF('פעילויות המשרד'!C26="","",'פעילויות המשרד'!C26)</f>
        <v>19</v>
      </c>
      <c r="D24" s="312" t="str">
        <f>IF('פעילויות המשרד'!D26="","",'פעילויות המשרד'!D26)</f>
        <v/>
      </c>
      <c r="E24" s="313" t="str">
        <f>IF('פעילויות המשרד'!E26="","",'פעילויות המשרד'!E26)</f>
        <v/>
      </c>
      <c r="F24" s="314" t="str">
        <f t="shared" si="2"/>
        <v/>
      </c>
      <c r="G24" s="314" t="str">
        <f t="shared" si="4"/>
        <v/>
      </c>
      <c r="H24" s="314" t="str">
        <f t="shared" si="4"/>
        <v/>
      </c>
      <c r="I24" s="314" t="str">
        <f t="shared" si="4"/>
        <v/>
      </c>
      <c r="J24" s="314" t="str">
        <f t="shared" si="4"/>
        <v/>
      </c>
      <c r="K24" s="314" t="str">
        <f t="shared" si="4"/>
        <v/>
      </c>
      <c r="L24" s="314" t="str">
        <f t="shared" si="4"/>
        <v/>
      </c>
      <c r="M24" s="314" t="str">
        <f t="shared" si="3"/>
        <v/>
      </c>
      <c r="N24" s="314" t="str">
        <f t="shared" si="3"/>
        <v/>
      </c>
      <c r="O24" s="314" t="str">
        <f t="shared" si="3"/>
        <v/>
      </c>
      <c r="P24" s="314" t="str">
        <f t="shared" si="3"/>
        <v/>
      </c>
      <c r="Q24" s="314" t="str">
        <f t="shared" si="3"/>
        <v/>
      </c>
      <c r="R24" s="314" t="str">
        <f t="shared" si="3"/>
        <v/>
      </c>
      <c r="S24" s="314" t="str">
        <f t="shared" si="3"/>
        <v/>
      </c>
      <c r="T24" s="314" t="str">
        <f t="shared" si="3"/>
        <v/>
      </c>
      <c r="U24" s="314" t="str">
        <f t="shared" si="3"/>
        <v/>
      </c>
      <c r="V24" s="314" t="str">
        <f t="shared" si="5"/>
        <v/>
      </c>
      <c r="W24" s="314" t="str">
        <f t="shared" si="5"/>
        <v/>
      </c>
      <c r="X24" s="314" t="str">
        <f t="shared" si="5"/>
        <v/>
      </c>
      <c r="Y24" s="314" t="str">
        <f t="shared" si="5"/>
        <v/>
      </c>
      <c r="Z24" s="314" t="str">
        <f t="shared" si="5"/>
        <v/>
      </c>
      <c r="AA24" s="314" t="str">
        <f t="shared" si="5"/>
        <v/>
      </c>
      <c r="AB24" s="314" t="str">
        <f t="shared" si="5"/>
        <v/>
      </c>
      <c r="AC24" s="314" t="str">
        <f t="shared" si="5"/>
        <v/>
      </c>
      <c r="AD24" s="314" t="str">
        <f t="shared" si="5"/>
        <v/>
      </c>
      <c r="AE24" s="314" t="str">
        <f t="shared" si="5"/>
        <v/>
      </c>
      <c r="AF24" s="314" t="str">
        <f t="shared" si="5"/>
        <v/>
      </c>
      <c r="AG24" s="314" t="str">
        <f t="shared" si="5"/>
        <v/>
      </c>
      <c r="AH24" s="314" t="str">
        <f t="shared" si="5"/>
        <v/>
      </c>
    </row>
    <row r="25" spans="1:34" ht="30">
      <c r="A25" s="310" t="str">
        <f>IF('פעילויות המשרד'!A27="","",'פעילויות המשרד'!A27)</f>
        <v>משרד ראש הממשלה</v>
      </c>
      <c r="B25" s="311" t="str">
        <f>IF('פעילויות המשרד'!B27="","",'פעילויות המשרד'!B27)</f>
        <v>pmo</v>
      </c>
      <c r="C25" s="312">
        <f>IF('פעילויות המשרד'!C27="","",'פעילויות המשרד'!C27)</f>
        <v>20</v>
      </c>
      <c r="D25" s="312" t="str">
        <f>IF('פעילויות המשרד'!D27="","",'פעילויות המשרד'!D27)</f>
        <v/>
      </c>
      <c r="E25" s="313" t="str">
        <f>IF('פעילויות המשרד'!E27="","",'פעילויות המשרד'!E27)</f>
        <v/>
      </c>
      <c r="F25" s="314" t="str">
        <f t="shared" si="2"/>
        <v/>
      </c>
      <c r="G25" s="314" t="str">
        <f t="shared" si="4"/>
        <v/>
      </c>
      <c r="H25" s="314" t="str">
        <f t="shared" si="4"/>
        <v/>
      </c>
      <c r="I25" s="314" t="str">
        <f t="shared" si="4"/>
        <v/>
      </c>
      <c r="J25" s="314" t="str">
        <f t="shared" si="4"/>
        <v/>
      </c>
      <c r="K25" s="314" t="str">
        <f t="shared" si="4"/>
        <v/>
      </c>
      <c r="L25" s="314" t="str">
        <f t="shared" si="4"/>
        <v/>
      </c>
      <c r="M25" s="314" t="str">
        <f t="shared" si="3"/>
        <v/>
      </c>
      <c r="N25" s="314" t="str">
        <f t="shared" si="3"/>
        <v/>
      </c>
      <c r="O25" s="314" t="str">
        <f t="shared" si="3"/>
        <v/>
      </c>
      <c r="P25" s="314" t="str">
        <f t="shared" si="3"/>
        <v/>
      </c>
      <c r="Q25" s="314" t="str">
        <f t="shared" si="3"/>
        <v/>
      </c>
      <c r="R25" s="314" t="str">
        <f t="shared" si="3"/>
        <v/>
      </c>
      <c r="S25" s="314" t="str">
        <f t="shared" si="3"/>
        <v/>
      </c>
      <c r="T25" s="314" t="str">
        <f t="shared" si="3"/>
        <v/>
      </c>
      <c r="U25" s="314" t="str">
        <f t="shared" si="3"/>
        <v/>
      </c>
      <c r="V25" s="314" t="str">
        <f t="shared" si="5"/>
        <v/>
      </c>
      <c r="W25" s="314" t="str">
        <f t="shared" si="5"/>
        <v/>
      </c>
      <c r="X25" s="314" t="str">
        <f t="shared" si="5"/>
        <v/>
      </c>
      <c r="Y25" s="314" t="str">
        <f t="shared" si="5"/>
        <v/>
      </c>
      <c r="Z25" s="314" t="str">
        <f t="shared" si="5"/>
        <v/>
      </c>
      <c r="AA25" s="314" t="str">
        <f t="shared" si="5"/>
        <v/>
      </c>
      <c r="AB25" s="314" t="str">
        <f t="shared" si="5"/>
        <v/>
      </c>
      <c r="AC25" s="314" t="str">
        <f t="shared" si="5"/>
        <v/>
      </c>
      <c r="AD25" s="314" t="str">
        <f t="shared" si="5"/>
        <v/>
      </c>
      <c r="AE25" s="314" t="str">
        <f t="shared" si="5"/>
        <v/>
      </c>
      <c r="AF25" s="314" t="str">
        <f t="shared" si="5"/>
        <v/>
      </c>
      <c r="AG25" s="314" t="str">
        <f t="shared" si="5"/>
        <v/>
      </c>
      <c r="AH25" s="314" t="str">
        <f t="shared" si="5"/>
        <v/>
      </c>
    </row>
    <row r="26" spans="1:34" ht="30">
      <c r="A26" s="310" t="str">
        <f>IF('פעילויות המשרד'!A28="","",'פעילויות המשרד'!A28)</f>
        <v>משרד ראש הממשלה</v>
      </c>
      <c r="B26" s="311" t="str">
        <f>IF('פעילויות המשרד'!B28="","",'פעילויות המשרד'!B28)</f>
        <v>pmo</v>
      </c>
      <c r="C26" s="312">
        <f>IF('פעילויות המשרד'!C28="","",'פעילויות המשרד'!C28)</f>
        <v>21</v>
      </c>
      <c r="D26" s="312" t="str">
        <f>IF('פעילויות המשרד'!D28="","",'פעילויות המשרד'!D28)</f>
        <v/>
      </c>
      <c r="E26" s="313" t="str">
        <f>IF('פעילויות המשרד'!E28="","",'פעילויות המשרד'!E28)</f>
        <v/>
      </c>
      <c r="F26" s="314" t="str">
        <f t="shared" si="2"/>
        <v/>
      </c>
      <c r="G26" s="314" t="str">
        <f t="shared" si="4"/>
        <v/>
      </c>
      <c r="H26" s="314" t="str">
        <f t="shared" si="4"/>
        <v/>
      </c>
      <c r="I26" s="314" t="str">
        <f t="shared" si="4"/>
        <v/>
      </c>
      <c r="J26" s="314" t="str">
        <f t="shared" si="4"/>
        <v/>
      </c>
      <c r="K26" s="314" t="str">
        <f t="shared" si="4"/>
        <v/>
      </c>
      <c r="L26" s="314" t="str">
        <f t="shared" si="4"/>
        <v/>
      </c>
      <c r="M26" s="314" t="str">
        <f t="shared" ref="M26:U35" si="6">IF(OR(M$1="",$E26=""),"",IFERROR(IF(SEARCH(CONCATENATE(";",$E26,";"),M$1),M$4,""),""))</f>
        <v/>
      </c>
      <c r="N26" s="314" t="str">
        <f t="shared" si="6"/>
        <v/>
      </c>
      <c r="O26" s="314" t="str">
        <f t="shared" si="6"/>
        <v/>
      </c>
      <c r="P26" s="314" t="str">
        <f t="shared" si="6"/>
        <v/>
      </c>
      <c r="Q26" s="314" t="str">
        <f t="shared" si="6"/>
        <v/>
      </c>
      <c r="R26" s="314" t="str">
        <f t="shared" si="6"/>
        <v/>
      </c>
      <c r="S26" s="314" t="str">
        <f t="shared" si="6"/>
        <v/>
      </c>
      <c r="T26" s="314" t="str">
        <f t="shared" si="6"/>
        <v/>
      </c>
      <c r="U26" s="314" t="str">
        <f t="shared" si="6"/>
        <v/>
      </c>
      <c r="V26" s="314" t="str">
        <f t="shared" si="5"/>
        <v/>
      </c>
      <c r="W26" s="314" t="str">
        <f t="shared" si="5"/>
        <v/>
      </c>
      <c r="X26" s="314" t="str">
        <f t="shared" si="5"/>
        <v/>
      </c>
      <c r="Y26" s="314" t="str">
        <f t="shared" si="5"/>
        <v/>
      </c>
      <c r="Z26" s="314" t="str">
        <f t="shared" si="5"/>
        <v/>
      </c>
      <c r="AA26" s="314" t="str">
        <f t="shared" si="5"/>
        <v/>
      </c>
      <c r="AB26" s="314" t="str">
        <f t="shared" si="5"/>
        <v/>
      </c>
      <c r="AC26" s="314" t="str">
        <f t="shared" si="5"/>
        <v/>
      </c>
      <c r="AD26" s="314" t="str">
        <f t="shared" si="5"/>
        <v/>
      </c>
      <c r="AE26" s="314" t="str">
        <f t="shared" si="5"/>
        <v/>
      </c>
      <c r="AF26" s="314" t="str">
        <f t="shared" si="5"/>
        <v/>
      </c>
      <c r="AG26" s="314" t="str">
        <f t="shared" si="5"/>
        <v/>
      </c>
      <c r="AH26" s="314" t="str">
        <f t="shared" si="5"/>
        <v/>
      </c>
    </row>
    <row r="27" spans="1:34" ht="30">
      <c r="A27" s="310" t="str">
        <f>IF('פעילויות המשרד'!A29="","",'פעילויות המשרד'!A29)</f>
        <v>משרד ראש הממשלה</v>
      </c>
      <c r="B27" s="311" t="str">
        <f>IF('פעילויות המשרד'!B29="","",'פעילויות המשרד'!B29)</f>
        <v>pmo</v>
      </c>
      <c r="C27" s="312">
        <f>IF('פעילויות המשרד'!C29="","",'פעילויות המשרד'!C29)</f>
        <v>22</v>
      </c>
      <c r="D27" s="312" t="str">
        <f>IF('פעילויות המשרד'!D29="","",'פעילויות המשרד'!D29)</f>
        <v/>
      </c>
      <c r="E27" s="313" t="str">
        <f>IF('פעילויות המשרד'!E29="","",'פעילויות המשרד'!E29)</f>
        <v/>
      </c>
      <c r="F27" s="314" t="str">
        <f t="shared" si="2"/>
        <v/>
      </c>
      <c r="G27" s="314" t="str">
        <f t="shared" ref="G27:L36" si="7">IF(OR(G$1="",$E27=""),"",IFERROR(IF(SEARCH(CONCATENATE(";",$E27,";"),G$1),G$4,""),""))</f>
        <v/>
      </c>
      <c r="H27" s="314" t="str">
        <f t="shared" si="7"/>
        <v/>
      </c>
      <c r="I27" s="314" t="str">
        <f t="shared" si="7"/>
        <v/>
      </c>
      <c r="J27" s="314" t="str">
        <f t="shared" si="7"/>
        <v/>
      </c>
      <c r="K27" s="314" t="str">
        <f t="shared" si="7"/>
        <v/>
      </c>
      <c r="L27" s="314" t="str">
        <f t="shared" si="7"/>
        <v/>
      </c>
      <c r="M27" s="314" t="str">
        <f t="shared" si="6"/>
        <v/>
      </c>
      <c r="N27" s="314" t="str">
        <f t="shared" si="6"/>
        <v/>
      </c>
      <c r="O27" s="314" t="str">
        <f t="shared" si="6"/>
        <v/>
      </c>
      <c r="P27" s="314" t="str">
        <f t="shared" si="6"/>
        <v/>
      </c>
      <c r="Q27" s="314" t="str">
        <f t="shared" si="6"/>
        <v/>
      </c>
      <c r="R27" s="314" t="str">
        <f t="shared" si="6"/>
        <v/>
      </c>
      <c r="S27" s="314" t="str">
        <f t="shared" si="6"/>
        <v/>
      </c>
      <c r="T27" s="314" t="str">
        <f t="shared" si="6"/>
        <v/>
      </c>
      <c r="U27" s="314" t="str">
        <f t="shared" si="6"/>
        <v/>
      </c>
      <c r="V27" s="314" t="str">
        <f t="shared" si="5"/>
        <v/>
      </c>
      <c r="W27" s="314" t="str">
        <f t="shared" si="5"/>
        <v/>
      </c>
      <c r="X27" s="314" t="str">
        <f t="shared" si="5"/>
        <v/>
      </c>
      <c r="Y27" s="314" t="str">
        <f t="shared" si="5"/>
        <v/>
      </c>
      <c r="Z27" s="314" t="str">
        <f t="shared" si="5"/>
        <v/>
      </c>
      <c r="AA27" s="314" t="str">
        <f t="shared" si="5"/>
        <v/>
      </c>
      <c r="AB27" s="314" t="str">
        <f t="shared" si="5"/>
        <v/>
      </c>
      <c r="AC27" s="314" t="str">
        <f t="shared" si="5"/>
        <v/>
      </c>
      <c r="AD27" s="314" t="str">
        <f t="shared" si="5"/>
        <v/>
      </c>
      <c r="AE27" s="314" t="str">
        <f t="shared" si="5"/>
        <v/>
      </c>
      <c r="AF27" s="314" t="str">
        <f t="shared" si="5"/>
        <v/>
      </c>
      <c r="AG27" s="314" t="str">
        <f t="shared" si="5"/>
        <v/>
      </c>
      <c r="AH27" s="314" t="str">
        <f t="shared" si="5"/>
        <v/>
      </c>
    </row>
    <row r="28" spans="1:34" ht="30">
      <c r="A28" s="310" t="str">
        <f>IF('פעילויות המשרד'!A30="","",'פעילויות המשרד'!A30)</f>
        <v>משרד ראש הממשלה</v>
      </c>
      <c r="B28" s="311" t="str">
        <f>IF('פעילויות המשרד'!B30="","",'פעילויות המשרד'!B30)</f>
        <v>pmo</v>
      </c>
      <c r="C28" s="312">
        <f>IF('פעילויות המשרד'!C30="","",'פעילויות המשרד'!C30)</f>
        <v>23</v>
      </c>
      <c r="D28" s="312" t="str">
        <f>IF('פעילויות המשרד'!D30="","",'פעילויות המשרד'!D30)</f>
        <v/>
      </c>
      <c r="E28" s="313" t="str">
        <f>IF('פעילויות המשרד'!E30="","",'פעילויות המשרד'!E30)</f>
        <v/>
      </c>
      <c r="F28" s="314" t="str">
        <f t="shared" si="2"/>
        <v/>
      </c>
      <c r="G28" s="314" t="str">
        <f t="shared" si="7"/>
        <v/>
      </c>
      <c r="H28" s="314" t="str">
        <f t="shared" si="7"/>
        <v/>
      </c>
      <c r="I28" s="314" t="str">
        <f t="shared" si="7"/>
        <v/>
      </c>
      <c r="J28" s="314" t="str">
        <f t="shared" si="7"/>
        <v/>
      </c>
      <c r="K28" s="314" t="str">
        <f t="shared" si="7"/>
        <v/>
      </c>
      <c r="L28" s="314" t="str">
        <f t="shared" si="7"/>
        <v/>
      </c>
      <c r="M28" s="314" t="str">
        <f t="shared" si="6"/>
        <v/>
      </c>
      <c r="N28" s="314" t="str">
        <f t="shared" si="6"/>
        <v/>
      </c>
      <c r="O28" s="314" t="str">
        <f t="shared" si="6"/>
        <v/>
      </c>
      <c r="P28" s="314" t="str">
        <f t="shared" si="6"/>
        <v/>
      </c>
      <c r="Q28" s="314" t="str">
        <f t="shared" si="6"/>
        <v/>
      </c>
      <c r="R28" s="314" t="str">
        <f t="shared" si="6"/>
        <v/>
      </c>
      <c r="S28" s="314" t="str">
        <f t="shared" si="6"/>
        <v/>
      </c>
      <c r="T28" s="314" t="str">
        <f t="shared" si="6"/>
        <v/>
      </c>
      <c r="U28" s="314" t="str">
        <f t="shared" si="6"/>
        <v/>
      </c>
      <c r="V28" s="314" t="str">
        <f t="shared" si="5"/>
        <v/>
      </c>
      <c r="W28" s="314" t="str">
        <f t="shared" si="5"/>
        <v/>
      </c>
      <c r="X28" s="314" t="str">
        <f t="shared" si="5"/>
        <v/>
      </c>
      <c r="Y28" s="314" t="str">
        <f t="shared" si="5"/>
        <v/>
      </c>
      <c r="Z28" s="314" t="str">
        <f t="shared" si="5"/>
        <v/>
      </c>
      <c r="AA28" s="314" t="str">
        <f t="shared" si="5"/>
        <v/>
      </c>
      <c r="AB28" s="314" t="str">
        <f t="shared" si="5"/>
        <v/>
      </c>
      <c r="AC28" s="314" t="str">
        <f t="shared" si="5"/>
        <v/>
      </c>
      <c r="AD28" s="314" t="str">
        <f t="shared" si="5"/>
        <v/>
      </c>
      <c r="AE28" s="314" t="str">
        <f t="shared" si="5"/>
        <v/>
      </c>
      <c r="AF28" s="314" t="str">
        <f t="shared" si="5"/>
        <v/>
      </c>
      <c r="AG28" s="314" t="str">
        <f t="shared" si="5"/>
        <v/>
      </c>
      <c r="AH28" s="314" t="str">
        <f t="shared" si="5"/>
        <v/>
      </c>
    </row>
    <row r="29" spans="1:34" ht="30">
      <c r="A29" s="310" t="str">
        <f>IF('פעילויות המשרד'!A31="","",'פעילויות המשרד'!A31)</f>
        <v>משרד ראש הממשלה</v>
      </c>
      <c r="B29" s="311" t="str">
        <f>IF('פעילויות המשרד'!B31="","",'פעילויות המשרד'!B31)</f>
        <v>pmo</v>
      </c>
      <c r="C29" s="312">
        <f>IF('פעילויות המשרד'!C31="","",'פעילויות המשרד'!C31)</f>
        <v>24</v>
      </c>
      <c r="D29" s="312" t="str">
        <f>IF('פעילויות המשרד'!D31="","",'פעילויות המשרד'!D31)</f>
        <v/>
      </c>
      <c r="E29" s="313" t="str">
        <f>IF('פעילויות המשרד'!E31="","",'פעילויות המשרד'!E31)</f>
        <v/>
      </c>
      <c r="F29" s="314" t="str">
        <f t="shared" si="2"/>
        <v/>
      </c>
      <c r="G29" s="314" t="str">
        <f t="shared" si="7"/>
        <v/>
      </c>
      <c r="H29" s="314" t="str">
        <f t="shared" si="7"/>
        <v/>
      </c>
      <c r="I29" s="314" t="str">
        <f t="shared" si="7"/>
        <v/>
      </c>
      <c r="J29" s="314" t="str">
        <f t="shared" si="7"/>
        <v/>
      </c>
      <c r="K29" s="314" t="str">
        <f t="shared" si="7"/>
        <v/>
      </c>
      <c r="L29" s="314" t="str">
        <f t="shared" si="7"/>
        <v/>
      </c>
      <c r="M29" s="314" t="str">
        <f t="shared" si="6"/>
        <v/>
      </c>
      <c r="N29" s="314" t="str">
        <f t="shared" si="6"/>
        <v/>
      </c>
      <c r="O29" s="314" t="str">
        <f t="shared" si="6"/>
        <v/>
      </c>
      <c r="P29" s="314" t="str">
        <f t="shared" si="6"/>
        <v/>
      </c>
      <c r="Q29" s="314" t="str">
        <f t="shared" si="6"/>
        <v/>
      </c>
      <c r="R29" s="314" t="str">
        <f t="shared" si="6"/>
        <v/>
      </c>
      <c r="S29" s="314" t="str">
        <f t="shared" si="6"/>
        <v/>
      </c>
      <c r="T29" s="314" t="str">
        <f t="shared" si="6"/>
        <v/>
      </c>
      <c r="U29" s="314" t="str">
        <f t="shared" si="6"/>
        <v/>
      </c>
      <c r="V29" s="314" t="str">
        <f t="shared" si="5"/>
        <v/>
      </c>
      <c r="W29" s="314" t="str">
        <f t="shared" si="5"/>
        <v/>
      </c>
      <c r="X29" s="314" t="str">
        <f t="shared" si="5"/>
        <v/>
      </c>
      <c r="Y29" s="314" t="str">
        <f t="shared" si="5"/>
        <v/>
      </c>
      <c r="Z29" s="314" t="str">
        <f t="shared" si="5"/>
        <v/>
      </c>
      <c r="AA29" s="314" t="str">
        <f t="shared" si="5"/>
        <v/>
      </c>
      <c r="AB29" s="314" t="str">
        <f t="shared" si="5"/>
        <v/>
      </c>
      <c r="AC29" s="314" t="str">
        <f t="shared" si="5"/>
        <v/>
      </c>
      <c r="AD29" s="314" t="str">
        <f t="shared" si="5"/>
        <v/>
      </c>
      <c r="AE29" s="314" t="str">
        <f t="shared" si="5"/>
        <v/>
      </c>
      <c r="AF29" s="314" t="str">
        <f t="shared" si="5"/>
        <v/>
      </c>
      <c r="AG29" s="314" t="str">
        <f t="shared" si="5"/>
        <v/>
      </c>
      <c r="AH29" s="314" t="str">
        <f t="shared" si="5"/>
        <v/>
      </c>
    </row>
    <row r="30" spans="1:34" ht="30">
      <c r="A30" s="310" t="str">
        <f>IF('פעילויות המשרד'!A32="","",'פעילויות המשרד'!A32)</f>
        <v>משרד ראש הממשלה</v>
      </c>
      <c r="B30" s="311" t="str">
        <f>IF('פעילויות המשרד'!B32="","",'פעילויות המשרד'!B32)</f>
        <v>pmo</v>
      </c>
      <c r="C30" s="312">
        <f>IF('פעילויות המשרד'!C32="","",'פעילויות המשרד'!C32)</f>
        <v>25</v>
      </c>
      <c r="D30" s="312" t="str">
        <f>IF('פעילויות המשרד'!D32="","",'פעילויות המשרד'!D32)</f>
        <v/>
      </c>
      <c r="E30" s="313" t="str">
        <f>IF('פעילויות המשרד'!E32="","",'פעילויות המשרד'!E32)</f>
        <v/>
      </c>
      <c r="F30" s="314" t="str">
        <f t="shared" si="2"/>
        <v/>
      </c>
      <c r="G30" s="314" t="str">
        <f t="shared" si="7"/>
        <v/>
      </c>
      <c r="H30" s="314" t="str">
        <f t="shared" si="7"/>
        <v/>
      </c>
      <c r="I30" s="314" t="str">
        <f t="shared" si="7"/>
        <v/>
      </c>
      <c r="J30" s="314" t="str">
        <f t="shared" si="7"/>
        <v/>
      </c>
      <c r="K30" s="314" t="str">
        <f t="shared" si="7"/>
        <v/>
      </c>
      <c r="L30" s="314" t="str">
        <f t="shared" si="7"/>
        <v/>
      </c>
      <c r="M30" s="314" t="str">
        <f t="shared" si="6"/>
        <v/>
      </c>
      <c r="N30" s="314" t="str">
        <f t="shared" si="6"/>
        <v/>
      </c>
      <c r="O30" s="314" t="str">
        <f t="shared" si="6"/>
        <v/>
      </c>
      <c r="P30" s="314" t="str">
        <f t="shared" si="6"/>
        <v/>
      </c>
      <c r="Q30" s="314" t="str">
        <f t="shared" si="6"/>
        <v/>
      </c>
      <c r="R30" s="314" t="str">
        <f t="shared" si="6"/>
        <v/>
      </c>
      <c r="S30" s="314" t="str">
        <f t="shared" si="6"/>
        <v/>
      </c>
      <c r="T30" s="314" t="str">
        <f t="shared" si="6"/>
        <v/>
      </c>
      <c r="U30" s="314" t="str">
        <f t="shared" si="6"/>
        <v/>
      </c>
      <c r="V30" s="314" t="str">
        <f t="shared" si="5"/>
        <v/>
      </c>
      <c r="W30" s="314" t="str">
        <f t="shared" si="5"/>
        <v/>
      </c>
      <c r="X30" s="314" t="str">
        <f t="shared" si="5"/>
        <v/>
      </c>
      <c r="Y30" s="314" t="str">
        <f t="shared" si="5"/>
        <v/>
      </c>
      <c r="Z30" s="314" t="str">
        <f t="shared" si="5"/>
        <v/>
      </c>
      <c r="AA30" s="314" t="str">
        <f t="shared" si="5"/>
        <v/>
      </c>
      <c r="AB30" s="314" t="str">
        <f t="shared" si="5"/>
        <v/>
      </c>
      <c r="AC30" s="314" t="str">
        <f t="shared" si="5"/>
        <v/>
      </c>
      <c r="AD30" s="314" t="str">
        <f t="shared" si="5"/>
        <v/>
      </c>
      <c r="AE30" s="314" t="str">
        <f t="shared" si="5"/>
        <v/>
      </c>
      <c r="AF30" s="314" t="str">
        <f t="shared" si="5"/>
        <v/>
      </c>
      <c r="AG30" s="314" t="str">
        <f t="shared" si="5"/>
        <v/>
      </c>
      <c r="AH30" s="314" t="str">
        <f t="shared" si="5"/>
        <v/>
      </c>
    </row>
    <row r="31" spans="1:34" ht="30">
      <c r="A31" s="310" t="str">
        <f>IF('פעילויות המשרד'!A33="","",'פעילויות המשרד'!A33)</f>
        <v>משרד ראש הממשלה</v>
      </c>
      <c r="B31" s="311" t="str">
        <f>IF('פעילויות המשרד'!B33="","",'פעילויות המשרד'!B33)</f>
        <v>pmo</v>
      </c>
      <c r="C31" s="312">
        <f>IF('פעילויות המשרד'!C33="","",'פעילויות המשרד'!C33)</f>
        <v>26</v>
      </c>
      <c r="D31" s="312" t="str">
        <f>IF('פעילויות המשרד'!D33="","",'פעילויות המשרד'!D33)</f>
        <v/>
      </c>
      <c r="E31" s="313" t="str">
        <f>IF('פעילויות המשרד'!E33="","",'פעילויות המשרד'!E33)</f>
        <v/>
      </c>
      <c r="F31" s="314" t="str">
        <f t="shared" si="2"/>
        <v/>
      </c>
      <c r="G31" s="314" t="str">
        <f t="shared" si="7"/>
        <v/>
      </c>
      <c r="H31" s="314" t="str">
        <f t="shared" si="7"/>
        <v/>
      </c>
      <c r="I31" s="314" t="str">
        <f t="shared" si="7"/>
        <v/>
      </c>
      <c r="J31" s="314" t="str">
        <f t="shared" si="7"/>
        <v/>
      </c>
      <c r="K31" s="314" t="str">
        <f t="shared" si="7"/>
        <v/>
      </c>
      <c r="L31" s="314" t="str">
        <f t="shared" si="7"/>
        <v/>
      </c>
      <c r="M31" s="314" t="str">
        <f t="shared" si="6"/>
        <v/>
      </c>
      <c r="N31" s="314" t="str">
        <f t="shared" si="6"/>
        <v/>
      </c>
      <c r="O31" s="314" t="str">
        <f t="shared" si="6"/>
        <v/>
      </c>
      <c r="P31" s="314" t="str">
        <f t="shared" si="6"/>
        <v/>
      </c>
      <c r="Q31" s="314" t="str">
        <f t="shared" si="6"/>
        <v/>
      </c>
      <c r="R31" s="314" t="str">
        <f t="shared" si="6"/>
        <v/>
      </c>
      <c r="S31" s="314" t="str">
        <f t="shared" si="6"/>
        <v/>
      </c>
      <c r="T31" s="314" t="str">
        <f t="shared" si="6"/>
        <v/>
      </c>
      <c r="U31" s="314" t="str">
        <f t="shared" si="6"/>
        <v/>
      </c>
      <c r="V31" s="314" t="str">
        <f t="shared" si="5"/>
        <v/>
      </c>
      <c r="W31" s="314" t="str">
        <f t="shared" si="5"/>
        <v/>
      </c>
      <c r="X31" s="314" t="str">
        <f t="shared" si="5"/>
        <v/>
      </c>
      <c r="Y31" s="314" t="str">
        <f t="shared" si="5"/>
        <v/>
      </c>
      <c r="Z31" s="314" t="str">
        <f t="shared" si="5"/>
        <v/>
      </c>
      <c r="AA31" s="314" t="str">
        <f t="shared" si="5"/>
        <v/>
      </c>
      <c r="AB31" s="314" t="str">
        <f t="shared" si="5"/>
        <v/>
      </c>
      <c r="AC31" s="314" t="str">
        <f t="shared" si="5"/>
        <v/>
      </c>
      <c r="AD31" s="314" t="str">
        <f t="shared" si="5"/>
        <v/>
      </c>
      <c r="AE31" s="314" t="str">
        <f t="shared" si="5"/>
        <v/>
      </c>
      <c r="AF31" s="314" t="str">
        <f t="shared" si="5"/>
        <v/>
      </c>
      <c r="AG31" s="314" t="str">
        <f t="shared" si="5"/>
        <v/>
      </c>
      <c r="AH31" s="314" t="str">
        <f t="shared" si="5"/>
        <v/>
      </c>
    </row>
    <row r="32" spans="1:34" ht="30">
      <c r="A32" s="310" t="str">
        <f>IF('פעילויות המשרד'!A34="","",'פעילויות המשרד'!A34)</f>
        <v>משרד ראש הממשלה</v>
      </c>
      <c r="B32" s="311" t="str">
        <f>IF('פעילויות המשרד'!B34="","",'פעילויות המשרד'!B34)</f>
        <v>pmo</v>
      </c>
      <c r="C32" s="312">
        <f>IF('פעילויות המשרד'!C34="","",'פעילויות המשרד'!C34)</f>
        <v>27</v>
      </c>
      <c r="D32" s="312" t="str">
        <f>IF('פעילויות המשרד'!D34="","",'פעילויות המשרד'!D34)</f>
        <v/>
      </c>
      <c r="E32" s="313" t="str">
        <f>IF('פעילויות המשרד'!E34="","",'פעילויות המשרד'!E34)</f>
        <v/>
      </c>
      <c r="F32" s="314" t="str">
        <f t="shared" si="2"/>
        <v/>
      </c>
      <c r="G32" s="314" t="str">
        <f t="shared" si="7"/>
        <v/>
      </c>
      <c r="H32" s="314" t="str">
        <f t="shared" si="7"/>
        <v/>
      </c>
      <c r="I32" s="314" t="str">
        <f t="shared" si="7"/>
        <v/>
      </c>
      <c r="J32" s="314" t="str">
        <f t="shared" si="7"/>
        <v/>
      </c>
      <c r="K32" s="314" t="str">
        <f t="shared" si="7"/>
        <v/>
      </c>
      <c r="L32" s="314" t="str">
        <f t="shared" si="7"/>
        <v/>
      </c>
      <c r="M32" s="314" t="str">
        <f t="shared" si="6"/>
        <v/>
      </c>
      <c r="N32" s="314" t="str">
        <f t="shared" si="6"/>
        <v/>
      </c>
      <c r="O32" s="314" t="str">
        <f t="shared" si="6"/>
        <v/>
      </c>
      <c r="P32" s="314" t="str">
        <f t="shared" si="6"/>
        <v/>
      </c>
      <c r="Q32" s="314" t="str">
        <f t="shared" si="6"/>
        <v/>
      </c>
      <c r="R32" s="314" t="str">
        <f t="shared" si="6"/>
        <v/>
      </c>
      <c r="S32" s="314" t="str">
        <f t="shared" si="6"/>
        <v/>
      </c>
      <c r="T32" s="314" t="str">
        <f t="shared" si="6"/>
        <v/>
      </c>
      <c r="U32" s="314" t="str">
        <f t="shared" si="6"/>
        <v/>
      </c>
      <c r="V32" s="314" t="str">
        <f t="shared" ref="V32:AH41" si="8">IF(OR(V$1="",$E32=""),"",IFERROR(IF(SEARCH(CONCATENATE(";",$E32,";"),V$1),V$4,""),""))</f>
        <v/>
      </c>
      <c r="W32" s="314" t="str">
        <f t="shared" si="8"/>
        <v/>
      </c>
      <c r="X32" s="314" t="str">
        <f t="shared" si="8"/>
        <v/>
      </c>
      <c r="Y32" s="314" t="str">
        <f t="shared" si="8"/>
        <v/>
      </c>
      <c r="Z32" s="314" t="str">
        <f t="shared" si="8"/>
        <v/>
      </c>
      <c r="AA32" s="314" t="str">
        <f t="shared" si="8"/>
        <v/>
      </c>
      <c r="AB32" s="314" t="str">
        <f t="shared" si="8"/>
        <v/>
      </c>
      <c r="AC32" s="314" t="str">
        <f t="shared" si="8"/>
        <v/>
      </c>
      <c r="AD32" s="314" t="str">
        <f t="shared" si="8"/>
        <v/>
      </c>
      <c r="AE32" s="314" t="str">
        <f t="shared" si="8"/>
        <v/>
      </c>
      <c r="AF32" s="314" t="str">
        <f t="shared" si="8"/>
        <v/>
      </c>
      <c r="AG32" s="314" t="str">
        <f t="shared" si="8"/>
        <v/>
      </c>
      <c r="AH32" s="314" t="str">
        <f t="shared" si="8"/>
        <v/>
      </c>
    </row>
    <row r="33" spans="1:34" ht="30">
      <c r="A33" s="310" t="str">
        <f>IF('פעילויות המשרד'!A35="","",'פעילויות המשרד'!A35)</f>
        <v>משרד ראש הממשלה</v>
      </c>
      <c r="B33" s="311" t="str">
        <f>IF('פעילויות המשרד'!B35="","",'פעילויות המשרד'!B35)</f>
        <v>pmo</v>
      </c>
      <c r="C33" s="312">
        <f>IF('פעילויות המשרד'!C35="","",'פעילויות המשרד'!C35)</f>
        <v>28</v>
      </c>
      <c r="D33" s="312" t="str">
        <f>IF('פעילויות המשרד'!D35="","",'פעילויות המשרד'!D35)</f>
        <v/>
      </c>
      <c r="E33" s="313" t="str">
        <f>IF('פעילויות המשרד'!E35="","",'פעילויות המשרד'!E35)</f>
        <v/>
      </c>
      <c r="F33" s="314" t="str">
        <f t="shared" si="2"/>
        <v/>
      </c>
      <c r="G33" s="314" t="str">
        <f t="shared" si="7"/>
        <v/>
      </c>
      <c r="H33" s="314" t="str">
        <f t="shared" si="7"/>
        <v/>
      </c>
      <c r="I33" s="314" t="str">
        <f t="shared" si="7"/>
        <v/>
      </c>
      <c r="J33" s="314" t="str">
        <f t="shared" si="7"/>
        <v/>
      </c>
      <c r="K33" s="314" t="str">
        <f t="shared" si="7"/>
        <v/>
      </c>
      <c r="L33" s="314" t="str">
        <f t="shared" si="7"/>
        <v/>
      </c>
      <c r="M33" s="314" t="str">
        <f t="shared" si="6"/>
        <v/>
      </c>
      <c r="N33" s="314" t="str">
        <f t="shared" si="6"/>
        <v/>
      </c>
      <c r="O33" s="314" t="str">
        <f t="shared" si="6"/>
        <v/>
      </c>
      <c r="P33" s="314" t="str">
        <f t="shared" si="6"/>
        <v/>
      </c>
      <c r="Q33" s="314" t="str">
        <f t="shared" si="6"/>
        <v/>
      </c>
      <c r="R33" s="314" t="str">
        <f t="shared" si="6"/>
        <v/>
      </c>
      <c r="S33" s="314" t="str">
        <f t="shared" si="6"/>
        <v/>
      </c>
      <c r="T33" s="314" t="str">
        <f t="shared" si="6"/>
        <v/>
      </c>
      <c r="U33" s="314" t="str">
        <f t="shared" si="6"/>
        <v/>
      </c>
      <c r="V33" s="314" t="str">
        <f t="shared" si="8"/>
        <v/>
      </c>
      <c r="W33" s="314" t="str">
        <f t="shared" si="8"/>
        <v/>
      </c>
      <c r="X33" s="314" t="str">
        <f t="shared" si="8"/>
        <v/>
      </c>
      <c r="Y33" s="314" t="str">
        <f t="shared" si="8"/>
        <v/>
      </c>
      <c r="Z33" s="314" t="str">
        <f t="shared" si="8"/>
        <v/>
      </c>
      <c r="AA33" s="314" t="str">
        <f t="shared" si="8"/>
        <v/>
      </c>
      <c r="AB33" s="314" t="str">
        <f t="shared" si="8"/>
        <v/>
      </c>
      <c r="AC33" s="314" t="str">
        <f t="shared" si="8"/>
        <v/>
      </c>
      <c r="AD33" s="314" t="str">
        <f t="shared" si="8"/>
        <v/>
      </c>
      <c r="AE33" s="314" t="str">
        <f t="shared" si="8"/>
        <v/>
      </c>
      <c r="AF33" s="314" t="str">
        <f t="shared" si="8"/>
        <v/>
      </c>
      <c r="AG33" s="314" t="str">
        <f t="shared" si="8"/>
        <v/>
      </c>
      <c r="AH33" s="314" t="str">
        <f t="shared" si="8"/>
        <v/>
      </c>
    </row>
    <row r="34" spans="1:34" ht="30">
      <c r="A34" s="310" t="str">
        <f>IF('פעילויות המשרד'!A36="","",'פעילויות המשרד'!A36)</f>
        <v>משרד ראש הממשלה</v>
      </c>
      <c r="B34" s="311" t="str">
        <f>IF('פעילויות המשרד'!B36="","",'פעילויות המשרד'!B36)</f>
        <v>pmo</v>
      </c>
      <c r="C34" s="312">
        <f>IF('פעילויות המשרד'!C36="","",'פעילויות המשרד'!C36)</f>
        <v>29</v>
      </c>
      <c r="D34" s="312" t="str">
        <f>IF('פעילויות המשרד'!D36="","",'פעילויות המשרד'!D36)</f>
        <v/>
      </c>
      <c r="E34" s="313" t="str">
        <f>IF('פעילויות המשרד'!E36="","",'פעילויות המשרד'!E36)</f>
        <v/>
      </c>
      <c r="F34" s="314" t="str">
        <f t="shared" si="2"/>
        <v/>
      </c>
      <c r="G34" s="314" t="str">
        <f t="shared" si="7"/>
        <v/>
      </c>
      <c r="H34" s="314" t="str">
        <f t="shared" si="7"/>
        <v/>
      </c>
      <c r="I34" s="314" t="str">
        <f t="shared" si="7"/>
        <v/>
      </c>
      <c r="J34" s="314" t="str">
        <f t="shared" si="7"/>
        <v/>
      </c>
      <c r="K34" s="314" t="str">
        <f t="shared" si="7"/>
        <v/>
      </c>
      <c r="L34" s="314" t="str">
        <f t="shared" si="7"/>
        <v/>
      </c>
      <c r="M34" s="314" t="str">
        <f t="shared" si="6"/>
        <v/>
      </c>
      <c r="N34" s="314" t="str">
        <f t="shared" si="6"/>
        <v/>
      </c>
      <c r="O34" s="314" t="str">
        <f t="shared" si="6"/>
        <v/>
      </c>
      <c r="P34" s="314" t="str">
        <f t="shared" si="6"/>
        <v/>
      </c>
      <c r="Q34" s="314" t="str">
        <f t="shared" si="6"/>
        <v/>
      </c>
      <c r="R34" s="314" t="str">
        <f t="shared" si="6"/>
        <v/>
      </c>
      <c r="S34" s="314" t="str">
        <f t="shared" si="6"/>
        <v/>
      </c>
      <c r="T34" s="314" t="str">
        <f t="shared" si="6"/>
        <v/>
      </c>
      <c r="U34" s="314" t="str">
        <f t="shared" si="6"/>
        <v/>
      </c>
      <c r="V34" s="314" t="str">
        <f t="shared" si="8"/>
        <v/>
      </c>
      <c r="W34" s="314" t="str">
        <f t="shared" si="8"/>
        <v/>
      </c>
      <c r="X34" s="314" t="str">
        <f t="shared" si="8"/>
        <v/>
      </c>
      <c r="Y34" s="314" t="str">
        <f t="shared" si="8"/>
        <v/>
      </c>
      <c r="Z34" s="314" t="str">
        <f t="shared" si="8"/>
        <v/>
      </c>
      <c r="AA34" s="314" t="str">
        <f t="shared" si="8"/>
        <v/>
      </c>
      <c r="AB34" s="314" t="str">
        <f t="shared" si="8"/>
        <v/>
      </c>
      <c r="AC34" s="314" t="str">
        <f t="shared" si="8"/>
        <v/>
      </c>
      <c r="AD34" s="314" t="str">
        <f t="shared" si="8"/>
        <v/>
      </c>
      <c r="AE34" s="314" t="str">
        <f t="shared" si="8"/>
        <v/>
      </c>
      <c r="AF34" s="314" t="str">
        <f t="shared" si="8"/>
        <v/>
      </c>
      <c r="AG34" s="314" t="str">
        <f t="shared" si="8"/>
        <v/>
      </c>
      <c r="AH34" s="314" t="str">
        <f t="shared" si="8"/>
        <v/>
      </c>
    </row>
    <row r="35" spans="1:34" ht="30">
      <c r="A35" s="310" t="str">
        <f>IF('פעילויות המשרד'!A37="","",'פעילויות המשרד'!A37)</f>
        <v>משרד ראש הממשלה</v>
      </c>
      <c r="B35" s="311" t="str">
        <f>IF('פעילויות המשרד'!B37="","",'פעילויות המשרד'!B37)</f>
        <v>pmo</v>
      </c>
      <c r="C35" s="312">
        <f>IF('פעילויות המשרד'!C37="","",'פעילויות המשרד'!C37)</f>
        <v>30</v>
      </c>
      <c r="D35" s="312" t="str">
        <f>IF('פעילויות המשרד'!D37="","",'פעילויות המשרד'!D37)</f>
        <v/>
      </c>
      <c r="E35" s="313" t="str">
        <f>IF('פעילויות המשרד'!E37="","",'פעילויות המשרד'!E37)</f>
        <v/>
      </c>
      <c r="F35" s="314" t="str">
        <f t="shared" si="2"/>
        <v/>
      </c>
      <c r="G35" s="314" t="str">
        <f t="shared" si="7"/>
        <v/>
      </c>
      <c r="H35" s="314" t="str">
        <f t="shared" si="7"/>
        <v/>
      </c>
      <c r="I35" s="314" t="str">
        <f t="shared" si="7"/>
        <v/>
      </c>
      <c r="J35" s="314" t="str">
        <f t="shared" si="7"/>
        <v/>
      </c>
      <c r="K35" s="314" t="str">
        <f t="shared" si="7"/>
        <v/>
      </c>
      <c r="L35" s="314" t="str">
        <f t="shared" si="7"/>
        <v/>
      </c>
      <c r="M35" s="314" t="str">
        <f t="shared" si="6"/>
        <v/>
      </c>
      <c r="N35" s="314" t="str">
        <f t="shared" si="6"/>
        <v/>
      </c>
      <c r="O35" s="314" t="str">
        <f t="shared" si="6"/>
        <v/>
      </c>
      <c r="P35" s="314" t="str">
        <f t="shared" si="6"/>
        <v/>
      </c>
      <c r="Q35" s="314" t="str">
        <f t="shared" si="6"/>
        <v/>
      </c>
      <c r="R35" s="314" t="str">
        <f t="shared" si="6"/>
        <v/>
      </c>
      <c r="S35" s="314" t="str">
        <f t="shared" si="6"/>
        <v/>
      </c>
      <c r="T35" s="314" t="str">
        <f t="shared" si="6"/>
        <v/>
      </c>
      <c r="U35" s="314" t="str">
        <f t="shared" si="6"/>
        <v/>
      </c>
      <c r="V35" s="314" t="str">
        <f t="shared" si="8"/>
        <v/>
      </c>
      <c r="W35" s="314" t="str">
        <f t="shared" si="8"/>
        <v/>
      </c>
      <c r="X35" s="314" t="str">
        <f t="shared" si="8"/>
        <v/>
      </c>
      <c r="Y35" s="314" t="str">
        <f t="shared" si="8"/>
        <v/>
      </c>
      <c r="Z35" s="314" t="str">
        <f t="shared" si="8"/>
        <v/>
      </c>
      <c r="AA35" s="314" t="str">
        <f t="shared" si="8"/>
        <v/>
      </c>
      <c r="AB35" s="314" t="str">
        <f t="shared" si="8"/>
        <v/>
      </c>
      <c r="AC35" s="314" t="str">
        <f t="shared" si="8"/>
        <v/>
      </c>
      <c r="AD35" s="314" t="str">
        <f t="shared" si="8"/>
        <v/>
      </c>
      <c r="AE35" s="314" t="str">
        <f t="shared" si="8"/>
        <v/>
      </c>
      <c r="AF35" s="314" t="str">
        <f t="shared" si="8"/>
        <v/>
      </c>
      <c r="AG35" s="314" t="str">
        <f t="shared" si="8"/>
        <v/>
      </c>
      <c r="AH35" s="314" t="str">
        <f t="shared" si="8"/>
        <v/>
      </c>
    </row>
    <row r="36" spans="1:34" ht="30">
      <c r="A36" s="310" t="str">
        <f>IF('פעילויות המשרד'!A38="","",'פעילויות המשרד'!A38)</f>
        <v>משרד ראש הממשלה</v>
      </c>
      <c r="B36" s="311" t="str">
        <f>IF('פעילויות המשרד'!B38="","",'פעילויות המשרד'!B38)</f>
        <v>pmo</v>
      </c>
      <c r="C36" s="312">
        <f>IF('פעילויות המשרד'!C38="","",'פעילויות המשרד'!C38)</f>
        <v>31</v>
      </c>
      <c r="D36" s="312" t="str">
        <f>IF('פעילויות המשרד'!D38="","",'פעילויות המשרד'!D38)</f>
        <v/>
      </c>
      <c r="E36" s="313" t="str">
        <f>IF('פעילויות המשרד'!E38="","",'פעילויות המשרד'!E38)</f>
        <v/>
      </c>
      <c r="F36" s="314" t="str">
        <f t="shared" si="2"/>
        <v/>
      </c>
      <c r="G36" s="314" t="str">
        <f t="shared" si="7"/>
        <v/>
      </c>
      <c r="H36" s="314" t="str">
        <f t="shared" si="7"/>
        <v/>
      </c>
      <c r="I36" s="314" t="str">
        <f t="shared" si="7"/>
        <v/>
      </c>
      <c r="J36" s="314" t="str">
        <f t="shared" si="7"/>
        <v/>
      </c>
      <c r="K36" s="314" t="str">
        <f t="shared" si="7"/>
        <v/>
      </c>
      <c r="L36" s="314" t="str">
        <f t="shared" si="7"/>
        <v/>
      </c>
      <c r="M36" s="314" t="str">
        <f t="shared" ref="M36:U45" si="9">IF(OR(M$1="",$E36=""),"",IFERROR(IF(SEARCH(CONCATENATE(";",$E36,";"),M$1),M$4,""),""))</f>
        <v/>
      </c>
      <c r="N36" s="314" t="str">
        <f t="shared" si="9"/>
        <v/>
      </c>
      <c r="O36" s="314" t="str">
        <f t="shared" si="9"/>
        <v/>
      </c>
      <c r="P36" s="314" t="str">
        <f t="shared" si="9"/>
        <v/>
      </c>
      <c r="Q36" s="314" t="str">
        <f t="shared" si="9"/>
        <v/>
      </c>
      <c r="R36" s="314" t="str">
        <f t="shared" si="9"/>
        <v/>
      </c>
      <c r="S36" s="314" t="str">
        <f t="shared" si="9"/>
        <v/>
      </c>
      <c r="T36" s="314" t="str">
        <f t="shared" si="9"/>
        <v/>
      </c>
      <c r="U36" s="314" t="str">
        <f t="shared" si="9"/>
        <v/>
      </c>
      <c r="V36" s="314" t="str">
        <f t="shared" si="8"/>
        <v/>
      </c>
      <c r="W36" s="314" t="str">
        <f t="shared" si="8"/>
        <v/>
      </c>
      <c r="X36" s="314" t="str">
        <f t="shared" si="8"/>
        <v/>
      </c>
      <c r="Y36" s="314" t="str">
        <f t="shared" si="8"/>
        <v/>
      </c>
      <c r="Z36" s="314" t="str">
        <f t="shared" si="8"/>
        <v/>
      </c>
      <c r="AA36" s="314" t="str">
        <f t="shared" si="8"/>
        <v/>
      </c>
      <c r="AB36" s="314" t="str">
        <f t="shared" si="8"/>
        <v/>
      </c>
      <c r="AC36" s="314" t="str">
        <f t="shared" si="8"/>
        <v/>
      </c>
      <c r="AD36" s="314" t="str">
        <f t="shared" si="8"/>
        <v/>
      </c>
      <c r="AE36" s="314" t="str">
        <f t="shared" si="8"/>
        <v/>
      </c>
      <c r="AF36" s="314" t="str">
        <f t="shared" si="8"/>
        <v/>
      </c>
      <c r="AG36" s="314" t="str">
        <f t="shared" si="8"/>
        <v/>
      </c>
      <c r="AH36" s="314" t="str">
        <f t="shared" si="8"/>
        <v/>
      </c>
    </row>
    <row r="37" spans="1:34" ht="30">
      <c r="A37" s="310" t="str">
        <f>IF('פעילויות המשרד'!A39="","",'פעילויות המשרד'!A39)</f>
        <v>משרד ראש הממשלה</v>
      </c>
      <c r="B37" s="311" t="str">
        <f>IF('פעילויות המשרד'!B39="","",'פעילויות המשרד'!B39)</f>
        <v>pmo</v>
      </c>
      <c r="C37" s="312">
        <f>IF('פעילויות המשרד'!C39="","",'פעילויות המשרד'!C39)</f>
        <v>32</v>
      </c>
      <c r="D37" s="312" t="str">
        <f>IF('פעילויות המשרד'!D39="","",'פעילויות המשרד'!D39)</f>
        <v/>
      </c>
      <c r="E37" s="313" t="str">
        <f>IF('פעילויות המשרד'!E39="","",'פעילויות המשרד'!E39)</f>
        <v/>
      </c>
      <c r="F37" s="314" t="str">
        <f t="shared" si="2"/>
        <v/>
      </c>
      <c r="G37" s="314" t="str">
        <f t="shared" ref="G37:L46" si="10">IF(OR(G$1="",$E37=""),"",IFERROR(IF(SEARCH(CONCATENATE(";",$E37,";"),G$1),G$4,""),""))</f>
        <v/>
      </c>
      <c r="H37" s="314" t="str">
        <f t="shared" si="10"/>
        <v/>
      </c>
      <c r="I37" s="314" t="str">
        <f t="shared" si="10"/>
        <v/>
      </c>
      <c r="J37" s="314" t="str">
        <f t="shared" si="10"/>
        <v/>
      </c>
      <c r="K37" s="314" t="str">
        <f t="shared" si="10"/>
        <v/>
      </c>
      <c r="L37" s="314" t="str">
        <f t="shared" si="10"/>
        <v/>
      </c>
      <c r="M37" s="314" t="str">
        <f t="shared" si="9"/>
        <v/>
      </c>
      <c r="N37" s="314" t="str">
        <f t="shared" si="9"/>
        <v/>
      </c>
      <c r="O37" s="314" t="str">
        <f t="shared" si="9"/>
        <v/>
      </c>
      <c r="P37" s="314" t="str">
        <f t="shared" si="9"/>
        <v/>
      </c>
      <c r="Q37" s="314" t="str">
        <f t="shared" si="9"/>
        <v/>
      </c>
      <c r="R37" s="314" t="str">
        <f t="shared" si="9"/>
        <v/>
      </c>
      <c r="S37" s="314" t="str">
        <f t="shared" si="9"/>
        <v/>
      </c>
      <c r="T37" s="314" t="str">
        <f t="shared" si="9"/>
        <v/>
      </c>
      <c r="U37" s="314" t="str">
        <f t="shared" si="9"/>
        <v/>
      </c>
      <c r="V37" s="314" t="str">
        <f t="shared" si="8"/>
        <v/>
      </c>
      <c r="W37" s="314" t="str">
        <f t="shared" si="8"/>
        <v/>
      </c>
      <c r="X37" s="314" t="str">
        <f t="shared" si="8"/>
        <v/>
      </c>
      <c r="Y37" s="314" t="str">
        <f t="shared" si="8"/>
        <v/>
      </c>
      <c r="Z37" s="314" t="str">
        <f t="shared" si="8"/>
        <v/>
      </c>
      <c r="AA37" s="314" t="str">
        <f t="shared" si="8"/>
        <v/>
      </c>
      <c r="AB37" s="314" t="str">
        <f t="shared" si="8"/>
        <v/>
      </c>
      <c r="AC37" s="314" t="str">
        <f t="shared" si="8"/>
        <v/>
      </c>
      <c r="AD37" s="314" t="str">
        <f t="shared" si="8"/>
        <v/>
      </c>
      <c r="AE37" s="314" t="str">
        <f t="shared" si="8"/>
        <v/>
      </c>
      <c r="AF37" s="314" t="str">
        <f t="shared" si="8"/>
        <v/>
      </c>
      <c r="AG37" s="314" t="str">
        <f t="shared" si="8"/>
        <v/>
      </c>
      <c r="AH37" s="314" t="str">
        <f t="shared" si="8"/>
        <v/>
      </c>
    </row>
    <row r="38" spans="1:34" ht="30">
      <c r="A38" s="310" t="str">
        <f>IF('פעילויות המשרד'!A40="","",'פעילויות המשרד'!A40)</f>
        <v>משרד ראש הממשלה</v>
      </c>
      <c r="B38" s="311" t="str">
        <f>IF('פעילויות המשרד'!B40="","",'פעילויות המשרד'!B40)</f>
        <v>pmo</v>
      </c>
      <c r="C38" s="312">
        <f>IF('פעילויות המשרד'!C40="","",'פעילויות המשרד'!C40)</f>
        <v>33</v>
      </c>
      <c r="D38" s="312" t="str">
        <f>IF('פעילויות המשרד'!D40="","",'פעילויות המשרד'!D40)</f>
        <v/>
      </c>
      <c r="E38" s="313" t="str">
        <f>IF('פעילויות המשרד'!E40="","",'פעילויות המשרד'!E40)</f>
        <v/>
      </c>
      <c r="F38" s="314" t="str">
        <f t="shared" si="2"/>
        <v/>
      </c>
      <c r="G38" s="314" t="str">
        <f t="shared" si="10"/>
        <v/>
      </c>
      <c r="H38" s="314" t="str">
        <f t="shared" si="10"/>
        <v/>
      </c>
      <c r="I38" s="314" t="str">
        <f t="shared" si="10"/>
        <v/>
      </c>
      <c r="J38" s="314" t="str">
        <f t="shared" si="10"/>
        <v/>
      </c>
      <c r="K38" s="314" t="str">
        <f t="shared" si="10"/>
        <v/>
      </c>
      <c r="L38" s="314" t="str">
        <f t="shared" si="10"/>
        <v/>
      </c>
      <c r="M38" s="314" t="str">
        <f t="shared" si="9"/>
        <v/>
      </c>
      <c r="N38" s="314" t="str">
        <f t="shared" si="9"/>
        <v/>
      </c>
      <c r="O38" s="314" t="str">
        <f t="shared" si="9"/>
        <v/>
      </c>
      <c r="P38" s="314" t="str">
        <f t="shared" si="9"/>
        <v/>
      </c>
      <c r="Q38" s="314" t="str">
        <f t="shared" si="9"/>
        <v/>
      </c>
      <c r="R38" s="314" t="str">
        <f t="shared" si="9"/>
        <v/>
      </c>
      <c r="S38" s="314" t="str">
        <f t="shared" si="9"/>
        <v/>
      </c>
      <c r="T38" s="314" t="str">
        <f t="shared" si="9"/>
        <v/>
      </c>
      <c r="U38" s="314" t="str">
        <f t="shared" si="9"/>
        <v/>
      </c>
      <c r="V38" s="314" t="str">
        <f t="shared" si="8"/>
        <v/>
      </c>
      <c r="W38" s="314" t="str">
        <f t="shared" si="8"/>
        <v/>
      </c>
      <c r="X38" s="314" t="str">
        <f t="shared" si="8"/>
        <v/>
      </c>
      <c r="Y38" s="314" t="str">
        <f t="shared" si="8"/>
        <v/>
      </c>
      <c r="Z38" s="314" t="str">
        <f t="shared" si="8"/>
        <v/>
      </c>
      <c r="AA38" s="314" t="str">
        <f t="shared" si="8"/>
        <v/>
      </c>
      <c r="AB38" s="314" t="str">
        <f t="shared" si="8"/>
        <v/>
      </c>
      <c r="AC38" s="314" t="str">
        <f t="shared" si="8"/>
        <v/>
      </c>
      <c r="AD38" s="314" t="str">
        <f t="shared" si="8"/>
        <v/>
      </c>
      <c r="AE38" s="314" t="str">
        <f t="shared" si="8"/>
        <v/>
      </c>
      <c r="AF38" s="314" t="str">
        <f t="shared" si="8"/>
        <v/>
      </c>
      <c r="AG38" s="314" t="str">
        <f t="shared" si="8"/>
        <v/>
      </c>
      <c r="AH38" s="314" t="str">
        <f t="shared" si="8"/>
        <v/>
      </c>
    </row>
    <row r="39" spans="1:34" ht="30">
      <c r="A39" s="310" t="str">
        <f>IF('פעילויות המשרד'!A41="","",'פעילויות המשרד'!A41)</f>
        <v>משרד ראש הממשלה</v>
      </c>
      <c r="B39" s="311" t="str">
        <f>IF('פעילויות המשרד'!B41="","",'פעילויות המשרד'!B41)</f>
        <v>pmo</v>
      </c>
      <c r="C39" s="312">
        <f>IF('פעילויות המשרד'!C41="","",'פעילויות המשרד'!C41)</f>
        <v>34</v>
      </c>
      <c r="D39" s="312" t="str">
        <f>IF('פעילויות המשרד'!D41="","",'פעילויות המשרד'!D41)</f>
        <v/>
      </c>
      <c r="E39" s="313" t="str">
        <f>IF('פעילויות המשרד'!E41="","",'פעילויות המשרד'!E41)</f>
        <v/>
      </c>
      <c r="F39" s="314" t="str">
        <f t="shared" si="2"/>
        <v/>
      </c>
      <c r="G39" s="314" t="str">
        <f t="shared" si="10"/>
        <v/>
      </c>
      <c r="H39" s="314" t="str">
        <f t="shared" si="10"/>
        <v/>
      </c>
      <c r="I39" s="314" t="str">
        <f t="shared" si="10"/>
        <v/>
      </c>
      <c r="J39" s="314" t="str">
        <f t="shared" si="10"/>
        <v/>
      </c>
      <c r="K39" s="314" t="str">
        <f t="shared" si="10"/>
        <v/>
      </c>
      <c r="L39" s="314" t="str">
        <f t="shared" si="10"/>
        <v/>
      </c>
      <c r="M39" s="314" t="str">
        <f t="shared" si="9"/>
        <v/>
      </c>
      <c r="N39" s="314" t="str">
        <f t="shared" si="9"/>
        <v/>
      </c>
      <c r="O39" s="314" t="str">
        <f t="shared" si="9"/>
        <v/>
      </c>
      <c r="P39" s="314" t="str">
        <f t="shared" si="9"/>
        <v/>
      </c>
      <c r="Q39" s="314" t="str">
        <f t="shared" si="9"/>
        <v/>
      </c>
      <c r="R39" s="314" t="str">
        <f t="shared" si="9"/>
        <v/>
      </c>
      <c r="S39" s="314" t="str">
        <f t="shared" si="9"/>
        <v/>
      </c>
      <c r="T39" s="314" t="str">
        <f t="shared" si="9"/>
        <v/>
      </c>
      <c r="U39" s="314" t="str">
        <f t="shared" si="9"/>
        <v/>
      </c>
      <c r="V39" s="314" t="str">
        <f t="shared" si="8"/>
        <v/>
      </c>
      <c r="W39" s="314" t="str">
        <f t="shared" si="8"/>
        <v/>
      </c>
      <c r="X39" s="314" t="str">
        <f t="shared" si="8"/>
        <v/>
      </c>
      <c r="Y39" s="314" t="str">
        <f t="shared" si="8"/>
        <v/>
      </c>
      <c r="Z39" s="314" t="str">
        <f t="shared" si="8"/>
        <v/>
      </c>
      <c r="AA39" s="314" t="str">
        <f t="shared" si="8"/>
        <v/>
      </c>
      <c r="AB39" s="314" t="str">
        <f t="shared" si="8"/>
        <v/>
      </c>
      <c r="AC39" s="314" t="str">
        <f t="shared" si="8"/>
        <v/>
      </c>
      <c r="AD39" s="314" t="str">
        <f t="shared" si="8"/>
        <v/>
      </c>
      <c r="AE39" s="314" t="str">
        <f t="shared" si="8"/>
        <v/>
      </c>
      <c r="AF39" s="314" t="str">
        <f t="shared" si="8"/>
        <v/>
      </c>
      <c r="AG39" s="314" t="str">
        <f t="shared" si="8"/>
        <v/>
      </c>
      <c r="AH39" s="314" t="str">
        <f t="shared" si="8"/>
        <v/>
      </c>
    </row>
    <row r="40" spans="1:34" ht="30">
      <c r="A40" s="310" t="str">
        <f>IF('פעילויות המשרד'!A42="","",'פעילויות המשרד'!A42)</f>
        <v>משרד ראש הממשלה</v>
      </c>
      <c r="B40" s="311" t="str">
        <f>IF('פעילויות המשרד'!B42="","",'פעילויות המשרד'!B42)</f>
        <v>pmo</v>
      </c>
      <c r="C40" s="312">
        <f>IF('פעילויות המשרד'!C42="","",'פעילויות המשרד'!C42)</f>
        <v>35</v>
      </c>
      <c r="D40" s="312" t="str">
        <f>IF('פעילויות המשרד'!D42="","",'פעילויות המשרד'!D42)</f>
        <v/>
      </c>
      <c r="E40" s="313" t="str">
        <f>IF('פעילויות המשרד'!E42="","",'פעילויות המשרד'!E42)</f>
        <v/>
      </c>
      <c r="F40" s="314" t="str">
        <f t="shared" si="2"/>
        <v/>
      </c>
      <c r="G40" s="314" t="str">
        <f t="shared" si="10"/>
        <v/>
      </c>
      <c r="H40" s="314" t="str">
        <f t="shared" si="10"/>
        <v/>
      </c>
      <c r="I40" s="314" t="str">
        <f t="shared" si="10"/>
        <v/>
      </c>
      <c r="J40" s="314" t="str">
        <f t="shared" si="10"/>
        <v/>
      </c>
      <c r="K40" s="314" t="str">
        <f t="shared" si="10"/>
        <v/>
      </c>
      <c r="L40" s="314" t="str">
        <f t="shared" si="10"/>
        <v/>
      </c>
      <c r="M40" s="314" t="str">
        <f t="shared" si="9"/>
        <v/>
      </c>
      <c r="N40" s="314" t="str">
        <f t="shared" si="9"/>
        <v/>
      </c>
      <c r="O40" s="314" t="str">
        <f t="shared" si="9"/>
        <v/>
      </c>
      <c r="P40" s="314" t="str">
        <f t="shared" si="9"/>
        <v/>
      </c>
      <c r="Q40" s="314" t="str">
        <f t="shared" si="9"/>
        <v/>
      </c>
      <c r="R40" s="314" t="str">
        <f t="shared" si="9"/>
        <v/>
      </c>
      <c r="S40" s="314" t="str">
        <f t="shared" si="9"/>
        <v/>
      </c>
      <c r="T40" s="314" t="str">
        <f t="shared" si="9"/>
        <v/>
      </c>
      <c r="U40" s="314" t="str">
        <f t="shared" si="9"/>
        <v/>
      </c>
      <c r="V40" s="314" t="str">
        <f t="shared" si="8"/>
        <v/>
      </c>
      <c r="W40" s="314" t="str">
        <f t="shared" si="8"/>
        <v/>
      </c>
      <c r="X40" s="314" t="str">
        <f t="shared" si="8"/>
        <v/>
      </c>
      <c r="Y40" s="314" t="str">
        <f t="shared" si="8"/>
        <v/>
      </c>
      <c r="Z40" s="314" t="str">
        <f t="shared" si="8"/>
        <v/>
      </c>
      <c r="AA40" s="314" t="str">
        <f t="shared" si="8"/>
        <v/>
      </c>
      <c r="AB40" s="314" t="str">
        <f t="shared" si="8"/>
        <v/>
      </c>
      <c r="AC40" s="314" t="str">
        <f t="shared" si="8"/>
        <v/>
      </c>
      <c r="AD40" s="314" t="str">
        <f t="shared" si="8"/>
        <v/>
      </c>
      <c r="AE40" s="314" t="str">
        <f t="shared" si="8"/>
        <v/>
      </c>
      <c r="AF40" s="314" t="str">
        <f t="shared" si="8"/>
        <v/>
      </c>
      <c r="AG40" s="314" t="str">
        <f t="shared" si="8"/>
        <v/>
      </c>
      <c r="AH40" s="314" t="str">
        <f t="shared" si="8"/>
        <v/>
      </c>
    </row>
    <row r="41" spans="1:34" ht="30">
      <c r="A41" s="310" t="str">
        <f>IF('פעילויות המשרד'!A43="","",'פעילויות המשרד'!A43)</f>
        <v>משרד ראש הממשלה</v>
      </c>
      <c r="B41" s="311" t="str">
        <f>IF('פעילויות המשרד'!B43="","",'פעילויות המשרד'!B43)</f>
        <v>pmo</v>
      </c>
      <c r="C41" s="312">
        <f>IF('פעילויות המשרד'!C43="","",'פעילויות המשרד'!C43)</f>
        <v>36</v>
      </c>
      <c r="D41" s="312" t="str">
        <f>IF('פעילויות המשרד'!D43="","",'פעילויות המשרד'!D43)</f>
        <v/>
      </c>
      <c r="E41" s="313" t="str">
        <f>IF('פעילויות המשרד'!E43="","",'פעילויות המשרד'!E43)</f>
        <v/>
      </c>
      <c r="F41" s="314" t="str">
        <f t="shared" si="2"/>
        <v/>
      </c>
      <c r="G41" s="314" t="str">
        <f t="shared" si="10"/>
        <v/>
      </c>
      <c r="H41" s="314" t="str">
        <f t="shared" si="10"/>
        <v/>
      </c>
      <c r="I41" s="314" t="str">
        <f t="shared" si="10"/>
        <v/>
      </c>
      <c r="J41" s="314" t="str">
        <f t="shared" si="10"/>
        <v/>
      </c>
      <c r="K41" s="314" t="str">
        <f t="shared" si="10"/>
        <v/>
      </c>
      <c r="L41" s="314" t="str">
        <f t="shared" si="10"/>
        <v/>
      </c>
      <c r="M41" s="314" t="str">
        <f t="shared" si="9"/>
        <v/>
      </c>
      <c r="N41" s="314" t="str">
        <f t="shared" si="9"/>
        <v/>
      </c>
      <c r="O41" s="314" t="str">
        <f t="shared" si="9"/>
        <v/>
      </c>
      <c r="P41" s="314" t="str">
        <f t="shared" si="9"/>
        <v/>
      </c>
      <c r="Q41" s="314" t="str">
        <f t="shared" si="9"/>
        <v/>
      </c>
      <c r="R41" s="314" t="str">
        <f t="shared" si="9"/>
        <v/>
      </c>
      <c r="S41" s="314" t="str">
        <f t="shared" si="9"/>
        <v/>
      </c>
      <c r="T41" s="314" t="str">
        <f t="shared" si="9"/>
        <v/>
      </c>
      <c r="U41" s="314" t="str">
        <f t="shared" si="9"/>
        <v/>
      </c>
      <c r="V41" s="314" t="str">
        <f t="shared" si="8"/>
        <v/>
      </c>
      <c r="W41" s="314" t="str">
        <f t="shared" si="8"/>
        <v/>
      </c>
      <c r="X41" s="314" t="str">
        <f t="shared" si="8"/>
        <v/>
      </c>
      <c r="Y41" s="314" t="str">
        <f t="shared" si="8"/>
        <v/>
      </c>
      <c r="Z41" s="314" t="str">
        <f t="shared" si="8"/>
        <v/>
      </c>
      <c r="AA41" s="314" t="str">
        <f t="shared" si="8"/>
        <v/>
      </c>
      <c r="AB41" s="314" t="str">
        <f t="shared" si="8"/>
        <v/>
      </c>
      <c r="AC41" s="314" t="str">
        <f t="shared" si="8"/>
        <v/>
      </c>
      <c r="AD41" s="314" t="str">
        <f t="shared" si="8"/>
        <v/>
      </c>
      <c r="AE41" s="314" t="str">
        <f t="shared" si="8"/>
        <v/>
      </c>
      <c r="AF41" s="314" t="str">
        <f t="shared" si="8"/>
        <v/>
      </c>
      <c r="AG41" s="314" t="str">
        <f t="shared" si="8"/>
        <v/>
      </c>
      <c r="AH41" s="314" t="str">
        <f t="shared" si="8"/>
        <v/>
      </c>
    </row>
    <row r="42" spans="1:34" ht="30">
      <c r="A42" s="310" t="str">
        <f>IF('פעילויות המשרד'!A44="","",'פעילויות המשרד'!A44)</f>
        <v>משרד ראש הממשלה</v>
      </c>
      <c r="B42" s="311" t="str">
        <f>IF('פעילויות המשרד'!B44="","",'פעילויות המשרד'!B44)</f>
        <v>pmo</v>
      </c>
      <c r="C42" s="312">
        <f>IF('פעילויות המשרד'!C44="","",'פעילויות המשרד'!C44)</f>
        <v>37</v>
      </c>
      <c r="D42" s="312" t="str">
        <f>IF('פעילויות המשרד'!D44="","",'פעילויות המשרד'!D44)</f>
        <v/>
      </c>
      <c r="E42" s="313" t="str">
        <f>IF('פעילויות המשרד'!E44="","",'פעילויות המשרד'!E44)</f>
        <v/>
      </c>
      <c r="F42" s="314" t="str">
        <f t="shared" si="2"/>
        <v/>
      </c>
      <c r="G42" s="314" t="str">
        <f t="shared" si="10"/>
        <v/>
      </c>
      <c r="H42" s="314" t="str">
        <f t="shared" si="10"/>
        <v/>
      </c>
      <c r="I42" s="314" t="str">
        <f t="shared" si="10"/>
        <v/>
      </c>
      <c r="J42" s="314" t="str">
        <f t="shared" si="10"/>
        <v/>
      </c>
      <c r="K42" s="314" t="str">
        <f t="shared" si="10"/>
        <v/>
      </c>
      <c r="L42" s="314" t="str">
        <f t="shared" si="10"/>
        <v/>
      </c>
      <c r="M42" s="314" t="str">
        <f t="shared" si="9"/>
        <v/>
      </c>
      <c r="N42" s="314" t="str">
        <f t="shared" si="9"/>
        <v/>
      </c>
      <c r="O42" s="314" t="str">
        <f t="shared" si="9"/>
        <v/>
      </c>
      <c r="P42" s="314" t="str">
        <f t="shared" si="9"/>
        <v/>
      </c>
      <c r="Q42" s="314" t="str">
        <f t="shared" si="9"/>
        <v/>
      </c>
      <c r="R42" s="314" t="str">
        <f t="shared" si="9"/>
        <v/>
      </c>
      <c r="S42" s="314" t="str">
        <f t="shared" si="9"/>
        <v/>
      </c>
      <c r="T42" s="314" t="str">
        <f t="shared" si="9"/>
        <v/>
      </c>
      <c r="U42" s="314" t="str">
        <f t="shared" si="9"/>
        <v/>
      </c>
      <c r="V42" s="314" t="str">
        <f t="shared" ref="V42:AH51" si="11">IF(OR(V$1="",$E42=""),"",IFERROR(IF(SEARCH(CONCATENATE(";",$E42,";"),V$1),V$4,""),""))</f>
        <v/>
      </c>
      <c r="W42" s="314" t="str">
        <f t="shared" si="11"/>
        <v/>
      </c>
      <c r="X42" s="314" t="str">
        <f t="shared" si="11"/>
        <v/>
      </c>
      <c r="Y42" s="314" t="str">
        <f t="shared" si="11"/>
        <v/>
      </c>
      <c r="Z42" s="314" t="str">
        <f t="shared" si="11"/>
        <v/>
      </c>
      <c r="AA42" s="314" t="str">
        <f t="shared" si="11"/>
        <v/>
      </c>
      <c r="AB42" s="314" t="str">
        <f t="shared" si="11"/>
        <v/>
      </c>
      <c r="AC42" s="314" t="str">
        <f t="shared" si="11"/>
        <v/>
      </c>
      <c r="AD42" s="314" t="str">
        <f t="shared" si="11"/>
        <v/>
      </c>
      <c r="AE42" s="314" t="str">
        <f t="shared" si="11"/>
        <v/>
      </c>
      <c r="AF42" s="314" t="str">
        <f t="shared" si="11"/>
        <v/>
      </c>
      <c r="AG42" s="314" t="str">
        <f t="shared" si="11"/>
        <v/>
      </c>
      <c r="AH42" s="314" t="str">
        <f t="shared" si="11"/>
        <v/>
      </c>
    </row>
    <row r="43" spans="1:34" ht="30">
      <c r="A43" s="310" t="str">
        <f>IF('פעילויות המשרד'!A45="","",'פעילויות המשרד'!A45)</f>
        <v>משרד ראש הממשלה</v>
      </c>
      <c r="B43" s="311" t="str">
        <f>IF('פעילויות המשרד'!B45="","",'פעילויות המשרד'!B45)</f>
        <v>pmo</v>
      </c>
      <c r="C43" s="312">
        <f>IF('פעילויות המשרד'!C45="","",'פעילויות המשרד'!C45)</f>
        <v>38</v>
      </c>
      <c r="D43" s="312" t="str">
        <f>IF('פעילויות המשרד'!D45="","",'פעילויות המשרד'!D45)</f>
        <v/>
      </c>
      <c r="E43" s="313" t="str">
        <f>IF('פעילויות המשרד'!E45="","",'פעילויות המשרד'!E45)</f>
        <v/>
      </c>
      <c r="F43" s="314" t="str">
        <f t="shared" si="2"/>
        <v/>
      </c>
      <c r="G43" s="314" t="str">
        <f t="shared" si="10"/>
        <v/>
      </c>
      <c r="H43" s="314" t="str">
        <f t="shared" si="10"/>
        <v/>
      </c>
      <c r="I43" s="314" t="str">
        <f t="shared" si="10"/>
        <v/>
      </c>
      <c r="J43" s="314" t="str">
        <f t="shared" si="10"/>
        <v/>
      </c>
      <c r="K43" s="314" t="str">
        <f t="shared" si="10"/>
        <v/>
      </c>
      <c r="L43" s="314" t="str">
        <f t="shared" si="10"/>
        <v/>
      </c>
      <c r="M43" s="314" t="str">
        <f t="shared" si="9"/>
        <v/>
      </c>
      <c r="N43" s="314" t="str">
        <f t="shared" si="9"/>
        <v/>
      </c>
      <c r="O43" s="314" t="str">
        <f t="shared" si="9"/>
        <v/>
      </c>
      <c r="P43" s="314" t="str">
        <f t="shared" si="9"/>
        <v/>
      </c>
      <c r="Q43" s="314" t="str">
        <f t="shared" si="9"/>
        <v/>
      </c>
      <c r="R43" s="314" t="str">
        <f t="shared" si="9"/>
        <v/>
      </c>
      <c r="S43" s="314" t="str">
        <f t="shared" si="9"/>
        <v/>
      </c>
      <c r="T43" s="314" t="str">
        <f t="shared" si="9"/>
        <v/>
      </c>
      <c r="U43" s="314" t="str">
        <f t="shared" si="9"/>
        <v/>
      </c>
      <c r="V43" s="314" t="str">
        <f t="shared" si="11"/>
        <v/>
      </c>
      <c r="W43" s="314" t="str">
        <f t="shared" si="11"/>
        <v/>
      </c>
      <c r="X43" s="314" t="str">
        <f t="shared" si="11"/>
        <v/>
      </c>
      <c r="Y43" s="314" t="str">
        <f t="shared" si="11"/>
        <v/>
      </c>
      <c r="Z43" s="314" t="str">
        <f t="shared" si="11"/>
        <v/>
      </c>
      <c r="AA43" s="314" t="str">
        <f t="shared" si="11"/>
        <v/>
      </c>
      <c r="AB43" s="314" t="str">
        <f t="shared" si="11"/>
        <v/>
      </c>
      <c r="AC43" s="314" t="str">
        <f t="shared" si="11"/>
        <v/>
      </c>
      <c r="AD43" s="314" t="str">
        <f t="shared" si="11"/>
        <v/>
      </c>
      <c r="AE43" s="314" t="str">
        <f t="shared" si="11"/>
        <v/>
      </c>
      <c r="AF43" s="314" t="str">
        <f t="shared" si="11"/>
        <v/>
      </c>
      <c r="AG43" s="314" t="str">
        <f t="shared" si="11"/>
        <v/>
      </c>
      <c r="AH43" s="314" t="str">
        <f t="shared" si="11"/>
        <v/>
      </c>
    </row>
    <row r="44" spans="1:34" ht="30">
      <c r="A44" s="310" t="str">
        <f>IF('פעילויות המשרד'!A46="","",'פעילויות המשרד'!A46)</f>
        <v>משרד ראש הממשלה</v>
      </c>
      <c r="B44" s="311" t="str">
        <f>IF('פעילויות המשרד'!B46="","",'פעילויות המשרד'!B46)</f>
        <v>pmo</v>
      </c>
      <c r="C44" s="312">
        <f>IF('פעילויות המשרד'!C46="","",'פעילויות המשרד'!C46)</f>
        <v>39</v>
      </c>
      <c r="D44" s="312" t="str">
        <f>IF('פעילויות המשרד'!D46="","",'פעילויות המשרד'!D46)</f>
        <v/>
      </c>
      <c r="E44" s="313" t="str">
        <f>IF('פעילויות המשרד'!E46="","",'פעילויות המשרד'!E46)</f>
        <v/>
      </c>
      <c r="F44" s="314" t="str">
        <f t="shared" si="2"/>
        <v/>
      </c>
      <c r="G44" s="314" t="str">
        <f t="shared" si="10"/>
        <v/>
      </c>
      <c r="H44" s="314" t="str">
        <f t="shared" si="10"/>
        <v/>
      </c>
      <c r="I44" s="314" t="str">
        <f t="shared" si="10"/>
        <v/>
      </c>
      <c r="J44" s="314" t="str">
        <f t="shared" si="10"/>
        <v/>
      </c>
      <c r="K44" s="314" t="str">
        <f t="shared" si="10"/>
        <v/>
      </c>
      <c r="L44" s="314" t="str">
        <f t="shared" si="10"/>
        <v/>
      </c>
      <c r="M44" s="314" t="str">
        <f t="shared" si="9"/>
        <v/>
      </c>
      <c r="N44" s="314" t="str">
        <f t="shared" si="9"/>
        <v/>
      </c>
      <c r="O44" s="314" t="str">
        <f t="shared" si="9"/>
        <v/>
      </c>
      <c r="P44" s="314" t="str">
        <f t="shared" si="9"/>
        <v/>
      </c>
      <c r="Q44" s="314" t="str">
        <f t="shared" si="9"/>
        <v/>
      </c>
      <c r="R44" s="314" t="str">
        <f t="shared" si="9"/>
        <v/>
      </c>
      <c r="S44" s="314" t="str">
        <f t="shared" si="9"/>
        <v/>
      </c>
      <c r="T44" s="314" t="str">
        <f t="shared" si="9"/>
        <v/>
      </c>
      <c r="U44" s="314" t="str">
        <f t="shared" si="9"/>
        <v/>
      </c>
      <c r="V44" s="314" t="str">
        <f t="shared" si="11"/>
        <v/>
      </c>
      <c r="W44" s="314" t="str">
        <f t="shared" si="11"/>
        <v/>
      </c>
      <c r="X44" s="314" t="str">
        <f t="shared" si="11"/>
        <v/>
      </c>
      <c r="Y44" s="314" t="str">
        <f t="shared" si="11"/>
        <v/>
      </c>
      <c r="Z44" s="314" t="str">
        <f t="shared" si="11"/>
        <v/>
      </c>
      <c r="AA44" s="314" t="str">
        <f t="shared" si="11"/>
        <v/>
      </c>
      <c r="AB44" s="314" t="str">
        <f t="shared" si="11"/>
        <v/>
      </c>
      <c r="AC44" s="314" t="str">
        <f t="shared" si="11"/>
        <v/>
      </c>
      <c r="AD44" s="314" t="str">
        <f t="shared" si="11"/>
        <v/>
      </c>
      <c r="AE44" s="314" t="str">
        <f t="shared" si="11"/>
        <v/>
      </c>
      <c r="AF44" s="314" t="str">
        <f t="shared" si="11"/>
        <v/>
      </c>
      <c r="AG44" s="314" t="str">
        <f t="shared" si="11"/>
        <v/>
      </c>
      <c r="AH44" s="314" t="str">
        <f t="shared" si="11"/>
        <v/>
      </c>
    </row>
    <row r="45" spans="1:34" ht="30">
      <c r="A45" s="310" t="str">
        <f>IF('פעילויות המשרד'!A47="","",'פעילויות המשרד'!A47)</f>
        <v>משרד ראש הממשלה</v>
      </c>
      <c r="B45" s="311" t="str">
        <f>IF('פעילויות המשרד'!B47="","",'פעילויות המשרד'!B47)</f>
        <v>pmo</v>
      </c>
      <c r="C45" s="312">
        <f>IF('פעילויות המשרד'!C47="","",'פעילויות המשרד'!C47)</f>
        <v>40</v>
      </c>
      <c r="D45" s="312" t="str">
        <f>IF('פעילויות המשרד'!D47="","",'פעילויות המשרד'!D47)</f>
        <v/>
      </c>
      <c r="E45" s="313" t="str">
        <f>IF('פעילויות המשרד'!E47="","",'פעילויות המשרד'!E47)</f>
        <v/>
      </c>
      <c r="F45" s="314" t="str">
        <f t="shared" si="2"/>
        <v/>
      </c>
      <c r="G45" s="314" t="str">
        <f t="shared" si="10"/>
        <v/>
      </c>
      <c r="H45" s="314" t="str">
        <f t="shared" si="10"/>
        <v/>
      </c>
      <c r="I45" s="314" t="str">
        <f t="shared" si="10"/>
        <v/>
      </c>
      <c r="J45" s="314" t="str">
        <f t="shared" si="10"/>
        <v/>
      </c>
      <c r="K45" s="314" t="str">
        <f t="shared" si="10"/>
        <v/>
      </c>
      <c r="L45" s="314" t="str">
        <f t="shared" si="10"/>
        <v/>
      </c>
      <c r="M45" s="314" t="str">
        <f t="shared" si="9"/>
        <v/>
      </c>
      <c r="N45" s="314" t="str">
        <f t="shared" si="9"/>
        <v/>
      </c>
      <c r="O45" s="314" t="str">
        <f t="shared" si="9"/>
        <v/>
      </c>
      <c r="P45" s="314" t="str">
        <f t="shared" si="9"/>
        <v/>
      </c>
      <c r="Q45" s="314" t="str">
        <f t="shared" si="9"/>
        <v/>
      </c>
      <c r="R45" s="314" t="str">
        <f t="shared" si="9"/>
        <v/>
      </c>
      <c r="S45" s="314" t="str">
        <f t="shared" si="9"/>
        <v/>
      </c>
      <c r="T45" s="314" t="str">
        <f t="shared" si="9"/>
        <v/>
      </c>
      <c r="U45" s="314" t="str">
        <f t="shared" si="9"/>
        <v/>
      </c>
      <c r="V45" s="314" t="str">
        <f t="shared" si="11"/>
        <v/>
      </c>
      <c r="W45" s="314" t="str">
        <f t="shared" si="11"/>
        <v/>
      </c>
      <c r="X45" s="314" t="str">
        <f t="shared" si="11"/>
        <v/>
      </c>
      <c r="Y45" s="314" t="str">
        <f t="shared" si="11"/>
        <v/>
      </c>
      <c r="Z45" s="314" t="str">
        <f t="shared" si="11"/>
        <v/>
      </c>
      <c r="AA45" s="314" t="str">
        <f t="shared" si="11"/>
        <v/>
      </c>
      <c r="AB45" s="314" t="str">
        <f t="shared" si="11"/>
        <v/>
      </c>
      <c r="AC45" s="314" t="str">
        <f t="shared" si="11"/>
        <v/>
      </c>
      <c r="AD45" s="314" t="str">
        <f t="shared" si="11"/>
        <v/>
      </c>
      <c r="AE45" s="314" t="str">
        <f t="shared" si="11"/>
        <v/>
      </c>
      <c r="AF45" s="314" t="str">
        <f t="shared" si="11"/>
        <v/>
      </c>
      <c r="AG45" s="314" t="str">
        <f t="shared" si="11"/>
        <v/>
      </c>
      <c r="AH45" s="314" t="str">
        <f t="shared" si="11"/>
        <v/>
      </c>
    </row>
    <row r="46" spans="1:34" ht="30">
      <c r="A46" s="310" t="str">
        <f>IF('פעילויות המשרד'!A48="","",'פעילויות המשרד'!A48)</f>
        <v>משרד ראש הממשלה</v>
      </c>
      <c r="B46" s="311" t="str">
        <f>IF('פעילויות המשרד'!B48="","",'פעילויות המשרד'!B48)</f>
        <v>pmo</v>
      </c>
      <c r="C46" s="312">
        <f>IF('פעילויות המשרד'!C48="","",'פעילויות המשרד'!C48)</f>
        <v>41</v>
      </c>
      <c r="D46" s="312" t="str">
        <f>IF('פעילויות המשרד'!D48="","",'פעילויות המשרד'!D48)</f>
        <v/>
      </c>
      <c r="E46" s="313" t="str">
        <f>IF('פעילויות המשרד'!E48="","",'פעילויות המשרד'!E48)</f>
        <v/>
      </c>
      <c r="F46" s="314" t="str">
        <f t="shared" si="2"/>
        <v/>
      </c>
      <c r="G46" s="314" t="str">
        <f t="shared" si="10"/>
        <v/>
      </c>
      <c r="H46" s="314" t="str">
        <f t="shared" si="10"/>
        <v/>
      </c>
      <c r="I46" s="314" t="str">
        <f t="shared" si="10"/>
        <v/>
      </c>
      <c r="J46" s="314" t="str">
        <f t="shared" si="10"/>
        <v/>
      </c>
      <c r="K46" s="314" t="str">
        <f t="shared" si="10"/>
        <v/>
      </c>
      <c r="L46" s="314" t="str">
        <f t="shared" si="10"/>
        <v/>
      </c>
      <c r="M46" s="314" t="str">
        <f t="shared" ref="M46:U55" si="12">IF(OR(M$1="",$E46=""),"",IFERROR(IF(SEARCH(CONCATENATE(";",$E46,";"),M$1),M$4,""),""))</f>
        <v/>
      </c>
      <c r="N46" s="314" t="str">
        <f t="shared" si="12"/>
        <v/>
      </c>
      <c r="O46" s="314" t="str">
        <f t="shared" si="12"/>
        <v/>
      </c>
      <c r="P46" s="314" t="str">
        <f t="shared" si="12"/>
        <v/>
      </c>
      <c r="Q46" s="314" t="str">
        <f t="shared" si="12"/>
        <v/>
      </c>
      <c r="R46" s="314" t="str">
        <f t="shared" si="12"/>
        <v/>
      </c>
      <c r="S46" s="314" t="str">
        <f t="shared" si="12"/>
        <v/>
      </c>
      <c r="T46" s="314" t="str">
        <f t="shared" si="12"/>
        <v/>
      </c>
      <c r="U46" s="314" t="str">
        <f t="shared" si="12"/>
        <v/>
      </c>
      <c r="V46" s="314" t="str">
        <f t="shared" si="11"/>
        <v/>
      </c>
      <c r="W46" s="314" t="str">
        <f t="shared" si="11"/>
        <v/>
      </c>
      <c r="X46" s="314" t="str">
        <f t="shared" si="11"/>
        <v/>
      </c>
      <c r="Y46" s="314" t="str">
        <f t="shared" si="11"/>
        <v/>
      </c>
      <c r="Z46" s="314" t="str">
        <f t="shared" si="11"/>
        <v/>
      </c>
      <c r="AA46" s="314" t="str">
        <f t="shared" si="11"/>
        <v/>
      </c>
      <c r="AB46" s="314" t="str">
        <f t="shared" si="11"/>
        <v/>
      </c>
      <c r="AC46" s="314" t="str">
        <f t="shared" si="11"/>
        <v/>
      </c>
      <c r="AD46" s="314" t="str">
        <f t="shared" si="11"/>
        <v/>
      </c>
      <c r="AE46" s="314" t="str">
        <f t="shared" si="11"/>
        <v/>
      </c>
      <c r="AF46" s="314" t="str">
        <f t="shared" si="11"/>
        <v/>
      </c>
      <c r="AG46" s="314" t="str">
        <f t="shared" si="11"/>
        <v/>
      </c>
      <c r="AH46" s="314" t="str">
        <f t="shared" si="11"/>
        <v/>
      </c>
    </row>
    <row r="47" spans="1:34" ht="30">
      <c r="A47" s="310" t="str">
        <f>IF('פעילויות המשרד'!A49="","",'פעילויות המשרד'!A49)</f>
        <v>משרד ראש הממשלה</v>
      </c>
      <c r="B47" s="311" t="str">
        <f>IF('פעילויות המשרד'!B49="","",'פעילויות המשרד'!B49)</f>
        <v>pmo</v>
      </c>
      <c r="C47" s="312">
        <f>IF('פעילויות המשרד'!C49="","",'פעילויות המשרד'!C49)</f>
        <v>42</v>
      </c>
      <c r="D47" s="312" t="str">
        <f>IF('פעילויות המשרד'!D49="","",'פעילויות המשרד'!D49)</f>
        <v/>
      </c>
      <c r="E47" s="313" t="str">
        <f>IF('פעילויות המשרד'!E49="","",'פעילויות המשרד'!E49)</f>
        <v/>
      </c>
      <c r="F47" s="314" t="str">
        <f t="shared" si="2"/>
        <v/>
      </c>
      <c r="G47" s="314" t="str">
        <f t="shared" ref="G47:L56" si="13">IF(OR(G$1="",$E47=""),"",IFERROR(IF(SEARCH(CONCATENATE(";",$E47,";"),G$1),G$4,""),""))</f>
        <v/>
      </c>
      <c r="H47" s="314" t="str">
        <f t="shared" si="13"/>
        <v/>
      </c>
      <c r="I47" s="314" t="str">
        <f t="shared" si="13"/>
        <v/>
      </c>
      <c r="J47" s="314" t="str">
        <f t="shared" si="13"/>
        <v/>
      </c>
      <c r="K47" s="314" t="str">
        <f t="shared" si="13"/>
        <v/>
      </c>
      <c r="L47" s="314" t="str">
        <f t="shared" si="13"/>
        <v/>
      </c>
      <c r="M47" s="314" t="str">
        <f t="shared" si="12"/>
        <v/>
      </c>
      <c r="N47" s="314" t="str">
        <f t="shared" si="12"/>
        <v/>
      </c>
      <c r="O47" s="314" t="str">
        <f t="shared" si="12"/>
        <v/>
      </c>
      <c r="P47" s="314" t="str">
        <f t="shared" si="12"/>
        <v/>
      </c>
      <c r="Q47" s="314" t="str">
        <f t="shared" si="12"/>
        <v/>
      </c>
      <c r="R47" s="314" t="str">
        <f t="shared" si="12"/>
        <v/>
      </c>
      <c r="S47" s="314" t="str">
        <f t="shared" si="12"/>
        <v/>
      </c>
      <c r="T47" s="314" t="str">
        <f t="shared" si="12"/>
        <v/>
      </c>
      <c r="U47" s="314" t="str">
        <f t="shared" si="12"/>
        <v/>
      </c>
      <c r="V47" s="314" t="str">
        <f t="shared" si="11"/>
        <v/>
      </c>
      <c r="W47" s="314" t="str">
        <f t="shared" si="11"/>
        <v/>
      </c>
      <c r="X47" s="314" t="str">
        <f t="shared" si="11"/>
        <v/>
      </c>
      <c r="Y47" s="314" t="str">
        <f t="shared" si="11"/>
        <v/>
      </c>
      <c r="Z47" s="314" t="str">
        <f t="shared" si="11"/>
        <v/>
      </c>
      <c r="AA47" s="314" t="str">
        <f t="shared" si="11"/>
        <v/>
      </c>
      <c r="AB47" s="314" t="str">
        <f t="shared" si="11"/>
        <v/>
      </c>
      <c r="AC47" s="314" t="str">
        <f t="shared" si="11"/>
        <v/>
      </c>
      <c r="AD47" s="314" t="str">
        <f t="shared" si="11"/>
        <v/>
      </c>
      <c r="AE47" s="314" t="str">
        <f t="shared" si="11"/>
        <v/>
      </c>
      <c r="AF47" s="314" t="str">
        <f t="shared" si="11"/>
        <v/>
      </c>
      <c r="AG47" s="314" t="str">
        <f t="shared" si="11"/>
        <v/>
      </c>
      <c r="AH47" s="314" t="str">
        <f t="shared" si="11"/>
        <v/>
      </c>
    </row>
    <row r="48" spans="1:34" ht="30">
      <c r="A48" s="310" t="str">
        <f>IF('פעילויות המשרד'!A50="","",'פעילויות המשרד'!A50)</f>
        <v>משרד ראש הממשלה</v>
      </c>
      <c r="B48" s="311" t="str">
        <f>IF('פעילויות המשרד'!B50="","",'פעילויות המשרד'!B50)</f>
        <v>pmo</v>
      </c>
      <c r="C48" s="312">
        <f>IF('פעילויות המשרד'!C50="","",'פעילויות המשרד'!C50)</f>
        <v>43</v>
      </c>
      <c r="D48" s="312" t="str">
        <f>IF('פעילויות המשרד'!D50="","",'פעילויות המשרד'!D50)</f>
        <v/>
      </c>
      <c r="E48" s="313" t="str">
        <f>IF('פעילויות המשרד'!E50="","",'פעילויות המשרד'!E50)</f>
        <v/>
      </c>
      <c r="F48" s="314" t="str">
        <f t="shared" ref="F48:F79" si="14">IF(OR(F$1="",$E48=""),"",IFERROR(IF(SEARCH(CONCATENATE(";",$E48,";"),F$1),F$4,""),""))</f>
        <v/>
      </c>
      <c r="G48" s="314" t="str">
        <f t="shared" si="13"/>
        <v/>
      </c>
      <c r="H48" s="314" t="str">
        <f t="shared" si="13"/>
        <v/>
      </c>
      <c r="I48" s="314" t="str">
        <f t="shared" si="13"/>
        <v/>
      </c>
      <c r="J48" s="314" t="str">
        <f t="shared" si="13"/>
        <v/>
      </c>
      <c r="K48" s="314" t="str">
        <f t="shared" si="13"/>
        <v/>
      </c>
      <c r="L48" s="314" t="str">
        <f t="shared" si="13"/>
        <v/>
      </c>
      <c r="M48" s="314" t="str">
        <f t="shared" si="12"/>
        <v/>
      </c>
      <c r="N48" s="314" t="str">
        <f t="shared" si="12"/>
        <v/>
      </c>
      <c r="O48" s="314" t="str">
        <f t="shared" si="12"/>
        <v/>
      </c>
      <c r="P48" s="314" t="str">
        <f t="shared" si="12"/>
        <v/>
      </c>
      <c r="Q48" s="314" t="str">
        <f t="shared" si="12"/>
        <v/>
      </c>
      <c r="R48" s="314" t="str">
        <f t="shared" si="12"/>
        <v/>
      </c>
      <c r="S48" s="314" t="str">
        <f t="shared" si="12"/>
        <v/>
      </c>
      <c r="T48" s="314" t="str">
        <f t="shared" si="12"/>
        <v/>
      </c>
      <c r="U48" s="314" t="str">
        <f t="shared" si="12"/>
        <v/>
      </c>
      <c r="V48" s="314" t="str">
        <f t="shared" si="11"/>
        <v/>
      </c>
      <c r="W48" s="314" t="str">
        <f t="shared" si="11"/>
        <v/>
      </c>
      <c r="X48" s="314" t="str">
        <f t="shared" si="11"/>
        <v/>
      </c>
      <c r="Y48" s="314" t="str">
        <f t="shared" si="11"/>
        <v/>
      </c>
      <c r="Z48" s="314" t="str">
        <f t="shared" si="11"/>
        <v/>
      </c>
      <c r="AA48" s="314" t="str">
        <f t="shared" si="11"/>
        <v/>
      </c>
      <c r="AB48" s="314" t="str">
        <f t="shared" si="11"/>
        <v/>
      </c>
      <c r="AC48" s="314" t="str">
        <f t="shared" si="11"/>
        <v/>
      </c>
      <c r="AD48" s="314" t="str">
        <f t="shared" si="11"/>
        <v/>
      </c>
      <c r="AE48" s="314" t="str">
        <f t="shared" si="11"/>
        <v/>
      </c>
      <c r="AF48" s="314" t="str">
        <f t="shared" si="11"/>
        <v/>
      </c>
      <c r="AG48" s="314" t="str">
        <f t="shared" si="11"/>
        <v/>
      </c>
      <c r="AH48" s="314" t="str">
        <f t="shared" si="11"/>
        <v/>
      </c>
    </row>
    <row r="49" spans="1:34" ht="30">
      <c r="A49" s="310" t="str">
        <f>IF('פעילויות המשרד'!A51="","",'פעילויות המשרד'!A51)</f>
        <v>משרד ראש הממשלה</v>
      </c>
      <c r="B49" s="311" t="str">
        <f>IF('פעילויות המשרד'!B51="","",'פעילויות המשרד'!B51)</f>
        <v>pmo</v>
      </c>
      <c r="C49" s="312">
        <f>IF('פעילויות המשרד'!C51="","",'פעילויות המשרד'!C51)</f>
        <v>44</v>
      </c>
      <c r="D49" s="312" t="str">
        <f>IF('פעילויות המשרד'!D51="","",'פעילויות המשרד'!D51)</f>
        <v/>
      </c>
      <c r="E49" s="313" t="str">
        <f>IF('פעילויות המשרד'!E51="","",'פעילויות המשרד'!E51)</f>
        <v/>
      </c>
      <c r="F49" s="314" t="str">
        <f t="shared" si="14"/>
        <v/>
      </c>
      <c r="G49" s="314" t="str">
        <f t="shared" si="13"/>
        <v/>
      </c>
      <c r="H49" s="314" t="str">
        <f t="shared" si="13"/>
        <v/>
      </c>
      <c r="I49" s="314" t="str">
        <f t="shared" si="13"/>
        <v/>
      </c>
      <c r="J49" s="314" t="str">
        <f t="shared" si="13"/>
        <v/>
      </c>
      <c r="K49" s="314" t="str">
        <f t="shared" si="13"/>
        <v/>
      </c>
      <c r="L49" s="314" t="str">
        <f t="shared" si="13"/>
        <v/>
      </c>
      <c r="M49" s="314" t="str">
        <f t="shared" si="12"/>
        <v/>
      </c>
      <c r="N49" s="314" t="str">
        <f t="shared" si="12"/>
        <v/>
      </c>
      <c r="O49" s="314" t="str">
        <f t="shared" si="12"/>
        <v/>
      </c>
      <c r="P49" s="314" t="str">
        <f t="shared" si="12"/>
        <v/>
      </c>
      <c r="Q49" s="314" t="str">
        <f t="shared" si="12"/>
        <v/>
      </c>
      <c r="R49" s="314" t="str">
        <f t="shared" si="12"/>
        <v/>
      </c>
      <c r="S49" s="314" t="str">
        <f t="shared" si="12"/>
        <v/>
      </c>
      <c r="T49" s="314" t="str">
        <f t="shared" si="12"/>
        <v/>
      </c>
      <c r="U49" s="314" t="str">
        <f t="shared" si="12"/>
        <v/>
      </c>
      <c r="V49" s="314" t="str">
        <f t="shared" si="11"/>
        <v/>
      </c>
      <c r="W49" s="314" t="str">
        <f t="shared" si="11"/>
        <v/>
      </c>
      <c r="X49" s="314" t="str">
        <f t="shared" si="11"/>
        <v/>
      </c>
      <c r="Y49" s="314" t="str">
        <f t="shared" si="11"/>
        <v/>
      </c>
      <c r="Z49" s="314" t="str">
        <f t="shared" si="11"/>
        <v/>
      </c>
      <c r="AA49" s="314" t="str">
        <f t="shared" si="11"/>
        <v/>
      </c>
      <c r="AB49" s="314" t="str">
        <f t="shared" si="11"/>
        <v/>
      </c>
      <c r="AC49" s="314" t="str">
        <f t="shared" si="11"/>
        <v/>
      </c>
      <c r="AD49" s="314" t="str">
        <f t="shared" si="11"/>
        <v/>
      </c>
      <c r="AE49" s="314" t="str">
        <f t="shared" si="11"/>
        <v/>
      </c>
      <c r="AF49" s="314" t="str">
        <f t="shared" si="11"/>
        <v/>
      </c>
      <c r="AG49" s="314" t="str">
        <f t="shared" si="11"/>
        <v/>
      </c>
      <c r="AH49" s="314" t="str">
        <f t="shared" si="11"/>
        <v/>
      </c>
    </row>
    <row r="50" spans="1:34" ht="30">
      <c r="A50" s="310" t="str">
        <f>IF('פעילויות המשרד'!A52="","",'פעילויות המשרד'!A52)</f>
        <v>משרד ראש הממשלה</v>
      </c>
      <c r="B50" s="311" t="str">
        <f>IF('פעילויות המשרד'!B52="","",'פעילויות המשרד'!B52)</f>
        <v>pmo</v>
      </c>
      <c r="C50" s="312">
        <f>IF('פעילויות המשרד'!C52="","",'פעילויות המשרד'!C52)</f>
        <v>45</v>
      </c>
      <c r="D50" s="312" t="str">
        <f>IF('פעילויות המשרד'!D52="","",'פעילויות המשרד'!D52)</f>
        <v/>
      </c>
      <c r="E50" s="313" t="str">
        <f>IF('פעילויות המשרד'!E52="","",'פעילויות המשרד'!E52)</f>
        <v/>
      </c>
      <c r="F50" s="314" t="str">
        <f t="shared" si="14"/>
        <v/>
      </c>
      <c r="G50" s="314" t="str">
        <f t="shared" si="13"/>
        <v/>
      </c>
      <c r="H50" s="314" t="str">
        <f t="shared" si="13"/>
        <v/>
      </c>
      <c r="I50" s="314" t="str">
        <f t="shared" si="13"/>
        <v/>
      </c>
      <c r="J50" s="314" t="str">
        <f t="shared" si="13"/>
        <v/>
      </c>
      <c r="K50" s="314" t="str">
        <f t="shared" si="13"/>
        <v/>
      </c>
      <c r="L50" s="314" t="str">
        <f t="shared" si="13"/>
        <v/>
      </c>
      <c r="M50" s="314" t="str">
        <f t="shared" si="12"/>
        <v/>
      </c>
      <c r="N50" s="314" t="str">
        <f t="shared" si="12"/>
        <v/>
      </c>
      <c r="O50" s="314" t="str">
        <f t="shared" si="12"/>
        <v/>
      </c>
      <c r="P50" s="314" t="str">
        <f t="shared" si="12"/>
        <v/>
      </c>
      <c r="Q50" s="314" t="str">
        <f t="shared" si="12"/>
        <v/>
      </c>
      <c r="R50" s="314" t="str">
        <f t="shared" si="12"/>
        <v/>
      </c>
      <c r="S50" s="314" t="str">
        <f t="shared" si="12"/>
        <v/>
      </c>
      <c r="T50" s="314" t="str">
        <f t="shared" si="12"/>
        <v/>
      </c>
      <c r="U50" s="314" t="str">
        <f t="shared" si="12"/>
        <v/>
      </c>
      <c r="V50" s="314" t="str">
        <f t="shared" si="11"/>
        <v/>
      </c>
      <c r="W50" s="314" t="str">
        <f t="shared" si="11"/>
        <v/>
      </c>
      <c r="X50" s="314" t="str">
        <f t="shared" si="11"/>
        <v/>
      </c>
      <c r="Y50" s="314" t="str">
        <f t="shared" si="11"/>
        <v/>
      </c>
      <c r="Z50" s="314" t="str">
        <f t="shared" si="11"/>
        <v/>
      </c>
      <c r="AA50" s="314" t="str">
        <f t="shared" si="11"/>
        <v/>
      </c>
      <c r="AB50" s="314" t="str">
        <f t="shared" si="11"/>
        <v/>
      </c>
      <c r="AC50" s="314" t="str">
        <f t="shared" si="11"/>
        <v/>
      </c>
      <c r="AD50" s="314" t="str">
        <f t="shared" si="11"/>
        <v/>
      </c>
      <c r="AE50" s="314" t="str">
        <f t="shared" si="11"/>
        <v/>
      </c>
      <c r="AF50" s="314" t="str">
        <f t="shared" si="11"/>
        <v/>
      </c>
      <c r="AG50" s="314" t="str">
        <f t="shared" si="11"/>
        <v/>
      </c>
      <c r="AH50" s="314" t="str">
        <f t="shared" si="11"/>
        <v/>
      </c>
    </row>
    <row r="51" spans="1:34" ht="30">
      <c r="A51" s="310" t="str">
        <f>IF('פעילויות המשרד'!A53="","",'פעילויות המשרד'!A53)</f>
        <v>משרד ראש הממשלה</v>
      </c>
      <c r="B51" s="311" t="str">
        <f>IF('פעילויות המשרד'!B53="","",'פעילויות המשרד'!B53)</f>
        <v>pmo</v>
      </c>
      <c r="C51" s="312">
        <f>IF('פעילויות המשרד'!C53="","",'פעילויות המשרד'!C53)</f>
        <v>46</v>
      </c>
      <c r="D51" s="312" t="str">
        <f>IF('פעילויות המשרד'!D53="","",'פעילויות המשרד'!D53)</f>
        <v/>
      </c>
      <c r="E51" s="313" t="str">
        <f>IF('פעילויות המשרד'!E53="","",'פעילויות המשרד'!E53)</f>
        <v/>
      </c>
      <c r="F51" s="314" t="str">
        <f t="shared" si="14"/>
        <v/>
      </c>
      <c r="G51" s="314" t="str">
        <f t="shared" si="13"/>
        <v/>
      </c>
      <c r="H51" s="314" t="str">
        <f t="shared" si="13"/>
        <v/>
      </c>
      <c r="I51" s="314" t="str">
        <f t="shared" si="13"/>
        <v/>
      </c>
      <c r="J51" s="314" t="str">
        <f t="shared" si="13"/>
        <v/>
      </c>
      <c r="K51" s="314" t="str">
        <f t="shared" si="13"/>
        <v/>
      </c>
      <c r="L51" s="314" t="str">
        <f t="shared" si="13"/>
        <v/>
      </c>
      <c r="M51" s="314" t="str">
        <f t="shared" si="12"/>
        <v/>
      </c>
      <c r="N51" s="314" t="str">
        <f t="shared" si="12"/>
        <v/>
      </c>
      <c r="O51" s="314" t="str">
        <f t="shared" si="12"/>
        <v/>
      </c>
      <c r="P51" s="314" t="str">
        <f t="shared" si="12"/>
        <v/>
      </c>
      <c r="Q51" s="314" t="str">
        <f t="shared" si="12"/>
        <v/>
      </c>
      <c r="R51" s="314" t="str">
        <f t="shared" si="12"/>
        <v/>
      </c>
      <c r="S51" s="314" t="str">
        <f t="shared" si="12"/>
        <v/>
      </c>
      <c r="T51" s="314" t="str">
        <f t="shared" si="12"/>
        <v/>
      </c>
      <c r="U51" s="314" t="str">
        <f t="shared" si="12"/>
        <v/>
      </c>
      <c r="V51" s="314" t="str">
        <f t="shared" si="11"/>
        <v/>
      </c>
      <c r="W51" s="314" t="str">
        <f t="shared" si="11"/>
        <v/>
      </c>
      <c r="X51" s="314" t="str">
        <f t="shared" si="11"/>
        <v/>
      </c>
      <c r="Y51" s="314" t="str">
        <f t="shared" si="11"/>
        <v/>
      </c>
      <c r="Z51" s="314" t="str">
        <f t="shared" si="11"/>
        <v/>
      </c>
      <c r="AA51" s="314" t="str">
        <f t="shared" si="11"/>
        <v/>
      </c>
      <c r="AB51" s="314" t="str">
        <f t="shared" si="11"/>
        <v/>
      </c>
      <c r="AC51" s="314" t="str">
        <f t="shared" si="11"/>
        <v/>
      </c>
      <c r="AD51" s="314" t="str">
        <f t="shared" si="11"/>
        <v/>
      </c>
      <c r="AE51" s="314" t="str">
        <f t="shared" si="11"/>
        <v/>
      </c>
      <c r="AF51" s="314" t="str">
        <f t="shared" si="11"/>
        <v/>
      </c>
      <c r="AG51" s="314" t="str">
        <f t="shared" si="11"/>
        <v/>
      </c>
      <c r="AH51" s="314" t="str">
        <f t="shared" si="11"/>
        <v/>
      </c>
    </row>
    <row r="52" spans="1:34" ht="30">
      <c r="A52" s="310" t="str">
        <f>IF('פעילויות המשרד'!A54="","",'פעילויות המשרד'!A54)</f>
        <v>משרד ראש הממשלה</v>
      </c>
      <c r="B52" s="311" t="str">
        <f>IF('פעילויות המשרד'!B54="","",'פעילויות המשרד'!B54)</f>
        <v>pmo</v>
      </c>
      <c r="C52" s="312">
        <f>IF('פעילויות המשרד'!C54="","",'פעילויות המשרד'!C54)</f>
        <v>47</v>
      </c>
      <c r="D52" s="312" t="str">
        <f>IF('פעילויות המשרד'!D54="","",'פעילויות המשרד'!D54)</f>
        <v/>
      </c>
      <c r="E52" s="313" t="str">
        <f>IF('פעילויות המשרד'!E54="","",'פעילויות המשרד'!E54)</f>
        <v/>
      </c>
      <c r="F52" s="314" t="str">
        <f t="shared" si="14"/>
        <v/>
      </c>
      <c r="G52" s="314" t="str">
        <f t="shared" si="13"/>
        <v/>
      </c>
      <c r="H52" s="314" t="str">
        <f t="shared" si="13"/>
        <v/>
      </c>
      <c r="I52" s="314" t="str">
        <f t="shared" si="13"/>
        <v/>
      </c>
      <c r="J52" s="314" t="str">
        <f t="shared" si="13"/>
        <v/>
      </c>
      <c r="K52" s="314" t="str">
        <f t="shared" si="13"/>
        <v/>
      </c>
      <c r="L52" s="314" t="str">
        <f t="shared" si="13"/>
        <v/>
      </c>
      <c r="M52" s="314" t="str">
        <f t="shared" si="12"/>
        <v/>
      </c>
      <c r="N52" s="314" t="str">
        <f t="shared" si="12"/>
        <v/>
      </c>
      <c r="O52" s="314" t="str">
        <f t="shared" si="12"/>
        <v/>
      </c>
      <c r="P52" s="314" t="str">
        <f t="shared" si="12"/>
        <v/>
      </c>
      <c r="Q52" s="314" t="str">
        <f t="shared" si="12"/>
        <v/>
      </c>
      <c r="R52" s="314" t="str">
        <f t="shared" si="12"/>
        <v/>
      </c>
      <c r="S52" s="314" t="str">
        <f t="shared" si="12"/>
        <v/>
      </c>
      <c r="T52" s="314" t="str">
        <f t="shared" si="12"/>
        <v/>
      </c>
      <c r="U52" s="314" t="str">
        <f t="shared" si="12"/>
        <v/>
      </c>
      <c r="V52" s="314" t="str">
        <f t="shared" ref="V52:AH61" si="15">IF(OR(V$1="",$E52=""),"",IFERROR(IF(SEARCH(CONCATENATE(";",$E52,";"),V$1),V$4,""),""))</f>
        <v/>
      </c>
      <c r="W52" s="314" t="str">
        <f t="shared" si="15"/>
        <v/>
      </c>
      <c r="X52" s="314" t="str">
        <f t="shared" si="15"/>
        <v/>
      </c>
      <c r="Y52" s="314" t="str">
        <f t="shared" si="15"/>
        <v/>
      </c>
      <c r="Z52" s="314" t="str">
        <f t="shared" si="15"/>
        <v/>
      </c>
      <c r="AA52" s="314" t="str">
        <f t="shared" si="15"/>
        <v/>
      </c>
      <c r="AB52" s="314" t="str">
        <f t="shared" si="15"/>
        <v/>
      </c>
      <c r="AC52" s="314" t="str">
        <f t="shared" si="15"/>
        <v/>
      </c>
      <c r="AD52" s="314" t="str">
        <f t="shared" si="15"/>
        <v/>
      </c>
      <c r="AE52" s="314" t="str">
        <f t="shared" si="15"/>
        <v/>
      </c>
      <c r="AF52" s="314" t="str">
        <f t="shared" si="15"/>
        <v/>
      </c>
      <c r="AG52" s="314" t="str">
        <f t="shared" si="15"/>
        <v/>
      </c>
      <c r="AH52" s="314" t="str">
        <f t="shared" si="15"/>
        <v/>
      </c>
    </row>
    <row r="53" spans="1:34" ht="30">
      <c r="A53" s="310" t="str">
        <f>IF('פעילויות המשרד'!A55="","",'פעילויות המשרד'!A55)</f>
        <v>משרד ראש הממשלה</v>
      </c>
      <c r="B53" s="311" t="str">
        <f>IF('פעילויות המשרד'!B55="","",'פעילויות המשרד'!B55)</f>
        <v>pmo</v>
      </c>
      <c r="C53" s="312">
        <f>IF('פעילויות המשרד'!C55="","",'פעילויות המשרד'!C55)</f>
        <v>48</v>
      </c>
      <c r="D53" s="312" t="str">
        <f>IF('פעילויות המשרד'!D55="","",'פעילויות המשרד'!D55)</f>
        <v/>
      </c>
      <c r="E53" s="313" t="str">
        <f>IF('פעילויות המשרד'!E55="","",'פעילויות המשרד'!E55)</f>
        <v/>
      </c>
      <c r="F53" s="314" t="str">
        <f t="shared" si="14"/>
        <v/>
      </c>
      <c r="G53" s="314" t="str">
        <f t="shared" si="13"/>
        <v/>
      </c>
      <c r="H53" s="314" t="str">
        <f t="shared" si="13"/>
        <v/>
      </c>
      <c r="I53" s="314" t="str">
        <f t="shared" si="13"/>
        <v/>
      </c>
      <c r="J53" s="314" t="str">
        <f t="shared" si="13"/>
        <v/>
      </c>
      <c r="K53" s="314" t="str">
        <f t="shared" si="13"/>
        <v/>
      </c>
      <c r="L53" s="314" t="str">
        <f t="shared" si="13"/>
        <v/>
      </c>
      <c r="M53" s="314" t="str">
        <f t="shared" si="12"/>
        <v/>
      </c>
      <c r="N53" s="314" t="str">
        <f t="shared" si="12"/>
        <v/>
      </c>
      <c r="O53" s="314" t="str">
        <f t="shared" si="12"/>
        <v/>
      </c>
      <c r="P53" s="314" t="str">
        <f t="shared" si="12"/>
        <v/>
      </c>
      <c r="Q53" s="314" t="str">
        <f t="shared" si="12"/>
        <v/>
      </c>
      <c r="R53" s="314" t="str">
        <f t="shared" si="12"/>
        <v/>
      </c>
      <c r="S53" s="314" t="str">
        <f t="shared" si="12"/>
        <v/>
      </c>
      <c r="T53" s="314" t="str">
        <f t="shared" si="12"/>
        <v/>
      </c>
      <c r="U53" s="314" t="str">
        <f t="shared" si="12"/>
        <v/>
      </c>
      <c r="V53" s="314" t="str">
        <f t="shared" si="15"/>
        <v/>
      </c>
      <c r="W53" s="314" t="str">
        <f t="shared" si="15"/>
        <v/>
      </c>
      <c r="X53" s="314" t="str">
        <f t="shared" si="15"/>
        <v/>
      </c>
      <c r="Y53" s="314" t="str">
        <f t="shared" si="15"/>
        <v/>
      </c>
      <c r="Z53" s="314" t="str">
        <f t="shared" si="15"/>
        <v/>
      </c>
      <c r="AA53" s="314" t="str">
        <f t="shared" si="15"/>
        <v/>
      </c>
      <c r="AB53" s="314" t="str">
        <f t="shared" si="15"/>
        <v/>
      </c>
      <c r="AC53" s="314" t="str">
        <f t="shared" si="15"/>
        <v/>
      </c>
      <c r="AD53" s="314" t="str">
        <f t="shared" si="15"/>
        <v/>
      </c>
      <c r="AE53" s="314" t="str">
        <f t="shared" si="15"/>
        <v/>
      </c>
      <c r="AF53" s="314" t="str">
        <f t="shared" si="15"/>
        <v/>
      </c>
      <c r="AG53" s="314" t="str">
        <f t="shared" si="15"/>
        <v/>
      </c>
      <c r="AH53" s="314" t="str">
        <f t="shared" si="15"/>
        <v/>
      </c>
    </row>
    <row r="54" spans="1:34" ht="30">
      <c r="A54" s="310" t="str">
        <f>IF('פעילויות המשרד'!A56="","",'פעילויות המשרד'!A56)</f>
        <v>משרד ראש הממשלה</v>
      </c>
      <c r="B54" s="311" t="str">
        <f>IF('פעילויות המשרד'!B56="","",'פעילויות המשרד'!B56)</f>
        <v>pmo</v>
      </c>
      <c r="C54" s="312">
        <f>IF('פעילויות המשרד'!C56="","",'פעילויות המשרד'!C56)</f>
        <v>49</v>
      </c>
      <c r="D54" s="312" t="str">
        <f>IF('פעילויות המשרד'!D56="","",'פעילויות המשרד'!D56)</f>
        <v/>
      </c>
      <c r="E54" s="313" t="str">
        <f>IF('פעילויות המשרד'!E56="","",'פעילויות המשרד'!E56)</f>
        <v/>
      </c>
      <c r="F54" s="314" t="str">
        <f t="shared" si="14"/>
        <v/>
      </c>
      <c r="G54" s="314" t="str">
        <f t="shared" si="13"/>
        <v/>
      </c>
      <c r="H54" s="314" t="str">
        <f t="shared" si="13"/>
        <v/>
      </c>
      <c r="I54" s="314" t="str">
        <f t="shared" si="13"/>
        <v/>
      </c>
      <c r="J54" s="314" t="str">
        <f t="shared" si="13"/>
        <v/>
      </c>
      <c r="K54" s="314" t="str">
        <f t="shared" si="13"/>
        <v/>
      </c>
      <c r="L54" s="314" t="str">
        <f t="shared" si="13"/>
        <v/>
      </c>
      <c r="M54" s="314" t="str">
        <f t="shared" si="12"/>
        <v/>
      </c>
      <c r="N54" s="314" t="str">
        <f t="shared" si="12"/>
        <v/>
      </c>
      <c r="O54" s="314" t="str">
        <f t="shared" si="12"/>
        <v/>
      </c>
      <c r="P54" s="314" t="str">
        <f t="shared" si="12"/>
        <v/>
      </c>
      <c r="Q54" s="314" t="str">
        <f t="shared" si="12"/>
        <v/>
      </c>
      <c r="R54" s="314" t="str">
        <f t="shared" si="12"/>
        <v/>
      </c>
      <c r="S54" s="314" t="str">
        <f t="shared" si="12"/>
        <v/>
      </c>
      <c r="T54" s="314" t="str">
        <f t="shared" si="12"/>
        <v/>
      </c>
      <c r="U54" s="314" t="str">
        <f t="shared" si="12"/>
        <v/>
      </c>
      <c r="V54" s="314" t="str">
        <f t="shared" si="15"/>
        <v/>
      </c>
      <c r="W54" s="314" t="str">
        <f t="shared" si="15"/>
        <v/>
      </c>
      <c r="X54" s="314" t="str">
        <f t="shared" si="15"/>
        <v/>
      </c>
      <c r="Y54" s="314" t="str">
        <f t="shared" si="15"/>
        <v/>
      </c>
      <c r="Z54" s="314" t="str">
        <f t="shared" si="15"/>
        <v/>
      </c>
      <c r="AA54" s="314" t="str">
        <f t="shared" si="15"/>
        <v/>
      </c>
      <c r="AB54" s="314" t="str">
        <f t="shared" si="15"/>
        <v/>
      </c>
      <c r="AC54" s="314" t="str">
        <f t="shared" si="15"/>
        <v/>
      </c>
      <c r="AD54" s="314" t="str">
        <f t="shared" si="15"/>
        <v/>
      </c>
      <c r="AE54" s="314" t="str">
        <f t="shared" si="15"/>
        <v/>
      </c>
      <c r="AF54" s="314" t="str">
        <f t="shared" si="15"/>
        <v/>
      </c>
      <c r="AG54" s="314" t="str">
        <f t="shared" si="15"/>
        <v/>
      </c>
      <c r="AH54" s="314" t="str">
        <f t="shared" si="15"/>
        <v/>
      </c>
    </row>
    <row r="55" spans="1:34" ht="30">
      <c r="A55" s="310" t="str">
        <f>IF('פעילויות המשרד'!A57="","",'פעילויות המשרד'!A57)</f>
        <v>משרד ראש הממשלה</v>
      </c>
      <c r="B55" s="311" t="str">
        <f>IF('פעילויות המשרד'!B57="","",'פעילויות המשרד'!B57)</f>
        <v>pmo</v>
      </c>
      <c r="C55" s="312">
        <f>IF('פעילויות המשרד'!C57="","",'פעילויות המשרד'!C57)</f>
        <v>50</v>
      </c>
      <c r="D55" s="312" t="str">
        <f>IF('פעילויות המשרד'!D57="","",'פעילויות המשרד'!D57)</f>
        <v/>
      </c>
      <c r="E55" s="313" t="str">
        <f>IF('פעילויות המשרד'!E57="","",'פעילויות המשרד'!E57)</f>
        <v/>
      </c>
      <c r="F55" s="314" t="str">
        <f t="shared" si="14"/>
        <v/>
      </c>
      <c r="G55" s="314" t="str">
        <f t="shared" si="13"/>
        <v/>
      </c>
      <c r="H55" s="314" t="str">
        <f t="shared" si="13"/>
        <v/>
      </c>
      <c r="I55" s="314" t="str">
        <f t="shared" si="13"/>
        <v/>
      </c>
      <c r="J55" s="314" t="str">
        <f t="shared" si="13"/>
        <v/>
      </c>
      <c r="K55" s="314" t="str">
        <f t="shared" si="13"/>
        <v/>
      </c>
      <c r="L55" s="314" t="str">
        <f t="shared" si="13"/>
        <v/>
      </c>
      <c r="M55" s="314" t="str">
        <f t="shared" si="12"/>
        <v/>
      </c>
      <c r="N55" s="314" t="str">
        <f t="shared" si="12"/>
        <v/>
      </c>
      <c r="O55" s="314" t="str">
        <f t="shared" si="12"/>
        <v/>
      </c>
      <c r="P55" s="314" t="str">
        <f t="shared" si="12"/>
        <v/>
      </c>
      <c r="Q55" s="314" t="str">
        <f t="shared" si="12"/>
        <v/>
      </c>
      <c r="R55" s="314" t="str">
        <f t="shared" si="12"/>
        <v/>
      </c>
      <c r="S55" s="314" t="str">
        <f t="shared" si="12"/>
        <v/>
      </c>
      <c r="T55" s="314" t="str">
        <f t="shared" si="12"/>
        <v/>
      </c>
      <c r="U55" s="314" t="str">
        <f t="shared" si="12"/>
        <v/>
      </c>
      <c r="V55" s="314" t="str">
        <f t="shared" si="15"/>
        <v/>
      </c>
      <c r="W55" s="314" t="str">
        <f t="shared" si="15"/>
        <v/>
      </c>
      <c r="X55" s="314" t="str">
        <f t="shared" si="15"/>
        <v/>
      </c>
      <c r="Y55" s="314" t="str">
        <f t="shared" si="15"/>
        <v/>
      </c>
      <c r="Z55" s="314" t="str">
        <f t="shared" si="15"/>
        <v/>
      </c>
      <c r="AA55" s="314" t="str">
        <f t="shared" si="15"/>
        <v/>
      </c>
      <c r="AB55" s="314" t="str">
        <f t="shared" si="15"/>
        <v/>
      </c>
      <c r="AC55" s="314" t="str">
        <f t="shared" si="15"/>
        <v/>
      </c>
      <c r="AD55" s="314" t="str">
        <f t="shared" si="15"/>
        <v/>
      </c>
      <c r="AE55" s="314" t="str">
        <f t="shared" si="15"/>
        <v/>
      </c>
      <c r="AF55" s="314" t="str">
        <f t="shared" si="15"/>
        <v/>
      </c>
      <c r="AG55" s="314" t="str">
        <f t="shared" si="15"/>
        <v/>
      </c>
      <c r="AH55" s="314" t="str">
        <f t="shared" si="15"/>
        <v/>
      </c>
    </row>
    <row r="56" spans="1:34" ht="30">
      <c r="A56" s="310" t="str">
        <f>IF('פעילויות המשרד'!A58="","",'פעילויות המשרד'!A58)</f>
        <v>משרד ראש הממשלה</v>
      </c>
      <c r="B56" s="311" t="str">
        <f>IF('פעילויות המשרד'!B58="","",'פעילויות המשרד'!B58)</f>
        <v>pmo</v>
      </c>
      <c r="C56" s="312">
        <f>IF('פעילויות המשרד'!C58="","",'פעילויות המשרד'!C58)</f>
        <v>51</v>
      </c>
      <c r="D56" s="312" t="str">
        <f>IF('פעילויות המשרד'!D58="","",'פעילויות המשרד'!D58)</f>
        <v/>
      </c>
      <c r="E56" s="313" t="str">
        <f>IF('פעילויות המשרד'!E58="","",'פעילויות המשרד'!E58)</f>
        <v/>
      </c>
      <c r="F56" s="314" t="str">
        <f t="shared" si="14"/>
        <v/>
      </c>
      <c r="G56" s="314" t="str">
        <f t="shared" si="13"/>
        <v/>
      </c>
      <c r="H56" s="314" t="str">
        <f t="shared" si="13"/>
        <v/>
      </c>
      <c r="I56" s="314" t="str">
        <f t="shared" si="13"/>
        <v/>
      </c>
      <c r="J56" s="314" t="str">
        <f t="shared" si="13"/>
        <v/>
      </c>
      <c r="K56" s="314" t="str">
        <f t="shared" si="13"/>
        <v/>
      </c>
      <c r="L56" s="314" t="str">
        <f t="shared" si="13"/>
        <v/>
      </c>
      <c r="M56" s="314" t="str">
        <f t="shared" ref="M56:U65" si="16">IF(OR(M$1="",$E56=""),"",IFERROR(IF(SEARCH(CONCATENATE(";",$E56,";"),M$1),M$4,""),""))</f>
        <v/>
      </c>
      <c r="N56" s="314" t="str">
        <f t="shared" si="16"/>
        <v/>
      </c>
      <c r="O56" s="314" t="str">
        <f t="shared" si="16"/>
        <v/>
      </c>
      <c r="P56" s="314" t="str">
        <f t="shared" si="16"/>
        <v/>
      </c>
      <c r="Q56" s="314" t="str">
        <f t="shared" si="16"/>
        <v/>
      </c>
      <c r="R56" s="314" t="str">
        <f t="shared" si="16"/>
        <v/>
      </c>
      <c r="S56" s="314" t="str">
        <f t="shared" si="16"/>
        <v/>
      </c>
      <c r="T56" s="314" t="str">
        <f t="shared" si="16"/>
        <v/>
      </c>
      <c r="U56" s="314" t="str">
        <f t="shared" si="16"/>
        <v/>
      </c>
      <c r="V56" s="314" t="str">
        <f t="shared" si="15"/>
        <v/>
      </c>
      <c r="W56" s="314" t="str">
        <f t="shared" si="15"/>
        <v/>
      </c>
      <c r="X56" s="314" t="str">
        <f t="shared" si="15"/>
        <v/>
      </c>
      <c r="Y56" s="314" t="str">
        <f t="shared" si="15"/>
        <v/>
      </c>
      <c r="Z56" s="314" t="str">
        <f t="shared" si="15"/>
        <v/>
      </c>
      <c r="AA56" s="314" t="str">
        <f t="shared" si="15"/>
        <v/>
      </c>
      <c r="AB56" s="314" t="str">
        <f t="shared" si="15"/>
        <v/>
      </c>
      <c r="AC56" s="314" t="str">
        <f t="shared" si="15"/>
        <v/>
      </c>
      <c r="AD56" s="314" t="str">
        <f t="shared" si="15"/>
        <v/>
      </c>
      <c r="AE56" s="314" t="str">
        <f t="shared" si="15"/>
        <v/>
      </c>
      <c r="AF56" s="314" t="str">
        <f t="shared" si="15"/>
        <v/>
      </c>
      <c r="AG56" s="314" t="str">
        <f t="shared" si="15"/>
        <v/>
      </c>
      <c r="AH56" s="314" t="str">
        <f t="shared" si="15"/>
        <v/>
      </c>
    </row>
    <row r="57" spans="1:34" ht="30">
      <c r="A57" s="310" t="str">
        <f>IF('פעילויות המשרד'!A59="","",'פעילויות המשרד'!A59)</f>
        <v>משרד ראש הממשלה</v>
      </c>
      <c r="B57" s="311" t="str">
        <f>IF('פעילויות המשרד'!B59="","",'פעילויות המשרד'!B59)</f>
        <v>pmo</v>
      </c>
      <c r="C57" s="312">
        <f>IF('פעילויות המשרד'!C59="","",'פעילויות המשרד'!C59)</f>
        <v>52</v>
      </c>
      <c r="D57" s="312" t="str">
        <f>IF('פעילויות המשרד'!D59="","",'פעילויות המשרד'!D59)</f>
        <v/>
      </c>
      <c r="E57" s="313" t="str">
        <f>IF('פעילויות המשרד'!E59="","",'פעילויות המשרד'!E59)</f>
        <v/>
      </c>
      <c r="F57" s="314" t="str">
        <f t="shared" si="14"/>
        <v/>
      </c>
      <c r="G57" s="314" t="str">
        <f t="shared" ref="G57:L66" si="17">IF(OR(G$1="",$E57=""),"",IFERROR(IF(SEARCH(CONCATENATE(";",$E57,";"),G$1),G$4,""),""))</f>
        <v/>
      </c>
      <c r="H57" s="314" t="str">
        <f t="shared" si="17"/>
        <v/>
      </c>
      <c r="I57" s="314" t="str">
        <f t="shared" si="17"/>
        <v/>
      </c>
      <c r="J57" s="314" t="str">
        <f t="shared" si="17"/>
        <v/>
      </c>
      <c r="K57" s="314" t="str">
        <f t="shared" si="17"/>
        <v/>
      </c>
      <c r="L57" s="314" t="str">
        <f t="shared" si="17"/>
        <v/>
      </c>
      <c r="M57" s="314" t="str">
        <f t="shared" si="16"/>
        <v/>
      </c>
      <c r="N57" s="314" t="str">
        <f t="shared" si="16"/>
        <v/>
      </c>
      <c r="O57" s="314" t="str">
        <f t="shared" si="16"/>
        <v/>
      </c>
      <c r="P57" s="314" t="str">
        <f t="shared" si="16"/>
        <v/>
      </c>
      <c r="Q57" s="314" t="str">
        <f t="shared" si="16"/>
        <v/>
      </c>
      <c r="R57" s="314" t="str">
        <f t="shared" si="16"/>
        <v/>
      </c>
      <c r="S57" s="314" t="str">
        <f t="shared" si="16"/>
        <v/>
      </c>
      <c r="T57" s="314" t="str">
        <f t="shared" si="16"/>
        <v/>
      </c>
      <c r="U57" s="314" t="str">
        <f t="shared" si="16"/>
        <v/>
      </c>
      <c r="V57" s="314" t="str">
        <f t="shared" si="15"/>
        <v/>
      </c>
      <c r="W57" s="314" t="str">
        <f t="shared" si="15"/>
        <v/>
      </c>
      <c r="X57" s="314" t="str">
        <f t="shared" si="15"/>
        <v/>
      </c>
      <c r="Y57" s="314" t="str">
        <f t="shared" si="15"/>
        <v/>
      </c>
      <c r="Z57" s="314" t="str">
        <f t="shared" si="15"/>
        <v/>
      </c>
      <c r="AA57" s="314" t="str">
        <f t="shared" si="15"/>
        <v/>
      </c>
      <c r="AB57" s="314" t="str">
        <f t="shared" si="15"/>
        <v/>
      </c>
      <c r="AC57" s="314" t="str">
        <f t="shared" si="15"/>
        <v/>
      </c>
      <c r="AD57" s="314" t="str">
        <f t="shared" si="15"/>
        <v/>
      </c>
      <c r="AE57" s="314" t="str">
        <f t="shared" si="15"/>
        <v/>
      </c>
      <c r="AF57" s="314" t="str">
        <f t="shared" si="15"/>
        <v/>
      </c>
      <c r="AG57" s="314" t="str">
        <f t="shared" si="15"/>
        <v/>
      </c>
      <c r="AH57" s="314" t="str">
        <f t="shared" si="15"/>
        <v/>
      </c>
    </row>
    <row r="58" spans="1:34" ht="30">
      <c r="A58" s="310" t="str">
        <f>IF('פעילויות המשרד'!A60="","",'פעילויות המשרד'!A60)</f>
        <v>משרד ראש הממשלה</v>
      </c>
      <c r="B58" s="311" t="str">
        <f>IF('פעילויות המשרד'!B60="","",'פעילויות המשרד'!B60)</f>
        <v>pmo</v>
      </c>
      <c r="C58" s="312">
        <f>IF('פעילויות המשרד'!C60="","",'פעילויות המשרד'!C60)</f>
        <v>53</v>
      </c>
      <c r="D58" s="312" t="str">
        <f>IF('פעילויות המשרד'!D60="","",'פעילויות המשרד'!D60)</f>
        <v/>
      </c>
      <c r="E58" s="313" t="str">
        <f>IF('פעילויות המשרד'!E60="","",'פעילויות המשרד'!E60)</f>
        <v/>
      </c>
      <c r="F58" s="314" t="str">
        <f t="shared" si="14"/>
        <v/>
      </c>
      <c r="G58" s="314" t="str">
        <f t="shared" si="17"/>
        <v/>
      </c>
      <c r="H58" s="314" t="str">
        <f t="shared" si="17"/>
        <v/>
      </c>
      <c r="I58" s="314" t="str">
        <f t="shared" si="17"/>
        <v/>
      </c>
      <c r="J58" s="314" t="str">
        <f t="shared" si="17"/>
        <v/>
      </c>
      <c r="K58" s="314" t="str">
        <f t="shared" si="17"/>
        <v/>
      </c>
      <c r="L58" s="314" t="str">
        <f t="shared" si="17"/>
        <v/>
      </c>
      <c r="M58" s="314" t="str">
        <f t="shared" si="16"/>
        <v/>
      </c>
      <c r="N58" s="314" t="str">
        <f t="shared" si="16"/>
        <v/>
      </c>
      <c r="O58" s="314" t="str">
        <f t="shared" si="16"/>
        <v/>
      </c>
      <c r="P58" s="314" t="str">
        <f t="shared" si="16"/>
        <v/>
      </c>
      <c r="Q58" s="314" t="str">
        <f t="shared" si="16"/>
        <v/>
      </c>
      <c r="R58" s="314" t="str">
        <f t="shared" si="16"/>
        <v/>
      </c>
      <c r="S58" s="314" t="str">
        <f t="shared" si="16"/>
        <v/>
      </c>
      <c r="T58" s="314" t="str">
        <f t="shared" si="16"/>
        <v/>
      </c>
      <c r="U58" s="314" t="str">
        <f t="shared" si="16"/>
        <v/>
      </c>
      <c r="V58" s="314" t="str">
        <f t="shared" si="15"/>
        <v/>
      </c>
      <c r="W58" s="314" t="str">
        <f t="shared" si="15"/>
        <v/>
      </c>
      <c r="X58" s="314" t="str">
        <f t="shared" si="15"/>
        <v/>
      </c>
      <c r="Y58" s="314" t="str">
        <f t="shared" si="15"/>
        <v/>
      </c>
      <c r="Z58" s="314" t="str">
        <f t="shared" si="15"/>
        <v/>
      </c>
      <c r="AA58" s="314" t="str">
        <f t="shared" si="15"/>
        <v/>
      </c>
      <c r="AB58" s="314" t="str">
        <f t="shared" si="15"/>
        <v/>
      </c>
      <c r="AC58" s="314" t="str">
        <f t="shared" si="15"/>
        <v/>
      </c>
      <c r="AD58" s="314" t="str">
        <f t="shared" si="15"/>
        <v/>
      </c>
      <c r="AE58" s="314" t="str">
        <f t="shared" si="15"/>
        <v/>
      </c>
      <c r="AF58" s="314" t="str">
        <f t="shared" si="15"/>
        <v/>
      </c>
      <c r="AG58" s="314" t="str">
        <f t="shared" si="15"/>
        <v/>
      </c>
      <c r="AH58" s="314" t="str">
        <f t="shared" si="15"/>
        <v/>
      </c>
    </row>
    <row r="59" spans="1:34" ht="30">
      <c r="A59" s="310" t="str">
        <f>IF('פעילויות המשרד'!A61="","",'פעילויות המשרד'!A61)</f>
        <v>משרד ראש הממשלה</v>
      </c>
      <c r="B59" s="311" t="str">
        <f>IF('פעילויות המשרד'!B61="","",'פעילויות המשרד'!B61)</f>
        <v>pmo</v>
      </c>
      <c r="C59" s="312">
        <f>IF('פעילויות המשרד'!C61="","",'פעילויות המשרד'!C61)</f>
        <v>54</v>
      </c>
      <c r="D59" s="312" t="str">
        <f>IF('פעילויות המשרד'!D61="","",'פעילויות המשרד'!D61)</f>
        <v/>
      </c>
      <c r="E59" s="313" t="str">
        <f>IF('פעילויות המשרד'!E61="","",'פעילויות המשרד'!E61)</f>
        <v/>
      </c>
      <c r="F59" s="314" t="str">
        <f t="shared" si="14"/>
        <v/>
      </c>
      <c r="G59" s="314" t="str">
        <f t="shared" si="17"/>
        <v/>
      </c>
      <c r="H59" s="314" t="str">
        <f t="shared" si="17"/>
        <v/>
      </c>
      <c r="I59" s="314" t="str">
        <f t="shared" si="17"/>
        <v/>
      </c>
      <c r="J59" s="314" t="str">
        <f t="shared" si="17"/>
        <v/>
      </c>
      <c r="K59" s="314" t="str">
        <f t="shared" si="17"/>
        <v/>
      </c>
      <c r="L59" s="314" t="str">
        <f t="shared" si="17"/>
        <v/>
      </c>
      <c r="M59" s="314" t="str">
        <f t="shared" si="16"/>
        <v/>
      </c>
      <c r="N59" s="314" t="str">
        <f t="shared" si="16"/>
        <v/>
      </c>
      <c r="O59" s="314" t="str">
        <f t="shared" si="16"/>
        <v/>
      </c>
      <c r="P59" s="314" t="str">
        <f t="shared" si="16"/>
        <v/>
      </c>
      <c r="Q59" s="314" t="str">
        <f t="shared" si="16"/>
        <v/>
      </c>
      <c r="R59" s="314" t="str">
        <f t="shared" si="16"/>
        <v/>
      </c>
      <c r="S59" s="314" t="str">
        <f t="shared" si="16"/>
        <v/>
      </c>
      <c r="T59" s="314" t="str">
        <f t="shared" si="16"/>
        <v/>
      </c>
      <c r="U59" s="314" t="str">
        <f t="shared" si="16"/>
        <v/>
      </c>
      <c r="V59" s="314" t="str">
        <f t="shared" si="15"/>
        <v/>
      </c>
      <c r="W59" s="314" t="str">
        <f t="shared" si="15"/>
        <v/>
      </c>
      <c r="X59" s="314" t="str">
        <f t="shared" si="15"/>
        <v/>
      </c>
      <c r="Y59" s="314" t="str">
        <f t="shared" si="15"/>
        <v/>
      </c>
      <c r="Z59" s="314" t="str">
        <f t="shared" si="15"/>
        <v/>
      </c>
      <c r="AA59" s="314" t="str">
        <f t="shared" si="15"/>
        <v/>
      </c>
      <c r="AB59" s="314" t="str">
        <f t="shared" si="15"/>
        <v/>
      </c>
      <c r="AC59" s="314" t="str">
        <f t="shared" si="15"/>
        <v/>
      </c>
      <c r="AD59" s="314" t="str">
        <f t="shared" si="15"/>
        <v/>
      </c>
      <c r="AE59" s="314" t="str">
        <f t="shared" si="15"/>
        <v/>
      </c>
      <c r="AF59" s="314" t="str">
        <f t="shared" si="15"/>
        <v/>
      </c>
      <c r="AG59" s="314" t="str">
        <f t="shared" si="15"/>
        <v/>
      </c>
      <c r="AH59" s="314" t="str">
        <f t="shared" si="15"/>
        <v/>
      </c>
    </row>
    <row r="60" spans="1:34" ht="30">
      <c r="A60" s="310" t="str">
        <f>IF('פעילויות המשרד'!A62="","",'פעילויות המשרד'!A62)</f>
        <v>משרד ראש הממשלה</v>
      </c>
      <c r="B60" s="311" t="str">
        <f>IF('פעילויות המשרד'!B62="","",'פעילויות המשרד'!B62)</f>
        <v>pmo</v>
      </c>
      <c r="C60" s="312">
        <f>IF('פעילויות המשרד'!C62="","",'פעילויות המשרד'!C62)</f>
        <v>55</v>
      </c>
      <c r="D60" s="312" t="str">
        <f>IF('פעילויות המשרד'!D62="","",'פעילויות המשרד'!D62)</f>
        <v/>
      </c>
      <c r="E60" s="313" t="str">
        <f>IF('פעילויות המשרד'!E62="","",'פעילויות המשרד'!E62)</f>
        <v/>
      </c>
      <c r="F60" s="314" t="str">
        <f t="shared" si="14"/>
        <v/>
      </c>
      <c r="G60" s="314" t="str">
        <f t="shared" si="17"/>
        <v/>
      </c>
      <c r="H60" s="314" t="str">
        <f t="shared" si="17"/>
        <v/>
      </c>
      <c r="I60" s="314" t="str">
        <f t="shared" si="17"/>
        <v/>
      </c>
      <c r="J60" s="314" t="str">
        <f t="shared" si="17"/>
        <v/>
      </c>
      <c r="K60" s="314" t="str">
        <f t="shared" si="17"/>
        <v/>
      </c>
      <c r="L60" s="314" t="str">
        <f t="shared" si="17"/>
        <v/>
      </c>
      <c r="M60" s="314" t="str">
        <f t="shared" si="16"/>
        <v/>
      </c>
      <c r="N60" s="314" t="str">
        <f t="shared" si="16"/>
        <v/>
      </c>
      <c r="O60" s="314" t="str">
        <f t="shared" si="16"/>
        <v/>
      </c>
      <c r="P60" s="314" t="str">
        <f t="shared" si="16"/>
        <v/>
      </c>
      <c r="Q60" s="314" t="str">
        <f t="shared" si="16"/>
        <v/>
      </c>
      <c r="R60" s="314" t="str">
        <f t="shared" si="16"/>
        <v/>
      </c>
      <c r="S60" s="314" t="str">
        <f t="shared" si="16"/>
        <v/>
      </c>
      <c r="T60" s="314" t="str">
        <f t="shared" si="16"/>
        <v/>
      </c>
      <c r="U60" s="314" t="str">
        <f t="shared" si="16"/>
        <v/>
      </c>
      <c r="V60" s="314" t="str">
        <f t="shared" si="15"/>
        <v/>
      </c>
      <c r="W60" s="314" t="str">
        <f t="shared" si="15"/>
        <v/>
      </c>
      <c r="X60" s="314" t="str">
        <f t="shared" si="15"/>
        <v/>
      </c>
      <c r="Y60" s="314" t="str">
        <f t="shared" si="15"/>
        <v/>
      </c>
      <c r="Z60" s="314" t="str">
        <f t="shared" si="15"/>
        <v/>
      </c>
      <c r="AA60" s="314" t="str">
        <f t="shared" si="15"/>
        <v/>
      </c>
      <c r="AB60" s="314" t="str">
        <f t="shared" si="15"/>
        <v/>
      </c>
      <c r="AC60" s="314" t="str">
        <f t="shared" si="15"/>
        <v/>
      </c>
      <c r="AD60" s="314" t="str">
        <f t="shared" si="15"/>
        <v/>
      </c>
      <c r="AE60" s="314" t="str">
        <f t="shared" si="15"/>
        <v/>
      </c>
      <c r="AF60" s="314" t="str">
        <f t="shared" si="15"/>
        <v/>
      </c>
      <c r="AG60" s="314" t="str">
        <f t="shared" si="15"/>
        <v/>
      </c>
      <c r="AH60" s="314" t="str">
        <f t="shared" si="15"/>
        <v/>
      </c>
    </row>
    <row r="61" spans="1:34" ht="30">
      <c r="A61" s="310" t="str">
        <f>IF('פעילויות המשרד'!A63="","",'פעילויות המשרד'!A63)</f>
        <v>משרד ראש הממשלה</v>
      </c>
      <c r="B61" s="311" t="str">
        <f>IF('פעילויות המשרד'!B63="","",'פעילויות המשרד'!B63)</f>
        <v>pmo</v>
      </c>
      <c r="C61" s="312">
        <f>IF('פעילויות המשרד'!C63="","",'פעילויות המשרד'!C63)</f>
        <v>56</v>
      </c>
      <c r="D61" s="312" t="str">
        <f>IF('פעילויות המשרד'!D63="","",'פעילויות המשרד'!D63)</f>
        <v/>
      </c>
      <c r="E61" s="313" t="str">
        <f>IF('פעילויות המשרד'!E63="","",'פעילויות המשרד'!E63)</f>
        <v/>
      </c>
      <c r="F61" s="314" t="str">
        <f t="shared" si="14"/>
        <v/>
      </c>
      <c r="G61" s="314" t="str">
        <f t="shared" si="17"/>
        <v/>
      </c>
      <c r="H61" s="314" t="str">
        <f t="shared" si="17"/>
        <v/>
      </c>
      <c r="I61" s="314" t="str">
        <f t="shared" si="17"/>
        <v/>
      </c>
      <c r="J61" s="314" t="str">
        <f t="shared" si="17"/>
        <v/>
      </c>
      <c r="K61" s="314" t="str">
        <f t="shared" si="17"/>
        <v/>
      </c>
      <c r="L61" s="314" t="str">
        <f t="shared" si="17"/>
        <v/>
      </c>
      <c r="M61" s="314" t="str">
        <f t="shared" si="16"/>
        <v/>
      </c>
      <c r="N61" s="314" t="str">
        <f t="shared" si="16"/>
        <v/>
      </c>
      <c r="O61" s="314" t="str">
        <f t="shared" si="16"/>
        <v/>
      </c>
      <c r="P61" s="314" t="str">
        <f t="shared" si="16"/>
        <v/>
      </c>
      <c r="Q61" s="314" t="str">
        <f t="shared" si="16"/>
        <v/>
      </c>
      <c r="R61" s="314" t="str">
        <f t="shared" si="16"/>
        <v/>
      </c>
      <c r="S61" s="314" t="str">
        <f t="shared" si="16"/>
        <v/>
      </c>
      <c r="T61" s="314" t="str">
        <f t="shared" si="16"/>
        <v/>
      </c>
      <c r="U61" s="314" t="str">
        <f t="shared" si="16"/>
        <v/>
      </c>
      <c r="V61" s="314" t="str">
        <f t="shared" si="15"/>
        <v/>
      </c>
      <c r="W61" s="314" t="str">
        <f t="shared" si="15"/>
        <v/>
      </c>
      <c r="X61" s="314" t="str">
        <f t="shared" si="15"/>
        <v/>
      </c>
      <c r="Y61" s="314" t="str">
        <f t="shared" si="15"/>
        <v/>
      </c>
      <c r="Z61" s="314" t="str">
        <f t="shared" si="15"/>
        <v/>
      </c>
      <c r="AA61" s="314" t="str">
        <f t="shared" si="15"/>
        <v/>
      </c>
      <c r="AB61" s="314" t="str">
        <f t="shared" si="15"/>
        <v/>
      </c>
      <c r="AC61" s="314" t="str">
        <f t="shared" si="15"/>
        <v/>
      </c>
      <c r="AD61" s="314" t="str">
        <f t="shared" si="15"/>
        <v/>
      </c>
      <c r="AE61" s="314" t="str">
        <f t="shared" si="15"/>
        <v/>
      </c>
      <c r="AF61" s="314" t="str">
        <f t="shared" si="15"/>
        <v/>
      </c>
      <c r="AG61" s="314" t="str">
        <f t="shared" si="15"/>
        <v/>
      </c>
      <c r="AH61" s="314" t="str">
        <f t="shared" si="15"/>
        <v/>
      </c>
    </row>
    <row r="62" spans="1:34" ht="30">
      <c r="A62" s="310" t="str">
        <f>IF('פעילויות המשרד'!A64="","",'פעילויות המשרד'!A64)</f>
        <v>משרד ראש הממשלה</v>
      </c>
      <c r="B62" s="311" t="str">
        <f>IF('פעילויות המשרד'!B64="","",'פעילויות המשרד'!B64)</f>
        <v>pmo</v>
      </c>
      <c r="C62" s="312">
        <f>IF('פעילויות המשרד'!C64="","",'פעילויות המשרד'!C64)</f>
        <v>57</v>
      </c>
      <c r="D62" s="312" t="str">
        <f>IF('פעילויות המשרד'!D64="","",'פעילויות המשרד'!D64)</f>
        <v/>
      </c>
      <c r="E62" s="313" t="str">
        <f>IF('פעילויות המשרד'!E64="","",'פעילויות המשרד'!E64)</f>
        <v/>
      </c>
      <c r="F62" s="314" t="str">
        <f t="shared" si="14"/>
        <v/>
      </c>
      <c r="G62" s="314" t="str">
        <f t="shared" si="17"/>
        <v/>
      </c>
      <c r="H62" s="314" t="str">
        <f t="shared" si="17"/>
        <v/>
      </c>
      <c r="I62" s="314" t="str">
        <f t="shared" si="17"/>
        <v/>
      </c>
      <c r="J62" s="314" t="str">
        <f t="shared" si="17"/>
        <v/>
      </c>
      <c r="K62" s="314" t="str">
        <f t="shared" si="17"/>
        <v/>
      </c>
      <c r="L62" s="314" t="str">
        <f t="shared" si="17"/>
        <v/>
      </c>
      <c r="M62" s="314" t="str">
        <f t="shared" si="16"/>
        <v/>
      </c>
      <c r="N62" s="314" t="str">
        <f t="shared" si="16"/>
        <v/>
      </c>
      <c r="O62" s="314" t="str">
        <f t="shared" si="16"/>
        <v/>
      </c>
      <c r="P62" s="314" t="str">
        <f t="shared" si="16"/>
        <v/>
      </c>
      <c r="Q62" s="314" t="str">
        <f t="shared" si="16"/>
        <v/>
      </c>
      <c r="R62" s="314" t="str">
        <f t="shared" si="16"/>
        <v/>
      </c>
      <c r="S62" s="314" t="str">
        <f t="shared" si="16"/>
        <v/>
      </c>
      <c r="T62" s="314" t="str">
        <f t="shared" si="16"/>
        <v/>
      </c>
      <c r="U62" s="314" t="str">
        <f t="shared" si="16"/>
        <v/>
      </c>
      <c r="V62" s="314" t="str">
        <f t="shared" ref="V62:AH71" si="18">IF(OR(V$1="",$E62=""),"",IFERROR(IF(SEARCH(CONCATENATE(";",$E62,";"),V$1),V$4,""),""))</f>
        <v/>
      </c>
      <c r="W62" s="314" t="str">
        <f t="shared" si="18"/>
        <v/>
      </c>
      <c r="X62" s="314" t="str">
        <f t="shared" si="18"/>
        <v/>
      </c>
      <c r="Y62" s="314" t="str">
        <f t="shared" si="18"/>
        <v/>
      </c>
      <c r="Z62" s="314" t="str">
        <f t="shared" si="18"/>
        <v/>
      </c>
      <c r="AA62" s="314" t="str">
        <f t="shared" si="18"/>
        <v/>
      </c>
      <c r="AB62" s="314" t="str">
        <f t="shared" si="18"/>
        <v/>
      </c>
      <c r="AC62" s="314" t="str">
        <f t="shared" si="18"/>
        <v/>
      </c>
      <c r="AD62" s="314" t="str">
        <f t="shared" si="18"/>
        <v/>
      </c>
      <c r="AE62" s="314" t="str">
        <f t="shared" si="18"/>
        <v/>
      </c>
      <c r="AF62" s="314" t="str">
        <f t="shared" si="18"/>
        <v/>
      </c>
      <c r="AG62" s="314" t="str">
        <f t="shared" si="18"/>
        <v/>
      </c>
      <c r="AH62" s="314" t="str">
        <f t="shared" si="18"/>
        <v/>
      </c>
    </row>
    <row r="63" spans="1:34" ht="30">
      <c r="A63" s="310" t="str">
        <f>IF('פעילויות המשרד'!A65="","",'פעילויות המשרד'!A65)</f>
        <v>משרד ראש הממשלה</v>
      </c>
      <c r="B63" s="311" t="str">
        <f>IF('פעילויות המשרד'!B65="","",'פעילויות המשרד'!B65)</f>
        <v>pmo</v>
      </c>
      <c r="C63" s="312">
        <f>IF('פעילויות המשרד'!C65="","",'פעילויות המשרד'!C65)</f>
        <v>58</v>
      </c>
      <c r="D63" s="312" t="str">
        <f>IF('פעילויות המשרד'!D65="","",'פעילויות המשרד'!D65)</f>
        <v/>
      </c>
      <c r="E63" s="313" t="str">
        <f>IF('פעילויות המשרד'!E65="","",'פעילויות המשרד'!E65)</f>
        <v/>
      </c>
      <c r="F63" s="314" t="str">
        <f t="shared" si="14"/>
        <v/>
      </c>
      <c r="G63" s="314" t="str">
        <f t="shared" si="17"/>
        <v/>
      </c>
      <c r="H63" s="314" t="str">
        <f t="shared" si="17"/>
        <v/>
      </c>
      <c r="I63" s="314" t="str">
        <f t="shared" si="17"/>
        <v/>
      </c>
      <c r="J63" s="314" t="str">
        <f t="shared" si="17"/>
        <v/>
      </c>
      <c r="K63" s="314" t="str">
        <f t="shared" si="17"/>
        <v/>
      </c>
      <c r="L63" s="314" t="str">
        <f t="shared" si="17"/>
        <v/>
      </c>
      <c r="M63" s="314" t="str">
        <f t="shared" si="16"/>
        <v/>
      </c>
      <c r="N63" s="314" t="str">
        <f t="shared" si="16"/>
        <v/>
      </c>
      <c r="O63" s="314" t="str">
        <f t="shared" si="16"/>
        <v/>
      </c>
      <c r="P63" s="314" t="str">
        <f t="shared" si="16"/>
        <v/>
      </c>
      <c r="Q63" s="314" t="str">
        <f t="shared" si="16"/>
        <v/>
      </c>
      <c r="R63" s="314" t="str">
        <f t="shared" si="16"/>
        <v/>
      </c>
      <c r="S63" s="314" t="str">
        <f t="shared" si="16"/>
        <v/>
      </c>
      <c r="T63" s="314" t="str">
        <f t="shared" si="16"/>
        <v/>
      </c>
      <c r="U63" s="314" t="str">
        <f t="shared" si="16"/>
        <v/>
      </c>
      <c r="V63" s="314" t="str">
        <f t="shared" si="18"/>
        <v/>
      </c>
      <c r="W63" s="314" t="str">
        <f t="shared" si="18"/>
        <v/>
      </c>
      <c r="X63" s="314" t="str">
        <f t="shared" si="18"/>
        <v/>
      </c>
      <c r="Y63" s="314" t="str">
        <f t="shared" si="18"/>
        <v/>
      </c>
      <c r="Z63" s="314" t="str">
        <f t="shared" si="18"/>
        <v/>
      </c>
      <c r="AA63" s="314" t="str">
        <f t="shared" si="18"/>
        <v/>
      </c>
      <c r="AB63" s="314" t="str">
        <f t="shared" si="18"/>
        <v/>
      </c>
      <c r="AC63" s="314" t="str">
        <f t="shared" si="18"/>
        <v/>
      </c>
      <c r="AD63" s="314" t="str">
        <f t="shared" si="18"/>
        <v/>
      </c>
      <c r="AE63" s="314" t="str">
        <f t="shared" si="18"/>
        <v/>
      </c>
      <c r="AF63" s="314" t="str">
        <f t="shared" si="18"/>
        <v/>
      </c>
      <c r="AG63" s="314" t="str">
        <f t="shared" si="18"/>
        <v/>
      </c>
      <c r="AH63" s="314" t="str">
        <f t="shared" si="18"/>
        <v/>
      </c>
    </row>
    <row r="64" spans="1:34" ht="30">
      <c r="A64" s="310" t="str">
        <f>IF('פעילויות המשרד'!A66="","",'פעילויות המשרד'!A66)</f>
        <v>משרד ראש הממשלה</v>
      </c>
      <c r="B64" s="311" t="str">
        <f>IF('פעילויות המשרד'!B66="","",'פעילויות המשרד'!B66)</f>
        <v>pmo</v>
      </c>
      <c r="C64" s="312">
        <f>IF('פעילויות המשרד'!C66="","",'פעילויות המשרד'!C66)</f>
        <v>59</v>
      </c>
      <c r="D64" s="312" t="str">
        <f>IF('פעילויות המשרד'!D66="","",'פעילויות המשרד'!D66)</f>
        <v/>
      </c>
      <c r="E64" s="313" t="str">
        <f>IF('פעילויות המשרד'!E66="","",'פעילויות המשרד'!E66)</f>
        <v/>
      </c>
      <c r="F64" s="314" t="str">
        <f t="shared" si="14"/>
        <v/>
      </c>
      <c r="G64" s="314" t="str">
        <f t="shared" si="17"/>
        <v/>
      </c>
      <c r="H64" s="314" t="str">
        <f t="shared" si="17"/>
        <v/>
      </c>
      <c r="I64" s="314" t="str">
        <f t="shared" si="17"/>
        <v/>
      </c>
      <c r="J64" s="314" t="str">
        <f t="shared" si="17"/>
        <v/>
      </c>
      <c r="K64" s="314" t="str">
        <f t="shared" si="17"/>
        <v/>
      </c>
      <c r="L64" s="314" t="str">
        <f t="shared" si="17"/>
        <v/>
      </c>
      <c r="M64" s="314" t="str">
        <f t="shared" si="16"/>
        <v/>
      </c>
      <c r="N64" s="314" t="str">
        <f t="shared" si="16"/>
        <v/>
      </c>
      <c r="O64" s="314" t="str">
        <f t="shared" si="16"/>
        <v/>
      </c>
      <c r="P64" s="314" t="str">
        <f t="shared" si="16"/>
        <v/>
      </c>
      <c r="Q64" s="314" t="str">
        <f t="shared" si="16"/>
        <v/>
      </c>
      <c r="R64" s="314" t="str">
        <f t="shared" si="16"/>
        <v/>
      </c>
      <c r="S64" s="314" t="str">
        <f t="shared" si="16"/>
        <v/>
      </c>
      <c r="T64" s="314" t="str">
        <f t="shared" si="16"/>
        <v/>
      </c>
      <c r="U64" s="314" t="str">
        <f t="shared" si="16"/>
        <v/>
      </c>
      <c r="V64" s="314" t="str">
        <f t="shared" si="18"/>
        <v/>
      </c>
      <c r="W64" s="314" t="str">
        <f t="shared" si="18"/>
        <v/>
      </c>
      <c r="X64" s="314" t="str">
        <f t="shared" si="18"/>
        <v/>
      </c>
      <c r="Y64" s="314" t="str">
        <f t="shared" si="18"/>
        <v/>
      </c>
      <c r="Z64" s="314" t="str">
        <f t="shared" si="18"/>
        <v/>
      </c>
      <c r="AA64" s="314" t="str">
        <f t="shared" si="18"/>
        <v/>
      </c>
      <c r="AB64" s="314" t="str">
        <f t="shared" si="18"/>
        <v/>
      </c>
      <c r="AC64" s="314" t="str">
        <f t="shared" si="18"/>
        <v/>
      </c>
      <c r="AD64" s="314" t="str">
        <f t="shared" si="18"/>
        <v/>
      </c>
      <c r="AE64" s="314" t="str">
        <f t="shared" si="18"/>
        <v/>
      </c>
      <c r="AF64" s="314" t="str">
        <f t="shared" si="18"/>
        <v/>
      </c>
      <c r="AG64" s="314" t="str">
        <f t="shared" si="18"/>
        <v/>
      </c>
      <c r="AH64" s="314" t="str">
        <f t="shared" si="18"/>
        <v/>
      </c>
    </row>
    <row r="65" spans="1:34" ht="30">
      <c r="A65" s="310" t="str">
        <f>IF('פעילויות המשרד'!A67="","",'פעילויות המשרד'!A67)</f>
        <v>משרד ראש הממשלה</v>
      </c>
      <c r="B65" s="311" t="str">
        <f>IF('פעילויות המשרד'!B67="","",'פעילויות המשרד'!B67)</f>
        <v>pmo</v>
      </c>
      <c r="C65" s="312">
        <f>IF('פעילויות המשרד'!C67="","",'פעילויות המשרד'!C67)</f>
        <v>60</v>
      </c>
      <c r="D65" s="312" t="str">
        <f>IF('פעילויות המשרד'!D67="","",'פעילויות המשרד'!D67)</f>
        <v/>
      </c>
      <c r="E65" s="313" t="str">
        <f>IF('פעילויות המשרד'!E67="","",'פעילויות המשרד'!E67)</f>
        <v/>
      </c>
      <c r="F65" s="314" t="str">
        <f t="shared" si="14"/>
        <v/>
      </c>
      <c r="G65" s="314" t="str">
        <f t="shared" si="17"/>
        <v/>
      </c>
      <c r="H65" s="314" t="str">
        <f t="shared" si="17"/>
        <v/>
      </c>
      <c r="I65" s="314" t="str">
        <f t="shared" si="17"/>
        <v/>
      </c>
      <c r="J65" s="314" t="str">
        <f t="shared" si="17"/>
        <v/>
      </c>
      <c r="K65" s="314" t="str">
        <f t="shared" si="17"/>
        <v/>
      </c>
      <c r="L65" s="314" t="str">
        <f t="shared" si="17"/>
        <v/>
      </c>
      <c r="M65" s="314" t="str">
        <f t="shared" si="16"/>
        <v/>
      </c>
      <c r="N65" s="314" t="str">
        <f t="shared" si="16"/>
        <v/>
      </c>
      <c r="O65" s="314" t="str">
        <f t="shared" si="16"/>
        <v/>
      </c>
      <c r="P65" s="314" t="str">
        <f t="shared" si="16"/>
        <v/>
      </c>
      <c r="Q65" s="314" t="str">
        <f t="shared" si="16"/>
        <v/>
      </c>
      <c r="R65" s="314" t="str">
        <f t="shared" si="16"/>
        <v/>
      </c>
      <c r="S65" s="314" t="str">
        <f t="shared" si="16"/>
        <v/>
      </c>
      <c r="T65" s="314" t="str">
        <f t="shared" si="16"/>
        <v/>
      </c>
      <c r="U65" s="314" t="str">
        <f t="shared" si="16"/>
        <v/>
      </c>
      <c r="V65" s="314" t="str">
        <f t="shared" si="18"/>
        <v/>
      </c>
      <c r="W65" s="314" t="str">
        <f t="shared" si="18"/>
        <v/>
      </c>
      <c r="X65" s="314" t="str">
        <f t="shared" si="18"/>
        <v/>
      </c>
      <c r="Y65" s="314" t="str">
        <f t="shared" si="18"/>
        <v/>
      </c>
      <c r="Z65" s="314" t="str">
        <f t="shared" si="18"/>
        <v/>
      </c>
      <c r="AA65" s="314" t="str">
        <f t="shared" si="18"/>
        <v/>
      </c>
      <c r="AB65" s="314" t="str">
        <f t="shared" si="18"/>
        <v/>
      </c>
      <c r="AC65" s="314" t="str">
        <f t="shared" si="18"/>
        <v/>
      </c>
      <c r="AD65" s="314" t="str">
        <f t="shared" si="18"/>
        <v/>
      </c>
      <c r="AE65" s="314" t="str">
        <f t="shared" si="18"/>
        <v/>
      </c>
      <c r="AF65" s="314" t="str">
        <f t="shared" si="18"/>
        <v/>
      </c>
      <c r="AG65" s="314" t="str">
        <f t="shared" si="18"/>
        <v/>
      </c>
      <c r="AH65" s="314" t="str">
        <f t="shared" si="18"/>
        <v/>
      </c>
    </row>
    <row r="66" spans="1:34" ht="30">
      <c r="A66" s="310" t="str">
        <f>IF('פעילויות המשרד'!A68="","",'פעילויות המשרד'!A68)</f>
        <v>משרד ראש הממשלה</v>
      </c>
      <c r="B66" s="311" t="str">
        <f>IF('פעילויות המשרד'!B68="","",'פעילויות המשרד'!B68)</f>
        <v>pmo</v>
      </c>
      <c r="C66" s="312">
        <f>IF('פעילויות המשרד'!C68="","",'פעילויות המשרד'!C68)</f>
        <v>61</v>
      </c>
      <c r="D66" s="312" t="str">
        <f>IF('פעילויות המשרד'!D68="","",'פעילויות המשרד'!D68)</f>
        <v/>
      </c>
      <c r="E66" s="313" t="str">
        <f>IF('פעילויות המשרד'!E68="","",'פעילויות המשרד'!E68)</f>
        <v/>
      </c>
      <c r="F66" s="314" t="str">
        <f t="shared" si="14"/>
        <v/>
      </c>
      <c r="G66" s="314" t="str">
        <f t="shared" si="17"/>
        <v/>
      </c>
      <c r="H66" s="314" t="str">
        <f t="shared" si="17"/>
        <v/>
      </c>
      <c r="I66" s="314" t="str">
        <f t="shared" si="17"/>
        <v/>
      </c>
      <c r="J66" s="314" t="str">
        <f t="shared" si="17"/>
        <v/>
      </c>
      <c r="K66" s="314" t="str">
        <f t="shared" si="17"/>
        <v/>
      </c>
      <c r="L66" s="314" t="str">
        <f t="shared" si="17"/>
        <v/>
      </c>
      <c r="M66" s="314" t="str">
        <f t="shared" ref="M66:U75" si="19">IF(OR(M$1="",$E66=""),"",IFERROR(IF(SEARCH(CONCATENATE(";",$E66,";"),M$1),M$4,""),""))</f>
        <v/>
      </c>
      <c r="N66" s="314" t="str">
        <f t="shared" si="19"/>
        <v/>
      </c>
      <c r="O66" s="314" t="str">
        <f t="shared" si="19"/>
        <v/>
      </c>
      <c r="P66" s="314" t="str">
        <f t="shared" si="19"/>
        <v/>
      </c>
      <c r="Q66" s="314" t="str">
        <f t="shared" si="19"/>
        <v/>
      </c>
      <c r="R66" s="314" t="str">
        <f t="shared" si="19"/>
        <v/>
      </c>
      <c r="S66" s="314" t="str">
        <f t="shared" si="19"/>
        <v/>
      </c>
      <c r="T66" s="314" t="str">
        <f t="shared" si="19"/>
        <v/>
      </c>
      <c r="U66" s="314" t="str">
        <f t="shared" si="19"/>
        <v/>
      </c>
      <c r="V66" s="314" t="str">
        <f t="shared" si="18"/>
        <v/>
      </c>
      <c r="W66" s="314" t="str">
        <f t="shared" si="18"/>
        <v/>
      </c>
      <c r="X66" s="314" t="str">
        <f t="shared" si="18"/>
        <v/>
      </c>
      <c r="Y66" s="314" t="str">
        <f t="shared" si="18"/>
        <v/>
      </c>
      <c r="Z66" s="314" t="str">
        <f t="shared" si="18"/>
        <v/>
      </c>
      <c r="AA66" s="314" t="str">
        <f t="shared" si="18"/>
        <v/>
      </c>
      <c r="AB66" s="314" t="str">
        <f t="shared" si="18"/>
        <v/>
      </c>
      <c r="AC66" s="314" t="str">
        <f t="shared" si="18"/>
        <v/>
      </c>
      <c r="AD66" s="314" t="str">
        <f t="shared" si="18"/>
        <v/>
      </c>
      <c r="AE66" s="314" t="str">
        <f t="shared" si="18"/>
        <v/>
      </c>
      <c r="AF66" s="314" t="str">
        <f t="shared" si="18"/>
        <v/>
      </c>
      <c r="AG66" s="314" t="str">
        <f t="shared" si="18"/>
        <v/>
      </c>
      <c r="AH66" s="314" t="str">
        <f t="shared" si="18"/>
        <v/>
      </c>
    </row>
    <row r="67" spans="1:34" ht="30">
      <c r="A67" s="310" t="str">
        <f>IF('פעילויות המשרד'!A69="","",'פעילויות המשרד'!A69)</f>
        <v>משרד ראש הממשלה</v>
      </c>
      <c r="B67" s="311" t="str">
        <f>IF('פעילויות המשרד'!B69="","",'פעילויות המשרד'!B69)</f>
        <v>pmo</v>
      </c>
      <c r="C67" s="312">
        <f>IF('פעילויות המשרד'!C69="","",'פעילויות המשרד'!C69)</f>
        <v>62</v>
      </c>
      <c r="D67" s="312" t="str">
        <f>IF('פעילויות המשרד'!D69="","",'פעילויות המשרד'!D69)</f>
        <v/>
      </c>
      <c r="E67" s="313" t="str">
        <f>IF('פעילויות המשרד'!E69="","",'פעילויות המשרד'!E69)</f>
        <v/>
      </c>
      <c r="F67" s="314" t="str">
        <f t="shared" si="14"/>
        <v/>
      </c>
      <c r="G67" s="314" t="str">
        <f t="shared" ref="G67:L76" si="20">IF(OR(G$1="",$E67=""),"",IFERROR(IF(SEARCH(CONCATENATE(";",$E67,";"),G$1),G$4,""),""))</f>
        <v/>
      </c>
      <c r="H67" s="314" t="str">
        <f t="shared" si="20"/>
        <v/>
      </c>
      <c r="I67" s="314" t="str">
        <f t="shared" si="20"/>
        <v/>
      </c>
      <c r="J67" s="314" t="str">
        <f t="shared" si="20"/>
        <v/>
      </c>
      <c r="K67" s="314" t="str">
        <f t="shared" si="20"/>
        <v/>
      </c>
      <c r="L67" s="314" t="str">
        <f t="shared" si="20"/>
        <v/>
      </c>
      <c r="M67" s="314" t="str">
        <f t="shared" si="19"/>
        <v/>
      </c>
      <c r="N67" s="314" t="str">
        <f t="shared" si="19"/>
        <v/>
      </c>
      <c r="O67" s="314" t="str">
        <f t="shared" si="19"/>
        <v/>
      </c>
      <c r="P67" s="314" t="str">
        <f t="shared" si="19"/>
        <v/>
      </c>
      <c r="Q67" s="314" t="str">
        <f t="shared" si="19"/>
        <v/>
      </c>
      <c r="R67" s="314" t="str">
        <f t="shared" si="19"/>
        <v/>
      </c>
      <c r="S67" s="314" t="str">
        <f t="shared" si="19"/>
        <v/>
      </c>
      <c r="T67" s="314" t="str">
        <f t="shared" si="19"/>
        <v/>
      </c>
      <c r="U67" s="314" t="str">
        <f t="shared" si="19"/>
        <v/>
      </c>
      <c r="V67" s="314" t="str">
        <f t="shared" si="18"/>
        <v/>
      </c>
      <c r="W67" s="314" t="str">
        <f t="shared" si="18"/>
        <v/>
      </c>
      <c r="X67" s="314" t="str">
        <f t="shared" si="18"/>
        <v/>
      </c>
      <c r="Y67" s="314" t="str">
        <f t="shared" si="18"/>
        <v/>
      </c>
      <c r="Z67" s="314" t="str">
        <f t="shared" si="18"/>
        <v/>
      </c>
      <c r="AA67" s="314" t="str">
        <f t="shared" si="18"/>
        <v/>
      </c>
      <c r="AB67" s="314" t="str">
        <f t="shared" si="18"/>
        <v/>
      </c>
      <c r="AC67" s="314" t="str">
        <f t="shared" si="18"/>
        <v/>
      </c>
      <c r="AD67" s="314" t="str">
        <f t="shared" si="18"/>
        <v/>
      </c>
      <c r="AE67" s="314" t="str">
        <f t="shared" si="18"/>
        <v/>
      </c>
      <c r="AF67" s="314" t="str">
        <f t="shared" si="18"/>
        <v/>
      </c>
      <c r="AG67" s="314" t="str">
        <f t="shared" si="18"/>
        <v/>
      </c>
      <c r="AH67" s="314" t="str">
        <f t="shared" si="18"/>
        <v/>
      </c>
    </row>
    <row r="68" spans="1:34" ht="30">
      <c r="A68" s="310" t="str">
        <f>IF('פעילויות המשרד'!A70="","",'פעילויות המשרד'!A70)</f>
        <v>משרד ראש הממשלה</v>
      </c>
      <c r="B68" s="311" t="str">
        <f>IF('פעילויות המשרד'!B70="","",'פעילויות המשרד'!B70)</f>
        <v>pmo</v>
      </c>
      <c r="C68" s="312">
        <f>IF('פעילויות המשרד'!C70="","",'פעילויות המשרד'!C70)</f>
        <v>63</v>
      </c>
      <c r="D68" s="312" t="str">
        <f>IF('פעילויות המשרד'!D70="","",'פעילויות המשרד'!D70)</f>
        <v/>
      </c>
      <c r="E68" s="313" t="str">
        <f>IF('פעילויות המשרד'!E70="","",'פעילויות המשרד'!E70)</f>
        <v/>
      </c>
      <c r="F68" s="314" t="str">
        <f t="shared" si="14"/>
        <v/>
      </c>
      <c r="G68" s="314" t="str">
        <f t="shared" si="20"/>
        <v/>
      </c>
      <c r="H68" s="314" t="str">
        <f t="shared" si="20"/>
        <v/>
      </c>
      <c r="I68" s="314" t="str">
        <f t="shared" si="20"/>
        <v/>
      </c>
      <c r="J68" s="314" t="str">
        <f t="shared" si="20"/>
        <v/>
      </c>
      <c r="K68" s="314" t="str">
        <f t="shared" si="20"/>
        <v/>
      </c>
      <c r="L68" s="314" t="str">
        <f t="shared" si="20"/>
        <v/>
      </c>
      <c r="M68" s="314" t="str">
        <f t="shared" si="19"/>
        <v/>
      </c>
      <c r="N68" s="314" t="str">
        <f t="shared" si="19"/>
        <v/>
      </c>
      <c r="O68" s="314" t="str">
        <f t="shared" si="19"/>
        <v/>
      </c>
      <c r="P68" s="314" t="str">
        <f t="shared" si="19"/>
        <v/>
      </c>
      <c r="Q68" s="314" t="str">
        <f t="shared" si="19"/>
        <v/>
      </c>
      <c r="R68" s="314" t="str">
        <f t="shared" si="19"/>
        <v/>
      </c>
      <c r="S68" s="314" t="str">
        <f t="shared" si="19"/>
        <v/>
      </c>
      <c r="T68" s="314" t="str">
        <f t="shared" si="19"/>
        <v/>
      </c>
      <c r="U68" s="314" t="str">
        <f t="shared" si="19"/>
        <v/>
      </c>
      <c r="V68" s="314" t="str">
        <f t="shared" si="18"/>
        <v/>
      </c>
      <c r="W68" s="314" t="str">
        <f t="shared" si="18"/>
        <v/>
      </c>
      <c r="X68" s="314" t="str">
        <f t="shared" si="18"/>
        <v/>
      </c>
      <c r="Y68" s="314" t="str">
        <f t="shared" si="18"/>
        <v/>
      </c>
      <c r="Z68" s="314" t="str">
        <f t="shared" si="18"/>
        <v/>
      </c>
      <c r="AA68" s="314" t="str">
        <f t="shared" si="18"/>
        <v/>
      </c>
      <c r="AB68" s="314" t="str">
        <f t="shared" si="18"/>
        <v/>
      </c>
      <c r="AC68" s="314" t="str">
        <f t="shared" si="18"/>
        <v/>
      </c>
      <c r="AD68" s="314" t="str">
        <f t="shared" si="18"/>
        <v/>
      </c>
      <c r="AE68" s="314" t="str">
        <f t="shared" si="18"/>
        <v/>
      </c>
      <c r="AF68" s="314" t="str">
        <f t="shared" si="18"/>
        <v/>
      </c>
      <c r="AG68" s="314" t="str">
        <f t="shared" si="18"/>
        <v/>
      </c>
      <c r="AH68" s="314" t="str">
        <f t="shared" si="18"/>
        <v/>
      </c>
    </row>
    <row r="69" spans="1:34" ht="30">
      <c r="A69" s="310" t="str">
        <f>IF('פעילויות המשרד'!A71="","",'פעילויות המשרד'!A71)</f>
        <v>משרד ראש הממשלה</v>
      </c>
      <c r="B69" s="311" t="str">
        <f>IF('פעילויות המשרד'!B71="","",'פעילויות המשרד'!B71)</f>
        <v>pmo</v>
      </c>
      <c r="C69" s="312">
        <f>IF('פעילויות המשרד'!C71="","",'פעילויות המשרד'!C71)</f>
        <v>64</v>
      </c>
      <c r="D69" s="312" t="str">
        <f>IF('פעילויות המשרד'!D71="","",'פעילויות המשרד'!D71)</f>
        <v/>
      </c>
      <c r="E69" s="313" t="str">
        <f>IF('פעילויות המשרד'!E71="","",'פעילויות המשרד'!E71)</f>
        <v/>
      </c>
      <c r="F69" s="314" t="str">
        <f t="shared" si="14"/>
        <v/>
      </c>
      <c r="G69" s="314" t="str">
        <f t="shared" si="20"/>
        <v/>
      </c>
      <c r="H69" s="314" t="str">
        <f t="shared" si="20"/>
        <v/>
      </c>
      <c r="I69" s="314" t="str">
        <f t="shared" si="20"/>
        <v/>
      </c>
      <c r="J69" s="314" t="str">
        <f t="shared" si="20"/>
        <v/>
      </c>
      <c r="K69" s="314" t="str">
        <f t="shared" si="20"/>
        <v/>
      </c>
      <c r="L69" s="314" t="str">
        <f t="shared" si="20"/>
        <v/>
      </c>
      <c r="M69" s="314" t="str">
        <f t="shared" si="19"/>
        <v/>
      </c>
      <c r="N69" s="314" t="str">
        <f t="shared" si="19"/>
        <v/>
      </c>
      <c r="O69" s="314" t="str">
        <f t="shared" si="19"/>
        <v/>
      </c>
      <c r="P69" s="314" t="str">
        <f t="shared" si="19"/>
        <v/>
      </c>
      <c r="Q69" s="314" t="str">
        <f t="shared" si="19"/>
        <v/>
      </c>
      <c r="R69" s="314" t="str">
        <f t="shared" si="19"/>
        <v/>
      </c>
      <c r="S69" s="314" t="str">
        <f t="shared" si="19"/>
        <v/>
      </c>
      <c r="T69" s="314" t="str">
        <f t="shared" si="19"/>
        <v/>
      </c>
      <c r="U69" s="314" t="str">
        <f t="shared" si="19"/>
        <v/>
      </c>
      <c r="V69" s="314" t="str">
        <f t="shared" si="18"/>
        <v/>
      </c>
      <c r="W69" s="314" t="str">
        <f t="shared" si="18"/>
        <v/>
      </c>
      <c r="X69" s="314" t="str">
        <f t="shared" si="18"/>
        <v/>
      </c>
      <c r="Y69" s="314" t="str">
        <f t="shared" si="18"/>
        <v/>
      </c>
      <c r="Z69" s="314" t="str">
        <f t="shared" si="18"/>
        <v/>
      </c>
      <c r="AA69" s="314" t="str">
        <f t="shared" si="18"/>
        <v/>
      </c>
      <c r="AB69" s="314" t="str">
        <f t="shared" si="18"/>
        <v/>
      </c>
      <c r="AC69" s="314" t="str">
        <f t="shared" si="18"/>
        <v/>
      </c>
      <c r="AD69" s="314" t="str">
        <f t="shared" si="18"/>
        <v/>
      </c>
      <c r="AE69" s="314" t="str">
        <f t="shared" si="18"/>
        <v/>
      </c>
      <c r="AF69" s="314" t="str">
        <f t="shared" si="18"/>
        <v/>
      </c>
      <c r="AG69" s="314" t="str">
        <f t="shared" si="18"/>
        <v/>
      </c>
      <c r="AH69" s="314" t="str">
        <f t="shared" si="18"/>
        <v/>
      </c>
    </row>
    <row r="70" spans="1:34" ht="30">
      <c r="A70" s="310" t="str">
        <f>IF('פעילויות המשרד'!A72="","",'פעילויות המשרד'!A72)</f>
        <v>משרד ראש הממשלה</v>
      </c>
      <c r="B70" s="311" t="str">
        <f>IF('פעילויות המשרד'!B72="","",'פעילויות המשרד'!B72)</f>
        <v>pmo</v>
      </c>
      <c r="C70" s="312">
        <f>IF('פעילויות המשרד'!C72="","",'פעילויות המשרד'!C72)</f>
        <v>65</v>
      </c>
      <c r="D70" s="312" t="str">
        <f>IF('פעילויות המשרד'!D72="","",'פעילויות המשרד'!D72)</f>
        <v/>
      </c>
      <c r="E70" s="313" t="str">
        <f>IF('פעילויות המשרד'!E72="","",'פעילויות המשרד'!E72)</f>
        <v/>
      </c>
      <c r="F70" s="314" t="str">
        <f t="shared" si="14"/>
        <v/>
      </c>
      <c r="G70" s="314" t="str">
        <f t="shared" si="20"/>
        <v/>
      </c>
      <c r="H70" s="314" t="str">
        <f t="shared" si="20"/>
        <v/>
      </c>
      <c r="I70" s="314" t="str">
        <f t="shared" si="20"/>
        <v/>
      </c>
      <c r="J70" s="314" t="str">
        <f t="shared" si="20"/>
        <v/>
      </c>
      <c r="K70" s="314" t="str">
        <f t="shared" si="20"/>
        <v/>
      </c>
      <c r="L70" s="314" t="str">
        <f t="shared" si="20"/>
        <v/>
      </c>
      <c r="M70" s="314" t="str">
        <f t="shared" si="19"/>
        <v/>
      </c>
      <c r="N70" s="314" t="str">
        <f t="shared" si="19"/>
        <v/>
      </c>
      <c r="O70" s="314" t="str">
        <f t="shared" si="19"/>
        <v/>
      </c>
      <c r="P70" s="314" t="str">
        <f t="shared" si="19"/>
        <v/>
      </c>
      <c r="Q70" s="314" t="str">
        <f t="shared" si="19"/>
        <v/>
      </c>
      <c r="R70" s="314" t="str">
        <f t="shared" si="19"/>
        <v/>
      </c>
      <c r="S70" s="314" t="str">
        <f t="shared" si="19"/>
        <v/>
      </c>
      <c r="T70" s="314" t="str">
        <f t="shared" si="19"/>
        <v/>
      </c>
      <c r="U70" s="314" t="str">
        <f t="shared" si="19"/>
        <v/>
      </c>
      <c r="V70" s="314" t="str">
        <f t="shared" si="18"/>
        <v/>
      </c>
      <c r="W70" s="314" t="str">
        <f t="shared" si="18"/>
        <v/>
      </c>
      <c r="X70" s="314" t="str">
        <f t="shared" si="18"/>
        <v/>
      </c>
      <c r="Y70" s="314" t="str">
        <f t="shared" si="18"/>
        <v/>
      </c>
      <c r="Z70" s="314" t="str">
        <f t="shared" si="18"/>
        <v/>
      </c>
      <c r="AA70" s="314" t="str">
        <f t="shared" si="18"/>
        <v/>
      </c>
      <c r="AB70" s="314" t="str">
        <f t="shared" si="18"/>
        <v/>
      </c>
      <c r="AC70" s="314" t="str">
        <f t="shared" si="18"/>
        <v/>
      </c>
      <c r="AD70" s="314" t="str">
        <f t="shared" si="18"/>
        <v/>
      </c>
      <c r="AE70" s="314" t="str">
        <f t="shared" si="18"/>
        <v/>
      </c>
      <c r="AF70" s="314" t="str">
        <f t="shared" si="18"/>
        <v/>
      </c>
      <c r="AG70" s="314" t="str">
        <f t="shared" si="18"/>
        <v/>
      </c>
      <c r="AH70" s="314" t="str">
        <f t="shared" si="18"/>
        <v/>
      </c>
    </row>
    <row r="71" spans="1:34" ht="30">
      <c r="A71" s="310" t="str">
        <f>IF('פעילויות המשרד'!A73="","",'פעילויות המשרד'!A73)</f>
        <v>משרד ראש הממשלה</v>
      </c>
      <c r="B71" s="311" t="str">
        <f>IF('פעילויות המשרד'!B73="","",'פעילויות המשרד'!B73)</f>
        <v>pmo</v>
      </c>
      <c r="C71" s="312">
        <f>IF('פעילויות המשרד'!C73="","",'פעילויות המשרד'!C73)</f>
        <v>66</v>
      </c>
      <c r="D71" s="312" t="str">
        <f>IF('פעילויות המשרד'!D73="","",'פעילויות המשרד'!D73)</f>
        <v/>
      </c>
      <c r="E71" s="313" t="str">
        <f>IF('פעילויות המשרד'!E73="","",'פעילויות המשרד'!E73)</f>
        <v/>
      </c>
      <c r="F71" s="314" t="str">
        <f t="shared" si="14"/>
        <v/>
      </c>
      <c r="G71" s="314" t="str">
        <f t="shared" si="20"/>
        <v/>
      </c>
      <c r="H71" s="314" t="str">
        <f t="shared" si="20"/>
        <v/>
      </c>
      <c r="I71" s="314" t="str">
        <f t="shared" si="20"/>
        <v/>
      </c>
      <c r="J71" s="314" t="str">
        <f t="shared" si="20"/>
        <v/>
      </c>
      <c r="K71" s="314" t="str">
        <f t="shared" si="20"/>
        <v/>
      </c>
      <c r="L71" s="314" t="str">
        <f t="shared" si="20"/>
        <v/>
      </c>
      <c r="M71" s="314" t="str">
        <f t="shared" si="19"/>
        <v/>
      </c>
      <c r="N71" s="314" t="str">
        <f t="shared" si="19"/>
        <v/>
      </c>
      <c r="O71" s="314" t="str">
        <f t="shared" si="19"/>
        <v/>
      </c>
      <c r="P71" s="314" t="str">
        <f t="shared" si="19"/>
        <v/>
      </c>
      <c r="Q71" s="314" t="str">
        <f t="shared" si="19"/>
        <v/>
      </c>
      <c r="R71" s="314" t="str">
        <f t="shared" si="19"/>
        <v/>
      </c>
      <c r="S71" s="314" t="str">
        <f t="shared" si="19"/>
        <v/>
      </c>
      <c r="T71" s="314" t="str">
        <f t="shared" si="19"/>
        <v/>
      </c>
      <c r="U71" s="314" t="str">
        <f t="shared" si="19"/>
        <v/>
      </c>
      <c r="V71" s="314" t="str">
        <f t="shared" si="18"/>
        <v/>
      </c>
      <c r="W71" s="314" t="str">
        <f t="shared" si="18"/>
        <v/>
      </c>
      <c r="X71" s="314" t="str">
        <f t="shared" si="18"/>
        <v/>
      </c>
      <c r="Y71" s="314" t="str">
        <f t="shared" si="18"/>
        <v/>
      </c>
      <c r="Z71" s="314" t="str">
        <f t="shared" si="18"/>
        <v/>
      </c>
      <c r="AA71" s="314" t="str">
        <f t="shared" si="18"/>
        <v/>
      </c>
      <c r="AB71" s="314" t="str">
        <f t="shared" si="18"/>
        <v/>
      </c>
      <c r="AC71" s="314" t="str">
        <f t="shared" si="18"/>
        <v/>
      </c>
      <c r="AD71" s="314" t="str">
        <f t="shared" si="18"/>
        <v/>
      </c>
      <c r="AE71" s="314" t="str">
        <f t="shared" si="18"/>
        <v/>
      </c>
      <c r="AF71" s="314" t="str">
        <f t="shared" si="18"/>
        <v/>
      </c>
      <c r="AG71" s="314" t="str">
        <f t="shared" si="18"/>
        <v/>
      </c>
      <c r="AH71" s="314" t="str">
        <f t="shared" si="18"/>
        <v/>
      </c>
    </row>
    <row r="72" spans="1:34" ht="30">
      <c r="A72" s="310" t="str">
        <f>IF('פעילויות המשרד'!A74="","",'פעילויות המשרד'!A74)</f>
        <v>משרד ראש הממשלה</v>
      </c>
      <c r="B72" s="311" t="str">
        <f>IF('פעילויות המשרד'!B74="","",'פעילויות המשרד'!B74)</f>
        <v>pmo</v>
      </c>
      <c r="C72" s="312">
        <f>IF('פעילויות המשרד'!C74="","",'פעילויות המשרד'!C74)</f>
        <v>67</v>
      </c>
      <c r="D72" s="312" t="str">
        <f>IF('פעילויות המשרד'!D74="","",'פעילויות המשרד'!D74)</f>
        <v/>
      </c>
      <c r="E72" s="313" t="str">
        <f>IF('פעילויות המשרד'!E74="","",'פעילויות המשרד'!E74)</f>
        <v/>
      </c>
      <c r="F72" s="314" t="str">
        <f t="shared" si="14"/>
        <v/>
      </c>
      <c r="G72" s="314" t="str">
        <f t="shared" si="20"/>
        <v/>
      </c>
      <c r="H72" s="314" t="str">
        <f t="shared" si="20"/>
        <v/>
      </c>
      <c r="I72" s="314" t="str">
        <f t="shared" si="20"/>
        <v/>
      </c>
      <c r="J72" s="314" t="str">
        <f t="shared" si="20"/>
        <v/>
      </c>
      <c r="K72" s="314" t="str">
        <f t="shared" si="20"/>
        <v/>
      </c>
      <c r="L72" s="314" t="str">
        <f t="shared" si="20"/>
        <v/>
      </c>
      <c r="M72" s="314" t="str">
        <f t="shared" si="19"/>
        <v/>
      </c>
      <c r="N72" s="314" t="str">
        <f t="shared" si="19"/>
        <v/>
      </c>
      <c r="O72" s="314" t="str">
        <f t="shared" si="19"/>
        <v/>
      </c>
      <c r="P72" s="314" t="str">
        <f t="shared" si="19"/>
        <v/>
      </c>
      <c r="Q72" s="314" t="str">
        <f t="shared" si="19"/>
        <v/>
      </c>
      <c r="R72" s="314" t="str">
        <f t="shared" si="19"/>
        <v/>
      </c>
      <c r="S72" s="314" t="str">
        <f t="shared" si="19"/>
        <v/>
      </c>
      <c r="T72" s="314" t="str">
        <f t="shared" si="19"/>
        <v/>
      </c>
      <c r="U72" s="314" t="str">
        <f t="shared" si="19"/>
        <v/>
      </c>
      <c r="V72" s="314" t="str">
        <f t="shared" ref="V72:AH79" si="21">IF(OR(V$1="",$E72=""),"",IFERROR(IF(SEARCH(CONCATENATE(";",$E72,";"),V$1),V$4,""),""))</f>
        <v/>
      </c>
      <c r="W72" s="314" t="str">
        <f t="shared" si="21"/>
        <v/>
      </c>
      <c r="X72" s="314" t="str">
        <f t="shared" si="21"/>
        <v/>
      </c>
      <c r="Y72" s="314" t="str">
        <f t="shared" si="21"/>
        <v/>
      </c>
      <c r="Z72" s="314" t="str">
        <f t="shared" si="21"/>
        <v/>
      </c>
      <c r="AA72" s="314" t="str">
        <f t="shared" si="21"/>
        <v/>
      </c>
      <c r="AB72" s="314" t="str">
        <f t="shared" si="21"/>
        <v/>
      </c>
      <c r="AC72" s="314" t="str">
        <f t="shared" si="21"/>
        <v/>
      </c>
      <c r="AD72" s="314" t="str">
        <f t="shared" si="21"/>
        <v/>
      </c>
      <c r="AE72" s="314" t="str">
        <f t="shared" si="21"/>
        <v/>
      </c>
      <c r="AF72" s="314" t="str">
        <f t="shared" si="21"/>
        <v/>
      </c>
      <c r="AG72" s="314" t="str">
        <f t="shared" si="21"/>
        <v/>
      </c>
      <c r="AH72" s="314" t="str">
        <f t="shared" si="21"/>
        <v/>
      </c>
    </row>
    <row r="73" spans="1:34" ht="30">
      <c r="A73" s="310" t="str">
        <f>IF('פעילויות המשרד'!A75="","",'פעילויות המשרד'!A75)</f>
        <v>משרד ראש הממשלה</v>
      </c>
      <c r="B73" s="311" t="str">
        <f>IF('פעילויות המשרד'!B75="","",'פעילויות המשרד'!B75)</f>
        <v>pmo</v>
      </c>
      <c r="C73" s="312">
        <f>IF('פעילויות המשרד'!C75="","",'פעילויות המשרד'!C75)</f>
        <v>68</v>
      </c>
      <c r="D73" s="312" t="str">
        <f>IF('פעילויות המשרד'!D75="","",'פעילויות המשרד'!D75)</f>
        <v/>
      </c>
      <c r="E73" s="313" t="str">
        <f>IF('פעילויות המשרד'!E75="","",'פעילויות המשרד'!E75)</f>
        <v/>
      </c>
      <c r="F73" s="314" t="str">
        <f t="shared" si="14"/>
        <v/>
      </c>
      <c r="G73" s="314" t="str">
        <f t="shared" si="20"/>
        <v/>
      </c>
      <c r="H73" s="314" t="str">
        <f t="shared" si="20"/>
        <v/>
      </c>
      <c r="I73" s="314" t="str">
        <f t="shared" si="20"/>
        <v/>
      </c>
      <c r="J73" s="314" t="str">
        <f t="shared" si="20"/>
        <v/>
      </c>
      <c r="K73" s="314" t="str">
        <f t="shared" si="20"/>
        <v/>
      </c>
      <c r="L73" s="314" t="str">
        <f t="shared" si="20"/>
        <v/>
      </c>
      <c r="M73" s="314" t="str">
        <f t="shared" si="19"/>
        <v/>
      </c>
      <c r="N73" s="314" t="str">
        <f t="shared" si="19"/>
        <v/>
      </c>
      <c r="O73" s="314" t="str">
        <f t="shared" si="19"/>
        <v/>
      </c>
      <c r="P73" s="314" t="str">
        <f t="shared" si="19"/>
        <v/>
      </c>
      <c r="Q73" s="314" t="str">
        <f t="shared" si="19"/>
        <v/>
      </c>
      <c r="R73" s="314" t="str">
        <f t="shared" si="19"/>
        <v/>
      </c>
      <c r="S73" s="314" t="str">
        <f t="shared" si="19"/>
        <v/>
      </c>
      <c r="T73" s="314" t="str">
        <f t="shared" si="19"/>
        <v/>
      </c>
      <c r="U73" s="314" t="str">
        <f t="shared" si="19"/>
        <v/>
      </c>
      <c r="V73" s="314" t="str">
        <f t="shared" si="21"/>
        <v/>
      </c>
      <c r="W73" s="314" t="str">
        <f t="shared" si="21"/>
        <v/>
      </c>
      <c r="X73" s="314" t="str">
        <f t="shared" si="21"/>
        <v/>
      </c>
      <c r="Y73" s="314" t="str">
        <f t="shared" si="21"/>
        <v/>
      </c>
      <c r="Z73" s="314" t="str">
        <f t="shared" si="21"/>
        <v/>
      </c>
      <c r="AA73" s="314" t="str">
        <f t="shared" si="21"/>
        <v/>
      </c>
      <c r="AB73" s="314" t="str">
        <f t="shared" si="21"/>
        <v/>
      </c>
      <c r="AC73" s="314" t="str">
        <f t="shared" si="21"/>
        <v/>
      </c>
      <c r="AD73" s="314" t="str">
        <f t="shared" si="21"/>
        <v/>
      </c>
      <c r="AE73" s="314" t="str">
        <f t="shared" si="21"/>
        <v/>
      </c>
      <c r="AF73" s="314" t="str">
        <f t="shared" si="21"/>
        <v/>
      </c>
      <c r="AG73" s="314" t="str">
        <f t="shared" si="21"/>
        <v/>
      </c>
      <c r="AH73" s="314" t="str">
        <f t="shared" si="21"/>
        <v/>
      </c>
    </row>
    <row r="74" spans="1:34" ht="30">
      <c r="A74" s="310" t="str">
        <f>IF('פעילויות המשרד'!A76="","",'פעילויות המשרד'!A76)</f>
        <v>משרד ראש הממשלה</v>
      </c>
      <c r="B74" s="311" t="str">
        <f>IF('פעילויות המשרד'!B76="","",'פעילויות המשרד'!B76)</f>
        <v>pmo</v>
      </c>
      <c r="C74" s="312">
        <f>IF('פעילויות המשרד'!C76="","",'פעילויות המשרד'!C76)</f>
        <v>69</v>
      </c>
      <c r="D74" s="312" t="str">
        <f>IF('פעילויות המשרד'!D76="","",'פעילויות המשרד'!D76)</f>
        <v/>
      </c>
      <c r="E74" s="313" t="str">
        <f>IF('פעילויות המשרד'!E76="","",'פעילויות המשרד'!E76)</f>
        <v/>
      </c>
      <c r="F74" s="314" t="str">
        <f t="shared" si="14"/>
        <v/>
      </c>
      <c r="G74" s="314" t="str">
        <f t="shared" si="20"/>
        <v/>
      </c>
      <c r="H74" s="314" t="str">
        <f t="shared" si="20"/>
        <v/>
      </c>
      <c r="I74" s="314" t="str">
        <f t="shared" si="20"/>
        <v/>
      </c>
      <c r="J74" s="314" t="str">
        <f t="shared" si="20"/>
        <v/>
      </c>
      <c r="K74" s="314" t="str">
        <f t="shared" si="20"/>
        <v/>
      </c>
      <c r="L74" s="314" t="str">
        <f t="shared" si="20"/>
        <v/>
      </c>
      <c r="M74" s="314" t="str">
        <f t="shared" si="19"/>
        <v/>
      </c>
      <c r="N74" s="314" t="str">
        <f t="shared" si="19"/>
        <v/>
      </c>
      <c r="O74" s="314" t="str">
        <f t="shared" si="19"/>
        <v/>
      </c>
      <c r="P74" s="314" t="str">
        <f t="shared" si="19"/>
        <v/>
      </c>
      <c r="Q74" s="314" t="str">
        <f t="shared" si="19"/>
        <v/>
      </c>
      <c r="R74" s="314" t="str">
        <f t="shared" si="19"/>
        <v/>
      </c>
      <c r="S74" s="314" t="str">
        <f t="shared" si="19"/>
        <v/>
      </c>
      <c r="T74" s="314" t="str">
        <f t="shared" si="19"/>
        <v/>
      </c>
      <c r="U74" s="314" t="str">
        <f t="shared" si="19"/>
        <v/>
      </c>
      <c r="V74" s="314" t="str">
        <f t="shared" si="21"/>
        <v/>
      </c>
      <c r="W74" s="314" t="str">
        <f t="shared" si="21"/>
        <v/>
      </c>
      <c r="X74" s="314" t="str">
        <f t="shared" si="21"/>
        <v/>
      </c>
      <c r="Y74" s="314" t="str">
        <f t="shared" si="21"/>
        <v/>
      </c>
      <c r="Z74" s="314" t="str">
        <f t="shared" si="21"/>
        <v/>
      </c>
      <c r="AA74" s="314" t="str">
        <f t="shared" si="21"/>
        <v/>
      </c>
      <c r="AB74" s="314" t="str">
        <f t="shared" si="21"/>
        <v/>
      </c>
      <c r="AC74" s="314" t="str">
        <f t="shared" si="21"/>
        <v/>
      </c>
      <c r="AD74" s="314" t="str">
        <f t="shared" si="21"/>
        <v/>
      </c>
      <c r="AE74" s="314" t="str">
        <f t="shared" si="21"/>
        <v/>
      </c>
      <c r="AF74" s="314" t="str">
        <f t="shared" si="21"/>
        <v/>
      </c>
      <c r="AG74" s="314" t="str">
        <f t="shared" si="21"/>
        <v/>
      </c>
      <c r="AH74" s="314" t="str">
        <f t="shared" si="21"/>
        <v/>
      </c>
    </row>
    <row r="75" spans="1:34" ht="30">
      <c r="A75" s="310" t="str">
        <f>IF('פעילויות המשרד'!A77="","",'פעילויות המשרד'!A77)</f>
        <v>משרד ראש הממשלה</v>
      </c>
      <c r="B75" s="311" t="str">
        <f>IF('פעילויות המשרד'!B77="","",'פעילויות המשרד'!B77)</f>
        <v>pmo</v>
      </c>
      <c r="C75" s="312">
        <f>IF('פעילויות המשרד'!C77="","",'פעילויות המשרד'!C77)</f>
        <v>70</v>
      </c>
      <c r="D75" s="312" t="str">
        <f>IF('פעילויות המשרד'!D77="","",'פעילויות המשרד'!D77)</f>
        <v/>
      </c>
      <c r="E75" s="313" t="str">
        <f>IF('פעילויות המשרד'!E77="","",'פעילויות המשרד'!E77)</f>
        <v/>
      </c>
      <c r="F75" s="314" t="str">
        <f t="shared" si="14"/>
        <v/>
      </c>
      <c r="G75" s="314" t="str">
        <f t="shared" si="20"/>
        <v/>
      </c>
      <c r="H75" s="314" t="str">
        <f t="shared" si="20"/>
        <v/>
      </c>
      <c r="I75" s="314" t="str">
        <f t="shared" si="20"/>
        <v/>
      </c>
      <c r="J75" s="314" t="str">
        <f t="shared" si="20"/>
        <v/>
      </c>
      <c r="K75" s="314" t="str">
        <f t="shared" si="20"/>
        <v/>
      </c>
      <c r="L75" s="314" t="str">
        <f t="shared" si="20"/>
        <v/>
      </c>
      <c r="M75" s="314" t="str">
        <f t="shared" si="19"/>
        <v/>
      </c>
      <c r="N75" s="314" t="str">
        <f t="shared" si="19"/>
        <v/>
      </c>
      <c r="O75" s="314" t="str">
        <f t="shared" si="19"/>
        <v/>
      </c>
      <c r="P75" s="314" t="str">
        <f t="shared" si="19"/>
        <v/>
      </c>
      <c r="Q75" s="314" t="str">
        <f t="shared" si="19"/>
        <v/>
      </c>
      <c r="R75" s="314" t="str">
        <f t="shared" si="19"/>
        <v/>
      </c>
      <c r="S75" s="314" t="str">
        <f t="shared" si="19"/>
        <v/>
      </c>
      <c r="T75" s="314" t="str">
        <f t="shared" si="19"/>
        <v/>
      </c>
      <c r="U75" s="314" t="str">
        <f t="shared" si="19"/>
        <v/>
      </c>
      <c r="V75" s="314" t="str">
        <f t="shared" si="21"/>
        <v/>
      </c>
      <c r="W75" s="314" t="str">
        <f t="shared" si="21"/>
        <v/>
      </c>
      <c r="X75" s="314" t="str">
        <f t="shared" si="21"/>
        <v/>
      </c>
      <c r="Y75" s="314" t="str">
        <f t="shared" si="21"/>
        <v/>
      </c>
      <c r="Z75" s="314" t="str">
        <f t="shared" si="21"/>
        <v/>
      </c>
      <c r="AA75" s="314" t="str">
        <f t="shared" si="21"/>
        <v/>
      </c>
      <c r="AB75" s="314" t="str">
        <f t="shared" si="21"/>
        <v/>
      </c>
      <c r="AC75" s="314" t="str">
        <f t="shared" si="21"/>
        <v/>
      </c>
      <c r="AD75" s="314" t="str">
        <f t="shared" si="21"/>
        <v/>
      </c>
      <c r="AE75" s="314" t="str">
        <f t="shared" si="21"/>
        <v/>
      </c>
      <c r="AF75" s="314" t="str">
        <f t="shared" si="21"/>
        <v/>
      </c>
      <c r="AG75" s="314" t="str">
        <f t="shared" si="21"/>
        <v/>
      </c>
      <c r="AH75" s="314" t="str">
        <f t="shared" si="21"/>
        <v/>
      </c>
    </row>
    <row r="76" spans="1:34" ht="30">
      <c r="A76" s="310" t="str">
        <f>IF('פעילויות המשרד'!A78="","",'פעילויות המשרד'!A78)</f>
        <v>משרד ראש הממשלה</v>
      </c>
      <c r="B76" s="311" t="str">
        <f>IF('פעילויות המשרד'!B78="","",'פעילויות המשרד'!B78)</f>
        <v>pmo</v>
      </c>
      <c r="C76" s="312">
        <f>IF('פעילויות המשרד'!C78="","",'פעילויות המשרד'!C78)</f>
        <v>71</v>
      </c>
      <c r="D76" s="312" t="str">
        <f>IF('פעילויות המשרד'!D78="","",'פעילויות המשרד'!D78)</f>
        <v/>
      </c>
      <c r="E76" s="313" t="str">
        <f>IF('פעילויות המשרד'!E78="","",'פעילויות המשרד'!E78)</f>
        <v/>
      </c>
      <c r="F76" s="314" t="str">
        <f t="shared" si="14"/>
        <v/>
      </c>
      <c r="G76" s="314" t="str">
        <f t="shared" si="20"/>
        <v/>
      </c>
      <c r="H76" s="314" t="str">
        <f t="shared" si="20"/>
        <v/>
      </c>
      <c r="I76" s="314" t="str">
        <f t="shared" si="20"/>
        <v/>
      </c>
      <c r="J76" s="314" t="str">
        <f t="shared" si="20"/>
        <v/>
      </c>
      <c r="K76" s="314" t="str">
        <f t="shared" si="20"/>
        <v/>
      </c>
      <c r="L76" s="314" t="str">
        <f t="shared" si="20"/>
        <v/>
      </c>
      <c r="M76" s="314" t="str">
        <f t="shared" ref="M76:U83" si="22">IF(OR(M$1="",$E76=""),"",IFERROR(IF(SEARCH(CONCATENATE(";",$E76,";"),M$1),M$4,""),""))</f>
        <v/>
      </c>
      <c r="N76" s="314" t="str">
        <f t="shared" si="22"/>
        <v/>
      </c>
      <c r="O76" s="314" t="str">
        <f t="shared" si="22"/>
        <v/>
      </c>
      <c r="P76" s="314" t="str">
        <f t="shared" si="22"/>
        <v/>
      </c>
      <c r="Q76" s="314" t="str">
        <f t="shared" si="22"/>
        <v/>
      </c>
      <c r="R76" s="314" t="str">
        <f t="shared" si="22"/>
        <v/>
      </c>
      <c r="S76" s="314" t="str">
        <f t="shared" si="22"/>
        <v/>
      </c>
      <c r="T76" s="314" t="str">
        <f t="shared" si="22"/>
        <v/>
      </c>
      <c r="U76" s="314" t="str">
        <f t="shared" si="22"/>
        <v/>
      </c>
      <c r="V76" s="314" t="str">
        <f t="shared" si="21"/>
        <v/>
      </c>
      <c r="W76" s="314" t="str">
        <f t="shared" si="21"/>
        <v/>
      </c>
      <c r="X76" s="314" t="str">
        <f t="shared" si="21"/>
        <v/>
      </c>
      <c r="Y76" s="314" t="str">
        <f t="shared" si="21"/>
        <v/>
      </c>
      <c r="Z76" s="314" t="str">
        <f t="shared" si="21"/>
        <v/>
      </c>
      <c r="AA76" s="314" t="str">
        <f t="shared" si="21"/>
        <v/>
      </c>
      <c r="AB76" s="314" t="str">
        <f t="shared" si="21"/>
        <v/>
      </c>
      <c r="AC76" s="314" t="str">
        <f t="shared" si="21"/>
        <v/>
      </c>
      <c r="AD76" s="314" t="str">
        <f t="shared" si="21"/>
        <v/>
      </c>
      <c r="AE76" s="314" t="str">
        <f t="shared" si="21"/>
        <v/>
      </c>
      <c r="AF76" s="314" t="str">
        <f t="shared" si="21"/>
        <v/>
      </c>
      <c r="AG76" s="314" t="str">
        <f t="shared" si="21"/>
        <v/>
      </c>
      <c r="AH76" s="314" t="str">
        <f t="shared" si="21"/>
        <v/>
      </c>
    </row>
    <row r="77" spans="1:34" ht="30">
      <c r="A77" s="310" t="str">
        <f>IF('פעילויות המשרד'!A79="","",'פעילויות המשרד'!A79)</f>
        <v>משרד ראש הממשלה</v>
      </c>
      <c r="B77" s="311" t="str">
        <f>IF('פעילויות המשרד'!B79="","",'פעילויות המשרד'!B79)</f>
        <v>pmo</v>
      </c>
      <c r="C77" s="312">
        <f>IF('פעילויות המשרד'!C79="","",'פעילויות המשרד'!C79)</f>
        <v>72</v>
      </c>
      <c r="D77" s="312" t="str">
        <f>IF('פעילויות המשרד'!D79="","",'פעילויות המשרד'!D79)</f>
        <v/>
      </c>
      <c r="E77" s="313" t="str">
        <f>IF('פעילויות המשרד'!E79="","",'פעילויות המשרד'!E79)</f>
        <v/>
      </c>
      <c r="F77" s="314" t="str">
        <f t="shared" si="14"/>
        <v/>
      </c>
      <c r="G77" s="314" t="str">
        <f t="shared" ref="G77:L83" si="23">IF(OR(G$1="",$E77=""),"",IFERROR(IF(SEARCH(CONCATENATE(";",$E77,";"),G$1),G$4,""),""))</f>
        <v/>
      </c>
      <c r="H77" s="314" t="str">
        <f t="shared" si="23"/>
        <v/>
      </c>
      <c r="I77" s="314" t="str">
        <f t="shared" si="23"/>
        <v/>
      </c>
      <c r="J77" s="314" t="str">
        <f t="shared" si="23"/>
        <v/>
      </c>
      <c r="K77" s="314" t="str">
        <f t="shared" si="23"/>
        <v/>
      </c>
      <c r="L77" s="314" t="str">
        <f t="shared" si="23"/>
        <v/>
      </c>
      <c r="M77" s="314" t="str">
        <f t="shared" si="22"/>
        <v/>
      </c>
      <c r="N77" s="314" t="str">
        <f t="shared" si="22"/>
        <v/>
      </c>
      <c r="O77" s="314" t="str">
        <f t="shared" si="22"/>
        <v/>
      </c>
      <c r="P77" s="314" t="str">
        <f t="shared" si="22"/>
        <v/>
      </c>
      <c r="Q77" s="314" t="str">
        <f t="shared" si="22"/>
        <v/>
      </c>
      <c r="R77" s="314" t="str">
        <f t="shared" si="22"/>
        <v/>
      </c>
      <c r="S77" s="314" t="str">
        <f t="shared" si="22"/>
        <v/>
      </c>
      <c r="T77" s="314" t="str">
        <f t="shared" si="22"/>
        <v/>
      </c>
      <c r="U77" s="314" t="str">
        <f t="shared" si="22"/>
        <v/>
      </c>
      <c r="V77" s="314" t="str">
        <f t="shared" si="21"/>
        <v/>
      </c>
      <c r="W77" s="314" t="str">
        <f t="shared" si="21"/>
        <v/>
      </c>
      <c r="X77" s="314" t="str">
        <f t="shared" si="21"/>
        <v/>
      </c>
      <c r="Y77" s="314" t="str">
        <f t="shared" si="21"/>
        <v/>
      </c>
      <c r="Z77" s="314" t="str">
        <f t="shared" si="21"/>
        <v/>
      </c>
      <c r="AA77" s="314" t="str">
        <f t="shared" si="21"/>
        <v/>
      </c>
      <c r="AB77" s="314" t="str">
        <f t="shared" si="21"/>
        <v/>
      </c>
      <c r="AC77" s="314" t="str">
        <f t="shared" si="21"/>
        <v/>
      </c>
      <c r="AD77" s="314" t="str">
        <f t="shared" si="21"/>
        <v/>
      </c>
      <c r="AE77" s="314" t="str">
        <f t="shared" si="21"/>
        <v/>
      </c>
      <c r="AF77" s="314" t="str">
        <f t="shared" si="21"/>
        <v/>
      </c>
      <c r="AG77" s="314" t="str">
        <f t="shared" si="21"/>
        <v/>
      </c>
      <c r="AH77" s="314" t="str">
        <f t="shared" si="21"/>
        <v/>
      </c>
    </row>
    <row r="78" spans="1:34" ht="30">
      <c r="A78" s="310" t="str">
        <f>IF('פעילויות המשרד'!A80="","",'פעילויות המשרד'!A80)</f>
        <v>משרד ראש הממשלה</v>
      </c>
      <c r="B78" s="311" t="str">
        <f>IF('פעילויות המשרד'!B80="","",'פעילויות המשרד'!B80)</f>
        <v>pmo</v>
      </c>
      <c r="C78" s="312">
        <f>IF('פעילויות המשרד'!C80="","",'פעילויות המשרד'!C80)</f>
        <v>73</v>
      </c>
      <c r="D78" s="312" t="str">
        <f>IF('פעילויות המשרד'!D80="","",'פעילויות המשרד'!D80)</f>
        <v/>
      </c>
      <c r="E78" s="313" t="str">
        <f>IF('פעילויות המשרד'!E80="","",'פעילויות המשרד'!E80)</f>
        <v/>
      </c>
      <c r="F78" s="314" t="str">
        <f t="shared" si="14"/>
        <v/>
      </c>
      <c r="G78" s="314" t="str">
        <f t="shared" si="23"/>
        <v/>
      </c>
      <c r="H78" s="314" t="str">
        <f t="shared" si="23"/>
        <v/>
      </c>
      <c r="I78" s="314" t="str">
        <f t="shared" si="23"/>
        <v/>
      </c>
      <c r="J78" s="314" t="str">
        <f t="shared" si="23"/>
        <v/>
      </c>
      <c r="K78" s="314" t="str">
        <f t="shared" si="23"/>
        <v/>
      </c>
      <c r="L78" s="314" t="str">
        <f t="shared" si="23"/>
        <v/>
      </c>
      <c r="M78" s="314" t="str">
        <f t="shared" si="22"/>
        <v/>
      </c>
      <c r="N78" s="314" t="str">
        <f t="shared" si="22"/>
        <v/>
      </c>
      <c r="O78" s="314" t="str">
        <f t="shared" si="22"/>
        <v/>
      </c>
      <c r="P78" s="314" t="str">
        <f t="shared" si="22"/>
        <v/>
      </c>
      <c r="Q78" s="314" t="str">
        <f t="shared" si="22"/>
        <v/>
      </c>
      <c r="R78" s="314" t="str">
        <f t="shared" si="22"/>
        <v/>
      </c>
      <c r="S78" s="314" t="str">
        <f t="shared" si="22"/>
        <v/>
      </c>
      <c r="T78" s="314" t="str">
        <f t="shared" si="22"/>
        <v/>
      </c>
      <c r="U78" s="314" t="str">
        <f t="shared" si="22"/>
        <v/>
      </c>
      <c r="V78" s="314" t="str">
        <f t="shared" si="21"/>
        <v/>
      </c>
      <c r="W78" s="314" t="str">
        <f t="shared" si="21"/>
        <v/>
      </c>
      <c r="X78" s="314" t="str">
        <f t="shared" si="21"/>
        <v/>
      </c>
      <c r="Y78" s="314" t="str">
        <f t="shared" si="21"/>
        <v/>
      </c>
      <c r="Z78" s="314" t="str">
        <f t="shared" si="21"/>
        <v/>
      </c>
      <c r="AA78" s="314" t="str">
        <f t="shared" si="21"/>
        <v/>
      </c>
      <c r="AB78" s="314" t="str">
        <f t="shared" si="21"/>
        <v/>
      </c>
      <c r="AC78" s="314" t="str">
        <f t="shared" si="21"/>
        <v/>
      </c>
      <c r="AD78" s="314" t="str">
        <f t="shared" si="21"/>
        <v/>
      </c>
      <c r="AE78" s="314" t="str">
        <f t="shared" si="21"/>
        <v/>
      </c>
      <c r="AF78" s="314" t="str">
        <f t="shared" si="21"/>
        <v/>
      </c>
      <c r="AG78" s="314" t="str">
        <f t="shared" si="21"/>
        <v/>
      </c>
      <c r="AH78" s="314" t="str">
        <f t="shared" si="21"/>
        <v/>
      </c>
    </row>
    <row r="79" spans="1:34" ht="30">
      <c r="A79" s="310" t="str">
        <f>IF('פעילויות המשרד'!A81="","",'פעילויות המשרד'!A81)</f>
        <v>משרד ראש הממשלה</v>
      </c>
      <c r="B79" s="311" t="str">
        <f>IF('פעילויות המשרד'!B81="","",'פעילויות המשרד'!B81)</f>
        <v>pmo</v>
      </c>
      <c r="C79" s="312">
        <f>IF('פעילויות המשרד'!C81="","",'פעילויות המשרד'!C81)</f>
        <v>74</v>
      </c>
      <c r="D79" s="312" t="str">
        <f>IF('פעילויות המשרד'!D81="","",'פעילויות המשרד'!D81)</f>
        <v/>
      </c>
      <c r="E79" s="313" t="str">
        <f>IF('פעילויות המשרד'!E81="","",'פעילויות המשרד'!E81)</f>
        <v/>
      </c>
      <c r="F79" s="314" t="str">
        <f t="shared" si="14"/>
        <v/>
      </c>
      <c r="G79" s="314" t="str">
        <f t="shared" si="23"/>
        <v/>
      </c>
      <c r="H79" s="314" t="str">
        <f t="shared" si="23"/>
        <v/>
      </c>
      <c r="I79" s="314" t="str">
        <f t="shared" si="23"/>
        <v/>
      </c>
      <c r="J79" s="314" t="str">
        <f t="shared" si="23"/>
        <v/>
      </c>
      <c r="K79" s="314" t="str">
        <f t="shared" si="23"/>
        <v/>
      </c>
      <c r="L79" s="314" t="str">
        <f t="shared" si="23"/>
        <v/>
      </c>
      <c r="M79" s="314" t="str">
        <f t="shared" si="22"/>
        <v/>
      </c>
      <c r="N79" s="314" t="str">
        <f t="shared" si="22"/>
        <v/>
      </c>
      <c r="O79" s="314" t="str">
        <f t="shared" si="22"/>
        <v/>
      </c>
      <c r="P79" s="314" t="str">
        <f t="shared" si="22"/>
        <v/>
      </c>
      <c r="Q79" s="314" t="str">
        <f t="shared" si="22"/>
        <v/>
      </c>
      <c r="R79" s="314" t="str">
        <f t="shared" si="22"/>
        <v/>
      </c>
      <c r="S79" s="314" t="str">
        <f t="shared" si="22"/>
        <v/>
      </c>
      <c r="T79" s="314" t="str">
        <f t="shared" si="22"/>
        <v/>
      </c>
      <c r="U79" s="314" t="str">
        <f t="shared" si="22"/>
        <v/>
      </c>
      <c r="V79" s="314" t="str">
        <f t="shared" si="21"/>
        <v/>
      </c>
      <c r="W79" s="314" t="str">
        <f t="shared" si="21"/>
        <v/>
      </c>
      <c r="X79" s="314" t="str">
        <f t="shared" si="21"/>
        <v/>
      </c>
      <c r="Y79" s="314" t="str">
        <f t="shared" si="21"/>
        <v/>
      </c>
      <c r="Z79" s="314" t="str">
        <f t="shared" si="21"/>
        <v/>
      </c>
      <c r="AA79" s="314" t="str">
        <f t="shared" si="21"/>
        <v/>
      </c>
      <c r="AB79" s="314" t="str">
        <f t="shared" si="21"/>
        <v/>
      </c>
      <c r="AC79" s="314" t="str">
        <f t="shared" si="21"/>
        <v/>
      </c>
      <c r="AD79" s="314" t="str">
        <f t="shared" si="21"/>
        <v/>
      </c>
      <c r="AE79" s="314" t="str">
        <f t="shared" si="21"/>
        <v/>
      </c>
      <c r="AF79" s="314" t="str">
        <f t="shared" si="21"/>
        <v/>
      </c>
      <c r="AG79" s="314" t="str">
        <f t="shared" si="21"/>
        <v/>
      </c>
      <c r="AH79" s="314" t="str">
        <f t="shared" si="21"/>
        <v/>
      </c>
    </row>
    <row r="80" spans="1:34" ht="30">
      <c r="A80" s="310" t="str">
        <f>IF('פעילויות המשרד'!A82="","",'פעילויות המשרד'!A82)</f>
        <v>משרד ראש הממשלה</v>
      </c>
      <c r="B80" s="311" t="str">
        <f>IF('פעילויות המשרד'!B82="","",'פעילויות המשרד'!B82)</f>
        <v>pmo</v>
      </c>
      <c r="C80" s="312">
        <f>IF('פעילויות המשרד'!C82="","",'פעילויות המשרד'!C82)</f>
        <v>75</v>
      </c>
      <c r="D80" s="312" t="str">
        <f>IF('פעילויות המשרד'!D82="","",'פעילויות המשרד'!D82)</f>
        <v/>
      </c>
      <c r="E80" s="313" t="str">
        <f>IF('פעילויות המשרד'!E82="","",'פעילויות המשרד'!E82)</f>
        <v/>
      </c>
      <c r="F80" s="314" t="str">
        <f t="shared" ref="F80:F105" si="24">IF(OR(F$1="",$E80=""),"",IFERROR(IF(SEARCH(CONCATENATE(";",$E80,";"),F$1),F$4,""),""))</f>
        <v/>
      </c>
      <c r="G80" s="314" t="str">
        <f t="shared" si="23"/>
        <v/>
      </c>
      <c r="H80" s="314" t="str">
        <f t="shared" si="23"/>
        <v/>
      </c>
      <c r="I80" s="314" t="str">
        <f t="shared" si="23"/>
        <v/>
      </c>
      <c r="J80" s="314" t="str">
        <f t="shared" si="23"/>
        <v/>
      </c>
      <c r="K80" s="314" t="str">
        <f t="shared" si="23"/>
        <v/>
      </c>
      <c r="L80" s="314" t="str">
        <f t="shared" si="23"/>
        <v/>
      </c>
      <c r="M80" s="314" t="str">
        <f t="shared" si="22"/>
        <v/>
      </c>
      <c r="N80" s="314" t="str">
        <f t="shared" si="22"/>
        <v/>
      </c>
      <c r="O80" s="314" t="str">
        <f t="shared" si="22"/>
        <v/>
      </c>
      <c r="P80" s="314" t="str">
        <f t="shared" si="22"/>
        <v/>
      </c>
      <c r="Q80" s="314" t="str">
        <f t="shared" si="22"/>
        <v/>
      </c>
      <c r="R80" s="314" t="str">
        <f t="shared" si="22"/>
        <v/>
      </c>
      <c r="S80" s="314" t="str">
        <f t="shared" si="22"/>
        <v/>
      </c>
      <c r="T80" s="314" t="str">
        <f t="shared" si="22"/>
        <v/>
      </c>
      <c r="U80" s="314" t="str">
        <f t="shared" si="22"/>
        <v/>
      </c>
      <c r="V80" s="314" t="str">
        <f t="shared" ref="V80:AG80" si="25">IF(OR(V$1="",$E80=""),"",IFERROR(IF(SEARCH(CONCATENATE(";",$E80,";"),V$1),V$4,""),""))</f>
        <v/>
      </c>
      <c r="W80" s="314" t="str">
        <f t="shared" si="25"/>
        <v/>
      </c>
      <c r="X80" s="314" t="str">
        <f t="shared" si="25"/>
        <v/>
      </c>
      <c r="Y80" s="314" t="str">
        <f t="shared" si="25"/>
        <v/>
      </c>
      <c r="Z80" s="314" t="str">
        <f t="shared" si="25"/>
        <v/>
      </c>
      <c r="AA80" s="314" t="str">
        <f t="shared" si="25"/>
        <v/>
      </c>
      <c r="AB80" s="314" t="str">
        <f t="shared" si="25"/>
        <v/>
      </c>
      <c r="AC80" s="314" t="str">
        <f t="shared" si="25"/>
        <v/>
      </c>
      <c r="AD80" s="314" t="str">
        <f t="shared" si="25"/>
        <v/>
      </c>
      <c r="AE80" s="314" t="str">
        <f t="shared" si="25"/>
        <v/>
      </c>
      <c r="AF80" s="314" t="str">
        <f t="shared" si="25"/>
        <v/>
      </c>
      <c r="AG80" s="314" t="str">
        <f t="shared" si="25"/>
        <v/>
      </c>
      <c r="AH80" s="314" t="str">
        <f t="shared" ref="V80:AH100" si="26">IF(OR(AH$1="",$E80=""),"",IFERROR(IF(SEARCH(CONCATENATE(";",$E80,";"),AH$1),AH$4,""),""))</f>
        <v/>
      </c>
    </row>
    <row r="81" spans="1:34" ht="30">
      <c r="A81" s="310" t="str">
        <f>IF('פעילויות המשרד'!A83="","",'פעילויות המשרד'!A83)</f>
        <v>משרד ראש הממשלה</v>
      </c>
      <c r="B81" s="311" t="str">
        <f>IF('פעילויות המשרד'!B83="","",'פעילויות המשרד'!B83)</f>
        <v>pmo</v>
      </c>
      <c r="C81" s="312">
        <f>IF('פעילויות המשרד'!C83="","",'פעילויות המשרד'!C83)</f>
        <v>76</v>
      </c>
      <c r="D81" s="312" t="str">
        <f>IF('פעילויות המשרד'!D83="","",'פעילויות המשרד'!D83)</f>
        <v/>
      </c>
      <c r="E81" s="313" t="str">
        <f>IF('פעילויות המשרד'!E83="","",'פעילויות המשרד'!E83)</f>
        <v/>
      </c>
      <c r="F81" s="314" t="str">
        <f t="shared" si="24"/>
        <v/>
      </c>
      <c r="G81" s="314" t="str">
        <f t="shared" si="23"/>
        <v/>
      </c>
      <c r="H81" s="314" t="str">
        <f t="shared" si="23"/>
        <v/>
      </c>
      <c r="I81" s="314" t="str">
        <f t="shared" si="23"/>
        <v/>
      </c>
      <c r="J81" s="314" t="str">
        <f t="shared" si="23"/>
        <v/>
      </c>
      <c r="K81" s="314" t="str">
        <f t="shared" si="23"/>
        <v/>
      </c>
      <c r="L81" s="314" t="str">
        <f t="shared" si="23"/>
        <v/>
      </c>
      <c r="M81" s="314" t="str">
        <f t="shared" si="22"/>
        <v/>
      </c>
      <c r="N81" s="314" t="str">
        <f t="shared" si="22"/>
        <v/>
      </c>
      <c r="O81" s="314" t="str">
        <f t="shared" si="22"/>
        <v/>
      </c>
      <c r="P81" s="314" t="str">
        <f t="shared" si="22"/>
        <v/>
      </c>
      <c r="Q81" s="314" t="str">
        <f t="shared" si="22"/>
        <v/>
      </c>
      <c r="R81" s="314" t="str">
        <f t="shared" si="22"/>
        <v/>
      </c>
      <c r="S81" s="314" t="str">
        <f t="shared" si="22"/>
        <v/>
      </c>
      <c r="T81" s="314" t="str">
        <f t="shared" si="22"/>
        <v/>
      </c>
      <c r="U81" s="314" t="str">
        <f t="shared" si="22"/>
        <v/>
      </c>
      <c r="V81" s="314" t="str">
        <f t="shared" si="26"/>
        <v/>
      </c>
      <c r="W81" s="314" t="str">
        <f t="shared" si="26"/>
        <v/>
      </c>
      <c r="X81" s="314" t="str">
        <f t="shared" si="26"/>
        <v/>
      </c>
      <c r="Y81" s="314" t="str">
        <f t="shared" si="26"/>
        <v/>
      </c>
      <c r="Z81" s="314" t="str">
        <f t="shared" si="26"/>
        <v/>
      </c>
      <c r="AA81" s="314" t="str">
        <f t="shared" si="26"/>
        <v/>
      </c>
      <c r="AB81" s="314" t="str">
        <f t="shared" si="26"/>
        <v/>
      </c>
      <c r="AC81" s="314" t="str">
        <f t="shared" si="26"/>
        <v/>
      </c>
      <c r="AD81" s="314" t="str">
        <f t="shared" si="26"/>
        <v/>
      </c>
      <c r="AE81" s="314" t="str">
        <f t="shared" si="26"/>
        <v/>
      </c>
      <c r="AF81" s="314" t="str">
        <f t="shared" si="26"/>
        <v/>
      </c>
      <c r="AG81" s="314" t="str">
        <f t="shared" si="26"/>
        <v/>
      </c>
      <c r="AH81" s="314" t="str">
        <f t="shared" si="26"/>
        <v/>
      </c>
    </row>
    <row r="82" spans="1:34" ht="30">
      <c r="A82" s="310" t="str">
        <f>IF('פעילויות המשרד'!A84="","",'פעילויות המשרד'!A84)</f>
        <v>משרד ראש הממשלה</v>
      </c>
      <c r="B82" s="311" t="str">
        <f>IF('פעילויות המשרד'!B84="","",'פעילויות המשרד'!B84)</f>
        <v>pmo</v>
      </c>
      <c r="C82" s="312">
        <f>IF('פעילויות המשרד'!C84="","",'פעילויות המשרד'!C84)</f>
        <v>77</v>
      </c>
      <c r="D82" s="312" t="str">
        <f>IF('פעילויות המשרד'!D84="","",'פעילויות המשרד'!D84)</f>
        <v/>
      </c>
      <c r="E82" s="313" t="str">
        <f>IF('פעילויות המשרד'!E84="","",'פעילויות המשרד'!E84)</f>
        <v/>
      </c>
      <c r="F82" s="314" t="str">
        <f t="shared" si="24"/>
        <v/>
      </c>
      <c r="G82" s="314" t="str">
        <f t="shared" si="23"/>
        <v/>
      </c>
      <c r="H82" s="314" t="str">
        <f t="shared" si="23"/>
        <v/>
      </c>
      <c r="I82" s="314" t="str">
        <f t="shared" si="23"/>
        <v/>
      </c>
      <c r="J82" s="314" t="str">
        <f t="shared" si="23"/>
        <v/>
      </c>
      <c r="K82" s="314" t="str">
        <f t="shared" si="23"/>
        <v/>
      </c>
      <c r="L82" s="314" t="str">
        <f t="shared" si="23"/>
        <v/>
      </c>
      <c r="M82" s="314" t="str">
        <f t="shared" si="22"/>
        <v/>
      </c>
      <c r="N82" s="314" t="str">
        <f t="shared" si="22"/>
        <v/>
      </c>
      <c r="O82" s="314" t="str">
        <f t="shared" si="22"/>
        <v/>
      </c>
      <c r="P82" s="314" t="str">
        <f t="shared" si="22"/>
        <v/>
      </c>
      <c r="Q82" s="314" t="str">
        <f t="shared" si="22"/>
        <v/>
      </c>
      <c r="R82" s="314" t="str">
        <f t="shared" si="22"/>
        <v/>
      </c>
      <c r="S82" s="314" t="str">
        <f t="shared" si="22"/>
        <v/>
      </c>
      <c r="T82" s="314" t="str">
        <f t="shared" si="22"/>
        <v/>
      </c>
      <c r="U82" s="314" t="str">
        <f t="shared" si="22"/>
        <v/>
      </c>
      <c r="V82" s="314" t="str">
        <f t="shared" si="26"/>
        <v/>
      </c>
      <c r="W82" s="314" t="str">
        <f t="shared" si="26"/>
        <v/>
      </c>
      <c r="X82" s="314" t="str">
        <f t="shared" si="26"/>
        <v/>
      </c>
      <c r="Y82" s="314" t="str">
        <f t="shared" si="26"/>
        <v/>
      </c>
      <c r="Z82" s="314" t="str">
        <f t="shared" si="26"/>
        <v/>
      </c>
      <c r="AA82" s="314" t="str">
        <f t="shared" si="26"/>
        <v/>
      </c>
      <c r="AB82" s="314" t="str">
        <f t="shared" si="26"/>
        <v/>
      </c>
      <c r="AC82" s="314" t="str">
        <f t="shared" si="26"/>
        <v/>
      </c>
      <c r="AD82" s="314" t="str">
        <f t="shared" si="26"/>
        <v/>
      </c>
      <c r="AE82" s="314" t="str">
        <f t="shared" si="26"/>
        <v/>
      </c>
      <c r="AF82" s="314" t="str">
        <f t="shared" si="26"/>
        <v/>
      </c>
      <c r="AG82" s="314" t="str">
        <f t="shared" si="26"/>
        <v/>
      </c>
      <c r="AH82" s="314" t="str">
        <f t="shared" si="26"/>
        <v/>
      </c>
    </row>
    <row r="83" spans="1:34" ht="30">
      <c r="A83" s="310" t="str">
        <f>IF('פעילויות המשרד'!A85="","",'פעילויות המשרד'!A85)</f>
        <v>משרד ראש הממשלה</v>
      </c>
      <c r="B83" s="311" t="str">
        <f>IF('פעילויות המשרד'!B85="","",'פעילויות המשרד'!B85)</f>
        <v>pmo</v>
      </c>
      <c r="C83" s="312">
        <f>IF('פעילויות המשרד'!C85="","",'פעילויות המשרד'!C85)</f>
        <v>78</v>
      </c>
      <c r="D83" s="312" t="str">
        <f>IF('פעילויות המשרד'!D85="","",'פעילויות המשרד'!D85)</f>
        <v/>
      </c>
      <c r="E83" s="313" t="str">
        <f>IF('פעילויות המשרד'!E85="","",'פעילויות המשרד'!E85)</f>
        <v/>
      </c>
      <c r="F83" s="314" t="str">
        <f t="shared" si="24"/>
        <v/>
      </c>
      <c r="G83" s="314" t="str">
        <f t="shared" si="23"/>
        <v/>
      </c>
      <c r="H83" s="314" t="str">
        <f t="shared" si="23"/>
        <v/>
      </c>
      <c r="I83" s="314" t="str">
        <f t="shared" si="23"/>
        <v/>
      </c>
      <c r="J83" s="314" t="str">
        <f t="shared" si="23"/>
        <v/>
      </c>
      <c r="K83" s="314" t="str">
        <f t="shared" si="23"/>
        <v/>
      </c>
      <c r="L83" s="314" t="str">
        <f t="shared" si="23"/>
        <v/>
      </c>
      <c r="M83" s="314" t="str">
        <f t="shared" si="22"/>
        <v/>
      </c>
      <c r="N83" s="314" t="str">
        <f t="shared" si="22"/>
        <v/>
      </c>
      <c r="O83" s="314" t="str">
        <f t="shared" si="22"/>
        <v/>
      </c>
      <c r="P83" s="314" t="str">
        <f t="shared" si="22"/>
        <v/>
      </c>
      <c r="Q83" s="314" t="str">
        <f t="shared" si="22"/>
        <v/>
      </c>
      <c r="R83" s="314" t="str">
        <f t="shared" si="22"/>
        <v/>
      </c>
      <c r="S83" s="314" t="str">
        <f t="shared" si="22"/>
        <v/>
      </c>
      <c r="T83" s="314" t="str">
        <f t="shared" si="22"/>
        <v/>
      </c>
      <c r="U83" s="314" t="str">
        <f t="shared" si="22"/>
        <v/>
      </c>
      <c r="V83" s="314" t="str">
        <f t="shared" si="26"/>
        <v/>
      </c>
      <c r="W83" s="314" t="str">
        <f t="shared" si="26"/>
        <v/>
      </c>
      <c r="X83" s="314" t="str">
        <f t="shared" si="26"/>
        <v/>
      </c>
      <c r="Y83" s="314" t="str">
        <f t="shared" si="26"/>
        <v/>
      </c>
      <c r="Z83" s="314" t="str">
        <f t="shared" si="26"/>
        <v/>
      </c>
      <c r="AA83" s="314" t="str">
        <f t="shared" si="26"/>
        <v/>
      </c>
      <c r="AB83" s="314" t="str">
        <f t="shared" si="26"/>
        <v/>
      </c>
      <c r="AC83" s="314" t="str">
        <f t="shared" si="26"/>
        <v/>
      </c>
      <c r="AD83" s="314" t="str">
        <f t="shared" si="26"/>
        <v/>
      </c>
      <c r="AE83" s="314" t="str">
        <f t="shared" si="26"/>
        <v/>
      </c>
      <c r="AF83" s="314" t="str">
        <f t="shared" si="26"/>
        <v/>
      </c>
      <c r="AG83" s="314" t="str">
        <f t="shared" si="26"/>
        <v/>
      </c>
      <c r="AH83" s="314" t="str">
        <f t="shared" si="26"/>
        <v/>
      </c>
    </row>
    <row r="84" spans="1:34" ht="30">
      <c r="A84" s="310" t="str">
        <f>IF('פעילויות המשרד'!A86="","",'פעילויות המשרד'!A86)</f>
        <v>משרד ראש הממשלה</v>
      </c>
      <c r="B84" s="311" t="str">
        <f>IF('פעילויות המשרד'!B86="","",'פעילויות המשרד'!B86)</f>
        <v>pmo</v>
      </c>
      <c r="C84" s="312">
        <f>IF('פעילויות המשרד'!C86="","",'פעילויות המשרד'!C86)</f>
        <v>79</v>
      </c>
      <c r="D84" s="312" t="str">
        <f>IF('פעילויות המשרד'!D86="","",'פעילויות המשרד'!D86)</f>
        <v/>
      </c>
      <c r="E84" s="313" t="str">
        <f>IF('פעילויות המשרד'!E86="","",'פעילויות המשרד'!E86)</f>
        <v/>
      </c>
      <c r="F84" s="314" t="str">
        <f t="shared" si="24"/>
        <v/>
      </c>
      <c r="G84" s="314" t="str">
        <f>IF(OR(G$1="",$E84=""),"",IFERROR(IF(SEARCH(CONCATENATE(";",$E84,";"),G$1),G$4,""),""))</f>
        <v/>
      </c>
      <c r="H84" s="314" t="str">
        <f>IF(OR(H$1="",$E84=""),"",IFERROR(IF(SEARCH(CONCATENATE(";",$E84,";"),H$1),H$4,""),""))</f>
        <v/>
      </c>
      <c r="I84" s="314" t="str">
        <f>IF(OR(I$1="",$E84=""),"",IFERROR(IF(SEARCH(CONCATENATE(";",$E84,";"),I$1),I$4,""),""))</f>
        <v/>
      </c>
      <c r="J84" s="314" t="str">
        <f>IF(OR(J$1="",$E84=""),"",IFERROR(IF(SEARCH(CONCATENATE(";",$E84,";"),J$1),J$4,""),""))</f>
        <v/>
      </c>
      <c r="K84" s="314" t="str">
        <f>IF(OR(K$1="",$E84=""),"",IFERROR(IF(SEARCH(CONCATENATE(";",$E84,";"),K$1),K$4,""),""))</f>
        <v/>
      </c>
      <c r="L84" s="314" t="str">
        <f t="shared" ref="G84:U101" si="27">IF(OR(L$1="",$E84=""),"",IFERROR(IF(SEARCH(CONCATENATE(";",$E84,";"),L$1),L$4,""),""))</f>
        <v/>
      </c>
      <c r="M84" s="314" t="str">
        <f t="shared" si="27"/>
        <v/>
      </c>
      <c r="N84" s="314" t="str">
        <f t="shared" si="27"/>
        <v/>
      </c>
      <c r="O84" s="314" t="str">
        <f t="shared" si="27"/>
        <v/>
      </c>
      <c r="P84" s="314" t="str">
        <f t="shared" si="27"/>
        <v/>
      </c>
      <c r="Q84" s="314" t="str">
        <f t="shared" si="27"/>
        <v/>
      </c>
      <c r="R84" s="314" t="str">
        <f t="shared" si="27"/>
        <v/>
      </c>
      <c r="S84" s="314" t="str">
        <f t="shared" si="27"/>
        <v/>
      </c>
      <c r="T84" s="314" t="str">
        <f t="shared" si="27"/>
        <v/>
      </c>
      <c r="U84" s="314" t="str">
        <f t="shared" si="27"/>
        <v/>
      </c>
      <c r="V84" s="314" t="str">
        <f t="shared" si="26"/>
        <v/>
      </c>
      <c r="W84" s="314" t="str">
        <f t="shared" si="26"/>
        <v/>
      </c>
      <c r="X84" s="314" t="str">
        <f t="shared" si="26"/>
        <v/>
      </c>
      <c r="Y84" s="314" t="str">
        <f t="shared" si="26"/>
        <v/>
      </c>
      <c r="Z84" s="314" t="str">
        <f t="shared" si="26"/>
        <v/>
      </c>
      <c r="AA84" s="314" t="str">
        <f t="shared" si="26"/>
        <v/>
      </c>
      <c r="AB84" s="314" t="str">
        <f t="shared" si="26"/>
        <v/>
      </c>
      <c r="AC84" s="314" t="str">
        <f t="shared" si="26"/>
        <v/>
      </c>
      <c r="AD84" s="314" t="str">
        <f t="shared" si="26"/>
        <v/>
      </c>
      <c r="AE84" s="314" t="str">
        <f t="shared" si="26"/>
        <v/>
      </c>
      <c r="AF84" s="314" t="str">
        <f t="shared" si="26"/>
        <v/>
      </c>
      <c r="AG84" s="314" t="str">
        <f t="shared" si="26"/>
        <v/>
      </c>
      <c r="AH84" s="314" t="str">
        <f t="shared" si="26"/>
        <v/>
      </c>
    </row>
    <row r="85" spans="1:34" ht="30">
      <c r="A85" s="310" t="str">
        <f>IF('פעילויות המשרד'!A87="","",'פעילויות המשרד'!A87)</f>
        <v>משרד ראש הממשלה</v>
      </c>
      <c r="B85" s="311" t="str">
        <f>IF('פעילויות המשרד'!B87="","",'פעילויות המשרד'!B87)</f>
        <v>pmo</v>
      </c>
      <c r="C85" s="312">
        <f>IF('פעילויות המשרד'!C87="","",'פעילויות המשרד'!C87)</f>
        <v>80</v>
      </c>
      <c r="D85" s="312" t="str">
        <f>IF('פעילויות המשרד'!D87="","",'פעילויות המשרד'!D87)</f>
        <v/>
      </c>
      <c r="E85" s="313" t="str">
        <f>IF('פעילויות המשרד'!E87="","",'פעילויות המשרד'!E87)</f>
        <v/>
      </c>
      <c r="F85" s="314" t="str">
        <f t="shared" si="24"/>
        <v/>
      </c>
      <c r="G85" s="314" t="str">
        <f t="shared" si="27"/>
        <v/>
      </c>
      <c r="H85" s="314" t="str">
        <f t="shared" si="27"/>
        <v/>
      </c>
      <c r="I85" s="314" t="str">
        <f t="shared" si="27"/>
        <v/>
      </c>
      <c r="J85" s="314" t="str">
        <f t="shared" si="27"/>
        <v/>
      </c>
      <c r="K85" s="314" t="str">
        <f t="shared" si="27"/>
        <v/>
      </c>
      <c r="L85" s="314" t="str">
        <f t="shared" si="27"/>
        <v/>
      </c>
      <c r="M85" s="314" t="str">
        <f t="shared" si="27"/>
        <v/>
      </c>
      <c r="N85" s="314" t="str">
        <f t="shared" si="27"/>
        <v/>
      </c>
      <c r="O85" s="314" t="str">
        <f t="shared" si="27"/>
        <v/>
      </c>
      <c r="P85" s="314" t="str">
        <f t="shared" si="27"/>
        <v/>
      </c>
      <c r="Q85" s="314" t="str">
        <f t="shared" si="27"/>
        <v/>
      </c>
      <c r="R85" s="314" t="str">
        <f t="shared" si="27"/>
        <v/>
      </c>
      <c r="S85" s="314" t="str">
        <f t="shared" si="27"/>
        <v/>
      </c>
      <c r="T85" s="314" t="str">
        <f t="shared" si="27"/>
        <v/>
      </c>
      <c r="U85" s="314" t="str">
        <f t="shared" si="27"/>
        <v/>
      </c>
      <c r="V85" s="314" t="str">
        <f t="shared" si="26"/>
        <v/>
      </c>
      <c r="W85" s="314" t="str">
        <f t="shared" si="26"/>
        <v/>
      </c>
      <c r="X85" s="314" t="str">
        <f t="shared" si="26"/>
        <v/>
      </c>
      <c r="Y85" s="314" t="str">
        <f t="shared" si="26"/>
        <v/>
      </c>
      <c r="Z85" s="314" t="str">
        <f t="shared" si="26"/>
        <v/>
      </c>
      <c r="AA85" s="314" t="str">
        <f t="shared" si="26"/>
        <v/>
      </c>
      <c r="AB85" s="314" t="str">
        <f t="shared" si="26"/>
        <v/>
      </c>
      <c r="AC85" s="314" t="str">
        <f t="shared" si="26"/>
        <v/>
      </c>
      <c r="AD85" s="314" t="str">
        <f t="shared" si="26"/>
        <v/>
      </c>
      <c r="AE85" s="314" t="str">
        <f t="shared" si="26"/>
        <v/>
      </c>
      <c r="AF85" s="314" t="str">
        <f t="shared" si="26"/>
        <v/>
      </c>
      <c r="AG85" s="314" t="str">
        <f t="shared" si="26"/>
        <v/>
      </c>
      <c r="AH85" s="314" t="str">
        <f t="shared" si="26"/>
        <v/>
      </c>
    </row>
    <row r="86" spans="1:34" ht="30">
      <c r="A86" s="310" t="str">
        <f>IF('פעילויות המשרד'!A88="","",'פעילויות המשרד'!A88)</f>
        <v>משרד ראש הממשלה</v>
      </c>
      <c r="B86" s="311" t="str">
        <f>IF('פעילויות המשרד'!B88="","",'פעילויות המשרד'!B88)</f>
        <v>pmo</v>
      </c>
      <c r="C86" s="312">
        <f>IF('פעילויות המשרד'!C88="","",'פעילויות המשרד'!C88)</f>
        <v>81</v>
      </c>
      <c r="D86" s="312" t="str">
        <f>IF('פעילויות המשרד'!D88="","",'פעילויות המשרד'!D88)</f>
        <v/>
      </c>
      <c r="E86" s="313" t="str">
        <f>IF('פעילויות המשרד'!E88="","",'פעילויות המשרד'!E88)</f>
        <v/>
      </c>
      <c r="F86" s="314" t="str">
        <f t="shared" si="24"/>
        <v/>
      </c>
      <c r="G86" s="314" t="str">
        <f t="shared" si="27"/>
        <v/>
      </c>
      <c r="H86" s="314" t="str">
        <f t="shared" si="27"/>
        <v/>
      </c>
      <c r="I86" s="314" t="str">
        <f t="shared" si="27"/>
        <v/>
      </c>
      <c r="J86" s="314" t="str">
        <f t="shared" si="27"/>
        <v/>
      </c>
      <c r="K86" s="314" t="str">
        <f t="shared" si="27"/>
        <v/>
      </c>
      <c r="L86" s="314" t="str">
        <f t="shared" si="27"/>
        <v/>
      </c>
      <c r="M86" s="314" t="str">
        <f t="shared" si="27"/>
        <v/>
      </c>
      <c r="N86" s="314" t="str">
        <f t="shared" si="27"/>
        <v/>
      </c>
      <c r="O86" s="314" t="str">
        <f t="shared" si="27"/>
        <v/>
      </c>
      <c r="P86" s="314" t="str">
        <f t="shared" si="27"/>
        <v/>
      </c>
      <c r="Q86" s="314" t="str">
        <f t="shared" si="27"/>
        <v/>
      </c>
      <c r="R86" s="314" t="str">
        <f t="shared" si="27"/>
        <v/>
      </c>
      <c r="S86" s="314" t="str">
        <f t="shared" si="27"/>
        <v/>
      </c>
      <c r="T86" s="314" t="str">
        <f t="shared" si="27"/>
        <v/>
      </c>
      <c r="U86" s="314" t="str">
        <f t="shared" si="27"/>
        <v/>
      </c>
      <c r="V86" s="314" t="str">
        <f t="shared" si="26"/>
        <v/>
      </c>
      <c r="W86" s="314" t="str">
        <f t="shared" si="26"/>
        <v/>
      </c>
      <c r="X86" s="314" t="str">
        <f t="shared" si="26"/>
        <v/>
      </c>
      <c r="Y86" s="314" t="str">
        <f t="shared" si="26"/>
        <v/>
      </c>
      <c r="Z86" s="314" t="str">
        <f t="shared" si="26"/>
        <v/>
      </c>
      <c r="AA86" s="314" t="str">
        <f t="shared" si="26"/>
        <v/>
      </c>
      <c r="AB86" s="314" t="str">
        <f t="shared" si="26"/>
        <v/>
      </c>
      <c r="AC86" s="314" t="str">
        <f t="shared" si="26"/>
        <v/>
      </c>
      <c r="AD86" s="314" t="str">
        <f t="shared" si="26"/>
        <v/>
      </c>
      <c r="AE86" s="314" t="str">
        <f t="shared" si="26"/>
        <v/>
      </c>
      <c r="AF86" s="314" t="str">
        <f t="shared" si="26"/>
        <v/>
      </c>
      <c r="AG86" s="314" t="str">
        <f t="shared" si="26"/>
        <v/>
      </c>
      <c r="AH86" s="314" t="str">
        <f t="shared" si="26"/>
        <v/>
      </c>
    </row>
    <row r="87" spans="1:34" ht="30">
      <c r="A87" s="310" t="str">
        <f>IF('פעילויות המשרד'!A89="","",'פעילויות המשרד'!A89)</f>
        <v>משרד ראש הממשלה</v>
      </c>
      <c r="B87" s="311" t="str">
        <f>IF('פעילויות המשרד'!B89="","",'פעילויות המשרד'!B89)</f>
        <v>pmo</v>
      </c>
      <c r="C87" s="312">
        <f>IF('פעילויות המשרד'!C89="","",'פעילויות המשרד'!C89)</f>
        <v>82</v>
      </c>
      <c r="D87" s="312" t="str">
        <f>IF('פעילויות המשרד'!D89="","",'פעילויות המשרד'!D89)</f>
        <v/>
      </c>
      <c r="E87" s="313" t="str">
        <f>IF('פעילויות המשרד'!E89="","",'פעילויות המשרד'!E89)</f>
        <v/>
      </c>
      <c r="F87" s="314" t="str">
        <f t="shared" si="24"/>
        <v/>
      </c>
      <c r="G87" s="314" t="str">
        <f t="shared" si="27"/>
        <v/>
      </c>
      <c r="H87" s="314" t="str">
        <f t="shared" si="27"/>
        <v/>
      </c>
      <c r="I87" s="314" t="str">
        <f t="shared" si="27"/>
        <v/>
      </c>
      <c r="J87" s="314" t="str">
        <f t="shared" si="27"/>
        <v/>
      </c>
      <c r="K87" s="314" t="str">
        <f t="shared" si="27"/>
        <v/>
      </c>
      <c r="L87" s="314" t="str">
        <f t="shared" si="27"/>
        <v/>
      </c>
      <c r="M87" s="314" t="str">
        <f t="shared" si="27"/>
        <v/>
      </c>
      <c r="N87" s="314" t="str">
        <f t="shared" si="27"/>
        <v/>
      </c>
      <c r="O87" s="314" t="str">
        <f t="shared" si="27"/>
        <v/>
      </c>
      <c r="P87" s="314" t="str">
        <f t="shared" si="27"/>
        <v/>
      </c>
      <c r="Q87" s="314" t="str">
        <f t="shared" si="27"/>
        <v/>
      </c>
      <c r="R87" s="314" t="str">
        <f t="shared" si="27"/>
        <v/>
      </c>
      <c r="S87" s="314" t="str">
        <f t="shared" si="27"/>
        <v/>
      </c>
      <c r="T87" s="314" t="str">
        <f t="shared" si="27"/>
        <v/>
      </c>
      <c r="U87" s="314" t="str">
        <f t="shared" si="27"/>
        <v/>
      </c>
      <c r="V87" s="314" t="str">
        <f t="shared" si="26"/>
        <v/>
      </c>
      <c r="W87" s="314" t="str">
        <f t="shared" si="26"/>
        <v/>
      </c>
      <c r="X87" s="314" t="str">
        <f t="shared" si="26"/>
        <v/>
      </c>
      <c r="Y87" s="314" t="str">
        <f t="shared" si="26"/>
        <v/>
      </c>
      <c r="Z87" s="314" t="str">
        <f t="shared" si="26"/>
        <v/>
      </c>
      <c r="AA87" s="314" t="str">
        <f t="shared" si="26"/>
        <v/>
      </c>
      <c r="AB87" s="314" t="str">
        <f t="shared" si="26"/>
        <v/>
      </c>
      <c r="AC87" s="314" t="str">
        <f t="shared" si="26"/>
        <v/>
      </c>
      <c r="AD87" s="314" t="str">
        <f t="shared" si="26"/>
        <v/>
      </c>
      <c r="AE87" s="314" t="str">
        <f t="shared" si="26"/>
        <v/>
      </c>
      <c r="AF87" s="314" t="str">
        <f t="shared" si="26"/>
        <v/>
      </c>
      <c r="AG87" s="314" t="str">
        <f t="shared" si="26"/>
        <v/>
      </c>
      <c r="AH87" s="314" t="str">
        <f t="shared" si="26"/>
        <v/>
      </c>
    </row>
    <row r="88" spans="1:34" ht="30">
      <c r="A88" s="310" t="str">
        <f>IF('פעילויות המשרד'!A90="","",'פעילויות המשרד'!A90)</f>
        <v>משרד ראש הממשלה</v>
      </c>
      <c r="B88" s="311" t="str">
        <f>IF('פעילויות המשרד'!B90="","",'פעילויות המשרד'!B90)</f>
        <v>pmo</v>
      </c>
      <c r="C88" s="312">
        <f>IF('פעילויות המשרד'!C90="","",'פעילויות המשרד'!C90)</f>
        <v>83</v>
      </c>
      <c r="D88" s="312" t="str">
        <f>IF('פעילויות המשרד'!D90="","",'פעילויות המשרד'!D90)</f>
        <v/>
      </c>
      <c r="E88" s="313" t="str">
        <f>IF('פעילויות המשרד'!E90="","",'פעילויות המשרד'!E90)</f>
        <v/>
      </c>
      <c r="F88" s="314" t="str">
        <f t="shared" si="24"/>
        <v/>
      </c>
      <c r="G88" s="314" t="str">
        <f t="shared" si="27"/>
        <v/>
      </c>
      <c r="H88" s="314" t="str">
        <f t="shared" si="27"/>
        <v/>
      </c>
      <c r="I88" s="314" t="str">
        <f t="shared" si="27"/>
        <v/>
      </c>
      <c r="J88" s="314" t="str">
        <f t="shared" si="27"/>
        <v/>
      </c>
      <c r="K88" s="314" t="str">
        <f t="shared" si="27"/>
        <v/>
      </c>
      <c r="L88" s="314" t="str">
        <f t="shared" si="27"/>
        <v/>
      </c>
      <c r="M88" s="314" t="str">
        <f t="shared" si="27"/>
        <v/>
      </c>
      <c r="N88" s="314" t="str">
        <f t="shared" si="27"/>
        <v/>
      </c>
      <c r="O88" s="314" t="str">
        <f t="shared" si="27"/>
        <v/>
      </c>
      <c r="P88" s="314" t="str">
        <f t="shared" si="27"/>
        <v/>
      </c>
      <c r="Q88" s="314" t="str">
        <f t="shared" si="27"/>
        <v/>
      </c>
      <c r="R88" s="314" t="str">
        <f t="shared" si="27"/>
        <v/>
      </c>
      <c r="S88" s="314" t="str">
        <f t="shared" si="27"/>
        <v/>
      </c>
      <c r="T88" s="314" t="str">
        <f t="shared" si="27"/>
        <v/>
      </c>
      <c r="U88" s="314" t="str">
        <f t="shared" si="27"/>
        <v/>
      </c>
      <c r="V88" s="314" t="str">
        <f t="shared" si="26"/>
        <v/>
      </c>
      <c r="W88" s="314" t="str">
        <f t="shared" si="26"/>
        <v/>
      </c>
      <c r="X88" s="314" t="str">
        <f t="shared" si="26"/>
        <v/>
      </c>
      <c r="Y88" s="314" t="str">
        <f t="shared" si="26"/>
        <v/>
      </c>
      <c r="Z88" s="314" t="str">
        <f t="shared" si="26"/>
        <v/>
      </c>
      <c r="AA88" s="314" t="str">
        <f t="shared" si="26"/>
        <v/>
      </c>
      <c r="AB88" s="314" t="str">
        <f t="shared" si="26"/>
        <v/>
      </c>
      <c r="AC88" s="314" t="str">
        <f t="shared" si="26"/>
        <v/>
      </c>
      <c r="AD88" s="314" t="str">
        <f t="shared" si="26"/>
        <v/>
      </c>
      <c r="AE88" s="314" t="str">
        <f t="shared" si="26"/>
        <v/>
      </c>
      <c r="AF88" s="314" t="str">
        <f t="shared" si="26"/>
        <v/>
      </c>
      <c r="AG88" s="314" t="str">
        <f t="shared" si="26"/>
        <v/>
      </c>
      <c r="AH88" s="314" t="str">
        <f t="shared" si="26"/>
        <v/>
      </c>
    </row>
    <row r="89" spans="1:34" ht="30">
      <c r="A89" s="310" t="str">
        <f>IF('פעילויות המשרד'!A91="","",'פעילויות המשרד'!A91)</f>
        <v>משרד ראש הממשלה</v>
      </c>
      <c r="B89" s="311" t="str">
        <f>IF('פעילויות המשרד'!B91="","",'פעילויות המשרד'!B91)</f>
        <v>pmo</v>
      </c>
      <c r="C89" s="312">
        <f>IF('פעילויות המשרד'!C91="","",'פעילויות המשרד'!C91)</f>
        <v>84</v>
      </c>
      <c r="D89" s="312" t="str">
        <f>IF('פעילויות המשרד'!D91="","",'פעילויות המשרד'!D91)</f>
        <v/>
      </c>
      <c r="E89" s="313" t="str">
        <f>IF('פעילויות המשרד'!E91="","",'פעילויות המשרד'!E91)</f>
        <v/>
      </c>
      <c r="F89" s="314" t="str">
        <f t="shared" si="24"/>
        <v/>
      </c>
      <c r="G89" s="314" t="str">
        <f t="shared" si="27"/>
        <v/>
      </c>
      <c r="H89" s="314" t="str">
        <f t="shared" si="27"/>
        <v/>
      </c>
      <c r="I89" s="314" t="str">
        <f t="shared" si="27"/>
        <v/>
      </c>
      <c r="J89" s="314" t="str">
        <f t="shared" si="27"/>
        <v/>
      </c>
      <c r="K89" s="314" t="str">
        <f t="shared" si="27"/>
        <v/>
      </c>
      <c r="L89" s="314" t="str">
        <f t="shared" si="27"/>
        <v/>
      </c>
      <c r="M89" s="314" t="str">
        <f t="shared" si="27"/>
        <v/>
      </c>
      <c r="N89" s="314" t="str">
        <f t="shared" si="27"/>
        <v/>
      </c>
      <c r="O89" s="314" t="str">
        <f t="shared" si="27"/>
        <v/>
      </c>
      <c r="P89" s="314" t="str">
        <f t="shared" si="27"/>
        <v/>
      </c>
      <c r="Q89" s="314" t="str">
        <f t="shared" si="27"/>
        <v/>
      </c>
      <c r="R89" s="314" t="str">
        <f t="shared" si="27"/>
        <v/>
      </c>
      <c r="S89" s="314" t="str">
        <f t="shared" si="27"/>
        <v/>
      </c>
      <c r="T89" s="314" t="str">
        <f t="shared" si="27"/>
        <v/>
      </c>
      <c r="U89" s="314" t="str">
        <f t="shared" si="27"/>
        <v/>
      </c>
      <c r="V89" s="314" t="str">
        <f t="shared" si="26"/>
        <v/>
      </c>
      <c r="W89" s="314" t="str">
        <f t="shared" si="26"/>
        <v/>
      </c>
      <c r="X89" s="314" t="str">
        <f t="shared" si="26"/>
        <v/>
      </c>
      <c r="Y89" s="314" t="str">
        <f t="shared" si="26"/>
        <v/>
      </c>
      <c r="Z89" s="314" t="str">
        <f t="shared" si="26"/>
        <v/>
      </c>
      <c r="AA89" s="314" t="str">
        <f t="shared" si="26"/>
        <v/>
      </c>
      <c r="AB89" s="314" t="str">
        <f t="shared" si="26"/>
        <v/>
      </c>
      <c r="AC89" s="314" t="str">
        <f t="shared" si="26"/>
        <v/>
      </c>
      <c r="AD89" s="314" t="str">
        <f t="shared" si="26"/>
        <v/>
      </c>
      <c r="AE89" s="314" t="str">
        <f t="shared" si="26"/>
        <v/>
      </c>
      <c r="AF89" s="314" t="str">
        <f t="shared" si="26"/>
        <v/>
      </c>
      <c r="AG89" s="314" t="str">
        <f t="shared" si="26"/>
        <v/>
      </c>
      <c r="AH89" s="314" t="str">
        <f t="shared" si="26"/>
        <v/>
      </c>
    </row>
    <row r="90" spans="1:34" ht="30">
      <c r="A90" s="310" t="str">
        <f>IF('פעילויות המשרד'!A92="","",'פעילויות המשרד'!A92)</f>
        <v>משרד ראש הממשלה</v>
      </c>
      <c r="B90" s="311" t="str">
        <f>IF('פעילויות המשרד'!B92="","",'פעילויות המשרד'!B92)</f>
        <v>pmo</v>
      </c>
      <c r="C90" s="312">
        <f>IF('פעילויות המשרד'!C92="","",'פעילויות המשרד'!C92)</f>
        <v>85</v>
      </c>
      <c r="D90" s="312" t="str">
        <f>IF('פעילויות המשרד'!D92="","",'פעילויות המשרד'!D92)</f>
        <v/>
      </c>
      <c r="E90" s="313" t="str">
        <f>IF('פעילויות המשרד'!E92="","",'פעילויות המשרד'!E92)</f>
        <v/>
      </c>
      <c r="F90" s="314" t="str">
        <f t="shared" si="24"/>
        <v/>
      </c>
      <c r="G90" s="314" t="str">
        <f t="shared" si="27"/>
        <v/>
      </c>
      <c r="H90" s="314" t="str">
        <f t="shared" si="27"/>
        <v/>
      </c>
      <c r="I90" s="314" t="str">
        <f t="shared" si="27"/>
        <v/>
      </c>
      <c r="J90" s="314" t="str">
        <f t="shared" si="27"/>
        <v/>
      </c>
      <c r="K90" s="314" t="str">
        <f t="shared" si="27"/>
        <v/>
      </c>
      <c r="L90" s="314" t="str">
        <f t="shared" si="27"/>
        <v/>
      </c>
      <c r="M90" s="314" t="str">
        <f t="shared" si="27"/>
        <v/>
      </c>
      <c r="N90" s="314" t="str">
        <f t="shared" si="27"/>
        <v/>
      </c>
      <c r="O90" s="314" t="str">
        <f t="shared" si="27"/>
        <v/>
      </c>
      <c r="P90" s="314" t="str">
        <f t="shared" si="27"/>
        <v/>
      </c>
      <c r="Q90" s="314" t="str">
        <f t="shared" si="27"/>
        <v/>
      </c>
      <c r="R90" s="314" t="str">
        <f t="shared" si="27"/>
        <v/>
      </c>
      <c r="S90" s="314" t="str">
        <f t="shared" si="27"/>
        <v/>
      </c>
      <c r="T90" s="314" t="str">
        <f t="shared" si="27"/>
        <v/>
      </c>
      <c r="U90" s="314" t="str">
        <f t="shared" si="27"/>
        <v/>
      </c>
      <c r="V90" s="314" t="str">
        <f t="shared" si="26"/>
        <v/>
      </c>
      <c r="W90" s="314" t="str">
        <f t="shared" si="26"/>
        <v/>
      </c>
      <c r="X90" s="314" t="str">
        <f t="shared" si="26"/>
        <v/>
      </c>
      <c r="Y90" s="314" t="str">
        <f t="shared" si="26"/>
        <v/>
      </c>
      <c r="Z90" s="314" t="str">
        <f t="shared" si="26"/>
        <v/>
      </c>
      <c r="AA90" s="314" t="str">
        <f t="shared" si="26"/>
        <v/>
      </c>
      <c r="AB90" s="314" t="str">
        <f t="shared" si="26"/>
        <v/>
      </c>
      <c r="AC90" s="314" t="str">
        <f t="shared" si="26"/>
        <v/>
      </c>
      <c r="AD90" s="314" t="str">
        <f t="shared" si="26"/>
        <v/>
      </c>
      <c r="AE90" s="314" t="str">
        <f t="shared" si="26"/>
        <v/>
      </c>
      <c r="AF90" s="314" t="str">
        <f t="shared" si="26"/>
        <v/>
      </c>
      <c r="AG90" s="314" t="str">
        <f t="shared" si="26"/>
        <v/>
      </c>
      <c r="AH90" s="314" t="str">
        <f t="shared" si="26"/>
        <v/>
      </c>
    </row>
    <row r="91" spans="1:34" ht="30">
      <c r="A91" s="310" t="str">
        <f>IF('פעילויות המשרד'!A93="","",'פעילויות המשרד'!A93)</f>
        <v>משרד ראש הממשלה</v>
      </c>
      <c r="B91" s="311" t="str">
        <f>IF('פעילויות המשרד'!B93="","",'פעילויות המשרד'!B93)</f>
        <v>pmo</v>
      </c>
      <c r="C91" s="312">
        <f>IF('פעילויות המשרד'!C93="","",'פעילויות המשרד'!C93)</f>
        <v>86</v>
      </c>
      <c r="D91" s="312" t="str">
        <f>IF('פעילויות המשרד'!D93="","",'פעילויות המשרד'!D93)</f>
        <v/>
      </c>
      <c r="E91" s="313" t="str">
        <f>IF('פעילויות המשרד'!E93="","",'פעילויות המשרד'!E93)</f>
        <v/>
      </c>
      <c r="F91" s="314" t="str">
        <f t="shared" si="24"/>
        <v/>
      </c>
      <c r="G91" s="314" t="str">
        <f t="shared" si="27"/>
        <v/>
      </c>
      <c r="H91" s="314" t="str">
        <f t="shared" si="27"/>
        <v/>
      </c>
      <c r="I91" s="314" t="str">
        <f t="shared" si="27"/>
        <v/>
      </c>
      <c r="J91" s="314" t="str">
        <f t="shared" si="27"/>
        <v/>
      </c>
      <c r="K91" s="314" t="str">
        <f t="shared" si="27"/>
        <v/>
      </c>
      <c r="L91" s="314" t="str">
        <f t="shared" si="27"/>
        <v/>
      </c>
      <c r="M91" s="314" t="str">
        <f t="shared" si="27"/>
        <v/>
      </c>
      <c r="N91" s="314" t="str">
        <f t="shared" si="27"/>
        <v/>
      </c>
      <c r="O91" s="314" t="str">
        <f t="shared" si="27"/>
        <v/>
      </c>
      <c r="P91" s="314" t="str">
        <f t="shared" si="27"/>
        <v/>
      </c>
      <c r="Q91" s="314" t="str">
        <f t="shared" si="27"/>
        <v/>
      </c>
      <c r="R91" s="314" t="str">
        <f t="shared" si="27"/>
        <v/>
      </c>
      <c r="S91" s="314" t="str">
        <f t="shared" si="27"/>
        <v/>
      </c>
      <c r="T91" s="314" t="str">
        <f t="shared" si="27"/>
        <v/>
      </c>
      <c r="U91" s="314" t="str">
        <f t="shared" si="27"/>
        <v/>
      </c>
      <c r="V91" s="314" t="str">
        <f t="shared" si="26"/>
        <v/>
      </c>
      <c r="W91" s="314" t="str">
        <f t="shared" si="26"/>
        <v/>
      </c>
      <c r="X91" s="314" t="str">
        <f t="shared" si="26"/>
        <v/>
      </c>
      <c r="Y91" s="314" t="str">
        <f t="shared" si="26"/>
        <v/>
      </c>
      <c r="Z91" s="314" t="str">
        <f t="shared" si="26"/>
        <v/>
      </c>
      <c r="AA91" s="314" t="str">
        <f t="shared" si="26"/>
        <v/>
      </c>
      <c r="AB91" s="314" t="str">
        <f t="shared" si="26"/>
        <v/>
      </c>
      <c r="AC91" s="314" t="str">
        <f t="shared" si="26"/>
        <v/>
      </c>
      <c r="AD91" s="314" t="str">
        <f t="shared" si="26"/>
        <v/>
      </c>
      <c r="AE91" s="314" t="str">
        <f t="shared" si="26"/>
        <v/>
      </c>
      <c r="AF91" s="314" t="str">
        <f t="shared" si="26"/>
        <v/>
      </c>
      <c r="AG91" s="314" t="str">
        <f t="shared" si="26"/>
        <v/>
      </c>
      <c r="AH91" s="314" t="str">
        <f t="shared" si="26"/>
        <v/>
      </c>
    </row>
    <row r="92" spans="1:34" ht="30">
      <c r="A92" s="310" t="str">
        <f>IF('פעילויות המשרד'!A94="","",'פעילויות המשרד'!A94)</f>
        <v>משרד ראש הממשלה</v>
      </c>
      <c r="B92" s="311" t="str">
        <f>IF('פעילויות המשרד'!B94="","",'פעילויות המשרד'!B94)</f>
        <v>pmo</v>
      </c>
      <c r="C92" s="312">
        <f>IF('פעילויות המשרד'!C94="","",'פעילויות המשרד'!C94)</f>
        <v>87</v>
      </c>
      <c r="D92" s="312" t="str">
        <f>IF('פעילויות המשרד'!D94="","",'פעילויות המשרד'!D94)</f>
        <v/>
      </c>
      <c r="E92" s="313" t="str">
        <f>IF('פעילויות המשרד'!E94="","",'פעילויות המשרד'!E94)</f>
        <v/>
      </c>
      <c r="F92" s="314" t="str">
        <f t="shared" si="24"/>
        <v/>
      </c>
      <c r="G92" s="314" t="str">
        <f t="shared" si="27"/>
        <v/>
      </c>
      <c r="H92" s="314" t="str">
        <f t="shared" si="27"/>
        <v/>
      </c>
      <c r="I92" s="314" t="str">
        <f t="shared" si="27"/>
        <v/>
      </c>
      <c r="J92" s="314" t="str">
        <f t="shared" si="27"/>
        <v/>
      </c>
      <c r="K92" s="314" t="str">
        <f t="shared" si="27"/>
        <v/>
      </c>
      <c r="L92" s="314" t="str">
        <f t="shared" si="27"/>
        <v/>
      </c>
      <c r="M92" s="314" t="str">
        <f t="shared" si="27"/>
        <v/>
      </c>
      <c r="N92" s="314" t="str">
        <f t="shared" si="27"/>
        <v/>
      </c>
      <c r="O92" s="314" t="str">
        <f t="shared" si="27"/>
        <v/>
      </c>
      <c r="P92" s="314" t="str">
        <f t="shared" si="27"/>
        <v/>
      </c>
      <c r="Q92" s="314" t="str">
        <f t="shared" si="27"/>
        <v/>
      </c>
      <c r="R92" s="314" t="str">
        <f t="shared" si="27"/>
        <v/>
      </c>
      <c r="S92" s="314" t="str">
        <f t="shared" si="27"/>
        <v/>
      </c>
      <c r="T92" s="314" t="str">
        <f t="shared" si="27"/>
        <v/>
      </c>
      <c r="U92" s="314" t="str">
        <f t="shared" si="27"/>
        <v/>
      </c>
      <c r="V92" s="314" t="str">
        <f t="shared" si="26"/>
        <v/>
      </c>
      <c r="W92" s="314" t="str">
        <f t="shared" si="26"/>
        <v/>
      </c>
      <c r="X92" s="314" t="str">
        <f t="shared" si="26"/>
        <v/>
      </c>
      <c r="Y92" s="314" t="str">
        <f t="shared" si="26"/>
        <v/>
      </c>
      <c r="Z92" s="314" t="str">
        <f t="shared" si="26"/>
        <v/>
      </c>
      <c r="AA92" s="314" t="str">
        <f t="shared" si="26"/>
        <v/>
      </c>
      <c r="AB92" s="314" t="str">
        <f t="shared" si="26"/>
        <v/>
      </c>
      <c r="AC92" s="314" t="str">
        <f t="shared" si="26"/>
        <v/>
      </c>
      <c r="AD92" s="314" t="str">
        <f t="shared" si="26"/>
        <v/>
      </c>
      <c r="AE92" s="314" t="str">
        <f t="shared" si="26"/>
        <v/>
      </c>
      <c r="AF92" s="314" t="str">
        <f t="shared" si="26"/>
        <v/>
      </c>
      <c r="AG92" s="314" t="str">
        <f t="shared" si="26"/>
        <v/>
      </c>
      <c r="AH92" s="314" t="str">
        <f t="shared" si="26"/>
        <v/>
      </c>
    </row>
    <row r="93" spans="1:34" ht="30">
      <c r="A93" s="310" t="str">
        <f>IF('פעילויות המשרד'!A95="","",'פעילויות המשרד'!A95)</f>
        <v>משרד ראש הממשלה</v>
      </c>
      <c r="B93" s="311" t="str">
        <f>IF('פעילויות המשרד'!B95="","",'פעילויות המשרד'!B95)</f>
        <v>pmo</v>
      </c>
      <c r="C93" s="312">
        <f>IF('פעילויות המשרד'!C95="","",'פעילויות המשרד'!C95)</f>
        <v>88</v>
      </c>
      <c r="D93" s="312" t="str">
        <f>IF('פעילויות המשרד'!D95="","",'פעילויות המשרד'!D95)</f>
        <v/>
      </c>
      <c r="E93" s="313" t="str">
        <f>IF('פעילויות המשרד'!E95="","",'פעילויות המשרד'!E95)</f>
        <v/>
      </c>
      <c r="F93" s="314" t="str">
        <f t="shared" si="24"/>
        <v/>
      </c>
      <c r="G93" s="314" t="str">
        <f t="shared" si="27"/>
        <v/>
      </c>
      <c r="H93" s="314" t="str">
        <f t="shared" si="27"/>
        <v/>
      </c>
      <c r="I93" s="314" t="str">
        <f t="shared" si="27"/>
        <v/>
      </c>
      <c r="J93" s="314" t="str">
        <f t="shared" si="27"/>
        <v/>
      </c>
      <c r="K93" s="314" t="str">
        <f t="shared" si="27"/>
        <v/>
      </c>
      <c r="L93" s="314" t="str">
        <f t="shared" si="27"/>
        <v/>
      </c>
      <c r="M93" s="314" t="str">
        <f t="shared" si="27"/>
        <v/>
      </c>
      <c r="N93" s="314" t="str">
        <f t="shared" si="27"/>
        <v/>
      </c>
      <c r="O93" s="314" t="str">
        <f t="shared" si="27"/>
        <v/>
      </c>
      <c r="P93" s="314" t="str">
        <f t="shared" si="27"/>
        <v/>
      </c>
      <c r="Q93" s="314" t="str">
        <f t="shared" si="27"/>
        <v/>
      </c>
      <c r="R93" s="314" t="str">
        <f t="shared" si="27"/>
        <v/>
      </c>
      <c r="S93" s="314" t="str">
        <f t="shared" si="27"/>
        <v/>
      </c>
      <c r="T93" s="314" t="str">
        <f t="shared" si="27"/>
        <v/>
      </c>
      <c r="U93" s="314" t="str">
        <f t="shared" si="27"/>
        <v/>
      </c>
      <c r="V93" s="314" t="str">
        <f t="shared" si="26"/>
        <v/>
      </c>
      <c r="W93" s="314" t="str">
        <f t="shared" si="26"/>
        <v/>
      </c>
      <c r="X93" s="314" t="str">
        <f t="shared" si="26"/>
        <v/>
      </c>
      <c r="Y93" s="314" t="str">
        <f t="shared" si="26"/>
        <v/>
      </c>
      <c r="Z93" s="314" t="str">
        <f t="shared" si="26"/>
        <v/>
      </c>
      <c r="AA93" s="314" t="str">
        <f t="shared" si="26"/>
        <v/>
      </c>
      <c r="AB93" s="314" t="str">
        <f t="shared" si="26"/>
        <v/>
      </c>
      <c r="AC93" s="314" t="str">
        <f t="shared" si="26"/>
        <v/>
      </c>
      <c r="AD93" s="314" t="str">
        <f t="shared" si="26"/>
        <v/>
      </c>
      <c r="AE93" s="314" t="str">
        <f t="shared" si="26"/>
        <v/>
      </c>
      <c r="AF93" s="314" t="str">
        <f t="shared" si="26"/>
        <v/>
      </c>
      <c r="AG93" s="314" t="str">
        <f t="shared" si="26"/>
        <v/>
      </c>
      <c r="AH93" s="314" t="str">
        <f t="shared" si="26"/>
        <v/>
      </c>
    </row>
    <row r="94" spans="1:34" ht="30">
      <c r="A94" s="310" t="str">
        <f>IF('פעילויות המשרד'!A96="","",'פעילויות המשרד'!A96)</f>
        <v>משרד ראש הממשלה</v>
      </c>
      <c r="B94" s="311" t="str">
        <f>IF('פעילויות המשרד'!B96="","",'פעילויות המשרד'!B96)</f>
        <v>pmo</v>
      </c>
      <c r="C94" s="312">
        <f>IF('פעילויות המשרד'!C96="","",'פעילויות המשרד'!C96)</f>
        <v>89</v>
      </c>
      <c r="D94" s="312" t="str">
        <f>IF('פעילויות המשרד'!D96="","",'פעילויות המשרד'!D96)</f>
        <v/>
      </c>
      <c r="E94" s="313" t="str">
        <f>IF('פעילויות המשרד'!E96="","",'פעילויות המשרד'!E96)</f>
        <v/>
      </c>
      <c r="F94" s="314" t="str">
        <f t="shared" si="24"/>
        <v/>
      </c>
      <c r="G94" s="314" t="str">
        <f t="shared" si="27"/>
        <v/>
      </c>
      <c r="H94" s="314" t="str">
        <f t="shared" si="27"/>
        <v/>
      </c>
      <c r="I94" s="314" t="str">
        <f t="shared" si="27"/>
        <v/>
      </c>
      <c r="J94" s="314" t="str">
        <f t="shared" si="27"/>
        <v/>
      </c>
      <c r="K94" s="314" t="str">
        <f t="shared" si="27"/>
        <v/>
      </c>
      <c r="L94" s="314" t="str">
        <f t="shared" si="27"/>
        <v/>
      </c>
      <c r="M94" s="314" t="str">
        <f t="shared" si="27"/>
        <v/>
      </c>
      <c r="N94" s="314" t="str">
        <f t="shared" si="27"/>
        <v/>
      </c>
      <c r="O94" s="314" t="str">
        <f t="shared" si="27"/>
        <v/>
      </c>
      <c r="P94" s="314" t="str">
        <f t="shared" si="27"/>
        <v/>
      </c>
      <c r="Q94" s="314" t="str">
        <f t="shared" si="27"/>
        <v/>
      </c>
      <c r="R94" s="314" t="str">
        <f t="shared" si="27"/>
        <v/>
      </c>
      <c r="S94" s="314" t="str">
        <f t="shared" si="27"/>
        <v/>
      </c>
      <c r="T94" s="314" t="str">
        <f t="shared" si="27"/>
        <v/>
      </c>
      <c r="U94" s="314" t="str">
        <f t="shared" si="27"/>
        <v/>
      </c>
      <c r="V94" s="314" t="str">
        <f t="shared" si="26"/>
        <v/>
      </c>
      <c r="W94" s="314" t="str">
        <f t="shared" si="26"/>
        <v/>
      </c>
      <c r="X94" s="314" t="str">
        <f t="shared" si="26"/>
        <v/>
      </c>
      <c r="Y94" s="314" t="str">
        <f t="shared" si="26"/>
        <v/>
      </c>
      <c r="Z94" s="314" t="str">
        <f t="shared" si="26"/>
        <v/>
      </c>
      <c r="AA94" s="314" t="str">
        <f t="shared" si="26"/>
        <v/>
      </c>
      <c r="AB94" s="314" t="str">
        <f t="shared" si="26"/>
        <v/>
      </c>
      <c r="AC94" s="314" t="str">
        <f t="shared" si="26"/>
        <v/>
      </c>
      <c r="AD94" s="314" t="str">
        <f t="shared" si="26"/>
        <v/>
      </c>
      <c r="AE94" s="314" t="str">
        <f t="shared" si="26"/>
        <v/>
      </c>
      <c r="AF94" s="314" t="str">
        <f t="shared" si="26"/>
        <v/>
      </c>
      <c r="AG94" s="314" t="str">
        <f t="shared" si="26"/>
        <v/>
      </c>
      <c r="AH94" s="314" t="str">
        <f t="shared" si="26"/>
        <v/>
      </c>
    </row>
    <row r="95" spans="1:34" ht="30">
      <c r="A95" s="310" t="str">
        <f>IF('פעילויות המשרד'!A97="","",'פעילויות המשרד'!A97)</f>
        <v>משרד ראש הממשלה</v>
      </c>
      <c r="B95" s="311" t="str">
        <f>IF('פעילויות המשרד'!B97="","",'פעילויות המשרד'!B97)</f>
        <v>pmo</v>
      </c>
      <c r="C95" s="312">
        <f>IF('פעילויות המשרד'!C97="","",'פעילויות המשרד'!C97)</f>
        <v>90</v>
      </c>
      <c r="D95" s="312" t="str">
        <f>IF('פעילויות המשרד'!D97="","",'פעילויות המשרד'!D97)</f>
        <v/>
      </c>
      <c r="E95" s="313" t="str">
        <f>IF('פעילויות המשרד'!E97="","",'פעילויות המשרד'!E97)</f>
        <v/>
      </c>
      <c r="F95" s="314" t="str">
        <f t="shared" si="24"/>
        <v/>
      </c>
      <c r="G95" s="314" t="str">
        <f t="shared" si="27"/>
        <v/>
      </c>
      <c r="H95" s="314" t="str">
        <f t="shared" si="27"/>
        <v/>
      </c>
      <c r="I95" s="314" t="str">
        <f t="shared" si="27"/>
        <v/>
      </c>
      <c r="J95" s="314" t="str">
        <f t="shared" si="27"/>
        <v/>
      </c>
      <c r="K95" s="314" t="str">
        <f t="shared" si="27"/>
        <v/>
      </c>
      <c r="L95" s="314" t="str">
        <f t="shared" si="27"/>
        <v/>
      </c>
      <c r="M95" s="314" t="str">
        <f t="shared" si="27"/>
        <v/>
      </c>
      <c r="N95" s="314" t="str">
        <f t="shared" si="27"/>
        <v/>
      </c>
      <c r="O95" s="314" t="str">
        <f t="shared" si="27"/>
        <v/>
      </c>
      <c r="P95" s="314" t="str">
        <f t="shared" si="27"/>
        <v/>
      </c>
      <c r="Q95" s="314" t="str">
        <f t="shared" si="27"/>
        <v/>
      </c>
      <c r="R95" s="314" t="str">
        <f t="shared" si="27"/>
        <v/>
      </c>
      <c r="S95" s="314" t="str">
        <f t="shared" si="27"/>
        <v/>
      </c>
      <c r="T95" s="314" t="str">
        <f t="shared" si="27"/>
        <v/>
      </c>
      <c r="U95" s="314" t="str">
        <f t="shared" si="27"/>
        <v/>
      </c>
      <c r="V95" s="314" t="str">
        <f t="shared" si="26"/>
        <v/>
      </c>
      <c r="W95" s="314" t="str">
        <f t="shared" si="26"/>
        <v/>
      </c>
      <c r="X95" s="314" t="str">
        <f t="shared" si="26"/>
        <v/>
      </c>
      <c r="Y95" s="314" t="str">
        <f t="shared" si="26"/>
        <v/>
      </c>
      <c r="Z95" s="314" t="str">
        <f t="shared" si="26"/>
        <v/>
      </c>
      <c r="AA95" s="314" t="str">
        <f t="shared" si="26"/>
        <v/>
      </c>
      <c r="AB95" s="314" t="str">
        <f t="shared" si="26"/>
        <v/>
      </c>
      <c r="AC95" s="314" t="str">
        <f t="shared" si="26"/>
        <v/>
      </c>
      <c r="AD95" s="314" t="str">
        <f t="shared" si="26"/>
        <v/>
      </c>
      <c r="AE95" s="314" t="str">
        <f t="shared" si="26"/>
        <v/>
      </c>
      <c r="AF95" s="314" t="str">
        <f t="shared" si="26"/>
        <v/>
      </c>
      <c r="AG95" s="314" t="str">
        <f t="shared" si="26"/>
        <v/>
      </c>
      <c r="AH95" s="314" t="str">
        <f t="shared" si="26"/>
        <v/>
      </c>
    </row>
    <row r="96" spans="1:34" ht="30">
      <c r="A96" s="310" t="str">
        <f>IF('פעילויות המשרד'!A98="","",'פעילויות המשרד'!A98)</f>
        <v>משרד ראש הממשלה</v>
      </c>
      <c r="B96" s="311" t="str">
        <f>IF('פעילויות המשרד'!B98="","",'פעילויות המשרד'!B98)</f>
        <v>pmo</v>
      </c>
      <c r="C96" s="312">
        <f>IF('פעילויות המשרד'!C98="","",'פעילויות המשרד'!C98)</f>
        <v>91</v>
      </c>
      <c r="D96" s="312" t="str">
        <f>IF('פעילויות המשרד'!D98="","",'פעילויות המשרד'!D98)</f>
        <v/>
      </c>
      <c r="E96" s="313" t="str">
        <f>IF('פעילויות המשרד'!E98="","",'פעילויות המשרד'!E98)</f>
        <v/>
      </c>
      <c r="F96" s="314" t="str">
        <f t="shared" si="24"/>
        <v/>
      </c>
      <c r="G96" s="314" t="str">
        <f t="shared" si="27"/>
        <v/>
      </c>
      <c r="H96" s="314" t="str">
        <f t="shared" si="27"/>
        <v/>
      </c>
      <c r="I96" s="314" t="str">
        <f t="shared" si="27"/>
        <v/>
      </c>
      <c r="J96" s="314" t="str">
        <f t="shared" si="27"/>
        <v/>
      </c>
      <c r="K96" s="314" t="str">
        <f t="shared" si="27"/>
        <v/>
      </c>
      <c r="L96" s="314" t="str">
        <f t="shared" si="27"/>
        <v/>
      </c>
      <c r="M96" s="314" t="str">
        <f t="shared" si="27"/>
        <v/>
      </c>
      <c r="N96" s="314" t="str">
        <f t="shared" si="27"/>
        <v/>
      </c>
      <c r="O96" s="314" t="str">
        <f t="shared" si="27"/>
        <v/>
      </c>
      <c r="P96" s="314" t="str">
        <f t="shared" si="27"/>
        <v/>
      </c>
      <c r="Q96" s="314" t="str">
        <f t="shared" si="27"/>
        <v/>
      </c>
      <c r="R96" s="314" t="str">
        <f t="shared" si="27"/>
        <v/>
      </c>
      <c r="S96" s="314" t="str">
        <f t="shared" si="27"/>
        <v/>
      </c>
      <c r="T96" s="314" t="str">
        <f t="shared" si="27"/>
        <v/>
      </c>
      <c r="U96" s="314" t="str">
        <f t="shared" si="27"/>
        <v/>
      </c>
      <c r="V96" s="314" t="str">
        <f t="shared" si="26"/>
        <v/>
      </c>
      <c r="W96" s="314" t="str">
        <f t="shared" si="26"/>
        <v/>
      </c>
      <c r="X96" s="314" t="str">
        <f t="shared" si="26"/>
        <v/>
      </c>
      <c r="Y96" s="314" t="str">
        <f t="shared" si="26"/>
        <v/>
      </c>
      <c r="Z96" s="314" t="str">
        <f t="shared" si="26"/>
        <v/>
      </c>
      <c r="AA96" s="314" t="str">
        <f t="shared" si="26"/>
        <v/>
      </c>
      <c r="AB96" s="314" t="str">
        <f t="shared" si="26"/>
        <v/>
      </c>
      <c r="AC96" s="314" t="str">
        <f t="shared" si="26"/>
        <v/>
      </c>
      <c r="AD96" s="314" t="str">
        <f t="shared" si="26"/>
        <v/>
      </c>
      <c r="AE96" s="314" t="str">
        <f t="shared" si="26"/>
        <v/>
      </c>
      <c r="AF96" s="314" t="str">
        <f t="shared" si="26"/>
        <v/>
      </c>
      <c r="AG96" s="314" t="str">
        <f t="shared" si="26"/>
        <v/>
      </c>
      <c r="AH96" s="314" t="str">
        <f t="shared" si="26"/>
        <v/>
      </c>
    </row>
    <row r="97" spans="1:34" ht="30">
      <c r="A97" s="310" t="str">
        <f>IF('פעילויות המשרד'!A99="","",'פעילויות המשרד'!A99)</f>
        <v>משרד ראש הממשלה</v>
      </c>
      <c r="B97" s="311" t="str">
        <f>IF('פעילויות המשרד'!B99="","",'פעילויות המשרד'!B99)</f>
        <v>pmo</v>
      </c>
      <c r="C97" s="312">
        <f>IF('פעילויות המשרד'!C99="","",'פעילויות המשרד'!C99)</f>
        <v>92</v>
      </c>
      <c r="D97" s="312" t="str">
        <f>IF('פעילויות המשרד'!D99="","",'פעילויות המשרד'!D99)</f>
        <v/>
      </c>
      <c r="E97" s="313" t="str">
        <f>IF('פעילויות המשרד'!E99="","",'פעילויות המשרד'!E99)</f>
        <v/>
      </c>
      <c r="F97" s="314" t="str">
        <f t="shared" si="24"/>
        <v/>
      </c>
      <c r="G97" s="314" t="str">
        <f t="shared" si="27"/>
        <v/>
      </c>
      <c r="H97" s="314" t="str">
        <f t="shared" si="27"/>
        <v/>
      </c>
      <c r="I97" s="314" t="str">
        <f t="shared" si="27"/>
        <v/>
      </c>
      <c r="J97" s="314" t="str">
        <f t="shared" si="27"/>
        <v/>
      </c>
      <c r="K97" s="314" t="str">
        <f t="shared" si="27"/>
        <v/>
      </c>
      <c r="L97" s="314" t="str">
        <f t="shared" si="27"/>
        <v/>
      </c>
      <c r="M97" s="314" t="str">
        <f t="shared" si="27"/>
        <v/>
      </c>
      <c r="N97" s="314" t="str">
        <f t="shared" si="27"/>
        <v/>
      </c>
      <c r="O97" s="314" t="str">
        <f t="shared" si="27"/>
        <v/>
      </c>
      <c r="P97" s="314" t="str">
        <f t="shared" si="27"/>
        <v/>
      </c>
      <c r="Q97" s="314" t="str">
        <f t="shared" si="27"/>
        <v/>
      </c>
      <c r="R97" s="314" t="str">
        <f t="shared" si="27"/>
        <v/>
      </c>
      <c r="S97" s="314" t="str">
        <f t="shared" si="27"/>
        <v/>
      </c>
      <c r="T97" s="314" t="str">
        <f t="shared" si="27"/>
        <v/>
      </c>
      <c r="U97" s="314" t="str">
        <f t="shared" si="27"/>
        <v/>
      </c>
      <c r="V97" s="314" t="str">
        <f t="shared" si="26"/>
        <v/>
      </c>
      <c r="W97" s="314" t="str">
        <f t="shared" si="26"/>
        <v/>
      </c>
      <c r="X97" s="314" t="str">
        <f t="shared" si="26"/>
        <v/>
      </c>
      <c r="Y97" s="314" t="str">
        <f t="shared" si="26"/>
        <v/>
      </c>
      <c r="Z97" s="314" t="str">
        <f t="shared" si="26"/>
        <v/>
      </c>
      <c r="AA97" s="314" t="str">
        <f t="shared" si="26"/>
        <v/>
      </c>
      <c r="AB97" s="314" t="str">
        <f t="shared" si="26"/>
        <v/>
      </c>
      <c r="AC97" s="314" t="str">
        <f t="shared" si="26"/>
        <v/>
      </c>
      <c r="AD97" s="314" t="str">
        <f t="shared" si="26"/>
        <v/>
      </c>
      <c r="AE97" s="314" t="str">
        <f t="shared" si="26"/>
        <v/>
      </c>
      <c r="AF97" s="314" t="str">
        <f t="shared" si="26"/>
        <v/>
      </c>
      <c r="AG97" s="314" t="str">
        <f t="shared" si="26"/>
        <v/>
      </c>
      <c r="AH97" s="314" t="str">
        <f t="shared" si="26"/>
        <v/>
      </c>
    </row>
    <row r="98" spans="1:34" ht="30">
      <c r="A98" s="310" t="str">
        <f>IF('פעילויות המשרד'!A100="","",'פעילויות המשרד'!A100)</f>
        <v>משרד ראש הממשלה</v>
      </c>
      <c r="B98" s="311" t="str">
        <f>IF('פעילויות המשרד'!B100="","",'פעילויות המשרד'!B100)</f>
        <v>pmo</v>
      </c>
      <c r="C98" s="312">
        <f>IF('פעילויות המשרד'!C100="","",'פעילויות המשרד'!C100)</f>
        <v>93</v>
      </c>
      <c r="D98" s="312" t="str">
        <f>IF('פעילויות המשרד'!D100="","",'פעילויות המשרד'!D100)</f>
        <v/>
      </c>
      <c r="E98" s="313" t="str">
        <f>IF('פעילויות המשרד'!E100="","",'פעילויות המשרד'!E100)</f>
        <v/>
      </c>
      <c r="F98" s="314" t="str">
        <f t="shared" si="24"/>
        <v/>
      </c>
      <c r="G98" s="314" t="str">
        <f t="shared" si="27"/>
        <v/>
      </c>
      <c r="H98" s="314" t="str">
        <f t="shared" si="27"/>
        <v/>
      </c>
      <c r="I98" s="314" t="str">
        <f t="shared" si="27"/>
        <v/>
      </c>
      <c r="J98" s="314" t="str">
        <f t="shared" si="27"/>
        <v/>
      </c>
      <c r="K98" s="314" t="str">
        <f t="shared" si="27"/>
        <v/>
      </c>
      <c r="L98" s="314" t="str">
        <f t="shared" si="27"/>
        <v/>
      </c>
      <c r="M98" s="314" t="str">
        <f t="shared" si="27"/>
        <v/>
      </c>
      <c r="N98" s="314" t="str">
        <f t="shared" si="27"/>
        <v/>
      </c>
      <c r="O98" s="314" t="str">
        <f t="shared" si="27"/>
        <v/>
      </c>
      <c r="P98" s="314" t="str">
        <f t="shared" si="27"/>
        <v/>
      </c>
      <c r="Q98" s="314" t="str">
        <f t="shared" si="27"/>
        <v/>
      </c>
      <c r="R98" s="314" t="str">
        <f t="shared" si="27"/>
        <v/>
      </c>
      <c r="S98" s="314" t="str">
        <f t="shared" si="27"/>
        <v/>
      </c>
      <c r="T98" s="314" t="str">
        <f t="shared" si="27"/>
        <v/>
      </c>
      <c r="U98" s="314" t="str">
        <f t="shared" si="27"/>
        <v/>
      </c>
      <c r="V98" s="314" t="str">
        <f t="shared" si="26"/>
        <v/>
      </c>
      <c r="W98" s="314" t="str">
        <f t="shared" si="26"/>
        <v/>
      </c>
      <c r="X98" s="314" t="str">
        <f t="shared" si="26"/>
        <v/>
      </c>
      <c r="Y98" s="314" t="str">
        <f t="shared" si="26"/>
        <v/>
      </c>
      <c r="Z98" s="314" t="str">
        <f t="shared" si="26"/>
        <v/>
      </c>
      <c r="AA98" s="314" t="str">
        <f t="shared" si="26"/>
        <v/>
      </c>
      <c r="AB98" s="314" t="str">
        <f t="shared" si="26"/>
        <v/>
      </c>
      <c r="AC98" s="314" t="str">
        <f t="shared" si="26"/>
        <v/>
      </c>
      <c r="AD98" s="314" t="str">
        <f t="shared" si="26"/>
        <v/>
      </c>
      <c r="AE98" s="314" t="str">
        <f t="shared" si="26"/>
        <v/>
      </c>
      <c r="AF98" s="314" t="str">
        <f t="shared" si="26"/>
        <v/>
      </c>
      <c r="AG98" s="314" t="str">
        <f t="shared" si="26"/>
        <v/>
      </c>
      <c r="AH98" s="314" t="str">
        <f t="shared" si="26"/>
        <v/>
      </c>
    </row>
    <row r="99" spans="1:34" ht="30">
      <c r="A99" s="310" t="str">
        <f>IF('פעילויות המשרד'!A101="","",'פעילויות המשרד'!A101)</f>
        <v>משרד ראש הממשלה</v>
      </c>
      <c r="B99" s="311" t="str">
        <f>IF('פעילויות המשרד'!B101="","",'פעילויות המשרד'!B101)</f>
        <v>pmo</v>
      </c>
      <c r="C99" s="312">
        <f>IF('פעילויות המשרד'!C101="","",'פעילויות המשרד'!C101)</f>
        <v>94</v>
      </c>
      <c r="D99" s="312" t="str">
        <f>IF('פעילויות המשרד'!D101="","",'פעילויות המשרד'!D101)</f>
        <v/>
      </c>
      <c r="E99" s="313" t="str">
        <f>IF('פעילויות המשרד'!E101="","",'פעילויות המשרד'!E101)</f>
        <v/>
      </c>
      <c r="F99" s="314" t="str">
        <f t="shared" si="24"/>
        <v/>
      </c>
      <c r="G99" s="314" t="str">
        <f t="shared" si="27"/>
        <v/>
      </c>
      <c r="H99" s="314" t="str">
        <f t="shared" si="27"/>
        <v/>
      </c>
      <c r="I99" s="314" t="str">
        <f t="shared" si="27"/>
        <v/>
      </c>
      <c r="J99" s="314" t="str">
        <f t="shared" si="27"/>
        <v/>
      </c>
      <c r="K99" s="314" t="str">
        <f t="shared" si="27"/>
        <v/>
      </c>
      <c r="L99" s="314" t="str">
        <f t="shared" si="27"/>
        <v/>
      </c>
      <c r="M99" s="314" t="str">
        <f t="shared" si="27"/>
        <v/>
      </c>
      <c r="N99" s="314" t="str">
        <f t="shared" si="27"/>
        <v/>
      </c>
      <c r="O99" s="314" t="str">
        <f t="shared" si="27"/>
        <v/>
      </c>
      <c r="P99" s="314" t="str">
        <f t="shared" si="27"/>
        <v/>
      </c>
      <c r="Q99" s="314" t="str">
        <f t="shared" si="27"/>
        <v/>
      </c>
      <c r="R99" s="314" t="str">
        <f t="shared" si="27"/>
        <v/>
      </c>
      <c r="S99" s="314" t="str">
        <f t="shared" si="27"/>
        <v/>
      </c>
      <c r="T99" s="314" t="str">
        <f t="shared" si="27"/>
        <v/>
      </c>
      <c r="U99" s="314" t="str">
        <f t="shared" si="27"/>
        <v/>
      </c>
      <c r="V99" s="314" t="str">
        <f t="shared" si="26"/>
        <v/>
      </c>
      <c r="W99" s="314" t="str">
        <f t="shared" si="26"/>
        <v/>
      </c>
      <c r="X99" s="314" t="str">
        <f t="shared" si="26"/>
        <v/>
      </c>
      <c r="Y99" s="314" t="str">
        <f t="shared" si="26"/>
        <v/>
      </c>
      <c r="Z99" s="314" t="str">
        <f t="shared" si="26"/>
        <v/>
      </c>
      <c r="AA99" s="314" t="str">
        <f t="shared" si="26"/>
        <v/>
      </c>
      <c r="AB99" s="314" t="str">
        <f t="shared" si="26"/>
        <v/>
      </c>
      <c r="AC99" s="314" t="str">
        <f t="shared" si="26"/>
        <v/>
      </c>
      <c r="AD99" s="314" t="str">
        <f t="shared" si="26"/>
        <v/>
      </c>
      <c r="AE99" s="314" t="str">
        <f t="shared" si="26"/>
        <v/>
      </c>
      <c r="AF99" s="314" t="str">
        <f t="shared" si="26"/>
        <v/>
      </c>
      <c r="AG99" s="314" t="str">
        <f t="shared" si="26"/>
        <v/>
      </c>
      <c r="AH99" s="314" t="str">
        <f t="shared" si="26"/>
        <v/>
      </c>
    </row>
    <row r="100" spans="1:34" ht="30">
      <c r="A100" s="310" t="str">
        <f>IF('פעילויות המשרד'!A102="","",'פעילויות המשרד'!A102)</f>
        <v>משרד ראש הממשלה</v>
      </c>
      <c r="B100" s="311" t="str">
        <f>IF('פעילויות המשרד'!B102="","",'פעילויות המשרד'!B102)</f>
        <v>pmo</v>
      </c>
      <c r="C100" s="312">
        <f>IF('פעילויות המשרד'!C102="","",'פעילויות המשרד'!C102)</f>
        <v>95</v>
      </c>
      <c r="D100" s="312" t="str">
        <f>IF('פעילויות המשרד'!D102="","",'פעילויות המשרד'!D102)</f>
        <v/>
      </c>
      <c r="E100" s="313" t="str">
        <f>IF('פעילויות המשרד'!E102="","",'פעילויות המשרד'!E102)</f>
        <v/>
      </c>
      <c r="F100" s="314" t="str">
        <f t="shared" si="24"/>
        <v/>
      </c>
      <c r="G100" s="314" t="str">
        <f t="shared" si="27"/>
        <v/>
      </c>
      <c r="H100" s="314" t="str">
        <f t="shared" si="27"/>
        <v/>
      </c>
      <c r="I100" s="314" t="str">
        <f t="shared" si="27"/>
        <v/>
      </c>
      <c r="J100" s="314" t="str">
        <f t="shared" si="27"/>
        <v/>
      </c>
      <c r="K100" s="314" t="str">
        <f t="shared" si="27"/>
        <v/>
      </c>
      <c r="L100" s="314" t="str">
        <f t="shared" si="27"/>
        <v/>
      </c>
      <c r="M100" s="314" t="str">
        <f t="shared" si="27"/>
        <v/>
      </c>
      <c r="N100" s="314" t="str">
        <f t="shared" si="27"/>
        <v/>
      </c>
      <c r="O100" s="314" t="str">
        <f t="shared" si="27"/>
        <v/>
      </c>
      <c r="P100" s="314" t="str">
        <f t="shared" si="27"/>
        <v/>
      </c>
      <c r="Q100" s="314" t="str">
        <f t="shared" si="27"/>
        <v/>
      </c>
      <c r="R100" s="314" t="str">
        <f t="shared" si="27"/>
        <v/>
      </c>
      <c r="S100" s="314" t="str">
        <f t="shared" si="27"/>
        <v/>
      </c>
      <c r="T100" s="314" t="str">
        <f t="shared" si="27"/>
        <v/>
      </c>
      <c r="U100" s="314" t="str">
        <f t="shared" si="27"/>
        <v/>
      </c>
      <c r="V100" s="314" t="str">
        <f t="shared" si="26"/>
        <v/>
      </c>
      <c r="W100" s="314" t="str">
        <f t="shared" si="26"/>
        <v/>
      </c>
      <c r="X100" s="314" t="str">
        <f t="shared" si="26"/>
        <v/>
      </c>
      <c r="Y100" s="314" t="str">
        <f t="shared" si="26"/>
        <v/>
      </c>
      <c r="Z100" s="314" t="str">
        <f t="shared" si="26"/>
        <v/>
      </c>
      <c r="AA100" s="314" t="str">
        <f t="shared" si="26"/>
        <v/>
      </c>
      <c r="AB100" s="314" t="str">
        <f t="shared" si="26"/>
        <v/>
      </c>
      <c r="AC100" s="314" t="str">
        <f t="shared" ref="V100:AH105" si="28">IF(OR(AC$1="",$E100=""),"",IFERROR(IF(SEARCH(CONCATENATE(";",$E100,";"),AC$1),AC$4,""),""))</f>
        <v/>
      </c>
      <c r="AD100" s="314" t="str">
        <f t="shared" si="28"/>
        <v/>
      </c>
      <c r="AE100" s="314" t="str">
        <f t="shared" si="28"/>
        <v/>
      </c>
      <c r="AF100" s="314" t="str">
        <f t="shared" si="28"/>
        <v/>
      </c>
      <c r="AG100" s="314" t="str">
        <f t="shared" si="28"/>
        <v/>
      </c>
      <c r="AH100" s="314" t="str">
        <f t="shared" si="28"/>
        <v/>
      </c>
    </row>
    <row r="101" spans="1:34" ht="30">
      <c r="A101" s="310" t="str">
        <f>IF('פעילויות המשרד'!A103="","",'פעילויות המשרד'!A103)</f>
        <v>משרד ראש הממשלה</v>
      </c>
      <c r="B101" s="311" t="str">
        <f>IF('פעילויות המשרד'!B103="","",'פעילויות המשרד'!B103)</f>
        <v>pmo</v>
      </c>
      <c r="C101" s="312">
        <f>IF('פעילויות המשרד'!C103="","",'פעילויות המשרד'!C103)</f>
        <v>96</v>
      </c>
      <c r="D101" s="312" t="str">
        <f>IF('פעילויות המשרד'!D103="","",'פעילויות המשרד'!D103)</f>
        <v/>
      </c>
      <c r="E101" s="313" t="str">
        <f>IF('פעילויות המשרד'!E103="","",'פעילויות המשרד'!E103)</f>
        <v/>
      </c>
      <c r="F101" s="314" t="str">
        <f t="shared" si="24"/>
        <v/>
      </c>
      <c r="G101" s="314" t="str">
        <f t="shared" si="27"/>
        <v/>
      </c>
      <c r="H101" s="314" t="str">
        <f t="shared" si="27"/>
        <v/>
      </c>
      <c r="I101" s="314" t="str">
        <f t="shared" si="27"/>
        <v/>
      </c>
      <c r="J101" s="314" t="str">
        <f t="shared" si="27"/>
        <v/>
      </c>
      <c r="K101" s="314" t="str">
        <f t="shared" si="27"/>
        <v/>
      </c>
      <c r="L101" s="314" t="str">
        <f t="shared" ref="G101:U105" si="29">IF(OR(L$1="",$E101=""),"",IFERROR(IF(SEARCH(CONCATENATE(";",$E101,";"),L$1),L$4,""),""))</f>
        <v/>
      </c>
      <c r="M101" s="314" t="str">
        <f t="shared" si="29"/>
        <v/>
      </c>
      <c r="N101" s="314" t="str">
        <f t="shared" si="29"/>
        <v/>
      </c>
      <c r="O101" s="314" t="str">
        <f t="shared" si="29"/>
        <v/>
      </c>
      <c r="P101" s="314" t="str">
        <f t="shared" si="29"/>
        <v/>
      </c>
      <c r="Q101" s="314" t="str">
        <f t="shared" si="29"/>
        <v/>
      </c>
      <c r="R101" s="314" t="str">
        <f t="shared" si="29"/>
        <v/>
      </c>
      <c r="S101" s="314" t="str">
        <f t="shared" si="29"/>
        <v/>
      </c>
      <c r="T101" s="314" t="str">
        <f t="shared" si="29"/>
        <v/>
      </c>
      <c r="U101" s="314" t="str">
        <f t="shared" si="29"/>
        <v/>
      </c>
      <c r="V101" s="314" t="str">
        <f t="shared" si="28"/>
        <v/>
      </c>
      <c r="W101" s="314" t="str">
        <f t="shared" si="28"/>
        <v/>
      </c>
      <c r="X101" s="314" t="str">
        <f t="shared" si="28"/>
        <v/>
      </c>
      <c r="Y101" s="314" t="str">
        <f t="shared" si="28"/>
        <v/>
      </c>
      <c r="Z101" s="314" t="str">
        <f t="shared" si="28"/>
        <v/>
      </c>
      <c r="AA101" s="314" t="str">
        <f t="shared" si="28"/>
        <v/>
      </c>
      <c r="AB101" s="314" t="str">
        <f t="shared" si="28"/>
        <v/>
      </c>
      <c r="AC101" s="314" t="str">
        <f t="shared" si="28"/>
        <v/>
      </c>
      <c r="AD101" s="314" t="str">
        <f t="shared" si="28"/>
        <v/>
      </c>
      <c r="AE101" s="314" t="str">
        <f t="shared" si="28"/>
        <v/>
      </c>
      <c r="AF101" s="314" t="str">
        <f t="shared" si="28"/>
        <v/>
      </c>
      <c r="AG101" s="314" t="str">
        <f t="shared" si="28"/>
        <v/>
      </c>
      <c r="AH101" s="314" t="str">
        <f t="shared" si="28"/>
        <v/>
      </c>
    </row>
    <row r="102" spans="1:34" ht="30">
      <c r="A102" s="310" t="str">
        <f>IF('פעילויות המשרד'!A104="","",'פעילויות המשרד'!A104)</f>
        <v>משרד ראש הממשלה</v>
      </c>
      <c r="B102" s="311" t="str">
        <f>IF('פעילויות המשרד'!B104="","",'פעילויות המשרד'!B104)</f>
        <v>pmo</v>
      </c>
      <c r="C102" s="312">
        <f>IF('פעילויות המשרד'!C104="","",'פעילויות המשרד'!C104)</f>
        <v>97</v>
      </c>
      <c r="D102" s="312" t="str">
        <f>IF('פעילויות המשרד'!D104="","",'פעילויות המשרד'!D104)</f>
        <v/>
      </c>
      <c r="E102" s="313" t="str">
        <f>IF('פעילויות המשרד'!E104="","",'פעילויות המשרד'!E104)</f>
        <v/>
      </c>
      <c r="F102" s="314" t="str">
        <f t="shared" si="24"/>
        <v/>
      </c>
      <c r="G102" s="314" t="str">
        <f t="shared" si="29"/>
        <v/>
      </c>
      <c r="H102" s="314" t="str">
        <f t="shared" si="29"/>
        <v/>
      </c>
      <c r="I102" s="314" t="str">
        <f t="shared" si="29"/>
        <v/>
      </c>
      <c r="J102" s="314" t="str">
        <f t="shared" si="29"/>
        <v/>
      </c>
      <c r="K102" s="314" t="str">
        <f t="shared" si="29"/>
        <v/>
      </c>
      <c r="L102" s="314" t="str">
        <f t="shared" si="29"/>
        <v/>
      </c>
      <c r="M102" s="314" t="str">
        <f t="shared" si="29"/>
        <v/>
      </c>
      <c r="N102" s="314" t="str">
        <f t="shared" si="29"/>
        <v/>
      </c>
      <c r="O102" s="314" t="str">
        <f t="shared" si="29"/>
        <v/>
      </c>
      <c r="P102" s="314" t="str">
        <f t="shared" si="29"/>
        <v/>
      </c>
      <c r="Q102" s="314" t="str">
        <f t="shared" si="29"/>
        <v/>
      </c>
      <c r="R102" s="314" t="str">
        <f t="shared" si="29"/>
        <v/>
      </c>
      <c r="S102" s="314" t="str">
        <f t="shared" si="29"/>
        <v/>
      </c>
      <c r="T102" s="314" t="str">
        <f t="shared" si="29"/>
        <v/>
      </c>
      <c r="U102" s="314" t="str">
        <f t="shared" si="29"/>
        <v/>
      </c>
      <c r="V102" s="314" t="str">
        <f t="shared" si="28"/>
        <v/>
      </c>
      <c r="W102" s="314" t="str">
        <f t="shared" si="28"/>
        <v/>
      </c>
      <c r="X102" s="314" t="str">
        <f t="shared" si="28"/>
        <v/>
      </c>
      <c r="Y102" s="314" t="str">
        <f t="shared" si="28"/>
        <v/>
      </c>
      <c r="Z102" s="314" t="str">
        <f t="shared" si="28"/>
        <v/>
      </c>
      <c r="AA102" s="314" t="str">
        <f t="shared" si="28"/>
        <v/>
      </c>
      <c r="AB102" s="314" t="str">
        <f t="shared" si="28"/>
        <v/>
      </c>
      <c r="AC102" s="314" t="str">
        <f t="shared" si="28"/>
        <v/>
      </c>
      <c r="AD102" s="314" t="str">
        <f t="shared" si="28"/>
        <v/>
      </c>
      <c r="AE102" s="314" t="str">
        <f t="shared" si="28"/>
        <v/>
      </c>
      <c r="AF102" s="314" t="str">
        <f t="shared" si="28"/>
        <v/>
      </c>
      <c r="AG102" s="314" t="str">
        <f t="shared" si="28"/>
        <v/>
      </c>
      <c r="AH102" s="314" t="str">
        <f t="shared" si="28"/>
        <v/>
      </c>
    </row>
    <row r="103" spans="1:34" ht="30">
      <c r="A103" s="310" t="str">
        <f>IF('פעילויות המשרד'!A105="","",'פעילויות המשרד'!A105)</f>
        <v>משרד ראש הממשלה</v>
      </c>
      <c r="B103" s="311" t="str">
        <f>IF('פעילויות המשרד'!B105="","",'פעילויות המשרד'!B105)</f>
        <v>pmo</v>
      </c>
      <c r="C103" s="312">
        <f>IF('פעילויות המשרד'!C105="","",'פעילויות המשרד'!C105)</f>
        <v>98</v>
      </c>
      <c r="D103" s="312" t="str">
        <f>IF('פעילויות המשרד'!D105="","",'פעילויות המשרד'!D105)</f>
        <v/>
      </c>
      <c r="E103" s="313" t="str">
        <f>IF('פעילויות המשרד'!E105="","",'פעילויות המשרד'!E105)</f>
        <v/>
      </c>
      <c r="F103" s="314" t="str">
        <f t="shared" si="24"/>
        <v/>
      </c>
      <c r="G103" s="314" t="str">
        <f t="shared" si="29"/>
        <v/>
      </c>
      <c r="H103" s="314" t="str">
        <f t="shared" si="29"/>
        <v/>
      </c>
      <c r="I103" s="314" t="str">
        <f t="shared" si="29"/>
        <v/>
      </c>
      <c r="J103" s="314" t="str">
        <f t="shared" si="29"/>
        <v/>
      </c>
      <c r="K103" s="314" t="str">
        <f t="shared" si="29"/>
        <v/>
      </c>
      <c r="L103" s="314" t="str">
        <f t="shared" si="29"/>
        <v/>
      </c>
      <c r="M103" s="314" t="str">
        <f t="shared" si="29"/>
        <v/>
      </c>
      <c r="N103" s="314" t="str">
        <f t="shared" si="29"/>
        <v/>
      </c>
      <c r="O103" s="314" t="str">
        <f t="shared" si="29"/>
        <v/>
      </c>
      <c r="P103" s="314" t="str">
        <f t="shared" si="29"/>
        <v/>
      </c>
      <c r="Q103" s="314" t="str">
        <f t="shared" si="29"/>
        <v/>
      </c>
      <c r="R103" s="314" t="str">
        <f t="shared" si="29"/>
        <v/>
      </c>
      <c r="S103" s="314" t="str">
        <f t="shared" si="29"/>
        <v/>
      </c>
      <c r="T103" s="314" t="str">
        <f t="shared" si="29"/>
        <v/>
      </c>
      <c r="U103" s="314" t="str">
        <f t="shared" si="29"/>
        <v/>
      </c>
      <c r="V103" s="314" t="str">
        <f t="shared" si="28"/>
        <v/>
      </c>
      <c r="W103" s="314" t="str">
        <f t="shared" si="28"/>
        <v/>
      </c>
      <c r="X103" s="314" t="str">
        <f t="shared" si="28"/>
        <v/>
      </c>
      <c r="Y103" s="314" t="str">
        <f t="shared" si="28"/>
        <v/>
      </c>
      <c r="Z103" s="314" t="str">
        <f t="shared" si="28"/>
        <v/>
      </c>
      <c r="AA103" s="314" t="str">
        <f t="shared" si="28"/>
        <v/>
      </c>
      <c r="AB103" s="314" t="str">
        <f t="shared" si="28"/>
        <v/>
      </c>
      <c r="AC103" s="314" t="str">
        <f t="shared" si="28"/>
        <v/>
      </c>
      <c r="AD103" s="314" t="str">
        <f t="shared" si="28"/>
        <v/>
      </c>
      <c r="AE103" s="314" t="str">
        <f t="shared" si="28"/>
        <v/>
      </c>
      <c r="AF103" s="314" t="str">
        <f>IF(OR(AF$1="",$E103=""),"",IFERROR(IF(SEARCH(CONCATENATE(";",$E103,";"),AF$1),AF$4,""),""))</f>
        <v/>
      </c>
      <c r="AG103" s="314" t="str">
        <f t="shared" si="28"/>
        <v/>
      </c>
      <c r="AH103" s="314" t="str">
        <f t="shared" si="28"/>
        <v/>
      </c>
    </row>
    <row r="104" spans="1:34" ht="30">
      <c r="A104" s="310" t="str">
        <f>IF('פעילויות המשרד'!A106="","",'פעילויות המשרד'!A106)</f>
        <v>משרד ראש הממשלה</v>
      </c>
      <c r="B104" s="311" t="str">
        <f>IF('פעילויות המשרד'!B106="","",'פעילויות המשרד'!B106)</f>
        <v>pmo</v>
      </c>
      <c r="C104" s="312">
        <f>IF('פעילויות המשרד'!C106="","",'פעילויות המשרד'!C106)</f>
        <v>99</v>
      </c>
      <c r="D104" s="312" t="str">
        <f>IF('פעילויות המשרד'!D106="","",'פעילויות המשרד'!D106)</f>
        <v/>
      </c>
      <c r="E104" s="313" t="str">
        <f>IF('פעילויות המשרד'!E106="","",'פעילויות המשרד'!E106)</f>
        <v/>
      </c>
      <c r="F104" s="314" t="str">
        <f t="shared" si="24"/>
        <v/>
      </c>
      <c r="G104" s="314" t="str">
        <f t="shared" si="29"/>
        <v/>
      </c>
      <c r="H104" s="314" t="str">
        <f t="shared" si="29"/>
        <v/>
      </c>
      <c r="I104" s="314" t="str">
        <f t="shared" si="29"/>
        <v/>
      </c>
      <c r="J104" s="314" t="str">
        <f t="shared" si="29"/>
        <v/>
      </c>
      <c r="K104" s="314" t="str">
        <f t="shared" si="29"/>
        <v/>
      </c>
      <c r="L104" s="314" t="str">
        <f t="shared" si="29"/>
        <v/>
      </c>
      <c r="M104" s="314" t="str">
        <f t="shared" si="29"/>
        <v/>
      </c>
      <c r="N104" s="314" t="str">
        <f t="shared" si="29"/>
        <v/>
      </c>
      <c r="O104" s="314" t="str">
        <f t="shared" si="29"/>
        <v/>
      </c>
      <c r="P104" s="314" t="str">
        <f t="shared" si="29"/>
        <v/>
      </c>
      <c r="Q104" s="314" t="str">
        <f t="shared" si="29"/>
        <v/>
      </c>
      <c r="R104" s="314" t="str">
        <f t="shared" si="29"/>
        <v/>
      </c>
      <c r="S104" s="314" t="str">
        <f t="shared" si="29"/>
        <v/>
      </c>
      <c r="T104" s="314" t="str">
        <f t="shared" si="29"/>
        <v/>
      </c>
      <c r="U104" s="314" t="str">
        <f t="shared" si="29"/>
        <v/>
      </c>
      <c r="V104" s="314" t="str">
        <f t="shared" si="28"/>
        <v/>
      </c>
      <c r="W104" s="314" t="str">
        <f t="shared" si="28"/>
        <v/>
      </c>
      <c r="X104" s="314" t="str">
        <f t="shared" si="28"/>
        <v/>
      </c>
      <c r="Y104" s="314" t="str">
        <f t="shared" si="28"/>
        <v/>
      </c>
      <c r="Z104" s="314" t="str">
        <f t="shared" si="28"/>
        <v/>
      </c>
      <c r="AA104" s="314" t="str">
        <f t="shared" si="28"/>
        <v/>
      </c>
      <c r="AB104" s="314" t="str">
        <f t="shared" si="28"/>
        <v/>
      </c>
      <c r="AC104" s="314" t="str">
        <f t="shared" si="28"/>
        <v/>
      </c>
      <c r="AD104" s="314" t="str">
        <f t="shared" si="28"/>
        <v/>
      </c>
      <c r="AE104" s="314" t="str">
        <f t="shared" si="28"/>
        <v/>
      </c>
      <c r="AF104" s="314" t="str">
        <f t="shared" si="28"/>
        <v/>
      </c>
      <c r="AG104" s="314" t="str">
        <f t="shared" si="28"/>
        <v/>
      </c>
      <c r="AH104" s="314" t="str">
        <f t="shared" si="28"/>
        <v/>
      </c>
    </row>
    <row r="105" spans="1:34" ht="30">
      <c r="A105" s="310" t="str">
        <f>IF('פעילויות המשרד'!A107="","",'פעילויות המשרד'!A107)</f>
        <v>משרד ראש הממשלה</v>
      </c>
      <c r="B105" s="311" t="str">
        <f>IF('פעילויות המשרד'!B107="","",'פעילויות המשרד'!B107)</f>
        <v>pmo</v>
      </c>
      <c r="C105" s="312">
        <f>IF('פעילויות המשרד'!C107="","",'פעילויות המשרד'!C107)</f>
        <v>100</v>
      </c>
      <c r="D105" s="312" t="str">
        <f>IF('פעילויות המשרד'!D107="","",'פעילויות המשרד'!D107)</f>
        <v/>
      </c>
      <c r="E105" s="313" t="str">
        <f>IF('פעילויות המשרד'!E107="","",'פעילויות המשרד'!E107)</f>
        <v/>
      </c>
      <c r="F105" s="314" t="str">
        <f t="shared" si="24"/>
        <v/>
      </c>
      <c r="G105" s="314" t="str">
        <f t="shared" si="29"/>
        <v/>
      </c>
      <c r="H105" s="314" t="str">
        <f t="shared" si="29"/>
        <v/>
      </c>
      <c r="I105" s="314" t="str">
        <f t="shared" si="29"/>
        <v/>
      </c>
      <c r="J105" s="314" t="str">
        <f t="shared" si="29"/>
        <v/>
      </c>
      <c r="K105" s="314" t="str">
        <f t="shared" si="29"/>
        <v/>
      </c>
      <c r="L105" s="314" t="str">
        <f t="shared" si="29"/>
        <v/>
      </c>
      <c r="M105" s="314" t="str">
        <f t="shared" si="29"/>
        <v/>
      </c>
      <c r="N105" s="314" t="str">
        <f t="shared" si="29"/>
        <v/>
      </c>
      <c r="O105" s="314" t="str">
        <f t="shared" si="29"/>
        <v/>
      </c>
      <c r="P105" s="314" t="str">
        <f t="shared" si="29"/>
        <v/>
      </c>
      <c r="Q105" s="314" t="str">
        <f t="shared" si="29"/>
        <v/>
      </c>
      <c r="R105" s="314" t="str">
        <f t="shared" si="29"/>
        <v/>
      </c>
      <c r="S105" s="314" t="str">
        <f t="shared" si="29"/>
        <v/>
      </c>
      <c r="T105" s="314" t="str">
        <f t="shared" si="29"/>
        <v/>
      </c>
      <c r="U105" s="314" t="str">
        <f t="shared" si="29"/>
        <v/>
      </c>
      <c r="V105" s="314" t="str">
        <f t="shared" si="28"/>
        <v/>
      </c>
      <c r="W105" s="314" t="str">
        <f t="shared" si="28"/>
        <v/>
      </c>
      <c r="X105" s="314" t="str">
        <f t="shared" si="28"/>
        <v/>
      </c>
      <c r="Y105" s="314" t="str">
        <f t="shared" si="28"/>
        <v/>
      </c>
      <c r="Z105" s="314" t="str">
        <f t="shared" si="28"/>
        <v/>
      </c>
      <c r="AA105" s="314" t="str">
        <f t="shared" si="28"/>
        <v/>
      </c>
      <c r="AB105" s="314" t="str">
        <f t="shared" si="28"/>
        <v/>
      </c>
      <c r="AC105" s="314" t="str">
        <f t="shared" si="28"/>
        <v/>
      </c>
      <c r="AD105" s="314" t="str">
        <f t="shared" si="28"/>
        <v/>
      </c>
      <c r="AE105" s="314" t="str">
        <f t="shared" si="28"/>
        <v/>
      </c>
      <c r="AF105" s="314" t="str">
        <f t="shared" si="28"/>
        <v/>
      </c>
      <c r="AG105" s="314" t="str">
        <f t="shared" si="28"/>
        <v/>
      </c>
      <c r="AH105" s="314" t="str">
        <f t="shared" si="28"/>
        <v/>
      </c>
    </row>
  </sheetData>
  <conditionalFormatting sqref="F6:AH105">
    <cfRule type="cellIs" dxfId="71" priority="1" operator="notEqual">
      <formula>""</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3">
    <tabColor rgb="FFFFFF00"/>
  </sheetPr>
  <dimension ref="A1:K67"/>
  <sheetViews>
    <sheetView rightToLeft="1" workbookViewId="0">
      <selection activeCell="I12" sqref="I12"/>
    </sheetView>
  </sheetViews>
  <sheetFormatPr defaultColWidth="9" defaultRowHeight="14.25"/>
  <cols>
    <col min="1" max="1" width="31.375" style="232" bestFit="1" customWidth="1"/>
    <col min="2" max="2" width="21.375" style="232" bestFit="1" customWidth="1"/>
    <col min="3" max="3" width="8.875" style="232" bestFit="1" customWidth="1"/>
    <col min="4" max="4" width="23.375" style="232" bestFit="1" customWidth="1"/>
    <col min="5" max="5" width="12.375" style="232" bestFit="1" customWidth="1"/>
    <col min="6" max="6" width="18.375" style="232" bestFit="1" customWidth="1"/>
    <col min="7" max="7" width="19.25" style="232" bestFit="1" customWidth="1"/>
    <col min="8" max="8" width="9.625" style="232" bestFit="1" customWidth="1"/>
    <col min="9" max="9" width="11.125" style="232" bestFit="1" customWidth="1"/>
    <col min="10" max="10" width="11.5" style="232" bestFit="1" customWidth="1"/>
    <col min="11" max="11" width="27.125" style="232" bestFit="1" customWidth="1"/>
    <col min="12" max="12" width="11.125" style="232" bestFit="1" customWidth="1"/>
    <col min="13" max="16384" width="9" style="232"/>
  </cols>
  <sheetData>
    <row r="1" spans="1:11">
      <c r="A1" s="280" t="s">
        <v>1</v>
      </c>
      <c r="B1" s="280" t="s">
        <v>621</v>
      </c>
      <c r="C1" s="280" t="s">
        <v>66</v>
      </c>
      <c r="D1" s="280" t="s">
        <v>230</v>
      </c>
      <c r="E1" s="280" t="s">
        <v>231</v>
      </c>
      <c r="F1" s="280" t="s">
        <v>620</v>
      </c>
      <c r="G1" s="280" t="s">
        <v>622</v>
      </c>
      <c r="H1" s="280" t="s">
        <v>618</v>
      </c>
      <c r="I1" s="280" t="s">
        <v>617</v>
      </c>
      <c r="J1" s="280" t="s">
        <v>439</v>
      </c>
      <c r="K1" s="280" t="s">
        <v>765</v>
      </c>
    </row>
    <row r="2" spans="1:11">
      <c r="A2" s="278" t="s">
        <v>232</v>
      </c>
      <c r="B2" s="278" t="s">
        <v>232</v>
      </c>
      <c r="C2" s="278" t="s">
        <v>235</v>
      </c>
      <c r="D2" s="278" t="s">
        <v>233</v>
      </c>
      <c r="E2" s="279" t="s">
        <v>234</v>
      </c>
      <c r="F2" s="278" t="s">
        <v>330</v>
      </c>
      <c r="G2" s="278" t="s">
        <v>623</v>
      </c>
      <c r="H2" s="278" t="s">
        <v>619</v>
      </c>
      <c r="I2" s="278" t="s">
        <v>624</v>
      </c>
      <c r="J2" s="382" t="s">
        <v>766</v>
      </c>
      <c r="K2" s="382" t="s">
        <v>767</v>
      </c>
    </row>
    <row r="3" spans="1:11">
      <c r="A3" s="278" t="s">
        <v>236</v>
      </c>
      <c r="B3" s="278" t="s">
        <v>236</v>
      </c>
      <c r="C3" s="278" t="s">
        <v>239</v>
      </c>
      <c r="D3" s="278" t="s">
        <v>237</v>
      </c>
      <c r="E3" s="279" t="s">
        <v>238</v>
      </c>
      <c r="F3" s="278" t="s">
        <v>331</v>
      </c>
      <c r="G3" s="278" t="s">
        <v>623</v>
      </c>
      <c r="H3" s="278" t="s">
        <v>619</v>
      </c>
      <c r="I3" s="278" t="s">
        <v>624</v>
      </c>
      <c r="J3" s="382" t="s">
        <v>768</v>
      </c>
      <c r="K3" s="382" t="s">
        <v>769</v>
      </c>
    </row>
    <row r="4" spans="1:11">
      <c r="A4" s="278" t="s">
        <v>240</v>
      </c>
      <c r="B4" s="278" t="s">
        <v>470</v>
      </c>
      <c r="C4" s="278" t="s">
        <v>241</v>
      </c>
      <c r="D4" s="278" t="s">
        <v>233</v>
      </c>
      <c r="E4" s="279" t="s">
        <v>238</v>
      </c>
      <c r="F4" s="278" t="s">
        <v>332</v>
      </c>
      <c r="G4" s="278" t="s">
        <v>623</v>
      </c>
      <c r="H4" s="278" t="s">
        <v>619</v>
      </c>
      <c r="I4" s="278" t="s">
        <v>624</v>
      </c>
      <c r="J4" s="382" t="s">
        <v>770</v>
      </c>
      <c r="K4" s="382" t="s">
        <v>771</v>
      </c>
    </row>
    <row r="5" spans="1:11">
      <c r="A5" s="278" t="s">
        <v>242</v>
      </c>
      <c r="B5" s="278" t="s">
        <v>242</v>
      </c>
      <c r="C5" s="278" t="s">
        <v>244</v>
      </c>
      <c r="D5" s="278" t="s">
        <v>243</v>
      </c>
      <c r="E5" s="279" t="s">
        <v>238</v>
      </c>
      <c r="F5" s="278" t="s">
        <v>333</v>
      </c>
      <c r="G5" s="278" t="s">
        <v>623</v>
      </c>
      <c r="H5" s="278" t="s">
        <v>619</v>
      </c>
      <c r="I5" s="278" t="s">
        <v>624</v>
      </c>
      <c r="J5" s="382" t="s">
        <v>772</v>
      </c>
      <c r="K5" s="382" t="s">
        <v>773</v>
      </c>
    </row>
    <row r="6" spans="1:11">
      <c r="A6" s="278" t="s">
        <v>245</v>
      </c>
      <c r="B6" s="278" t="s">
        <v>245</v>
      </c>
      <c r="C6" s="278" t="s">
        <v>246</v>
      </c>
      <c r="D6" s="278" t="s">
        <v>245</v>
      </c>
      <c r="E6" s="279" t="s">
        <v>67</v>
      </c>
      <c r="F6" s="278" t="s">
        <v>334</v>
      </c>
      <c r="G6" s="278" t="s">
        <v>438</v>
      </c>
      <c r="H6" s="278" t="s">
        <v>619</v>
      </c>
      <c r="I6" s="278" t="s">
        <v>624</v>
      </c>
      <c r="J6" s="382" t="s">
        <v>774</v>
      </c>
      <c r="K6" s="382" t="s">
        <v>775</v>
      </c>
    </row>
    <row r="7" spans="1:11">
      <c r="A7" s="278" t="s">
        <v>247</v>
      </c>
      <c r="B7" s="278" t="s">
        <v>247</v>
      </c>
      <c r="C7" s="278" t="s">
        <v>248</v>
      </c>
      <c r="D7" s="278" t="s">
        <v>247</v>
      </c>
      <c r="E7" s="279" t="s">
        <v>67</v>
      </c>
      <c r="F7" s="278" t="s">
        <v>335</v>
      </c>
      <c r="G7" s="278" t="s">
        <v>438</v>
      </c>
      <c r="H7" s="278" t="s">
        <v>619</v>
      </c>
      <c r="I7" s="278" t="s">
        <v>624</v>
      </c>
      <c r="J7" s="382" t="s">
        <v>776</v>
      </c>
      <c r="K7" s="382" t="s">
        <v>777</v>
      </c>
    </row>
    <row r="8" spans="1:11">
      <c r="A8" s="278" t="s">
        <v>249</v>
      </c>
      <c r="B8" s="278" t="s">
        <v>249</v>
      </c>
      <c r="C8" s="278" t="s">
        <v>250</v>
      </c>
      <c r="D8" s="278" t="s">
        <v>249</v>
      </c>
      <c r="E8" s="279" t="s">
        <v>67</v>
      </c>
      <c r="F8" s="278" t="s">
        <v>336</v>
      </c>
      <c r="G8" s="278" t="s">
        <v>625</v>
      </c>
      <c r="H8" s="278" t="s">
        <v>619</v>
      </c>
      <c r="I8" s="278" t="s">
        <v>624</v>
      </c>
      <c r="J8" s="382" t="s">
        <v>778</v>
      </c>
      <c r="K8" s="382" t="s">
        <v>779</v>
      </c>
    </row>
    <row r="9" spans="1:11">
      <c r="A9" s="278" t="s">
        <v>626</v>
      </c>
      <c r="B9" s="278" t="s">
        <v>627</v>
      </c>
      <c r="C9" s="278" t="s">
        <v>252</v>
      </c>
      <c r="D9" s="278" t="s">
        <v>251</v>
      </c>
      <c r="E9" s="279" t="s">
        <v>238</v>
      </c>
      <c r="F9" s="278" t="s">
        <v>337</v>
      </c>
      <c r="G9" s="278" t="s">
        <v>628</v>
      </c>
      <c r="H9" s="278" t="s">
        <v>619</v>
      </c>
      <c r="I9" s="278" t="s">
        <v>624</v>
      </c>
      <c r="J9" s="382" t="s">
        <v>890</v>
      </c>
      <c r="K9" s="382" t="s">
        <v>780</v>
      </c>
    </row>
    <row r="10" spans="1:11">
      <c r="A10" s="278" t="s">
        <v>253</v>
      </c>
      <c r="B10" s="278" t="s">
        <v>253</v>
      </c>
      <c r="C10" s="278" t="s">
        <v>255</v>
      </c>
      <c r="D10" s="278" t="s">
        <v>254</v>
      </c>
      <c r="E10" s="279" t="s">
        <v>238</v>
      </c>
      <c r="F10" s="278" t="s">
        <v>338</v>
      </c>
      <c r="G10" s="278" t="s">
        <v>623</v>
      </c>
      <c r="H10" s="278" t="s">
        <v>619</v>
      </c>
      <c r="I10" s="278" t="s">
        <v>624</v>
      </c>
      <c r="J10" s="382" t="s">
        <v>781</v>
      </c>
      <c r="K10" s="382" t="s">
        <v>782</v>
      </c>
    </row>
    <row r="11" spans="1:11">
      <c r="A11" s="278" t="s">
        <v>256</v>
      </c>
      <c r="B11" s="278" t="s">
        <v>471</v>
      </c>
      <c r="C11" s="278" t="s">
        <v>629</v>
      </c>
      <c r="D11" s="278" t="s">
        <v>245</v>
      </c>
      <c r="E11" s="279" t="s">
        <v>238</v>
      </c>
      <c r="F11" s="278" t="s">
        <v>339</v>
      </c>
      <c r="G11" s="278" t="s">
        <v>438</v>
      </c>
      <c r="H11" s="278" t="s">
        <v>619</v>
      </c>
      <c r="I11" s="278" t="s">
        <v>624</v>
      </c>
      <c r="J11" s="382" t="s">
        <v>783</v>
      </c>
      <c r="K11" s="382" t="s">
        <v>784</v>
      </c>
    </row>
    <row r="12" spans="1:11">
      <c r="A12" s="278" t="s">
        <v>257</v>
      </c>
      <c r="B12" s="278" t="s">
        <v>472</v>
      </c>
      <c r="C12" s="278" t="s">
        <v>259</v>
      </c>
      <c r="D12" s="278" t="s">
        <v>258</v>
      </c>
      <c r="E12" s="279" t="s">
        <v>238</v>
      </c>
      <c r="F12" s="278" t="s">
        <v>340</v>
      </c>
      <c r="G12" s="278" t="s">
        <v>623</v>
      </c>
      <c r="H12" s="278" t="s">
        <v>619</v>
      </c>
      <c r="I12" s="278" t="s">
        <v>624</v>
      </c>
      <c r="J12" s="382" t="s">
        <v>785</v>
      </c>
      <c r="K12" s="382" t="s">
        <v>786</v>
      </c>
    </row>
    <row r="13" spans="1:11">
      <c r="A13" s="278" t="s">
        <v>260</v>
      </c>
      <c r="B13" s="278" t="s">
        <v>473</v>
      </c>
      <c r="C13" s="278" t="s">
        <v>262</v>
      </c>
      <c r="D13" s="278" t="s">
        <v>261</v>
      </c>
      <c r="E13" s="279" t="s">
        <v>238</v>
      </c>
      <c r="F13" s="278" t="s">
        <v>341</v>
      </c>
      <c r="G13" s="278" t="s">
        <v>438</v>
      </c>
      <c r="H13" s="278" t="s">
        <v>619</v>
      </c>
      <c r="I13" s="278" t="s">
        <v>624</v>
      </c>
      <c r="J13" s="382" t="s">
        <v>787</v>
      </c>
      <c r="K13" s="382" t="s">
        <v>788</v>
      </c>
    </row>
    <row r="14" spans="1:11">
      <c r="A14" s="278" t="s">
        <v>263</v>
      </c>
      <c r="B14" s="278" t="s">
        <v>474</v>
      </c>
      <c r="C14" s="278" t="s">
        <v>265</v>
      </c>
      <c r="D14" s="278" t="s">
        <v>264</v>
      </c>
      <c r="E14" s="279" t="s">
        <v>238</v>
      </c>
      <c r="F14" s="278"/>
      <c r="G14" s="278" t="s">
        <v>623</v>
      </c>
      <c r="H14" s="278" t="s">
        <v>619</v>
      </c>
      <c r="I14" s="278" t="s">
        <v>624</v>
      </c>
      <c r="J14" s="382" t="s">
        <v>789</v>
      </c>
      <c r="K14" s="382" t="s">
        <v>790</v>
      </c>
    </row>
    <row r="15" spans="1:11">
      <c r="A15" s="278" t="s">
        <v>266</v>
      </c>
      <c r="B15" s="278" t="s">
        <v>266</v>
      </c>
      <c r="C15" s="278" t="s">
        <v>268</v>
      </c>
      <c r="D15" s="278" t="s">
        <v>267</v>
      </c>
      <c r="E15" s="279" t="s">
        <v>238</v>
      </c>
      <c r="F15" s="278" t="s">
        <v>343</v>
      </c>
      <c r="G15" s="278" t="s">
        <v>623</v>
      </c>
      <c r="H15" s="278" t="s">
        <v>619</v>
      </c>
      <c r="I15" s="278" t="s">
        <v>624</v>
      </c>
      <c r="J15" s="382" t="s">
        <v>791</v>
      </c>
      <c r="K15" s="382" t="s">
        <v>792</v>
      </c>
    </row>
    <row r="16" spans="1:11">
      <c r="A16" s="278" t="s">
        <v>269</v>
      </c>
      <c r="B16" s="278" t="s">
        <v>269</v>
      </c>
      <c r="C16" s="278" t="s">
        <v>271</v>
      </c>
      <c r="D16" s="278" t="s">
        <v>270</v>
      </c>
      <c r="E16" s="279" t="s">
        <v>238</v>
      </c>
      <c r="F16" s="278" t="s">
        <v>344</v>
      </c>
      <c r="G16" s="278" t="s">
        <v>623</v>
      </c>
      <c r="H16" s="278" t="s">
        <v>619</v>
      </c>
      <c r="I16" s="278" t="s">
        <v>624</v>
      </c>
      <c r="J16" s="382" t="s">
        <v>793</v>
      </c>
      <c r="K16" s="382" t="s">
        <v>794</v>
      </c>
    </row>
    <row r="17" spans="1:11">
      <c r="A17" s="278" t="s">
        <v>272</v>
      </c>
      <c r="B17" s="278" t="s">
        <v>475</v>
      </c>
      <c r="C17" s="278" t="s">
        <v>273</v>
      </c>
      <c r="D17" s="278" t="s">
        <v>264</v>
      </c>
      <c r="E17" s="279" t="s">
        <v>238</v>
      </c>
      <c r="F17" s="278" t="s">
        <v>345</v>
      </c>
      <c r="G17" s="278" t="s">
        <v>623</v>
      </c>
      <c r="H17" s="278" t="s">
        <v>619</v>
      </c>
      <c r="I17" s="278" t="s">
        <v>624</v>
      </c>
      <c r="J17" s="382" t="s">
        <v>795</v>
      </c>
      <c r="K17" s="382" t="s">
        <v>796</v>
      </c>
    </row>
    <row r="18" spans="1:11">
      <c r="A18" s="278" t="s">
        <v>274</v>
      </c>
      <c r="B18" s="278" t="s">
        <v>274</v>
      </c>
      <c r="C18" s="278" t="s">
        <v>276</v>
      </c>
      <c r="D18" s="278" t="s">
        <v>275</v>
      </c>
      <c r="E18" s="279" t="s">
        <v>238</v>
      </c>
      <c r="F18" s="278" t="s">
        <v>346</v>
      </c>
      <c r="G18" s="278" t="s">
        <v>438</v>
      </c>
      <c r="H18" s="278" t="s">
        <v>619</v>
      </c>
      <c r="I18" s="278" t="s">
        <v>624</v>
      </c>
      <c r="J18" s="382" t="s">
        <v>797</v>
      </c>
      <c r="K18" s="382" t="s">
        <v>798</v>
      </c>
    </row>
    <row r="19" spans="1:11">
      <c r="A19" s="278" t="s">
        <v>277</v>
      </c>
      <c r="B19" s="278" t="s">
        <v>476</v>
      </c>
      <c r="C19" s="278" t="s">
        <v>278</v>
      </c>
      <c r="D19" s="278" t="s">
        <v>237</v>
      </c>
      <c r="E19" s="279" t="s">
        <v>238</v>
      </c>
      <c r="F19" s="278" t="s">
        <v>347</v>
      </c>
      <c r="G19" s="278" t="s">
        <v>628</v>
      </c>
      <c r="H19" s="278" t="s">
        <v>619</v>
      </c>
      <c r="I19" s="278" t="s">
        <v>624</v>
      </c>
      <c r="J19" s="382" t="s">
        <v>799</v>
      </c>
      <c r="K19" s="382" t="s">
        <v>800</v>
      </c>
    </row>
    <row r="20" spans="1:11">
      <c r="A20" s="278" t="s">
        <v>275</v>
      </c>
      <c r="B20" s="278" t="s">
        <v>275</v>
      </c>
      <c r="C20" s="278" t="s">
        <v>279</v>
      </c>
      <c r="D20" s="278" t="s">
        <v>275</v>
      </c>
      <c r="E20" s="279" t="s">
        <v>67</v>
      </c>
      <c r="F20" s="278" t="s">
        <v>348</v>
      </c>
      <c r="G20" s="278" t="s">
        <v>625</v>
      </c>
      <c r="H20" s="278" t="s">
        <v>619</v>
      </c>
      <c r="I20" s="278" t="s">
        <v>624</v>
      </c>
      <c r="J20" s="382" t="s">
        <v>801</v>
      </c>
      <c r="K20" s="382" t="s">
        <v>802</v>
      </c>
    </row>
    <row r="21" spans="1:11">
      <c r="A21" s="278" t="s">
        <v>280</v>
      </c>
      <c r="B21" s="278" t="s">
        <v>280</v>
      </c>
      <c r="C21" s="278" t="s">
        <v>281</v>
      </c>
      <c r="D21" s="278" t="s">
        <v>243</v>
      </c>
      <c r="E21" s="279" t="s">
        <v>67</v>
      </c>
      <c r="F21" s="278" t="s">
        <v>349</v>
      </c>
      <c r="G21" s="278" t="s">
        <v>438</v>
      </c>
      <c r="H21" s="278" t="s">
        <v>619</v>
      </c>
      <c r="I21" s="278" t="s">
        <v>624</v>
      </c>
      <c r="J21" s="382" t="s">
        <v>803</v>
      </c>
      <c r="K21" s="382" t="s">
        <v>804</v>
      </c>
    </row>
    <row r="22" spans="1:11">
      <c r="A22" s="278" t="s">
        <v>282</v>
      </c>
      <c r="B22" s="278" t="s">
        <v>282</v>
      </c>
      <c r="C22" s="278" t="s">
        <v>283</v>
      </c>
      <c r="D22" s="278" t="s">
        <v>282</v>
      </c>
      <c r="E22" s="279" t="s">
        <v>67</v>
      </c>
      <c r="F22" s="278" t="s">
        <v>350</v>
      </c>
      <c r="G22" s="278" t="s">
        <v>438</v>
      </c>
      <c r="H22" s="278" t="s">
        <v>619</v>
      </c>
      <c r="I22" s="278" t="s">
        <v>624</v>
      </c>
      <c r="J22" s="382" t="s">
        <v>805</v>
      </c>
      <c r="K22" s="382" t="s">
        <v>806</v>
      </c>
    </row>
    <row r="23" spans="1:11">
      <c r="A23" s="278" t="s">
        <v>284</v>
      </c>
      <c r="B23" s="278" t="s">
        <v>284</v>
      </c>
      <c r="C23" s="278" t="s">
        <v>285</v>
      </c>
      <c r="D23" s="278" t="s">
        <v>284</v>
      </c>
      <c r="E23" s="279" t="s">
        <v>67</v>
      </c>
      <c r="F23" s="278" t="s">
        <v>351</v>
      </c>
      <c r="G23" s="278" t="s">
        <v>625</v>
      </c>
      <c r="H23" s="278" t="s">
        <v>619</v>
      </c>
      <c r="I23" s="278" t="s">
        <v>624</v>
      </c>
      <c r="J23" s="382" t="s">
        <v>807</v>
      </c>
      <c r="K23" s="382" t="s">
        <v>808</v>
      </c>
    </row>
    <row r="24" spans="1:11">
      <c r="A24" s="278" t="s">
        <v>237</v>
      </c>
      <c r="B24" s="278" t="s">
        <v>237</v>
      </c>
      <c r="C24" s="278" t="s">
        <v>286</v>
      </c>
      <c r="D24" s="278" t="s">
        <v>237</v>
      </c>
      <c r="E24" s="279" t="s">
        <v>67</v>
      </c>
      <c r="F24" s="278" t="s">
        <v>352</v>
      </c>
      <c r="G24" s="278" t="s">
        <v>438</v>
      </c>
      <c r="H24" s="278" t="s">
        <v>619</v>
      </c>
      <c r="I24" s="278" t="s">
        <v>624</v>
      </c>
      <c r="J24" s="382" t="s">
        <v>809</v>
      </c>
      <c r="K24" s="382" t="s">
        <v>810</v>
      </c>
    </row>
    <row r="25" spans="1:11">
      <c r="A25" s="278" t="s">
        <v>287</v>
      </c>
      <c r="B25" s="278" t="s">
        <v>264</v>
      </c>
      <c r="C25" s="278" t="s">
        <v>288</v>
      </c>
      <c r="D25" s="278" t="s">
        <v>264</v>
      </c>
      <c r="E25" s="279" t="s">
        <v>67</v>
      </c>
      <c r="F25" s="278" t="s">
        <v>353</v>
      </c>
      <c r="G25" s="278" t="s">
        <v>623</v>
      </c>
      <c r="H25" s="278" t="s">
        <v>619</v>
      </c>
      <c r="I25" s="278" t="s">
        <v>624</v>
      </c>
      <c r="J25" s="382" t="s">
        <v>811</v>
      </c>
      <c r="K25" s="382" t="s">
        <v>812</v>
      </c>
    </row>
    <row r="26" spans="1:11">
      <c r="A26" s="278" t="s">
        <v>289</v>
      </c>
      <c r="B26" s="278" t="s">
        <v>289</v>
      </c>
      <c r="C26" s="278" t="s">
        <v>290</v>
      </c>
      <c r="D26" s="278" t="s">
        <v>289</v>
      </c>
      <c r="E26" s="279" t="s">
        <v>67</v>
      </c>
      <c r="F26" s="278" t="s">
        <v>354</v>
      </c>
      <c r="G26" s="278" t="s">
        <v>438</v>
      </c>
      <c r="H26" s="278" t="s">
        <v>619</v>
      </c>
      <c r="I26" s="278" t="s">
        <v>624</v>
      </c>
      <c r="J26" s="382" t="s">
        <v>813</v>
      </c>
      <c r="K26" s="382" t="s">
        <v>814</v>
      </c>
    </row>
    <row r="27" spans="1:11">
      <c r="A27" s="278" t="s">
        <v>227</v>
      </c>
      <c r="B27" s="278" t="s">
        <v>477</v>
      </c>
      <c r="C27" s="278" t="s">
        <v>228</v>
      </c>
      <c r="D27" s="278" t="s">
        <v>227</v>
      </c>
      <c r="E27" s="279" t="s">
        <v>67</v>
      </c>
      <c r="F27" s="278" t="s">
        <v>229</v>
      </c>
      <c r="G27" s="278" t="s">
        <v>438</v>
      </c>
      <c r="H27" s="278" t="s">
        <v>619</v>
      </c>
      <c r="I27" s="278" t="s">
        <v>624</v>
      </c>
      <c r="J27" s="382" t="s">
        <v>815</v>
      </c>
      <c r="K27" s="382" t="s">
        <v>816</v>
      </c>
    </row>
    <row r="28" spans="1:11">
      <c r="A28" s="278" t="s">
        <v>254</v>
      </c>
      <c r="B28" s="278" t="s">
        <v>254</v>
      </c>
      <c r="C28" s="278" t="s">
        <v>291</v>
      </c>
      <c r="D28" s="278" t="s">
        <v>254</v>
      </c>
      <c r="E28" s="279" t="s">
        <v>67</v>
      </c>
      <c r="F28" s="278" t="s">
        <v>630</v>
      </c>
      <c r="G28" s="278" t="s">
        <v>438</v>
      </c>
      <c r="H28" s="278" t="s">
        <v>619</v>
      </c>
      <c r="I28" s="278" t="s">
        <v>624</v>
      </c>
      <c r="J28" s="382" t="s">
        <v>817</v>
      </c>
      <c r="K28" s="382" t="s">
        <v>818</v>
      </c>
    </row>
    <row r="29" spans="1:11">
      <c r="A29" s="278" t="s">
        <v>261</v>
      </c>
      <c r="B29" s="278" t="s">
        <v>261</v>
      </c>
      <c r="C29" s="278" t="s">
        <v>292</v>
      </c>
      <c r="D29" s="278" t="s">
        <v>261</v>
      </c>
      <c r="E29" s="279" t="s">
        <v>67</v>
      </c>
      <c r="F29" s="278" t="s">
        <v>355</v>
      </c>
      <c r="G29" s="278" t="s">
        <v>625</v>
      </c>
      <c r="H29" s="278" t="s">
        <v>619</v>
      </c>
      <c r="I29" s="278" t="s">
        <v>624</v>
      </c>
      <c r="J29" s="382" t="s">
        <v>819</v>
      </c>
      <c r="K29" s="382" t="s">
        <v>820</v>
      </c>
    </row>
    <row r="30" spans="1:11">
      <c r="A30" s="278" t="s">
        <v>293</v>
      </c>
      <c r="B30" s="278" t="s">
        <v>293</v>
      </c>
      <c r="C30" s="278" t="s">
        <v>294</v>
      </c>
      <c r="D30" s="278" t="s">
        <v>293</v>
      </c>
      <c r="E30" s="279" t="s">
        <v>67</v>
      </c>
      <c r="F30" s="278" t="s">
        <v>356</v>
      </c>
      <c r="G30" s="278" t="s">
        <v>625</v>
      </c>
      <c r="H30" s="278" t="s">
        <v>619</v>
      </c>
      <c r="I30" s="278" t="s">
        <v>624</v>
      </c>
      <c r="J30" s="382" t="s">
        <v>821</v>
      </c>
      <c r="K30" s="382" t="s">
        <v>822</v>
      </c>
    </row>
    <row r="31" spans="1:11">
      <c r="A31" s="278" t="s">
        <v>295</v>
      </c>
      <c r="B31" s="278" t="s">
        <v>296</v>
      </c>
      <c r="C31" s="278" t="s">
        <v>297</v>
      </c>
      <c r="D31" s="278" t="s">
        <v>296</v>
      </c>
      <c r="E31" s="279" t="s">
        <v>67</v>
      </c>
      <c r="F31" s="278" t="s">
        <v>357</v>
      </c>
      <c r="G31" s="278" t="s">
        <v>628</v>
      </c>
      <c r="H31" s="278" t="s">
        <v>619</v>
      </c>
      <c r="I31" s="278" t="s">
        <v>624</v>
      </c>
      <c r="J31" s="382" t="s">
        <v>823</v>
      </c>
      <c r="K31" s="382" t="s">
        <v>824</v>
      </c>
    </row>
    <row r="32" spans="1:11">
      <c r="A32" s="278" t="s">
        <v>267</v>
      </c>
      <c r="B32" s="278" t="s">
        <v>267</v>
      </c>
      <c r="C32" s="278" t="s">
        <v>298</v>
      </c>
      <c r="D32" s="278" t="s">
        <v>267</v>
      </c>
      <c r="E32" s="279" t="s">
        <v>67</v>
      </c>
      <c r="F32" s="278" t="s">
        <v>358</v>
      </c>
      <c r="G32" s="278" t="s">
        <v>623</v>
      </c>
      <c r="H32" s="278" t="s">
        <v>619</v>
      </c>
      <c r="I32" s="278" t="s">
        <v>624</v>
      </c>
      <c r="J32" s="382" t="s">
        <v>825</v>
      </c>
      <c r="K32" s="382" t="s">
        <v>826</v>
      </c>
    </row>
    <row r="33" spans="1:11">
      <c r="A33" s="278" t="s">
        <v>299</v>
      </c>
      <c r="B33" s="278" t="s">
        <v>299</v>
      </c>
      <c r="C33" s="278" t="s">
        <v>300</v>
      </c>
      <c r="D33" s="278" t="s">
        <v>299</v>
      </c>
      <c r="E33" s="279" t="s">
        <v>67</v>
      </c>
      <c r="F33" s="278" t="s">
        <v>359</v>
      </c>
      <c r="G33" s="278" t="s">
        <v>438</v>
      </c>
      <c r="H33" s="278" t="s">
        <v>619</v>
      </c>
      <c r="I33" s="278" t="s">
        <v>624</v>
      </c>
      <c r="J33" s="382" t="s">
        <v>827</v>
      </c>
      <c r="K33" s="382" t="s">
        <v>828</v>
      </c>
    </row>
    <row r="34" spans="1:11">
      <c r="A34" s="278" t="s">
        <v>270</v>
      </c>
      <c r="B34" s="278" t="s">
        <v>270</v>
      </c>
      <c r="C34" s="278" t="s">
        <v>301</v>
      </c>
      <c r="D34" s="278" t="s">
        <v>270</v>
      </c>
      <c r="E34" s="279" t="s">
        <v>67</v>
      </c>
      <c r="F34" s="278" t="s">
        <v>891</v>
      </c>
      <c r="G34" s="278" t="s">
        <v>628</v>
      </c>
      <c r="H34" s="278" t="s">
        <v>619</v>
      </c>
      <c r="I34" s="278" t="s">
        <v>624</v>
      </c>
      <c r="J34" s="382"/>
      <c r="K34" s="382" t="s">
        <v>892</v>
      </c>
    </row>
    <row r="35" spans="1:11">
      <c r="A35" s="278" t="s">
        <v>302</v>
      </c>
      <c r="B35" s="278" t="s">
        <v>258</v>
      </c>
      <c r="C35" s="278" t="s">
        <v>303</v>
      </c>
      <c r="D35" s="278" t="s">
        <v>258</v>
      </c>
      <c r="E35" s="279" t="s">
        <v>67</v>
      </c>
      <c r="F35" s="278" t="s">
        <v>360</v>
      </c>
      <c r="G35" s="278" t="s">
        <v>625</v>
      </c>
      <c r="H35" s="278" t="s">
        <v>619</v>
      </c>
      <c r="I35" s="278" t="s">
        <v>624</v>
      </c>
      <c r="J35" s="382" t="s">
        <v>829</v>
      </c>
      <c r="K35" s="382" t="s">
        <v>830</v>
      </c>
    </row>
    <row r="36" spans="1:11">
      <c r="A36" s="278" t="s">
        <v>304</v>
      </c>
      <c r="B36" s="278" t="s">
        <v>304</v>
      </c>
      <c r="C36" s="278" t="s">
        <v>305</v>
      </c>
      <c r="D36" s="278" t="s">
        <v>304</v>
      </c>
      <c r="E36" s="279" t="s">
        <v>67</v>
      </c>
      <c r="F36" s="278" t="s">
        <v>361</v>
      </c>
      <c r="G36" s="278" t="s">
        <v>628</v>
      </c>
      <c r="H36" s="278" t="s">
        <v>619</v>
      </c>
      <c r="I36" s="278" t="s">
        <v>624</v>
      </c>
      <c r="J36" s="382" t="s">
        <v>831</v>
      </c>
      <c r="K36" s="382" t="s">
        <v>832</v>
      </c>
    </row>
    <row r="37" spans="1:11">
      <c r="A37" s="278" t="s">
        <v>233</v>
      </c>
      <c r="B37" s="278" t="s">
        <v>233</v>
      </c>
      <c r="C37" s="278" t="s">
        <v>306</v>
      </c>
      <c r="D37" s="278" t="s">
        <v>233</v>
      </c>
      <c r="E37" s="279" t="s">
        <v>67</v>
      </c>
      <c r="F37" s="278" t="s">
        <v>362</v>
      </c>
      <c r="G37" s="278" t="s">
        <v>625</v>
      </c>
      <c r="H37" s="278" t="s">
        <v>619</v>
      </c>
      <c r="I37" s="278" t="s">
        <v>624</v>
      </c>
      <c r="J37" s="382" t="s">
        <v>833</v>
      </c>
      <c r="K37" s="382" t="s">
        <v>834</v>
      </c>
    </row>
    <row r="38" spans="1:11">
      <c r="A38" s="278" t="s">
        <v>307</v>
      </c>
      <c r="B38" s="278" t="s">
        <v>307</v>
      </c>
      <c r="C38" s="278" t="s">
        <v>308</v>
      </c>
      <c r="D38" s="278" t="s">
        <v>233</v>
      </c>
      <c r="E38" s="279" t="s">
        <v>67</v>
      </c>
      <c r="F38" s="278" t="s">
        <v>363</v>
      </c>
      <c r="G38" s="278" t="s">
        <v>625</v>
      </c>
      <c r="H38" s="278" t="s">
        <v>619</v>
      </c>
      <c r="I38" s="278" t="s">
        <v>624</v>
      </c>
      <c r="J38" s="382" t="s">
        <v>835</v>
      </c>
      <c r="K38" s="382" t="s">
        <v>836</v>
      </c>
    </row>
    <row r="39" spans="1:11">
      <c r="A39" s="278" t="s">
        <v>309</v>
      </c>
      <c r="B39" s="278" t="s">
        <v>478</v>
      </c>
      <c r="C39" s="278" t="s">
        <v>310</v>
      </c>
      <c r="D39" s="278" t="s">
        <v>233</v>
      </c>
      <c r="E39" s="279" t="s">
        <v>67</v>
      </c>
      <c r="F39" s="278" t="s">
        <v>837</v>
      </c>
      <c r="G39" s="278" t="s">
        <v>893</v>
      </c>
      <c r="H39" s="278" t="s">
        <v>619</v>
      </c>
      <c r="I39" s="278" t="s">
        <v>624</v>
      </c>
      <c r="J39" s="382" t="s">
        <v>838</v>
      </c>
      <c r="K39" s="382" t="s">
        <v>839</v>
      </c>
    </row>
    <row r="40" spans="1:11">
      <c r="A40" s="278" t="s">
        <v>311</v>
      </c>
      <c r="B40" s="278" t="s">
        <v>311</v>
      </c>
      <c r="C40" s="278" t="s">
        <v>312</v>
      </c>
      <c r="D40" s="278" t="s">
        <v>233</v>
      </c>
      <c r="E40" s="279" t="s">
        <v>238</v>
      </c>
      <c r="F40" s="278" t="s">
        <v>631</v>
      </c>
      <c r="G40" s="278" t="s">
        <v>625</v>
      </c>
      <c r="H40" s="278" t="s">
        <v>619</v>
      </c>
      <c r="I40" s="278" t="s">
        <v>624</v>
      </c>
      <c r="J40" s="382" t="s">
        <v>840</v>
      </c>
      <c r="K40" s="382" t="s">
        <v>841</v>
      </c>
    </row>
    <row r="41" spans="1:11">
      <c r="A41" s="278" t="s">
        <v>313</v>
      </c>
      <c r="B41" s="278" t="s">
        <v>313</v>
      </c>
      <c r="C41" s="278" t="s">
        <v>314</v>
      </c>
      <c r="D41" s="278" t="s">
        <v>261</v>
      </c>
      <c r="E41" s="279" t="s">
        <v>238</v>
      </c>
      <c r="F41" s="278" t="s">
        <v>364</v>
      </c>
      <c r="G41" s="278" t="s">
        <v>628</v>
      </c>
      <c r="H41" s="278" t="s">
        <v>619</v>
      </c>
      <c r="I41" s="278" t="s">
        <v>624</v>
      </c>
      <c r="J41" s="382" t="s">
        <v>842</v>
      </c>
      <c r="K41" s="382" t="s">
        <v>843</v>
      </c>
    </row>
    <row r="42" spans="1:11">
      <c r="A42" s="278" t="s">
        <v>315</v>
      </c>
      <c r="B42" s="278" t="s">
        <v>315</v>
      </c>
      <c r="C42" s="278" t="s">
        <v>316</v>
      </c>
      <c r="D42" s="278" t="s">
        <v>254</v>
      </c>
      <c r="E42" s="279" t="s">
        <v>238</v>
      </c>
      <c r="F42" s="278" t="s">
        <v>365</v>
      </c>
      <c r="G42" s="278" t="s">
        <v>628</v>
      </c>
      <c r="H42" s="278" t="s">
        <v>619</v>
      </c>
      <c r="I42" s="278" t="s">
        <v>624</v>
      </c>
      <c r="J42" s="382" t="s">
        <v>844</v>
      </c>
      <c r="K42" s="382" t="s">
        <v>845</v>
      </c>
    </row>
    <row r="43" spans="1:11">
      <c r="A43" s="278" t="s">
        <v>317</v>
      </c>
      <c r="B43" s="278" t="s">
        <v>317</v>
      </c>
      <c r="C43" s="278" t="s">
        <v>318</v>
      </c>
      <c r="D43" s="278" t="s">
        <v>289</v>
      </c>
      <c r="E43" s="279" t="s">
        <v>238</v>
      </c>
      <c r="F43" s="278" t="s">
        <v>342</v>
      </c>
      <c r="G43" s="278" t="s">
        <v>628</v>
      </c>
      <c r="H43" s="278" t="s">
        <v>619</v>
      </c>
      <c r="I43" s="278" t="s">
        <v>624</v>
      </c>
      <c r="J43" s="382" t="s">
        <v>789</v>
      </c>
      <c r="K43" s="382" t="s">
        <v>894</v>
      </c>
    </row>
    <row r="44" spans="1:11">
      <c r="A44" s="278" t="s">
        <v>319</v>
      </c>
      <c r="B44" s="278" t="s">
        <v>319</v>
      </c>
      <c r="C44" s="278" t="s">
        <v>320</v>
      </c>
      <c r="D44" s="278" t="s">
        <v>258</v>
      </c>
      <c r="E44" s="279" t="s">
        <v>238</v>
      </c>
      <c r="F44" s="278" t="s">
        <v>366</v>
      </c>
      <c r="G44" s="278" t="s">
        <v>625</v>
      </c>
      <c r="H44" s="278" t="s">
        <v>619</v>
      </c>
      <c r="I44" s="278" t="s">
        <v>624</v>
      </c>
      <c r="J44" s="382" t="s">
        <v>846</v>
      </c>
      <c r="K44" s="382" t="s">
        <v>847</v>
      </c>
    </row>
    <row r="45" spans="1:11">
      <c r="A45" s="278" t="s">
        <v>321</v>
      </c>
      <c r="B45" s="278" t="s">
        <v>479</v>
      </c>
      <c r="C45" s="278" t="s">
        <v>322</v>
      </c>
      <c r="D45" s="278" t="s">
        <v>275</v>
      </c>
      <c r="E45" s="279" t="s">
        <v>238</v>
      </c>
      <c r="F45" s="278" t="s">
        <v>367</v>
      </c>
      <c r="G45" s="278" t="s">
        <v>628</v>
      </c>
      <c r="H45" s="278" t="s">
        <v>619</v>
      </c>
      <c r="I45" s="278" t="s">
        <v>624</v>
      </c>
      <c r="J45" s="382" t="s">
        <v>848</v>
      </c>
      <c r="K45" s="382" t="s">
        <v>849</v>
      </c>
    </row>
    <row r="46" spans="1:11">
      <c r="A46" s="278" t="s">
        <v>632</v>
      </c>
      <c r="B46" s="278" t="s">
        <v>632</v>
      </c>
      <c r="C46" s="278" t="s">
        <v>323</v>
      </c>
      <c r="D46" s="278" t="s">
        <v>275</v>
      </c>
      <c r="E46" s="279" t="s">
        <v>234</v>
      </c>
      <c r="F46" s="278" t="s">
        <v>368</v>
      </c>
      <c r="G46" s="278" t="s">
        <v>628</v>
      </c>
      <c r="H46" s="278" t="s">
        <v>619</v>
      </c>
      <c r="I46" s="278" t="s">
        <v>624</v>
      </c>
      <c r="J46" s="382" t="s">
        <v>850</v>
      </c>
      <c r="K46" s="382" t="s">
        <v>851</v>
      </c>
    </row>
    <row r="47" spans="1:11">
      <c r="A47" s="278" t="s">
        <v>516</v>
      </c>
      <c r="B47" s="278" t="s">
        <v>633</v>
      </c>
      <c r="C47" s="278" t="s">
        <v>517</v>
      </c>
      <c r="D47" s="278" t="s">
        <v>275</v>
      </c>
      <c r="E47" s="279" t="s">
        <v>234</v>
      </c>
      <c r="F47" s="278" t="s">
        <v>518</v>
      </c>
      <c r="G47" s="278" t="s">
        <v>628</v>
      </c>
      <c r="H47" s="278" t="s">
        <v>619</v>
      </c>
      <c r="I47" s="278" t="s">
        <v>624</v>
      </c>
      <c r="J47" s="382" t="s">
        <v>852</v>
      </c>
      <c r="K47" s="382" t="s">
        <v>853</v>
      </c>
    </row>
    <row r="48" spans="1:11">
      <c r="A48" s="278" t="s">
        <v>324</v>
      </c>
      <c r="B48" s="278" t="s">
        <v>324</v>
      </c>
      <c r="C48" s="278" t="s">
        <v>325</v>
      </c>
      <c r="D48" s="278" t="s">
        <v>233</v>
      </c>
      <c r="E48" s="279" t="s">
        <v>234</v>
      </c>
      <c r="F48" s="278" t="s">
        <v>854</v>
      </c>
      <c r="G48" s="278" t="s">
        <v>893</v>
      </c>
      <c r="H48" s="278" t="s">
        <v>619</v>
      </c>
      <c r="I48" s="278" t="s">
        <v>624</v>
      </c>
      <c r="J48" s="382" t="s">
        <v>855</v>
      </c>
      <c r="K48" s="382" t="s">
        <v>856</v>
      </c>
    </row>
    <row r="49" spans="1:11">
      <c r="A49" s="278" t="s">
        <v>634</v>
      </c>
      <c r="B49" s="278" t="s">
        <v>636</v>
      </c>
      <c r="C49" s="278" t="s">
        <v>637</v>
      </c>
      <c r="D49" s="278" t="s">
        <v>233</v>
      </c>
      <c r="E49" s="279" t="s">
        <v>234</v>
      </c>
      <c r="F49" s="278" t="s">
        <v>635</v>
      </c>
      <c r="G49" s="278" t="s">
        <v>893</v>
      </c>
      <c r="H49" s="278" t="s">
        <v>619</v>
      </c>
      <c r="I49" s="278" t="s">
        <v>624</v>
      </c>
      <c r="J49" s="382" t="s">
        <v>857</v>
      </c>
      <c r="K49" s="382" t="s">
        <v>858</v>
      </c>
    </row>
    <row r="50" spans="1:11">
      <c r="A50" s="278" t="s">
        <v>326</v>
      </c>
      <c r="B50" s="278" t="s">
        <v>326</v>
      </c>
      <c r="C50" s="278" t="s">
        <v>327</v>
      </c>
      <c r="D50" s="278" t="s">
        <v>275</v>
      </c>
      <c r="E50" s="279" t="s">
        <v>238</v>
      </c>
      <c r="F50" s="278" t="s">
        <v>369</v>
      </c>
      <c r="G50" s="278" t="s">
        <v>438</v>
      </c>
      <c r="H50" s="278" t="s">
        <v>619</v>
      </c>
      <c r="I50" s="278" t="s">
        <v>624</v>
      </c>
      <c r="J50" s="382" t="s">
        <v>859</v>
      </c>
      <c r="K50" s="382" t="s">
        <v>860</v>
      </c>
    </row>
    <row r="51" spans="1:11">
      <c r="A51" s="278" t="s">
        <v>328</v>
      </c>
      <c r="B51" s="278" t="s">
        <v>328</v>
      </c>
      <c r="C51" s="278" t="s">
        <v>329</v>
      </c>
      <c r="D51" s="278" t="s">
        <v>245</v>
      </c>
      <c r="E51" s="279" t="s">
        <v>238</v>
      </c>
      <c r="F51" s="278" t="s">
        <v>370</v>
      </c>
      <c r="G51" s="278" t="s">
        <v>438</v>
      </c>
      <c r="H51" s="278" t="s">
        <v>619</v>
      </c>
      <c r="I51" s="278" t="s">
        <v>624</v>
      </c>
      <c r="J51" s="382" t="s">
        <v>861</v>
      </c>
      <c r="K51" s="382" t="s">
        <v>862</v>
      </c>
    </row>
    <row r="52" spans="1:11">
      <c r="A52" s="278" t="s">
        <v>638</v>
      </c>
      <c r="B52" s="278" t="s">
        <v>640</v>
      </c>
      <c r="C52" s="278" t="s">
        <v>641</v>
      </c>
      <c r="D52" s="278" t="s">
        <v>289</v>
      </c>
      <c r="E52" s="279" t="s">
        <v>639</v>
      </c>
      <c r="F52" s="278" t="s">
        <v>863</v>
      </c>
      <c r="G52" s="278" t="s">
        <v>628</v>
      </c>
      <c r="H52" s="278" t="s">
        <v>619</v>
      </c>
      <c r="I52" s="278" t="s">
        <v>624</v>
      </c>
      <c r="J52" s="382" t="s">
        <v>864</v>
      </c>
      <c r="K52" s="382" t="s">
        <v>865</v>
      </c>
    </row>
    <row r="53" spans="1:11">
      <c r="A53" s="382" t="s">
        <v>866</v>
      </c>
      <c r="B53" s="382" t="s">
        <v>868</v>
      </c>
      <c r="C53" s="382" t="s">
        <v>869</v>
      </c>
      <c r="D53" s="382" t="s">
        <v>233</v>
      </c>
      <c r="E53" s="383" t="s">
        <v>234</v>
      </c>
      <c r="F53" s="382" t="s">
        <v>867</v>
      </c>
      <c r="G53" s="382" t="s">
        <v>625</v>
      </c>
      <c r="H53" s="382" t="s">
        <v>619</v>
      </c>
      <c r="I53" s="382" t="s">
        <v>624</v>
      </c>
      <c r="J53" s="382" t="s">
        <v>870</v>
      </c>
      <c r="K53" s="382" t="s">
        <v>871</v>
      </c>
    </row>
    <row r="54" spans="1:11">
      <c r="A54" s="382" t="s">
        <v>872</v>
      </c>
      <c r="B54" s="382" t="s">
        <v>874</v>
      </c>
      <c r="C54" s="382" t="s">
        <v>875</v>
      </c>
      <c r="D54" s="382" t="s">
        <v>289</v>
      </c>
      <c r="E54" s="383" t="s">
        <v>234</v>
      </c>
      <c r="F54" s="382" t="s">
        <v>873</v>
      </c>
      <c r="G54" s="382" t="s">
        <v>438</v>
      </c>
      <c r="H54" s="382" t="s">
        <v>619</v>
      </c>
      <c r="I54" s="382" t="s">
        <v>624</v>
      </c>
      <c r="J54" s="382" t="s">
        <v>876</v>
      </c>
      <c r="K54" s="382" t="s">
        <v>877</v>
      </c>
    </row>
    <row r="55" spans="1:11">
      <c r="A55" s="382" t="s">
        <v>878</v>
      </c>
      <c r="B55" s="382" t="s">
        <v>878</v>
      </c>
      <c r="C55" s="382" t="s">
        <v>881</v>
      </c>
      <c r="D55" s="382" t="s">
        <v>245</v>
      </c>
      <c r="E55" s="383" t="s">
        <v>879</v>
      </c>
      <c r="F55" s="382" t="s">
        <v>880</v>
      </c>
      <c r="G55" s="382" t="s">
        <v>895</v>
      </c>
      <c r="H55" s="382" t="s">
        <v>619</v>
      </c>
      <c r="I55" s="382" t="s">
        <v>624</v>
      </c>
      <c r="J55" s="382" t="s">
        <v>882</v>
      </c>
      <c r="K55" s="382" t="s">
        <v>883</v>
      </c>
    </row>
    <row r="56" spans="1:11">
      <c r="A56" s="382" t="s">
        <v>173</v>
      </c>
      <c r="B56" s="382" t="s">
        <v>173</v>
      </c>
      <c r="C56" s="382" t="s">
        <v>885</v>
      </c>
      <c r="D56" s="382" t="s">
        <v>275</v>
      </c>
      <c r="E56" s="383" t="s">
        <v>234</v>
      </c>
      <c r="F56" s="382" t="s">
        <v>884</v>
      </c>
      <c r="G56" s="382" t="s">
        <v>895</v>
      </c>
      <c r="H56" s="382" t="s">
        <v>619</v>
      </c>
      <c r="I56" s="382" t="s">
        <v>624</v>
      </c>
      <c r="J56" s="382" t="s">
        <v>886</v>
      </c>
      <c r="K56" s="382" t="s">
        <v>887</v>
      </c>
    </row>
    <row r="57" spans="1:11">
      <c r="A57" s="384" t="s">
        <v>896</v>
      </c>
      <c r="B57" s="384" t="s">
        <v>898</v>
      </c>
      <c r="C57" s="384" t="s">
        <v>899</v>
      </c>
      <c r="D57" s="384" t="s">
        <v>289</v>
      </c>
      <c r="E57" s="385" t="s">
        <v>238</v>
      </c>
      <c r="F57" s="384" t="s">
        <v>897</v>
      </c>
      <c r="G57" s="384" t="s">
        <v>623</v>
      </c>
      <c r="H57" s="384" t="s">
        <v>619</v>
      </c>
      <c r="I57" s="384" t="s">
        <v>624</v>
      </c>
      <c r="J57" s="384" t="s">
        <v>900</v>
      </c>
      <c r="K57" s="384" t="s">
        <v>901</v>
      </c>
    </row>
    <row r="58" spans="1:11">
      <c r="A58" s="384" t="s">
        <v>902</v>
      </c>
      <c r="B58" s="384" t="s">
        <v>903</v>
      </c>
      <c r="C58" s="384" t="s">
        <v>904</v>
      </c>
      <c r="D58" s="384" t="s">
        <v>902</v>
      </c>
      <c r="E58" s="385" t="s">
        <v>67</v>
      </c>
      <c r="F58" s="384" t="s">
        <v>229</v>
      </c>
      <c r="G58" s="384" t="s">
        <v>438</v>
      </c>
      <c r="H58" s="384" t="s">
        <v>619</v>
      </c>
      <c r="I58" s="384" t="s">
        <v>624</v>
      </c>
      <c r="J58" s="384" t="s">
        <v>815</v>
      </c>
      <c r="K58" s="384" t="s">
        <v>816</v>
      </c>
    </row>
    <row r="59" spans="1:11">
      <c r="A59" s="384" t="s">
        <v>905</v>
      </c>
      <c r="B59" s="384" t="s">
        <v>905</v>
      </c>
      <c r="C59" s="384" t="s">
        <v>906</v>
      </c>
      <c r="D59" s="384" t="s">
        <v>905</v>
      </c>
      <c r="E59" s="385" t="s">
        <v>67</v>
      </c>
      <c r="F59" s="384"/>
      <c r="G59" s="384" t="s">
        <v>895</v>
      </c>
      <c r="H59" s="384" t="s">
        <v>619</v>
      </c>
      <c r="I59" s="384" t="s">
        <v>624</v>
      </c>
      <c r="J59" s="384"/>
      <c r="K59" s="384"/>
    </row>
    <row r="60" spans="1:11">
      <c r="A60" s="384" t="s">
        <v>907</v>
      </c>
      <c r="B60" s="384" t="s">
        <v>907</v>
      </c>
      <c r="C60" s="384" t="s">
        <v>910</v>
      </c>
      <c r="D60" s="384" t="s">
        <v>267</v>
      </c>
      <c r="E60" s="385" t="s">
        <v>908</v>
      </c>
      <c r="F60" s="384" t="s">
        <v>909</v>
      </c>
      <c r="G60" s="384" t="s">
        <v>895</v>
      </c>
      <c r="H60" s="384" t="s">
        <v>619</v>
      </c>
      <c r="I60" s="384" t="s">
        <v>624</v>
      </c>
      <c r="J60" s="384" t="s">
        <v>911</v>
      </c>
      <c r="K60" s="384" t="s">
        <v>912</v>
      </c>
    </row>
    <row r="61" spans="1:11">
      <c r="A61" s="384" t="s">
        <v>913</v>
      </c>
      <c r="B61" s="384" t="s">
        <v>914</v>
      </c>
      <c r="C61" s="384" t="s">
        <v>915</v>
      </c>
      <c r="D61" s="384" t="s">
        <v>275</v>
      </c>
      <c r="E61" s="385" t="s">
        <v>234</v>
      </c>
      <c r="F61" s="384"/>
      <c r="G61" s="384" t="s">
        <v>895</v>
      </c>
      <c r="H61" s="384" t="s">
        <v>619</v>
      </c>
      <c r="I61" s="384" t="s">
        <v>624</v>
      </c>
      <c r="J61" s="384"/>
      <c r="K61" s="384"/>
    </row>
    <row r="62" spans="1:11">
      <c r="A62" s="384" t="s">
        <v>916</v>
      </c>
      <c r="B62" s="384" t="s">
        <v>916</v>
      </c>
      <c r="C62" s="384" t="s">
        <v>918</v>
      </c>
      <c r="D62" s="384" t="s">
        <v>902</v>
      </c>
      <c r="E62" s="385" t="s">
        <v>639</v>
      </c>
      <c r="F62" s="384" t="s">
        <v>917</v>
      </c>
      <c r="G62" s="384" t="s">
        <v>895</v>
      </c>
      <c r="H62" s="384" t="s">
        <v>619</v>
      </c>
      <c r="I62" s="384" t="s">
        <v>624</v>
      </c>
      <c r="J62" s="384" t="s">
        <v>919</v>
      </c>
      <c r="K62" s="384"/>
    </row>
    <row r="63" spans="1:11">
      <c r="A63" s="384" t="s">
        <v>920</v>
      </c>
      <c r="B63" s="384" t="s">
        <v>920</v>
      </c>
      <c r="C63" s="384" t="s">
        <v>922</v>
      </c>
      <c r="D63" s="384" t="s">
        <v>275</v>
      </c>
      <c r="E63" s="385" t="s">
        <v>879</v>
      </c>
      <c r="F63" s="384" t="s">
        <v>921</v>
      </c>
      <c r="G63" s="384" t="s">
        <v>895</v>
      </c>
      <c r="H63" s="384" t="s">
        <v>619</v>
      </c>
      <c r="I63" s="384" t="s">
        <v>624</v>
      </c>
      <c r="J63" s="384" t="s">
        <v>923</v>
      </c>
      <c r="K63" s="384" t="s">
        <v>924</v>
      </c>
    </row>
    <row r="64" spans="1:11">
      <c r="A64" s="384" t="s">
        <v>925</v>
      </c>
      <c r="B64" s="384" t="s">
        <v>927</v>
      </c>
      <c r="C64" s="384" t="s">
        <v>928</v>
      </c>
      <c r="D64" s="384" t="s">
        <v>275</v>
      </c>
      <c r="E64" s="385" t="s">
        <v>908</v>
      </c>
      <c r="F64" s="384" t="s">
        <v>926</v>
      </c>
      <c r="G64" s="384" t="s">
        <v>895</v>
      </c>
      <c r="H64" s="384" t="s">
        <v>619</v>
      </c>
      <c r="I64" s="384" t="s">
        <v>624</v>
      </c>
      <c r="J64" s="384"/>
      <c r="K64" s="384"/>
    </row>
    <row r="65" spans="1:11">
      <c r="A65" s="384" t="s">
        <v>929</v>
      </c>
      <c r="B65" s="384" t="s">
        <v>930</v>
      </c>
      <c r="C65" s="384" t="s">
        <v>931</v>
      </c>
      <c r="D65" s="384" t="s">
        <v>275</v>
      </c>
      <c r="E65" s="385" t="s">
        <v>234</v>
      </c>
      <c r="F65" s="384"/>
      <c r="G65" s="384" t="s">
        <v>895</v>
      </c>
      <c r="H65" s="384" t="s">
        <v>619</v>
      </c>
      <c r="I65" s="384" t="s">
        <v>624</v>
      </c>
      <c r="J65" s="384"/>
      <c r="K65" s="384"/>
    </row>
    <row r="66" spans="1:11">
      <c r="A66" s="384" t="s">
        <v>932</v>
      </c>
      <c r="B66" s="384" t="s">
        <v>933</v>
      </c>
      <c r="C66" s="384" t="s">
        <v>934</v>
      </c>
      <c r="D66" s="384" t="s">
        <v>267</v>
      </c>
      <c r="E66" s="385" t="s">
        <v>639</v>
      </c>
      <c r="F66" s="384"/>
      <c r="G66" s="384" t="s">
        <v>895</v>
      </c>
      <c r="H66" s="384" t="s">
        <v>619</v>
      </c>
      <c r="I66" s="384" t="s">
        <v>624</v>
      </c>
      <c r="J66" s="384"/>
      <c r="K66" s="384"/>
    </row>
    <row r="67" spans="1:11">
      <c r="A67" s="384" t="s">
        <v>935</v>
      </c>
      <c r="B67" s="384" t="s">
        <v>936</v>
      </c>
      <c r="C67" s="384" t="s">
        <v>937</v>
      </c>
      <c r="D67" s="384" t="s">
        <v>233</v>
      </c>
      <c r="E67" s="385" t="s">
        <v>639</v>
      </c>
      <c r="F67" s="384"/>
      <c r="G67" s="384" t="s">
        <v>938</v>
      </c>
      <c r="H67" s="384" t="s">
        <v>619</v>
      </c>
      <c r="I67" s="384" t="s">
        <v>624</v>
      </c>
      <c r="J67" s="384"/>
      <c r="K67" s="384"/>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4">
    <pageSetUpPr fitToPage="1"/>
  </sheetPr>
  <dimension ref="A2:W52"/>
  <sheetViews>
    <sheetView rightToLeft="1" zoomScale="145" zoomScaleNormal="145" workbookViewId="0">
      <selection activeCell="F4" sqref="F4"/>
    </sheetView>
  </sheetViews>
  <sheetFormatPr defaultRowHeight="14.25"/>
  <cols>
    <col min="2" max="2" width="11" customWidth="1"/>
    <col min="6" max="6" width="15.375" customWidth="1"/>
    <col min="8" max="8" width="11.875" customWidth="1"/>
    <col min="10" max="10" width="13.375" customWidth="1"/>
    <col min="12" max="12" width="13.625" customWidth="1"/>
    <col min="13" max="13" width="15.625" customWidth="1"/>
    <col min="14" max="14" width="17" customWidth="1"/>
    <col min="16" max="16" width="12.625" customWidth="1"/>
    <col min="18" max="18" width="12" customWidth="1"/>
    <col min="20" max="20" width="20" bestFit="1" customWidth="1"/>
    <col min="21" max="21" width="14.875" customWidth="1"/>
    <col min="22" max="22" width="15.25" customWidth="1"/>
  </cols>
  <sheetData>
    <row r="2" spans="2:23" s="154" customFormat="1" ht="15">
      <c r="B2" s="154" t="s">
        <v>73</v>
      </c>
      <c r="D2" s="154" t="s">
        <v>86</v>
      </c>
      <c r="F2" s="154" t="s">
        <v>107</v>
      </c>
      <c r="H2" s="153" t="s">
        <v>146</v>
      </c>
      <c r="J2" s="153" t="s">
        <v>12</v>
      </c>
      <c r="L2" s="153" t="s">
        <v>142</v>
      </c>
      <c r="N2" s="154" t="s">
        <v>133</v>
      </c>
      <c r="P2" s="154" t="s">
        <v>150</v>
      </c>
      <c r="R2" s="154" t="s">
        <v>197</v>
      </c>
      <c r="T2" s="155" t="s">
        <v>525</v>
      </c>
      <c r="U2" s="156" t="s">
        <v>41</v>
      </c>
      <c r="V2" s="156" t="s">
        <v>375</v>
      </c>
      <c r="W2" s="154" t="s">
        <v>561</v>
      </c>
    </row>
    <row r="3" spans="2:23">
      <c r="B3" t="s">
        <v>74</v>
      </c>
      <c r="D3" t="s">
        <v>110</v>
      </c>
      <c r="F3" t="s">
        <v>889</v>
      </c>
      <c r="H3" s="44" t="s">
        <v>31</v>
      </c>
      <c r="J3" s="40" t="s">
        <v>35</v>
      </c>
      <c r="L3" s="40" t="s">
        <v>144</v>
      </c>
      <c r="N3" t="s">
        <v>136</v>
      </c>
      <c r="P3" t="s">
        <v>102</v>
      </c>
      <c r="Q3">
        <v>0</v>
      </c>
      <c r="R3" t="s">
        <v>102</v>
      </c>
      <c r="T3" s="157" t="s">
        <v>593</v>
      </c>
      <c r="U3" s="158" t="s">
        <v>144</v>
      </c>
      <c r="V3" s="159" t="s">
        <v>386</v>
      </c>
      <c r="W3" t="s">
        <v>562</v>
      </c>
    </row>
    <row r="4" spans="2:23">
      <c r="B4" t="s">
        <v>75</v>
      </c>
      <c r="D4" t="s">
        <v>111</v>
      </c>
      <c r="F4" t="s">
        <v>106</v>
      </c>
      <c r="H4" s="44" t="s">
        <v>89</v>
      </c>
      <c r="J4" s="40" t="s">
        <v>130</v>
      </c>
      <c r="L4" s="40" t="s">
        <v>390</v>
      </c>
      <c r="N4" t="s">
        <v>137</v>
      </c>
      <c r="P4" t="s">
        <v>103</v>
      </c>
      <c r="Q4">
        <v>50</v>
      </c>
      <c r="R4" t="s">
        <v>103</v>
      </c>
      <c r="T4" s="157" t="s">
        <v>592</v>
      </c>
      <c r="U4" s="158" t="s">
        <v>390</v>
      </c>
      <c r="V4" s="159" t="s">
        <v>387</v>
      </c>
      <c r="W4" t="s">
        <v>563</v>
      </c>
    </row>
    <row r="5" spans="2:23">
      <c r="D5" t="s">
        <v>112</v>
      </c>
      <c r="F5" t="s">
        <v>105</v>
      </c>
      <c r="H5" s="44" t="s">
        <v>90</v>
      </c>
      <c r="J5" s="40" t="s">
        <v>131</v>
      </c>
      <c r="L5" s="40" t="s">
        <v>145</v>
      </c>
      <c r="N5" t="s">
        <v>138</v>
      </c>
      <c r="P5" t="s">
        <v>104</v>
      </c>
      <c r="Q5">
        <v>90</v>
      </c>
      <c r="R5" t="s">
        <v>104</v>
      </c>
      <c r="T5" s="157" t="s">
        <v>526</v>
      </c>
      <c r="U5" s="158" t="s">
        <v>145</v>
      </c>
      <c r="V5" s="159" t="s">
        <v>388</v>
      </c>
      <c r="W5" t="s">
        <v>564</v>
      </c>
    </row>
    <row r="6" spans="2:23">
      <c r="D6" t="s">
        <v>113</v>
      </c>
      <c r="F6" t="s">
        <v>141</v>
      </c>
      <c r="H6" s="44" t="s">
        <v>91</v>
      </c>
      <c r="J6" s="40" t="s">
        <v>37</v>
      </c>
      <c r="L6" s="40" t="s">
        <v>43</v>
      </c>
      <c r="N6" t="s">
        <v>134</v>
      </c>
      <c r="P6" t="s">
        <v>151</v>
      </c>
      <c r="Q6">
        <v>100</v>
      </c>
      <c r="R6" t="s">
        <v>140</v>
      </c>
      <c r="T6" s="157" t="s">
        <v>527</v>
      </c>
      <c r="U6" s="158" t="s">
        <v>43</v>
      </c>
      <c r="V6" s="159" t="s">
        <v>389</v>
      </c>
    </row>
    <row r="7" spans="2:23">
      <c r="D7" t="s">
        <v>114</v>
      </c>
      <c r="H7" s="44" t="s">
        <v>92</v>
      </c>
      <c r="J7" s="40" t="s">
        <v>17</v>
      </c>
      <c r="L7" s="61" t="s">
        <v>158</v>
      </c>
      <c r="N7" t="s">
        <v>135</v>
      </c>
      <c r="T7" s="160"/>
      <c r="U7" s="158" t="s">
        <v>549</v>
      </c>
      <c r="V7" s="160"/>
    </row>
    <row r="8" spans="2:23">
      <c r="B8" t="s">
        <v>154</v>
      </c>
      <c r="D8" t="s">
        <v>115</v>
      </c>
      <c r="H8" s="44" t="s">
        <v>16</v>
      </c>
      <c r="J8" s="40" t="s">
        <v>132</v>
      </c>
      <c r="L8" s="41" t="s">
        <v>159</v>
      </c>
      <c r="N8" t="s">
        <v>139</v>
      </c>
      <c r="T8" s="160"/>
      <c r="U8" s="158" t="s">
        <v>391</v>
      </c>
      <c r="V8" s="160"/>
    </row>
    <row r="9" spans="2:23">
      <c r="B9" t="s">
        <v>155</v>
      </c>
      <c r="D9" t="s">
        <v>116</v>
      </c>
      <c r="H9" s="44" t="s">
        <v>93</v>
      </c>
      <c r="J9" s="41" t="s">
        <v>36</v>
      </c>
      <c r="L9" s="40" t="s">
        <v>140</v>
      </c>
      <c r="N9" t="s">
        <v>51</v>
      </c>
      <c r="T9" s="160"/>
      <c r="U9" s="161" t="s">
        <v>392</v>
      </c>
      <c r="V9" s="160"/>
    </row>
    <row r="10" spans="2:23">
      <c r="B10" t="s">
        <v>156</v>
      </c>
      <c r="D10" t="s">
        <v>117</v>
      </c>
      <c r="H10" s="44" t="s">
        <v>34</v>
      </c>
      <c r="T10" s="160"/>
      <c r="U10" s="160"/>
      <c r="V10" s="160"/>
    </row>
    <row r="11" spans="2:23">
      <c r="D11" t="s">
        <v>118</v>
      </c>
      <c r="H11" s="44" t="s">
        <v>94</v>
      </c>
      <c r="T11" s="160"/>
      <c r="U11" s="160"/>
      <c r="V11" s="160"/>
    </row>
    <row r="12" spans="2:23">
      <c r="D12" t="s">
        <v>119</v>
      </c>
      <c r="H12" s="44" t="s">
        <v>92</v>
      </c>
      <c r="T12" s="160"/>
      <c r="U12" s="160"/>
      <c r="V12" s="160"/>
    </row>
    <row r="13" spans="2:23">
      <c r="D13" t="s">
        <v>120</v>
      </c>
      <c r="H13" s="44" t="s">
        <v>16</v>
      </c>
      <c r="T13" s="160"/>
      <c r="U13" s="160"/>
      <c r="V13" s="160"/>
    </row>
    <row r="14" spans="2:23">
      <c r="B14" t="s">
        <v>469</v>
      </c>
      <c r="D14" t="s">
        <v>121</v>
      </c>
      <c r="H14" s="44" t="s">
        <v>93</v>
      </c>
      <c r="J14" t="s">
        <v>454</v>
      </c>
      <c r="K14" t="s">
        <v>455</v>
      </c>
      <c r="M14" t="s">
        <v>464</v>
      </c>
      <c r="T14" s="160"/>
      <c r="U14" s="160"/>
      <c r="V14" s="160"/>
    </row>
    <row r="15" spans="2:23">
      <c r="B15" s="287" t="s">
        <v>647</v>
      </c>
      <c r="D15" t="s">
        <v>122</v>
      </c>
      <c r="H15" s="44" t="s">
        <v>34</v>
      </c>
      <c r="J15" s="205">
        <v>42370</v>
      </c>
      <c r="K15" s="206">
        <f>IF(OR(J15&lt;'גאנט תוצרים'!$I$5,MAX(פרמרטים!$K$14:K14)&gt;=20),"",IF(J15='גאנט תוצרים'!$I$5,1,MAX(פרמרטים!$K$14:K14)+1))</f>
        <v>1</v>
      </c>
      <c r="M15" t="s">
        <v>465</v>
      </c>
      <c r="T15" s="160"/>
      <c r="U15" s="160"/>
      <c r="V15" s="160"/>
    </row>
    <row r="16" spans="2:23">
      <c r="D16" t="s">
        <v>123</v>
      </c>
      <c r="H16" s="44" t="s">
        <v>94</v>
      </c>
      <c r="J16" s="205">
        <v>42401</v>
      </c>
      <c r="K16" s="206">
        <f>IF(OR(J16&lt;'גאנט תוצרים'!$I$5,MAX(פרמרטים!$K$14:K15)&gt;=20),"",IF(J16='גאנט תוצרים'!$I$5,1,MAX(פרמרטים!$K$14:K15)+1))</f>
        <v>2</v>
      </c>
      <c r="M16" t="s">
        <v>466</v>
      </c>
      <c r="T16" s="160"/>
      <c r="U16" s="160"/>
      <c r="V16" s="160"/>
    </row>
    <row r="17" spans="1:22">
      <c r="D17" t="s">
        <v>124</v>
      </c>
      <c r="H17" s="44" t="s">
        <v>95</v>
      </c>
      <c r="J17" s="205">
        <v>42430</v>
      </c>
      <c r="K17" s="206">
        <f>IF(OR(J17&lt;'גאנט תוצרים'!$I$5,MAX(פרמרטים!$K$14:K16)&gt;=20),"",IF(J17='גאנט תוצרים'!$I$5,1,MAX(פרמרטים!$K$14:K16)+1))</f>
        <v>3</v>
      </c>
      <c r="M17" t="s">
        <v>467</v>
      </c>
      <c r="T17" s="160"/>
      <c r="U17" s="160"/>
      <c r="V17" s="160"/>
    </row>
    <row r="18" spans="1:22">
      <c r="D18" t="s">
        <v>125</v>
      </c>
      <c r="H18" s="44" t="s">
        <v>96</v>
      </c>
      <c r="J18" s="205">
        <v>42461</v>
      </c>
      <c r="K18" s="206">
        <f>IF(OR(J18&lt;'גאנט תוצרים'!$I$5,MAX(פרמרטים!$K$14:K17)&gt;=20),"",IF(J18='גאנט תוצרים'!$I$5,1,MAX(פרמרטים!$K$14:K17)+1))</f>
        <v>4</v>
      </c>
      <c r="M18" t="s">
        <v>468</v>
      </c>
      <c r="T18" s="160"/>
      <c r="U18" s="160"/>
      <c r="V18" s="160"/>
    </row>
    <row r="19" spans="1:22">
      <c r="D19" t="s">
        <v>126</v>
      </c>
      <c r="H19" s="44" t="s">
        <v>97</v>
      </c>
      <c r="J19" s="205">
        <v>42491</v>
      </c>
      <c r="K19" s="206">
        <f>IF(OR(J19&lt;'גאנט תוצרים'!$I$5,MAX(פרמרטים!$K$14:K18)&gt;=20),"",IF(J19='גאנט תוצרים'!$I$5,1,MAX(פרמרטים!$K$14:K18)+1))</f>
        <v>5</v>
      </c>
      <c r="T19" s="160"/>
      <c r="U19" s="160"/>
      <c r="V19" s="160"/>
    </row>
    <row r="20" spans="1:22" ht="15">
      <c r="A20" s="281" t="s">
        <v>437</v>
      </c>
      <c r="B20" s="282" t="s">
        <v>439</v>
      </c>
      <c r="D20" t="s">
        <v>127</v>
      </c>
      <c r="H20" s="44" t="s">
        <v>147</v>
      </c>
      <c r="J20" s="205">
        <v>42522</v>
      </c>
      <c r="K20" s="206">
        <f>IF(OR(J20&lt;'גאנט תוצרים'!$I$5,MAX(פרמרטים!$K$14:K19)&gt;=20),"",IF(J20='גאנט תוצרים'!$I$5,1,MAX(פרמרטים!$K$14:K19)+1))</f>
        <v>6</v>
      </c>
      <c r="T20" s="160"/>
      <c r="U20" s="160"/>
      <c r="V20" s="160"/>
    </row>
    <row r="21" spans="1:22">
      <c r="A21" s="283" t="s">
        <v>438</v>
      </c>
      <c r="B21" s="284" t="s">
        <v>440</v>
      </c>
      <c r="D21" t="s">
        <v>128</v>
      </c>
      <c r="H21" s="44" t="s">
        <v>98</v>
      </c>
      <c r="J21" s="205">
        <v>42552</v>
      </c>
      <c r="K21" s="206">
        <f>IF(OR(J21&lt;'גאנט תוצרים'!$I$5,MAX(פרמרטים!$K$14:K20)&gt;=20),"",IF(J21='גאנט תוצרים'!$I$5,1,MAX(פרמרטים!$K$14:K20)+1))</f>
        <v>7</v>
      </c>
      <c r="T21" s="160"/>
      <c r="U21" s="160"/>
      <c r="V21" s="160"/>
    </row>
    <row r="22" spans="1:22">
      <c r="A22" s="283" t="s">
        <v>628</v>
      </c>
      <c r="B22" s="284" t="s">
        <v>643</v>
      </c>
      <c r="D22" t="s">
        <v>28</v>
      </c>
      <c r="H22" s="44" t="s">
        <v>99</v>
      </c>
      <c r="J22" s="205">
        <v>42583</v>
      </c>
      <c r="K22" s="206">
        <f>IF(OR(J22&lt;'גאנט תוצרים'!$I$5,MAX(פרמרטים!$K$14:K21)&gt;=20),"",IF(J22='גאנט תוצרים'!$I$5,1,MAX(פרמרטים!$K$14:K21)+1))</f>
        <v>8</v>
      </c>
      <c r="T22" s="160"/>
      <c r="U22" s="160"/>
      <c r="V22" s="160"/>
    </row>
    <row r="23" spans="1:22">
      <c r="A23" s="283" t="s">
        <v>623</v>
      </c>
      <c r="B23" s="284" t="s">
        <v>645</v>
      </c>
      <c r="D23" t="s">
        <v>30</v>
      </c>
      <c r="H23" s="45" t="s">
        <v>100</v>
      </c>
      <c r="J23" s="205">
        <v>42614</v>
      </c>
      <c r="K23" s="206">
        <f>IF(OR(J23&lt;'גאנט תוצרים'!$I$5,MAX(פרמרטים!$K$14:K22)&gt;=20),"",IF(J23='גאנט תוצרים'!$I$5,1,MAX(פרמרטים!$K$14:K22)+1))</f>
        <v>9</v>
      </c>
      <c r="T23" s="160"/>
      <c r="U23" s="160"/>
      <c r="V23" s="160"/>
    </row>
    <row r="24" spans="1:22">
      <c r="A24" s="283" t="s">
        <v>625</v>
      </c>
      <c r="B24" s="284" t="s">
        <v>646</v>
      </c>
      <c r="D24" t="s">
        <v>129</v>
      </c>
      <c r="J24" s="205">
        <v>42644</v>
      </c>
      <c r="K24" s="206">
        <f>IF(OR(J24&lt;'גאנט תוצרים'!$I$5,MAX(פרמרטים!$K$14:K23)&gt;=20),"",IF(J24='גאנט תוצרים'!$I$5,1,MAX(פרמרטים!$K$14:K23)+1))</f>
        <v>10</v>
      </c>
      <c r="T24" s="160"/>
      <c r="U24" s="160"/>
      <c r="V24" s="160"/>
    </row>
    <row r="25" spans="1:22">
      <c r="A25" s="285" t="s">
        <v>642</v>
      </c>
      <c r="B25" s="286" t="s">
        <v>644</v>
      </c>
      <c r="D25" t="s">
        <v>15</v>
      </c>
      <c r="J25" s="205">
        <v>42675</v>
      </c>
      <c r="K25" s="206">
        <f>IF(OR(J25&lt;'גאנט תוצרים'!$I$5,MAX(פרמרטים!$K$14:K24)&gt;=20),"",IF(J25='גאנט תוצרים'!$I$5,1,MAX(פרמרטים!$K$14:K24)+1))</f>
        <v>11</v>
      </c>
      <c r="T25" s="160"/>
      <c r="U25" s="160"/>
      <c r="V25" s="160"/>
    </row>
    <row r="26" spans="1:22">
      <c r="D26" t="s">
        <v>29</v>
      </c>
      <c r="J26" s="205">
        <v>42705</v>
      </c>
      <c r="K26" s="206">
        <f>IF(OR(J26&lt;'גאנט תוצרים'!$I$5,MAX(פרמרטים!$K$14:K25)&gt;=20),"",IF(J26='גאנט תוצרים'!$I$5,1,MAX(פרמרטים!$K$14:K25)+1))</f>
        <v>12</v>
      </c>
      <c r="T26" s="160"/>
      <c r="U26" s="160"/>
      <c r="V26" s="160"/>
    </row>
    <row r="27" spans="1:22">
      <c r="D27" t="s">
        <v>87</v>
      </c>
      <c r="J27" s="205">
        <v>42736</v>
      </c>
      <c r="K27" s="206">
        <f>IF(OR(J27&lt;'גאנט תוצרים'!$I$5,MAX(פרמרטים!$K$14:K26)&gt;=20),"",IF(J27='גאנט תוצרים'!$I$5,1,MAX(פרמרטים!$K$14:K26)+1))</f>
        <v>13</v>
      </c>
      <c r="T27" s="160"/>
      <c r="U27" s="160"/>
      <c r="V27" s="160"/>
    </row>
    <row r="28" spans="1:22">
      <c r="D28" t="s">
        <v>88</v>
      </c>
      <c r="J28" s="205">
        <v>42767</v>
      </c>
      <c r="K28" s="206">
        <f>IF(OR(J28&lt;'גאנט תוצרים'!$I$5,MAX(פרמרטים!$K$14:K27)&gt;=20),"",IF(J28='גאנט תוצרים'!$I$5,1,MAX(פרמרטים!$K$14:K27)+1))</f>
        <v>14</v>
      </c>
      <c r="T28" s="160"/>
      <c r="U28" s="160"/>
      <c r="V28" s="160"/>
    </row>
    <row r="29" spans="1:22">
      <c r="D29" t="s">
        <v>33</v>
      </c>
      <c r="J29" s="205">
        <v>42795</v>
      </c>
      <c r="K29" s="206">
        <f>IF(OR(J29&lt;'גאנט תוצרים'!$I$5,MAX(פרמרטים!$K$14:K28)&gt;=20),"",IF(J29='גאנט תוצרים'!$I$5,1,MAX(פרמרטים!$K$14:K28)+1))</f>
        <v>15</v>
      </c>
      <c r="T29" s="160"/>
      <c r="U29" s="160"/>
      <c r="V29" s="160"/>
    </row>
    <row r="30" spans="1:22">
      <c r="D30" t="s">
        <v>32</v>
      </c>
      <c r="J30" s="205">
        <v>42826</v>
      </c>
      <c r="K30" s="206">
        <f>IF(OR(J30&lt;'גאנט תוצרים'!$I$5,MAX(פרמרטים!$K$14:K29)&gt;=20),"",IF(J30='גאנט תוצרים'!$I$5,1,MAX(פרמרטים!$K$14:K29)+1))</f>
        <v>16</v>
      </c>
      <c r="T30" s="160"/>
      <c r="U30" s="160"/>
      <c r="V30" s="160"/>
    </row>
    <row r="31" spans="1:22">
      <c r="D31" t="s">
        <v>31</v>
      </c>
      <c r="J31" s="205">
        <v>42856</v>
      </c>
      <c r="K31" s="206">
        <f>IF(OR(J31&lt;'גאנט תוצרים'!$I$5,MAX(פרמרטים!$K$14:K30)&gt;=20),"",IF(J31='גאנט תוצרים'!$I$5,1,MAX(פרמרטים!$K$14:K30)+1))</f>
        <v>17</v>
      </c>
    </row>
    <row r="32" spans="1:22">
      <c r="D32" t="s">
        <v>89</v>
      </c>
      <c r="J32" s="205">
        <v>42887</v>
      </c>
      <c r="K32" s="206">
        <f>IF(OR(J32&lt;'גאנט תוצרים'!$I$5,MAX(פרמרטים!$K$14:K31)&gt;=20),"",IF(J32='גאנט תוצרים'!$I$5,1,MAX(פרמרטים!$K$14:K31)+1))</f>
        <v>18</v>
      </c>
    </row>
    <row r="33" spans="4:11">
      <c r="D33" t="s">
        <v>90</v>
      </c>
      <c r="J33" s="205">
        <v>42917</v>
      </c>
      <c r="K33" s="206">
        <f>IF(OR(J33&lt;'גאנט תוצרים'!$I$5,MAX(פרמרטים!$K$14:K32)&gt;=20),"",IF(J33='גאנט תוצרים'!$I$5,1,MAX(פרמרטים!$K$14:K32)+1))</f>
        <v>19</v>
      </c>
    </row>
    <row r="34" spans="4:11">
      <c r="D34" t="s">
        <v>91</v>
      </c>
      <c r="J34" s="205">
        <v>42948</v>
      </c>
      <c r="K34" s="206">
        <f>IF(OR(J34&lt;'גאנט תוצרים'!$I$5,MAX(פרמרטים!$K$14:K33)&gt;=20),"",IF(J34='גאנט תוצרים'!$I$5,1,MAX(פרמרטים!$K$14:K33)+1))</f>
        <v>20</v>
      </c>
    </row>
    <row r="35" spans="4:11">
      <c r="D35" t="s">
        <v>92</v>
      </c>
      <c r="J35" s="205">
        <v>42979</v>
      </c>
      <c r="K35" s="206" t="str">
        <f>IF(OR(J35&lt;'גאנט תוצרים'!$I$5,MAX(פרמרטים!$K$14:K34)&gt;=20),"",IF(J35='גאנט תוצרים'!$I$5,1,MAX(פרמרטים!$K$14:K34)+1))</f>
        <v/>
      </c>
    </row>
    <row r="36" spans="4:11">
      <c r="D36" t="s">
        <v>16</v>
      </c>
      <c r="J36" s="205">
        <v>43009</v>
      </c>
      <c r="K36" s="206" t="str">
        <f>IF(OR(J36&lt;'גאנט תוצרים'!$I$5,MAX(פרמרטים!$K$14:K35)&gt;=20),"",IF(J36='גאנט תוצרים'!$I$5,1,MAX(פרמרטים!$K$14:K35)+1))</f>
        <v/>
      </c>
    </row>
    <row r="37" spans="4:11">
      <c r="D37" t="s">
        <v>93</v>
      </c>
      <c r="J37" s="205">
        <v>43040</v>
      </c>
      <c r="K37" s="206" t="str">
        <f>IF(OR(J37&lt;'גאנט תוצרים'!$I$5,MAX(פרמרטים!$K$14:K36)&gt;=20),"",IF(J37='גאנט תוצרים'!$I$5,1,MAX(פרמרטים!$K$14:K36)+1))</f>
        <v/>
      </c>
    </row>
    <row r="38" spans="4:11">
      <c r="D38" t="s">
        <v>34</v>
      </c>
      <c r="J38" s="205">
        <v>43070</v>
      </c>
      <c r="K38" s="206" t="str">
        <f>IF(OR(J38&lt;'גאנט תוצרים'!$I$5,MAX(פרמרטים!$K$14:K37)&gt;=20),"",IF(J38='גאנט תוצרים'!$I$5,1,MAX(פרמרטים!$K$14:K37)+1))</f>
        <v/>
      </c>
    </row>
    <row r="39" spans="4:11">
      <c r="D39" t="s">
        <v>94</v>
      </c>
      <c r="J39" s="205">
        <v>43101</v>
      </c>
      <c r="K39" s="206" t="str">
        <f>IF(OR(J39&lt;'גאנט תוצרים'!$I$5,MAX(פרמרטים!$K$14:K38)&gt;=20),"",IF(J39='גאנט תוצרים'!$I$5,1,MAX(פרמרטים!$K$14:K38)+1))</f>
        <v/>
      </c>
    </row>
    <row r="40" spans="4:11">
      <c r="D40" t="s">
        <v>92</v>
      </c>
      <c r="J40" s="205">
        <v>43132</v>
      </c>
      <c r="K40" s="206" t="str">
        <f>IF(OR(J40&lt;'גאנט תוצרים'!$I$5,MAX(פרמרטים!$K$14:K39)&gt;=20),"",IF(J40='גאנט תוצרים'!$I$5,1,MAX(פרמרטים!$K$14:K39)+1))</f>
        <v/>
      </c>
    </row>
    <row r="41" spans="4:11">
      <c r="D41" t="s">
        <v>16</v>
      </c>
      <c r="J41" s="205">
        <v>43160</v>
      </c>
      <c r="K41" s="206" t="str">
        <f>IF(OR(J41&lt;'גאנט תוצרים'!$I$5,MAX(פרמרטים!$K$14:K40)&gt;=20),"",IF(J41='גאנט תוצרים'!$I$5,1,MAX(פרמרטים!$K$14:K40)+1))</f>
        <v/>
      </c>
    </row>
    <row r="42" spans="4:11">
      <c r="D42" t="s">
        <v>93</v>
      </c>
      <c r="J42" s="205">
        <v>43191</v>
      </c>
      <c r="K42" s="206" t="str">
        <f>IF(OR(J42&lt;'גאנט תוצרים'!$I$5,MAX(פרמרטים!$K$14:K41)&gt;=20),"",IF(J42='גאנט תוצרים'!$I$5,1,MAX(פרמרטים!$K$14:K41)+1))</f>
        <v/>
      </c>
    </row>
    <row r="43" spans="4:11">
      <c r="D43" t="s">
        <v>34</v>
      </c>
      <c r="J43" s="205">
        <v>43221</v>
      </c>
      <c r="K43" s="206" t="str">
        <f>IF(OR(J43&lt;'גאנט תוצרים'!$I$5,MAX(פרמרטים!$K$14:K42)&gt;=20),"",IF(J43='גאנט תוצרים'!$I$5,1,MAX(פרמרטים!$K$14:K42)+1))</f>
        <v/>
      </c>
    </row>
    <row r="44" spans="4:11">
      <c r="D44" t="s">
        <v>94</v>
      </c>
      <c r="J44" s="205">
        <v>43252</v>
      </c>
      <c r="K44" s="206" t="str">
        <f>IF(OR(J44&lt;'גאנט תוצרים'!$I$5,MAX(פרמרטים!$K$14:K43)&gt;=20),"",IF(J44='גאנט תוצרים'!$I$5,1,MAX(פרמרטים!$K$14:K43)+1))</f>
        <v/>
      </c>
    </row>
    <row r="45" spans="4:11">
      <c r="D45" t="s">
        <v>95</v>
      </c>
      <c r="J45" s="205">
        <v>43282</v>
      </c>
      <c r="K45" s="206" t="str">
        <f>IF(OR(J45&lt;'גאנט תוצרים'!$I$5,MAX(פרמרטים!$K$14:K44)&gt;=20),"",IF(J45='גאנט תוצרים'!$I$5,1,MAX(פרמרטים!$K$14:K44)+1))</f>
        <v/>
      </c>
    </row>
    <row r="46" spans="4:11">
      <c r="D46" t="s">
        <v>96</v>
      </c>
      <c r="J46" s="205">
        <v>43313</v>
      </c>
      <c r="K46" s="206" t="str">
        <f>IF(OR(J46&lt;'גאנט תוצרים'!$I$5,MAX(פרמרטים!$K$14:K45)&gt;=20),"",IF(J46='גאנט תוצרים'!$I$5,1,MAX(פרמרטים!$K$14:K45)+1))</f>
        <v/>
      </c>
    </row>
    <row r="47" spans="4:11">
      <c r="D47" t="s">
        <v>97</v>
      </c>
      <c r="J47" s="205">
        <v>43344</v>
      </c>
      <c r="K47" s="206" t="str">
        <f>IF(OR(J47&lt;'גאנט תוצרים'!$I$5,MAX(פרמרטים!$K$14:K46)&gt;=20),"",IF(J47='גאנט תוצרים'!$I$5,1,MAX(פרמרטים!$K$14:K46)+1))</f>
        <v/>
      </c>
    </row>
    <row r="48" spans="4:11">
      <c r="D48" t="s">
        <v>147</v>
      </c>
      <c r="J48" s="205">
        <v>43374</v>
      </c>
      <c r="K48" s="206" t="str">
        <f>IF(OR(J48&lt;'גאנט תוצרים'!$I$5,MAX(פרמרטים!$K$14:K47)&gt;=20),"",IF(J48='גאנט תוצרים'!$I$5,1,MAX(פרמרטים!$K$14:K47)+1))</f>
        <v/>
      </c>
    </row>
    <row r="49" spans="4:11">
      <c r="D49" t="s">
        <v>97</v>
      </c>
      <c r="J49" s="205">
        <v>43405</v>
      </c>
      <c r="K49" s="206" t="str">
        <f>IF(OR(J49&lt;'גאנט תוצרים'!$I$5,MAX(פרמרטים!$K$14:K48)&gt;=20),"",IF(J49='גאנט תוצרים'!$I$5,1,MAX(פרמרטים!$K$14:K48)+1))</f>
        <v/>
      </c>
    </row>
    <row r="50" spans="4:11">
      <c r="D50" t="s">
        <v>147</v>
      </c>
      <c r="J50" s="205">
        <v>43435</v>
      </c>
      <c r="K50" s="206" t="str">
        <f>IF(OR(J50&lt;'גאנט תוצרים'!$I$5,MAX(פרמרטים!$K$14:K49)&gt;=20),"",IF(J50='גאנט תוצרים'!$I$5,1,MAX(פרמרטים!$K$14:K49)+1))</f>
        <v/>
      </c>
    </row>
    <row r="51" spans="4:11">
      <c r="D51" t="s">
        <v>100</v>
      </c>
      <c r="J51" s="205"/>
      <c r="K51" s="206" t="str">
        <f>IF(OR(J51&lt;'גאנט תוצרים'!$I$5,MAX(פרמרטים!$K$14:K50)&gt;=20),"",IF(J51='גאנט תוצרים'!$I$5,1,MAX(פרמרטים!$K$14:K50)+1))</f>
        <v/>
      </c>
    </row>
    <row r="52" spans="4:11">
      <c r="J52" s="205"/>
      <c r="K52" s="206" t="str">
        <f>IF(OR(J52&lt;'גאנט תוצרים'!$I$5,MAX(פרמרטים!$K$14:K51)&gt;=20),"",IF(J52='גאנט תוצרים'!$I$5,1,MAX(פרמרטים!$K$14:K51)+1))</f>
        <v/>
      </c>
    </row>
  </sheetData>
  <hyperlinks>
    <hyperlink ref="B15" r:id="rId1"/>
  </hyperlinks>
  <pageMargins left="0.70866141732283472" right="0.70866141732283472" top="0.74803149606299213" bottom="0.74803149606299213" header="0.31496062992125984" footer="0.31496062992125984"/>
  <pageSetup paperSize="9" scale="72" orientation="portrait" verticalDpi="0" r:id="rId2"/>
  <tableParts count="17">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dimension ref="A1:P101"/>
  <sheetViews>
    <sheetView rightToLeft="1" workbookViewId="0">
      <selection activeCell="I15" sqref="I15"/>
    </sheetView>
  </sheetViews>
  <sheetFormatPr defaultRowHeight="14.25"/>
  <cols>
    <col min="1" max="1" width="19" bestFit="1" customWidth="1"/>
    <col min="3" max="3" width="15.5" customWidth="1"/>
    <col min="5" max="5" width="16.5" customWidth="1"/>
    <col min="7" max="7" width="17.125" customWidth="1"/>
    <col min="9" max="9" width="15.625" customWidth="1"/>
    <col min="10" max="10" width="12.5" customWidth="1"/>
    <col min="11" max="11" width="5.875" customWidth="1"/>
    <col min="12" max="12" width="10.875" customWidth="1"/>
  </cols>
  <sheetData>
    <row r="1" spans="1:16" ht="15">
      <c r="A1" t="s">
        <v>548</v>
      </c>
      <c r="C1" t="s">
        <v>600</v>
      </c>
      <c r="E1" t="s">
        <v>601</v>
      </c>
      <c r="G1" t="s">
        <v>602</v>
      </c>
      <c r="I1" t="s">
        <v>603</v>
      </c>
      <c r="J1" t="s">
        <v>604</v>
      </c>
      <c r="K1" t="s">
        <v>605</v>
      </c>
      <c r="L1" t="s">
        <v>156</v>
      </c>
      <c r="N1" s="288" t="s">
        <v>605</v>
      </c>
      <c r="P1" s="288" t="s">
        <v>156</v>
      </c>
    </row>
    <row r="2" spans="1:16">
      <c r="A2" s="276" t="s">
        <v>530</v>
      </c>
      <c r="C2" s="276" t="s">
        <v>397</v>
      </c>
      <c r="E2" s="276" t="s">
        <v>401</v>
      </c>
      <c r="G2" s="276" t="s">
        <v>393</v>
      </c>
      <c r="I2" s="276" t="s">
        <v>939</v>
      </c>
      <c r="J2" s="277" t="s">
        <v>605</v>
      </c>
      <c r="K2">
        <f>IF(ISNUMBER(SEARCH(ספקים[[#Headers],[יצרן]],ספקים[[#This Row],[סוג הספק]])),MAX($K$1:$K1)+1,"")</f>
        <v>1</v>
      </c>
      <c r="L2" t="str">
        <f>IF(ISNUMBER(SEARCH(ספקים[[#Headers],[אינטגרטור]],ספקים[[#This Row],[סוג הספק]])),MAX($L$1:$L1)+1,"")</f>
        <v/>
      </c>
      <c r="N2" s="88" t="str">
        <f>IF(ROWS($N$1:$N1)&gt;MAX(ספקים[יצרן]),"",INDEX(ספקים[שם הספק],MATCH(ROWS($N$1:$N1),ספקים[יצרן],0)))</f>
        <v>ActionBase</v>
      </c>
      <c r="P2" s="88" t="str">
        <f>IF(ROWS($N$1:$N1)&gt;MAX(ספקים[אינטגרטור]),"",INDEX(ספקים[שם הספק],MATCH(ROWS($N$1:$N1),ספקים[אינטגרטור],0)))</f>
        <v>CallFlow</v>
      </c>
    </row>
    <row r="3" spans="1:16">
      <c r="A3" s="276" t="s">
        <v>547</v>
      </c>
      <c r="C3" s="276" t="s">
        <v>398</v>
      </c>
      <c r="E3" s="276" t="s">
        <v>400</v>
      </c>
      <c r="G3" s="276" t="s">
        <v>652</v>
      </c>
      <c r="I3" s="276" t="s">
        <v>940</v>
      </c>
      <c r="J3" s="277" t="s">
        <v>605</v>
      </c>
      <c r="K3">
        <f>IF(ISNUMBER(SEARCH(ספקים[[#Headers],[יצרן]],ספקים[[#This Row],[סוג הספק]])),MAX($K$1:$K2)+1,"")</f>
        <v>2</v>
      </c>
      <c r="L3" t="str">
        <f>IF(ISNUMBER(SEARCH(ספקים[[#Headers],[אינטגרטור]],ספקים[[#This Row],[סוג הספק]])),MAX($L$1:$L2)+1,"")</f>
        <v/>
      </c>
      <c r="N3" s="88" t="str">
        <f>IF(ROWS($N$1:$N2)&gt;MAX(ספקים[יצרן]),"",INDEX(ספקים[שם הספק],MATCH(ROWS($N$1:$N2),ספקים[יצרן],0)))</f>
        <v>bvtech</v>
      </c>
      <c r="P3" s="88" t="str">
        <f>IF(ROWS($N$1:$N2)&gt;MAX(ספקים[אינטגרטור]),"",INDEX(ספקים[שם הספק],MATCH(ROWS($N$1:$N2),ספקים[אינטגרטור],0)))</f>
        <v>Consist</v>
      </c>
    </row>
    <row r="4" spans="1:16">
      <c r="A4" s="276" t="s">
        <v>138</v>
      </c>
      <c r="C4" s="276" t="s">
        <v>399</v>
      </c>
      <c r="E4" s="276" t="s">
        <v>565</v>
      </c>
      <c r="G4" s="276" t="s">
        <v>594</v>
      </c>
      <c r="I4" s="276" t="s">
        <v>941</v>
      </c>
      <c r="J4" s="277" t="s">
        <v>605</v>
      </c>
      <c r="K4">
        <f>IF(ISNUMBER(SEARCH(ספקים[[#Headers],[יצרן]],ספקים[[#This Row],[סוג הספק]])),MAX($K$1:$K3)+1,"")</f>
        <v>3</v>
      </c>
      <c r="L4" t="str">
        <f>IF(ISNUMBER(SEARCH(ספקים[[#Headers],[אינטגרטור]],ספקים[[#This Row],[סוג הספק]])),MAX($L$1:$L3)+1,"")</f>
        <v/>
      </c>
      <c r="N4" s="88" t="str">
        <f>IF(ROWS($N$1:$N3)&gt;MAX(ספקים[יצרן]),"",INDEX(ספקים[שם הספק],MATCH(ROWS($N$1:$N3),ספקים[יצרן],0)))</f>
        <v>CA</v>
      </c>
      <c r="P4" s="88" t="str">
        <f>IF(ROWS($N$1:$N3)&gt;MAX(ספקים[אינטגרטור]),"",INDEX(ספקים[שם הספק],MATCH(ROWS($N$1:$N3),ספקים[אינטגרטור],0)))</f>
        <v>DbMotion</v>
      </c>
    </row>
    <row r="5" spans="1:16">
      <c r="A5" s="276" t="s">
        <v>543</v>
      </c>
      <c r="C5" s="276" t="s">
        <v>565</v>
      </c>
      <c r="E5" s="276" t="s">
        <v>402</v>
      </c>
      <c r="G5" s="276" t="s">
        <v>595</v>
      </c>
      <c r="I5" s="276" t="s">
        <v>942</v>
      </c>
      <c r="J5" s="277" t="s">
        <v>607</v>
      </c>
      <c r="K5">
        <f>IF(ISNUMBER(SEARCH(ספקים[[#Headers],[יצרן]],ספקים[[#This Row],[סוג הספק]])),MAX($K$1:$K4)+1,"")</f>
        <v>4</v>
      </c>
      <c r="L5">
        <f>IF(ISNUMBER(SEARCH(ספקים[[#Headers],[אינטגרטור]],ספקים[[#This Row],[סוג הספק]])),MAX($L$1:$L4)+1,"")</f>
        <v>1</v>
      </c>
      <c r="N5" s="88" t="str">
        <f>IF(ROWS($N$1:$N4)&gt;MAX(ספקים[יצרן]),"",INDEX(ספקים[שם הספק],MATCH(ROWS($N$1:$N4),ספקים[יצרן],0)))</f>
        <v>CallFlow</v>
      </c>
      <c r="P5" s="88" t="str">
        <f>IF(ROWS($N$1:$N4)&gt;MAX(ספקים[אינטגרטור]),"",INDEX(ספקים[שם הספק],MATCH(ROWS($N$1:$N4),ספקים[אינטגרטור],0)))</f>
        <v>Ewave</v>
      </c>
    </row>
    <row r="6" spans="1:16">
      <c r="A6" s="276" t="s">
        <v>531</v>
      </c>
      <c r="C6" s="276" t="s">
        <v>573</v>
      </c>
      <c r="E6" s="276" t="s">
        <v>403</v>
      </c>
      <c r="G6" s="276" t="s">
        <v>596</v>
      </c>
      <c r="I6" s="276" t="s">
        <v>943</v>
      </c>
      <c r="J6" s="277" t="s">
        <v>607</v>
      </c>
      <c r="K6">
        <f>IF(ISNUMBER(SEARCH(ספקים[[#Headers],[יצרן]],ספקים[[#This Row],[סוג הספק]])),MAX($K$1:$K5)+1,"")</f>
        <v>5</v>
      </c>
      <c r="L6">
        <f>IF(ISNUMBER(SEARCH(ספקים[[#Headers],[אינטגרטור]],ספקים[[#This Row],[סוג הספק]])),MAX($L$1:$L5)+1,"")</f>
        <v>2</v>
      </c>
      <c r="N6" s="88" t="str">
        <f>IF(ROWS($N$1:$N5)&gt;MAX(ספקים[יצרן]),"",INDEX(ספקים[שם הספק],MATCH(ROWS($N$1:$N5),ספקים[יצרן],0)))</f>
        <v>Consist</v>
      </c>
      <c r="P6" s="88" t="str">
        <f>IF(ROWS($N$1:$N5)&gt;MAX(ספקים[אינטגרטור]),"",INDEX(ספקים[שם הספק],MATCH(ROWS($N$1:$N5),ספקים[אינטגרטור],0)))</f>
        <v>HPE</v>
      </c>
    </row>
    <row r="7" spans="1:16">
      <c r="A7" s="276" t="s">
        <v>532</v>
      </c>
      <c r="C7" s="276" t="s">
        <v>574</v>
      </c>
      <c r="E7" s="276" t="s">
        <v>394</v>
      </c>
      <c r="G7" s="276" t="s">
        <v>653</v>
      </c>
      <c r="I7" s="276" t="s">
        <v>944</v>
      </c>
      <c r="J7" s="277" t="s">
        <v>156</v>
      </c>
      <c r="K7" t="str">
        <f>IF(ISNUMBER(SEARCH(ספקים[[#Headers],[יצרן]],ספקים[[#This Row],[סוג הספק]])),MAX($K$1:$K6)+1,"")</f>
        <v/>
      </c>
      <c r="L7">
        <f>IF(ISNUMBER(SEARCH(ספקים[[#Headers],[אינטגרטור]],ספקים[[#This Row],[סוג הספק]])),MAX($L$1:$L6)+1,"")</f>
        <v>3</v>
      </c>
      <c r="N7" s="88" t="str">
        <f>IF(ROWS($N$1:$N6)&gt;MAX(ספקים[יצרן]),"",INDEX(ספקים[שם הספק],MATCH(ROWS($N$1:$N6),ספקים[יצרן],0)))</f>
        <v>ESI</v>
      </c>
      <c r="P7" s="88" t="str">
        <f>IF(ROWS($N$1:$N6)&gt;MAX(ספקים[אינטגרטור]),"",INDEX(ספקים[שם הספק],MATCH(ROWS($N$1:$N6),ספקים[אינטגרטור],0)))</f>
        <v>IBM</v>
      </c>
    </row>
    <row r="8" spans="1:16">
      <c r="A8" s="276" t="s">
        <v>542</v>
      </c>
      <c r="C8" s="276" t="s">
        <v>575</v>
      </c>
      <c r="E8" s="276" t="s">
        <v>395</v>
      </c>
      <c r="G8" s="276" t="s">
        <v>597</v>
      </c>
      <c r="I8" s="276" t="s">
        <v>945</v>
      </c>
      <c r="J8" s="277" t="s">
        <v>605</v>
      </c>
      <c r="K8">
        <f>IF(ISNUMBER(SEARCH(ספקים[[#Headers],[יצרן]],ספקים[[#This Row],[סוג הספק]])),MAX($K$1:$K7)+1,"")</f>
        <v>6</v>
      </c>
      <c r="L8" t="str">
        <f>IF(ISNUMBER(SEARCH(ספקים[[#Headers],[אינטגרטור]],ספקים[[#This Row],[סוג הספק]])),MAX($L$1:$L7)+1,"")</f>
        <v/>
      </c>
      <c r="N8" s="88" t="str">
        <f>IF(ROWS($N$1:$N7)&gt;MAX(ספקים[יצרן]),"",INDEX(ספקים[שם הספק],MATCH(ROWS($N$1:$N7),ספקים[יצרן],0)))</f>
        <v>ESRI</v>
      </c>
      <c r="P8" s="88" t="str">
        <f>IF(ROWS($N$1:$N7)&gt;MAX(ספקים[אינטגרטור]),"",INDEX(ספקים[שם הספק],MATCH(ROWS($N$1:$N7),ספקים[אינטגרטור],0)))</f>
        <v>Matrix</v>
      </c>
    </row>
    <row r="9" spans="1:16">
      <c r="A9" s="276" t="s">
        <v>540</v>
      </c>
      <c r="C9" s="276" t="s">
        <v>576</v>
      </c>
      <c r="E9" s="276" t="s">
        <v>396</v>
      </c>
      <c r="G9" s="276" t="s">
        <v>598</v>
      </c>
      <c r="I9" s="276" t="s">
        <v>946</v>
      </c>
      <c r="J9" s="277" t="s">
        <v>605</v>
      </c>
      <c r="K9">
        <f>IF(ISNUMBER(SEARCH(ספקים[[#Headers],[יצרן]],ספקים[[#This Row],[סוג הספק]])),MAX($K$1:$K8)+1,"")</f>
        <v>7</v>
      </c>
      <c r="L9" t="str">
        <f>IF(ISNUMBER(SEARCH(ספקים[[#Headers],[אינטגרטור]],ספקים[[#This Row],[סוג הספק]])),MAX($L$1:$L8)+1,"")</f>
        <v/>
      </c>
      <c r="N9" s="88" t="str">
        <f>IF(ROWS($N$1:$N8)&gt;MAX(ספקים[יצרן]),"",INDEX(ספקים[שם הספק],MATCH(ROWS($N$1:$N8),ספקים[יצרן],0)))</f>
        <v>Ewave</v>
      </c>
      <c r="P9" s="88" t="str">
        <f>IF(ROWS($N$1:$N8)&gt;MAX(ספקים[אינטגרטור]),"",INDEX(ספקים[שם הספק],MATCH(ROWS($N$1:$N8),ספקים[אינטגרטור],0)))</f>
        <v>NESS</v>
      </c>
    </row>
    <row r="10" spans="1:16">
      <c r="A10" s="276" t="s">
        <v>544</v>
      </c>
      <c r="C10" s="276" t="s">
        <v>577</v>
      </c>
      <c r="E10" s="276" t="s">
        <v>566</v>
      </c>
      <c r="G10" s="276" t="s">
        <v>599</v>
      </c>
      <c r="I10" s="276" t="s">
        <v>947</v>
      </c>
      <c r="J10" s="277" t="s">
        <v>607</v>
      </c>
      <c r="K10">
        <f>IF(ISNUMBER(SEARCH(ספקים[[#Headers],[יצרן]],ספקים[[#This Row],[סוג הספק]])),MAX($K$1:$K9)+1,"")</f>
        <v>8</v>
      </c>
      <c r="L10">
        <f>IF(ISNUMBER(SEARCH(ספקים[[#Headers],[אינטגרטור]],ספקים[[#This Row],[סוג הספק]])),MAX($L$1:$L9)+1,"")</f>
        <v>4</v>
      </c>
      <c r="N10" s="88" t="str">
        <f>IF(ROWS($N$1:$N9)&gt;MAX(ספקים[יצרן]),"",INDEX(ספקים[שם הספק],MATCH(ROWS($N$1:$N9),ספקים[יצרן],0)))</f>
        <v>HPE</v>
      </c>
      <c r="P10" s="88" t="str">
        <f>IF(ROWS($N$1:$N9)&gt;MAX(ספקים[אינטגרטור]),"",INDEX(ספקים[שם הספק],MATCH(ROWS($N$1:$N9),ספקים[אינטגרטור],0)))</f>
        <v>ONE</v>
      </c>
    </row>
    <row r="11" spans="1:16">
      <c r="A11" s="276" t="s">
        <v>376</v>
      </c>
      <c r="C11" s="276" t="s">
        <v>578</v>
      </c>
      <c r="E11" s="276" t="s">
        <v>550</v>
      </c>
      <c r="G11" s="276" t="s">
        <v>888</v>
      </c>
      <c r="I11" s="276" t="s">
        <v>606</v>
      </c>
      <c r="J11" s="277" t="s">
        <v>607</v>
      </c>
      <c r="K11">
        <f>IF(ISNUMBER(SEARCH(ספקים[[#Headers],[יצרן]],ספקים[[#This Row],[סוג הספק]])),MAX($K$1:$K10)+1,"")</f>
        <v>9</v>
      </c>
      <c r="L11">
        <f>IF(ISNUMBER(SEARCH(ספקים[[#Headers],[אינטגרטור]],ספקים[[#This Row],[סוג הספק]])),MAX($L$1:$L10)+1,"")</f>
        <v>5</v>
      </c>
      <c r="N11" s="88" t="str">
        <f>IF(ROWS($N$1:$N10)&gt;MAX(ספקים[יצרן]),"",INDEX(ספקים[שם הספק],MATCH(ROWS($N$1:$N10),ספקים[יצרן],0)))</f>
        <v>IBM</v>
      </c>
      <c r="P11" s="88" t="str">
        <f>IF(ROWS($N$1:$N10)&gt;MAX(ספקים[אינטגרטור]),"",INDEX(ספקים[שם הספק],MATCH(ROWS($N$1:$N10),ספקים[אינטגרטור],0)))</f>
        <v>Sapiens</v>
      </c>
    </row>
    <row r="12" spans="1:16">
      <c r="A12" s="276" t="s">
        <v>558</v>
      </c>
      <c r="C12" s="276" t="s">
        <v>579</v>
      </c>
      <c r="E12" s="276" t="s">
        <v>567</v>
      </c>
      <c r="I12" s="276" t="s">
        <v>608</v>
      </c>
      <c r="J12" s="277" t="s">
        <v>607</v>
      </c>
      <c r="K12" s="381">
        <f>IF(ISNUMBER(SEARCH(ספקים[[#Headers],[יצרן]],ספקים[[#This Row],[סוג הספק]])),MAX($K$1:$K11)+1,"")</f>
        <v>10</v>
      </c>
      <c r="L12" s="381">
        <f>IF(ISNUMBER(SEARCH(ספקים[[#Headers],[אינטגרטור]],ספקים[[#This Row],[סוג הספק]])),MAX($L$1:$L11)+1,"")</f>
        <v>6</v>
      </c>
      <c r="N12" s="88" t="str">
        <f>IF(ROWS($N$1:$N11)&gt;MAX(ספקים[יצרן]),"",INDEX(ספקים[שם הספק],MATCH(ROWS($N$1:$N11),ספקים[יצרן],0)))</f>
        <v>IFN</v>
      </c>
      <c r="P12" s="88" t="str">
        <f>IF(ROWS($N$1:$N11)&gt;MAX(ספקים[אינטגרטור]),"",INDEX(ספקים[שם הספק],MATCH(ROWS($N$1:$N11),ספקים[אינטגרטור],0)))</f>
        <v>Starlims</v>
      </c>
    </row>
    <row r="13" spans="1:16">
      <c r="A13" s="276" t="s">
        <v>377</v>
      </c>
      <c r="C13" s="276" t="s">
        <v>580</v>
      </c>
      <c r="E13" s="276" t="s">
        <v>568</v>
      </c>
      <c r="I13" s="276" t="s">
        <v>948</v>
      </c>
      <c r="J13" s="277" t="s">
        <v>605</v>
      </c>
      <c r="K13" s="381">
        <f>IF(ISNUMBER(SEARCH(ספקים[[#Headers],[יצרן]],ספקים[[#This Row],[סוג הספק]])),MAX($K$1:$K12)+1,"")</f>
        <v>11</v>
      </c>
      <c r="L13" s="381" t="str">
        <f>IF(ISNUMBER(SEARCH(ספקים[[#Headers],[אינטגרטור]],ספקים[[#This Row],[סוג הספק]])),MAX($L$1:$L12)+1,"")</f>
        <v/>
      </c>
      <c r="N13" s="88" t="str">
        <f>IF(ROWS($N$1:$N12)&gt;MAX(ספקים[יצרן]),"",INDEX(ספקים[שם הספק],MATCH(ROWS($N$1:$N12),ספקים[יצרן],0)))</f>
        <v>NESS</v>
      </c>
      <c r="P13" s="88" t="str">
        <f>IF(ROWS($N$1:$N12)&gt;MAX(ספקים[אינטגרטור]),"",INDEX(ספקים[שם הספק],MATCH(ROWS($N$1:$N12),ספקים[אינטגרטור],0)))</f>
        <v>yoto</v>
      </c>
    </row>
    <row r="14" spans="1:16">
      <c r="A14" s="276" t="s">
        <v>533</v>
      </c>
      <c r="C14" s="276" t="s">
        <v>581</v>
      </c>
      <c r="E14" s="276" t="s">
        <v>569</v>
      </c>
      <c r="I14" s="276" t="s">
        <v>949</v>
      </c>
      <c r="J14" s="277" t="s">
        <v>156</v>
      </c>
      <c r="K14" s="381" t="str">
        <f>IF(ISNUMBER(SEARCH(ספקים[[#Headers],[יצרן]],ספקים[[#This Row],[סוג הספק]])),MAX($K$1:$K13)+1,"")</f>
        <v/>
      </c>
      <c r="L14" s="381">
        <f>IF(ISNUMBER(SEARCH(ספקים[[#Headers],[אינטגרטור]],ספקים[[#This Row],[סוג הספק]])),MAX($L$1:$L13)+1,"")</f>
        <v>7</v>
      </c>
      <c r="N14" s="88" t="str">
        <f>IF(ROWS($N$1:$N13)&gt;MAX(ספקים[יצרן]),"",INDEX(ספקים[שם הספק],MATCH(ROWS($N$1:$N13),ספקים[יצרן],0)))</f>
        <v>Oracle</v>
      </c>
      <c r="P14" s="88" t="str">
        <f>IF(ROWS($N$1:$N13)&gt;MAX(ספקים[אינטגרטור]),"",INDEX(ספקים[שם הספק],MATCH(ROWS($N$1:$N13),ספקים[אינטגרטור],0)))</f>
        <v>אחר - נא למלא בתא</v>
      </c>
    </row>
    <row r="15" spans="1:16">
      <c r="A15" s="276" t="s">
        <v>534</v>
      </c>
      <c r="C15" s="276" t="s">
        <v>582</v>
      </c>
      <c r="E15" s="276" t="s">
        <v>570</v>
      </c>
      <c r="I15" s="276" t="s">
        <v>609</v>
      </c>
      <c r="J15" s="277" t="s">
        <v>607</v>
      </c>
      <c r="K15" s="381">
        <f>IF(ISNUMBER(SEARCH(ספקים[[#Headers],[יצרן]],ספקים[[#This Row],[סוג הספק]])),MAX($K$1:$K14)+1,"")</f>
        <v>12</v>
      </c>
      <c r="L15" s="381">
        <f>IF(ISNUMBER(SEARCH(ספקים[[#Headers],[אינטגרטור]],ספקים[[#This Row],[סוג הספק]])),MAX($L$1:$L14)+1,"")</f>
        <v>8</v>
      </c>
      <c r="N15" s="88" t="str">
        <f>IF(ROWS($N$1:$N14)&gt;MAX(ספקים[יצרן]),"",INDEX(ספקים[שם הספק],MATCH(ROWS($N$1:$N14),ספקים[יצרן],0)))</f>
        <v>QSOFT</v>
      </c>
      <c r="P15" s="88" t="str">
        <f>IF(ROWS($N$1:$N14)&gt;MAX(ספקים[אינטגרטור]),"",INDEX(ספקים[שם הספק],MATCH(ROWS($N$1:$N14),ספקים[אינטגרטור],0)))</f>
        <v>אקטיביו</v>
      </c>
    </row>
    <row r="16" spans="1:16">
      <c r="A16" s="276" t="s">
        <v>378</v>
      </c>
      <c r="C16" s="276" t="s">
        <v>583</v>
      </c>
      <c r="E16" s="276" t="s">
        <v>571</v>
      </c>
      <c r="I16" s="276" t="s">
        <v>611</v>
      </c>
      <c r="J16" s="277" t="s">
        <v>156</v>
      </c>
      <c r="K16" s="381" t="str">
        <f>IF(ISNUMBER(SEARCH(ספקים[[#Headers],[יצרן]],ספקים[[#This Row],[סוג הספק]])),MAX($K$1:$K15)+1,"")</f>
        <v/>
      </c>
      <c r="L16" s="381">
        <f>IF(ISNUMBER(SEARCH(ספקים[[#Headers],[אינטגרטור]],ספקים[[#This Row],[סוג הספק]])),MAX($L$1:$L15)+1,"")</f>
        <v>9</v>
      </c>
      <c r="N16" s="88" t="str">
        <f>IF(ROWS($N$1:$N15)&gt;MAX(ספקים[יצרן]),"",INDEX(ספקים[שם הספק],MATCH(ROWS($N$1:$N15),ספקים[יצרן],0)))</f>
        <v>SAP</v>
      </c>
      <c r="P16" s="88" t="str">
        <f>IF(ROWS($N$1:$N15)&gt;MAX(ספקים[אינטגרטור]),"",INDEX(ספקים[שם הספק],MATCH(ROWS($N$1:$N15),ספקים[אינטגרטור],0)))</f>
        <v>בזק</v>
      </c>
    </row>
    <row r="17" spans="1:16">
      <c r="A17" s="276" t="s">
        <v>535</v>
      </c>
      <c r="C17" s="276" t="s">
        <v>584</v>
      </c>
      <c r="E17" s="276" t="s">
        <v>572</v>
      </c>
      <c r="I17" s="276" t="s">
        <v>401</v>
      </c>
      <c r="J17" s="277" t="s">
        <v>605</v>
      </c>
      <c r="K17" s="381">
        <f>IF(ISNUMBER(SEARCH(ספקים[[#Headers],[יצרן]],ספקים[[#This Row],[סוג הספק]])),MAX($K$1:$K16)+1,"")</f>
        <v>13</v>
      </c>
      <c r="L17" s="381" t="str">
        <f>IF(ISNUMBER(SEARCH(ספקים[[#Headers],[אינטגרטור]],ספקים[[#This Row],[סוג הספק]])),MAX($L$1:$L16)+1,"")</f>
        <v/>
      </c>
      <c r="N17" s="88" t="str">
        <f>IF(ROWS($N$1:$N16)&gt;MAX(ספקים[יצרן]),"",INDEX(ספקים[שם הספק],MATCH(ROWS($N$1:$N16),ספקים[יצרן],0)))</f>
        <v>SGI</v>
      </c>
      <c r="P17" s="88" t="str">
        <f>IF(ROWS($N$1:$N16)&gt;MAX(ספקים[אינטגרטור]),"",INDEX(ספקים[שם הספק],MATCH(ROWS($N$1:$N16),ספקים[אינטגרטור],0)))</f>
        <v>בינת</v>
      </c>
    </row>
    <row r="18" spans="1:16">
      <c r="A18" s="276" t="s">
        <v>539</v>
      </c>
      <c r="C18" s="276" t="s">
        <v>585</v>
      </c>
      <c r="E18" s="276" t="s">
        <v>551</v>
      </c>
      <c r="I18" s="276" t="s">
        <v>950</v>
      </c>
      <c r="J18" s="277" t="s">
        <v>605</v>
      </c>
      <c r="K18" s="381">
        <f>IF(ISNUMBER(SEARCH(ספקים[[#Headers],[יצרן]],ספקים[[#This Row],[סוג הספק]])),MAX($K$1:$K17)+1,"")</f>
        <v>14</v>
      </c>
      <c r="L18" s="381" t="str">
        <f>IF(ISNUMBER(SEARCH(ספקים[[#Headers],[אינטגרטור]],ספקים[[#This Row],[סוג הספק]])),MAX($L$1:$L17)+1,"")</f>
        <v/>
      </c>
      <c r="N18" s="88" t="str">
        <f>IF(ROWS($N$1:$N17)&gt;MAX(ספקים[יצרן]),"",INDEX(ספקים[שם הספק],MATCH(ROWS($N$1:$N17),ספקים[יצרן],0)))</f>
        <v>SRL</v>
      </c>
      <c r="P18" s="88" t="str">
        <f>IF(ROWS($N$1:$N17)&gt;MAX(ספקים[אינטגרטור]),"",INDEX(ספקים[שם הספק],MATCH(ROWS($N$1:$N17),ספקים[אינטגרטור],0)))</f>
        <v>הראל</v>
      </c>
    </row>
    <row r="19" spans="1:16">
      <c r="A19" s="276" t="s">
        <v>529</v>
      </c>
      <c r="C19" s="276" t="s">
        <v>586</v>
      </c>
      <c r="E19" s="276" t="s">
        <v>888</v>
      </c>
      <c r="I19" s="276" t="s">
        <v>616</v>
      </c>
      <c r="J19" s="277" t="s">
        <v>605</v>
      </c>
      <c r="K19" s="381">
        <f>IF(ISNUMBER(SEARCH(ספקים[[#Headers],[יצרן]],ספקים[[#This Row],[סוג הספק]])),MAX($K$1:$K18)+1,"")</f>
        <v>15</v>
      </c>
      <c r="L19" s="381" t="str">
        <f>IF(ISNUMBER(SEARCH(ספקים[[#Headers],[אינטגרטור]],ספקים[[#This Row],[סוג הספק]])),MAX($L$1:$L18)+1,"")</f>
        <v/>
      </c>
      <c r="N19" s="88" t="str">
        <f>IF(ROWS($N$1:$N18)&gt;MAX(ספקים[יצרן]),"",INDEX(ספקים[שם הספק],MATCH(ROWS($N$1:$N18),ספקים[יצרן],0)))</f>
        <v>אגרון</v>
      </c>
      <c r="P19" s="88" t="str">
        <f>IF(ROWS($N$1:$N18)&gt;MAX(ספקים[אינטגרטור]),"",INDEX(ספקים[שם הספק],MATCH(ROWS($N$1:$N18),ספקים[אינטגרטור],0)))</f>
        <v>טופ סולושנס</v>
      </c>
    </row>
    <row r="20" spans="1:16">
      <c r="A20" s="276" t="s">
        <v>379</v>
      </c>
      <c r="C20" s="276" t="s">
        <v>567</v>
      </c>
      <c r="I20" s="276" t="s">
        <v>951</v>
      </c>
      <c r="J20" s="277" t="s">
        <v>156</v>
      </c>
      <c r="K20" s="381" t="str">
        <f>IF(ISNUMBER(SEARCH(ספקים[[#Headers],[יצרן]],ספקים[[#This Row],[סוג הספק]])),MAX($K$1:$K19)+1,"")</f>
        <v/>
      </c>
      <c r="L20" s="381">
        <f>IF(ISNUMBER(SEARCH(ספקים[[#Headers],[אינטגרטור]],ספקים[[#This Row],[סוג הספק]])),MAX($L$1:$L19)+1,"")</f>
        <v>10</v>
      </c>
      <c r="N20" s="88" t="str">
        <f>IF(ROWS($N$1:$N19)&gt;MAX(ספקים[יצרן]),"",INDEX(ספקים[שם הספק],MATCH(ROWS($N$1:$N19),ספקים[יצרן],0)))</f>
        <v>אחר - נא למלא בתא</v>
      </c>
      <c r="P20" s="88" t="str">
        <f>IF(ROWS($N$1:$N19)&gt;MAX(ספקים[אינטגרטור]),"",INDEX(ספקים[שם הספק],MATCH(ROWS($N$1:$N19),ספקים[אינטגרטור],0)))</f>
        <v>טלדור</v>
      </c>
    </row>
    <row r="21" spans="1:16">
      <c r="A21" s="276" t="s">
        <v>380</v>
      </c>
      <c r="C21" s="276" t="s">
        <v>587</v>
      </c>
      <c r="I21" s="276" t="s">
        <v>952</v>
      </c>
      <c r="J21" s="277" t="s">
        <v>605</v>
      </c>
      <c r="K21" s="381">
        <f>IF(ISNUMBER(SEARCH(ספקים[[#Headers],[יצרן]],ספקים[[#This Row],[סוג הספק]])),MAX($K$1:$K20)+1,"")</f>
        <v>16</v>
      </c>
      <c r="L21" s="381" t="str">
        <f>IF(ISNUMBER(SEARCH(ספקים[[#Headers],[אינטגרטור]],ספקים[[#This Row],[סוג הספק]])),MAX($L$1:$L20)+1,"")</f>
        <v/>
      </c>
      <c r="N21" s="88" t="str">
        <f>IF(ROWS($N$1:$N20)&gt;MAX(ספקים[יצרן]),"",INDEX(ספקים[שם הספק],MATCH(ROWS($N$1:$N20),ספקים[יצרן],0)))</f>
        <v>אקסיומה</v>
      </c>
      <c r="P21" s="88" t="str">
        <f>IF(ROWS($N$1:$N20)&gt;MAX(ספקים[אינטגרטור]),"",INDEX(ספקים[שם הספק],MATCH(ROWS($N$1:$N20),ספקים[אינטגרטור],0)))</f>
        <v>יעל</v>
      </c>
    </row>
    <row r="22" spans="1:16">
      <c r="A22" s="276" t="s">
        <v>381</v>
      </c>
      <c r="C22" s="276" t="s">
        <v>588</v>
      </c>
      <c r="I22" s="276" t="s">
        <v>953</v>
      </c>
      <c r="J22" s="277" t="s">
        <v>605</v>
      </c>
      <c r="K22" s="381">
        <f>IF(ISNUMBER(SEARCH(ספקים[[#Headers],[יצרן]],ספקים[[#This Row],[סוג הספק]])),MAX($K$1:$K21)+1,"")</f>
        <v>17</v>
      </c>
      <c r="L22" s="381" t="str">
        <f>IF(ISNUMBER(SEARCH(ספקים[[#Headers],[אינטגרטור]],ספקים[[#This Row],[סוג הספק]])),MAX($L$1:$L21)+1,"")</f>
        <v/>
      </c>
      <c r="N22" s="88" t="str">
        <f>IF(ROWS($N$1:$N21)&gt;MAX(ספקים[יצרן]),"",INDEX(ספקים[שם הספק],MATCH(ROWS($N$1:$N21),ספקים[יצרן],0)))</f>
        <v>יעל</v>
      </c>
      <c r="P22" s="88" t="str">
        <f>IF(ROWS($N$1:$N21)&gt;MAX(ספקים[אינטגרטור]),"",INDEX(ספקים[שם הספק],MATCH(ROWS($N$1:$N21),ספקים[אינטגרטור],0)))</f>
        <v>ליבי מערכות-פירמיד</v>
      </c>
    </row>
    <row r="23" spans="1:16">
      <c r="A23" s="276" t="s">
        <v>382</v>
      </c>
      <c r="C23" s="276" t="s">
        <v>589</v>
      </c>
      <c r="I23" s="276" t="s">
        <v>954</v>
      </c>
      <c r="J23" s="277" t="s">
        <v>156</v>
      </c>
      <c r="K23" s="381" t="str">
        <f>IF(ISNUMBER(SEARCH(ספקים[[#Headers],[יצרן]],ספקים[[#This Row],[סוג הספק]])),MAX($K$1:$K22)+1,"")</f>
        <v/>
      </c>
      <c r="L23" s="381">
        <f>IF(ISNUMBER(SEARCH(ספקים[[#Headers],[אינטגרטור]],ספקים[[#This Row],[סוג הספק]])),MAX($L$1:$L22)+1,"")</f>
        <v>11</v>
      </c>
      <c r="N23" s="88" t="str">
        <f>IF(ROWS($N$1:$N22)&gt;MAX(ספקים[יצרן]),"",INDEX(ספקים[שם הספק],MATCH(ROWS($N$1:$N22),ספקים[יצרן],0)))</f>
        <v>מיקרוסופט</v>
      </c>
      <c r="P23" s="88" t="str">
        <f>IF(ROWS($N$1:$N22)&gt;MAX(ספקים[אינטגרטור]),"",INDEX(ספקים[שם הספק],MATCH(ROWS($N$1:$N22),ספקים[אינטגרטור],0)))</f>
        <v>מלם</v>
      </c>
    </row>
    <row r="24" spans="1:16">
      <c r="A24" s="276" t="s">
        <v>546</v>
      </c>
      <c r="C24" s="276" t="s">
        <v>590</v>
      </c>
      <c r="I24" s="276" t="s">
        <v>955</v>
      </c>
      <c r="J24" s="277" t="s">
        <v>156</v>
      </c>
      <c r="K24" s="381" t="str">
        <f>IF(ISNUMBER(SEARCH(ספקים[[#Headers],[יצרן]],ספקים[[#This Row],[סוג הספק]])),MAX($K$1:$K23)+1,"")</f>
        <v/>
      </c>
      <c r="L24" s="381">
        <f>IF(ISNUMBER(SEARCH(ספקים[[#Headers],[אינטגרטור]],ספקים[[#This Row],[סוג הספק]])),MAX($L$1:$L23)+1,"")</f>
        <v>12</v>
      </c>
      <c r="N24" s="88" t="str">
        <f>IF(ROWS($N$1:$N23)&gt;MAX(ספקים[יצרן]),"",INDEX(ספקים[שם הספק],MATCH(ROWS($N$1:$N23),ספקים[יצרן],0)))</f>
        <v>סיסנת</v>
      </c>
      <c r="P24" s="88" t="str">
        <f>IF(ROWS($N$1:$N23)&gt;MAX(ספקים[אינטגרטור]),"",INDEX(ספקים[שם הספק],MATCH(ROWS($N$1:$N23),ספקים[אינטגרטור],0)))</f>
        <v>ממשל זמין</v>
      </c>
    </row>
    <row r="25" spans="1:16">
      <c r="A25" s="276" t="s">
        <v>545</v>
      </c>
      <c r="C25" s="276" t="s">
        <v>654</v>
      </c>
      <c r="I25" s="276" t="s">
        <v>956</v>
      </c>
      <c r="J25" s="277" t="s">
        <v>605</v>
      </c>
      <c r="K25" s="381">
        <f>IF(ISNUMBER(SEARCH(ספקים[[#Headers],[יצרן]],ספקים[[#This Row],[סוג הספק]])),MAX($K$1:$K24)+1,"")</f>
        <v>18</v>
      </c>
      <c r="L25" s="381" t="str">
        <f>IF(ISNUMBER(SEARCH(ספקים[[#Headers],[אינטגרטור]],ספקים[[#This Row],[סוג הספק]])),MAX($L$1:$L24)+1,"")</f>
        <v/>
      </c>
      <c r="N25" s="88" t="str">
        <f>IF(ROWS($N$1:$N24)&gt;MAX(ספקים[יצרן]),"",INDEX(ספקים[שם הספק],MATCH(ROWS($N$1:$N24),ספקים[יצרן],0)))</f>
        <v/>
      </c>
      <c r="P25" s="88" t="str">
        <f>IF(ROWS($N$1:$N24)&gt;MAX(ספקים[אינטגרטור]),"",INDEX(ספקים[שם הספק],MATCH(ROWS($N$1:$N24),ספקים[אינטגרטור],0)))</f>
        <v>מרכב"ה</v>
      </c>
    </row>
    <row r="26" spans="1:16">
      <c r="A26" s="276" t="s">
        <v>383</v>
      </c>
      <c r="C26" s="276" t="s">
        <v>591</v>
      </c>
      <c r="I26" s="276" t="s">
        <v>888</v>
      </c>
      <c r="J26" s="277" t="s">
        <v>607</v>
      </c>
      <c r="K26" s="381">
        <f>IF(ISNUMBER(SEARCH(ספקים[[#Headers],[יצרן]],ספקים[[#This Row],[סוג הספק]])),MAX($K$1:$K25)+1,"")</f>
        <v>19</v>
      </c>
      <c r="L26" s="381">
        <f>IF(ISNUMBER(SEARCH(ספקים[[#Headers],[אינטגרטור]],ספקים[[#This Row],[סוג הספק]])),MAX($L$1:$L25)+1,"")</f>
        <v>13</v>
      </c>
      <c r="N26" s="88" t="str">
        <f>IF(ROWS($N$1:$N25)&gt;MAX(ספקים[יצרן]),"",INDEX(ספקים[שם הספק],MATCH(ROWS($N$1:$N25),ספקים[יצרן],0)))</f>
        <v/>
      </c>
      <c r="P26" s="88" t="str">
        <f>IF(ROWS($N$1:$N25)&gt;MAX(ספקים[אינטגרטור]),"",INDEX(ספקים[שם הספק],MATCH(ROWS($N$1:$N25),ספקים[אינטגרטור],0)))</f>
        <v>סייברביט</v>
      </c>
    </row>
    <row r="27" spans="1:16">
      <c r="A27" s="276" t="s">
        <v>541</v>
      </c>
      <c r="C27" s="276" t="s">
        <v>888</v>
      </c>
      <c r="I27" s="276" t="s">
        <v>957</v>
      </c>
      <c r="J27" s="277" t="s">
        <v>156</v>
      </c>
      <c r="K27" s="381" t="str">
        <f>IF(ISNUMBER(SEARCH(ספקים[[#Headers],[יצרן]],ספקים[[#This Row],[סוג הספק]])),MAX($K$1:$K26)+1,"")</f>
        <v/>
      </c>
      <c r="L27" s="381">
        <f>IF(ISNUMBER(SEARCH(ספקים[[#Headers],[אינטגרטור]],ספקים[[#This Row],[סוג הספק]])),MAX($L$1:$L26)+1,"")</f>
        <v>14</v>
      </c>
      <c r="N27" s="88" t="str">
        <f>IF(ROWS($N$1:$N26)&gt;MAX(ספקים[יצרן]),"",INDEX(ספקים[שם הספק],MATCH(ROWS($N$1:$N26),ספקים[יצרן],0)))</f>
        <v/>
      </c>
      <c r="P27" s="88" t="str">
        <f>IF(ROWS($N$1:$N26)&gt;MAX(ספקים[אינטגרטור]),"",INDEX(ספקים[שם הספק],MATCH(ROWS($N$1:$N26),ספקים[אינטגרטור],0)))</f>
        <v>סע"ר</v>
      </c>
    </row>
    <row r="28" spans="1:16">
      <c r="A28" s="276" t="s">
        <v>384</v>
      </c>
      <c r="I28" s="276" t="s">
        <v>958</v>
      </c>
      <c r="J28" s="277" t="s">
        <v>605</v>
      </c>
      <c r="K28" s="381">
        <f>IF(ISNUMBER(SEARCH(ספקים[[#Headers],[יצרן]],ספקים[[#This Row],[סוג הספק]])),MAX($K$1:$K27)+1,"")</f>
        <v>20</v>
      </c>
      <c r="L28" s="381" t="str">
        <f>IF(ISNUMBER(SEARCH(ספקים[[#Headers],[אינטגרטור]],ספקים[[#This Row],[סוג הספק]])),MAX($L$1:$L27)+1,"")</f>
        <v/>
      </c>
      <c r="N28" s="88" t="str">
        <f>IF(ROWS($N$1:$N27)&gt;MAX(ספקים[יצרן]),"",INDEX(ספקים[שם הספק],MATCH(ROWS($N$1:$N27),ספקים[יצרן],0)))</f>
        <v/>
      </c>
      <c r="P28" s="88" t="str">
        <f>IF(ROWS($N$1:$N27)&gt;MAX(ספקים[אינטגרטור]),"",INDEX(ספקים[שם הספק],MATCH(ROWS($N$1:$N27),ספקים[אינטגרטור],0)))</f>
        <v>ענבל</v>
      </c>
    </row>
    <row r="29" spans="1:16">
      <c r="A29" s="276" t="s">
        <v>385</v>
      </c>
      <c r="I29" s="276" t="s">
        <v>959</v>
      </c>
      <c r="J29" s="277" t="s">
        <v>156</v>
      </c>
      <c r="K29" s="381" t="str">
        <f>IF(ISNUMBER(SEARCH(ספקים[[#Headers],[יצרן]],ספקים[[#This Row],[סוג הספק]])),MAX($K$1:$K28)+1,"")</f>
        <v/>
      </c>
      <c r="L29" s="381">
        <f>IF(ISNUMBER(SEARCH(ספקים[[#Headers],[אינטגרטור]],ספקים[[#This Row],[סוג הספק]])),MAX($L$1:$L28)+1,"")</f>
        <v>15</v>
      </c>
      <c r="N29" s="88" t="str">
        <f>IF(ROWS($N$1:$N28)&gt;MAX(ספקים[יצרן]),"",INDEX(ספקים[שם הספק],MATCH(ROWS($N$1:$N28),ספקים[יצרן],0)))</f>
        <v/>
      </c>
      <c r="P29" s="88" t="str">
        <f>IF(ROWS($N$1:$N28)&gt;MAX(ספקים[אינטגרטור]),"",INDEX(ספקים[שם הספק],MATCH(ROWS($N$1:$N28),ספקים[אינטגרטור],0)))</f>
        <v/>
      </c>
    </row>
    <row r="30" spans="1:16">
      <c r="A30" s="276" t="s">
        <v>553</v>
      </c>
      <c r="I30" s="276" t="s">
        <v>960</v>
      </c>
      <c r="J30" s="277" t="s">
        <v>156</v>
      </c>
      <c r="K30" s="381" t="str">
        <f>IF(ISNUMBER(SEARCH(ספקים[[#Headers],[יצרן]],ספקים[[#This Row],[סוג הספק]])),MAX($K$1:$K29)+1,"")</f>
        <v/>
      </c>
      <c r="L30" s="381">
        <f>IF(ISNUMBER(SEARCH(ספקים[[#Headers],[אינטגרטור]],ספקים[[#This Row],[סוג הספק]])),MAX($L$1:$L29)+1,"")</f>
        <v>16</v>
      </c>
      <c r="N30" s="88" t="str">
        <f>IF(ROWS($N$1:$N29)&gt;MAX(ספקים[יצרן]),"",INDEX(ספקים[שם הספק],MATCH(ROWS($N$1:$N29),ספקים[יצרן],0)))</f>
        <v/>
      </c>
      <c r="P30" s="88" t="str">
        <f>IF(ROWS($N$1:$N29)&gt;MAX(ספקים[אינטגרטור]),"",INDEX(ספקים[שם הספק],MATCH(ROWS($N$1:$N29),ספקים[אינטגרטור],0)))</f>
        <v/>
      </c>
    </row>
    <row r="31" spans="1:16">
      <c r="A31" s="276" t="s">
        <v>552</v>
      </c>
      <c r="I31" s="276" t="s">
        <v>961</v>
      </c>
      <c r="J31" s="277" t="s">
        <v>156</v>
      </c>
      <c r="K31" s="381" t="str">
        <f>IF(ISNUMBER(SEARCH(ספקים[[#Headers],[יצרן]],ספקים[[#This Row],[סוג הספק]])),MAX($K$1:$K30)+1,"")</f>
        <v/>
      </c>
      <c r="L31" s="381">
        <f>IF(ISNUMBER(SEARCH(ספקים[[#Headers],[אינטגרטור]],ספקים[[#This Row],[סוג הספק]])),MAX($L$1:$L30)+1,"")</f>
        <v>17</v>
      </c>
      <c r="N31" s="88" t="str">
        <f>IF(ROWS($N$1:$N30)&gt;MAX(ספקים[יצרן]),"",INDEX(ספקים[שם הספק],MATCH(ROWS($N$1:$N30),ספקים[יצרן],0)))</f>
        <v/>
      </c>
      <c r="P31" s="88" t="str">
        <f>IF(ROWS($N$1:$N30)&gt;MAX(ספקים[אינטגרטור]),"",INDEX(ספקים[שם הספק],MATCH(ROWS($N$1:$N30),ספקים[אינטגרטור],0)))</f>
        <v/>
      </c>
    </row>
    <row r="32" spans="1:16">
      <c r="A32" s="276" t="s">
        <v>536</v>
      </c>
      <c r="I32" s="276" t="s">
        <v>962</v>
      </c>
      <c r="J32" s="277" t="s">
        <v>156</v>
      </c>
      <c r="K32" s="381" t="str">
        <f>IF(ISNUMBER(SEARCH(ספקים[[#Headers],[יצרן]],ספקים[[#This Row],[סוג הספק]])),MAX($K$1:$K31)+1,"")</f>
        <v/>
      </c>
      <c r="L32" s="381">
        <f>IF(ISNUMBER(SEARCH(ספקים[[#Headers],[אינטגרטור]],ספקים[[#This Row],[סוג הספק]])),MAX($L$1:$L31)+1,"")</f>
        <v>18</v>
      </c>
      <c r="N32" s="88" t="str">
        <f>IF(ROWS($N$1:$N31)&gt;MAX(ספקים[יצרן]),"",INDEX(ספקים[שם הספק],MATCH(ROWS($N$1:$N31),ספקים[יצרן],0)))</f>
        <v/>
      </c>
      <c r="P32" s="88" t="str">
        <f>IF(ROWS($N$1:$N31)&gt;MAX(ספקים[אינטגרטור]),"",INDEX(ספקים[שם הספק],MATCH(ROWS($N$1:$N31),ספקים[אינטגרטור],0)))</f>
        <v/>
      </c>
    </row>
    <row r="33" spans="1:16">
      <c r="A33" s="276" t="s">
        <v>537</v>
      </c>
      <c r="I33" s="276" t="s">
        <v>610</v>
      </c>
      <c r="J33" s="277" t="s">
        <v>156</v>
      </c>
      <c r="K33" s="381" t="str">
        <f>IF(ISNUMBER(SEARCH(ספקים[[#Headers],[יצרן]],ספקים[[#This Row],[סוג הספק]])),MAX($K$1:$K32)+1,"")</f>
        <v/>
      </c>
      <c r="L33" s="381">
        <f>IF(ISNUMBER(SEARCH(ספקים[[#Headers],[אינטגרטור]],ספקים[[#This Row],[סוג הספק]])),MAX($L$1:$L32)+1,"")</f>
        <v>19</v>
      </c>
      <c r="N33" s="88" t="str">
        <f>IF(ROWS($N$1:$N32)&gt;MAX(ספקים[יצרן]),"",INDEX(ספקים[שם הספק],MATCH(ROWS($N$1:$N32),ספקים[יצרן],0)))</f>
        <v/>
      </c>
      <c r="P33" s="88" t="str">
        <f>IF(ROWS($N$1:$N32)&gt;MAX(ספקים[אינטגרטור]),"",INDEX(ספקים[שם הספק],MATCH(ROWS($N$1:$N32),ספקים[אינטגרטור],0)))</f>
        <v/>
      </c>
    </row>
    <row r="34" spans="1:16">
      <c r="A34" s="276" t="s">
        <v>554</v>
      </c>
      <c r="I34" s="276" t="s">
        <v>612</v>
      </c>
      <c r="J34" s="277" t="s">
        <v>613</v>
      </c>
      <c r="K34" s="381">
        <f>IF(ISNUMBER(SEARCH(ספקים[[#Headers],[יצרן]],ספקים[[#This Row],[סוג הספק]])),MAX($K$1:$K33)+1,"")</f>
        <v>21</v>
      </c>
      <c r="L34" s="381">
        <f>IF(ISNUMBER(SEARCH(ספקים[[#Headers],[אינטגרטור]],ספקים[[#This Row],[סוג הספק]])),MAX($L$1:$L33)+1,"")</f>
        <v>20</v>
      </c>
      <c r="N34" s="88" t="str">
        <f>IF(ROWS($N$1:$N33)&gt;MAX(ספקים[יצרן]),"",INDEX(ספקים[שם הספק],MATCH(ROWS($N$1:$N33),ספקים[יצרן],0)))</f>
        <v/>
      </c>
      <c r="P34" s="88" t="str">
        <f>IF(ROWS($N$1:$N33)&gt;MAX(ספקים[אינטגרטור]),"",INDEX(ספקים[שם הספק],MATCH(ROWS($N$1:$N33),ספקים[אינטגרטור],0)))</f>
        <v/>
      </c>
    </row>
    <row r="35" spans="1:16">
      <c r="A35" s="276" t="s">
        <v>556</v>
      </c>
      <c r="I35" s="276" t="s">
        <v>963</v>
      </c>
      <c r="J35" s="277" t="s">
        <v>156</v>
      </c>
      <c r="K35" s="381" t="str">
        <f>IF(ISNUMBER(SEARCH(ספקים[[#Headers],[יצרן]],ספקים[[#This Row],[סוג הספק]])),MAX($K$1:$K34)+1,"")</f>
        <v/>
      </c>
      <c r="L35" s="381">
        <f>IF(ISNUMBER(SEARCH(ספקים[[#Headers],[אינטגרטור]],ספקים[[#This Row],[סוג הספק]])),MAX($L$1:$L34)+1,"")</f>
        <v>21</v>
      </c>
      <c r="N35" s="88" t="str">
        <f>IF(ROWS($N$1:$N34)&gt;MAX(ספקים[יצרן]),"",INDEX(ספקים[שם הספק],MATCH(ROWS($N$1:$N34),ספקים[יצרן],0)))</f>
        <v/>
      </c>
      <c r="P35" s="88" t="str">
        <f>IF(ROWS($N$1:$N34)&gt;MAX(ספקים[אינטגרטור]),"",INDEX(ספקים[שם הספק],MATCH(ROWS($N$1:$N34),ספקים[אינטגרטור],0)))</f>
        <v/>
      </c>
    </row>
    <row r="36" spans="1:16">
      <c r="A36" s="276" t="s">
        <v>555</v>
      </c>
      <c r="I36" s="276" t="s">
        <v>615</v>
      </c>
      <c r="J36" s="277" t="s">
        <v>605</v>
      </c>
      <c r="K36" s="381">
        <f>IF(ISNUMBER(SEARCH(ספקים[[#Headers],[יצרן]],ספקים[[#This Row],[סוג הספק]])),MAX($K$1:$K35)+1,"")</f>
        <v>22</v>
      </c>
      <c r="L36" s="381" t="str">
        <f>IF(ISNUMBER(SEARCH(ספקים[[#Headers],[אינטגרטור]],ספקים[[#This Row],[סוג הספק]])),MAX($L$1:$L35)+1,"")</f>
        <v/>
      </c>
      <c r="N36" s="88" t="str">
        <f>IF(ROWS($N$1:$N35)&gt;MAX(ספקים[יצרן]),"",INDEX(ספקים[שם הספק],MATCH(ROWS($N$1:$N35),ספקים[יצרן],0)))</f>
        <v/>
      </c>
      <c r="P36" s="88" t="str">
        <f>IF(ROWS($N$1:$N35)&gt;MAX(ספקים[אינטגרטור]),"",INDEX(ספקים[שם הספק],MATCH(ROWS($N$1:$N35),ספקים[אינטגרטור],0)))</f>
        <v/>
      </c>
    </row>
    <row r="37" spans="1:16">
      <c r="A37" s="276" t="s">
        <v>557</v>
      </c>
      <c r="I37" s="276" t="s">
        <v>614</v>
      </c>
      <c r="J37" s="277" t="s">
        <v>156</v>
      </c>
      <c r="K37" s="381" t="str">
        <f>IF(ISNUMBER(SEARCH(ספקים[[#Headers],[יצרן]],ספקים[[#This Row],[סוג הספק]])),MAX($K$1:$K36)+1,"")</f>
        <v/>
      </c>
      <c r="L37" s="381">
        <f>IF(ISNUMBER(SEARCH(ספקים[[#Headers],[אינטגרטור]],ספקים[[#This Row],[סוג הספק]])),MAX($L$1:$L36)+1,"")</f>
        <v>22</v>
      </c>
      <c r="N37" s="88" t="str">
        <f>IF(ROWS($N$1:$N36)&gt;MAX(ספקים[יצרן]),"",INDEX(ספקים[שם הספק],MATCH(ROWS($N$1:$N36),ספקים[יצרן],0)))</f>
        <v/>
      </c>
      <c r="P37" s="88" t="str">
        <f>IF(ROWS($N$1:$N36)&gt;MAX(ספקים[אינטגרטור]),"",INDEX(ספקים[שם הספק],MATCH(ROWS($N$1:$N36),ספקים[אינטגרטור],0)))</f>
        <v/>
      </c>
    </row>
    <row r="38" spans="1:16">
      <c r="A38" s="276" t="s">
        <v>538</v>
      </c>
      <c r="I38" s="276" t="s">
        <v>564</v>
      </c>
      <c r="J38" s="277" t="s">
        <v>156</v>
      </c>
      <c r="K38" s="381" t="str">
        <f>IF(ISNUMBER(SEARCH(ספקים[[#Headers],[יצרן]],ספקים[[#This Row],[סוג הספק]])),MAX($K$1:$K37)+1,"")</f>
        <v/>
      </c>
      <c r="L38" s="381">
        <f>IF(ISNUMBER(SEARCH(ספקים[[#Headers],[אינטגרטור]],ספקים[[#This Row],[סוג הספק]])),MAX($L$1:$L37)+1,"")</f>
        <v>23</v>
      </c>
      <c r="N38" s="88" t="str">
        <f>IF(ROWS($N$1:$N37)&gt;MAX(ספקים[יצרן]),"",INDEX(ספקים[שם הספק],MATCH(ROWS($N$1:$N37),ספקים[יצרן],0)))</f>
        <v/>
      </c>
      <c r="P38" s="88" t="str">
        <f>IF(ROWS($N$1:$N37)&gt;MAX(ספקים[אינטגרטור]),"",INDEX(ספקים[שם הספק],MATCH(ROWS($N$1:$N37),ספקים[אינטגרטור],0)))</f>
        <v/>
      </c>
    </row>
    <row r="39" spans="1:16">
      <c r="A39" s="276" t="s">
        <v>655</v>
      </c>
      <c r="I39" s="276" t="s">
        <v>173</v>
      </c>
      <c r="J39" s="277" t="s">
        <v>156</v>
      </c>
      <c r="K39" s="381" t="str">
        <f>IF(ISNUMBER(SEARCH(ספקים[[#Headers],[יצרן]],ספקים[[#This Row],[סוג הספק]])),MAX($K$1:$K38)+1,"")</f>
        <v/>
      </c>
      <c r="L39" s="381">
        <f>IF(ISNUMBER(SEARCH(ספקים[[#Headers],[אינטגרטור]],ספקים[[#This Row],[סוג הספק]])),MAX($L$1:$L38)+1,"")</f>
        <v>24</v>
      </c>
      <c r="N39" s="88" t="str">
        <f>IF(ROWS($N$1:$N38)&gt;MAX(ספקים[יצרן]),"",INDEX(ספקים[שם הספק],MATCH(ROWS($N$1:$N38),ספקים[יצרן],0)))</f>
        <v/>
      </c>
      <c r="P39" s="88" t="str">
        <f>IF(ROWS($N$1:$N38)&gt;MAX(ספקים[אינטגרטור]),"",INDEX(ספקים[שם הספק],MATCH(ROWS($N$1:$N38),ספקים[אינטגרטור],0)))</f>
        <v/>
      </c>
    </row>
    <row r="40" spans="1:16">
      <c r="A40" s="276" t="s">
        <v>656</v>
      </c>
      <c r="I40" s="276" t="s">
        <v>964</v>
      </c>
      <c r="J40" s="277" t="s">
        <v>156</v>
      </c>
      <c r="K40" s="381" t="str">
        <f>IF(ISNUMBER(SEARCH(ספקים[[#Headers],[יצרן]],ספקים[[#This Row],[סוג הספק]])),MAX($K$1:$K39)+1,"")</f>
        <v/>
      </c>
      <c r="L40" s="381">
        <f>IF(ISNUMBER(SEARCH(ספקים[[#Headers],[אינטגרטור]],ספקים[[#This Row],[סוג הספק]])),MAX($L$1:$L39)+1,"")</f>
        <v>25</v>
      </c>
      <c r="N40" s="88" t="str">
        <f>IF(ROWS($N$1:$N39)&gt;MAX(ספקים[יצרן]),"",INDEX(ספקים[שם הספק],MATCH(ROWS($N$1:$N39),ספקים[יצרן],0)))</f>
        <v/>
      </c>
      <c r="P40" s="88" t="str">
        <f>IF(ROWS($N$1:$N39)&gt;MAX(ספקים[אינטגרטור]),"",INDEX(ספקים[שם הספק],MATCH(ROWS($N$1:$N39),ספקים[אינטגרטור],0)))</f>
        <v/>
      </c>
    </row>
    <row r="41" spans="1:16">
      <c r="A41" s="276" t="s">
        <v>888</v>
      </c>
      <c r="I41" s="276" t="s">
        <v>965</v>
      </c>
      <c r="J41" s="277" t="s">
        <v>605</v>
      </c>
      <c r="K41" s="381">
        <f>IF(ISNUMBER(SEARCH(ספקים[[#Headers],[יצרן]],ספקים[[#This Row],[סוג הספק]])),MAX($K$1:$K40)+1,"")</f>
        <v>23</v>
      </c>
      <c r="L41" s="381" t="str">
        <f>IF(ISNUMBER(SEARCH(ספקים[[#Headers],[אינטגרטור]],ספקים[[#This Row],[סוג הספק]])),MAX($L$1:$L40)+1,"")</f>
        <v/>
      </c>
      <c r="N41" s="88" t="str">
        <f>IF(ROWS($N$1:$N40)&gt;MAX(ספקים[יצרן]),"",INDEX(ספקים[שם הספק],MATCH(ROWS($N$1:$N40),ספקים[יצרן],0)))</f>
        <v/>
      </c>
      <c r="P41" s="88" t="str">
        <f>IF(ROWS($N$1:$N40)&gt;MAX(ספקים[אינטגרטור]),"",INDEX(ספקים[שם הספק],MATCH(ROWS($N$1:$N40),ספקים[אינטגרטור],0)))</f>
        <v/>
      </c>
    </row>
    <row r="42" spans="1:16">
      <c r="I42" s="276" t="s">
        <v>966</v>
      </c>
      <c r="J42" s="277" t="s">
        <v>156</v>
      </c>
      <c r="K42" s="381" t="str">
        <f>IF(ISNUMBER(SEARCH(ספקים[[#Headers],[יצרן]],ספקים[[#This Row],[סוג הספק]])),MAX($K$1:$K41)+1,"")</f>
        <v/>
      </c>
      <c r="L42" s="381">
        <f>IF(ISNUMBER(SEARCH(ספקים[[#Headers],[אינטגרטור]],ספקים[[#This Row],[סוג הספק]])),MAX($L$1:$L41)+1,"")</f>
        <v>26</v>
      </c>
      <c r="N42" s="88" t="str">
        <f>IF(ROWS($N$1:$N41)&gt;MAX(ספקים[יצרן]),"",INDEX(ספקים[שם הספק],MATCH(ROWS($N$1:$N41),ספקים[יצרן],0)))</f>
        <v/>
      </c>
      <c r="P42" s="88" t="str">
        <f>IF(ROWS($N$1:$N41)&gt;MAX(ספקים[אינטגרטור]),"",INDEX(ספקים[שם הספק],MATCH(ROWS($N$1:$N41),ספקים[אינטגרטור],0)))</f>
        <v/>
      </c>
    </row>
    <row r="43" spans="1:16">
      <c r="I43" s="276" t="s">
        <v>967</v>
      </c>
      <c r="J43" s="277" t="s">
        <v>156</v>
      </c>
      <c r="K43" s="381" t="str">
        <f>IF(ISNUMBER(SEARCH(ספקים[[#Headers],[יצרן]],ספקים[[#This Row],[סוג הספק]])),MAX($K$1:$K42)+1,"")</f>
        <v/>
      </c>
      <c r="L43" s="381">
        <f>IF(ISNUMBER(SEARCH(ספקים[[#Headers],[אינטגרטור]],ספקים[[#This Row],[סוג הספק]])),MAX($L$1:$L42)+1,"")</f>
        <v>27</v>
      </c>
      <c r="N43" s="88" t="str">
        <f>IF(ROWS($N$1:$N42)&gt;MAX(ספקים[יצרן]),"",INDEX(ספקים[שם הספק],MATCH(ROWS($N$1:$N42),ספקים[יצרן],0)))</f>
        <v/>
      </c>
      <c r="P43" s="88" t="str">
        <f>IF(ROWS($N$1:$N42)&gt;MAX(ספקים[אינטגרטור]),"",INDEX(ספקים[שם הספק],MATCH(ROWS($N$1:$N42),ספקים[אינטגרטור],0)))</f>
        <v/>
      </c>
    </row>
    <row r="44" spans="1:16">
      <c r="N44" s="88" t="str">
        <f>IF(ROWS($N$1:$N43)&gt;MAX(ספקים[יצרן]),"",INDEX(ספקים[שם הספק],MATCH(ROWS($N$1:$N43),ספקים[יצרן],0)))</f>
        <v/>
      </c>
      <c r="P44" s="88" t="str">
        <f>IF(ROWS($N$1:$N43)&gt;MAX(ספקים[אינטגרטור]),"",INDEX(ספקים[שם הספק],MATCH(ROWS($N$1:$N43),ספקים[אינטגרטור],0)))</f>
        <v/>
      </c>
    </row>
    <row r="45" spans="1:16">
      <c r="N45" s="88" t="str">
        <f>IF(ROWS($N$1:$N44)&gt;MAX(ספקים[יצרן]),"",INDEX(ספקים[שם הספק],MATCH(ROWS($N$1:$N44),ספקים[יצרן],0)))</f>
        <v/>
      </c>
      <c r="P45" s="88" t="str">
        <f>IF(ROWS($N$1:$N44)&gt;MAX(ספקים[אינטגרטור]),"",INDEX(ספקים[שם הספק],MATCH(ROWS($N$1:$N44),ספקים[אינטגרטור],0)))</f>
        <v/>
      </c>
    </row>
    <row r="46" spans="1:16">
      <c r="N46" s="88" t="str">
        <f>IF(ROWS($N$1:$N45)&gt;MAX(ספקים[יצרן]),"",INDEX(ספקים[שם הספק],MATCH(ROWS($N$1:$N45),ספקים[יצרן],0)))</f>
        <v/>
      </c>
      <c r="P46" s="88" t="str">
        <f>IF(ROWS($N$1:$N45)&gt;MAX(ספקים[אינטגרטור]),"",INDEX(ספקים[שם הספק],MATCH(ROWS($N$1:$N45),ספקים[אינטגרטור],0)))</f>
        <v/>
      </c>
    </row>
    <row r="47" spans="1:16">
      <c r="N47" s="88" t="str">
        <f>IF(ROWS($N$1:$N46)&gt;MAX(ספקים[יצרן]),"",INDEX(ספקים[שם הספק],MATCH(ROWS($N$1:$N46),ספקים[יצרן],0)))</f>
        <v/>
      </c>
      <c r="P47" s="88" t="str">
        <f>IF(ROWS($N$1:$N46)&gt;MAX(ספקים[אינטגרטור]),"",INDEX(ספקים[שם הספק],MATCH(ROWS($N$1:$N46),ספקים[אינטגרטור],0)))</f>
        <v/>
      </c>
    </row>
    <row r="48" spans="1:16">
      <c r="N48" s="88" t="str">
        <f>IF(ROWS($N$1:$N47)&gt;MAX(ספקים[יצרן]),"",INDEX(ספקים[שם הספק],MATCH(ROWS($N$1:$N47),ספקים[יצרן],0)))</f>
        <v/>
      </c>
      <c r="P48" s="88" t="str">
        <f>IF(ROWS($N$1:$N47)&gt;MAX(ספקים[אינטגרטור]),"",INDEX(ספקים[שם הספק],MATCH(ROWS($N$1:$N47),ספקים[אינטגרטור],0)))</f>
        <v/>
      </c>
    </row>
    <row r="49" spans="14:16">
      <c r="N49" s="88" t="str">
        <f>IF(ROWS($N$1:$N48)&gt;MAX(ספקים[יצרן]),"",INDEX(ספקים[שם הספק],MATCH(ROWS($N$1:$N48),ספקים[יצרן],0)))</f>
        <v/>
      </c>
      <c r="P49" s="88" t="str">
        <f>IF(ROWS($N$1:$N48)&gt;MAX(ספקים[אינטגרטור]),"",INDEX(ספקים[שם הספק],MATCH(ROWS($N$1:$N48),ספקים[אינטגרטור],0)))</f>
        <v/>
      </c>
    </row>
    <row r="50" spans="14:16">
      <c r="N50" s="88" t="str">
        <f>IF(ROWS($N$1:$N49)&gt;MAX(ספקים[יצרן]),"",INDEX(ספקים[שם הספק],MATCH(ROWS($N$1:$N49),ספקים[יצרן],0)))</f>
        <v/>
      </c>
      <c r="P50" s="88" t="str">
        <f>IF(ROWS($N$1:$N49)&gt;MAX(ספקים[אינטגרטור]),"",INDEX(ספקים[שם הספק],MATCH(ROWS($N$1:$N49),ספקים[אינטגרטור],0)))</f>
        <v/>
      </c>
    </row>
    <row r="51" spans="14:16">
      <c r="N51" s="88" t="str">
        <f>IF(ROWS($N$1:$N50)&gt;MAX(ספקים[יצרן]),"",INDEX(ספקים[שם הספק],MATCH(ROWS($N$1:$N50),ספקים[יצרן],0)))</f>
        <v/>
      </c>
      <c r="P51" s="88" t="str">
        <f>IF(ROWS($N$1:$N50)&gt;MAX(ספקים[אינטגרטור]),"",INDEX(ספקים[שם הספק],MATCH(ROWS($N$1:$N50),ספקים[אינטגרטור],0)))</f>
        <v/>
      </c>
    </row>
    <row r="52" spans="14:16">
      <c r="N52" s="88" t="str">
        <f>IF(ROWS($N$1:$N51)&gt;MAX(ספקים[יצרן]),"",INDEX(ספקים[שם הספק],MATCH(ROWS($N$1:$N51),ספקים[יצרן],0)))</f>
        <v/>
      </c>
      <c r="P52" s="88" t="str">
        <f>IF(ROWS($N$1:$N51)&gt;MAX(ספקים[אינטגרטור]),"",INDEX(ספקים[שם הספק],MATCH(ROWS($N$1:$N51),ספקים[אינטגרטור],0)))</f>
        <v/>
      </c>
    </row>
    <row r="53" spans="14:16">
      <c r="N53" s="88" t="str">
        <f>IF(ROWS($N$1:$N52)&gt;MAX(ספקים[יצרן]),"",INDEX(ספקים[שם הספק],MATCH(ROWS($N$1:$N52),ספקים[יצרן],0)))</f>
        <v/>
      </c>
      <c r="P53" s="88" t="str">
        <f>IF(ROWS($N$1:$N52)&gt;MAX(ספקים[אינטגרטור]),"",INDEX(ספקים[שם הספק],MATCH(ROWS($N$1:$N52),ספקים[אינטגרטור],0)))</f>
        <v/>
      </c>
    </row>
    <row r="54" spans="14:16">
      <c r="N54" s="88" t="str">
        <f>IF(ROWS($N$1:$N53)&gt;MAX(ספקים[יצרן]),"",INDEX(ספקים[שם הספק],MATCH(ROWS($N$1:$N53),ספקים[יצרן],0)))</f>
        <v/>
      </c>
      <c r="P54" s="88" t="str">
        <f>IF(ROWS($N$1:$N53)&gt;MAX(ספקים[אינטגרטור]),"",INDEX(ספקים[שם הספק],MATCH(ROWS($N$1:$N53),ספקים[אינטגרטור],0)))</f>
        <v/>
      </c>
    </row>
    <row r="55" spans="14:16">
      <c r="N55" s="88" t="str">
        <f>IF(ROWS($N$1:$N54)&gt;MAX(ספקים[יצרן]),"",INDEX(ספקים[שם הספק],MATCH(ROWS($N$1:$N54),ספקים[יצרן],0)))</f>
        <v/>
      </c>
      <c r="P55" s="88" t="str">
        <f>IF(ROWS($N$1:$N54)&gt;MAX(ספקים[אינטגרטור]),"",INDEX(ספקים[שם הספק],MATCH(ROWS($N$1:$N54),ספקים[אינטגרטור],0)))</f>
        <v/>
      </c>
    </row>
    <row r="56" spans="14:16">
      <c r="N56" s="88" t="str">
        <f>IF(ROWS($N$1:$N55)&gt;MAX(ספקים[יצרן]),"",INDEX(ספקים[שם הספק],MATCH(ROWS($N$1:$N55),ספקים[יצרן],0)))</f>
        <v/>
      </c>
      <c r="P56" s="88" t="str">
        <f>IF(ROWS($N$1:$N55)&gt;MAX(ספקים[אינטגרטור]),"",INDEX(ספקים[שם הספק],MATCH(ROWS($N$1:$N55),ספקים[אינטגרטור],0)))</f>
        <v/>
      </c>
    </row>
    <row r="57" spans="14:16">
      <c r="N57" s="88" t="str">
        <f>IF(ROWS($N$1:$N56)&gt;MAX(ספקים[יצרן]),"",INDEX(ספקים[שם הספק],MATCH(ROWS($N$1:$N56),ספקים[יצרן],0)))</f>
        <v/>
      </c>
      <c r="P57" s="88" t="str">
        <f>IF(ROWS($N$1:$N56)&gt;MAX(ספקים[אינטגרטור]),"",INDEX(ספקים[שם הספק],MATCH(ROWS($N$1:$N56),ספקים[אינטגרטור],0)))</f>
        <v/>
      </c>
    </row>
    <row r="58" spans="14:16">
      <c r="N58" s="88" t="str">
        <f>IF(ROWS($N$1:$N57)&gt;MAX(ספקים[יצרן]),"",INDEX(ספקים[שם הספק],MATCH(ROWS($N$1:$N57),ספקים[יצרן],0)))</f>
        <v/>
      </c>
      <c r="P58" s="88" t="str">
        <f>IF(ROWS($N$1:$N57)&gt;MAX(ספקים[אינטגרטור]),"",INDEX(ספקים[שם הספק],MATCH(ROWS($N$1:$N57),ספקים[אינטגרטור],0)))</f>
        <v/>
      </c>
    </row>
    <row r="59" spans="14:16">
      <c r="N59" s="88" t="str">
        <f>IF(ROWS($N$1:$N58)&gt;MAX(ספקים[יצרן]),"",INDEX(ספקים[שם הספק],MATCH(ROWS($N$1:$N58),ספקים[יצרן],0)))</f>
        <v/>
      </c>
      <c r="P59" s="88" t="str">
        <f>IF(ROWS($N$1:$N58)&gt;MAX(ספקים[אינטגרטור]),"",INDEX(ספקים[שם הספק],MATCH(ROWS($N$1:$N58),ספקים[אינטגרטור],0)))</f>
        <v/>
      </c>
    </row>
    <row r="60" spans="14:16">
      <c r="N60" s="88" t="str">
        <f>IF(ROWS($N$1:$N59)&gt;MAX(ספקים[יצרן]),"",INDEX(ספקים[שם הספק],MATCH(ROWS($N$1:$N59),ספקים[יצרן],0)))</f>
        <v/>
      </c>
      <c r="P60" s="88" t="str">
        <f>IF(ROWS($N$1:$N59)&gt;MAX(ספקים[אינטגרטור]),"",INDEX(ספקים[שם הספק],MATCH(ROWS($N$1:$N59),ספקים[אינטגרטור],0)))</f>
        <v/>
      </c>
    </row>
    <row r="61" spans="14:16">
      <c r="N61" s="88" t="str">
        <f>IF(ROWS($N$1:$N60)&gt;MAX(ספקים[יצרן]),"",INDEX(ספקים[שם הספק],MATCH(ROWS($N$1:$N60),ספקים[יצרן],0)))</f>
        <v/>
      </c>
      <c r="P61" s="88" t="str">
        <f>IF(ROWS($N$1:$N60)&gt;MAX(ספקים[אינטגרטור]),"",INDEX(ספקים[שם הספק],MATCH(ROWS($N$1:$N60),ספקים[אינטגרטור],0)))</f>
        <v/>
      </c>
    </row>
    <row r="62" spans="14:16">
      <c r="N62" s="88" t="str">
        <f>IF(ROWS($N$1:$N61)&gt;MAX(ספקים[יצרן]),"",INDEX(ספקים[שם הספק],MATCH(ROWS($N$1:$N61),ספקים[יצרן],0)))</f>
        <v/>
      </c>
      <c r="P62" s="88" t="str">
        <f>IF(ROWS($N$1:$N61)&gt;MAX(ספקים[אינטגרטור]),"",INDEX(ספקים[שם הספק],MATCH(ROWS($N$1:$N61),ספקים[אינטגרטור],0)))</f>
        <v/>
      </c>
    </row>
    <row r="63" spans="14:16">
      <c r="N63" s="88" t="str">
        <f>IF(ROWS($N$1:$N62)&gt;MAX(ספקים[יצרן]),"",INDEX(ספקים[שם הספק],MATCH(ROWS($N$1:$N62),ספקים[יצרן],0)))</f>
        <v/>
      </c>
      <c r="P63" s="88" t="str">
        <f>IF(ROWS($N$1:$N62)&gt;MAX(ספקים[אינטגרטור]),"",INDEX(ספקים[שם הספק],MATCH(ROWS($N$1:$N62),ספקים[אינטגרטור],0)))</f>
        <v/>
      </c>
    </row>
    <row r="64" spans="14:16">
      <c r="N64" s="88" t="str">
        <f>IF(ROWS($N$1:$N63)&gt;MAX(ספקים[יצרן]),"",INDEX(ספקים[שם הספק],MATCH(ROWS($N$1:$N63),ספקים[יצרן],0)))</f>
        <v/>
      </c>
      <c r="P64" s="88" t="str">
        <f>IF(ROWS($N$1:$N63)&gt;MAX(ספקים[אינטגרטור]),"",INDEX(ספקים[שם הספק],MATCH(ROWS($N$1:$N63),ספקים[אינטגרטור],0)))</f>
        <v/>
      </c>
    </row>
    <row r="65" spans="14:16">
      <c r="N65" s="88" t="str">
        <f>IF(ROWS($N$1:$N64)&gt;MAX(ספקים[יצרן]),"",INDEX(ספקים[שם הספק],MATCH(ROWS($N$1:$N64),ספקים[יצרן],0)))</f>
        <v/>
      </c>
      <c r="P65" s="88" t="str">
        <f>IF(ROWS($N$1:$N64)&gt;MAX(ספקים[אינטגרטור]),"",INDEX(ספקים[שם הספק],MATCH(ROWS($N$1:$N64),ספקים[אינטגרטור],0)))</f>
        <v/>
      </c>
    </row>
    <row r="66" spans="14:16">
      <c r="N66" s="88" t="str">
        <f>IF(ROWS($N$1:$N65)&gt;MAX(ספקים[יצרן]),"",INDEX(ספקים[שם הספק],MATCH(ROWS($N$1:$N65),ספקים[יצרן],0)))</f>
        <v/>
      </c>
      <c r="P66" s="88" t="str">
        <f>IF(ROWS($N$1:$N65)&gt;MAX(ספקים[אינטגרטור]),"",INDEX(ספקים[שם הספק],MATCH(ROWS($N$1:$N65),ספקים[אינטגרטור],0)))</f>
        <v/>
      </c>
    </row>
    <row r="67" spans="14:16">
      <c r="N67" s="88" t="str">
        <f>IF(ROWS($N$1:$N66)&gt;MAX(ספקים[יצרן]),"",INDEX(ספקים[שם הספק],MATCH(ROWS($N$1:$N66),ספקים[יצרן],0)))</f>
        <v/>
      </c>
      <c r="P67" s="88" t="str">
        <f>IF(ROWS($N$1:$N66)&gt;MAX(ספקים[אינטגרטור]),"",INDEX(ספקים[שם הספק],MATCH(ROWS($N$1:$N66),ספקים[אינטגרטור],0)))</f>
        <v/>
      </c>
    </row>
    <row r="68" spans="14:16">
      <c r="N68" s="88" t="str">
        <f>IF(ROWS($N$1:$N67)&gt;MAX(ספקים[יצרן]),"",INDEX(ספקים[שם הספק],MATCH(ROWS($N$1:$N67),ספקים[יצרן],0)))</f>
        <v/>
      </c>
      <c r="P68" s="88" t="str">
        <f>IF(ROWS($N$1:$N67)&gt;MAX(ספקים[אינטגרטור]),"",INDEX(ספקים[שם הספק],MATCH(ROWS($N$1:$N67),ספקים[אינטגרטור],0)))</f>
        <v/>
      </c>
    </row>
    <row r="69" spans="14:16">
      <c r="N69" s="88" t="str">
        <f>IF(ROWS($N$1:$N68)&gt;MAX(ספקים[יצרן]),"",INDEX(ספקים[שם הספק],MATCH(ROWS($N$1:$N68),ספקים[יצרן],0)))</f>
        <v/>
      </c>
      <c r="P69" s="88" t="str">
        <f>IF(ROWS($N$1:$N68)&gt;MAX(ספקים[אינטגרטור]),"",INDEX(ספקים[שם הספק],MATCH(ROWS($N$1:$N68),ספקים[אינטגרטור],0)))</f>
        <v/>
      </c>
    </row>
    <row r="70" spans="14:16">
      <c r="N70" s="88" t="str">
        <f>IF(ROWS($N$1:$N69)&gt;MAX(ספקים[יצרן]),"",INDEX(ספקים[שם הספק],MATCH(ROWS($N$1:$N69),ספקים[יצרן],0)))</f>
        <v/>
      </c>
      <c r="P70" s="88" t="str">
        <f>IF(ROWS($N$1:$N69)&gt;MAX(ספקים[אינטגרטור]),"",INDEX(ספקים[שם הספק],MATCH(ROWS($N$1:$N69),ספקים[אינטגרטור],0)))</f>
        <v/>
      </c>
    </row>
    <row r="71" spans="14:16">
      <c r="N71" s="88" t="str">
        <f>IF(ROWS($N$1:$N70)&gt;MAX(ספקים[יצרן]),"",INDEX(ספקים[שם הספק],MATCH(ROWS($N$1:$N70),ספקים[יצרן],0)))</f>
        <v/>
      </c>
      <c r="P71" s="88" t="str">
        <f>IF(ROWS($N$1:$N70)&gt;MAX(ספקים[אינטגרטור]),"",INDEX(ספקים[שם הספק],MATCH(ROWS($N$1:$N70),ספקים[אינטגרטור],0)))</f>
        <v/>
      </c>
    </row>
    <row r="72" spans="14:16">
      <c r="N72" s="88" t="str">
        <f>IF(ROWS($N$1:$N71)&gt;MAX(ספקים[יצרן]),"",INDEX(ספקים[שם הספק],MATCH(ROWS($N$1:$N71),ספקים[יצרן],0)))</f>
        <v/>
      </c>
      <c r="P72" s="88" t="str">
        <f>IF(ROWS($N$1:$N71)&gt;MAX(ספקים[אינטגרטור]),"",INDEX(ספקים[שם הספק],MATCH(ROWS($N$1:$N71),ספקים[אינטגרטור],0)))</f>
        <v/>
      </c>
    </row>
    <row r="73" spans="14:16">
      <c r="N73" s="88" t="str">
        <f>IF(ROWS($N$1:$N72)&gt;MAX(ספקים[יצרן]),"",INDEX(ספקים[שם הספק],MATCH(ROWS($N$1:$N72),ספקים[יצרן],0)))</f>
        <v/>
      </c>
      <c r="P73" s="88" t="str">
        <f>IF(ROWS($N$1:$N72)&gt;MAX(ספקים[אינטגרטור]),"",INDEX(ספקים[שם הספק],MATCH(ROWS($N$1:$N72),ספקים[אינטגרטור],0)))</f>
        <v/>
      </c>
    </row>
    <row r="74" spans="14:16">
      <c r="N74" s="88" t="str">
        <f>IF(ROWS($N$1:$N73)&gt;MAX(ספקים[יצרן]),"",INDEX(ספקים[שם הספק],MATCH(ROWS($N$1:$N73),ספקים[יצרן],0)))</f>
        <v/>
      </c>
      <c r="P74" s="88" t="str">
        <f>IF(ROWS($N$1:$N73)&gt;MAX(ספקים[אינטגרטור]),"",INDEX(ספקים[שם הספק],MATCH(ROWS($N$1:$N73),ספקים[אינטגרטור],0)))</f>
        <v/>
      </c>
    </row>
    <row r="75" spans="14:16">
      <c r="N75" s="88" t="str">
        <f>IF(ROWS($N$1:$N74)&gt;MAX(ספקים[יצרן]),"",INDEX(ספקים[שם הספק],MATCH(ROWS($N$1:$N74),ספקים[יצרן],0)))</f>
        <v/>
      </c>
      <c r="P75" s="88" t="str">
        <f>IF(ROWS($N$1:$N74)&gt;MAX(ספקים[אינטגרטור]),"",INDEX(ספקים[שם הספק],MATCH(ROWS($N$1:$N74),ספקים[אינטגרטור],0)))</f>
        <v/>
      </c>
    </row>
    <row r="76" spans="14:16">
      <c r="N76" s="88" t="str">
        <f>IF(ROWS($N$1:$N75)&gt;MAX(ספקים[יצרן]),"",INDEX(ספקים[שם הספק],MATCH(ROWS($N$1:$N75),ספקים[יצרן],0)))</f>
        <v/>
      </c>
      <c r="P76" s="88" t="str">
        <f>IF(ROWS($N$1:$N75)&gt;MAX(ספקים[אינטגרטור]),"",INDEX(ספקים[שם הספק],MATCH(ROWS($N$1:$N75),ספקים[אינטגרטור],0)))</f>
        <v/>
      </c>
    </row>
    <row r="77" spans="14:16">
      <c r="N77" s="88" t="str">
        <f>IF(ROWS($N$1:$N76)&gt;MAX(ספקים[יצרן]),"",INDEX(ספקים[שם הספק],MATCH(ROWS($N$1:$N76),ספקים[יצרן],0)))</f>
        <v/>
      </c>
      <c r="P77" s="88" t="str">
        <f>IF(ROWS($N$1:$N76)&gt;MAX(ספקים[אינטגרטור]),"",INDEX(ספקים[שם הספק],MATCH(ROWS($N$1:$N76),ספקים[אינטגרטור],0)))</f>
        <v/>
      </c>
    </row>
    <row r="78" spans="14:16">
      <c r="N78" s="88" t="str">
        <f>IF(ROWS($N$1:$N77)&gt;MAX(ספקים[יצרן]),"",INDEX(ספקים[שם הספק],MATCH(ROWS($N$1:$N77),ספקים[יצרן],0)))</f>
        <v/>
      </c>
      <c r="P78" s="88" t="str">
        <f>IF(ROWS($N$1:$N77)&gt;MAX(ספקים[אינטגרטור]),"",INDEX(ספקים[שם הספק],MATCH(ROWS($N$1:$N77),ספקים[אינטגרטור],0)))</f>
        <v/>
      </c>
    </row>
    <row r="79" spans="14:16">
      <c r="N79" s="88" t="str">
        <f>IF(ROWS($N$1:$N78)&gt;MAX(ספקים[יצרן]),"",INDEX(ספקים[שם הספק],MATCH(ROWS($N$1:$N78),ספקים[יצרן],0)))</f>
        <v/>
      </c>
      <c r="P79" s="88" t="str">
        <f>IF(ROWS($N$1:$N78)&gt;MAX(ספקים[אינטגרטור]),"",INDEX(ספקים[שם הספק],MATCH(ROWS($N$1:$N78),ספקים[אינטגרטור],0)))</f>
        <v/>
      </c>
    </row>
    <row r="80" spans="14:16">
      <c r="N80" s="88" t="str">
        <f>IF(ROWS($N$1:$N79)&gt;MAX(ספקים[יצרן]),"",INDEX(ספקים[שם הספק],MATCH(ROWS($N$1:$N79),ספקים[יצרן],0)))</f>
        <v/>
      </c>
      <c r="P80" s="88" t="str">
        <f>IF(ROWS($N$1:$N79)&gt;MAX(ספקים[אינטגרטור]),"",INDEX(ספקים[שם הספק],MATCH(ROWS($N$1:$N79),ספקים[אינטגרטור],0)))</f>
        <v/>
      </c>
    </row>
    <row r="81" spans="14:16">
      <c r="N81" s="88" t="str">
        <f>IF(ROWS($N$1:$N80)&gt;MAX(ספקים[יצרן]),"",INDEX(ספקים[שם הספק],MATCH(ROWS($N$1:$N80),ספקים[יצרן],0)))</f>
        <v/>
      </c>
      <c r="P81" s="88" t="str">
        <f>IF(ROWS($N$1:$N80)&gt;MAX(ספקים[אינטגרטור]),"",INDEX(ספקים[שם הספק],MATCH(ROWS($N$1:$N80),ספקים[אינטגרטור],0)))</f>
        <v/>
      </c>
    </row>
    <row r="82" spans="14:16">
      <c r="N82" s="88" t="str">
        <f>IF(ROWS($N$1:$N81)&gt;MAX(ספקים[יצרן]),"",INDEX(ספקים[שם הספק],MATCH(ROWS($N$1:$N81),ספקים[יצרן],0)))</f>
        <v/>
      </c>
      <c r="P82" s="88" t="str">
        <f>IF(ROWS($N$1:$N81)&gt;MAX(ספקים[אינטגרטור]),"",INDEX(ספקים[שם הספק],MATCH(ROWS($N$1:$N81),ספקים[אינטגרטור],0)))</f>
        <v/>
      </c>
    </row>
    <row r="83" spans="14:16">
      <c r="N83" s="88" t="str">
        <f>IF(ROWS($N$1:$N82)&gt;MAX(ספקים[יצרן]),"",INDEX(ספקים[שם הספק],MATCH(ROWS($N$1:$N82),ספקים[יצרן],0)))</f>
        <v/>
      </c>
      <c r="P83" s="88" t="str">
        <f>IF(ROWS($N$1:$N82)&gt;MAX(ספקים[אינטגרטור]),"",INDEX(ספקים[שם הספק],MATCH(ROWS($N$1:$N82),ספקים[אינטגרטור],0)))</f>
        <v/>
      </c>
    </row>
    <row r="84" spans="14:16">
      <c r="N84" s="88" t="str">
        <f>IF(ROWS($N$1:$N83)&gt;MAX(ספקים[יצרן]),"",INDEX(ספקים[שם הספק],MATCH(ROWS($N$1:$N83),ספקים[יצרן],0)))</f>
        <v/>
      </c>
      <c r="P84" s="88" t="str">
        <f>IF(ROWS($N$1:$N83)&gt;MAX(ספקים[אינטגרטור]),"",INDEX(ספקים[שם הספק],MATCH(ROWS($N$1:$N83),ספקים[אינטגרטור],0)))</f>
        <v/>
      </c>
    </row>
    <row r="85" spans="14:16">
      <c r="N85" s="88" t="str">
        <f>IF(ROWS($N$1:$N84)&gt;MAX(ספקים[יצרן]),"",INDEX(ספקים[שם הספק],MATCH(ROWS($N$1:$N84),ספקים[יצרן],0)))</f>
        <v/>
      </c>
      <c r="P85" s="88" t="str">
        <f>IF(ROWS($N$1:$N84)&gt;MAX(ספקים[אינטגרטור]),"",INDEX(ספקים[שם הספק],MATCH(ROWS($N$1:$N84),ספקים[אינטגרטור],0)))</f>
        <v/>
      </c>
    </row>
    <row r="86" spans="14:16">
      <c r="N86" s="88" t="str">
        <f>IF(ROWS($N$1:$N85)&gt;MAX(ספקים[יצרן]),"",INDEX(ספקים[שם הספק],MATCH(ROWS($N$1:$N85),ספקים[יצרן],0)))</f>
        <v/>
      </c>
      <c r="P86" s="88" t="str">
        <f>IF(ROWS($N$1:$N85)&gt;MAX(ספקים[אינטגרטור]),"",INDEX(ספקים[שם הספק],MATCH(ROWS($N$1:$N85),ספקים[אינטגרטור],0)))</f>
        <v/>
      </c>
    </row>
    <row r="87" spans="14:16">
      <c r="N87" s="88" t="str">
        <f>IF(ROWS($N$1:$N86)&gt;MAX(ספקים[יצרן]),"",INDEX(ספקים[שם הספק],MATCH(ROWS($N$1:$N86),ספקים[יצרן],0)))</f>
        <v/>
      </c>
      <c r="P87" s="88" t="str">
        <f>IF(ROWS($N$1:$N86)&gt;MAX(ספקים[אינטגרטור]),"",INDEX(ספקים[שם הספק],MATCH(ROWS($N$1:$N86),ספקים[אינטגרטור],0)))</f>
        <v/>
      </c>
    </row>
    <row r="88" spans="14:16">
      <c r="N88" s="88" t="str">
        <f>IF(ROWS($N$1:$N87)&gt;MAX(ספקים[יצרן]),"",INDEX(ספקים[שם הספק],MATCH(ROWS($N$1:$N87),ספקים[יצרן],0)))</f>
        <v/>
      </c>
      <c r="P88" s="88" t="str">
        <f>IF(ROWS($N$1:$N87)&gt;MAX(ספקים[אינטגרטור]),"",INDEX(ספקים[שם הספק],MATCH(ROWS($N$1:$N87),ספקים[אינטגרטור],0)))</f>
        <v/>
      </c>
    </row>
    <row r="89" spans="14:16">
      <c r="N89" s="88" t="str">
        <f>IF(ROWS($N$1:$N88)&gt;MAX(ספקים[יצרן]),"",INDEX(ספקים[שם הספק],MATCH(ROWS($N$1:$N88),ספקים[יצרן],0)))</f>
        <v/>
      </c>
      <c r="P89" s="88" t="str">
        <f>IF(ROWS($N$1:$N88)&gt;MAX(ספקים[אינטגרטור]),"",INDEX(ספקים[שם הספק],MATCH(ROWS($N$1:$N88),ספקים[אינטגרטור],0)))</f>
        <v/>
      </c>
    </row>
    <row r="90" spans="14:16">
      <c r="N90" s="88" t="str">
        <f>IF(ROWS($N$1:$N89)&gt;MAX(ספקים[יצרן]),"",INDEX(ספקים[שם הספק],MATCH(ROWS($N$1:$N89),ספקים[יצרן],0)))</f>
        <v/>
      </c>
      <c r="P90" s="88" t="str">
        <f>IF(ROWS($N$1:$N89)&gt;MAX(ספקים[אינטגרטור]),"",INDEX(ספקים[שם הספק],MATCH(ROWS($N$1:$N89),ספקים[אינטגרטור],0)))</f>
        <v/>
      </c>
    </row>
    <row r="91" spans="14:16">
      <c r="N91" s="88" t="str">
        <f>IF(ROWS($N$1:$N90)&gt;MAX(ספקים[יצרן]),"",INDEX(ספקים[שם הספק],MATCH(ROWS($N$1:$N90),ספקים[יצרן],0)))</f>
        <v/>
      </c>
      <c r="P91" s="88" t="str">
        <f>IF(ROWS($N$1:$N90)&gt;MAX(ספקים[אינטגרטור]),"",INDEX(ספקים[שם הספק],MATCH(ROWS($N$1:$N90),ספקים[אינטגרטור],0)))</f>
        <v/>
      </c>
    </row>
    <row r="92" spans="14:16">
      <c r="N92" s="88" t="str">
        <f>IF(ROWS($N$1:$N91)&gt;MAX(ספקים[יצרן]),"",INDEX(ספקים[שם הספק],MATCH(ROWS($N$1:$N91),ספקים[יצרן],0)))</f>
        <v/>
      </c>
      <c r="P92" s="88" t="str">
        <f>IF(ROWS($N$1:$N91)&gt;MAX(ספקים[אינטגרטור]),"",INDEX(ספקים[שם הספק],MATCH(ROWS($N$1:$N91),ספקים[אינטגרטור],0)))</f>
        <v/>
      </c>
    </row>
    <row r="93" spans="14:16">
      <c r="N93" s="88" t="str">
        <f>IF(ROWS($N$1:$N92)&gt;MAX(ספקים[יצרן]),"",INDEX(ספקים[שם הספק],MATCH(ROWS($N$1:$N92),ספקים[יצרן],0)))</f>
        <v/>
      </c>
      <c r="P93" s="88" t="str">
        <f>IF(ROWS($N$1:$N92)&gt;MAX(ספקים[אינטגרטור]),"",INDEX(ספקים[שם הספק],MATCH(ROWS($N$1:$N92),ספקים[אינטגרטור],0)))</f>
        <v/>
      </c>
    </row>
    <row r="94" spans="14:16">
      <c r="N94" s="88" t="str">
        <f>IF(ROWS($N$1:$N93)&gt;MAX(ספקים[יצרן]),"",INDEX(ספקים[שם הספק],MATCH(ROWS($N$1:$N93),ספקים[יצרן],0)))</f>
        <v/>
      </c>
      <c r="P94" s="88" t="str">
        <f>IF(ROWS($N$1:$N93)&gt;MAX(ספקים[אינטגרטור]),"",INDEX(ספקים[שם הספק],MATCH(ROWS($N$1:$N93),ספקים[אינטגרטור],0)))</f>
        <v/>
      </c>
    </row>
    <row r="95" spans="14:16">
      <c r="N95" s="88" t="str">
        <f>IF(ROWS($N$1:$N94)&gt;MAX(ספקים[יצרן]),"",INDEX(ספקים[שם הספק],MATCH(ROWS($N$1:$N94),ספקים[יצרן],0)))</f>
        <v/>
      </c>
      <c r="P95" s="88" t="str">
        <f>IF(ROWS($N$1:$N94)&gt;MAX(ספקים[אינטגרטור]),"",INDEX(ספקים[שם הספק],MATCH(ROWS($N$1:$N94),ספקים[אינטגרטור],0)))</f>
        <v/>
      </c>
    </row>
    <row r="96" spans="14:16">
      <c r="N96" s="88" t="str">
        <f>IF(ROWS($N$1:$N95)&gt;MAX(ספקים[יצרן]),"",INDEX(ספקים[שם הספק],MATCH(ROWS($N$1:$N95),ספקים[יצרן],0)))</f>
        <v/>
      </c>
      <c r="P96" s="88" t="str">
        <f>IF(ROWS($N$1:$N95)&gt;MAX(ספקים[אינטגרטור]),"",INDEX(ספקים[שם הספק],MATCH(ROWS($N$1:$N95),ספקים[אינטגרטור],0)))</f>
        <v/>
      </c>
    </row>
    <row r="97" spans="14:16">
      <c r="N97" s="88" t="str">
        <f>IF(ROWS($N$1:$N96)&gt;MAX(ספקים[יצרן]),"",INDEX(ספקים[שם הספק],MATCH(ROWS($N$1:$N96),ספקים[יצרן],0)))</f>
        <v/>
      </c>
      <c r="P97" s="88" t="str">
        <f>IF(ROWS($N$1:$N96)&gt;MAX(ספקים[אינטגרטור]),"",INDEX(ספקים[שם הספק],MATCH(ROWS($N$1:$N96),ספקים[אינטגרטור],0)))</f>
        <v/>
      </c>
    </row>
    <row r="98" spans="14:16">
      <c r="N98" s="88" t="str">
        <f>IF(ROWS($N$1:$N97)&gt;MAX(ספקים[יצרן]),"",INDEX(ספקים[שם הספק],MATCH(ROWS($N$1:$N97),ספקים[יצרן],0)))</f>
        <v/>
      </c>
      <c r="P98" s="88" t="str">
        <f>IF(ROWS($N$1:$N97)&gt;MAX(ספקים[אינטגרטור]),"",INDEX(ספקים[שם הספק],MATCH(ROWS($N$1:$N97),ספקים[אינטגרטור],0)))</f>
        <v/>
      </c>
    </row>
    <row r="99" spans="14:16">
      <c r="N99" s="88" t="str">
        <f>IF(ROWS($N$1:$N98)&gt;MAX(ספקים[יצרן]),"",INDEX(ספקים[שם הספק],MATCH(ROWS($N$1:$N98),ספקים[יצרן],0)))</f>
        <v/>
      </c>
      <c r="P99" s="88" t="str">
        <f>IF(ROWS($N$1:$N98)&gt;MAX(ספקים[אינטגרטור]),"",INDEX(ספקים[שם הספק],MATCH(ROWS($N$1:$N98),ספקים[אינטגרטור],0)))</f>
        <v/>
      </c>
    </row>
    <row r="100" spans="14:16">
      <c r="N100" s="88" t="str">
        <f>IF(ROWS($N$1:$N99)&gt;MAX(ספקים[יצרן]),"",INDEX(ספקים[שם הספק],MATCH(ROWS($N$1:$N99),ספקים[יצרן],0)))</f>
        <v/>
      </c>
      <c r="P100" s="88" t="str">
        <f>IF(ROWS($N$1:$N99)&gt;MAX(ספקים[אינטגרטור]),"",INDEX(ספקים[שם הספק],MATCH(ROWS($N$1:$N99),ספקים[אינטגרטור],0)))</f>
        <v/>
      </c>
    </row>
    <row r="101" spans="14:16">
      <c r="N101" s="88" t="str">
        <f>IF(ROWS($N$1:$N100)&gt;MAX(ספקים[יצרן]),"",INDEX(ספקים[שם הספק],MATCH(ROWS($N$1:$N100),ספקים[יצרן],0)))</f>
        <v/>
      </c>
      <c r="P101" s="88" t="str">
        <f>IF(ROWS($N$1:$N100)&gt;MAX(ספקים[אינטגרטור]),"",INDEX(ספקים[שם הספק],MATCH(ROWS($N$1:$N100),ספקים[אינטגרטור],0)))</f>
        <v/>
      </c>
    </row>
  </sheetData>
  <pageMargins left="0.7" right="0.7" top="0.75" bottom="0.75" header="0.3" footer="0.3"/>
  <pageSetup paperSize="9" orientation="portrait" verticalDpi="0"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tabColor rgb="FF002060"/>
    <pageSetUpPr fitToPage="1"/>
  </sheetPr>
  <dimension ref="A1:Q99"/>
  <sheetViews>
    <sheetView showGridLines="0" rightToLeft="1" zoomScaleNormal="100" zoomScaleSheetLayoutView="100" workbookViewId="0">
      <pane xSplit="3" ySplit="16" topLeftCell="D17" activePane="bottomRight" state="frozen"/>
      <selection pane="topRight" activeCell="D1" sqref="D1"/>
      <selection pane="bottomLeft" activeCell="A17" sqref="A17"/>
      <selection pane="bottomRight" activeCell="B5" sqref="B5"/>
    </sheetView>
  </sheetViews>
  <sheetFormatPr defaultColWidth="0" defaultRowHeight="16.5"/>
  <cols>
    <col min="1" max="1" width="2.375" style="3" customWidth="1"/>
    <col min="2" max="2" width="13.75" style="3" customWidth="1"/>
    <col min="3" max="3" width="32.875" style="3" hidden="1" customWidth="1"/>
    <col min="4" max="4" width="24.375" style="3" customWidth="1"/>
    <col min="5" max="5" width="24.125" style="3" bestFit="1" customWidth="1"/>
    <col min="6" max="6" width="9.125" style="3" customWidth="1"/>
    <col min="7" max="7" width="10.375" style="3" customWidth="1"/>
    <col min="8" max="8" width="24.375" style="3" customWidth="1"/>
    <col min="9" max="9" width="24.125" style="3" customWidth="1"/>
    <col min="10" max="10" width="9.125" style="3" customWidth="1"/>
    <col min="11" max="11" width="15.375" style="3" customWidth="1"/>
    <col min="12" max="12" width="3.625" style="3" customWidth="1"/>
    <col min="13" max="16384" width="9" style="3" hidden="1"/>
  </cols>
  <sheetData>
    <row r="1" spans="1:17" ht="39" customHeight="1">
      <c r="A1" s="2"/>
      <c r="B1" s="2"/>
      <c r="C1" s="2"/>
      <c r="D1" s="2"/>
      <c r="E1" s="2"/>
      <c r="F1" s="2"/>
      <c r="G1" s="2"/>
      <c r="H1" s="2"/>
      <c r="I1" s="2"/>
      <c r="J1" s="24"/>
      <c r="K1" s="24"/>
      <c r="L1" s="71"/>
    </row>
    <row r="2" spans="1:17" ht="6" customHeight="1">
      <c r="A2" s="4"/>
      <c r="B2" s="4"/>
      <c r="C2" s="4"/>
      <c r="D2" s="4"/>
      <c r="E2" s="4"/>
      <c r="F2" s="4"/>
      <c r="G2" s="4"/>
      <c r="H2" s="4"/>
      <c r="I2" s="4"/>
      <c r="J2" s="4"/>
      <c r="K2" s="4"/>
      <c r="L2" s="4"/>
    </row>
    <row r="3" spans="1:17">
      <c r="D3" s="49" t="s">
        <v>150</v>
      </c>
      <c r="E3" s="104" t="s">
        <v>102</v>
      </c>
      <c r="F3" s="251"/>
      <c r="J3" s="251"/>
    </row>
    <row r="4" spans="1:17" ht="6" customHeight="1"/>
    <row r="5" spans="1:17" ht="27">
      <c r="B5" s="346"/>
      <c r="C5" s="347"/>
      <c r="D5" s="348" t="s">
        <v>65</v>
      </c>
      <c r="E5" s="346"/>
      <c r="F5" s="346"/>
      <c r="G5" s="346"/>
      <c r="H5" s="346"/>
      <c r="I5" s="346"/>
      <c r="J5" s="346"/>
      <c r="K5" s="346"/>
    </row>
    <row r="6" spans="1:17" ht="9.75" customHeight="1">
      <c r="B6" s="349"/>
      <c r="C6" s="346"/>
      <c r="D6" s="346"/>
      <c r="E6" s="346"/>
      <c r="F6" s="346"/>
      <c r="G6" s="346"/>
      <c r="H6" s="346"/>
      <c r="I6" s="346"/>
      <c r="J6" s="346"/>
      <c r="K6" s="346"/>
    </row>
    <row r="7" spans="1:17">
      <c r="B7" s="349"/>
      <c r="C7" s="346"/>
      <c r="D7" s="345" t="s">
        <v>64</v>
      </c>
      <c r="E7" s="350" t="s">
        <v>233</v>
      </c>
      <c r="F7" s="346"/>
      <c r="G7" s="351"/>
      <c r="H7" s="345" t="s">
        <v>728</v>
      </c>
      <c r="I7" s="350" t="str">
        <f>IF(המשרד="","",INDEX(טבלת_משרדים[מנהל מערכות המידע],MATCH(המשרד,טבלת_משרדים[שם המשרד],0)))</f>
        <v>רמי מוזס</v>
      </c>
      <c r="J7" s="346"/>
      <c r="K7" s="346"/>
    </row>
    <row r="8" spans="1:17" ht="9.75" customHeight="1">
      <c r="B8" s="349"/>
      <c r="C8" s="346"/>
      <c r="D8" s="351"/>
      <c r="E8" s="351"/>
      <c r="F8" s="346"/>
      <c r="G8" s="351"/>
      <c r="H8" s="351"/>
      <c r="I8" s="351"/>
      <c r="J8" s="346"/>
      <c r="K8" s="346"/>
    </row>
    <row r="9" spans="1:17" hidden="1">
      <c r="B9" s="349"/>
      <c r="C9" s="346"/>
      <c r="D9" s="345" t="s">
        <v>230</v>
      </c>
      <c r="E9" s="350" t="str">
        <f>IF(המשרד="","",INDEX(טבלת_משרדים[שיוך משרדי],MATCH(המשרד,טבלת_משרדים[שם המשרד],0)))</f>
        <v>משרד ראש הממשלה</v>
      </c>
      <c r="F9" s="346"/>
      <c r="G9" s="351"/>
      <c r="H9" s="345" t="s">
        <v>66</v>
      </c>
      <c r="I9" s="350" t="str">
        <f>IF(המשרד="","",INDEX(טבלת_משרדים[סימול],MATCH(המשרד,טבלת_משרדים[שם המשרד],0)))</f>
        <v>pmo</v>
      </c>
      <c r="J9" s="346"/>
      <c r="K9" s="346"/>
    </row>
    <row r="10" spans="1:17" ht="9.75" hidden="1" customHeight="1">
      <c r="B10" s="349"/>
      <c r="C10" s="346"/>
      <c r="D10" s="351"/>
      <c r="E10" s="351"/>
      <c r="F10" s="346"/>
      <c r="G10" s="351"/>
      <c r="H10" s="351"/>
      <c r="I10" s="351"/>
      <c r="J10" s="346"/>
      <c r="K10" s="346"/>
    </row>
    <row r="11" spans="1:17">
      <c r="B11" s="349"/>
      <c r="C11" s="346"/>
      <c r="D11" s="345" t="s">
        <v>231</v>
      </c>
      <c r="E11" s="350" t="str">
        <f>IF(המשרד="","",INDEX(טבלת_משרדים[סוג יחידה],MATCH(המשרד,טבלת_משרדים[שם המשרד],0)))</f>
        <v>משרד</v>
      </c>
      <c r="F11" s="346"/>
      <c r="G11" s="351"/>
      <c r="H11" s="345" t="s">
        <v>436</v>
      </c>
      <c r="I11" s="350" t="str">
        <f>IF(המשרד="","",INDEX(טבלת_משרדים[מלווה מטעם התקשוב],MATCH(המשרד,טבלת_משרדים[שם המשרד],0)))</f>
        <v>אייל קבריטי</v>
      </c>
      <c r="J11" s="346"/>
      <c r="K11" s="346"/>
    </row>
    <row r="12" spans="1:17" ht="9.75" customHeight="1">
      <c r="B12" s="349"/>
      <c r="C12" s="346"/>
      <c r="D12" s="346"/>
      <c r="E12" s="346"/>
      <c r="F12" s="346"/>
      <c r="G12" s="346"/>
      <c r="H12" s="346"/>
      <c r="I12" s="346"/>
      <c r="J12" s="346"/>
      <c r="K12" s="346"/>
    </row>
    <row r="13" spans="1:17" ht="8.25" customHeight="1">
      <c r="B13" s="349"/>
      <c r="C13" s="346"/>
      <c r="D13" s="346"/>
      <c r="E13" s="346"/>
      <c r="F13" s="346"/>
      <c r="G13" s="346"/>
      <c r="H13" s="346"/>
      <c r="I13" s="346"/>
      <c r="J13" s="346"/>
      <c r="K13" s="346"/>
    </row>
    <row r="14" spans="1:17" ht="27">
      <c r="B14" s="346"/>
      <c r="C14" s="347"/>
      <c r="D14" s="348" t="s">
        <v>513</v>
      </c>
      <c r="E14" s="346"/>
      <c r="F14" s="346"/>
      <c r="G14" s="346"/>
      <c r="H14" s="348" t="s">
        <v>512</v>
      </c>
      <c r="I14" s="346"/>
      <c r="J14" s="346"/>
      <c r="K14" s="346"/>
    </row>
    <row r="15" spans="1:17" ht="27">
      <c r="B15" s="346"/>
      <c r="C15" s="347"/>
      <c r="D15" s="352" t="s">
        <v>727</v>
      </c>
      <c r="E15" s="353"/>
      <c r="F15" s="353"/>
      <c r="G15" s="346"/>
      <c r="H15" s="346"/>
      <c r="I15" s="346"/>
      <c r="J15" s="353"/>
      <c r="K15" s="346"/>
      <c r="O15" s="3">
        <f>MAX(N$17:N$100)</f>
        <v>0</v>
      </c>
      <c r="P15" s="3">
        <f>MAX(O$17:O$100)</f>
        <v>0</v>
      </c>
      <c r="Q15" s="3">
        <f>MAX(N$17:O$100)</f>
        <v>0</v>
      </c>
    </row>
    <row r="16" spans="1:17" ht="33">
      <c r="C16" s="217" t="s">
        <v>1</v>
      </c>
      <c r="D16" s="345" t="s">
        <v>504</v>
      </c>
      <c r="E16" s="345" t="s">
        <v>14</v>
      </c>
      <c r="F16" s="345" t="s">
        <v>506</v>
      </c>
      <c r="G16" s="386"/>
      <c r="H16" s="345" t="s">
        <v>505</v>
      </c>
      <c r="I16" s="345" t="s">
        <v>14</v>
      </c>
      <c r="J16" s="345" t="s">
        <v>506</v>
      </c>
      <c r="N16" s="252" t="s">
        <v>507</v>
      </c>
      <c r="O16" s="252" t="s">
        <v>508</v>
      </c>
      <c r="P16" s="253"/>
      <c r="Q16" s="252" t="s">
        <v>0</v>
      </c>
    </row>
    <row r="17" spans="3:17">
      <c r="C17" s="225" t="str">
        <f t="shared" ref="C17:C46" si="0">המשרד</f>
        <v>משרד ראש הממשלה</v>
      </c>
      <c r="D17" s="387"/>
      <c r="E17" s="387"/>
      <c r="F17" s="388" t="str">
        <f>IF(D17="","",COUNTIFS('פעילויות המשרד'!$S:$S,D17))</f>
        <v/>
      </c>
      <c r="G17" s="389"/>
      <c r="H17" s="387"/>
      <c r="I17" s="387"/>
      <c r="J17" s="388" t="str">
        <f>IF(H17="","",COUNTIFS('פעילויות המשרד'!$S:$S,H17))</f>
        <v/>
      </c>
      <c r="N17" s="3" t="str">
        <f>IF($D17="","",MAX($N$16:$N16)+1)</f>
        <v/>
      </c>
      <c r="O17" s="3" t="str">
        <f>IF($H17="","",MAX($O$15:$O16)+1)</f>
        <v/>
      </c>
      <c r="Q17" s="3" t="str">
        <f>IF(ROWS($Q$16:$Q16)&lt;=$O$15,INDEX($D$17:$D$100,MATCH(ROWS($Q$16:$Q16),$N$17:$N$100,0)),IF(ROWS($Q$16:$Q16)&lt;=$P$15,INDEX($H$17:$H$100,MATCH(ROWS($Q$16:$Q16),$O$17:$O$100,0)),""))</f>
        <v/>
      </c>
    </row>
    <row r="18" spans="3:17">
      <c r="C18" s="225" t="str">
        <f t="shared" si="0"/>
        <v>משרד ראש הממשלה</v>
      </c>
      <c r="D18" s="387"/>
      <c r="E18" s="387"/>
      <c r="F18" s="388" t="str">
        <f>IF(D18="","",COUNTIFS('פעילויות המשרד'!$S:$S,D18))</f>
        <v/>
      </c>
      <c r="G18" s="389"/>
      <c r="H18" s="387"/>
      <c r="I18" s="387"/>
      <c r="J18" s="388" t="str">
        <f>IF(H18="","",COUNTIFS('פעילויות המשרד'!$S:$S,H18))</f>
        <v/>
      </c>
      <c r="N18" s="3" t="str">
        <f>IF($D18="","",MAX($N$16:$N17)+1)</f>
        <v/>
      </c>
      <c r="O18" s="3" t="str">
        <f>IF($H18="","",MAX($O$15:$O17)+1)</f>
        <v/>
      </c>
      <c r="Q18" s="3" t="str">
        <f>IF(ROWS($Q$16:$Q17)&lt;=$O$15,INDEX($D$17:$D$100,MATCH(ROWS($Q$16:$Q17),$N$17:$N$100,0)),IF(ROWS($Q$16:$Q17)&lt;=$P$15,INDEX($H$17:$H$100,MATCH(ROWS($Q$16:$Q17),$O$17:$O$100,0)),""))</f>
        <v/>
      </c>
    </row>
    <row r="19" spans="3:17">
      <c r="C19" s="225" t="str">
        <f t="shared" si="0"/>
        <v>משרד ראש הממשלה</v>
      </c>
      <c r="D19" s="387"/>
      <c r="E19" s="387"/>
      <c r="F19" s="388" t="str">
        <f>IF(D19="","",COUNTIFS('פעילויות המשרד'!$S:$S,D19))</f>
        <v/>
      </c>
      <c r="G19" s="389"/>
      <c r="H19" s="387"/>
      <c r="I19" s="387"/>
      <c r="J19" s="388" t="str">
        <f>IF(H19="","",COUNTIFS('פעילויות המשרד'!$S:$S,H19))</f>
        <v/>
      </c>
      <c r="N19" s="3" t="str">
        <f>IF($D19="","",MAX($N$16:$N18)+1)</f>
        <v/>
      </c>
      <c r="O19" s="3" t="str">
        <f>IF($H19="","",MAX($O$15:$O18)+1)</f>
        <v/>
      </c>
      <c r="Q19" s="3" t="str">
        <f>IF(ROWS($Q$16:$Q18)&lt;=$O$15,INDEX($D$17:$D$100,MATCH(ROWS($Q$16:$Q18),$N$17:$N$100,0)),IF(ROWS($Q$16:$Q18)&lt;=$P$15,INDEX($H$17:$H$100,MATCH(ROWS($Q$16:$Q18),$O$17:$O$100,0)),""))</f>
        <v/>
      </c>
    </row>
    <row r="20" spans="3:17">
      <c r="C20" s="225" t="str">
        <f t="shared" si="0"/>
        <v>משרד ראש הממשלה</v>
      </c>
      <c r="D20" s="387"/>
      <c r="E20" s="387"/>
      <c r="F20" s="388" t="str">
        <f>IF(D20="","",COUNTIFS('פעילויות המשרד'!$S:$S,D20))</f>
        <v/>
      </c>
      <c r="G20" s="389"/>
      <c r="H20" s="387"/>
      <c r="I20" s="387"/>
      <c r="J20" s="388" t="str">
        <f>IF(H20="","",COUNTIFS('פעילויות המשרד'!$S:$S,H20))</f>
        <v/>
      </c>
      <c r="N20" s="3" t="str">
        <f>IF($D20="","",MAX($N$16:$N19)+1)</f>
        <v/>
      </c>
      <c r="O20" s="3" t="str">
        <f>IF($H20="","",MAX($O$15:$O19)+1)</f>
        <v/>
      </c>
      <c r="Q20" s="3" t="str">
        <f>IF(ROWS($Q$16:$Q19)&lt;=$O$15,INDEX($D$17:$D$100,MATCH(ROWS($Q$16:$Q19),$N$17:$N$100,0)),IF(ROWS($Q$16:$Q19)&lt;=$P$15,INDEX($H$17:$H$100,MATCH(ROWS($Q$16:$Q19),$O$17:$O$100,0)),""))</f>
        <v/>
      </c>
    </row>
    <row r="21" spans="3:17">
      <c r="C21" s="225" t="str">
        <f t="shared" si="0"/>
        <v>משרד ראש הממשלה</v>
      </c>
      <c r="D21" s="387"/>
      <c r="E21" s="387"/>
      <c r="F21" s="388" t="str">
        <f>IF(D21="","",COUNTIFS('פעילויות המשרד'!$S:$S,D21))</f>
        <v/>
      </c>
      <c r="G21" s="389"/>
      <c r="H21" s="387"/>
      <c r="I21" s="387"/>
      <c r="J21" s="388" t="str">
        <f>IF(H21="","",COUNTIFS('פעילויות המשרד'!$S:$S,H21))</f>
        <v/>
      </c>
      <c r="N21" s="3" t="str">
        <f>IF($D21="","",MAX($N$16:$N20)+1)</f>
        <v/>
      </c>
      <c r="O21" s="3" t="str">
        <f>IF($H21="","",MAX($O$15:$O20)+1)</f>
        <v/>
      </c>
      <c r="Q21" s="3" t="str">
        <f>IF(ROWS($Q$16:$Q20)&lt;=$O$15,INDEX($D$17:$D$100,MATCH(ROWS($Q$16:$Q20),$N$17:$N$100,0)),IF(ROWS($Q$16:$Q20)&lt;=$P$15,INDEX($H$17:$H$100,MATCH(ROWS($Q$16:$Q20),$O$17:$O$100,0)),""))</f>
        <v/>
      </c>
    </row>
    <row r="22" spans="3:17">
      <c r="C22" s="225" t="str">
        <f t="shared" si="0"/>
        <v>משרד ראש הממשלה</v>
      </c>
      <c r="D22" s="387"/>
      <c r="E22" s="387"/>
      <c r="F22" s="388" t="str">
        <f>IF(D22="","",COUNTIFS('פעילויות המשרד'!$S:$S,D22))</f>
        <v/>
      </c>
      <c r="G22" s="389"/>
      <c r="H22" s="387"/>
      <c r="I22" s="387"/>
      <c r="J22" s="388" t="str">
        <f>IF(H22="","",COUNTIFS('פעילויות המשרד'!$S:$S,H22))</f>
        <v/>
      </c>
      <c r="N22" s="3" t="str">
        <f>IF($D22="","",MAX($N$16:$N21)+1)</f>
        <v/>
      </c>
      <c r="O22" s="3" t="str">
        <f>IF($H22="","",MAX($O$15:$O21)+1)</f>
        <v/>
      </c>
      <c r="Q22" s="3" t="str">
        <f>IF(ROWS($Q$16:$Q21)&lt;=$O$15,INDEX($D$17:$D$100,MATCH(ROWS($Q$16:$Q21),$N$17:$N$100,0)),IF(ROWS($Q$16:$Q21)&lt;=$P$15,INDEX($H$17:$H$100,MATCH(ROWS($Q$16:$Q21),$O$17:$O$100,0)),""))</f>
        <v/>
      </c>
    </row>
    <row r="23" spans="3:17">
      <c r="C23" s="225" t="str">
        <f t="shared" si="0"/>
        <v>משרד ראש הממשלה</v>
      </c>
      <c r="D23" s="387"/>
      <c r="E23" s="387"/>
      <c r="F23" s="388" t="str">
        <f>IF(D23="","",COUNTIFS('פעילויות המשרד'!$S:$S,D23))</f>
        <v/>
      </c>
      <c r="G23" s="389"/>
      <c r="H23" s="387"/>
      <c r="I23" s="387"/>
      <c r="J23" s="388" t="str">
        <f>IF(H23="","",COUNTIFS('פעילויות המשרד'!$S:$S,H23))</f>
        <v/>
      </c>
      <c r="N23" s="3" t="str">
        <f>IF($D23="","",MAX($N$16:$N22)+1)</f>
        <v/>
      </c>
      <c r="O23" s="3" t="str">
        <f>IF($H23="","",MAX($O$15:$O22)+1)</f>
        <v/>
      </c>
      <c r="Q23" s="3" t="str">
        <f>IF(ROWS($Q$16:$Q22)&lt;=$O$15,INDEX($D$17:$D$100,MATCH(ROWS($Q$16:$Q22),$N$17:$N$100,0)),IF(ROWS($Q$16:$Q22)&lt;=$P$15,INDEX($H$17:$H$100,MATCH(ROWS($Q$16:$Q22),$O$17:$O$100,0)),""))</f>
        <v/>
      </c>
    </row>
    <row r="24" spans="3:17">
      <c r="C24" s="225" t="str">
        <f t="shared" si="0"/>
        <v>משרד ראש הממשלה</v>
      </c>
      <c r="D24" s="387"/>
      <c r="E24" s="387"/>
      <c r="F24" s="388" t="str">
        <f>IF(D24="","",COUNTIFS('פעילויות המשרד'!$S:$S,D24))</f>
        <v/>
      </c>
      <c r="G24" s="389"/>
      <c r="H24" s="387"/>
      <c r="I24" s="387"/>
      <c r="J24" s="388" t="str">
        <f>IF(H24="","",COUNTIFS('פעילויות המשרד'!$S:$S,H24))</f>
        <v/>
      </c>
      <c r="N24" s="3" t="str">
        <f>IF($D24="","",MAX($N$16:$N23)+1)</f>
        <v/>
      </c>
      <c r="O24" s="3" t="str">
        <f>IF($H24="","",MAX($O$15:$O23)+1)</f>
        <v/>
      </c>
      <c r="Q24" s="3" t="str">
        <f>IF(ROWS($Q$16:$Q23)&lt;=$O$15,INDEX($D$17:$D$100,MATCH(ROWS($Q$16:$Q23),$N$17:$N$100,0)),IF(ROWS($Q$16:$Q23)&lt;=$P$15,INDEX($H$17:$H$100,MATCH(ROWS($Q$16:$Q23),$O$17:$O$100,0)),""))</f>
        <v/>
      </c>
    </row>
    <row r="25" spans="3:17">
      <c r="C25" s="225" t="str">
        <f t="shared" si="0"/>
        <v>משרד ראש הממשלה</v>
      </c>
      <c r="D25" s="387"/>
      <c r="E25" s="387"/>
      <c r="F25" s="388" t="str">
        <f>IF(D25="","",COUNTIFS('פעילויות המשרד'!$S:$S,D25))</f>
        <v/>
      </c>
      <c r="G25" s="389"/>
      <c r="H25" s="387"/>
      <c r="I25" s="387"/>
      <c r="J25" s="388" t="str">
        <f>IF(H25="","",COUNTIFS('פעילויות המשרד'!$S:$S,H25))</f>
        <v/>
      </c>
      <c r="N25" s="3" t="str">
        <f>IF($D25="","",MAX($N$16:$N24)+1)</f>
        <v/>
      </c>
      <c r="O25" s="3" t="str">
        <f>IF($H25="","",MAX($O$15:$O24)+1)</f>
        <v/>
      </c>
      <c r="Q25" s="3" t="str">
        <f>IF(ROWS($Q$16:$Q24)&lt;=$O$15,INDEX($D$17:$D$100,MATCH(ROWS($Q$16:$Q24),$N$17:$N$100,0)),IF(ROWS($Q$16:$Q24)&lt;=$P$15,INDEX($H$17:$H$100,MATCH(ROWS($Q$16:$Q24),$O$17:$O$100,0)),""))</f>
        <v/>
      </c>
    </row>
    <row r="26" spans="3:17">
      <c r="C26" s="225" t="str">
        <f t="shared" si="0"/>
        <v>משרד ראש הממשלה</v>
      </c>
      <c r="D26" s="387"/>
      <c r="E26" s="387"/>
      <c r="F26" s="388" t="str">
        <f>IF(D26="","",COUNTIFS('פעילויות המשרד'!$S:$S,D26))</f>
        <v/>
      </c>
      <c r="G26" s="389"/>
      <c r="H26" s="387"/>
      <c r="I26" s="387"/>
      <c r="J26" s="388" t="str">
        <f>IF(H26="","",COUNTIFS('פעילויות המשרד'!$S:$S,H26))</f>
        <v/>
      </c>
      <c r="N26" s="3" t="str">
        <f>IF($D26="","",MAX($N$16:$N25)+1)</f>
        <v/>
      </c>
      <c r="O26" s="3" t="str">
        <f>IF($H26="","",MAX($O$15:$O25)+1)</f>
        <v/>
      </c>
      <c r="Q26" s="3" t="str">
        <f>IF(ROWS($Q$16:$Q25)&lt;=$O$15,INDEX($D$17:$D$100,MATCH(ROWS($Q$16:$Q25),$N$17:$N$100,0)),IF(ROWS($Q$16:$Q25)&lt;=$P$15,INDEX($H$17:$H$100,MATCH(ROWS($Q$16:$Q25),$O$17:$O$100,0)),""))</f>
        <v/>
      </c>
    </row>
    <row r="27" spans="3:17">
      <c r="C27" s="225" t="str">
        <f t="shared" si="0"/>
        <v>משרד ראש הממשלה</v>
      </c>
      <c r="D27" s="387"/>
      <c r="E27" s="387"/>
      <c r="F27" s="388" t="str">
        <f>IF(D27="","",COUNTIFS('פעילויות המשרד'!$S:$S,D27))</f>
        <v/>
      </c>
      <c r="G27" s="389"/>
      <c r="H27" s="387"/>
      <c r="I27" s="387"/>
      <c r="J27" s="388" t="str">
        <f>IF(H27="","",COUNTIFS('פעילויות המשרד'!$S:$S,H27))</f>
        <v/>
      </c>
      <c r="N27" s="3" t="str">
        <f>IF($D27="","",MAX($N$16:$N26)+1)</f>
        <v/>
      </c>
      <c r="O27" s="3" t="str">
        <f>IF($H27="","",MAX($O$15:$O26)+1)</f>
        <v/>
      </c>
      <c r="Q27" s="3" t="str">
        <f>IF(ROWS($Q$16:$Q26)&lt;=$O$15,INDEX($D$17:$D$100,MATCH(ROWS($Q$16:$Q26),$N$17:$N$100,0)),IF(ROWS($Q$16:$Q26)&lt;=$P$15,INDEX($H$17:$H$100,MATCH(ROWS($Q$16:$Q26),$O$17:$O$100,0)),""))</f>
        <v/>
      </c>
    </row>
    <row r="28" spans="3:17">
      <c r="C28" s="225" t="str">
        <f t="shared" si="0"/>
        <v>משרד ראש הממשלה</v>
      </c>
      <c r="D28" s="387"/>
      <c r="E28" s="387"/>
      <c r="F28" s="388" t="str">
        <f>IF(D28="","",COUNTIFS('פעילויות המשרד'!$S:$S,D28))</f>
        <v/>
      </c>
      <c r="G28" s="389"/>
      <c r="H28" s="387"/>
      <c r="I28" s="387"/>
      <c r="J28" s="388" t="str">
        <f>IF(H28="","",COUNTIFS('פעילויות המשרד'!$S:$S,H28))</f>
        <v/>
      </c>
      <c r="N28" s="3" t="str">
        <f>IF($D28="","",MAX($N$16:$N27)+1)</f>
        <v/>
      </c>
      <c r="O28" s="3" t="str">
        <f>IF($H28="","",MAX($O$15:$O27)+1)</f>
        <v/>
      </c>
      <c r="Q28" s="3" t="str">
        <f>IF(ROWS($Q$16:$Q27)&lt;=$O$15,INDEX($D$17:$D$100,MATCH(ROWS($Q$16:$Q27),$N$17:$N$100,0)),IF(ROWS($Q$16:$Q27)&lt;=$P$15,INDEX($H$17:$H$100,MATCH(ROWS($Q$16:$Q27),$O$17:$O$100,0)),""))</f>
        <v/>
      </c>
    </row>
    <row r="29" spans="3:17">
      <c r="C29" s="225" t="str">
        <f t="shared" si="0"/>
        <v>משרד ראש הממשלה</v>
      </c>
      <c r="D29" s="387"/>
      <c r="E29" s="387"/>
      <c r="F29" s="388" t="str">
        <f>IF(D29="","",COUNTIFS('פעילויות המשרד'!$S:$S,D29))</f>
        <v/>
      </c>
      <c r="G29" s="389"/>
      <c r="H29" s="387"/>
      <c r="I29" s="387"/>
      <c r="J29" s="388" t="str">
        <f>IF(H29="","",COUNTIFS('פעילויות המשרד'!$S:$S,H29))</f>
        <v/>
      </c>
      <c r="N29" s="3" t="str">
        <f>IF($D29="","",MAX($N$16:$N28)+1)</f>
        <v/>
      </c>
      <c r="O29" s="3" t="str">
        <f>IF($H29="","",MAX($O$15:$O28)+1)</f>
        <v/>
      </c>
      <c r="Q29" s="3" t="str">
        <f>IF(ROWS($Q$16:$Q28)&lt;=$O$15,INDEX($D$17:$D$100,MATCH(ROWS($Q$16:$Q28),$N$17:$N$100,0)),IF(ROWS($Q$16:$Q28)&lt;=$P$15,INDEX($H$17:$H$100,MATCH(ROWS($Q$16:$Q28),$O$17:$O$100,0)),""))</f>
        <v/>
      </c>
    </row>
    <row r="30" spans="3:17">
      <c r="C30" s="225" t="str">
        <f t="shared" si="0"/>
        <v>משרד ראש הממשלה</v>
      </c>
      <c r="D30" s="387"/>
      <c r="E30" s="387"/>
      <c r="F30" s="388" t="str">
        <f>IF(D30="","",COUNTIFS('פעילויות המשרד'!$S:$S,D30))</f>
        <v/>
      </c>
      <c r="G30" s="389"/>
      <c r="H30" s="387"/>
      <c r="I30" s="387"/>
      <c r="J30" s="388" t="str">
        <f>IF(H30="","",COUNTIFS('פעילויות המשרד'!$S:$S,H30))</f>
        <v/>
      </c>
      <c r="N30" s="3" t="str">
        <f>IF($D30="","",MAX($N$16:$N29)+1)</f>
        <v/>
      </c>
      <c r="O30" s="3" t="str">
        <f>IF($H30="","",MAX($O$15:$O29)+1)</f>
        <v/>
      </c>
      <c r="Q30" s="3" t="str">
        <f>IF(ROWS($Q$16:$Q29)&lt;=$O$15,INDEX($D$17:$D$100,MATCH(ROWS($Q$16:$Q29),$N$17:$N$100,0)),IF(ROWS($Q$16:$Q29)&lt;=$P$15,INDEX($H$17:$H$100,MATCH(ROWS($Q$16:$Q29),$O$17:$O$100,0)),""))</f>
        <v/>
      </c>
    </row>
    <row r="31" spans="3:17">
      <c r="C31" s="225" t="str">
        <f t="shared" si="0"/>
        <v>משרד ראש הממשלה</v>
      </c>
      <c r="D31" s="387"/>
      <c r="E31" s="387"/>
      <c r="F31" s="388" t="str">
        <f>IF(D31="","",COUNTIFS('פעילויות המשרד'!$S:$S,D31))</f>
        <v/>
      </c>
      <c r="G31" s="389"/>
      <c r="H31" s="387"/>
      <c r="I31" s="387"/>
      <c r="J31" s="388" t="str">
        <f>IF(H31="","",COUNTIFS('פעילויות המשרד'!$S:$S,H31))</f>
        <v/>
      </c>
      <c r="N31" s="3" t="str">
        <f>IF($D31="","",MAX($N$16:$N30)+1)</f>
        <v/>
      </c>
      <c r="O31" s="3" t="str">
        <f>IF($H31="","",MAX($O$15:$O30)+1)</f>
        <v/>
      </c>
      <c r="Q31" s="3" t="str">
        <f>IF(ROWS($Q$16:$Q30)&lt;=$O$15,INDEX($D$17:$D$100,MATCH(ROWS($Q$16:$Q30),$N$17:$N$100,0)),IF(ROWS($Q$16:$Q30)&lt;=$P$15,INDEX($H$17:$H$100,MATCH(ROWS($Q$16:$Q30),$O$17:$O$100,0)),""))</f>
        <v/>
      </c>
    </row>
    <row r="32" spans="3:17">
      <c r="C32" s="225" t="str">
        <f t="shared" si="0"/>
        <v>משרד ראש הממשלה</v>
      </c>
      <c r="D32" s="387"/>
      <c r="E32" s="387"/>
      <c r="F32" s="388" t="str">
        <f>IF(D32="","",COUNTIFS('פעילויות המשרד'!$S:$S,D32))</f>
        <v/>
      </c>
      <c r="G32" s="389"/>
      <c r="H32" s="387"/>
      <c r="I32" s="387"/>
      <c r="J32" s="388" t="str">
        <f>IF(H32="","",COUNTIFS('פעילויות המשרד'!$S:$S,H32))</f>
        <v/>
      </c>
      <c r="N32" s="3" t="str">
        <f>IF($D32="","",MAX($N$16:$N31)+1)</f>
        <v/>
      </c>
      <c r="O32" s="3" t="str">
        <f>IF($H32="","",MAX($O$15:$O31)+1)</f>
        <v/>
      </c>
      <c r="Q32" s="3" t="str">
        <f>IF(ROWS($Q$16:$Q31)&lt;=$O$15,INDEX($D$17:$D$100,MATCH(ROWS($Q$16:$Q31),$N$17:$N$100,0)),IF(ROWS($Q$16:$Q31)&lt;=$P$15,INDEX($H$17:$H$100,MATCH(ROWS($Q$16:$Q31),$O$17:$O$100,0)),""))</f>
        <v/>
      </c>
    </row>
    <row r="33" spans="3:17">
      <c r="C33" s="225" t="str">
        <f t="shared" si="0"/>
        <v>משרד ראש הממשלה</v>
      </c>
      <c r="D33" s="387"/>
      <c r="E33" s="387"/>
      <c r="F33" s="388" t="str">
        <f>IF(D33="","",COUNTIFS('פעילויות המשרד'!$S:$S,D33))</f>
        <v/>
      </c>
      <c r="G33" s="389"/>
      <c r="H33" s="387"/>
      <c r="I33" s="387"/>
      <c r="J33" s="388" t="str">
        <f>IF(H33="","",COUNTIFS('פעילויות המשרד'!$S:$S,H33))</f>
        <v/>
      </c>
      <c r="N33" s="3" t="str">
        <f>IF($D33="","",MAX($N$16:$N32)+1)</f>
        <v/>
      </c>
      <c r="O33" s="3" t="str">
        <f>IF($H33="","",MAX($O$15:$O32)+1)</f>
        <v/>
      </c>
      <c r="Q33" s="3" t="str">
        <f>IF(ROWS($Q$16:$Q32)&lt;=$O$15,INDEX($D$17:$D$100,MATCH(ROWS($Q$16:$Q32),$N$17:$N$100,0)),IF(ROWS($Q$16:$Q32)&lt;=$P$15,INDEX($H$17:$H$100,MATCH(ROWS($Q$16:$Q32),$O$17:$O$100,0)),""))</f>
        <v/>
      </c>
    </row>
    <row r="34" spans="3:17">
      <c r="C34" s="225" t="str">
        <f t="shared" si="0"/>
        <v>משרד ראש הממשלה</v>
      </c>
      <c r="D34" s="387"/>
      <c r="E34" s="387"/>
      <c r="F34" s="388" t="str">
        <f>IF(D34="","",COUNTIFS('פעילויות המשרד'!$S:$S,D34))</f>
        <v/>
      </c>
      <c r="G34" s="389"/>
      <c r="H34" s="387"/>
      <c r="I34" s="387"/>
      <c r="J34" s="388" t="str">
        <f>IF(H34="","",COUNTIFS('פעילויות המשרד'!$S:$S,H34))</f>
        <v/>
      </c>
      <c r="N34" s="3" t="str">
        <f>IF($D34="","",MAX($N$16:$N33)+1)</f>
        <v/>
      </c>
      <c r="O34" s="3" t="str">
        <f>IF($H34="","",MAX($O$15:$O33)+1)</f>
        <v/>
      </c>
      <c r="Q34" s="3" t="str">
        <f>IF(ROWS($Q$16:$Q33)&lt;=$O$15,INDEX($D$17:$D$100,MATCH(ROWS($Q$16:$Q33),$N$17:$N$100,0)),IF(ROWS($Q$16:$Q33)&lt;=$P$15,INDEX($H$17:$H$100,MATCH(ROWS($Q$16:$Q33),$O$17:$O$100,0)),""))</f>
        <v/>
      </c>
    </row>
    <row r="35" spans="3:17">
      <c r="C35" s="225" t="str">
        <f t="shared" si="0"/>
        <v>משרד ראש הממשלה</v>
      </c>
      <c r="D35" s="387"/>
      <c r="E35" s="387"/>
      <c r="F35" s="388" t="str">
        <f>IF(D35="","",COUNTIFS('פעילויות המשרד'!$S:$S,D35))</f>
        <v/>
      </c>
      <c r="G35" s="389"/>
      <c r="H35" s="387"/>
      <c r="I35" s="387"/>
      <c r="J35" s="388" t="str">
        <f>IF(H35="","",COUNTIFS('פעילויות המשרד'!$S:$S,H35))</f>
        <v/>
      </c>
      <c r="N35" s="3" t="str">
        <f>IF($D35="","",MAX($N$16:$N34)+1)</f>
        <v/>
      </c>
      <c r="O35" s="3" t="str">
        <f>IF($H35="","",MAX($O$15:$O34)+1)</f>
        <v/>
      </c>
      <c r="Q35" s="3" t="str">
        <f>IF(ROWS($Q$16:$Q34)&lt;=$O$15,INDEX($D$17:$D$100,MATCH(ROWS($Q$16:$Q34),$N$17:$N$100,0)),IF(ROWS($Q$16:$Q34)&lt;=$P$15,INDEX($H$17:$H$100,MATCH(ROWS($Q$16:$Q34),$O$17:$O$100,0)),""))</f>
        <v/>
      </c>
    </row>
    <row r="36" spans="3:17">
      <c r="C36" s="225" t="str">
        <f t="shared" si="0"/>
        <v>משרד ראש הממשלה</v>
      </c>
      <c r="D36" s="387"/>
      <c r="E36" s="387"/>
      <c r="F36" s="388" t="str">
        <f>IF(D36="","",COUNTIFS('פעילויות המשרד'!$S:$S,D36))</f>
        <v/>
      </c>
      <c r="G36" s="389"/>
      <c r="H36" s="387"/>
      <c r="I36" s="387"/>
      <c r="J36" s="388" t="str">
        <f>IF(H36="","",COUNTIFS('פעילויות המשרד'!$S:$S,H36))</f>
        <v/>
      </c>
      <c r="N36" s="3" t="str">
        <f>IF($D36="","",MAX($N$16:$N35)+1)</f>
        <v/>
      </c>
      <c r="O36" s="3" t="str">
        <f>IF($H36="","",MAX($O$15:$O35)+1)</f>
        <v/>
      </c>
      <c r="Q36" s="3" t="str">
        <f>IF(ROWS($Q$16:$Q35)&lt;=$O$15,INDEX($D$17:$D$100,MATCH(ROWS($Q$16:$Q35),$N$17:$N$100,0)),IF(ROWS($Q$16:$Q35)&lt;=$P$15,INDEX($H$17:$H$100,MATCH(ROWS($Q$16:$Q35),$O$17:$O$100,0)),""))</f>
        <v/>
      </c>
    </row>
    <row r="37" spans="3:17">
      <c r="C37" s="225" t="str">
        <f t="shared" si="0"/>
        <v>משרד ראש הממשלה</v>
      </c>
      <c r="D37" s="387"/>
      <c r="E37" s="387"/>
      <c r="F37" s="388" t="str">
        <f>IF(D37="","",COUNTIFS('פעילויות המשרד'!$S:$S,D37))</f>
        <v/>
      </c>
      <c r="G37" s="389"/>
      <c r="H37" s="387"/>
      <c r="I37" s="387"/>
      <c r="J37" s="388" t="str">
        <f>IF(H37="","",COUNTIFS('פעילויות המשרד'!$S:$S,H37))</f>
        <v/>
      </c>
      <c r="N37" s="3" t="str">
        <f>IF($D37="","",MAX($N$16:$N36)+1)</f>
        <v/>
      </c>
      <c r="O37" s="3" t="str">
        <f>IF($H37="","",MAX($O$15:$O36)+1)</f>
        <v/>
      </c>
      <c r="Q37" s="3" t="str">
        <f>IF(ROWS($Q$16:$Q36)&lt;=$O$15,INDEX($D$17:$D$100,MATCH(ROWS($Q$16:$Q36),$N$17:$N$100,0)),IF(ROWS($Q$16:$Q36)&lt;=$P$15,INDEX($H$17:$H$100,MATCH(ROWS($Q$16:$Q36),$O$17:$O$100,0)),""))</f>
        <v/>
      </c>
    </row>
    <row r="38" spans="3:17">
      <c r="C38" s="225" t="str">
        <f t="shared" si="0"/>
        <v>משרד ראש הממשלה</v>
      </c>
      <c r="D38" s="387"/>
      <c r="E38" s="387"/>
      <c r="F38" s="388" t="str">
        <f>IF(D38="","",COUNTIFS('פעילויות המשרד'!$S:$S,D38))</f>
        <v/>
      </c>
      <c r="G38" s="389"/>
      <c r="H38" s="387"/>
      <c r="I38" s="387"/>
      <c r="J38" s="388" t="str">
        <f>IF(H38="","",COUNTIFS('פעילויות המשרד'!$S:$S,H38))</f>
        <v/>
      </c>
      <c r="N38" s="3" t="str">
        <f>IF($D38="","",MAX($N$16:$N37)+1)</f>
        <v/>
      </c>
      <c r="O38" s="3" t="str">
        <f>IF($H38="","",MAX($O$15:$O37)+1)</f>
        <v/>
      </c>
      <c r="Q38" s="3" t="str">
        <f>IF(ROWS($Q$16:$Q37)&lt;=$O$15,INDEX($D$17:$D$100,MATCH(ROWS($Q$16:$Q37),$N$17:$N$100,0)),IF(ROWS($Q$16:$Q37)&lt;=$P$15,INDEX($H$17:$H$100,MATCH(ROWS($Q$16:$Q37),$O$17:$O$100,0)),""))</f>
        <v/>
      </c>
    </row>
    <row r="39" spans="3:17">
      <c r="C39" s="225" t="str">
        <f t="shared" si="0"/>
        <v>משרד ראש הממשלה</v>
      </c>
      <c r="D39" s="387"/>
      <c r="E39" s="387"/>
      <c r="F39" s="388" t="str">
        <f>IF(D39="","",COUNTIFS('פעילויות המשרד'!$S:$S,D39))</f>
        <v/>
      </c>
      <c r="G39" s="389"/>
      <c r="H39" s="387"/>
      <c r="I39" s="387"/>
      <c r="J39" s="388" t="str">
        <f>IF(H39="","",COUNTIFS('פעילויות המשרד'!$S:$S,H39))</f>
        <v/>
      </c>
      <c r="N39" s="3" t="str">
        <f>IF($D39="","",MAX($N$16:$N38)+1)</f>
        <v/>
      </c>
      <c r="O39" s="3" t="str">
        <f>IF($H39="","",MAX($O$15:$O38)+1)</f>
        <v/>
      </c>
      <c r="Q39" s="3" t="str">
        <f>IF(ROWS($Q$16:$Q38)&lt;=$O$15,INDEX($D$17:$D$100,MATCH(ROWS($Q$16:$Q38),$N$17:$N$100,0)),IF(ROWS($Q$16:$Q38)&lt;=$P$15,INDEX($H$17:$H$100,MATCH(ROWS($Q$16:$Q38),$O$17:$O$100,0)),""))</f>
        <v/>
      </c>
    </row>
    <row r="40" spans="3:17">
      <c r="C40" s="225" t="str">
        <f t="shared" si="0"/>
        <v>משרד ראש הממשלה</v>
      </c>
      <c r="D40" s="387"/>
      <c r="E40" s="387"/>
      <c r="F40" s="388" t="str">
        <f>IF(D40="","",COUNTIFS('פעילויות המשרד'!$S:$S,D40))</f>
        <v/>
      </c>
      <c r="G40" s="389"/>
      <c r="H40" s="387"/>
      <c r="I40" s="387"/>
      <c r="J40" s="388" t="str">
        <f>IF(H40="","",COUNTIFS('פעילויות המשרד'!$S:$S,H40))</f>
        <v/>
      </c>
      <c r="N40" s="3" t="str">
        <f>IF($D40="","",MAX($N$16:$N39)+1)</f>
        <v/>
      </c>
      <c r="O40" s="3" t="str">
        <f>IF($H40="","",MAX($O$15:$O39)+1)</f>
        <v/>
      </c>
      <c r="Q40" s="3" t="str">
        <f>IF(ROWS($Q$16:$Q39)&lt;=$O$15,INDEX($D$17:$D$100,MATCH(ROWS($Q$16:$Q39),$N$17:$N$100,0)),IF(ROWS($Q$16:$Q39)&lt;=$P$15,INDEX($H$17:$H$100,MATCH(ROWS($Q$16:$Q39),$O$17:$O$100,0)),""))</f>
        <v/>
      </c>
    </row>
    <row r="41" spans="3:17">
      <c r="C41" s="225" t="str">
        <f t="shared" si="0"/>
        <v>משרד ראש הממשלה</v>
      </c>
      <c r="D41" s="387"/>
      <c r="E41" s="387"/>
      <c r="F41" s="388" t="str">
        <f>IF(D41="","",COUNTIFS('פעילויות המשרד'!$S:$S,D41))</f>
        <v/>
      </c>
      <c r="G41" s="389"/>
      <c r="H41" s="387"/>
      <c r="I41" s="387"/>
      <c r="J41" s="388" t="str">
        <f>IF(H41="","",COUNTIFS('פעילויות המשרד'!$S:$S,H41))</f>
        <v/>
      </c>
      <c r="N41" s="3" t="str">
        <f>IF($D41="","",MAX($N$16:$N40)+1)</f>
        <v/>
      </c>
      <c r="O41" s="3" t="str">
        <f>IF($H41="","",MAX($O$15:$O40)+1)</f>
        <v/>
      </c>
      <c r="Q41" s="3" t="str">
        <f>IF(ROWS($Q$16:$Q40)&lt;=$O$15,INDEX($D$17:$D$100,MATCH(ROWS($Q$16:$Q40),$N$17:$N$100,0)),IF(ROWS($Q$16:$Q40)&lt;=$P$15,INDEX($H$17:$H$100,MATCH(ROWS($Q$16:$Q40),$O$17:$O$100,0)),""))</f>
        <v/>
      </c>
    </row>
    <row r="42" spans="3:17">
      <c r="C42" s="225" t="str">
        <f t="shared" si="0"/>
        <v>משרד ראש הממשלה</v>
      </c>
      <c r="D42" s="387"/>
      <c r="E42" s="387"/>
      <c r="F42" s="388" t="str">
        <f>IF(D42="","",COUNTIFS('פעילויות המשרד'!$S:$S,D42))</f>
        <v/>
      </c>
      <c r="G42" s="389"/>
      <c r="H42" s="387"/>
      <c r="I42" s="387"/>
      <c r="J42" s="388" t="str">
        <f>IF(H42="","",COUNTIFS('פעילויות המשרד'!$S:$S,H42))</f>
        <v/>
      </c>
      <c r="N42" s="3" t="str">
        <f>IF($D42="","",MAX($N$16:$N41)+1)</f>
        <v/>
      </c>
      <c r="O42" s="3" t="str">
        <f>IF($H42="","",MAX($O$15:$O41)+1)</f>
        <v/>
      </c>
      <c r="Q42" s="3" t="str">
        <f>IF(ROWS($Q$16:$Q41)&lt;=$O$15,INDEX($D$17:$D$100,MATCH(ROWS($Q$16:$Q41),$N$17:$N$100,0)),IF(ROWS($Q$16:$Q41)&lt;=$P$15,INDEX($H$17:$H$100,MATCH(ROWS($Q$16:$Q41),$O$17:$O$100,0)),""))</f>
        <v/>
      </c>
    </row>
    <row r="43" spans="3:17">
      <c r="C43" s="225" t="str">
        <f t="shared" si="0"/>
        <v>משרד ראש הממשלה</v>
      </c>
      <c r="D43" s="387"/>
      <c r="E43" s="387"/>
      <c r="F43" s="388" t="str">
        <f>IF(D43="","",COUNTIFS('פעילויות המשרד'!$S:$S,D43))</f>
        <v/>
      </c>
      <c r="G43" s="389"/>
      <c r="H43" s="387"/>
      <c r="I43" s="387"/>
      <c r="J43" s="388" t="str">
        <f>IF(H43="","",COUNTIFS('פעילויות המשרד'!$S:$S,H43))</f>
        <v/>
      </c>
      <c r="N43" s="3" t="str">
        <f>IF($D43="","",MAX($N$16:$N42)+1)</f>
        <v/>
      </c>
      <c r="O43" s="3" t="str">
        <f>IF($H43="","",MAX($O$15:$O42)+1)</f>
        <v/>
      </c>
      <c r="Q43" s="3" t="str">
        <f>IF(ROWS($Q$16:$Q42)&lt;=$O$15,INDEX($D$17:$D$100,MATCH(ROWS($Q$16:$Q42),$N$17:$N$100,0)),IF(ROWS($Q$16:$Q42)&lt;=$P$15,INDEX($H$17:$H$100,MATCH(ROWS($Q$16:$Q42),$O$17:$O$100,0)),""))</f>
        <v/>
      </c>
    </row>
    <row r="44" spans="3:17">
      <c r="C44" s="225" t="str">
        <f t="shared" si="0"/>
        <v>משרד ראש הממשלה</v>
      </c>
      <c r="D44" s="387"/>
      <c r="E44" s="387"/>
      <c r="F44" s="388" t="str">
        <f>IF(D44="","",COUNTIFS('פעילויות המשרד'!$S:$S,D44))</f>
        <v/>
      </c>
      <c r="G44" s="389"/>
      <c r="H44" s="387"/>
      <c r="I44" s="387"/>
      <c r="J44" s="388" t="str">
        <f>IF(H44="","",COUNTIFS('פעילויות המשרד'!$S:$S,H44))</f>
        <v/>
      </c>
      <c r="N44" s="3" t="str">
        <f>IF($D44="","",MAX($N$16:$N43)+1)</f>
        <v/>
      </c>
      <c r="O44" s="3" t="str">
        <f>IF($H44="","",MAX($O$15:$O43)+1)</f>
        <v/>
      </c>
      <c r="Q44" s="3" t="str">
        <f>IF(ROWS($Q$16:$Q43)&lt;=$O$15,INDEX($D$17:$D$100,MATCH(ROWS($Q$16:$Q43),$N$17:$N$100,0)),IF(ROWS($Q$16:$Q43)&lt;=$P$15,INDEX($H$17:$H$100,MATCH(ROWS($Q$16:$Q43),$O$17:$O$100,0)),""))</f>
        <v/>
      </c>
    </row>
    <row r="45" spans="3:17">
      <c r="C45" s="225" t="str">
        <f t="shared" si="0"/>
        <v>משרד ראש הממשלה</v>
      </c>
      <c r="D45" s="387"/>
      <c r="E45" s="387"/>
      <c r="F45" s="388" t="str">
        <f>IF(D45="","",COUNTIFS('פעילויות המשרד'!$S:$S,D45))</f>
        <v/>
      </c>
      <c r="G45" s="389"/>
      <c r="H45" s="387"/>
      <c r="I45" s="387"/>
      <c r="J45" s="388" t="str">
        <f>IF(H45="","",COUNTIFS('פעילויות המשרד'!$S:$S,H45))</f>
        <v/>
      </c>
      <c r="N45" s="3" t="str">
        <f>IF($D45="","",MAX($N$16:$N44)+1)</f>
        <v/>
      </c>
      <c r="O45" s="3" t="str">
        <f>IF($H45="","",MAX($O$15:$O44)+1)</f>
        <v/>
      </c>
      <c r="Q45" s="3" t="str">
        <f>IF(ROWS($Q$16:$Q44)&lt;=$O$15,INDEX($D$17:$D$100,MATCH(ROWS($Q$16:$Q44),$N$17:$N$100,0)),IF(ROWS($Q$16:$Q44)&lt;=$P$15,INDEX($H$17:$H$100,MATCH(ROWS($Q$16:$Q44),$O$17:$O$100,0)),""))</f>
        <v/>
      </c>
    </row>
    <row r="46" spans="3:17">
      <c r="C46" s="225" t="str">
        <f t="shared" si="0"/>
        <v>משרד ראש הממשלה</v>
      </c>
      <c r="D46" s="387"/>
      <c r="E46" s="387"/>
      <c r="F46" s="388" t="str">
        <f>IF(D46="","",COUNTIFS('פעילויות המשרד'!$S:$S,D46))</f>
        <v/>
      </c>
      <c r="G46" s="389"/>
      <c r="H46" s="387"/>
      <c r="I46" s="387"/>
      <c r="J46" s="388" t="str">
        <f>IF(H46="","",COUNTIFS('פעילויות המשרד'!$S:$S,H46))</f>
        <v/>
      </c>
      <c r="N46" s="3" t="str">
        <f>IF($D46="","",MAX($N$16:$N45)+1)</f>
        <v/>
      </c>
      <c r="O46" s="3" t="str">
        <f>IF($H46="","",MAX($O$15:$O45)+1)</f>
        <v/>
      </c>
      <c r="Q46" s="3" t="str">
        <f>IF(ROWS($Q$16:$Q45)&lt;=$O$15,INDEX($D$17:$D$100,MATCH(ROWS($Q$16:$Q45),$N$17:$N$100,0)),IF(ROWS($Q$16:$Q45)&lt;=$P$15,INDEX($H$17:$H$100,MATCH(ROWS($Q$16:$Q45),$O$17:$O$100,0)),""))</f>
        <v/>
      </c>
    </row>
    <row r="47" spans="3:17">
      <c r="G47" s="105"/>
      <c r="H47" s="105"/>
      <c r="J47" s="105"/>
      <c r="N47" s="3" t="str">
        <f>IF($D47="","",MAX($N$16:$N46)+1)</f>
        <v/>
      </c>
      <c r="O47" s="3" t="str">
        <f>IF($H47="","",MAX($O$15:$O46)+1)</f>
        <v/>
      </c>
      <c r="Q47" s="3" t="str">
        <f>IF(ROWS($Q$16:$Q46)&lt;=$O$15,INDEX($D$17:$D$100,MATCH(ROWS($Q$16:$Q46),$N$17:$N$100,0)),IF(ROWS($Q$16:$Q46)&lt;=$P$15,INDEX($H$17:$H$100,MATCH(ROWS($Q$16:$Q46),$O$17:$O$100,0)),""))</f>
        <v/>
      </c>
    </row>
    <row r="48" spans="3:17">
      <c r="N48" s="3" t="str">
        <f>IF($D48="","",MAX($N$16:$N47)+1)</f>
        <v/>
      </c>
      <c r="O48" s="3" t="str">
        <f>IF($H48="","",MAX($O$15:$O47)+1)</f>
        <v/>
      </c>
      <c r="Q48" s="3" t="str">
        <f>IF(ROWS($Q$16:$Q47)&lt;=$O$15,INDEX($D$17:$D$100,MATCH(ROWS($Q$16:$Q47),$N$17:$N$100,0)),IF(ROWS($Q$16:$Q47)&lt;=$P$15,INDEX($H$17:$H$100,MATCH(ROWS($Q$16:$Q47),$O$17:$O$100,0)),""))</f>
        <v/>
      </c>
    </row>
    <row r="49" spans="14:17">
      <c r="N49" s="3" t="str">
        <f>IF($D49="","",MAX($N$16:$N48)+1)</f>
        <v/>
      </c>
      <c r="O49" s="3" t="str">
        <f>IF($H49="","",MAX($O$15:$O48)+1)</f>
        <v/>
      </c>
      <c r="Q49" s="3" t="str">
        <f>IF(ROWS($Q$16:$Q48)&lt;=$O$15,INDEX($D$17:$D$100,MATCH(ROWS($Q$16:$Q48),$N$17:$N$100,0)),IF(ROWS($Q$16:$Q48)&lt;=$P$15,INDEX($H$17:$H$100,MATCH(ROWS($Q$16:$Q48),$O$17:$O$100,0)),""))</f>
        <v/>
      </c>
    </row>
    <row r="50" spans="14:17">
      <c r="N50" s="3" t="str">
        <f>IF($D50="","",MAX($N$16:$N49)+1)</f>
        <v/>
      </c>
      <c r="O50" s="3" t="str">
        <f>IF($H50="","",MAX($O$15:$O49)+1)</f>
        <v/>
      </c>
      <c r="Q50" s="3" t="str">
        <f>IF(ROWS($Q$16:$Q49)&lt;=$O$15,INDEX($D$17:$D$100,MATCH(ROWS($Q$16:$Q49),$N$17:$N$100,0)),IF(ROWS($Q$16:$Q49)&lt;=$P$15,INDEX($H$17:$H$100,MATCH(ROWS($Q$16:$Q49),$O$17:$O$100,0)),""))</f>
        <v/>
      </c>
    </row>
    <row r="51" spans="14:17">
      <c r="N51" s="3" t="str">
        <f>IF($D51="","",MAX($N$16:$N50)+1)</f>
        <v/>
      </c>
      <c r="O51" s="3" t="str">
        <f>IF($H51="","",MAX($O$15:$O50)+1)</f>
        <v/>
      </c>
      <c r="Q51" s="3" t="str">
        <f>IF(ROWS($Q$16:$Q50)&lt;=$O$15,INDEX($D$17:$D$100,MATCH(ROWS($Q$16:$Q50),$N$17:$N$100,0)),IF(ROWS($Q$16:$Q50)&lt;=$P$15,INDEX($H$17:$H$100,MATCH(ROWS($Q$16:$Q50),$O$17:$O$100,0)),""))</f>
        <v/>
      </c>
    </row>
    <row r="52" spans="14:17">
      <c r="N52" s="3" t="str">
        <f>IF($D52="","",MAX($N$16:$N51)+1)</f>
        <v/>
      </c>
      <c r="O52" s="3" t="str">
        <f>IF($H52="","",MAX($O$15:$O51)+1)</f>
        <v/>
      </c>
      <c r="Q52" s="3" t="str">
        <f>IF(ROWS($Q$16:$Q51)&lt;=$O$15,INDEX($D$17:$D$100,MATCH(ROWS($Q$16:$Q51),$N$17:$N$100,0)),IF(ROWS($Q$16:$Q51)&lt;=$P$15,INDEX($H$17:$H$100,MATCH(ROWS($Q$16:$Q51),$O$17:$O$100,0)),""))</f>
        <v/>
      </c>
    </row>
    <row r="53" spans="14:17">
      <c r="N53" s="3" t="str">
        <f>IF($D53="","",MAX($N$16:$N52)+1)</f>
        <v/>
      </c>
      <c r="O53" s="3" t="str">
        <f>IF($H53="","",MAX($O$15:$O52)+1)</f>
        <v/>
      </c>
      <c r="Q53" s="3" t="str">
        <f>IF(ROWS($Q$16:$Q52)&lt;=$O$15,INDEX($D$17:$D$100,MATCH(ROWS($Q$16:$Q52),$N$17:$N$100,0)),IF(ROWS($Q$16:$Q52)&lt;=$P$15,INDEX($H$17:$H$100,MATCH(ROWS($Q$16:$Q52),$O$17:$O$100,0)),""))</f>
        <v/>
      </c>
    </row>
    <row r="54" spans="14:17">
      <c r="N54" s="3" t="str">
        <f>IF($D54="","",MAX($N$16:$N53)+1)</f>
        <v/>
      </c>
      <c r="O54" s="3" t="str">
        <f>IF($H54="","",MAX($O$15:$O53)+1)</f>
        <v/>
      </c>
      <c r="Q54" s="3" t="str">
        <f>IF(ROWS($Q$16:$Q53)&lt;=$O$15,INDEX($D$17:$D$100,MATCH(ROWS($Q$16:$Q53),$N$17:$N$100,0)),IF(ROWS($Q$16:$Q53)&lt;=$P$15,INDEX($H$17:$H$100,MATCH(ROWS($Q$16:$Q53),$O$17:$O$100,0)),""))</f>
        <v/>
      </c>
    </row>
    <row r="55" spans="14:17">
      <c r="N55" s="3" t="str">
        <f>IF($D55="","",MAX($N$16:$N54)+1)</f>
        <v/>
      </c>
      <c r="O55" s="3" t="str">
        <f>IF($H55="","",MAX($O$15:$O54)+1)</f>
        <v/>
      </c>
      <c r="Q55" s="3" t="str">
        <f>IF(ROWS($Q$16:$Q54)&lt;=$O$15,INDEX($D$17:$D$100,MATCH(ROWS($Q$16:$Q54),$N$17:$N$100,0)),IF(ROWS($Q$16:$Q54)&lt;=$P$15,INDEX($H$17:$H$100,MATCH(ROWS($Q$16:$Q54),$O$17:$O$100,0)),""))</f>
        <v/>
      </c>
    </row>
    <row r="56" spans="14:17">
      <c r="N56" s="3" t="str">
        <f>IF($D56="","",MAX($N$16:$N55)+1)</f>
        <v/>
      </c>
      <c r="O56" s="3" t="str">
        <f>IF($H56="","",MAX($O$15:$O55)+1)</f>
        <v/>
      </c>
      <c r="Q56" s="3" t="str">
        <f>IF(ROWS($Q$16:$Q55)&lt;=$O$15,INDEX($D$17:$D$100,MATCH(ROWS($Q$16:$Q55),$N$17:$N$100,0)),IF(ROWS($Q$16:$Q55)&lt;=$P$15,INDEX($H$17:$H$100,MATCH(ROWS($Q$16:$Q55),$O$17:$O$100,0)),""))</f>
        <v/>
      </c>
    </row>
    <row r="57" spans="14:17">
      <c r="N57" s="3" t="str">
        <f>IF($D57="","",MAX($N$16:$N56)+1)</f>
        <v/>
      </c>
      <c r="O57" s="3" t="str">
        <f>IF($H57="","",MAX($O$15:$O56)+1)</f>
        <v/>
      </c>
      <c r="Q57" s="3" t="str">
        <f>IF(ROWS($Q$16:$Q56)&lt;=$O$15,INDEX($D$17:$D$100,MATCH(ROWS($Q$16:$Q56),$N$17:$N$100,0)),IF(ROWS($Q$16:$Q56)&lt;=$P$15,INDEX($H$17:$H$100,MATCH(ROWS($Q$16:$Q56),$O$17:$O$100,0)),""))</f>
        <v/>
      </c>
    </row>
    <row r="58" spans="14:17">
      <c r="N58" s="3" t="str">
        <f>IF($D58="","",MAX($N$16:$N57)+1)</f>
        <v/>
      </c>
      <c r="O58" s="3" t="str">
        <f>IF($H58="","",MAX($O$15:$O57)+1)</f>
        <v/>
      </c>
      <c r="Q58" s="3" t="str">
        <f>IF(ROWS($Q$16:$Q57)&lt;=$O$15,INDEX($D$17:$D$100,MATCH(ROWS($Q$16:$Q57),$N$17:$N$100,0)),IF(ROWS($Q$16:$Q57)&lt;=$P$15,INDEX($H$17:$H$100,MATCH(ROWS($Q$16:$Q57),$O$17:$O$100,0)),""))</f>
        <v/>
      </c>
    </row>
    <row r="59" spans="14:17">
      <c r="N59" s="3" t="str">
        <f>IF($D59="","",MAX($N$16:$N58)+1)</f>
        <v/>
      </c>
      <c r="O59" s="3" t="str">
        <f>IF($H59="","",MAX($O$15:$O58)+1)</f>
        <v/>
      </c>
      <c r="Q59" s="3" t="str">
        <f>IF(ROWS($Q$16:$Q58)&lt;=$O$15,INDEX($D$17:$D$100,MATCH(ROWS($Q$16:$Q58),$N$17:$N$100,0)),IF(ROWS($Q$16:$Q58)&lt;=$P$15,INDEX($H$17:$H$100,MATCH(ROWS($Q$16:$Q58),$O$17:$O$100,0)),""))</f>
        <v/>
      </c>
    </row>
    <row r="60" spans="14:17">
      <c r="N60" s="3" t="str">
        <f>IF($D60="","",MAX($N$16:$N59)+1)</f>
        <v/>
      </c>
      <c r="O60" s="3" t="str">
        <f>IF($H60="","",MAX($O$15:$O59)+1)</f>
        <v/>
      </c>
      <c r="Q60" s="3" t="str">
        <f>IF(ROWS($Q$16:$Q59)&lt;=$O$15,INDEX($D$17:$D$100,MATCH(ROWS($Q$16:$Q59),$N$17:$N$100,0)),IF(ROWS($Q$16:$Q59)&lt;=$P$15,INDEX($H$17:$H$100,MATCH(ROWS($Q$16:$Q59),$O$17:$O$100,0)),""))</f>
        <v/>
      </c>
    </row>
    <row r="61" spans="14:17">
      <c r="N61" s="3" t="str">
        <f>IF($D61="","",MAX($N$16:$N60)+1)</f>
        <v/>
      </c>
      <c r="O61" s="3" t="str">
        <f>IF($H61="","",MAX($O$15:$O60)+1)</f>
        <v/>
      </c>
      <c r="Q61" s="3" t="str">
        <f>IF(ROWS($Q$16:$Q60)&lt;=$O$15,INDEX($D$17:$D$100,MATCH(ROWS($Q$16:$Q60),$N$17:$N$100,0)),IF(ROWS($Q$16:$Q60)&lt;=$P$15,INDEX($H$17:$H$100,MATCH(ROWS($Q$16:$Q60),$O$17:$O$100,0)),""))</f>
        <v/>
      </c>
    </row>
    <row r="62" spans="14:17">
      <c r="N62" s="3" t="str">
        <f>IF($D62="","",MAX($N$16:$N61)+1)</f>
        <v/>
      </c>
      <c r="O62" s="3" t="str">
        <f>IF($H62="","",MAX($O$15:$O61)+1)</f>
        <v/>
      </c>
      <c r="Q62" s="3" t="str">
        <f>IF(ROWS($Q$16:$Q61)&lt;=$O$15,INDEX($D$17:$D$100,MATCH(ROWS($Q$16:$Q61),$N$17:$N$100,0)),IF(ROWS($Q$16:$Q61)&lt;=$P$15,INDEX($H$17:$H$100,MATCH(ROWS($Q$16:$Q61),$O$17:$O$100,0)),""))</f>
        <v/>
      </c>
    </row>
    <row r="63" spans="14:17">
      <c r="N63" s="3" t="str">
        <f>IF($D63="","",MAX($N$16:$N62)+1)</f>
        <v/>
      </c>
      <c r="O63" s="3" t="str">
        <f>IF($H63="","",MAX($O$15:$O62)+1)</f>
        <v/>
      </c>
      <c r="Q63" s="3" t="str">
        <f>IF(ROWS($Q$16:$Q62)&lt;=$O$15,INDEX($D$17:$D$100,MATCH(ROWS($Q$16:$Q62),$N$17:$N$100,0)),IF(ROWS($Q$16:$Q62)&lt;=$P$15,INDEX($H$17:$H$100,MATCH(ROWS($Q$16:$Q62),$O$17:$O$100,0)),""))</f>
        <v/>
      </c>
    </row>
    <row r="64" spans="14:17">
      <c r="N64" s="3" t="str">
        <f>IF($D64="","",MAX($N$16:$N63)+1)</f>
        <v/>
      </c>
      <c r="O64" s="3" t="str">
        <f>IF($H64="","",MAX($O$15:$O63)+1)</f>
        <v/>
      </c>
      <c r="Q64" s="3" t="str">
        <f>IF(ROWS($Q$16:$Q63)&lt;=$O$15,INDEX($D$17:$D$100,MATCH(ROWS($Q$16:$Q63),$N$17:$N$100,0)),IF(ROWS($Q$16:$Q63)&lt;=$P$15,INDEX($H$17:$H$100,MATCH(ROWS($Q$16:$Q63),$O$17:$O$100,0)),""))</f>
        <v/>
      </c>
    </row>
    <row r="65" spans="14:17">
      <c r="N65" s="3" t="str">
        <f>IF($D65="","",MAX($N$16:$N64)+1)</f>
        <v/>
      </c>
      <c r="O65" s="3" t="str">
        <f>IF($H65="","",MAX($O$15:$O64)+1)</f>
        <v/>
      </c>
      <c r="Q65" s="3" t="str">
        <f>IF(ROWS($Q$16:$Q64)&lt;=$O$15,INDEX($D$17:$D$100,MATCH(ROWS($Q$16:$Q64),$N$17:$N$100,0)),IF(ROWS($Q$16:$Q64)&lt;=$P$15,INDEX($H$17:$H$100,MATCH(ROWS($Q$16:$Q64),$O$17:$O$100,0)),""))</f>
        <v/>
      </c>
    </row>
    <row r="66" spans="14:17">
      <c r="N66" s="3" t="str">
        <f>IF($D66="","",MAX($N$16:$N65)+1)</f>
        <v/>
      </c>
      <c r="O66" s="3" t="str">
        <f>IF($H66="","",MAX($O$15:$O65)+1)</f>
        <v/>
      </c>
      <c r="Q66" s="3" t="str">
        <f>IF(ROWS($Q$16:$Q65)&lt;=$O$15,INDEX($D$17:$D$100,MATCH(ROWS($Q$16:$Q65),$N$17:$N$100,0)),IF(ROWS($Q$16:$Q65)&lt;=$P$15,INDEX($H$17:$H$100,MATCH(ROWS($Q$16:$Q65),$O$17:$O$100,0)),""))</f>
        <v/>
      </c>
    </row>
    <row r="67" spans="14:17">
      <c r="N67" s="3" t="str">
        <f>IF($D67="","",MAX($N$16:$N66)+1)</f>
        <v/>
      </c>
      <c r="O67" s="3" t="str">
        <f>IF($H67="","",MAX($O$15:$O66)+1)</f>
        <v/>
      </c>
      <c r="Q67" s="3" t="str">
        <f>IF(ROWS($Q$16:$Q66)&lt;=$O$15,INDEX($D$17:$D$100,MATCH(ROWS($Q$16:$Q66),$N$17:$N$100,0)),IF(ROWS($Q$16:$Q66)&lt;=$P$15,INDEX($H$17:$H$100,MATCH(ROWS($Q$16:$Q66),$O$17:$O$100,0)),""))</f>
        <v/>
      </c>
    </row>
    <row r="68" spans="14:17">
      <c r="N68" s="3" t="str">
        <f>IF($D68="","",MAX($N$16:$N67)+1)</f>
        <v/>
      </c>
      <c r="O68" s="3" t="str">
        <f>IF($H68="","",MAX($O$15:$O67)+1)</f>
        <v/>
      </c>
      <c r="Q68" s="3" t="str">
        <f>IF(ROWS($Q$16:$Q67)&lt;=$O$15,INDEX($D$17:$D$100,MATCH(ROWS($Q$16:$Q67),$N$17:$N$100,0)),IF(ROWS($Q$16:$Q67)&lt;=$P$15,INDEX($H$17:$H$100,MATCH(ROWS($Q$16:$Q67),$O$17:$O$100,0)),""))</f>
        <v/>
      </c>
    </row>
    <row r="69" spans="14:17">
      <c r="N69" s="3" t="str">
        <f>IF($D69="","",MAX($N$16:$N68)+1)</f>
        <v/>
      </c>
      <c r="O69" s="3" t="str">
        <f>IF($H69="","",MAX($O$15:$O68)+1)</f>
        <v/>
      </c>
      <c r="Q69" s="3" t="str">
        <f>IF(ROWS($Q$16:$Q68)&lt;=$O$15,INDEX($D$17:$D$100,MATCH(ROWS($Q$16:$Q68),$N$17:$N$100,0)),IF(ROWS($Q$16:$Q68)&lt;=$P$15,INDEX($H$17:$H$100,MATCH(ROWS($Q$16:$Q68),$O$17:$O$100,0)),""))</f>
        <v/>
      </c>
    </row>
    <row r="70" spans="14:17">
      <c r="N70" s="3" t="str">
        <f>IF($D70="","",MAX($N$16:$N69)+1)</f>
        <v/>
      </c>
      <c r="O70" s="3" t="str">
        <f>IF($H70="","",MAX($O$15:$O69)+1)</f>
        <v/>
      </c>
      <c r="Q70" s="3" t="str">
        <f>IF(ROWS($Q$16:$Q69)&lt;=$O$15,INDEX($D$17:$D$100,MATCH(ROWS($Q$16:$Q69),$N$17:$N$100,0)),IF(ROWS($Q$16:$Q69)&lt;=$P$15,INDEX($H$17:$H$100,MATCH(ROWS($Q$16:$Q69),$O$17:$O$100,0)),""))</f>
        <v/>
      </c>
    </row>
    <row r="71" spans="14:17">
      <c r="N71" s="3" t="str">
        <f>IF($D71="","",MAX($N$16:$N70)+1)</f>
        <v/>
      </c>
      <c r="O71" s="3" t="str">
        <f>IF($H71="","",MAX($O$15:$O70)+1)</f>
        <v/>
      </c>
      <c r="Q71" s="3" t="str">
        <f>IF(ROWS($Q$16:$Q70)&lt;=$O$15,INDEX($D$17:$D$100,MATCH(ROWS($Q$16:$Q70),$N$17:$N$100,0)),IF(ROWS($Q$16:$Q70)&lt;=$P$15,INDEX($H$17:$H$100,MATCH(ROWS($Q$16:$Q70),$O$17:$O$100,0)),""))</f>
        <v/>
      </c>
    </row>
    <row r="72" spans="14:17">
      <c r="N72" s="3" t="str">
        <f>IF($D72="","",MAX($N$16:$N71)+1)</f>
        <v/>
      </c>
      <c r="O72" s="3" t="str">
        <f>IF($H72="","",MAX($O$15:$O71)+1)</f>
        <v/>
      </c>
      <c r="Q72" s="3" t="str">
        <f>IF(ROWS($Q$16:$Q71)&lt;=$O$15,INDEX($D$17:$D$100,MATCH(ROWS($Q$16:$Q71),$N$17:$N$100,0)),IF(ROWS($Q$16:$Q71)&lt;=$P$15,INDEX($H$17:$H$100,MATCH(ROWS($Q$16:$Q71),$O$17:$O$100,0)),""))</f>
        <v/>
      </c>
    </row>
    <row r="73" spans="14:17">
      <c r="N73" s="3" t="str">
        <f>IF($D73="","",MAX($N$16:$N72)+1)</f>
        <v/>
      </c>
      <c r="O73" s="3" t="str">
        <f>IF($H73="","",MAX($O$15:$O72)+1)</f>
        <v/>
      </c>
      <c r="Q73" s="3" t="str">
        <f>IF(ROWS($Q$16:$Q72)&lt;=$O$15,INDEX($D$17:$D$100,MATCH(ROWS($Q$16:$Q72),$N$17:$N$100,0)),IF(ROWS($Q$16:$Q72)&lt;=$P$15,INDEX($H$17:$H$100,MATCH(ROWS($Q$16:$Q72),$O$17:$O$100,0)),""))</f>
        <v/>
      </c>
    </row>
    <row r="74" spans="14:17">
      <c r="N74" s="3" t="str">
        <f>IF($D74="","",MAX($N$16:$N73)+1)</f>
        <v/>
      </c>
      <c r="O74" s="3" t="str">
        <f>IF($H74="","",MAX($O$15:$O73)+1)</f>
        <v/>
      </c>
      <c r="Q74" s="3" t="str">
        <f>IF(ROWS($Q$16:$Q73)&lt;=$O$15,INDEX($D$17:$D$100,MATCH(ROWS($Q$16:$Q73),$N$17:$N$100,0)),IF(ROWS($Q$16:$Q73)&lt;=$P$15,INDEX($H$17:$H$100,MATCH(ROWS($Q$16:$Q73),$O$17:$O$100,0)),""))</f>
        <v/>
      </c>
    </row>
    <row r="75" spans="14:17">
      <c r="N75" s="3" t="str">
        <f>IF($D75="","",MAX($N$16:$N74)+1)</f>
        <v/>
      </c>
      <c r="O75" s="3" t="str">
        <f>IF($H75="","",MAX($O$15:$O74)+1)</f>
        <v/>
      </c>
      <c r="Q75" s="3" t="str">
        <f>IF(ROWS($Q$16:$Q74)&lt;=$O$15,INDEX($D$17:$D$100,MATCH(ROWS($Q$16:$Q74),$N$17:$N$100,0)),IF(ROWS($Q$16:$Q74)&lt;=$P$15,INDEX($H$17:$H$100,MATCH(ROWS($Q$16:$Q74),$O$17:$O$100,0)),""))</f>
        <v/>
      </c>
    </row>
    <row r="76" spans="14:17">
      <c r="N76" s="3" t="str">
        <f>IF($D76="","",MAX($N$16:$N75)+1)</f>
        <v/>
      </c>
      <c r="O76" s="3" t="str">
        <f>IF($H76="","",MAX($O$15:$O75)+1)</f>
        <v/>
      </c>
      <c r="Q76" s="3" t="str">
        <f>IF(ROWS($Q$16:$Q75)&lt;=$O$15,INDEX($D$17:$D$100,MATCH(ROWS($Q$16:$Q75),$N$17:$N$100,0)),IF(ROWS($Q$16:$Q75)&lt;=$P$15,INDEX($H$17:$H$100,MATCH(ROWS($Q$16:$Q75),$O$17:$O$100,0)),""))</f>
        <v/>
      </c>
    </row>
    <row r="77" spans="14:17">
      <c r="N77" s="3" t="str">
        <f>IF($D77="","",MAX($N$16:$N76)+1)</f>
        <v/>
      </c>
      <c r="O77" s="3" t="str">
        <f>IF($H77="","",MAX($O$15:$O76)+1)</f>
        <v/>
      </c>
      <c r="Q77" s="3" t="str">
        <f>IF(ROWS($Q$16:$Q76)&lt;=$O$15,INDEX($D$17:$D$100,MATCH(ROWS($Q$16:$Q76),$N$17:$N$100,0)),IF(ROWS($Q$16:$Q76)&lt;=$P$15,INDEX($H$17:$H$100,MATCH(ROWS($Q$16:$Q76),$O$17:$O$100,0)),""))</f>
        <v/>
      </c>
    </row>
    <row r="78" spans="14:17">
      <c r="N78" s="3" t="str">
        <f>IF($D78="","",MAX($N$16:$N77)+1)</f>
        <v/>
      </c>
      <c r="O78" s="3" t="str">
        <f>IF($H78="","",MAX($O$15:$O77)+1)</f>
        <v/>
      </c>
      <c r="Q78" s="3" t="str">
        <f>IF(ROWS($Q$16:$Q77)&lt;=$O$15,INDEX($D$17:$D$100,MATCH(ROWS($Q$16:$Q77),$N$17:$N$100,0)),IF(ROWS($Q$16:$Q77)&lt;=$P$15,INDEX($H$17:$H$100,MATCH(ROWS($Q$16:$Q77),$O$17:$O$100,0)),""))</f>
        <v/>
      </c>
    </row>
    <row r="79" spans="14:17">
      <c r="N79" s="3" t="str">
        <f>IF($D79="","",MAX($N$16:$N78)+1)</f>
        <v/>
      </c>
      <c r="O79" s="3" t="str">
        <f>IF($H79="","",MAX($O$15:$O78)+1)</f>
        <v/>
      </c>
      <c r="Q79" s="3" t="str">
        <f>IF(ROWS($Q$16:$Q78)&lt;=$O$15,INDEX($D$17:$D$100,MATCH(ROWS($Q$16:$Q78),$N$17:$N$100,0)),IF(ROWS($Q$16:$Q78)&lt;=$P$15,INDEX($H$17:$H$100,MATCH(ROWS($Q$16:$Q78),$O$17:$O$100,0)),""))</f>
        <v/>
      </c>
    </row>
    <row r="80" spans="14:17">
      <c r="N80" s="3" t="str">
        <f>IF($D80="","",MAX($N$16:$N79)+1)</f>
        <v/>
      </c>
      <c r="O80" s="3" t="str">
        <f>IF($H80="","",MAX($O$15:$O79)+1)</f>
        <v/>
      </c>
      <c r="Q80" s="3" t="str">
        <f>IF(ROWS($Q$16:$Q79)&lt;=$O$15,INDEX($D$17:$D$100,MATCH(ROWS($Q$16:$Q79),$N$17:$N$100,0)),IF(ROWS($Q$16:$Q79)&lt;=$P$15,INDEX($H$17:$H$100,MATCH(ROWS($Q$16:$Q79),$O$17:$O$100,0)),""))</f>
        <v/>
      </c>
    </row>
    <row r="81" spans="14:17">
      <c r="N81" s="3" t="str">
        <f>IF($D81="","",MAX($N$16:$N80)+1)</f>
        <v/>
      </c>
      <c r="O81" s="3" t="str">
        <f>IF($H81="","",MAX($O$15:$O80)+1)</f>
        <v/>
      </c>
      <c r="Q81" s="3" t="str">
        <f>IF(ROWS($Q$16:$Q80)&lt;=$O$15,INDEX($D$17:$D$100,MATCH(ROWS($Q$16:$Q80),$N$17:$N$100,0)),IF(ROWS($Q$16:$Q80)&lt;=$P$15,INDEX($H$17:$H$100,MATCH(ROWS($Q$16:$Q80),$O$17:$O$100,0)),""))</f>
        <v/>
      </c>
    </row>
    <row r="82" spans="14:17">
      <c r="N82" s="3" t="str">
        <f>IF($D82="","",MAX($N$16:$N81)+1)</f>
        <v/>
      </c>
      <c r="O82" s="3" t="str">
        <f>IF($H82="","",MAX($O$15:$O81)+1)</f>
        <v/>
      </c>
      <c r="Q82" s="3" t="str">
        <f>IF(ROWS($Q$16:$Q81)&lt;=$O$15,INDEX($D$17:$D$100,MATCH(ROWS($Q$16:$Q81),$N$17:$N$100,0)),IF(ROWS($Q$16:$Q81)&lt;=$P$15,INDEX($H$17:$H$100,MATCH(ROWS($Q$16:$Q81),$O$17:$O$100,0)),""))</f>
        <v/>
      </c>
    </row>
    <row r="83" spans="14:17">
      <c r="N83" s="3" t="str">
        <f>IF($D83="","",MAX($N$16:$N82)+1)</f>
        <v/>
      </c>
      <c r="O83" s="3" t="str">
        <f>IF($H83="","",MAX($O$15:$O82)+1)</f>
        <v/>
      </c>
      <c r="Q83" s="3" t="str">
        <f>IF(ROWS($Q$16:$Q82)&lt;=$O$15,INDEX($D$17:$D$100,MATCH(ROWS($Q$16:$Q82),$N$17:$N$100,0)),IF(ROWS($Q$16:$Q82)&lt;=$P$15,INDEX($H$17:$H$100,MATCH(ROWS($Q$16:$Q82),$O$17:$O$100,0)),""))</f>
        <v/>
      </c>
    </row>
    <row r="84" spans="14:17">
      <c r="N84" s="3" t="str">
        <f>IF($D84="","",MAX($N$16:$N83)+1)</f>
        <v/>
      </c>
      <c r="O84" s="3" t="str">
        <f>IF($H84="","",MAX($O$15:$O83)+1)</f>
        <v/>
      </c>
      <c r="Q84" s="3" t="str">
        <f>IF(ROWS($Q$16:$Q83)&lt;=$O$15,INDEX($D$17:$D$100,MATCH(ROWS($Q$16:$Q83),$N$17:$N$100,0)),IF(ROWS($Q$16:$Q83)&lt;=$P$15,INDEX($H$17:$H$100,MATCH(ROWS($Q$16:$Q83),$O$17:$O$100,0)),""))</f>
        <v/>
      </c>
    </row>
    <row r="85" spans="14:17">
      <c r="N85" s="3" t="str">
        <f>IF($D85="","",MAX($N$16:$N84)+1)</f>
        <v/>
      </c>
      <c r="O85" s="3" t="str">
        <f>IF($H85="","",MAX($O$15:$O84)+1)</f>
        <v/>
      </c>
      <c r="Q85" s="3" t="str">
        <f>IF(ROWS($Q$16:$Q84)&lt;=$O$15,INDEX($D$17:$D$100,MATCH(ROWS($Q$16:$Q84),$N$17:$N$100,0)),IF(ROWS($Q$16:$Q84)&lt;=$P$15,INDEX($H$17:$H$100,MATCH(ROWS($Q$16:$Q84),$O$17:$O$100,0)),""))</f>
        <v/>
      </c>
    </row>
    <row r="86" spans="14:17">
      <c r="N86" s="3" t="str">
        <f>IF($D86="","",MAX($N$16:$N85)+1)</f>
        <v/>
      </c>
      <c r="O86" s="3" t="str">
        <f>IF($H86="","",MAX($O$15:$O85)+1)</f>
        <v/>
      </c>
      <c r="Q86" s="3" t="str">
        <f>IF(ROWS($Q$16:$Q85)&lt;=$O$15,INDEX($D$17:$D$100,MATCH(ROWS($Q$16:$Q85),$N$17:$N$100,0)),IF(ROWS($Q$16:$Q85)&lt;=$P$15,INDEX($H$17:$H$100,MATCH(ROWS($Q$16:$Q85),$O$17:$O$100,0)),""))</f>
        <v/>
      </c>
    </row>
    <row r="87" spans="14:17">
      <c r="N87" s="3" t="str">
        <f>IF($D87="","",MAX($N$16:$N86)+1)</f>
        <v/>
      </c>
      <c r="O87" s="3" t="str">
        <f>IF($H87="","",MAX($O$15:$O86)+1)</f>
        <v/>
      </c>
      <c r="Q87" s="3" t="str">
        <f>IF(ROWS($Q$16:$Q86)&lt;=$O$15,INDEX($D$17:$D$100,MATCH(ROWS($Q$16:$Q86),$N$17:$N$100,0)),IF(ROWS($Q$16:$Q86)&lt;=$P$15,INDEX($H$17:$H$100,MATCH(ROWS($Q$16:$Q86),$O$17:$O$100,0)),""))</f>
        <v/>
      </c>
    </row>
    <row r="88" spans="14:17">
      <c r="N88" s="3" t="str">
        <f>IF($D88="","",MAX($N$16:$N87)+1)</f>
        <v/>
      </c>
      <c r="O88" s="3" t="str">
        <f>IF($H88="","",MAX($O$15:$O87)+1)</f>
        <v/>
      </c>
      <c r="Q88" s="3" t="str">
        <f>IF(ROWS($Q$16:$Q87)&lt;=$O$15,INDEX($D$17:$D$100,MATCH(ROWS($Q$16:$Q87),$N$17:$N$100,0)),IF(ROWS($Q$16:$Q87)&lt;=$P$15,INDEX($H$17:$H$100,MATCH(ROWS($Q$16:$Q87),$O$17:$O$100,0)),""))</f>
        <v/>
      </c>
    </row>
    <row r="89" spans="14:17">
      <c r="N89" s="3" t="str">
        <f>IF($D89="","",MAX($N$16:$N88)+1)</f>
        <v/>
      </c>
      <c r="O89" s="3" t="str">
        <f>IF($H89="","",MAX($O$15:$O88)+1)</f>
        <v/>
      </c>
      <c r="Q89" s="3" t="str">
        <f>IF(ROWS($Q$16:$Q88)&lt;=$O$15,INDEX($D$17:$D$100,MATCH(ROWS($Q$16:$Q88),$N$17:$N$100,0)),IF(ROWS($Q$16:$Q88)&lt;=$P$15,INDEX($H$17:$H$100,MATCH(ROWS($Q$16:$Q88),$O$17:$O$100,0)),""))</f>
        <v/>
      </c>
    </row>
    <row r="90" spans="14:17">
      <c r="N90" s="3" t="str">
        <f>IF($D90="","",MAX($N$16:$N89)+1)</f>
        <v/>
      </c>
      <c r="O90" s="3" t="str">
        <f>IF($H90="","",MAX($O$15:$O89)+1)</f>
        <v/>
      </c>
      <c r="Q90" s="3" t="str">
        <f>IF(ROWS($Q$16:$Q89)&lt;=$O$15,INDEX($D$17:$D$100,MATCH(ROWS($Q$16:$Q89),$N$17:$N$100,0)),IF(ROWS($Q$16:$Q89)&lt;=$P$15,INDEX($H$17:$H$100,MATCH(ROWS($Q$16:$Q89),$O$17:$O$100,0)),""))</f>
        <v/>
      </c>
    </row>
    <row r="91" spans="14:17">
      <c r="N91" s="3" t="str">
        <f>IF($D91="","",MAX($N$16:$N90)+1)</f>
        <v/>
      </c>
      <c r="O91" s="3" t="str">
        <f>IF($H91="","",MAX($O$15:$O90)+1)</f>
        <v/>
      </c>
      <c r="Q91" s="3" t="str">
        <f>IF(ROWS($Q$16:$Q90)&lt;=$O$15,INDEX($D$17:$D$100,MATCH(ROWS($Q$16:$Q90),$N$17:$N$100,0)),IF(ROWS($Q$16:$Q90)&lt;=$P$15,INDEX($H$17:$H$100,MATCH(ROWS($Q$16:$Q90),$O$17:$O$100,0)),""))</f>
        <v/>
      </c>
    </row>
    <row r="92" spans="14:17">
      <c r="N92" s="3" t="str">
        <f>IF($D92="","",MAX($N$16:$N91)+1)</f>
        <v/>
      </c>
      <c r="O92" s="3" t="str">
        <f>IF($H92="","",MAX($O$15:$O91)+1)</f>
        <v/>
      </c>
      <c r="Q92" s="3" t="str">
        <f>IF(ROWS($Q$16:$Q91)&lt;=$O$15,INDEX($D$17:$D$100,MATCH(ROWS($Q$16:$Q91),$N$17:$N$100,0)),IF(ROWS($Q$16:$Q91)&lt;=$P$15,INDEX($H$17:$H$100,MATCH(ROWS($Q$16:$Q91),$O$17:$O$100,0)),""))</f>
        <v/>
      </c>
    </row>
    <row r="93" spans="14:17">
      <c r="N93" s="3" t="str">
        <f>IF($D93="","",MAX($N$16:$N92)+1)</f>
        <v/>
      </c>
      <c r="O93" s="3" t="str">
        <f>IF($H93="","",MAX($O$15:$O92)+1)</f>
        <v/>
      </c>
      <c r="Q93" s="3" t="str">
        <f>IF(ROWS($Q$16:$Q92)&lt;=$O$15,INDEX($D$17:$D$100,MATCH(ROWS($Q$16:$Q92),$N$17:$N$100,0)),IF(ROWS($Q$16:$Q92)&lt;=$P$15,INDEX($H$17:$H$100,MATCH(ROWS($Q$16:$Q92),$O$17:$O$100,0)),""))</f>
        <v/>
      </c>
    </row>
    <row r="94" spans="14:17">
      <c r="N94" s="3" t="str">
        <f>IF($D94="","",MAX($N$16:$N93)+1)</f>
        <v/>
      </c>
      <c r="O94" s="3" t="str">
        <f>IF($H94="","",MAX($O$15:$O93)+1)</f>
        <v/>
      </c>
      <c r="Q94" s="3" t="str">
        <f>IF(ROWS($Q$16:$Q93)&lt;=$O$15,INDEX($D$17:$D$100,MATCH(ROWS($Q$16:$Q93),$N$17:$N$100,0)),IF(ROWS($Q$16:$Q93)&lt;=$P$15,INDEX($H$17:$H$100,MATCH(ROWS($Q$16:$Q93),$O$17:$O$100,0)),""))</f>
        <v/>
      </c>
    </row>
    <row r="95" spans="14:17">
      <c r="N95" s="3" t="str">
        <f>IF($D95="","",MAX($N$16:$N94)+1)</f>
        <v/>
      </c>
      <c r="O95" s="3" t="str">
        <f>IF($H95="","",MAX($O$15:$O94)+1)</f>
        <v/>
      </c>
      <c r="Q95" s="3" t="str">
        <f>IF(ROWS($Q$16:$Q94)&lt;=$O$15,INDEX($D$17:$D$100,MATCH(ROWS($Q$16:$Q94),$N$17:$N$100,0)),IF(ROWS($Q$16:$Q94)&lt;=$P$15,INDEX($H$17:$H$100,MATCH(ROWS($Q$16:$Q94),$O$17:$O$100,0)),""))</f>
        <v/>
      </c>
    </row>
    <row r="96" spans="14:17">
      <c r="N96" s="3" t="str">
        <f>IF($D96="","",MAX($N$16:$N95)+1)</f>
        <v/>
      </c>
      <c r="O96" s="3" t="str">
        <f>IF($H96="","",MAX($O$15:$O95)+1)</f>
        <v/>
      </c>
      <c r="Q96" s="3" t="str">
        <f>IF(ROWS($Q$16:$Q95)&lt;=$O$15,INDEX($D$17:$D$100,MATCH(ROWS($Q$16:$Q95),$N$17:$N$100,0)),IF(ROWS($Q$16:$Q95)&lt;=$P$15,INDEX($H$17:$H$100,MATCH(ROWS($Q$16:$Q95),$O$17:$O$100,0)),""))</f>
        <v/>
      </c>
    </row>
    <row r="97" spans="14:17">
      <c r="N97" s="3" t="str">
        <f>IF($D97="","",MAX($N$16:$N96)+1)</f>
        <v/>
      </c>
      <c r="O97" s="3" t="str">
        <f>IF($H97="","",MAX($O$15:$O96)+1)</f>
        <v/>
      </c>
      <c r="Q97" s="3" t="str">
        <f>IF(ROWS($Q$16:$Q96)&lt;=$O$15,INDEX($D$17:$D$100,MATCH(ROWS($Q$16:$Q96),$N$17:$N$100,0)),IF(ROWS($Q$16:$Q96)&lt;=$P$15,INDEX($H$17:$H$100,MATCH(ROWS($Q$16:$Q96),$O$17:$O$100,0)),""))</f>
        <v/>
      </c>
    </row>
    <row r="98" spans="14:17">
      <c r="N98" s="3" t="str">
        <f>IF($D98="","",MAX($N$16:$N97)+1)</f>
        <v/>
      </c>
      <c r="O98" s="3" t="str">
        <f>IF($H98="","",MAX($O$15:$O97)+1)</f>
        <v/>
      </c>
    </row>
    <row r="99" spans="14:17">
      <c r="N99" s="3" t="str">
        <f>IF($D99="","",MAX($N$16:$N98)+1)</f>
        <v/>
      </c>
      <c r="O99" s="3" t="str">
        <f>IF($H99="","",MAX($O$15:$O98)+1)</f>
        <v/>
      </c>
    </row>
  </sheetData>
  <sheetProtection formatCells="0" formatColumns="0" formatRows="0" autoFilter="0"/>
  <conditionalFormatting sqref="E3:F3">
    <cfRule type="cellIs" dxfId="186" priority="6" operator="equal">
      <formula>"אושר"</formula>
    </cfRule>
    <cfRule type="cellIs" dxfId="185" priority="7" operator="equal">
      <formula>"הסתיים"</formula>
    </cfRule>
    <cfRule type="cellIs" dxfId="184" priority="8" operator="equal">
      <formula>"בתהליך"</formula>
    </cfRule>
    <cfRule type="cellIs" dxfId="183" priority="9" operator="equal">
      <formula>"טרם החל"</formula>
    </cfRule>
  </conditionalFormatting>
  <conditionalFormatting sqref="J3">
    <cfRule type="cellIs" dxfId="182" priority="2" operator="equal">
      <formula>"אושר"</formula>
    </cfRule>
    <cfRule type="cellIs" dxfId="181" priority="3" operator="equal">
      <formula>"הסתיים"</formula>
    </cfRule>
    <cfRule type="cellIs" dxfId="180" priority="4" operator="equal">
      <formula>"בתהליך"</formula>
    </cfRule>
    <cfRule type="cellIs" dxfId="179" priority="5" operator="equal">
      <formula>"טרם החל"</formula>
    </cfRule>
  </conditionalFormatting>
  <conditionalFormatting sqref="N16:Q100">
    <cfRule type="expression" dxfId="178" priority="1">
      <formula>N16&lt;&gt;""</formula>
    </cfRule>
  </conditionalFormatting>
  <dataValidations count="2">
    <dataValidation type="list" allowBlank="1" showInputMessage="1" showErrorMessage="1" sqref="E3:F3">
      <formula1>סטטוס_מקטע</formula1>
    </dataValidation>
    <dataValidation type="list" allowBlank="1" showInputMessage="1" showErrorMessage="1" sqref="E7">
      <formula1>ארגון</formula1>
    </dataValidation>
  </dataValidations>
  <printOptions horizontalCentered="1"/>
  <pageMargins left="0" right="0" top="0" bottom="0.74803149606299213" header="0.31496062992125984" footer="0.31496062992125984"/>
  <pageSetup paperSize="9" scale="60" fitToHeight="0" orientation="portrait" r:id="rId1"/>
  <headerFooter>
    <oddFooter>&amp;C&amp;"Arial Unicode MS,רגיל"&amp;K002060עמוד &amp;P מתוך &amp;N עמודים</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rgb="FF002060"/>
    <pageSetUpPr fitToPage="1"/>
  </sheetPr>
  <dimension ref="A1:Z206"/>
  <sheetViews>
    <sheetView showGridLines="0" rightToLeft="1" zoomScaleNormal="100" zoomScaleSheetLayoutView="100" workbookViewId="0">
      <pane xSplit="5" ySplit="6" topLeftCell="F7" activePane="bottomRight" state="frozen"/>
      <selection activeCell="B7" sqref="B7"/>
      <selection pane="topRight" activeCell="B7" sqref="B7"/>
      <selection pane="bottomLeft" activeCell="B7" sqref="B7"/>
      <selection pane="bottomRight" activeCell="C14" sqref="C14"/>
    </sheetView>
  </sheetViews>
  <sheetFormatPr defaultColWidth="9" defaultRowHeight="16.5"/>
  <cols>
    <col min="1" max="1" width="13.375" style="127" hidden="1" customWidth="1"/>
    <col min="2" max="2" width="9" style="3" hidden="1" customWidth="1"/>
    <col min="3" max="3" width="3.375" style="3" customWidth="1"/>
    <col min="4" max="4" width="13.625" style="3" customWidth="1"/>
    <col min="5" max="5" width="13.375" style="3" customWidth="1"/>
    <col min="6" max="6" width="24.875" style="3" customWidth="1"/>
    <col min="7" max="7" width="11.5" style="3" customWidth="1"/>
    <col min="8" max="8" width="17.625" style="3" customWidth="1"/>
    <col min="9" max="9" width="13" style="3" customWidth="1"/>
    <col min="10" max="10" width="11.375" style="3" customWidth="1"/>
    <col min="11" max="11" width="11.75" style="3" customWidth="1"/>
    <col min="12" max="13" width="10.625" style="23" customWidth="1"/>
    <col min="14" max="14" width="16" style="3" customWidth="1"/>
    <col min="15" max="15" width="9" style="3" customWidth="1"/>
    <col min="16" max="16" width="10.875" style="3" customWidth="1"/>
    <col min="17" max="17" width="12.125" style="3" customWidth="1"/>
    <col min="18" max="19" width="11.25" style="3" customWidth="1"/>
    <col min="20" max="20" width="11" style="3" customWidth="1"/>
    <col min="21" max="21" width="9" style="3" customWidth="1"/>
    <col min="22" max="22" width="14.125" style="3" customWidth="1"/>
    <col min="23" max="26" width="9" style="3" customWidth="1"/>
    <col min="27" max="16384" width="9" style="3"/>
  </cols>
  <sheetData>
    <row r="1" spans="1:26" ht="39" customHeight="1">
      <c r="A1" s="126"/>
      <c r="B1" s="2"/>
      <c r="C1" s="2"/>
      <c r="D1" s="2"/>
      <c r="E1" s="2"/>
      <c r="F1" s="1"/>
      <c r="G1" s="2"/>
      <c r="H1" s="1"/>
      <c r="I1" s="2"/>
      <c r="J1" s="2"/>
      <c r="K1" s="1" t="s">
        <v>44</v>
      </c>
      <c r="L1" s="162"/>
      <c r="M1" s="162"/>
      <c r="N1" s="2"/>
      <c r="O1" s="2"/>
      <c r="P1" s="2"/>
      <c r="Q1" s="2"/>
      <c r="R1" s="2"/>
      <c r="S1" s="2"/>
      <c r="T1" s="24"/>
      <c r="U1" s="24"/>
      <c r="V1" s="71"/>
      <c r="W1" s="2"/>
      <c r="X1" s="2"/>
      <c r="Y1" s="2"/>
      <c r="Z1" s="2"/>
    </row>
    <row r="2" spans="1:26" ht="6" customHeight="1" thickBot="1">
      <c r="A2" s="128"/>
      <c r="B2" s="4"/>
      <c r="C2" s="4"/>
      <c r="D2" s="4"/>
      <c r="E2" s="4"/>
      <c r="F2" s="4"/>
      <c r="G2" s="4"/>
      <c r="H2" s="4"/>
      <c r="I2" s="4"/>
      <c r="J2" s="4"/>
      <c r="K2" s="4"/>
      <c r="L2" s="22"/>
      <c r="M2" s="22"/>
      <c r="N2" s="4"/>
      <c r="O2" s="4"/>
      <c r="P2" s="4"/>
      <c r="Q2" s="4"/>
      <c r="R2" s="4"/>
      <c r="S2" s="4"/>
      <c r="T2" s="4"/>
      <c r="U2" s="4"/>
      <c r="V2" s="4"/>
      <c r="W2" s="4"/>
      <c r="X2" s="4"/>
      <c r="Y2" s="4"/>
      <c r="Z2" s="4"/>
    </row>
    <row r="3" spans="1:26" ht="17.25" thickBot="1">
      <c r="D3" s="50" t="s">
        <v>150</v>
      </c>
      <c r="E3" s="104" t="s">
        <v>102</v>
      </c>
      <c r="J3" s="50" t="s">
        <v>64</v>
      </c>
      <c r="K3" s="97" t="str">
        <f>IF(המשרד="","",המשרד)</f>
        <v>משרד ראש הממשלה</v>
      </c>
    </row>
    <row r="4" spans="1:26" ht="16.5" customHeight="1">
      <c r="F4" s="248" t="s">
        <v>500</v>
      </c>
      <c r="H4" s="248"/>
      <c r="Q4" s="412" t="s">
        <v>729</v>
      </c>
      <c r="W4" s="414" t="s">
        <v>501</v>
      </c>
      <c r="X4" s="414" t="s">
        <v>501</v>
      </c>
      <c r="Y4" s="414" t="s">
        <v>501</v>
      </c>
      <c r="Z4" s="414" t="s">
        <v>501</v>
      </c>
    </row>
    <row r="5" spans="1:26" s="42" customFormat="1" ht="14.25" customHeight="1" thickBot="1">
      <c r="E5" s="246" t="s">
        <v>496</v>
      </c>
      <c r="F5" s="246" t="s">
        <v>496</v>
      </c>
      <c r="G5" s="247" t="s">
        <v>496</v>
      </c>
      <c r="H5" s="247" t="s">
        <v>496</v>
      </c>
      <c r="I5" s="246"/>
      <c r="J5" s="246" t="s">
        <v>496</v>
      </c>
      <c r="K5" s="246" t="s">
        <v>496</v>
      </c>
      <c r="Q5" s="413"/>
      <c r="W5" s="415"/>
      <c r="X5" s="415"/>
      <c r="Y5" s="415"/>
      <c r="Z5" s="415"/>
    </row>
    <row r="6" spans="1:26" s="19" customFormat="1" ht="37.5" customHeight="1" thickBot="1">
      <c r="A6" s="145" t="s">
        <v>1</v>
      </c>
      <c r="B6" s="6" t="s">
        <v>18</v>
      </c>
      <c r="C6" s="27" t="s">
        <v>4</v>
      </c>
      <c r="D6" s="28" t="s">
        <v>38</v>
      </c>
      <c r="E6" s="29" t="s">
        <v>39</v>
      </c>
      <c r="F6" s="30" t="s">
        <v>40</v>
      </c>
      <c r="G6" s="30" t="s">
        <v>41</v>
      </c>
      <c r="H6" s="30" t="s">
        <v>371</v>
      </c>
      <c r="I6" s="30" t="s">
        <v>559</v>
      </c>
      <c r="J6" s="30" t="s">
        <v>372</v>
      </c>
      <c r="K6" s="30" t="s">
        <v>560</v>
      </c>
      <c r="L6" s="30" t="s">
        <v>561</v>
      </c>
      <c r="M6" s="30" t="s">
        <v>373</v>
      </c>
      <c r="N6" s="30" t="s">
        <v>528</v>
      </c>
      <c r="O6" s="30" t="s">
        <v>458</v>
      </c>
      <c r="P6" s="30" t="s">
        <v>374</v>
      </c>
      <c r="Q6" s="30" t="s">
        <v>205</v>
      </c>
      <c r="R6" s="30" t="s">
        <v>42</v>
      </c>
      <c r="S6" s="30" t="s">
        <v>206</v>
      </c>
      <c r="T6" s="30" t="s">
        <v>375</v>
      </c>
      <c r="U6" s="30" t="s">
        <v>207</v>
      </c>
      <c r="V6" s="30" t="s">
        <v>14</v>
      </c>
      <c r="W6" s="152"/>
      <c r="X6" s="152"/>
      <c r="Y6" s="152"/>
      <c r="Z6" s="152"/>
    </row>
    <row r="7" spans="1:26">
      <c r="A7" s="52" t="str">
        <f>IF('יעדים משרדיים ותקשובים'!$E$7="","",'יעדים משרדיים ותקשובים'!$E$7)</f>
        <v>משרד ראש הממשלה</v>
      </c>
      <c r="B7" s="20" t="str">
        <f>IF('יעדים משרדיים ותקשובים'!$I$9="","",'יעדים משרדיים ותקשובים'!$I$9)</f>
        <v>pmo</v>
      </c>
      <c r="C7" s="16">
        <v>1</v>
      </c>
      <c r="D7" s="16" t="str">
        <f>IF(E7="","",CONCATENATE($B7,".S.",COUNTIF($B$6:B6,$B7)+1))</f>
        <v/>
      </c>
      <c r="E7" s="111"/>
      <c r="F7" s="109"/>
      <c r="G7" s="108"/>
      <c r="H7" s="108"/>
      <c r="I7" s="109"/>
      <c r="J7" s="109"/>
      <c r="K7" s="109"/>
      <c r="L7" s="163"/>
      <c r="M7" s="163"/>
      <c r="N7" s="109"/>
      <c r="O7" s="109"/>
      <c r="P7" s="108"/>
      <c r="Q7" s="108"/>
      <c r="R7" s="109"/>
      <c r="S7" s="108"/>
      <c r="T7" s="109"/>
      <c r="U7" s="108"/>
      <c r="V7" s="109"/>
      <c r="W7" s="108"/>
      <c r="X7" s="108"/>
      <c r="Y7" s="109"/>
      <c r="Z7" s="108"/>
    </row>
    <row r="8" spans="1:26">
      <c r="A8" s="52" t="str">
        <f>IF('יעדים משרדיים ותקשובים'!$E$7="","",'יעדים משרדיים ותקשובים'!$E$7)</f>
        <v>משרד ראש הממשלה</v>
      </c>
      <c r="B8" s="20" t="str">
        <f>IF('יעדים משרדיים ותקשובים'!$I$9="","",'יעדים משרדיים ותקשובים'!$I$9)</f>
        <v>pmo</v>
      </c>
      <c r="C8" s="16">
        <v>2</v>
      </c>
      <c r="D8" s="16" t="str">
        <f>IF(E8="","",CONCATENATE($B8,".S.",COUNTIF($B$6:B7,$B8)+1))</f>
        <v/>
      </c>
      <c r="E8" s="112"/>
      <c r="F8" s="108"/>
      <c r="G8" s="108"/>
      <c r="H8" s="108"/>
      <c r="I8" s="109"/>
      <c r="J8" s="109"/>
      <c r="K8" s="109"/>
      <c r="L8" s="163"/>
      <c r="M8" s="163"/>
      <c r="N8" s="109"/>
      <c r="O8" s="109"/>
      <c r="P8" s="108"/>
      <c r="Q8" s="108"/>
      <c r="R8" s="109"/>
      <c r="S8" s="108"/>
      <c r="T8" s="109"/>
      <c r="U8" s="108"/>
      <c r="V8" s="109"/>
      <c r="W8" s="108"/>
      <c r="X8" s="108"/>
      <c r="Y8" s="109"/>
      <c r="Z8" s="108"/>
    </row>
    <row r="9" spans="1:26">
      <c r="A9" s="52" t="str">
        <f>IF('יעדים משרדיים ותקשובים'!$E$7="","",'יעדים משרדיים ותקשובים'!$E$7)</f>
        <v>משרד ראש הממשלה</v>
      </c>
      <c r="B9" s="20" t="str">
        <f>IF('יעדים משרדיים ותקשובים'!$I$9="","",'יעדים משרדיים ותקשובים'!$I$9)</f>
        <v>pmo</v>
      </c>
      <c r="C9" s="16">
        <v>3</v>
      </c>
      <c r="D9" s="16" t="str">
        <f>IF(E9="","",CONCATENATE($B9,".S.",COUNTIF($B$6:B8,$B9)+1))</f>
        <v/>
      </c>
      <c r="E9" s="110"/>
      <c r="F9" s="108"/>
      <c r="G9" s="108"/>
      <c r="H9" s="108"/>
      <c r="I9" s="109"/>
      <c r="J9" s="109"/>
      <c r="K9" s="109"/>
      <c r="L9" s="163"/>
      <c r="M9" s="163"/>
      <c r="N9" s="109"/>
      <c r="O9" s="109"/>
      <c r="P9" s="108"/>
      <c r="Q9" s="108"/>
      <c r="R9" s="109"/>
      <c r="S9" s="108"/>
      <c r="T9" s="109"/>
      <c r="U9" s="108"/>
      <c r="V9" s="109"/>
      <c r="W9" s="108"/>
      <c r="X9" s="108"/>
      <c r="Y9" s="109"/>
      <c r="Z9" s="108"/>
    </row>
    <row r="10" spans="1:26">
      <c r="A10" s="52" t="str">
        <f>IF('יעדים משרדיים ותקשובים'!$E$7="","",'יעדים משרדיים ותקשובים'!$E$7)</f>
        <v>משרד ראש הממשלה</v>
      </c>
      <c r="B10" s="20" t="str">
        <f>IF('יעדים משרדיים ותקשובים'!$I$9="","",'יעדים משרדיים ותקשובים'!$I$9)</f>
        <v>pmo</v>
      </c>
      <c r="C10" s="16">
        <v>4</v>
      </c>
      <c r="D10" s="16" t="str">
        <f>IF(E10="","",CONCATENATE($B10,".S.",COUNTIF($B$6:B9,$B10)+1))</f>
        <v/>
      </c>
      <c r="E10" s="110"/>
      <c r="F10" s="108"/>
      <c r="G10" s="108"/>
      <c r="H10" s="108"/>
      <c r="I10" s="109"/>
      <c r="J10" s="109"/>
      <c r="K10" s="109"/>
      <c r="L10" s="163"/>
      <c r="M10" s="163"/>
      <c r="N10" s="109"/>
      <c r="O10" s="109"/>
      <c r="P10" s="108"/>
      <c r="Q10" s="108"/>
      <c r="R10" s="109"/>
      <c r="S10" s="108"/>
      <c r="T10" s="109"/>
      <c r="U10" s="108"/>
      <c r="V10" s="109"/>
      <c r="W10" s="108"/>
      <c r="X10" s="108"/>
      <c r="Y10" s="109"/>
      <c r="Z10" s="108"/>
    </row>
    <row r="11" spans="1:26">
      <c r="A11" s="52" t="str">
        <f>IF('יעדים משרדיים ותקשובים'!$E$7="","",'יעדים משרדיים ותקשובים'!$E$7)</f>
        <v>משרד ראש הממשלה</v>
      </c>
      <c r="B11" s="20" t="str">
        <f>IF('יעדים משרדיים ותקשובים'!$I$9="","",'יעדים משרדיים ותקשובים'!$I$9)</f>
        <v>pmo</v>
      </c>
      <c r="C11" s="16">
        <v>5</v>
      </c>
      <c r="D11" s="16" t="str">
        <f>IF(E11="","",CONCATENATE($B11,".S.",COUNTIF($B$6:B10,$B11)+1))</f>
        <v/>
      </c>
      <c r="E11" s="110"/>
      <c r="F11" s="113"/>
      <c r="G11" s="109"/>
      <c r="H11" s="109"/>
      <c r="I11" s="109"/>
      <c r="J11" s="109"/>
      <c r="K11" s="109"/>
      <c r="L11" s="163"/>
      <c r="M11" s="107"/>
      <c r="N11" s="109"/>
      <c r="O11" s="109"/>
      <c r="P11" s="109"/>
      <c r="Q11" s="109"/>
      <c r="R11" s="109"/>
      <c r="S11" s="109"/>
      <c r="T11" s="109"/>
      <c r="U11" s="109"/>
      <c r="V11" s="109"/>
      <c r="W11" s="109"/>
      <c r="X11" s="109"/>
      <c r="Y11" s="109"/>
      <c r="Z11" s="109"/>
    </row>
    <row r="12" spans="1:26">
      <c r="A12" s="52" t="str">
        <f>IF('יעדים משרדיים ותקשובים'!$E$7="","",'יעדים משרדיים ותקשובים'!$E$7)</f>
        <v>משרד ראש הממשלה</v>
      </c>
      <c r="B12" s="20" t="str">
        <f>IF('יעדים משרדיים ותקשובים'!$I$9="","",'יעדים משרדיים ותקשובים'!$I$9)</f>
        <v>pmo</v>
      </c>
      <c r="C12" s="16">
        <v>6</v>
      </c>
      <c r="D12" s="16" t="str">
        <f>IF(E12="","",CONCATENATE($B12,".S.",COUNTIF($B$6:B11,$B12)+1))</f>
        <v/>
      </c>
      <c r="E12" s="112"/>
      <c r="F12" s="113"/>
      <c r="G12" s="109"/>
      <c r="H12" s="109"/>
      <c r="I12" s="109"/>
      <c r="J12" s="109"/>
      <c r="K12" s="109"/>
      <c r="L12" s="163"/>
      <c r="M12" s="107"/>
      <c r="N12" s="109"/>
      <c r="O12" s="109"/>
      <c r="P12" s="109"/>
      <c r="Q12" s="109"/>
      <c r="R12" s="109"/>
      <c r="S12" s="109"/>
      <c r="T12" s="109"/>
      <c r="U12" s="109"/>
      <c r="V12" s="109"/>
      <c r="W12" s="109"/>
      <c r="X12" s="109"/>
      <c r="Y12" s="109"/>
      <c r="Z12" s="109"/>
    </row>
    <row r="13" spans="1:26">
      <c r="A13" s="52" t="str">
        <f>IF('יעדים משרדיים ותקשובים'!$E$7="","",'יעדים משרדיים ותקשובים'!$E$7)</f>
        <v>משרד ראש הממשלה</v>
      </c>
      <c r="B13" s="20" t="str">
        <f>IF('יעדים משרדיים ותקשובים'!$I$9="","",'יעדים משרדיים ותקשובים'!$I$9)</f>
        <v>pmo</v>
      </c>
      <c r="C13" s="16">
        <v>7</v>
      </c>
      <c r="D13" s="16" t="str">
        <f>IF(E13="","",CONCATENATE($B13,".S.",COUNTIF($B$6:B12,$B13)+1))</f>
        <v/>
      </c>
      <c r="E13" s="114"/>
      <c r="F13" s="108"/>
      <c r="G13" s="109"/>
      <c r="H13" s="109"/>
      <c r="I13" s="109"/>
      <c r="J13" s="109"/>
      <c r="K13" s="109"/>
      <c r="L13" s="163"/>
      <c r="M13" s="107"/>
      <c r="N13" s="109"/>
      <c r="O13" s="109"/>
      <c r="P13" s="109"/>
      <c r="Q13" s="109"/>
      <c r="R13" s="109"/>
      <c r="S13" s="109"/>
      <c r="T13" s="109"/>
      <c r="U13" s="109"/>
      <c r="V13" s="109"/>
      <c r="W13" s="109"/>
      <c r="X13" s="109"/>
      <c r="Y13" s="109"/>
      <c r="Z13" s="109"/>
    </row>
    <row r="14" spans="1:26">
      <c r="A14" s="52" t="str">
        <f>IF('יעדים משרדיים ותקשובים'!$E$7="","",'יעדים משרדיים ותקשובים'!$E$7)</f>
        <v>משרד ראש הממשלה</v>
      </c>
      <c r="B14" s="20" t="str">
        <f>IF('יעדים משרדיים ותקשובים'!$I$9="","",'יעדים משרדיים ותקשובים'!$I$9)</f>
        <v>pmo</v>
      </c>
      <c r="C14" s="16">
        <v>8</v>
      </c>
      <c r="D14" s="16" t="str">
        <f>IF(E14="","",CONCATENATE($B14,".S.",COUNTIF($B$6:B13,$B14)+1))</f>
        <v/>
      </c>
      <c r="E14" s="110"/>
      <c r="F14" s="108"/>
      <c r="G14" s="109"/>
      <c r="H14" s="109"/>
      <c r="I14" s="109"/>
      <c r="J14" s="109"/>
      <c r="K14" s="109"/>
      <c r="L14" s="163"/>
      <c r="M14" s="107"/>
      <c r="N14" s="109"/>
      <c r="O14" s="109"/>
      <c r="P14" s="109"/>
      <c r="Q14" s="109"/>
      <c r="R14" s="109"/>
      <c r="S14" s="109"/>
      <c r="T14" s="109"/>
      <c r="U14" s="109"/>
      <c r="V14" s="109"/>
      <c r="W14" s="109"/>
      <c r="X14" s="109"/>
      <c r="Y14" s="109"/>
      <c r="Z14" s="109"/>
    </row>
    <row r="15" spans="1:26">
      <c r="A15" s="52" t="str">
        <f>IF('יעדים משרדיים ותקשובים'!$E$7="","",'יעדים משרדיים ותקשובים'!$E$7)</f>
        <v>משרד ראש הממשלה</v>
      </c>
      <c r="B15" s="20" t="str">
        <f>IF('יעדים משרדיים ותקשובים'!$I$9="","",'יעדים משרדיים ותקשובים'!$I$9)</f>
        <v>pmo</v>
      </c>
      <c r="C15" s="16">
        <v>9</v>
      </c>
      <c r="D15" s="16" t="str">
        <f>IF(E15="","",CONCATENATE($B15,".S.",COUNTIF($B$6:B14,$B15)+1))</f>
        <v/>
      </c>
      <c r="E15" s="110"/>
      <c r="F15" s="108"/>
      <c r="G15" s="108"/>
      <c r="H15" s="108"/>
      <c r="I15" s="109"/>
      <c r="J15" s="109"/>
      <c r="K15" s="109"/>
      <c r="L15" s="163"/>
      <c r="M15" s="163"/>
      <c r="N15" s="109"/>
      <c r="O15" s="109"/>
      <c r="P15" s="108"/>
      <c r="Q15" s="108"/>
      <c r="R15" s="109"/>
      <c r="S15" s="108"/>
      <c r="T15" s="109"/>
      <c r="U15" s="108"/>
      <c r="V15" s="109"/>
      <c r="W15" s="108"/>
      <c r="X15" s="108"/>
      <c r="Y15" s="109"/>
      <c r="Z15" s="108"/>
    </row>
    <row r="16" spans="1:26">
      <c r="A16" s="52" t="str">
        <f>IF('יעדים משרדיים ותקשובים'!$E$7="","",'יעדים משרדיים ותקשובים'!$E$7)</f>
        <v>משרד ראש הממשלה</v>
      </c>
      <c r="B16" s="20" t="str">
        <f>IF('יעדים משרדיים ותקשובים'!$I$9="","",'יעדים משרדיים ותקשובים'!$I$9)</f>
        <v>pmo</v>
      </c>
      <c r="C16" s="16">
        <v>10</v>
      </c>
      <c r="D16" s="16" t="str">
        <f>IF(E16="","",CONCATENATE($B16,".S.",COUNTIF($B$6:B15,$B16)+1))</f>
        <v/>
      </c>
      <c r="E16" s="112"/>
      <c r="F16" s="108"/>
      <c r="G16" s="109"/>
      <c r="H16" s="109"/>
      <c r="I16" s="109"/>
      <c r="J16" s="109"/>
      <c r="K16" s="109"/>
      <c r="L16" s="163"/>
      <c r="M16" s="107"/>
      <c r="N16" s="109"/>
      <c r="O16" s="109"/>
      <c r="P16" s="109"/>
      <c r="Q16" s="109"/>
      <c r="R16" s="109"/>
      <c r="S16" s="109"/>
      <c r="T16" s="109"/>
      <c r="U16" s="109"/>
      <c r="V16" s="109"/>
      <c r="W16" s="109"/>
      <c r="X16" s="109"/>
      <c r="Y16" s="109"/>
      <c r="Z16" s="109"/>
    </row>
    <row r="17" spans="1:26">
      <c r="A17" s="52" t="str">
        <f>IF('יעדים משרדיים ותקשובים'!$E$7="","",'יעדים משרדיים ותקשובים'!$E$7)</f>
        <v>משרד ראש הממשלה</v>
      </c>
      <c r="B17" s="20" t="str">
        <f>IF('יעדים משרדיים ותקשובים'!$I$9="","",'יעדים משרדיים ותקשובים'!$I$9)</f>
        <v>pmo</v>
      </c>
      <c r="C17" s="16">
        <v>11</v>
      </c>
      <c r="D17" s="16" t="str">
        <f>IF(E17="","",CONCATENATE($B17,".S.",COUNTIF($B$6:B16,$B17)+1))</f>
        <v/>
      </c>
      <c r="E17" s="112"/>
      <c r="F17" s="108"/>
      <c r="G17" s="109"/>
      <c r="H17" s="109"/>
      <c r="I17" s="109"/>
      <c r="J17" s="109"/>
      <c r="K17" s="109"/>
      <c r="L17" s="163"/>
      <c r="M17" s="107"/>
      <c r="N17" s="109"/>
      <c r="O17" s="109"/>
      <c r="P17" s="109"/>
      <c r="Q17" s="109"/>
      <c r="R17" s="109"/>
      <c r="S17" s="109"/>
      <c r="T17" s="109"/>
      <c r="U17" s="109"/>
      <c r="V17" s="109"/>
      <c r="W17" s="109"/>
      <c r="X17" s="109"/>
      <c r="Y17" s="109"/>
      <c r="Z17" s="109"/>
    </row>
    <row r="18" spans="1:26">
      <c r="A18" s="52" t="str">
        <f>IF('יעדים משרדיים ותקשובים'!$E$7="","",'יעדים משרדיים ותקשובים'!$E$7)</f>
        <v>משרד ראש הממשלה</v>
      </c>
      <c r="B18" s="20" t="str">
        <f>IF('יעדים משרדיים ותקשובים'!$I$9="","",'יעדים משרדיים ותקשובים'!$I$9)</f>
        <v>pmo</v>
      </c>
      <c r="C18" s="16">
        <v>12</v>
      </c>
      <c r="D18" s="16" t="str">
        <f>IF(E18="","",CONCATENATE($B18,".S.",COUNTIF($B$6:B17,$B18)+1))</f>
        <v/>
      </c>
      <c r="E18" s="112"/>
      <c r="F18" s="108"/>
      <c r="G18" s="109"/>
      <c r="H18" s="109"/>
      <c r="I18" s="109"/>
      <c r="J18" s="109"/>
      <c r="K18" s="109"/>
      <c r="L18" s="163"/>
      <c r="M18" s="107"/>
      <c r="N18" s="109"/>
      <c r="O18" s="109"/>
      <c r="P18" s="109"/>
      <c r="Q18" s="109"/>
      <c r="R18" s="109"/>
      <c r="S18" s="109"/>
      <c r="T18" s="109"/>
      <c r="U18" s="109"/>
      <c r="V18" s="109"/>
      <c r="W18" s="109"/>
      <c r="X18" s="109"/>
      <c r="Y18" s="109"/>
      <c r="Z18" s="109"/>
    </row>
    <row r="19" spans="1:26">
      <c r="A19" s="52" t="str">
        <f>IF('יעדים משרדיים ותקשובים'!$E$7="","",'יעדים משרדיים ותקשובים'!$E$7)</f>
        <v>משרד ראש הממשלה</v>
      </c>
      <c r="B19" s="20" t="str">
        <f>IF('יעדים משרדיים ותקשובים'!$I$9="","",'יעדים משרדיים ותקשובים'!$I$9)</f>
        <v>pmo</v>
      </c>
      <c r="C19" s="16">
        <v>13</v>
      </c>
      <c r="D19" s="16" t="str">
        <f>IF(E19="","",CONCATENATE($B19,".S.",COUNTIF($B$6:B18,$B19)+1))</f>
        <v/>
      </c>
      <c r="E19" s="112"/>
      <c r="F19" s="108"/>
      <c r="G19" s="109"/>
      <c r="H19" s="109"/>
      <c r="I19" s="109"/>
      <c r="J19" s="109"/>
      <c r="K19" s="109"/>
      <c r="L19" s="163"/>
      <c r="M19" s="107"/>
      <c r="N19" s="109"/>
      <c r="O19" s="109"/>
      <c r="P19" s="109"/>
      <c r="Q19" s="109"/>
      <c r="R19" s="109"/>
      <c r="S19" s="109"/>
      <c r="T19" s="109"/>
      <c r="U19" s="109"/>
      <c r="V19" s="109"/>
      <c r="W19" s="109"/>
      <c r="X19" s="109"/>
      <c r="Y19" s="109"/>
      <c r="Z19" s="109"/>
    </row>
    <row r="20" spans="1:26">
      <c r="A20" s="52" t="str">
        <f>IF('יעדים משרדיים ותקשובים'!$E$7="","",'יעדים משרדיים ותקשובים'!$E$7)</f>
        <v>משרד ראש הממשלה</v>
      </c>
      <c r="B20" s="20" t="str">
        <f>IF('יעדים משרדיים ותקשובים'!$I$9="","",'יעדים משרדיים ותקשובים'!$I$9)</f>
        <v>pmo</v>
      </c>
      <c r="C20" s="16">
        <v>14</v>
      </c>
      <c r="D20" s="16" t="str">
        <f>IF(E20="","",CONCATENATE($B20,".S.",COUNTIF($B$6:B19,$B20)+1))</f>
        <v/>
      </c>
      <c r="E20" s="112"/>
      <c r="F20" s="108"/>
      <c r="G20" s="109"/>
      <c r="H20" s="109"/>
      <c r="I20" s="109"/>
      <c r="J20" s="109"/>
      <c r="K20" s="109"/>
      <c r="L20" s="163"/>
      <c r="M20" s="107"/>
      <c r="N20" s="109"/>
      <c r="O20" s="109"/>
      <c r="P20" s="109"/>
      <c r="Q20" s="109"/>
      <c r="R20" s="109"/>
      <c r="S20" s="109"/>
      <c r="T20" s="109"/>
      <c r="U20" s="109"/>
      <c r="V20" s="109"/>
      <c r="W20" s="109"/>
      <c r="X20" s="109"/>
      <c r="Y20" s="109"/>
      <c r="Z20" s="109"/>
    </row>
    <row r="21" spans="1:26">
      <c r="A21" s="52" t="str">
        <f>IF('יעדים משרדיים ותקשובים'!$E$7="","",'יעדים משרדיים ותקשובים'!$E$7)</f>
        <v>משרד ראש הממשלה</v>
      </c>
      <c r="B21" s="20" t="str">
        <f>IF('יעדים משרדיים ותקשובים'!$I$9="","",'יעדים משרדיים ותקשובים'!$I$9)</f>
        <v>pmo</v>
      </c>
      <c r="C21" s="16">
        <v>15</v>
      </c>
      <c r="D21" s="16" t="str">
        <f>IF(E21="","",CONCATENATE($B21,".S.",COUNTIF($B$6:B20,$B21)+1))</f>
        <v/>
      </c>
      <c r="E21" s="112"/>
      <c r="F21" s="108"/>
      <c r="G21" s="109"/>
      <c r="H21" s="109"/>
      <c r="I21" s="109"/>
      <c r="J21" s="109"/>
      <c r="K21" s="109"/>
      <c r="L21" s="163"/>
      <c r="M21" s="107"/>
      <c r="N21" s="109"/>
      <c r="O21" s="109"/>
      <c r="P21" s="109"/>
      <c r="Q21" s="109"/>
      <c r="R21" s="109"/>
      <c r="S21" s="109"/>
      <c r="T21" s="109"/>
      <c r="U21" s="109"/>
      <c r="V21" s="109"/>
      <c r="W21" s="109"/>
      <c r="X21" s="109"/>
      <c r="Y21" s="109"/>
      <c r="Z21" s="109"/>
    </row>
    <row r="22" spans="1:26">
      <c r="A22" s="52" t="str">
        <f>IF('יעדים משרדיים ותקשובים'!$E$7="","",'יעדים משרדיים ותקשובים'!$E$7)</f>
        <v>משרד ראש הממשלה</v>
      </c>
      <c r="B22" s="20" t="str">
        <f>IF('יעדים משרדיים ותקשובים'!$I$9="","",'יעדים משרדיים ותקשובים'!$I$9)</f>
        <v>pmo</v>
      </c>
      <c r="C22" s="16">
        <v>16</v>
      </c>
      <c r="D22" s="16" t="str">
        <f>IF(E22="","",CONCATENATE($B22,".S.",COUNTIF($B$6:B21,$B22)+1))</f>
        <v/>
      </c>
      <c r="E22" s="112"/>
      <c r="F22" s="108"/>
      <c r="G22" s="109"/>
      <c r="H22" s="109"/>
      <c r="I22" s="109"/>
      <c r="J22" s="109"/>
      <c r="K22" s="109"/>
      <c r="L22" s="163"/>
      <c r="M22" s="107"/>
      <c r="N22" s="109"/>
      <c r="O22" s="109"/>
      <c r="P22" s="109"/>
      <c r="Q22" s="109"/>
      <c r="R22" s="109"/>
      <c r="S22" s="109"/>
      <c r="T22" s="109"/>
      <c r="U22" s="109"/>
      <c r="V22" s="109"/>
      <c r="W22" s="109"/>
      <c r="X22" s="109"/>
      <c r="Y22" s="109"/>
      <c r="Z22" s="109"/>
    </row>
    <row r="23" spans="1:26">
      <c r="A23" s="52" t="str">
        <f>IF('יעדים משרדיים ותקשובים'!$E$7="","",'יעדים משרדיים ותקשובים'!$E$7)</f>
        <v>משרד ראש הממשלה</v>
      </c>
      <c r="B23" s="20" t="str">
        <f>IF('יעדים משרדיים ותקשובים'!$I$9="","",'יעדים משרדיים ותקשובים'!$I$9)</f>
        <v>pmo</v>
      </c>
      <c r="C23" s="16">
        <v>17</v>
      </c>
      <c r="D23" s="16" t="str">
        <f>IF(E23="","",CONCATENATE($B23,".S.",COUNTIF($B$6:B22,$B23)+1))</f>
        <v/>
      </c>
      <c r="E23" s="112"/>
      <c r="F23" s="108"/>
      <c r="G23" s="109"/>
      <c r="H23" s="109"/>
      <c r="I23" s="109"/>
      <c r="J23" s="109"/>
      <c r="K23" s="109"/>
      <c r="L23" s="163"/>
      <c r="M23" s="107"/>
      <c r="N23" s="109"/>
      <c r="O23" s="109"/>
      <c r="P23" s="109"/>
      <c r="Q23" s="109"/>
      <c r="R23" s="109"/>
      <c r="S23" s="109"/>
      <c r="T23" s="109"/>
      <c r="U23" s="109"/>
      <c r="V23" s="109"/>
      <c r="W23" s="109"/>
      <c r="X23" s="109"/>
      <c r="Y23" s="109"/>
      <c r="Z23" s="109"/>
    </row>
    <row r="24" spans="1:26">
      <c r="A24" s="52" t="str">
        <f>IF('יעדים משרדיים ותקשובים'!$E$7="","",'יעדים משרדיים ותקשובים'!$E$7)</f>
        <v>משרד ראש הממשלה</v>
      </c>
      <c r="B24" s="20" t="str">
        <f>IF('יעדים משרדיים ותקשובים'!$I$9="","",'יעדים משרדיים ותקשובים'!$I$9)</f>
        <v>pmo</v>
      </c>
      <c r="C24" s="16">
        <v>18</v>
      </c>
      <c r="D24" s="16" t="str">
        <f>IF(E24="","",CONCATENATE($B24,".S.",COUNTIF($B$6:B23,$B24)+1))</f>
        <v/>
      </c>
      <c r="E24" s="112"/>
      <c r="F24" s="108"/>
      <c r="G24" s="109"/>
      <c r="H24" s="109"/>
      <c r="I24" s="109"/>
      <c r="J24" s="109"/>
      <c r="K24" s="109"/>
      <c r="L24" s="163"/>
      <c r="M24" s="107"/>
      <c r="N24" s="109"/>
      <c r="O24" s="109"/>
      <c r="P24" s="109"/>
      <c r="Q24" s="109"/>
      <c r="R24" s="109"/>
      <c r="S24" s="109"/>
      <c r="T24" s="109"/>
      <c r="U24" s="109"/>
      <c r="V24" s="109"/>
      <c r="W24" s="109"/>
      <c r="X24" s="109"/>
      <c r="Y24" s="109"/>
      <c r="Z24" s="109"/>
    </row>
    <row r="25" spans="1:26">
      <c r="A25" s="52" t="str">
        <f>IF('יעדים משרדיים ותקשובים'!$E$7="","",'יעדים משרדיים ותקשובים'!$E$7)</f>
        <v>משרד ראש הממשלה</v>
      </c>
      <c r="B25" s="20" t="str">
        <f>IF('יעדים משרדיים ותקשובים'!$I$9="","",'יעדים משרדיים ותקשובים'!$I$9)</f>
        <v>pmo</v>
      </c>
      <c r="C25" s="16">
        <v>19</v>
      </c>
      <c r="D25" s="16" t="str">
        <f>IF(E25="","",CONCATENATE($B25,".S.",COUNTIF($B$6:B24,$B25)+1))</f>
        <v/>
      </c>
      <c r="E25" s="112"/>
      <c r="F25" s="108"/>
      <c r="G25" s="109"/>
      <c r="H25" s="109"/>
      <c r="I25" s="109"/>
      <c r="J25" s="109"/>
      <c r="K25" s="109"/>
      <c r="L25" s="163"/>
      <c r="M25" s="107"/>
      <c r="N25" s="109"/>
      <c r="O25" s="109"/>
      <c r="P25" s="109"/>
      <c r="Q25" s="109"/>
      <c r="R25" s="109"/>
      <c r="S25" s="109"/>
      <c r="T25" s="109"/>
      <c r="U25" s="109"/>
      <c r="V25" s="109"/>
      <c r="W25" s="109"/>
      <c r="X25" s="109"/>
      <c r="Y25" s="109"/>
      <c r="Z25" s="109"/>
    </row>
    <row r="26" spans="1:26">
      <c r="A26" s="52" t="str">
        <f>IF('יעדים משרדיים ותקשובים'!$E$7="","",'יעדים משרדיים ותקשובים'!$E$7)</f>
        <v>משרד ראש הממשלה</v>
      </c>
      <c r="B26" s="20" t="str">
        <f>IF('יעדים משרדיים ותקשובים'!$I$9="","",'יעדים משרדיים ותקשובים'!$I$9)</f>
        <v>pmo</v>
      </c>
      <c r="C26" s="16">
        <v>20</v>
      </c>
      <c r="D26" s="16" t="str">
        <f>IF(E26="","",CONCATENATE($B26,".S.",COUNTIF($B$6:B25,$B26)+1))</f>
        <v/>
      </c>
      <c r="E26" s="112"/>
      <c r="F26" s="108"/>
      <c r="G26" s="109"/>
      <c r="H26" s="109"/>
      <c r="I26" s="109"/>
      <c r="J26" s="109"/>
      <c r="K26" s="109"/>
      <c r="L26" s="163"/>
      <c r="M26" s="107"/>
      <c r="N26" s="109"/>
      <c r="O26" s="109"/>
      <c r="P26" s="109"/>
      <c r="Q26" s="109"/>
      <c r="R26" s="109"/>
      <c r="S26" s="109"/>
      <c r="T26" s="109"/>
      <c r="U26" s="109"/>
      <c r="V26" s="109"/>
      <c r="W26" s="109"/>
      <c r="X26" s="109"/>
      <c r="Y26" s="109"/>
      <c r="Z26" s="109"/>
    </row>
    <row r="27" spans="1:26">
      <c r="A27" s="52" t="str">
        <f>IF('יעדים משרדיים ותקשובים'!$E$7="","",'יעדים משרדיים ותקשובים'!$E$7)</f>
        <v>משרד ראש הממשלה</v>
      </c>
      <c r="B27" s="20" t="str">
        <f>IF('יעדים משרדיים ותקשובים'!$I$9="","",'יעדים משרדיים ותקשובים'!$I$9)</f>
        <v>pmo</v>
      </c>
      <c r="C27" s="16">
        <v>21</v>
      </c>
      <c r="D27" s="16" t="str">
        <f>IF(E27="","",CONCATENATE($B27,".S.",COUNTIF($B$6:B26,$B27)+1))</f>
        <v/>
      </c>
      <c r="E27" s="112"/>
      <c r="F27" s="108"/>
      <c r="G27" s="109"/>
      <c r="H27" s="109"/>
      <c r="I27" s="109"/>
      <c r="J27" s="109"/>
      <c r="K27" s="109"/>
      <c r="L27" s="163"/>
      <c r="M27" s="107"/>
      <c r="N27" s="109"/>
      <c r="O27" s="109"/>
      <c r="P27" s="109"/>
      <c r="Q27" s="109"/>
      <c r="R27" s="109"/>
      <c r="S27" s="109"/>
      <c r="T27" s="109"/>
      <c r="U27" s="109"/>
      <c r="V27" s="109"/>
      <c r="W27" s="109"/>
      <c r="X27" s="109"/>
      <c r="Y27" s="109"/>
      <c r="Z27" s="109"/>
    </row>
    <row r="28" spans="1:26">
      <c r="A28" s="52" t="str">
        <f>IF('יעדים משרדיים ותקשובים'!$E$7="","",'יעדים משרדיים ותקשובים'!$E$7)</f>
        <v>משרד ראש הממשלה</v>
      </c>
      <c r="B28" s="20" t="str">
        <f>IF('יעדים משרדיים ותקשובים'!$I$9="","",'יעדים משרדיים ותקשובים'!$I$9)</f>
        <v>pmo</v>
      </c>
      <c r="C28" s="16">
        <v>22</v>
      </c>
      <c r="D28" s="16" t="str">
        <f>IF(E28="","",CONCATENATE($B28,".S.",COUNTIF($B$6:B27,$B28)+1))</f>
        <v/>
      </c>
      <c r="E28" s="112"/>
      <c r="F28" s="108"/>
      <c r="G28" s="109"/>
      <c r="H28" s="109"/>
      <c r="I28" s="109"/>
      <c r="J28" s="109"/>
      <c r="K28" s="109"/>
      <c r="L28" s="163"/>
      <c r="M28" s="107"/>
      <c r="N28" s="109"/>
      <c r="O28" s="109"/>
      <c r="P28" s="109"/>
      <c r="Q28" s="109"/>
      <c r="R28" s="109"/>
      <c r="S28" s="109"/>
      <c r="T28" s="109"/>
      <c r="U28" s="109"/>
      <c r="V28" s="109"/>
      <c r="W28" s="109"/>
      <c r="X28" s="109"/>
      <c r="Y28" s="109"/>
      <c r="Z28" s="109"/>
    </row>
    <row r="29" spans="1:26">
      <c r="A29" s="52" t="str">
        <f>IF('יעדים משרדיים ותקשובים'!$E$7="","",'יעדים משרדיים ותקשובים'!$E$7)</f>
        <v>משרד ראש הממשלה</v>
      </c>
      <c r="B29" s="20" t="str">
        <f>IF('יעדים משרדיים ותקשובים'!$I$9="","",'יעדים משרדיים ותקשובים'!$I$9)</f>
        <v>pmo</v>
      </c>
      <c r="C29" s="16">
        <v>23</v>
      </c>
      <c r="D29" s="16" t="str">
        <f>IF(E29="","",CONCATENATE($B29,".S.",COUNTIF($B$6:B28,$B29)+1))</f>
        <v/>
      </c>
      <c r="E29" s="112"/>
      <c r="F29" s="108"/>
      <c r="G29" s="109"/>
      <c r="H29" s="109"/>
      <c r="I29" s="109"/>
      <c r="J29" s="109"/>
      <c r="K29" s="109"/>
      <c r="L29" s="163"/>
      <c r="M29" s="107"/>
      <c r="N29" s="109"/>
      <c r="O29" s="109"/>
      <c r="P29" s="109"/>
      <c r="Q29" s="109"/>
      <c r="R29" s="109"/>
      <c r="S29" s="109"/>
      <c r="T29" s="109"/>
      <c r="U29" s="109"/>
      <c r="V29" s="109"/>
      <c r="W29" s="109"/>
      <c r="X29" s="109"/>
      <c r="Y29" s="109"/>
      <c r="Z29" s="109"/>
    </row>
    <row r="30" spans="1:26">
      <c r="A30" s="52" t="str">
        <f>IF('יעדים משרדיים ותקשובים'!$E$7="","",'יעדים משרדיים ותקשובים'!$E$7)</f>
        <v>משרד ראש הממשלה</v>
      </c>
      <c r="B30" s="20" t="str">
        <f>IF('יעדים משרדיים ותקשובים'!$I$9="","",'יעדים משרדיים ותקשובים'!$I$9)</f>
        <v>pmo</v>
      </c>
      <c r="C30" s="16">
        <v>24</v>
      </c>
      <c r="D30" s="16" t="str">
        <f>IF(E30="","",CONCATENATE($B30,".S.",COUNTIF($B$6:B29,$B30)+1))</f>
        <v/>
      </c>
      <c r="E30" s="112"/>
      <c r="F30" s="108"/>
      <c r="G30" s="109"/>
      <c r="H30" s="109"/>
      <c r="I30" s="109"/>
      <c r="J30" s="109"/>
      <c r="K30" s="109"/>
      <c r="L30" s="163"/>
      <c r="M30" s="107"/>
      <c r="N30" s="109"/>
      <c r="O30" s="109"/>
      <c r="P30" s="109"/>
      <c r="Q30" s="109"/>
      <c r="R30" s="109"/>
      <c r="S30" s="109"/>
      <c r="T30" s="109"/>
      <c r="U30" s="109"/>
      <c r="V30" s="109"/>
      <c r="W30" s="109"/>
      <c r="X30" s="109"/>
      <c r="Y30" s="109"/>
      <c r="Z30" s="109"/>
    </row>
    <row r="31" spans="1:26">
      <c r="A31" s="52" t="str">
        <f>IF('יעדים משרדיים ותקשובים'!$E$7="","",'יעדים משרדיים ותקשובים'!$E$7)</f>
        <v>משרד ראש הממשלה</v>
      </c>
      <c r="B31" s="20" t="str">
        <f>IF('יעדים משרדיים ותקשובים'!$I$9="","",'יעדים משרדיים ותקשובים'!$I$9)</f>
        <v>pmo</v>
      </c>
      <c r="C31" s="16">
        <v>25</v>
      </c>
      <c r="D31" s="16" t="str">
        <f>IF(E31="","",CONCATENATE($B31,".S.",COUNTIF($B$6:B30,$B31)+1))</f>
        <v/>
      </c>
      <c r="E31" s="112"/>
      <c r="F31" s="108"/>
      <c r="G31" s="109"/>
      <c r="H31" s="109"/>
      <c r="I31" s="109"/>
      <c r="J31" s="109"/>
      <c r="K31" s="109"/>
      <c r="L31" s="163"/>
      <c r="M31" s="107"/>
      <c r="N31" s="109"/>
      <c r="O31" s="109"/>
      <c r="P31" s="109"/>
      <c r="Q31" s="109"/>
      <c r="R31" s="109"/>
      <c r="S31" s="109"/>
      <c r="T31" s="109"/>
      <c r="U31" s="109"/>
      <c r="V31" s="109"/>
      <c r="W31" s="109"/>
      <c r="X31" s="109"/>
      <c r="Y31" s="109"/>
      <c r="Z31" s="109"/>
    </row>
    <row r="32" spans="1:26">
      <c r="A32" s="52" t="str">
        <f>IF('יעדים משרדיים ותקשובים'!$E$7="","",'יעדים משרדיים ותקשובים'!$E$7)</f>
        <v>משרד ראש הממשלה</v>
      </c>
      <c r="B32" s="20" t="str">
        <f>IF('יעדים משרדיים ותקשובים'!$I$9="","",'יעדים משרדיים ותקשובים'!$I$9)</f>
        <v>pmo</v>
      </c>
      <c r="C32" s="16">
        <v>26</v>
      </c>
      <c r="D32" s="16" t="str">
        <f>IF(E32="","",CONCATENATE($B32,".S.",COUNTIF($B$6:B31,$B32)+1))</f>
        <v/>
      </c>
      <c r="E32" s="112"/>
      <c r="F32" s="108"/>
      <c r="G32" s="109"/>
      <c r="H32" s="109"/>
      <c r="I32" s="109"/>
      <c r="J32" s="109"/>
      <c r="K32" s="109"/>
      <c r="L32" s="163"/>
      <c r="M32" s="107"/>
      <c r="N32" s="109"/>
      <c r="O32" s="109"/>
      <c r="P32" s="109"/>
      <c r="Q32" s="109"/>
      <c r="R32" s="109"/>
      <c r="S32" s="109"/>
      <c r="T32" s="109"/>
      <c r="U32" s="109"/>
      <c r="V32" s="109"/>
      <c r="W32" s="109"/>
      <c r="X32" s="109"/>
      <c r="Y32" s="109"/>
      <c r="Z32" s="109"/>
    </row>
    <row r="33" spans="1:26">
      <c r="A33" s="52" t="str">
        <f>IF('יעדים משרדיים ותקשובים'!$E$7="","",'יעדים משרדיים ותקשובים'!$E$7)</f>
        <v>משרד ראש הממשלה</v>
      </c>
      <c r="B33" s="20" t="str">
        <f>IF('יעדים משרדיים ותקשובים'!$I$9="","",'יעדים משרדיים ותקשובים'!$I$9)</f>
        <v>pmo</v>
      </c>
      <c r="C33" s="16">
        <v>27</v>
      </c>
      <c r="D33" s="16" t="str">
        <f>IF(E33="","",CONCATENATE($B33,".S.",COUNTIF($B$6:B32,$B33)+1))</f>
        <v/>
      </c>
      <c r="E33" s="112"/>
      <c r="F33" s="108"/>
      <c r="G33" s="109"/>
      <c r="H33" s="109"/>
      <c r="I33" s="109"/>
      <c r="J33" s="109"/>
      <c r="K33" s="109"/>
      <c r="L33" s="163"/>
      <c r="M33" s="107"/>
      <c r="N33" s="109"/>
      <c r="O33" s="109"/>
      <c r="P33" s="109"/>
      <c r="Q33" s="109"/>
      <c r="R33" s="109"/>
      <c r="S33" s="109"/>
      <c r="T33" s="109"/>
      <c r="U33" s="109"/>
      <c r="V33" s="109"/>
      <c r="W33" s="109"/>
      <c r="X33" s="109"/>
      <c r="Y33" s="109"/>
      <c r="Z33" s="109"/>
    </row>
    <row r="34" spans="1:26">
      <c r="A34" s="52" t="str">
        <f>IF('יעדים משרדיים ותקשובים'!$E$7="","",'יעדים משרדיים ותקשובים'!$E$7)</f>
        <v>משרד ראש הממשלה</v>
      </c>
      <c r="B34" s="20" t="str">
        <f>IF('יעדים משרדיים ותקשובים'!$I$9="","",'יעדים משרדיים ותקשובים'!$I$9)</f>
        <v>pmo</v>
      </c>
      <c r="C34" s="16">
        <v>28</v>
      </c>
      <c r="D34" s="16" t="str">
        <f>IF(E34="","",CONCATENATE($B34,".S.",COUNTIF($B$6:B33,$B34)+1))</f>
        <v/>
      </c>
      <c r="E34" s="112"/>
      <c r="F34" s="108"/>
      <c r="G34" s="109"/>
      <c r="H34" s="109"/>
      <c r="I34" s="109"/>
      <c r="J34" s="109"/>
      <c r="K34" s="109"/>
      <c r="L34" s="163"/>
      <c r="M34" s="107"/>
      <c r="N34" s="109"/>
      <c r="O34" s="109"/>
      <c r="P34" s="109"/>
      <c r="Q34" s="109"/>
      <c r="R34" s="109"/>
      <c r="S34" s="109"/>
      <c r="T34" s="109"/>
      <c r="U34" s="109"/>
      <c r="V34" s="109"/>
      <c r="W34" s="109"/>
      <c r="X34" s="109"/>
      <c r="Y34" s="109"/>
      <c r="Z34" s="109"/>
    </row>
    <row r="35" spans="1:26">
      <c r="A35" s="52" t="str">
        <f>IF('יעדים משרדיים ותקשובים'!$E$7="","",'יעדים משרדיים ותקשובים'!$E$7)</f>
        <v>משרד ראש הממשלה</v>
      </c>
      <c r="B35" s="20" t="str">
        <f>IF('יעדים משרדיים ותקשובים'!$I$9="","",'יעדים משרדיים ותקשובים'!$I$9)</f>
        <v>pmo</v>
      </c>
      <c r="C35" s="16">
        <v>29</v>
      </c>
      <c r="D35" s="16" t="str">
        <f>IF(E35="","",CONCATENATE($B35,".S.",COUNTIF($B$6:B34,$B35)+1))</f>
        <v/>
      </c>
      <c r="E35" s="112"/>
      <c r="F35" s="108"/>
      <c r="G35" s="109"/>
      <c r="H35" s="109"/>
      <c r="I35" s="109"/>
      <c r="J35" s="109"/>
      <c r="K35" s="109"/>
      <c r="L35" s="163"/>
      <c r="M35" s="107"/>
      <c r="N35" s="109"/>
      <c r="O35" s="109"/>
      <c r="P35" s="109"/>
      <c r="Q35" s="109"/>
      <c r="R35" s="109"/>
      <c r="S35" s="109"/>
      <c r="T35" s="109"/>
      <c r="U35" s="109"/>
      <c r="V35" s="109"/>
      <c r="W35" s="109"/>
      <c r="X35" s="109"/>
      <c r="Y35" s="109"/>
      <c r="Z35" s="109"/>
    </row>
    <row r="36" spans="1:26">
      <c r="A36" s="52" t="str">
        <f>IF('יעדים משרדיים ותקשובים'!$E$7="","",'יעדים משרדיים ותקשובים'!$E$7)</f>
        <v>משרד ראש הממשלה</v>
      </c>
      <c r="B36" s="20" t="str">
        <f>IF('יעדים משרדיים ותקשובים'!$I$9="","",'יעדים משרדיים ותקשובים'!$I$9)</f>
        <v>pmo</v>
      </c>
      <c r="C36" s="16">
        <v>30</v>
      </c>
      <c r="D36" s="16" t="str">
        <f>IF(E36="","",CONCATENATE($B36,".S.",COUNTIF($B$6:B35,$B36)+1))</f>
        <v/>
      </c>
      <c r="E36" s="112"/>
      <c r="F36" s="108"/>
      <c r="G36" s="109"/>
      <c r="H36" s="109"/>
      <c r="I36" s="109"/>
      <c r="J36" s="109"/>
      <c r="K36" s="109"/>
      <c r="L36" s="163"/>
      <c r="M36" s="107"/>
      <c r="N36" s="109"/>
      <c r="O36" s="109"/>
      <c r="P36" s="109"/>
      <c r="Q36" s="109"/>
      <c r="R36" s="109"/>
      <c r="S36" s="109"/>
      <c r="T36" s="109"/>
      <c r="U36" s="109"/>
      <c r="V36" s="109"/>
      <c r="W36" s="109"/>
      <c r="X36" s="109"/>
      <c r="Y36" s="109"/>
      <c r="Z36" s="109"/>
    </row>
    <row r="37" spans="1:26">
      <c r="A37" s="52" t="str">
        <f>IF('יעדים משרדיים ותקשובים'!$E$7="","",'יעדים משרדיים ותקשובים'!$E$7)</f>
        <v>משרד ראש הממשלה</v>
      </c>
      <c r="B37" s="20" t="str">
        <f>IF('יעדים משרדיים ותקשובים'!$I$9="","",'יעדים משרדיים ותקשובים'!$I$9)</f>
        <v>pmo</v>
      </c>
      <c r="C37" s="16">
        <v>31</v>
      </c>
      <c r="D37" s="16" t="str">
        <f>IF(E37="","",CONCATENATE($B37,".S.",COUNTIF($B$6:B36,$B37)+1))</f>
        <v/>
      </c>
      <c r="E37" s="112"/>
      <c r="F37" s="108"/>
      <c r="G37" s="109"/>
      <c r="H37" s="109"/>
      <c r="I37" s="109"/>
      <c r="J37" s="109"/>
      <c r="K37" s="109"/>
      <c r="L37" s="163"/>
      <c r="M37" s="107"/>
      <c r="N37" s="109"/>
      <c r="O37" s="109"/>
      <c r="P37" s="109"/>
      <c r="Q37" s="109"/>
      <c r="R37" s="109"/>
      <c r="S37" s="109"/>
      <c r="T37" s="109"/>
      <c r="U37" s="109"/>
      <c r="V37" s="109"/>
      <c r="W37" s="109"/>
      <c r="X37" s="109"/>
      <c r="Y37" s="109"/>
      <c r="Z37" s="109"/>
    </row>
    <row r="38" spans="1:26">
      <c r="A38" s="52" t="str">
        <f>IF('יעדים משרדיים ותקשובים'!$E$7="","",'יעדים משרדיים ותקשובים'!$E$7)</f>
        <v>משרד ראש הממשלה</v>
      </c>
      <c r="B38" s="20" t="str">
        <f>IF('יעדים משרדיים ותקשובים'!$I$9="","",'יעדים משרדיים ותקשובים'!$I$9)</f>
        <v>pmo</v>
      </c>
      <c r="C38" s="16">
        <v>32</v>
      </c>
      <c r="D38" s="16" t="str">
        <f>IF(E38="","",CONCATENATE($B38,".S.",COUNTIF($B$6:B37,$B38)+1))</f>
        <v/>
      </c>
      <c r="E38" s="112"/>
      <c r="F38" s="108"/>
      <c r="G38" s="109"/>
      <c r="H38" s="109"/>
      <c r="I38" s="109"/>
      <c r="J38" s="109"/>
      <c r="K38" s="109"/>
      <c r="L38" s="163"/>
      <c r="M38" s="107"/>
      <c r="N38" s="109"/>
      <c r="O38" s="109"/>
      <c r="P38" s="109"/>
      <c r="Q38" s="109"/>
      <c r="R38" s="109"/>
      <c r="S38" s="109"/>
      <c r="T38" s="109"/>
      <c r="U38" s="109"/>
      <c r="V38" s="109"/>
      <c r="W38" s="109"/>
      <c r="X38" s="109"/>
      <c r="Y38" s="109"/>
      <c r="Z38" s="109"/>
    </row>
    <row r="39" spans="1:26">
      <c r="A39" s="52" t="str">
        <f>IF('יעדים משרדיים ותקשובים'!$E$7="","",'יעדים משרדיים ותקשובים'!$E$7)</f>
        <v>משרד ראש הממשלה</v>
      </c>
      <c r="B39" s="20" t="str">
        <f>IF('יעדים משרדיים ותקשובים'!$I$9="","",'יעדים משרדיים ותקשובים'!$I$9)</f>
        <v>pmo</v>
      </c>
      <c r="C39" s="16">
        <v>33</v>
      </c>
      <c r="D39" s="16" t="str">
        <f>IF(E39="","",CONCATENATE($B39,".S.",COUNTIF($B$6:B38,$B39)+1))</f>
        <v/>
      </c>
      <c r="E39" s="112"/>
      <c r="F39" s="108"/>
      <c r="G39" s="109"/>
      <c r="H39" s="109"/>
      <c r="I39" s="109"/>
      <c r="J39" s="109"/>
      <c r="K39" s="109"/>
      <c r="L39" s="163"/>
      <c r="M39" s="107"/>
      <c r="N39" s="109"/>
      <c r="O39" s="109"/>
      <c r="P39" s="109"/>
      <c r="Q39" s="109"/>
      <c r="R39" s="109"/>
      <c r="S39" s="109"/>
      <c r="T39" s="109"/>
      <c r="U39" s="109"/>
      <c r="V39" s="109"/>
      <c r="W39" s="109"/>
      <c r="X39" s="109"/>
      <c r="Y39" s="109"/>
      <c r="Z39" s="109"/>
    </row>
    <row r="40" spans="1:26">
      <c r="A40" s="52" t="str">
        <f>IF('יעדים משרדיים ותקשובים'!$E$7="","",'יעדים משרדיים ותקשובים'!$E$7)</f>
        <v>משרד ראש הממשלה</v>
      </c>
      <c r="B40" s="20" t="str">
        <f>IF('יעדים משרדיים ותקשובים'!$I$9="","",'יעדים משרדיים ותקשובים'!$I$9)</f>
        <v>pmo</v>
      </c>
      <c r="C40" s="16">
        <v>34</v>
      </c>
      <c r="D40" s="16" t="str">
        <f>IF(E40="","",CONCATENATE($B40,".S.",COUNTIF($B$6:B39,$B40)+1))</f>
        <v/>
      </c>
      <c r="E40" s="112"/>
      <c r="F40" s="108"/>
      <c r="G40" s="109"/>
      <c r="H40" s="109"/>
      <c r="I40" s="109"/>
      <c r="J40" s="109"/>
      <c r="K40" s="109"/>
      <c r="L40" s="163"/>
      <c r="M40" s="107"/>
      <c r="N40" s="109"/>
      <c r="O40" s="109"/>
      <c r="P40" s="109"/>
      <c r="Q40" s="109"/>
      <c r="R40" s="109"/>
      <c r="S40" s="109"/>
      <c r="T40" s="109"/>
      <c r="U40" s="109"/>
      <c r="V40" s="109"/>
      <c r="W40" s="109"/>
      <c r="X40" s="109"/>
      <c r="Y40" s="109"/>
      <c r="Z40" s="109"/>
    </row>
    <row r="41" spans="1:26">
      <c r="A41" s="52" t="str">
        <f>IF('יעדים משרדיים ותקשובים'!$E$7="","",'יעדים משרדיים ותקשובים'!$E$7)</f>
        <v>משרד ראש הממשלה</v>
      </c>
      <c r="B41" s="20" t="str">
        <f>IF('יעדים משרדיים ותקשובים'!$I$9="","",'יעדים משרדיים ותקשובים'!$I$9)</f>
        <v>pmo</v>
      </c>
      <c r="C41" s="16">
        <v>35</v>
      </c>
      <c r="D41" s="16" t="str">
        <f>IF(E41="","",CONCATENATE($B41,".S.",COUNTIF($B$6:B40,$B41)+1))</f>
        <v/>
      </c>
      <c r="E41" s="112"/>
      <c r="F41" s="108"/>
      <c r="G41" s="109"/>
      <c r="H41" s="109"/>
      <c r="I41" s="109"/>
      <c r="J41" s="109"/>
      <c r="K41" s="109"/>
      <c r="L41" s="163"/>
      <c r="M41" s="107"/>
      <c r="N41" s="109"/>
      <c r="O41" s="109"/>
      <c r="P41" s="109"/>
      <c r="Q41" s="109"/>
      <c r="R41" s="109"/>
      <c r="S41" s="109"/>
      <c r="T41" s="109"/>
      <c r="U41" s="109"/>
      <c r="V41" s="109"/>
      <c r="W41" s="109"/>
      <c r="X41" s="109"/>
      <c r="Y41" s="109"/>
      <c r="Z41" s="109"/>
    </row>
    <row r="42" spans="1:26">
      <c r="A42" s="52" t="str">
        <f>IF('יעדים משרדיים ותקשובים'!$E$7="","",'יעדים משרדיים ותקשובים'!$E$7)</f>
        <v>משרד ראש הממשלה</v>
      </c>
      <c r="B42" s="20" t="str">
        <f>IF('יעדים משרדיים ותקשובים'!$I$9="","",'יעדים משרדיים ותקשובים'!$I$9)</f>
        <v>pmo</v>
      </c>
      <c r="C42" s="16">
        <v>36</v>
      </c>
      <c r="D42" s="16" t="str">
        <f>IF(E42="","",CONCATENATE($B42,".S.",COUNTIF($B$6:B41,$B42)+1))</f>
        <v/>
      </c>
      <c r="E42" s="112"/>
      <c r="F42" s="108"/>
      <c r="G42" s="109"/>
      <c r="H42" s="109"/>
      <c r="I42" s="109"/>
      <c r="J42" s="109"/>
      <c r="K42" s="109"/>
      <c r="L42" s="163"/>
      <c r="M42" s="107"/>
      <c r="N42" s="109"/>
      <c r="O42" s="109"/>
      <c r="P42" s="109"/>
      <c r="Q42" s="109"/>
      <c r="R42" s="109"/>
      <c r="S42" s="109"/>
      <c r="T42" s="109"/>
      <c r="U42" s="109"/>
      <c r="V42" s="109"/>
      <c r="W42" s="109"/>
      <c r="X42" s="109"/>
      <c r="Y42" s="109"/>
      <c r="Z42" s="109"/>
    </row>
    <row r="43" spans="1:26">
      <c r="A43" s="52" t="str">
        <f>IF('יעדים משרדיים ותקשובים'!$E$7="","",'יעדים משרדיים ותקשובים'!$E$7)</f>
        <v>משרד ראש הממשלה</v>
      </c>
      <c r="B43" s="20" t="str">
        <f>IF('יעדים משרדיים ותקשובים'!$I$9="","",'יעדים משרדיים ותקשובים'!$I$9)</f>
        <v>pmo</v>
      </c>
      <c r="C43" s="16">
        <v>37</v>
      </c>
      <c r="D43" s="16" t="str">
        <f>IF(E43="","",CONCATENATE($B43,".S.",COUNTIF($B$6:B42,$B43)+1))</f>
        <v/>
      </c>
      <c r="E43" s="112"/>
      <c r="F43" s="108"/>
      <c r="G43" s="109"/>
      <c r="H43" s="109"/>
      <c r="I43" s="109"/>
      <c r="J43" s="109"/>
      <c r="K43" s="109"/>
      <c r="L43" s="163"/>
      <c r="M43" s="107"/>
      <c r="N43" s="109"/>
      <c r="O43" s="109"/>
      <c r="P43" s="109"/>
      <c r="Q43" s="109"/>
      <c r="R43" s="109"/>
      <c r="S43" s="109"/>
      <c r="T43" s="109"/>
      <c r="U43" s="109"/>
      <c r="V43" s="109"/>
      <c r="W43" s="109"/>
      <c r="X43" s="109"/>
      <c r="Y43" s="109"/>
      <c r="Z43" s="109"/>
    </row>
    <row r="44" spans="1:26">
      <c r="A44" s="52" t="str">
        <f>IF('יעדים משרדיים ותקשובים'!$E$7="","",'יעדים משרדיים ותקשובים'!$E$7)</f>
        <v>משרד ראש הממשלה</v>
      </c>
      <c r="B44" s="20" t="str">
        <f>IF('יעדים משרדיים ותקשובים'!$I$9="","",'יעדים משרדיים ותקשובים'!$I$9)</f>
        <v>pmo</v>
      </c>
      <c r="C44" s="16">
        <v>38</v>
      </c>
      <c r="D44" s="16" t="str">
        <f>IF(E44="","",CONCATENATE($B44,".S.",COUNTIF($B$6:B43,$B44)+1))</f>
        <v/>
      </c>
      <c r="E44" s="112"/>
      <c r="F44" s="108"/>
      <c r="G44" s="109"/>
      <c r="H44" s="109"/>
      <c r="I44" s="109"/>
      <c r="J44" s="109"/>
      <c r="K44" s="109"/>
      <c r="L44" s="163"/>
      <c r="M44" s="107"/>
      <c r="N44" s="109"/>
      <c r="O44" s="109"/>
      <c r="P44" s="109"/>
      <c r="Q44" s="109"/>
      <c r="R44" s="109"/>
      <c r="S44" s="109"/>
      <c r="T44" s="109"/>
      <c r="U44" s="109"/>
      <c r="V44" s="109"/>
      <c r="W44" s="109"/>
      <c r="X44" s="109"/>
      <c r="Y44" s="109"/>
      <c r="Z44" s="109"/>
    </row>
    <row r="45" spans="1:26">
      <c r="A45" s="52" t="str">
        <f>IF('יעדים משרדיים ותקשובים'!$E$7="","",'יעדים משרדיים ותקשובים'!$E$7)</f>
        <v>משרד ראש הממשלה</v>
      </c>
      <c r="B45" s="20" t="str">
        <f>IF('יעדים משרדיים ותקשובים'!$I$9="","",'יעדים משרדיים ותקשובים'!$I$9)</f>
        <v>pmo</v>
      </c>
      <c r="C45" s="16">
        <v>39</v>
      </c>
      <c r="D45" s="16" t="str">
        <f>IF(E45="","",CONCATENATE($B45,".S.",COUNTIF($B$6:B44,$B45)+1))</f>
        <v/>
      </c>
      <c r="E45" s="112"/>
      <c r="F45" s="108"/>
      <c r="G45" s="109"/>
      <c r="H45" s="109"/>
      <c r="I45" s="109"/>
      <c r="J45" s="109"/>
      <c r="K45" s="109"/>
      <c r="L45" s="163"/>
      <c r="M45" s="107"/>
      <c r="N45" s="109"/>
      <c r="O45" s="109"/>
      <c r="P45" s="109"/>
      <c r="Q45" s="109"/>
      <c r="R45" s="109"/>
      <c r="S45" s="109"/>
      <c r="T45" s="109"/>
      <c r="U45" s="109"/>
      <c r="V45" s="109"/>
      <c r="W45" s="109"/>
      <c r="X45" s="109"/>
      <c r="Y45" s="109"/>
      <c r="Z45" s="109"/>
    </row>
    <row r="46" spans="1:26">
      <c r="A46" s="52" t="str">
        <f>IF('יעדים משרדיים ותקשובים'!$E$7="","",'יעדים משרדיים ותקשובים'!$E$7)</f>
        <v>משרד ראש הממשלה</v>
      </c>
      <c r="B46" s="20" t="str">
        <f>IF('יעדים משרדיים ותקשובים'!$I$9="","",'יעדים משרדיים ותקשובים'!$I$9)</f>
        <v>pmo</v>
      </c>
      <c r="C46" s="16">
        <v>40</v>
      </c>
      <c r="D46" s="16" t="str">
        <f>IF(E46="","",CONCATENATE($B46,".S.",COUNTIF($B$6:B45,$B46)+1))</f>
        <v/>
      </c>
      <c r="E46" s="112"/>
      <c r="F46" s="108"/>
      <c r="G46" s="109"/>
      <c r="H46" s="109"/>
      <c r="I46" s="109"/>
      <c r="J46" s="109"/>
      <c r="K46" s="109"/>
      <c r="L46" s="163"/>
      <c r="M46" s="107"/>
      <c r="N46" s="109"/>
      <c r="O46" s="109"/>
      <c r="P46" s="109"/>
      <c r="Q46" s="109"/>
      <c r="R46" s="109"/>
      <c r="S46" s="109"/>
      <c r="T46" s="109"/>
      <c r="U46" s="109"/>
      <c r="V46" s="109"/>
      <c r="W46" s="109"/>
      <c r="X46" s="109"/>
      <c r="Y46" s="109"/>
      <c r="Z46" s="109"/>
    </row>
    <row r="47" spans="1:26">
      <c r="A47" s="52" t="str">
        <f>IF('יעדים משרדיים ותקשובים'!$E$7="","",'יעדים משרדיים ותקשובים'!$E$7)</f>
        <v>משרד ראש הממשלה</v>
      </c>
      <c r="B47" s="20" t="str">
        <f>IF('יעדים משרדיים ותקשובים'!$I$9="","",'יעדים משרדיים ותקשובים'!$I$9)</f>
        <v>pmo</v>
      </c>
      <c r="C47" s="16">
        <v>41</v>
      </c>
      <c r="D47" s="16" t="str">
        <f>IF(E47="","",CONCATENATE($B47,".S.",COUNTIF($B$6:B46,$B47)+1))</f>
        <v/>
      </c>
      <c r="E47" s="112"/>
      <c r="F47" s="108"/>
      <c r="G47" s="109"/>
      <c r="H47" s="109"/>
      <c r="I47" s="109"/>
      <c r="J47" s="109"/>
      <c r="K47" s="109"/>
      <c r="L47" s="163"/>
      <c r="M47" s="107"/>
      <c r="N47" s="109"/>
      <c r="O47" s="109"/>
      <c r="P47" s="109"/>
      <c r="Q47" s="109"/>
      <c r="R47" s="109"/>
      <c r="S47" s="109"/>
      <c r="T47" s="109"/>
      <c r="U47" s="109"/>
      <c r="V47" s="109"/>
      <c r="W47" s="109"/>
      <c r="X47" s="109"/>
      <c r="Y47" s="109"/>
      <c r="Z47" s="109"/>
    </row>
    <row r="48" spans="1:26">
      <c r="A48" s="52" t="str">
        <f>IF('יעדים משרדיים ותקשובים'!$E$7="","",'יעדים משרדיים ותקשובים'!$E$7)</f>
        <v>משרד ראש הממשלה</v>
      </c>
      <c r="B48" s="20" t="str">
        <f>IF('יעדים משרדיים ותקשובים'!$I$9="","",'יעדים משרדיים ותקשובים'!$I$9)</f>
        <v>pmo</v>
      </c>
      <c r="C48" s="16">
        <v>42</v>
      </c>
      <c r="D48" s="16" t="str">
        <f>IF(E48="","",CONCATENATE($B48,".S.",COUNTIF($B$6:B47,$B48)+1))</f>
        <v/>
      </c>
      <c r="E48" s="112"/>
      <c r="F48" s="108"/>
      <c r="G48" s="109"/>
      <c r="H48" s="109"/>
      <c r="I48" s="109"/>
      <c r="J48" s="109"/>
      <c r="K48" s="109"/>
      <c r="L48" s="163"/>
      <c r="M48" s="107"/>
      <c r="N48" s="109"/>
      <c r="O48" s="109"/>
      <c r="P48" s="109"/>
      <c r="Q48" s="109"/>
      <c r="R48" s="109"/>
      <c r="S48" s="109"/>
      <c r="T48" s="109"/>
      <c r="U48" s="109"/>
      <c r="V48" s="109"/>
      <c r="W48" s="109"/>
      <c r="X48" s="109"/>
      <c r="Y48" s="109"/>
      <c r="Z48" s="109"/>
    </row>
    <row r="49" spans="1:26">
      <c r="A49" s="52" t="str">
        <f>IF('יעדים משרדיים ותקשובים'!$E$7="","",'יעדים משרדיים ותקשובים'!$E$7)</f>
        <v>משרד ראש הממשלה</v>
      </c>
      <c r="B49" s="20" t="str">
        <f>IF('יעדים משרדיים ותקשובים'!$I$9="","",'יעדים משרדיים ותקשובים'!$I$9)</f>
        <v>pmo</v>
      </c>
      <c r="C49" s="16">
        <v>43</v>
      </c>
      <c r="D49" s="16" t="str">
        <f>IF(E49="","",CONCATENATE($B49,".S.",COUNTIF($B$6:B48,$B49)+1))</f>
        <v/>
      </c>
      <c r="E49" s="112"/>
      <c r="F49" s="108"/>
      <c r="G49" s="109"/>
      <c r="H49" s="109"/>
      <c r="I49" s="109"/>
      <c r="J49" s="109"/>
      <c r="K49" s="109"/>
      <c r="L49" s="163"/>
      <c r="M49" s="107"/>
      <c r="N49" s="109"/>
      <c r="O49" s="109"/>
      <c r="P49" s="109"/>
      <c r="Q49" s="109"/>
      <c r="R49" s="109"/>
      <c r="S49" s="109"/>
      <c r="T49" s="109"/>
      <c r="U49" s="109"/>
      <c r="V49" s="109"/>
      <c r="W49" s="109"/>
      <c r="X49" s="109"/>
      <c r="Y49" s="109"/>
      <c r="Z49" s="109"/>
    </row>
    <row r="50" spans="1:26">
      <c r="A50" s="52" t="str">
        <f>IF('יעדים משרדיים ותקשובים'!$E$7="","",'יעדים משרדיים ותקשובים'!$E$7)</f>
        <v>משרד ראש הממשלה</v>
      </c>
      <c r="B50" s="20" t="str">
        <f>IF('יעדים משרדיים ותקשובים'!$I$9="","",'יעדים משרדיים ותקשובים'!$I$9)</f>
        <v>pmo</v>
      </c>
      <c r="C50" s="16">
        <v>44</v>
      </c>
      <c r="D50" s="16" t="str">
        <f>IF(E50="","",CONCATENATE($B50,".S.",COUNTIF($B$6:B49,$B50)+1))</f>
        <v/>
      </c>
      <c r="E50" s="112"/>
      <c r="F50" s="108"/>
      <c r="G50" s="109"/>
      <c r="H50" s="109"/>
      <c r="I50" s="109"/>
      <c r="J50" s="109"/>
      <c r="K50" s="109"/>
      <c r="L50" s="163"/>
      <c r="M50" s="107"/>
      <c r="N50" s="109"/>
      <c r="O50" s="109"/>
      <c r="P50" s="109"/>
      <c r="Q50" s="109"/>
      <c r="R50" s="109"/>
      <c r="S50" s="109"/>
      <c r="T50" s="109"/>
      <c r="U50" s="109"/>
      <c r="V50" s="109"/>
      <c r="W50" s="109"/>
      <c r="X50" s="109"/>
      <c r="Y50" s="109"/>
      <c r="Z50" s="109"/>
    </row>
    <row r="51" spans="1:26">
      <c r="A51" s="52" t="str">
        <f>IF('יעדים משרדיים ותקשובים'!$E$7="","",'יעדים משרדיים ותקשובים'!$E$7)</f>
        <v>משרד ראש הממשלה</v>
      </c>
      <c r="B51" s="20" t="str">
        <f>IF('יעדים משרדיים ותקשובים'!$I$9="","",'יעדים משרדיים ותקשובים'!$I$9)</f>
        <v>pmo</v>
      </c>
      <c r="C51" s="16">
        <v>45</v>
      </c>
      <c r="D51" s="16" t="str">
        <f>IF(E51="","",CONCATENATE($B51,".S.",COUNTIF($B$6:B50,$B51)+1))</f>
        <v/>
      </c>
      <c r="E51" s="112"/>
      <c r="F51" s="108"/>
      <c r="G51" s="109"/>
      <c r="H51" s="109"/>
      <c r="I51" s="109"/>
      <c r="J51" s="109"/>
      <c r="K51" s="109"/>
      <c r="L51" s="163"/>
      <c r="M51" s="107"/>
      <c r="N51" s="109"/>
      <c r="O51" s="109"/>
      <c r="P51" s="109"/>
      <c r="Q51" s="109"/>
      <c r="R51" s="109"/>
      <c r="S51" s="109"/>
      <c r="T51" s="109"/>
      <c r="U51" s="109"/>
      <c r="V51" s="109"/>
      <c r="W51" s="109"/>
      <c r="X51" s="109"/>
      <c r="Y51" s="109"/>
      <c r="Z51" s="109"/>
    </row>
    <row r="52" spans="1:26">
      <c r="A52" s="52" t="str">
        <f>IF('יעדים משרדיים ותקשובים'!$E$7="","",'יעדים משרדיים ותקשובים'!$E$7)</f>
        <v>משרד ראש הממשלה</v>
      </c>
      <c r="B52" s="20" t="str">
        <f>IF('יעדים משרדיים ותקשובים'!$I$9="","",'יעדים משרדיים ותקשובים'!$I$9)</f>
        <v>pmo</v>
      </c>
      <c r="C52" s="16">
        <v>46</v>
      </c>
      <c r="D52" s="16" t="str">
        <f>IF(E52="","",CONCATENATE($B52,".S.",COUNTIF($B$6:B51,$B52)+1))</f>
        <v/>
      </c>
      <c r="E52" s="112"/>
      <c r="F52" s="108"/>
      <c r="G52" s="109"/>
      <c r="H52" s="109"/>
      <c r="I52" s="109"/>
      <c r="J52" s="109"/>
      <c r="K52" s="109"/>
      <c r="L52" s="163"/>
      <c r="M52" s="107"/>
      <c r="N52" s="109"/>
      <c r="O52" s="109"/>
      <c r="P52" s="109"/>
      <c r="Q52" s="109"/>
      <c r="R52" s="109"/>
      <c r="S52" s="109"/>
      <c r="T52" s="109"/>
      <c r="U52" s="109"/>
      <c r="V52" s="109"/>
      <c r="W52" s="109"/>
      <c r="X52" s="109"/>
      <c r="Y52" s="109"/>
      <c r="Z52" s="109"/>
    </row>
    <row r="53" spans="1:26">
      <c r="A53" s="52" t="str">
        <f>IF('יעדים משרדיים ותקשובים'!$E$7="","",'יעדים משרדיים ותקשובים'!$E$7)</f>
        <v>משרד ראש הממשלה</v>
      </c>
      <c r="B53" s="20" t="str">
        <f>IF('יעדים משרדיים ותקשובים'!$I$9="","",'יעדים משרדיים ותקשובים'!$I$9)</f>
        <v>pmo</v>
      </c>
      <c r="C53" s="16">
        <v>47</v>
      </c>
      <c r="D53" s="16" t="str">
        <f>IF(E53="","",CONCATENATE($B53,".S.",COUNTIF($B$6:B52,$B53)+1))</f>
        <v/>
      </c>
      <c r="E53" s="112"/>
      <c r="F53" s="108"/>
      <c r="G53" s="109"/>
      <c r="H53" s="109"/>
      <c r="I53" s="109"/>
      <c r="J53" s="109"/>
      <c r="K53" s="109"/>
      <c r="L53" s="163"/>
      <c r="M53" s="107"/>
      <c r="N53" s="109"/>
      <c r="O53" s="109"/>
      <c r="P53" s="109"/>
      <c r="Q53" s="109"/>
      <c r="R53" s="109"/>
      <c r="S53" s="109"/>
      <c r="T53" s="109"/>
      <c r="U53" s="109"/>
      <c r="V53" s="109"/>
      <c r="W53" s="109"/>
      <c r="X53" s="109"/>
      <c r="Y53" s="109"/>
      <c r="Z53" s="109"/>
    </row>
    <row r="54" spans="1:26">
      <c r="A54" s="52" t="str">
        <f>IF('יעדים משרדיים ותקשובים'!$E$7="","",'יעדים משרדיים ותקשובים'!$E$7)</f>
        <v>משרד ראש הממשלה</v>
      </c>
      <c r="B54" s="20" t="str">
        <f>IF('יעדים משרדיים ותקשובים'!$I$9="","",'יעדים משרדיים ותקשובים'!$I$9)</f>
        <v>pmo</v>
      </c>
      <c r="C54" s="16">
        <v>48</v>
      </c>
      <c r="D54" s="16" t="str">
        <f>IF(E54="","",CONCATENATE($B54,".S.",COUNTIF($B$6:B53,$B54)+1))</f>
        <v/>
      </c>
      <c r="E54" s="112"/>
      <c r="F54" s="108"/>
      <c r="G54" s="109"/>
      <c r="H54" s="109"/>
      <c r="I54" s="109"/>
      <c r="J54" s="109"/>
      <c r="K54" s="109"/>
      <c r="L54" s="163"/>
      <c r="M54" s="107"/>
      <c r="N54" s="109"/>
      <c r="O54" s="109"/>
      <c r="P54" s="109"/>
      <c r="Q54" s="109"/>
      <c r="R54" s="109"/>
      <c r="S54" s="109"/>
      <c r="T54" s="109"/>
      <c r="U54" s="109"/>
      <c r="V54" s="109"/>
      <c r="W54" s="109"/>
      <c r="X54" s="109"/>
      <c r="Y54" s="109"/>
      <c r="Z54" s="109"/>
    </row>
    <row r="55" spans="1:26">
      <c r="A55" s="52" t="str">
        <f>IF('יעדים משרדיים ותקשובים'!$E$7="","",'יעדים משרדיים ותקשובים'!$E$7)</f>
        <v>משרד ראש הממשלה</v>
      </c>
      <c r="B55" s="20" t="str">
        <f>IF('יעדים משרדיים ותקשובים'!$I$9="","",'יעדים משרדיים ותקשובים'!$I$9)</f>
        <v>pmo</v>
      </c>
      <c r="C55" s="16">
        <v>49</v>
      </c>
      <c r="D55" s="16" t="str">
        <f>IF(E55="","",CONCATENATE($B55,".S.",COUNTIF($B$6:B54,$B55)+1))</f>
        <v/>
      </c>
      <c r="E55" s="112"/>
      <c r="F55" s="108"/>
      <c r="G55" s="109"/>
      <c r="H55" s="109"/>
      <c r="I55" s="109"/>
      <c r="J55" s="109"/>
      <c r="K55" s="109"/>
      <c r="L55" s="163"/>
      <c r="M55" s="107"/>
      <c r="N55" s="109"/>
      <c r="O55" s="109"/>
      <c r="P55" s="109"/>
      <c r="Q55" s="109"/>
      <c r="R55" s="109"/>
      <c r="S55" s="109"/>
      <c r="T55" s="109"/>
      <c r="U55" s="109"/>
      <c r="V55" s="109"/>
      <c r="W55" s="109"/>
      <c r="X55" s="109"/>
      <c r="Y55" s="109"/>
      <c r="Z55" s="109"/>
    </row>
    <row r="56" spans="1:26">
      <c r="A56" s="52" t="str">
        <f>IF('יעדים משרדיים ותקשובים'!$E$7="","",'יעדים משרדיים ותקשובים'!$E$7)</f>
        <v>משרד ראש הממשלה</v>
      </c>
      <c r="B56" s="20" t="str">
        <f>IF('יעדים משרדיים ותקשובים'!$I$9="","",'יעדים משרדיים ותקשובים'!$I$9)</f>
        <v>pmo</v>
      </c>
      <c r="C56" s="16">
        <v>50</v>
      </c>
      <c r="D56" s="16" t="str">
        <f>IF(E56="","",CONCATENATE($B56,".S.",COUNTIF($B$6:B55,$B56)+1))</f>
        <v/>
      </c>
      <c r="E56" s="112"/>
      <c r="F56" s="108"/>
      <c r="G56" s="109"/>
      <c r="H56" s="109"/>
      <c r="I56" s="109"/>
      <c r="J56" s="109"/>
      <c r="K56" s="109"/>
      <c r="L56" s="163"/>
      <c r="M56" s="107"/>
      <c r="N56" s="109"/>
      <c r="O56" s="109"/>
      <c r="P56" s="109"/>
      <c r="Q56" s="109"/>
      <c r="R56" s="109"/>
      <c r="S56" s="109"/>
      <c r="T56" s="109"/>
      <c r="U56" s="109"/>
      <c r="V56" s="109"/>
      <c r="W56" s="109"/>
      <c r="X56" s="109"/>
      <c r="Y56" s="109"/>
      <c r="Z56" s="109"/>
    </row>
    <row r="57" spans="1:26">
      <c r="A57" s="52" t="str">
        <f>IF('יעדים משרדיים ותקשובים'!$E$7="","",'יעדים משרדיים ותקשובים'!$E$7)</f>
        <v>משרד ראש הממשלה</v>
      </c>
      <c r="B57" s="20" t="str">
        <f>IF('יעדים משרדיים ותקשובים'!$I$9="","",'יעדים משרדיים ותקשובים'!$I$9)</f>
        <v>pmo</v>
      </c>
      <c r="C57" s="16">
        <v>51</v>
      </c>
      <c r="D57" s="16" t="str">
        <f>IF(E57="","",CONCATENATE($B57,".S.",COUNTIF($B$6:B56,$B57)+1))</f>
        <v/>
      </c>
      <c r="E57" s="112"/>
      <c r="F57" s="108"/>
      <c r="G57" s="109"/>
      <c r="H57" s="109"/>
      <c r="I57" s="109"/>
      <c r="J57" s="109"/>
      <c r="K57" s="109"/>
      <c r="L57" s="163"/>
      <c r="M57" s="107"/>
      <c r="N57" s="109"/>
      <c r="O57" s="109"/>
      <c r="P57" s="109"/>
      <c r="Q57" s="109"/>
      <c r="R57" s="109"/>
      <c r="S57" s="109"/>
      <c r="T57" s="109"/>
      <c r="U57" s="109"/>
      <c r="V57" s="109"/>
      <c r="W57" s="109"/>
      <c r="X57" s="109"/>
      <c r="Y57" s="109"/>
      <c r="Z57" s="109"/>
    </row>
    <row r="58" spans="1:26">
      <c r="A58" s="52" t="str">
        <f>IF('יעדים משרדיים ותקשובים'!$E$7="","",'יעדים משרדיים ותקשובים'!$E$7)</f>
        <v>משרד ראש הממשלה</v>
      </c>
      <c r="B58" s="20" t="str">
        <f>IF('יעדים משרדיים ותקשובים'!$I$9="","",'יעדים משרדיים ותקשובים'!$I$9)</f>
        <v>pmo</v>
      </c>
      <c r="C58" s="16">
        <v>52</v>
      </c>
      <c r="D58" s="16" t="str">
        <f>IF(E58="","",CONCATENATE($B58,".S.",COUNTIF($B$6:B57,$B58)+1))</f>
        <v/>
      </c>
      <c r="E58" s="112"/>
      <c r="F58" s="108"/>
      <c r="G58" s="109"/>
      <c r="H58" s="109"/>
      <c r="I58" s="109"/>
      <c r="J58" s="109"/>
      <c r="K58" s="109"/>
      <c r="L58" s="163"/>
      <c r="M58" s="107"/>
      <c r="N58" s="109"/>
      <c r="O58" s="109"/>
      <c r="P58" s="109"/>
      <c r="Q58" s="109"/>
      <c r="R58" s="109"/>
      <c r="S58" s="109"/>
      <c r="T58" s="109"/>
      <c r="U58" s="109"/>
      <c r="V58" s="109"/>
      <c r="W58" s="109"/>
      <c r="X58" s="109"/>
      <c r="Y58" s="109"/>
      <c r="Z58" s="109"/>
    </row>
    <row r="59" spans="1:26">
      <c r="A59" s="52" t="str">
        <f>IF('יעדים משרדיים ותקשובים'!$E$7="","",'יעדים משרדיים ותקשובים'!$E$7)</f>
        <v>משרד ראש הממשלה</v>
      </c>
      <c r="B59" s="20" t="str">
        <f>IF('יעדים משרדיים ותקשובים'!$I$9="","",'יעדים משרדיים ותקשובים'!$I$9)</f>
        <v>pmo</v>
      </c>
      <c r="C59" s="16">
        <v>53</v>
      </c>
      <c r="D59" s="16" t="str">
        <f>IF(E59="","",CONCATENATE($B59,".S.",COUNTIF($B$6:B58,$B59)+1))</f>
        <v/>
      </c>
      <c r="E59" s="112"/>
      <c r="F59" s="108"/>
      <c r="G59" s="109"/>
      <c r="H59" s="109"/>
      <c r="I59" s="109"/>
      <c r="J59" s="109"/>
      <c r="K59" s="109"/>
      <c r="L59" s="163"/>
      <c r="M59" s="107"/>
      <c r="N59" s="109"/>
      <c r="O59" s="109"/>
      <c r="P59" s="109"/>
      <c r="Q59" s="109"/>
      <c r="R59" s="109"/>
      <c r="S59" s="109"/>
      <c r="T59" s="109"/>
      <c r="U59" s="109"/>
      <c r="V59" s="109"/>
      <c r="W59" s="109"/>
      <c r="X59" s="109"/>
      <c r="Y59" s="109"/>
      <c r="Z59" s="109"/>
    </row>
    <row r="60" spans="1:26">
      <c r="A60" s="52" t="str">
        <f>IF('יעדים משרדיים ותקשובים'!$E$7="","",'יעדים משרדיים ותקשובים'!$E$7)</f>
        <v>משרד ראש הממשלה</v>
      </c>
      <c r="B60" s="20" t="str">
        <f>IF('יעדים משרדיים ותקשובים'!$I$9="","",'יעדים משרדיים ותקשובים'!$I$9)</f>
        <v>pmo</v>
      </c>
      <c r="C60" s="16">
        <v>54</v>
      </c>
      <c r="D60" s="16" t="str">
        <f>IF(E60="","",CONCATENATE($B60,".S.",COUNTIF($B$6:B59,$B60)+1))</f>
        <v/>
      </c>
      <c r="E60" s="112"/>
      <c r="F60" s="108"/>
      <c r="G60" s="109"/>
      <c r="H60" s="109"/>
      <c r="I60" s="109"/>
      <c r="J60" s="109"/>
      <c r="K60" s="109"/>
      <c r="L60" s="163"/>
      <c r="M60" s="107"/>
      <c r="N60" s="109"/>
      <c r="O60" s="109"/>
      <c r="P60" s="109"/>
      <c r="Q60" s="109"/>
      <c r="R60" s="109"/>
      <c r="S60" s="109"/>
      <c r="T60" s="109"/>
      <c r="U60" s="109"/>
      <c r="V60" s="109"/>
      <c r="W60" s="109"/>
      <c r="X60" s="109"/>
      <c r="Y60" s="109"/>
      <c r="Z60" s="109"/>
    </row>
    <row r="61" spans="1:26">
      <c r="A61" s="52" t="str">
        <f>IF('יעדים משרדיים ותקשובים'!$E$7="","",'יעדים משרדיים ותקשובים'!$E$7)</f>
        <v>משרד ראש הממשלה</v>
      </c>
      <c r="B61" s="20" t="str">
        <f>IF('יעדים משרדיים ותקשובים'!$I$9="","",'יעדים משרדיים ותקשובים'!$I$9)</f>
        <v>pmo</v>
      </c>
      <c r="C61" s="16">
        <v>55</v>
      </c>
      <c r="D61" s="16" t="str">
        <f>IF(E61="","",CONCATENATE($B61,".S.",COUNTIF($B$6:B60,$B61)+1))</f>
        <v/>
      </c>
      <c r="E61" s="112"/>
      <c r="F61" s="108"/>
      <c r="G61" s="109"/>
      <c r="H61" s="109"/>
      <c r="I61" s="109"/>
      <c r="J61" s="109"/>
      <c r="K61" s="109"/>
      <c r="L61" s="163"/>
      <c r="M61" s="107"/>
      <c r="N61" s="109"/>
      <c r="O61" s="109"/>
      <c r="P61" s="109"/>
      <c r="Q61" s="109"/>
      <c r="R61" s="109"/>
      <c r="S61" s="109"/>
      <c r="T61" s="109"/>
      <c r="U61" s="109"/>
      <c r="V61" s="109"/>
      <c r="W61" s="109"/>
      <c r="X61" s="109"/>
      <c r="Y61" s="109"/>
      <c r="Z61" s="109"/>
    </row>
    <row r="62" spans="1:26">
      <c r="A62" s="52" t="str">
        <f>IF('יעדים משרדיים ותקשובים'!$E$7="","",'יעדים משרדיים ותקשובים'!$E$7)</f>
        <v>משרד ראש הממשלה</v>
      </c>
      <c r="B62" s="20" t="str">
        <f>IF('יעדים משרדיים ותקשובים'!$I$9="","",'יעדים משרדיים ותקשובים'!$I$9)</f>
        <v>pmo</v>
      </c>
      <c r="C62" s="16">
        <v>56</v>
      </c>
      <c r="D62" s="16" t="str">
        <f>IF(E62="","",CONCATENATE($B62,".S.",COUNTIF($B$6:B61,$B62)+1))</f>
        <v/>
      </c>
      <c r="E62" s="112"/>
      <c r="F62" s="108"/>
      <c r="G62" s="109"/>
      <c r="H62" s="109"/>
      <c r="I62" s="109"/>
      <c r="J62" s="109"/>
      <c r="K62" s="109"/>
      <c r="L62" s="163"/>
      <c r="M62" s="107"/>
      <c r="N62" s="109"/>
      <c r="O62" s="109"/>
      <c r="P62" s="109"/>
      <c r="Q62" s="109"/>
      <c r="R62" s="109"/>
      <c r="S62" s="109"/>
      <c r="T62" s="109"/>
      <c r="U62" s="109"/>
      <c r="V62" s="109"/>
      <c r="W62" s="109"/>
      <c r="X62" s="109"/>
      <c r="Y62" s="109"/>
      <c r="Z62" s="109"/>
    </row>
    <row r="63" spans="1:26">
      <c r="A63" s="52" t="str">
        <f>IF('יעדים משרדיים ותקשובים'!$E$7="","",'יעדים משרדיים ותקשובים'!$E$7)</f>
        <v>משרד ראש הממשלה</v>
      </c>
      <c r="B63" s="20" t="str">
        <f>IF('יעדים משרדיים ותקשובים'!$I$9="","",'יעדים משרדיים ותקשובים'!$I$9)</f>
        <v>pmo</v>
      </c>
      <c r="C63" s="16">
        <v>57</v>
      </c>
      <c r="D63" s="16" t="str">
        <f>IF(E63="","",CONCATENATE($B63,".S.",COUNTIF($B$6:B62,$B63)+1))</f>
        <v/>
      </c>
      <c r="E63" s="112"/>
      <c r="F63" s="108"/>
      <c r="G63" s="109"/>
      <c r="H63" s="109"/>
      <c r="I63" s="109"/>
      <c r="J63" s="109"/>
      <c r="K63" s="109"/>
      <c r="L63" s="163"/>
      <c r="M63" s="107"/>
      <c r="N63" s="109"/>
      <c r="O63" s="109"/>
      <c r="P63" s="109"/>
      <c r="Q63" s="109"/>
      <c r="R63" s="109"/>
      <c r="S63" s="109"/>
      <c r="T63" s="109"/>
      <c r="U63" s="109"/>
      <c r="V63" s="109"/>
      <c r="W63" s="109"/>
      <c r="X63" s="109"/>
      <c r="Y63" s="109"/>
      <c r="Z63" s="109"/>
    </row>
    <row r="64" spans="1:26">
      <c r="A64" s="52" t="str">
        <f>IF('יעדים משרדיים ותקשובים'!$E$7="","",'יעדים משרדיים ותקשובים'!$E$7)</f>
        <v>משרד ראש הממשלה</v>
      </c>
      <c r="B64" s="20" t="str">
        <f>IF('יעדים משרדיים ותקשובים'!$I$9="","",'יעדים משרדיים ותקשובים'!$I$9)</f>
        <v>pmo</v>
      </c>
      <c r="C64" s="16">
        <v>58</v>
      </c>
      <c r="D64" s="16" t="str">
        <f>IF(E64="","",CONCATENATE($B64,".S.",COUNTIF($B$6:B63,$B64)+1))</f>
        <v/>
      </c>
      <c r="E64" s="112"/>
      <c r="F64" s="108"/>
      <c r="G64" s="109"/>
      <c r="H64" s="109"/>
      <c r="I64" s="109"/>
      <c r="J64" s="109"/>
      <c r="K64" s="109"/>
      <c r="L64" s="163"/>
      <c r="M64" s="107"/>
      <c r="N64" s="109"/>
      <c r="O64" s="109"/>
      <c r="P64" s="109"/>
      <c r="Q64" s="109"/>
      <c r="R64" s="109"/>
      <c r="S64" s="109"/>
      <c r="T64" s="109"/>
      <c r="U64" s="109"/>
      <c r="V64" s="109"/>
      <c r="W64" s="109"/>
      <c r="X64" s="109"/>
      <c r="Y64" s="109"/>
      <c r="Z64" s="109"/>
    </row>
    <row r="65" spans="1:26">
      <c r="A65" s="52" t="str">
        <f>IF('יעדים משרדיים ותקשובים'!$E$7="","",'יעדים משרדיים ותקשובים'!$E$7)</f>
        <v>משרד ראש הממשלה</v>
      </c>
      <c r="B65" s="20" t="str">
        <f>IF('יעדים משרדיים ותקשובים'!$I$9="","",'יעדים משרדיים ותקשובים'!$I$9)</f>
        <v>pmo</v>
      </c>
      <c r="C65" s="16">
        <v>59</v>
      </c>
      <c r="D65" s="16" t="str">
        <f>IF(E65="","",CONCATENATE($B65,".S.",COUNTIF($B$6:B64,$B65)+1))</f>
        <v/>
      </c>
      <c r="E65" s="112"/>
      <c r="F65" s="108"/>
      <c r="G65" s="109"/>
      <c r="H65" s="109"/>
      <c r="I65" s="109"/>
      <c r="J65" s="109"/>
      <c r="K65" s="109"/>
      <c r="L65" s="163"/>
      <c r="M65" s="107"/>
      <c r="N65" s="109"/>
      <c r="O65" s="109"/>
      <c r="P65" s="109"/>
      <c r="Q65" s="109"/>
      <c r="R65" s="109"/>
      <c r="S65" s="109"/>
      <c r="T65" s="109"/>
      <c r="U65" s="109"/>
      <c r="V65" s="109"/>
      <c r="W65" s="109"/>
      <c r="X65" s="109"/>
      <c r="Y65" s="109"/>
      <c r="Z65" s="109"/>
    </row>
    <row r="66" spans="1:26">
      <c r="A66" s="52" t="str">
        <f>IF('יעדים משרדיים ותקשובים'!$E$7="","",'יעדים משרדיים ותקשובים'!$E$7)</f>
        <v>משרד ראש הממשלה</v>
      </c>
      <c r="B66" s="20" t="str">
        <f>IF('יעדים משרדיים ותקשובים'!$I$9="","",'יעדים משרדיים ותקשובים'!$I$9)</f>
        <v>pmo</v>
      </c>
      <c r="C66" s="16">
        <v>60</v>
      </c>
      <c r="D66" s="16" t="str">
        <f>IF(E66="","",CONCATENATE($B66,".S.",COUNTIF($B$6:B65,$B66)+1))</f>
        <v/>
      </c>
      <c r="E66" s="112"/>
      <c r="F66" s="108"/>
      <c r="G66" s="109"/>
      <c r="H66" s="109"/>
      <c r="I66" s="109"/>
      <c r="J66" s="109"/>
      <c r="K66" s="109"/>
      <c r="L66" s="163"/>
      <c r="M66" s="107"/>
      <c r="N66" s="109"/>
      <c r="O66" s="109"/>
      <c r="P66" s="109"/>
      <c r="Q66" s="109"/>
      <c r="R66" s="109"/>
      <c r="S66" s="109"/>
      <c r="T66" s="109"/>
      <c r="U66" s="109"/>
      <c r="V66" s="109"/>
      <c r="W66" s="109"/>
      <c r="X66" s="109"/>
      <c r="Y66" s="109"/>
      <c r="Z66" s="109"/>
    </row>
    <row r="67" spans="1:26">
      <c r="A67" s="52" t="str">
        <f>IF('יעדים משרדיים ותקשובים'!$E$7="","",'יעדים משרדיים ותקשובים'!$E$7)</f>
        <v>משרד ראש הממשלה</v>
      </c>
      <c r="B67" s="20" t="str">
        <f>IF('יעדים משרדיים ותקשובים'!$I$9="","",'יעדים משרדיים ותקשובים'!$I$9)</f>
        <v>pmo</v>
      </c>
      <c r="C67" s="16">
        <v>61</v>
      </c>
      <c r="D67" s="16" t="str">
        <f>IF(E67="","",CONCATENATE($B67,".S.",COUNTIF($B$6:B66,$B67)+1))</f>
        <v/>
      </c>
      <c r="E67" s="112"/>
      <c r="F67" s="108"/>
      <c r="G67" s="109"/>
      <c r="H67" s="109"/>
      <c r="I67" s="109"/>
      <c r="J67" s="109"/>
      <c r="K67" s="109"/>
      <c r="L67" s="163"/>
      <c r="M67" s="107"/>
      <c r="N67" s="109"/>
      <c r="O67" s="109"/>
      <c r="P67" s="109"/>
      <c r="Q67" s="109"/>
      <c r="R67" s="109"/>
      <c r="S67" s="109"/>
      <c r="T67" s="109"/>
      <c r="U67" s="109"/>
      <c r="V67" s="109"/>
      <c r="W67" s="109"/>
      <c r="X67" s="109"/>
      <c r="Y67" s="109"/>
      <c r="Z67" s="109"/>
    </row>
    <row r="68" spans="1:26">
      <c r="A68" s="52" t="str">
        <f>IF('יעדים משרדיים ותקשובים'!$E$7="","",'יעדים משרדיים ותקשובים'!$E$7)</f>
        <v>משרד ראש הממשלה</v>
      </c>
      <c r="B68" s="20" t="str">
        <f>IF('יעדים משרדיים ותקשובים'!$I$9="","",'יעדים משרדיים ותקשובים'!$I$9)</f>
        <v>pmo</v>
      </c>
      <c r="C68" s="16">
        <v>62</v>
      </c>
      <c r="D68" s="16" t="str">
        <f>IF(E68="","",CONCATENATE($B68,".S.",COUNTIF($B$6:B67,$B68)+1))</f>
        <v/>
      </c>
      <c r="E68" s="112"/>
      <c r="F68" s="108"/>
      <c r="G68" s="109"/>
      <c r="H68" s="109"/>
      <c r="I68" s="109"/>
      <c r="J68" s="109"/>
      <c r="K68" s="109"/>
      <c r="L68" s="163"/>
      <c r="M68" s="107"/>
      <c r="N68" s="109"/>
      <c r="O68" s="109"/>
      <c r="P68" s="109"/>
      <c r="Q68" s="109"/>
      <c r="R68" s="109"/>
      <c r="S68" s="109"/>
      <c r="T68" s="109"/>
      <c r="U68" s="109"/>
      <c r="V68" s="109"/>
      <c r="W68" s="109"/>
      <c r="X68" s="109"/>
      <c r="Y68" s="109"/>
      <c r="Z68" s="109"/>
    </row>
    <row r="69" spans="1:26">
      <c r="A69" s="52" t="str">
        <f>IF('יעדים משרדיים ותקשובים'!$E$7="","",'יעדים משרדיים ותקשובים'!$E$7)</f>
        <v>משרד ראש הממשלה</v>
      </c>
      <c r="B69" s="20" t="str">
        <f>IF('יעדים משרדיים ותקשובים'!$I$9="","",'יעדים משרדיים ותקשובים'!$I$9)</f>
        <v>pmo</v>
      </c>
      <c r="C69" s="16">
        <v>63</v>
      </c>
      <c r="D69" s="16" t="str">
        <f>IF(E69="","",CONCATENATE($B69,".S.",COUNTIF($B$6:B68,$B69)+1))</f>
        <v/>
      </c>
      <c r="E69" s="112"/>
      <c r="F69" s="108"/>
      <c r="G69" s="109"/>
      <c r="H69" s="109"/>
      <c r="I69" s="109"/>
      <c r="J69" s="109"/>
      <c r="K69" s="109"/>
      <c r="L69" s="163"/>
      <c r="M69" s="107"/>
      <c r="N69" s="109"/>
      <c r="O69" s="109"/>
      <c r="P69" s="109"/>
      <c r="Q69" s="109"/>
      <c r="R69" s="109"/>
      <c r="S69" s="109"/>
      <c r="T69" s="109"/>
      <c r="U69" s="109"/>
      <c r="V69" s="109"/>
      <c r="W69" s="109"/>
      <c r="X69" s="109"/>
      <c r="Y69" s="109"/>
      <c r="Z69" s="109"/>
    </row>
    <row r="70" spans="1:26">
      <c r="A70" s="52" t="str">
        <f>IF('יעדים משרדיים ותקשובים'!$E$7="","",'יעדים משרדיים ותקשובים'!$E$7)</f>
        <v>משרד ראש הממשלה</v>
      </c>
      <c r="B70" s="20" t="str">
        <f>IF('יעדים משרדיים ותקשובים'!$I$9="","",'יעדים משרדיים ותקשובים'!$I$9)</f>
        <v>pmo</v>
      </c>
      <c r="C70" s="16">
        <v>64</v>
      </c>
      <c r="D70" s="16" t="str">
        <f>IF(E70="","",CONCATENATE($B70,".S.",COUNTIF($B$6:B69,$B70)+1))</f>
        <v/>
      </c>
      <c r="E70" s="112"/>
      <c r="F70" s="108"/>
      <c r="G70" s="109"/>
      <c r="H70" s="109"/>
      <c r="I70" s="109"/>
      <c r="J70" s="109"/>
      <c r="K70" s="109"/>
      <c r="L70" s="163"/>
      <c r="M70" s="107"/>
      <c r="N70" s="109"/>
      <c r="O70" s="109"/>
      <c r="P70" s="109"/>
      <c r="Q70" s="109"/>
      <c r="R70" s="109"/>
      <c r="S70" s="109"/>
      <c r="T70" s="109"/>
      <c r="U70" s="109"/>
      <c r="V70" s="109"/>
      <c r="W70" s="109"/>
      <c r="X70" s="109"/>
      <c r="Y70" s="109"/>
      <c r="Z70" s="109"/>
    </row>
    <row r="71" spans="1:26">
      <c r="A71" s="52" t="str">
        <f>IF('יעדים משרדיים ותקשובים'!$E$7="","",'יעדים משרדיים ותקשובים'!$E$7)</f>
        <v>משרד ראש הממשלה</v>
      </c>
      <c r="B71" s="20" t="str">
        <f>IF('יעדים משרדיים ותקשובים'!$I$9="","",'יעדים משרדיים ותקשובים'!$I$9)</f>
        <v>pmo</v>
      </c>
      <c r="C71" s="16">
        <v>65</v>
      </c>
      <c r="D71" s="16" t="str">
        <f>IF(E71="","",CONCATENATE($B71,".S.",COUNTIF($B$6:B70,$B71)+1))</f>
        <v/>
      </c>
      <c r="E71" s="112"/>
      <c r="F71" s="108"/>
      <c r="G71" s="109"/>
      <c r="H71" s="109"/>
      <c r="I71" s="109"/>
      <c r="J71" s="109"/>
      <c r="K71" s="109"/>
      <c r="L71" s="163"/>
      <c r="M71" s="107"/>
      <c r="N71" s="109"/>
      <c r="O71" s="109"/>
      <c r="P71" s="109"/>
      <c r="Q71" s="109"/>
      <c r="R71" s="109"/>
      <c r="S71" s="109"/>
      <c r="T71" s="109"/>
      <c r="U71" s="109"/>
      <c r="V71" s="109"/>
      <c r="W71" s="109"/>
      <c r="X71" s="109"/>
      <c r="Y71" s="109"/>
      <c r="Z71" s="109"/>
    </row>
    <row r="72" spans="1:26">
      <c r="A72" s="52" t="str">
        <f>IF('יעדים משרדיים ותקשובים'!$E$7="","",'יעדים משרדיים ותקשובים'!$E$7)</f>
        <v>משרד ראש הממשלה</v>
      </c>
      <c r="B72" s="20" t="str">
        <f>IF('יעדים משרדיים ותקשובים'!$I$9="","",'יעדים משרדיים ותקשובים'!$I$9)</f>
        <v>pmo</v>
      </c>
      <c r="C72" s="16">
        <v>66</v>
      </c>
      <c r="D72" s="16" t="str">
        <f>IF(E72="","",CONCATENATE($B72,".S.",COUNTIF($B$6:B71,$B72)+1))</f>
        <v/>
      </c>
      <c r="E72" s="112"/>
      <c r="F72" s="108"/>
      <c r="G72" s="109"/>
      <c r="H72" s="109"/>
      <c r="I72" s="109"/>
      <c r="J72" s="109"/>
      <c r="K72" s="109"/>
      <c r="L72" s="163"/>
      <c r="M72" s="107"/>
      <c r="N72" s="109"/>
      <c r="O72" s="109"/>
      <c r="P72" s="109"/>
      <c r="Q72" s="109"/>
      <c r="R72" s="109"/>
      <c r="S72" s="109"/>
      <c r="T72" s="109"/>
      <c r="U72" s="109"/>
      <c r="V72" s="109"/>
      <c r="W72" s="109"/>
      <c r="X72" s="109"/>
      <c r="Y72" s="109"/>
      <c r="Z72" s="109"/>
    </row>
    <row r="73" spans="1:26">
      <c r="A73" s="52" t="str">
        <f>IF('יעדים משרדיים ותקשובים'!$E$7="","",'יעדים משרדיים ותקשובים'!$E$7)</f>
        <v>משרד ראש הממשלה</v>
      </c>
      <c r="B73" s="20" t="str">
        <f>IF('יעדים משרדיים ותקשובים'!$I$9="","",'יעדים משרדיים ותקשובים'!$I$9)</f>
        <v>pmo</v>
      </c>
      <c r="C73" s="16">
        <v>67</v>
      </c>
      <c r="D73" s="16" t="str">
        <f>IF(E73="","",CONCATENATE($B73,".S.",COUNTIF($B$6:B72,$B73)+1))</f>
        <v/>
      </c>
      <c r="E73" s="112"/>
      <c r="F73" s="108"/>
      <c r="G73" s="109"/>
      <c r="H73" s="109"/>
      <c r="I73" s="109"/>
      <c r="J73" s="109"/>
      <c r="K73" s="109"/>
      <c r="L73" s="163"/>
      <c r="M73" s="107"/>
      <c r="N73" s="109"/>
      <c r="O73" s="109"/>
      <c r="P73" s="109"/>
      <c r="Q73" s="109"/>
      <c r="R73" s="109"/>
      <c r="S73" s="109"/>
      <c r="T73" s="109"/>
      <c r="U73" s="109"/>
      <c r="V73" s="109"/>
      <c r="W73" s="109"/>
      <c r="X73" s="109"/>
      <c r="Y73" s="109"/>
      <c r="Z73" s="109"/>
    </row>
    <row r="74" spans="1:26">
      <c r="A74" s="52" t="str">
        <f>IF('יעדים משרדיים ותקשובים'!$E$7="","",'יעדים משרדיים ותקשובים'!$E$7)</f>
        <v>משרד ראש הממשלה</v>
      </c>
      <c r="B74" s="20" t="str">
        <f>IF('יעדים משרדיים ותקשובים'!$I$9="","",'יעדים משרדיים ותקשובים'!$I$9)</f>
        <v>pmo</v>
      </c>
      <c r="C74" s="16">
        <v>68</v>
      </c>
      <c r="D74" s="16" t="str">
        <f>IF(E74="","",CONCATENATE($B74,".S.",COUNTIF($B$6:B73,$B74)+1))</f>
        <v/>
      </c>
      <c r="E74" s="112"/>
      <c r="F74" s="108"/>
      <c r="G74" s="109"/>
      <c r="H74" s="109"/>
      <c r="I74" s="109"/>
      <c r="J74" s="109"/>
      <c r="K74" s="109"/>
      <c r="L74" s="163"/>
      <c r="M74" s="107"/>
      <c r="N74" s="109"/>
      <c r="O74" s="109"/>
      <c r="P74" s="109"/>
      <c r="Q74" s="109"/>
      <c r="R74" s="109"/>
      <c r="S74" s="109"/>
      <c r="T74" s="109"/>
      <c r="U74" s="109"/>
      <c r="V74" s="109"/>
      <c r="W74" s="109"/>
      <c r="X74" s="109"/>
      <c r="Y74" s="109"/>
      <c r="Z74" s="109"/>
    </row>
    <row r="75" spans="1:26">
      <c r="A75" s="52" t="str">
        <f>IF('יעדים משרדיים ותקשובים'!$E$7="","",'יעדים משרדיים ותקשובים'!$E$7)</f>
        <v>משרד ראש הממשלה</v>
      </c>
      <c r="B75" s="20" t="str">
        <f>IF('יעדים משרדיים ותקשובים'!$I$9="","",'יעדים משרדיים ותקשובים'!$I$9)</f>
        <v>pmo</v>
      </c>
      <c r="C75" s="16">
        <v>69</v>
      </c>
      <c r="D75" s="16" t="str">
        <f>IF(E75="","",CONCATENATE($B75,".S.",COUNTIF($B$6:B74,$B75)+1))</f>
        <v/>
      </c>
      <c r="E75" s="112"/>
      <c r="F75" s="108"/>
      <c r="G75" s="109"/>
      <c r="H75" s="109"/>
      <c r="I75" s="109"/>
      <c r="J75" s="109"/>
      <c r="K75" s="109"/>
      <c r="L75" s="163"/>
      <c r="M75" s="107"/>
      <c r="N75" s="109"/>
      <c r="O75" s="109"/>
      <c r="P75" s="109"/>
      <c r="Q75" s="109"/>
      <c r="R75" s="109"/>
      <c r="S75" s="109"/>
      <c r="T75" s="109"/>
      <c r="U75" s="109"/>
      <c r="V75" s="109"/>
      <c r="W75" s="109"/>
      <c r="X75" s="109"/>
      <c r="Y75" s="109"/>
      <c r="Z75" s="109"/>
    </row>
    <row r="76" spans="1:26">
      <c r="A76" s="52" t="str">
        <f>IF('יעדים משרדיים ותקשובים'!$E$7="","",'יעדים משרדיים ותקשובים'!$E$7)</f>
        <v>משרד ראש הממשלה</v>
      </c>
      <c r="B76" s="20" t="str">
        <f>IF('יעדים משרדיים ותקשובים'!$I$9="","",'יעדים משרדיים ותקשובים'!$I$9)</f>
        <v>pmo</v>
      </c>
      <c r="C76" s="16">
        <v>70</v>
      </c>
      <c r="D76" s="16" t="str">
        <f>IF(E76="","",CONCATENATE($B76,".S.",COUNTIF($B$6:B75,$B76)+1))</f>
        <v/>
      </c>
      <c r="E76" s="112"/>
      <c r="F76" s="108"/>
      <c r="G76" s="109"/>
      <c r="H76" s="109"/>
      <c r="I76" s="109"/>
      <c r="J76" s="109"/>
      <c r="K76" s="109"/>
      <c r="L76" s="163"/>
      <c r="M76" s="107"/>
      <c r="N76" s="109"/>
      <c r="O76" s="109"/>
      <c r="P76" s="109"/>
      <c r="Q76" s="109"/>
      <c r="R76" s="109"/>
      <c r="S76" s="109"/>
      <c r="T76" s="109"/>
      <c r="U76" s="109"/>
      <c r="V76" s="109"/>
      <c r="W76" s="109"/>
      <c r="X76" s="109"/>
      <c r="Y76" s="109"/>
      <c r="Z76" s="109"/>
    </row>
    <row r="77" spans="1:26">
      <c r="A77" s="52" t="str">
        <f>IF('יעדים משרדיים ותקשובים'!$E$7="","",'יעדים משרדיים ותקשובים'!$E$7)</f>
        <v>משרד ראש הממשלה</v>
      </c>
      <c r="B77" s="20" t="str">
        <f>IF('יעדים משרדיים ותקשובים'!$I$9="","",'יעדים משרדיים ותקשובים'!$I$9)</f>
        <v>pmo</v>
      </c>
      <c r="C77" s="16">
        <v>71</v>
      </c>
      <c r="D77" s="16" t="str">
        <f>IF(E77="","",CONCATENATE($B77,".S.",COUNTIF($B$6:B76,$B77)+1))</f>
        <v/>
      </c>
      <c r="E77" s="112"/>
      <c r="F77" s="108"/>
      <c r="G77" s="109"/>
      <c r="H77" s="109"/>
      <c r="I77" s="109"/>
      <c r="J77" s="109"/>
      <c r="K77" s="109"/>
      <c r="L77" s="163"/>
      <c r="M77" s="107"/>
      <c r="N77" s="109"/>
      <c r="O77" s="109"/>
      <c r="P77" s="109"/>
      <c r="Q77" s="109"/>
      <c r="R77" s="109"/>
      <c r="S77" s="109"/>
      <c r="T77" s="109"/>
      <c r="U77" s="109"/>
      <c r="V77" s="109"/>
      <c r="W77" s="109"/>
      <c r="X77" s="109"/>
      <c r="Y77" s="109"/>
      <c r="Z77" s="109"/>
    </row>
    <row r="78" spans="1:26">
      <c r="A78" s="52" t="str">
        <f>IF('יעדים משרדיים ותקשובים'!$E$7="","",'יעדים משרדיים ותקשובים'!$E$7)</f>
        <v>משרד ראש הממשלה</v>
      </c>
      <c r="B78" s="20" t="str">
        <f>IF('יעדים משרדיים ותקשובים'!$I$9="","",'יעדים משרדיים ותקשובים'!$I$9)</f>
        <v>pmo</v>
      </c>
      <c r="C78" s="16">
        <v>72</v>
      </c>
      <c r="D78" s="16" t="str">
        <f>IF(E78="","",CONCATENATE($B78,".S.",COUNTIF($B$6:B77,$B78)+1))</f>
        <v/>
      </c>
      <c r="E78" s="112"/>
      <c r="F78" s="108"/>
      <c r="G78" s="109"/>
      <c r="H78" s="109"/>
      <c r="I78" s="109"/>
      <c r="J78" s="109"/>
      <c r="K78" s="109"/>
      <c r="L78" s="163"/>
      <c r="M78" s="107"/>
      <c r="N78" s="109"/>
      <c r="O78" s="109"/>
      <c r="P78" s="109"/>
      <c r="Q78" s="109"/>
      <c r="R78" s="109"/>
      <c r="S78" s="109"/>
      <c r="T78" s="109"/>
      <c r="U78" s="109"/>
      <c r="V78" s="109"/>
      <c r="W78" s="109"/>
      <c r="X78" s="109"/>
      <c r="Y78" s="109"/>
      <c r="Z78" s="109"/>
    </row>
    <row r="79" spans="1:26">
      <c r="A79" s="52" t="str">
        <f>IF('יעדים משרדיים ותקשובים'!$E$7="","",'יעדים משרדיים ותקשובים'!$E$7)</f>
        <v>משרד ראש הממשלה</v>
      </c>
      <c r="B79" s="20" t="str">
        <f>IF('יעדים משרדיים ותקשובים'!$I$9="","",'יעדים משרדיים ותקשובים'!$I$9)</f>
        <v>pmo</v>
      </c>
      <c r="C79" s="16">
        <v>73</v>
      </c>
      <c r="D79" s="16" t="str">
        <f>IF(E79="","",CONCATENATE($B79,".S.",COUNTIF($B$6:B78,$B79)+1))</f>
        <v/>
      </c>
      <c r="E79" s="112"/>
      <c r="F79" s="108"/>
      <c r="G79" s="109"/>
      <c r="H79" s="109"/>
      <c r="I79" s="109"/>
      <c r="J79" s="109"/>
      <c r="K79" s="109"/>
      <c r="L79" s="163"/>
      <c r="M79" s="107"/>
      <c r="N79" s="109"/>
      <c r="O79" s="109"/>
      <c r="P79" s="109"/>
      <c r="Q79" s="109"/>
      <c r="R79" s="109"/>
      <c r="S79" s="109"/>
      <c r="T79" s="109"/>
      <c r="U79" s="109"/>
      <c r="V79" s="109"/>
      <c r="W79" s="109"/>
      <c r="X79" s="109"/>
      <c r="Y79" s="109"/>
      <c r="Z79" s="109"/>
    </row>
    <row r="80" spans="1:26">
      <c r="A80" s="52" t="str">
        <f>IF('יעדים משרדיים ותקשובים'!$E$7="","",'יעדים משרדיים ותקשובים'!$E$7)</f>
        <v>משרד ראש הממשלה</v>
      </c>
      <c r="B80" s="20" t="str">
        <f>IF('יעדים משרדיים ותקשובים'!$I$9="","",'יעדים משרדיים ותקשובים'!$I$9)</f>
        <v>pmo</v>
      </c>
      <c r="C80" s="16">
        <v>74</v>
      </c>
      <c r="D80" s="16" t="str">
        <f>IF(E80="","",CONCATENATE($B80,".S.",COUNTIF($B$6:B79,$B80)+1))</f>
        <v/>
      </c>
      <c r="E80" s="112"/>
      <c r="F80" s="108"/>
      <c r="G80" s="109"/>
      <c r="H80" s="109"/>
      <c r="I80" s="109"/>
      <c r="J80" s="109"/>
      <c r="K80" s="109"/>
      <c r="L80" s="163"/>
      <c r="M80" s="107"/>
      <c r="N80" s="109"/>
      <c r="O80" s="109"/>
      <c r="P80" s="109"/>
      <c r="Q80" s="109"/>
      <c r="R80" s="109"/>
      <c r="S80" s="109"/>
      <c r="T80" s="109"/>
      <c r="U80" s="109"/>
      <c r="V80" s="109"/>
      <c r="W80" s="109"/>
      <c r="X80" s="109"/>
      <c r="Y80" s="109"/>
      <c r="Z80" s="109"/>
    </row>
    <row r="81" spans="1:26">
      <c r="A81" s="52" t="str">
        <f>IF('יעדים משרדיים ותקשובים'!$E$7="","",'יעדים משרדיים ותקשובים'!$E$7)</f>
        <v>משרד ראש הממשלה</v>
      </c>
      <c r="B81" s="20" t="str">
        <f>IF('יעדים משרדיים ותקשובים'!$I$9="","",'יעדים משרדיים ותקשובים'!$I$9)</f>
        <v>pmo</v>
      </c>
      <c r="C81" s="16">
        <v>75</v>
      </c>
      <c r="D81" s="16" t="str">
        <f>IF(E81="","",CONCATENATE($B81,".S.",COUNTIF($B$6:B80,$B81)+1))</f>
        <v/>
      </c>
      <c r="E81" s="112"/>
      <c r="F81" s="108"/>
      <c r="G81" s="109"/>
      <c r="H81" s="109"/>
      <c r="I81" s="109"/>
      <c r="J81" s="109"/>
      <c r="K81" s="109"/>
      <c r="L81" s="163"/>
      <c r="M81" s="107"/>
      <c r="N81" s="109"/>
      <c r="O81" s="109"/>
      <c r="P81" s="109"/>
      <c r="Q81" s="109"/>
      <c r="R81" s="109"/>
      <c r="S81" s="109"/>
      <c r="T81" s="109"/>
      <c r="U81" s="109"/>
      <c r="V81" s="109"/>
      <c r="W81" s="109"/>
      <c r="X81" s="109"/>
      <c r="Y81" s="109"/>
      <c r="Z81" s="109"/>
    </row>
    <row r="82" spans="1:26">
      <c r="A82" s="52" t="str">
        <f>IF('יעדים משרדיים ותקשובים'!$E$7="","",'יעדים משרדיים ותקשובים'!$E$7)</f>
        <v>משרד ראש הממשלה</v>
      </c>
      <c r="B82" s="20" t="str">
        <f>IF('יעדים משרדיים ותקשובים'!$I$9="","",'יעדים משרדיים ותקשובים'!$I$9)</f>
        <v>pmo</v>
      </c>
      <c r="C82" s="16">
        <v>76</v>
      </c>
      <c r="D82" s="16" t="str">
        <f>IF(E82="","",CONCATENATE($B82,".S.",COUNTIF($B$6:B81,$B82)+1))</f>
        <v/>
      </c>
      <c r="E82" s="112"/>
      <c r="F82" s="108"/>
      <c r="G82" s="109"/>
      <c r="H82" s="109"/>
      <c r="I82" s="109"/>
      <c r="J82" s="109"/>
      <c r="K82" s="109"/>
      <c r="L82" s="163"/>
      <c r="M82" s="107"/>
      <c r="N82" s="109"/>
      <c r="O82" s="109"/>
      <c r="P82" s="109"/>
      <c r="Q82" s="109"/>
      <c r="R82" s="109"/>
      <c r="S82" s="109"/>
      <c r="T82" s="109"/>
      <c r="U82" s="109"/>
      <c r="V82" s="109"/>
      <c r="W82" s="109"/>
      <c r="X82" s="109"/>
      <c r="Y82" s="109"/>
      <c r="Z82" s="109"/>
    </row>
    <row r="83" spans="1:26">
      <c r="A83" s="52" t="str">
        <f>IF('יעדים משרדיים ותקשובים'!$E$7="","",'יעדים משרדיים ותקשובים'!$E$7)</f>
        <v>משרד ראש הממשלה</v>
      </c>
      <c r="B83" s="20" t="str">
        <f>IF('יעדים משרדיים ותקשובים'!$I$9="","",'יעדים משרדיים ותקשובים'!$I$9)</f>
        <v>pmo</v>
      </c>
      <c r="C83" s="16">
        <v>77</v>
      </c>
      <c r="D83" s="16" t="str">
        <f>IF(E83="","",CONCATENATE($B83,".S.",COUNTIF($B$6:B82,$B83)+1))</f>
        <v/>
      </c>
      <c r="E83" s="112"/>
      <c r="F83" s="108"/>
      <c r="G83" s="109"/>
      <c r="H83" s="109"/>
      <c r="I83" s="109"/>
      <c r="J83" s="109"/>
      <c r="K83" s="109"/>
      <c r="L83" s="163"/>
      <c r="M83" s="107"/>
      <c r="N83" s="109"/>
      <c r="O83" s="109"/>
      <c r="P83" s="109"/>
      <c r="Q83" s="109"/>
      <c r="R83" s="109"/>
      <c r="S83" s="109"/>
      <c r="T83" s="109"/>
      <c r="U83" s="109"/>
      <c r="V83" s="109"/>
      <c r="W83" s="109"/>
      <c r="X83" s="109"/>
      <c r="Y83" s="109"/>
      <c r="Z83" s="109"/>
    </row>
    <row r="84" spans="1:26">
      <c r="A84" s="52" t="str">
        <f>IF('יעדים משרדיים ותקשובים'!$E$7="","",'יעדים משרדיים ותקשובים'!$E$7)</f>
        <v>משרד ראש הממשלה</v>
      </c>
      <c r="B84" s="20" t="str">
        <f>IF('יעדים משרדיים ותקשובים'!$I$9="","",'יעדים משרדיים ותקשובים'!$I$9)</f>
        <v>pmo</v>
      </c>
      <c r="C84" s="16">
        <v>78</v>
      </c>
      <c r="D84" s="16" t="str">
        <f>IF(E84="","",CONCATENATE($B84,".S.",COUNTIF($B$6:B83,$B84)+1))</f>
        <v/>
      </c>
      <c r="E84" s="112"/>
      <c r="F84" s="108"/>
      <c r="G84" s="109"/>
      <c r="H84" s="109"/>
      <c r="I84" s="109"/>
      <c r="J84" s="109"/>
      <c r="K84" s="109"/>
      <c r="L84" s="163"/>
      <c r="M84" s="107"/>
      <c r="N84" s="109"/>
      <c r="O84" s="109"/>
      <c r="P84" s="109"/>
      <c r="Q84" s="109"/>
      <c r="R84" s="109"/>
      <c r="S84" s="109"/>
      <c r="T84" s="109"/>
      <c r="U84" s="109"/>
      <c r="V84" s="109"/>
      <c r="W84" s="109"/>
      <c r="X84" s="109"/>
      <c r="Y84" s="109"/>
      <c r="Z84" s="109"/>
    </row>
    <row r="85" spans="1:26">
      <c r="A85" s="52" t="str">
        <f>IF('יעדים משרדיים ותקשובים'!$E$7="","",'יעדים משרדיים ותקשובים'!$E$7)</f>
        <v>משרד ראש הממשלה</v>
      </c>
      <c r="B85" s="20" t="str">
        <f>IF('יעדים משרדיים ותקשובים'!$I$9="","",'יעדים משרדיים ותקשובים'!$I$9)</f>
        <v>pmo</v>
      </c>
      <c r="C85" s="16">
        <v>79</v>
      </c>
      <c r="D85" s="16" t="str">
        <f>IF(E85="","",CONCATENATE($B85,".S.",COUNTIF($B$6:B84,$B85)+1))</f>
        <v/>
      </c>
      <c r="E85" s="112"/>
      <c r="F85" s="108"/>
      <c r="G85" s="109"/>
      <c r="H85" s="109"/>
      <c r="I85" s="109"/>
      <c r="J85" s="109"/>
      <c r="K85" s="109"/>
      <c r="L85" s="163"/>
      <c r="M85" s="107"/>
      <c r="N85" s="109"/>
      <c r="O85" s="109"/>
      <c r="P85" s="109"/>
      <c r="Q85" s="109"/>
      <c r="R85" s="109"/>
      <c r="S85" s="109"/>
      <c r="T85" s="109"/>
      <c r="U85" s="109"/>
      <c r="V85" s="109"/>
      <c r="W85" s="109"/>
      <c r="X85" s="109"/>
      <c r="Y85" s="109"/>
      <c r="Z85" s="109"/>
    </row>
    <row r="86" spans="1:26">
      <c r="A86" s="52" t="str">
        <f>IF('יעדים משרדיים ותקשובים'!$E$7="","",'יעדים משרדיים ותקשובים'!$E$7)</f>
        <v>משרד ראש הממשלה</v>
      </c>
      <c r="B86" s="20" t="str">
        <f>IF('יעדים משרדיים ותקשובים'!$I$9="","",'יעדים משרדיים ותקשובים'!$I$9)</f>
        <v>pmo</v>
      </c>
      <c r="C86" s="16">
        <v>80</v>
      </c>
      <c r="D86" s="16" t="str">
        <f>IF(E86="","",CONCATENATE($B86,".S.",COUNTIF($B$6:B85,$B86)+1))</f>
        <v/>
      </c>
      <c r="E86" s="112"/>
      <c r="F86" s="108"/>
      <c r="G86" s="109"/>
      <c r="H86" s="109"/>
      <c r="I86" s="109"/>
      <c r="J86" s="109"/>
      <c r="K86" s="109"/>
      <c r="L86" s="163"/>
      <c r="M86" s="107"/>
      <c r="N86" s="109"/>
      <c r="O86" s="109"/>
      <c r="P86" s="109"/>
      <c r="Q86" s="109"/>
      <c r="R86" s="109"/>
      <c r="S86" s="109"/>
      <c r="T86" s="109"/>
      <c r="U86" s="109"/>
      <c r="V86" s="109"/>
      <c r="W86" s="109"/>
      <c r="X86" s="109"/>
      <c r="Y86" s="109"/>
      <c r="Z86" s="109"/>
    </row>
    <row r="87" spans="1:26">
      <c r="A87" s="52" t="str">
        <f>IF('יעדים משרדיים ותקשובים'!$E$7="","",'יעדים משרדיים ותקשובים'!$E$7)</f>
        <v>משרד ראש הממשלה</v>
      </c>
      <c r="B87" s="20" t="str">
        <f>IF('יעדים משרדיים ותקשובים'!$I$9="","",'יעדים משרדיים ותקשובים'!$I$9)</f>
        <v>pmo</v>
      </c>
      <c r="C87" s="16">
        <v>81</v>
      </c>
      <c r="D87" s="16" t="str">
        <f>IF(E87="","",CONCATENATE($B87,".S.",COUNTIF($B$6:B86,$B87)+1))</f>
        <v/>
      </c>
      <c r="E87" s="112"/>
      <c r="F87" s="108"/>
      <c r="G87" s="109"/>
      <c r="H87" s="109"/>
      <c r="I87" s="109"/>
      <c r="J87" s="109"/>
      <c r="K87" s="109"/>
      <c r="L87" s="163"/>
      <c r="M87" s="107"/>
      <c r="N87" s="109"/>
      <c r="O87" s="109"/>
      <c r="P87" s="109"/>
      <c r="Q87" s="109"/>
      <c r="R87" s="109"/>
      <c r="S87" s="109"/>
      <c r="T87" s="109"/>
      <c r="U87" s="109"/>
      <c r="V87" s="109"/>
      <c r="W87" s="109"/>
      <c r="X87" s="109"/>
      <c r="Y87" s="109"/>
      <c r="Z87" s="109"/>
    </row>
    <row r="88" spans="1:26">
      <c r="A88" s="52" t="str">
        <f>IF('יעדים משרדיים ותקשובים'!$E$7="","",'יעדים משרדיים ותקשובים'!$E$7)</f>
        <v>משרד ראש הממשלה</v>
      </c>
      <c r="B88" s="20" t="str">
        <f>IF('יעדים משרדיים ותקשובים'!$I$9="","",'יעדים משרדיים ותקשובים'!$I$9)</f>
        <v>pmo</v>
      </c>
      <c r="C88" s="16">
        <v>82</v>
      </c>
      <c r="D88" s="16" t="str">
        <f>IF(E88="","",CONCATENATE($B88,".S.",COUNTIF($B$6:B87,$B88)+1))</f>
        <v/>
      </c>
      <c r="E88" s="112"/>
      <c r="F88" s="108"/>
      <c r="G88" s="109"/>
      <c r="H88" s="109"/>
      <c r="I88" s="109"/>
      <c r="J88" s="109"/>
      <c r="K88" s="109"/>
      <c r="L88" s="163"/>
      <c r="M88" s="107"/>
      <c r="N88" s="109"/>
      <c r="O88" s="109"/>
      <c r="P88" s="109"/>
      <c r="Q88" s="109"/>
      <c r="R88" s="109"/>
      <c r="S88" s="109"/>
      <c r="T88" s="109"/>
      <c r="U88" s="109"/>
      <c r="V88" s="109"/>
      <c r="W88" s="109"/>
      <c r="X88" s="109"/>
      <c r="Y88" s="109"/>
      <c r="Z88" s="109"/>
    </row>
    <row r="89" spans="1:26">
      <c r="A89" s="52" t="str">
        <f>IF('יעדים משרדיים ותקשובים'!$E$7="","",'יעדים משרדיים ותקשובים'!$E$7)</f>
        <v>משרד ראש הממשלה</v>
      </c>
      <c r="B89" s="20" t="str">
        <f>IF('יעדים משרדיים ותקשובים'!$I$9="","",'יעדים משרדיים ותקשובים'!$I$9)</f>
        <v>pmo</v>
      </c>
      <c r="C89" s="16">
        <v>83</v>
      </c>
      <c r="D89" s="16" t="str">
        <f>IF(E89="","",CONCATENATE($B89,".S.",COUNTIF($B$6:B88,$B89)+1))</f>
        <v/>
      </c>
      <c r="E89" s="112"/>
      <c r="F89" s="108"/>
      <c r="G89" s="109"/>
      <c r="H89" s="109"/>
      <c r="I89" s="109"/>
      <c r="J89" s="109"/>
      <c r="K89" s="109"/>
      <c r="L89" s="163"/>
      <c r="M89" s="107"/>
      <c r="N89" s="109"/>
      <c r="O89" s="109"/>
      <c r="P89" s="109"/>
      <c r="Q89" s="109"/>
      <c r="R89" s="109"/>
      <c r="S89" s="109"/>
      <c r="T89" s="109"/>
      <c r="U89" s="109"/>
      <c r="V89" s="109"/>
      <c r="W89" s="109"/>
      <c r="X89" s="109"/>
      <c r="Y89" s="109"/>
      <c r="Z89" s="109"/>
    </row>
    <row r="90" spans="1:26">
      <c r="A90" s="52" t="str">
        <f>IF('יעדים משרדיים ותקשובים'!$E$7="","",'יעדים משרדיים ותקשובים'!$E$7)</f>
        <v>משרד ראש הממשלה</v>
      </c>
      <c r="B90" s="20" t="str">
        <f>IF('יעדים משרדיים ותקשובים'!$I$9="","",'יעדים משרדיים ותקשובים'!$I$9)</f>
        <v>pmo</v>
      </c>
      <c r="C90" s="16">
        <v>84</v>
      </c>
      <c r="D90" s="16" t="str">
        <f>IF(E90="","",CONCATENATE($B90,".S.",COUNTIF($B$6:B89,$B90)+1))</f>
        <v/>
      </c>
      <c r="E90" s="112"/>
      <c r="F90" s="108"/>
      <c r="G90" s="109"/>
      <c r="H90" s="109"/>
      <c r="I90" s="109"/>
      <c r="J90" s="109"/>
      <c r="K90" s="109"/>
      <c r="L90" s="163"/>
      <c r="M90" s="107"/>
      <c r="N90" s="109"/>
      <c r="O90" s="109"/>
      <c r="P90" s="109"/>
      <c r="Q90" s="109"/>
      <c r="R90" s="109"/>
      <c r="S90" s="109"/>
      <c r="T90" s="109"/>
      <c r="U90" s="109"/>
      <c r="V90" s="109"/>
      <c r="W90" s="109"/>
      <c r="X90" s="109"/>
      <c r="Y90" s="109"/>
      <c r="Z90" s="109"/>
    </row>
    <row r="91" spans="1:26">
      <c r="A91" s="52" t="str">
        <f>IF('יעדים משרדיים ותקשובים'!$E$7="","",'יעדים משרדיים ותקשובים'!$E$7)</f>
        <v>משרד ראש הממשלה</v>
      </c>
      <c r="B91" s="20" t="str">
        <f>IF('יעדים משרדיים ותקשובים'!$I$9="","",'יעדים משרדיים ותקשובים'!$I$9)</f>
        <v>pmo</v>
      </c>
      <c r="C91" s="16">
        <v>85</v>
      </c>
      <c r="D91" s="16" t="str">
        <f>IF(E91="","",CONCATENATE($B91,".S.",COUNTIF($B$6:B90,$B91)+1))</f>
        <v/>
      </c>
      <c r="E91" s="112"/>
      <c r="F91" s="108"/>
      <c r="G91" s="109"/>
      <c r="H91" s="109"/>
      <c r="I91" s="109"/>
      <c r="J91" s="109"/>
      <c r="K91" s="109"/>
      <c r="L91" s="163"/>
      <c r="M91" s="107"/>
      <c r="N91" s="109"/>
      <c r="O91" s="109"/>
      <c r="P91" s="109"/>
      <c r="Q91" s="109"/>
      <c r="R91" s="109"/>
      <c r="S91" s="109"/>
      <c r="T91" s="109"/>
      <c r="U91" s="109"/>
      <c r="V91" s="109"/>
      <c r="W91" s="109"/>
      <c r="X91" s="109"/>
      <c r="Y91" s="109"/>
      <c r="Z91" s="109"/>
    </row>
    <row r="92" spans="1:26">
      <c r="A92" s="52" t="str">
        <f>IF('יעדים משרדיים ותקשובים'!$E$7="","",'יעדים משרדיים ותקשובים'!$E$7)</f>
        <v>משרד ראש הממשלה</v>
      </c>
      <c r="B92" s="20" t="str">
        <f>IF('יעדים משרדיים ותקשובים'!$I$9="","",'יעדים משרדיים ותקשובים'!$I$9)</f>
        <v>pmo</v>
      </c>
      <c r="C92" s="16">
        <v>86</v>
      </c>
      <c r="D92" s="16" t="str">
        <f>IF(E92="","",CONCATENATE($B92,".S.",COUNTIF($B$6:B91,$B92)+1))</f>
        <v/>
      </c>
      <c r="E92" s="112"/>
      <c r="F92" s="108"/>
      <c r="G92" s="109"/>
      <c r="H92" s="109"/>
      <c r="I92" s="109"/>
      <c r="J92" s="109"/>
      <c r="K92" s="109"/>
      <c r="L92" s="163"/>
      <c r="M92" s="107"/>
      <c r="N92" s="109"/>
      <c r="O92" s="109"/>
      <c r="P92" s="109"/>
      <c r="Q92" s="109"/>
      <c r="R92" s="109"/>
      <c r="S92" s="109"/>
      <c r="T92" s="109"/>
      <c r="U92" s="109"/>
      <c r="V92" s="109"/>
      <c r="W92" s="109"/>
      <c r="X92" s="109"/>
      <c r="Y92" s="109"/>
      <c r="Z92" s="109"/>
    </row>
    <row r="93" spans="1:26">
      <c r="A93" s="52" t="str">
        <f>IF('יעדים משרדיים ותקשובים'!$E$7="","",'יעדים משרדיים ותקשובים'!$E$7)</f>
        <v>משרד ראש הממשלה</v>
      </c>
      <c r="B93" s="20" t="str">
        <f>IF('יעדים משרדיים ותקשובים'!$I$9="","",'יעדים משרדיים ותקשובים'!$I$9)</f>
        <v>pmo</v>
      </c>
      <c r="C93" s="16">
        <v>87</v>
      </c>
      <c r="D93" s="16" t="str">
        <f>IF(E93="","",CONCATENATE($B93,".S.",COUNTIF($B$6:B92,$B93)+1))</f>
        <v/>
      </c>
      <c r="E93" s="112"/>
      <c r="F93" s="108"/>
      <c r="G93" s="109"/>
      <c r="H93" s="109"/>
      <c r="I93" s="109"/>
      <c r="J93" s="109"/>
      <c r="K93" s="109"/>
      <c r="L93" s="163"/>
      <c r="M93" s="107"/>
      <c r="N93" s="109"/>
      <c r="O93" s="109"/>
      <c r="P93" s="109"/>
      <c r="Q93" s="109"/>
      <c r="R93" s="109"/>
      <c r="S93" s="109"/>
      <c r="T93" s="109"/>
      <c r="U93" s="109"/>
      <c r="V93" s="109"/>
      <c r="W93" s="109"/>
      <c r="X93" s="109"/>
      <c r="Y93" s="109"/>
      <c r="Z93" s="109"/>
    </row>
    <row r="94" spans="1:26">
      <c r="A94" s="52" t="str">
        <f>IF('יעדים משרדיים ותקשובים'!$E$7="","",'יעדים משרדיים ותקשובים'!$E$7)</f>
        <v>משרד ראש הממשלה</v>
      </c>
      <c r="B94" s="20" t="str">
        <f>IF('יעדים משרדיים ותקשובים'!$I$9="","",'יעדים משרדיים ותקשובים'!$I$9)</f>
        <v>pmo</v>
      </c>
      <c r="C94" s="16">
        <v>88</v>
      </c>
      <c r="D94" s="16" t="str">
        <f>IF(E94="","",CONCATENATE($B94,".S.",COUNTIF($B$6:B93,$B94)+1))</f>
        <v/>
      </c>
      <c r="E94" s="112"/>
      <c r="F94" s="108"/>
      <c r="G94" s="109"/>
      <c r="H94" s="109"/>
      <c r="I94" s="109"/>
      <c r="J94" s="109"/>
      <c r="K94" s="109"/>
      <c r="L94" s="163"/>
      <c r="M94" s="107"/>
      <c r="N94" s="109"/>
      <c r="O94" s="109"/>
      <c r="P94" s="109"/>
      <c r="Q94" s="109"/>
      <c r="R94" s="109"/>
      <c r="S94" s="109"/>
      <c r="T94" s="109"/>
      <c r="U94" s="109"/>
      <c r="V94" s="109"/>
      <c r="W94" s="109"/>
      <c r="X94" s="109"/>
      <c r="Y94" s="109"/>
      <c r="Z94" s="109"/>
    </row>
    <row r="95" spans="1:26">
      <c r="A95" s="52" t="str">
        <f>IF('יעדים משרדיים ותקשובים'!$E$7="","",'יעדים משרדיים ותקשובים'!$E$7)</f>
        <v>משרד ראש הממשלה</v>
      </c>
      <c r="B95" s="20" t="str">
        <f>IF('יעדים משרדיים ותקשובים'!$I$9="","",'יעדים משרדיים ותקשובים'!$I$9)</f>
        <v>pmo</v>
      </c>
      <c r="C95" s="16">
        <v>89</v>
      </c>
      <c r="D95" s="16" t="str">
        <f>IF(E95="","",CONCATENATE($B95,".S.",COUNTIF($B$6:B94,$B95)+1))</f>
        <v/>
      </c>
      <c r="E95" s="112"/>
      <c r="F95" s="108"/>
      <c r="G95" s="109"/>
      <c r="H95" s="109"/>
      <c r="I95" s="109"/>
      <c r="J95" s="109"/>
      <c r="K95" s="109"/>
      <c r="L95" s="163"/>
      <c r="M95" s="107"/>
      <c r="N95" s="109"/>
      <c r="O95" s="109"/>
      <c r="P95" s="109"/>
      <c r="Q95" s="109"/>
      <c r="R95" s="109"/>
      <c r="S95" s="109"/>
      <c r="T95" s="109"/>
      <c r="U95" s="109"/>
      <c r="V95" s="109"/>
      <c r="W95" s="109"/>
      <c r="X95" s="109"/>
      <c r="Y95" s="109"/>
      <c r="Z95" s="109"/>
    </row>
    <row r="96" spans="1:26">
      <c r="A96" s="52" t="str">
        <f>IF('יעדים משרדיים ותקשובים'!$E$7="","",'יעדים משרדיים ותקשובים'!$E$7)</f>
        <v>משרד ראש הממשלה</v>
      </c>
      <c r="B96" s="20" t="str">
        <f>IF('יעדים משרדיים ותקשובים'!$I$9="","",'יעדים משרדיים ותקשובים'!$I$9)</f>
        <v>pmo</v>
      </c>
      <c r="C96" s="16">
        <v>90</v>
      </c>
      <c r="D96" s="16" t="str">
        <f>IF(E96="","",CONCATENATE($B96,".S.",COUNTIF($B$6:B95,$B96)+1))</f>
        <v/>
      </c>
      <c r="E96" s="112"/>
      <c r="F96" s="108"/>
      <c r="G96" s="109"/>
      <c r="H96" s="109"/>
      <c r="I96" s="109"/>
      <c r="J96" s="109"/>
      <c r="K96" s="109"/>
      <c r="L96" s="163"/>
      <c r="M96" s="107"/>
      <c r="N96" s="109"/>
      <c r="O96" s="109"/>
      <c r="P96" s="109"/>
      <c r="Q96" s="109"/>
      <c r="R96" s="109"/>
      <c r="S96" s="109"/>
      <c r="T96" s="109"/>
      <c r="U96" s="109"/>
      <c r="V96" s="109"/>
      <c r="W96" s="109"/>
      <c r="X96" s="109"/>
      <c r="Y96" s="109"/>
      <c r="Z96" s="109"/>
    </row>
    <row r="97" spans="1:26">
      <c r="A97" s="52" t="str">
        <f>IF('יעדים משרדיים ותקשובים'!$E$7="","",'יעדים משרדיים ותקשובים'!$E$7)</f>
        <v>משרד ראש הממשלה</v>
      </c>
      <c r="B97" s="20" t="str">
        <f>IF('יעדים משרדיים ותקשובים'!$I$9="","",'יעדים משרדיים ותקשובים'!$I$9)</f>
        <v>pmo</v>
      </c>
      <c r="C97" s="16">
        <v>91</v>
      </c>
      <c r="D97" s="16" t="str">
        <f>IF(E97="","",CONCATENATE($B97,".S.",COUNTIF($B$6:B96,$B97)+1))</f>
        <v/>
      </c>
      <c r="E97" s="112"/>
      <c r="F97" s="108"/>
      <c r="G97" s="109"/>
      <c r="H97" s="109"/>
      <c r="I97" s="109"/>
      <c r="J97" s="109"/>
      <c r="K97" s="109"/>
      <c r="L97" s="163"/>
      <c r="M97" s="107"/>
      <c r="N97" s="109"/>
      <c r="O97" s="109"/>
      <c r="P97" s="109"/>
      <c r="Q97" s="109"/>
      <c r="R97" s="109"/>
      <c r="S97" s="109"/>
      <c r="T97" s="109"/>
      <c r="U97" s="109"/>
      <c r="V97" s="109"/>
      <c r="W97" s="109"/>
      <c r="X97" s="109"/>
      <c r="Y97" s="109"/>
      <c r="Z97" s="109"/>
    </row>
    <row r="98" spans="1:26">
      <c r="A98" s="52" t="str">
        <f>IF('יעדים משרדיים ותקשובים'!$E$7="","",'יעדים משרדיים ותקשובים'!$E$7)</f>
        <v>משרד ראש הממשלה</v>
      </c>
      <c r="B98" s="20" t="str">
        <f>IF('יעדים משרדיים ותקשובים'!$I$9="","",'יעדים משרדיים ותקשובים'!$I$9)</f>
        <v>pmo</v>
      </c>
      <c r="C98" s="16">
        <v>92</v>
      </c>
      <c r="D98" s="16" t="str">
        <f>IF(E98="","",CONCATENATE($B98,".S.",COUNTIF($B$6:B97,$B98)+1))</f>
        <v/>
      </c>
      <c r="E98" s="112"/>
      <c r="F98" s="108"/>
      <c r="G98" s="109"/>
      <c r="H98" s="109"/>
      <c r="I98" s="109"/>
      <c r="J98" s="109"/>
      <c r="K98" s="109"/>
      <c r="L98" s="163"/>
      <c r="M98" s="107"/>
      <c r="N98" s="109"/>
      <c r="O98" s="109"/>
      <c r="P98" s="109"/>
      <c r="Q98" s="109"/>
      <c r="R98" s="109"/>
      <c r="S98" s="109"/>
      <c r="T98" s="109"/>
      <c r="U98" s="109"/>
      <c r="V98" s="109"/>
      <c r="W98" s="109"/>
      <c r="X98" s="109"/>
      <c r="Y98" s="109"/>
      <c r="Z98" s="109"/>
    </row>
    <row r="99" spans="1:26">
      <c r="A99" s="52" t="str">
        <f>IF('יעדים משרדיים ותקשובים'!$E$7="","",'יעדים משרדיים ותקשובים'!$E$7)</f>
        <v>משרד ראש הממשלה</v>
      </c>
      <c r="B99" s="20" t="str">
        <f>IF('יעדים משרדיים ותקשובים'!$I$9="","",'יעדים משרדיים ותקשובים'!$I$9)</f>
        <v>pmo</v>
      </c>
      <c r="C99" s="16">
        <v>93</v>
      </c>
      <c r="D99" s="16" t="str">
        <f>IF(E99="","",CONCATENATE($B99,".S.",COUNTIF($B$6:B98,$B99)+1))</f>
        <v/>
      </c>
      <c r="E99" s="112"/>
      <c r="F99" s="108"/>
      <c r="G99" s="109"/>
      <c r="H99" s="109"/>
      <c r="I99" s="109"/>
      <c r="J99" s="109"/>
      <c r="K99" s="109"/>
      <c r="L99" s="163"/>
      <c r="M99" s="107"/>
      <c r="N99" s="109"/>
      <c r="O99" s="109"/>
      <c r="P99" s="109"/>
      <c r="Q99" s="109"/>
      <c r="R99" s="109"/>
      <c r="S99" s="109"/>
      <c r="T99" s="109"/>
      <c r="U99" s="109"/>
      <c r="V99" s="109"/>
      <c r="W99" s="109"/>
      <c r="X99" s="109"/>
      <c r="Y99" s="109"/>
      <c r="Z99" s="109"/>
    </row>
    <row r="100" spans="1:26">
      <c r="A100" s="52" t="str">
        <f>IF('יעדים משרדיים ותקשובים'!$E$7="","",'יעדים משרדיים ותקשובים'!$E$7)</f>
        <v>משרד ראש הממשלה</v>
      </c>
      <c r="B100" s="20" t="str">
        <f>IF('יעדים משרדיים ותקשובים'!$I$9="","",'יעדים משרדיים ותקשובים'!$I$9)</f>
        <v>pmo</v>
      </c>
      <c r="C100" s="16">
        <v>94</v>
      </c>
      <c r="D100" s="16" t="str">
        <f>IF(E100="","",CONCATENATE($B100,".S.",COUNTIF($B$6:B99,$B100)+1))</f>
        <v/>
      </c>
      <c r="E100" s="112"/>
      <c r="F100" s="108"/>
      <c r="G100" s="109"/>
      <c r="H100" s="109"/>
      <c r="I100" s="109"/>
      <c r="J100" s="109"/>
      <c r="K100" s="109"/>
      <c r="L100" s="163"/>
      <c r="M100" s="107"/>
      <c r="N100" s="109"/>
      <c r="O100" s="109"/>
      <c r="P100" s="109"/>
      <c r="Q100" s="109"/>
      <c r="R100" s="109"/>
      <c r="S100" s="109"/>
      <c r="T100" s="109"/>
      <c r="U100" s="109"/>
      <c r="V100" s="109"/>
      <c r="W100" s="109"/>
      <c r="X100" s="109"/>
      <c r="Y100" s="109"/>
      <c r="Z100" s="109"/>
    </row>
    <row r="101" spans="1:26">
      <c r="A101" s="52" t="str">
        <f>IF('יעדים משרדיים ותקשובים'!$E$7="","",'יעדים משרדיים ותקשובים'!$E$7)</f>
        <v>משרד ראש הממשלה</v>
      </c>
      <c r="B101" s="20" t="str">
        <f>IF('יעדים משרדיים ותקשובים'!$I$9="","",'יעדים משרדיים ותקשובים'!$I$9)</f>
        <v>pmo</v>
      </c>
      <c r="C101" s="16">
        <v>95</v>
      </c>
      <c r="D101" s="16" t="str">
        <f>IF(E101="","",CONCATENATE($B101,".S.",COUNTIF($B$6:B100,$B101)+1))</f>
        <v/>
      </c>
      <c r="E101" s="112"/>
      <c r="F101" s="108"/>
      <c r="G101" s="109"/>
      <c r="H101" s="109"/>
      <c r="I101" s="109"/>
      <c r="J101" s="109"/>
      <c r="K101" s="109"/>
      <c r="L101" s="163"/>
      <c r="M101" s="107"/>
      <c r="N101" s="109"/>
      <c r="O101" s="109"/>
      <c r="P101" s="109"/>
      <c r="Q101" s="109"/>
      <c r="R101" s="109"/>
      <c r="S101" s="109"/>
      <c r="T101" s="109"/>
      <c r="U101" s="109"/>
      <c r="V101" s="109"/>
      <c r="W101" s="109"/>
      <c r="X101" s="109"/>
      <c r="Y101" s="109"/>
      <c r="Z101" s="109"/>
    </row>
    <row r="102" spans="1:26">
      <c r="A102" s="52" t="str">
        <f>IF('יעדים משרדיים ותקשובים'!$E$7="","",'יעדים משרדיים ותקשובים'!$E$7)</f>
        <v>משרד ראש הממשלה</v>
      </c>
      <c r="B102" s="20" t="str">
        <f>IF('יעדים משרדיים ותקשובים'!$I$9="","",'יעדים משרדיים ותקשובים'!$I$9)</f>
        <v>pmo</v>
      </c>
      <c r="C102" s="16">
        <v>96</v>
      </c>
      <c r="D102" s="16" t="str">
        <f>IF(E102="","",CONCATENATE($B102,".S.",COUNTIF($B$6:B101,$B102)+1))</f>
        <v/>
      </c>
      <c r="E102" s="112"/>
      <c r="F102" s="108"/>
      <c r="G102" s="109"/>
      <c r="H102" s="109"/>
      <c r="I102" s="109"/>
      <c r="J102" s="109"/>
      <c r="K102" s="109"/>
      <c r="L102" s="163"/>
      <c r="M102" s="107"/>
      <c r="N102" s="109"/>
      <c r="O102" s="109"/>
      <c r="P102" s="109"/>
      <c r="Q102" s="109"/>
      <c r="R102" s="109"/>
      <c r="S102" s="109"/>
      <c r="T102" s="109"/>
      <c r="U102" s="109"/>
      <c r="V102" s="109"/>
      <c r="W102" s="109"/>
      <c r="X102" s="109"/>
      <c r="Y102" s="109"/>
      <c r="Z102" s="109"/>
    </row>
    <row r="103" spans="1:26">
      <c r="A103" s="52" t="str">
        <f>IF('יעדים משרדיים ותקשובים'!$E$7="","",'יעדים משרדיים ותקשובים'!$E$7)</f>
        <v>משרד ראש הממשלה</v>
      </c>
      <c r="B103" s="20" t="str">
        <f>IF('יעדים משרדיים ותקשובים'!$I$9="","",'יעדים משרדיים ותקשובים'!$I$9)</f>
        <v>pmo</v>
      </c>
      <c r="C103" s="16">
        <v>97</v>
      </c>
      <c r="D103" s="16" t="str">
        <f>IF(E103="","",CONCATENATE($B103,".S.",COUNTIF($B$6:B102,$B103)+1))</f>
        <v/>
      </c>
      <c r="E103" s="112"/>
      <c r="F103" s="108"/>
      <c r="G103" s="109"/>
      <c r="H103" s="109"/>
      <c r="I103" s="109"/>
      <c r="J103" s="109"/>
      <c r="K103" s="109"/>
      <c r="L103" s="163"/>
      <c r="M103" s="107"/>
      <c r="N103" s="109"/>
      <c r="O103" s="109"/>
      <c r="P103" s="109"/>
      <c r="Q103" s="109"/>
      <c r="R103" s="109"/>
      <c r="S103" s="109"/>
      <c r="T103" s="109"/>
      <c r="U103" s="109"/>
      <c r="V103" s="109"/>
      <c r="W103" s="109"/>
      <c r="X103" s="109"/>
      <c r="Y103" s="109"/>
      <c r="Z103" s="109"/>
    </row>
    <row r="104" spans="1:26">
      <c r="A104" s="52" t="str">
        <f>IF('יעדים משרדיים ותקשובים'!$E$7="","",'יעדים משרדיים ותקשובים'!$E$7)</f>
        <v>משרד ראש הממשלה</v>
      </c>
      <c r="B104" s="20" t="str">
        <f>IF('יעדים משרדיים ותקשובים'!$I$9="","",'יעדים משרדיים ותקשובים'!$I$9)</f>
        <v>pmo</v>
      </c>
      <c r="C104" s="16">
        <v>98</v>
      </c>
      <c r="D104" s="16" t="str">
        <f>IF(E104="","",CONCATENATE($B104,".S.",COUNTIF($B$6:B103,$B104)+1))</f>
        <v/>
      </c>
      <c r="E104" s="112"/>
      <c r="F104" s="108"/>
      <c r="G104" s="109"/>
      <c r="H104" s="109"/>
      <c r="I104" s="109"/>
      <c r="J104" s="109"/>
      <c r="K104" s="109"/>
      <c r="L104" s="163"/>
      <c r="M104" s="107"/>
      <c r="N104" s="109"/>
      <c r="O104" s="109"/>
      <c r="P104" s="109"/>
      <c r="Q104" s="109"/>
      <c r="R104" s="109"/>
      <c r="S104" s="109"/>
      <c r="T104" s="109"/>
      <c r="U104" s="109"/>
      <c r="V104" s="109"/>
      <c r="W104" s="109"/>
      <c r="X104" s="109"/>
      <c r="Y104" s="109"/>
      <c r="Z104" s="109"/>
    </row>
    <row r="105" spans="1:26">
      <c r="A105" s="52" t="str">
        <f>IF('יעדים משרדיים ותקשובים'!$E$7="","",'יעדים משרדיים ותקשובים'!$E$7)</f>
        <v>משרד ראש הממשלה</v>
      </c>
      <c r="B105" s="20" t="str">
        <f>IF('יעדים משרדיים ותקשובים'!$I$9="","",'יעדים משרדיים ותקשובים'!$I$9)</f>
        <v>pmo</v>
      </c>
      <c r="C105" s="16">
        <v>99</v>
      </c>
      <c r="D105" s="16" t="str">
        <f>IF(E105="","",CONCATENATE($B105,".S.",COUNTIF($B$6:B104,$B105)+1))</f>
        <v/>
      </c>
      <c r="E105" s="112"/>
      <c r="F105" s="108"/>
      <c r="G105" s="109"/>
      <c r="H105" s="109"/>
      <c r="I105" s="109"/>
      <c r="J105" s="109"/>
      <c r="K105" s="109"/>
      <c r="L105" s="163"/>
      <c r="M105" s="107"/>
      <c r="N105" s="109"/>
      <c r="O105" s="109"/>
      <c r="P105" s="109"/>
      <c r="Q105" s="109"/>
      <c r="R105" s="109"/>
      <c r="S105" s="109"/>
      <c r="T105" s="109"/>
      <c r="U105" s="109"/>
      <c r="V105" s="109"/>
      <c r="W105" s="109"/>
      <c r="X105" s="109"/>
      <c r="Y105" s="109"/>
      <c r="Z105" s="109"/>
    </row>
    <row r="106" spans="1:26">
      <c r="A106" s="52" t="str">
        <f>IF('יעדים משרדיים ותקשובים'!$E$7="","",'יעדים משרדיים ותקשובים'!$E$7)</f>
        <v>משרד ראש הממשלה</v>
      </c>
      <c r="B106" s="20" t="str">
        <f>IF('יעדים משרדיים ותקשובים'!$I$9="","",'יעדים משרדיים ותקשובים'!$I$9)</f>
        <v>pmo</v>
      </c>
      <c r="C106" s="16">
        <v>100</v>
      </c>
      <c r="D106" s="16" t="str">
        <f>IF(E106="","",CONCATENATE($B106,".S.",COUNTIF($B$6:B105,$B106)+1))</f>
        <v/>
      </c>
      <c r="E106" s="112"/>
      <c r="F106" s="108"/>
      <c r="G106" s="109"/>
      <c r="H106" s="109"/>
      <c r="I106" s="109"/>
      <c r="J106" s="109"/>
      <c r="K106" s="109"/>
      <c r="L106" s="163"/>
      <c r="M106" s="107"/>
      <c r="N106" s="109"/>
      <c r="O106" s="109"/>
      <c r="P106" s="109"/>
      <c r="Q106" s="109"/>
      <c r="R106" s="109"/>
      <c r="S106" s="109"/>
      <c r="T106" s="109"/>
      <c r="U106" s="109"/>
      <c r="V106" s="109"/>
      <c r="W106" s="109"/>
      <c r="X106" s="109"/>
      <c r="Y106" s="109"/>
      <c r="Z106" s="109"/>
    </row>
    <row r="107" spans="1:26">
      <c r="A107" s="52" t="str">
        <f>IF('יעדים משרדיים ותקשובים'!$E$7="","",'יעדים משרדיים ותקשובים'!$E$7)</f>
        <v>משרד ראש הממשלה</v>
      </c>
      <c r="B107" s="20" t="str">
        <f>IF('יעדים משרדיים ותקשובים'!$I$9="","",'יעדים משרדיים ותקשובים'!$I$9)</f>
        <v>pmo</v>
      </c>
      <c r="C107" s="16">
        <v>101</v>
      </c>
      <c r="D107" s="16" t="str">
        <f>IF(E107="","",CONCATENATE($B107,".S.",COUNTIF($B$6:B106,$B107)+1))</f>
        <v/>
      </c>
      <c r="E107" s="112"/>
      <c r="F107" s="108"/>
      <c r="G107" s="109"/>
      <c r="H107" s="109"/>
      <c r="I107" s="109"/>
      <c r="J107" s="109"/>
      <c r="K107" s="109"/>
      <c r="L107" s="163"/>
      <c r="M107" s="107"/>
      <c r="N107" s="109"/>
      <c r="O107" s="109"/>
      <c r="P107" s="109"/>
      <c r="Q107" s="109"/>
      <c r="R107" s="109"/>
      <c r="S107" s="109"/>
      <c r="T107" s="109"/>
      <c r="U107" s="109"/>
      <c r="V107" s="109"/>
      <c r="W107" s="109"/>
      <c r="X107" s="109"/>
      <c r="Y107" s="109"/>
      <c r="Z107" s="109"/>
    </row>
    <row r="108" spans="1:26">
      <c r="A108" s="52" t="str">
        <f>IF('יעדים משרדיים ותקשובים'!$E$7="","",'יעדים משרדיים ותקשובים'!$E$7)</f>
        <v>משרד ראש הממשלה</v>
      </c>
      <c r="B108" s="20" t="str">
        <f>IF('יעדים משרדיים ותקשובים'!$I$9="","",'יעדים משרדיים ותקשובים'!$I$9)</f>
        <v>pmo</v>
      </c>
      <c r="C108" s="16">
        <v>102</v>
      </c>
      <c r="D108" s="16" t="str">
        <f>IF(E108="","",CONCATENATE($B108,".S.",COUNTIF($B$6:B107,$B108)+1))</f>
        <v/>
      </c>
      <c r="E108" s="112"/>
      <c r="F108" s="108"/>
      <c r="G108" s="109"/>
      <c r="H108" s="109"/>
      <c r="I108" s="109"/>
      <c r="J108" s="109"/>
      <c r="K108" s="109"/>
      <c r="L108" s="163"/>
      <c r="M108" s="107"/>
      <c r="N108" s="109"/>
      <c r="O108" s="109"/>
      <c r="P108" s="109"/>
      <c r="Q108" s="109"/>
      <c r="R108" s="109"/>
      <c r="S108" s="109"/>
      <c r="T108" s="109"/>
      <c r="U108" s="109"/>
      <c r="V108" s="109"/>
      <c r="W108" s="109"/>
      <c r="X108" s="109"/>
      <c r="Y108" s="109"/>
      <c r="Z108" s="109"/>
    </row>
    <row r="109" spans="1:26">
      <c r="A109" s="52" t="str">
        <f>IF('יעדים משרדיים ותקשובים'!$E$7="","",'יעדים משרדיים ותקשובים'!$E$7)</f>
        <v>משרד ראש הממשלה</v>
      </c>
      <c r="B109" s="20" t="str">
        <f>IF('יעדים משרדיים ותקשובים'!$I$9="","",'יעדים משרדיים ותקשובים'!$I$9)</f>
        <v>pmo</v>
      </c>
      <c r="C109" s="16">
        <v>103</v>
      </c>
      <c r="D109" s="16" t="str">
        <f>IF(E109="","",CONCATENATE($B109,".S.",COUNTIF($B$6:B108,$B109)+1))</f>
        <v/>
      </c>
      <c r="E109" s="112"/>
      <c r="F109" s="108"/>
      <c r="G109" s="109"/>
      <c r="H109" s="109"/>
      <c r="I109" s="109"/>
      <c r="J109" s="109"/>
      <c r="K109" s="109"/>
      <c r="L109" s="163"/>
      <c r="M109" s="107"/>
      <c r="N109" s="109"/>
      <c r="O109" s="109"/>
      <c r="P109" s="109"/>
      <c r="Q109" s="109"/>
      <c r="R109" s="109"/>
      <c r="S109" s="109"/>
      <c r="T109" s="109"/>
      <c r="U109" s="109"/>
      <c r="V109" s="109"/>
      <c r="W109" s="109"/>
      <c r="X109" s="109"/>
      <c r="Y109" s="109"/>
      <c r="Z109" s="109"/>
    </row>
    <row r="110" spans="1:26">
      <c r="A110" s="52" t="str">
        <f>IF('יעדים משרדיים ותקשובים'!$E$7="","",'יעדים משרדיים ותקשובים'!$E$7)</f>
        <v>משרד ראש הממשלה</v>
      </c>
      <c r="B110" s="20" t="str">
        <f>IF('יעדים משרדיים ותקשובים'!$I$9="","",'יעדים משרדיים ותקשובים'!$I$9)</f>
        <v>pmo</v>
      </c>
      <c r="C110" s="16">
        <v>104</v>
      </c>
      <c r="D110" s="16" t="str">
        <f>IF(E110="","",CONCATENATE($B110,".S.",COUNTIF($B$6:B109,$B110)+1))</f>
        <v/>
      </c>
      <c r="E110" s="112"/>
      <c r="F110" s="108"/>
      <c r="G110" s="109"/>
      <c r="H110" s="109"/>
      <c r="I110" s="109"/>
      <c r="J110" s="109"/>
      <c r="K110" s="109"/>
      <c r="L110" s="163"/>
      <c r="M110" s="107"/>
      <c r="N110" s="109"/>
      <c r="O110" s="109"/>
      <c r="P110" s="109"/>
      <c r="Q110" s="109"/>
      <c r="R110" s="109"/>
      <c r="S110" s="109"/>
      <c r="T110" s="109"/>
      <c r="U110" s="109"/>
      <c r="V110" s="109"/>
      <c r="W110" s="109"/>
      <c r="X110" s="109"/>
      <c r="Y110" s="109"/>
      <c r="Z110" s="109"/>
    </row>
    <row r="111" spans="1:26">
      <c r="A111" s="52" t="str">
        <f>IF('יעדים משרדיים ותקשובים'!$E$7="","",'יעדים משרדיים ותקשובים'!$E$7)</f>
        <v>משרד ראש הממשלה</v>
      </c>
      <c r="B111" s="20" t="str">
        <f>IF('יעדים משרדיים ותקשובים'!$I$9="","",'יעדים משרדיים ותקשובים'!$I$9)</f>
        <v>pmo</v>
      </c>
      <c r="C111" s="16">
        <v>105</v>
      </c>
      <c r="D111" s="16" t="str">
        <f>IF(E111="","",CONCATENATE($B111,".S.",COUNTIF($B$6:B110,$B111)+1))</f>
        <v/>
      </c>
      <c r="E111" s="112"/>
      <c r="F111" s="108"/>
      <c r="G111" s="109"/>
      <c r="H111" s="109"/>
      <c r="I111" s="109"/>
      <c r="J111" s="109"/>
      <c r="K111" s="109"/>
      <c r="L111" s="163"/>
      <c r="M111" s="107"/>
      <c r="N111" s="109"/>
      <c r="O111" s="109"/>
      <c r="P111" s="109"/>
      <c r="Q111" s="109"/>
      <c r="R111" s="109"/>
      <c r="S111" s="109"/>
      <c r="T111" s="109"/>
      <c r="U111" s="109"/>
      <c r="V111" s="109"/>
      <c r="W111" s="109"/>
      <c r="X111" s="109"/>
      <c r="Y111" s="109"/>
      <c r="Z111" s="109"/>
    </row>
    <row r="112" spans="1:26">
      <c r="A112" s="52" t="str">
        <f>IF('יעדים משרדיים ותקשובים'!$E$7="","",'יעדים משרדיים ותקשובים'!$E$7)</f>
        <v>משרד ראש הממשלה</v>
      </c>
      <c r="B112" s="20" t="str">
        <f>IF('יעדים משרדיים ותקשובים'!$I$9="","",'יעדים משרדיים ותקשובים'!$I$9)</f>
        <v>pmo</v>
      </c>
      <c r="C112" s="16">
        <v>106</v>
      </c>
      <c r="D112" s="16" t="str">
        <f>IF(E112="","",CONCATENATE($B112,".S.",COUNTIF($B$6:B111,$B112)+1))</f>
        <v/>
      </c>
      <c r="E112" s="112"/>
      <c r="F112" s="108"/>
      <c r="G112" s="109"/>
      <c r="H112" s="109"/>
      <c r="I112" s="109"/>
      <c r="J112" s="109"/>
      <c r="K112" s="109"/>
      <c r="L112" s="163"/>
      <c r="M112" s="107"/>
      <c r="N112" s="109"/>
      <c r="O112" s="109"/>
      <c r="P112" s="109"/>
      <c r="Q112" s="109"/>
      <c r="R112" s="109"/>
      <c r="S112" s="109"/>
      <c r="T112" s="109"/>
      <c r="U112" s="109"/>
      <c r="V112" s="109"/>
      <c r="W112" s="109"/>
      <c r="X112" s="109"/>
      <c r="Y112" s="109"/>
      <c r="Z112" s="109"/>
    </row>
    <row r="113" spans="1:26">
      <c r="A113" s="52" t="str">
        <f>IF('יעדים משרדיים ותקשובים'!$E$7="","",'יעדים משרדיים ותקשובים'!$E$7)</f>
        <v>משרד ראש הממשלה</v>
      </c>
      <c r="B113" s="20" t="str">
        <f>IF('יעדים משרדיים ותקשובים'!$I$9="","",'יעדים משרדיים ותקשובים'!$I$9)</f>
        <v>pmo</v>
      </c>
      <c r="C113" s="16">
        <v>107</v>
      </c>
      <c r="D113" s="16" t="str">
        <f>IF(E113="","",CONCATENATE($B113,".S.",COUNTIF($B$6:B112,$B113)+1))</f>
        <v/>
      </c>
      <c r="E113" s="112"/>
      <c r="F113" s="108"/>
      <c r="G113" s="109"/>
      <c r="H113" s="109"/>
      <c r="I113" s="109"/>
      <c r="J113" s="109"/>
      <c r="K113" s="109"/>
      <c r="L113" s="163"/>
      <c r="M113" s="107"/>
      <c r="N113" s="109"/>
      <c r="O113" s="109"/>
      <c r="P113" s="109"/>
      <c r="Q113" s="109"/>
      <c r="R113" s="109"/>
      <c r="S113" s="109"/>
      <c r="T113" s="109"/>
      <c r="U113" s="109"/>
      <c r="V113" s="109"/>
      <c r="W113" s="109"/>
      <c r="X113" s="109"/>
      <c r="Y113" s="109"/>
      <c r="Z113" s="109"/>
    </row>
    <row r="114" spans="1:26">
      <c r="A114" s="52" t="str">
        <f>IF('יעדים משרדיים ותקשובים'!$E$7="","",'יעדים משרדיים ותקשובים'!$E$7)</f>
        <v>משרד ראש הממשלה</v>
      </c>
      <c r="B114" s="20" t="str">
        <f>IF('יעדים משרדיים ותקשובים'!$I$9="","",'יעדים משרדיים ותקשובים'!$I$9)</f>
        <v>pmo</v>
      </c>
      <c r="C114" s="16">
        <v>108</v>
      </c>
      <c r="D114" s="16" t="str">
        <f>IF(E114="","",CONCATENATE($B114,".S.",COUNTIF($B$6:B113,$B114)+1))</f>
        <v/>
      </c>
      <c r="E114" s="112"/>
      <c r="F114" s="108"/>
      <c r="G114" s="109"/>
      <c r="H114" s="109"/>
      <c r="I114" s="109"/>
      <c r="J114" s="109"/>
      <c r="K114" s="109"/>
      <c r="L114" s="163"/>
      <c r="M114" s="107"/>
      <c r="N114" s="109"/>
      <c r="O114" s="109"/>
      <c r="P114" s="109"/>
      <c r="Q114" s="109"/>
      <c r="R114" s="109"/>
      <c r="S114" s="109"/>
      <c r="T114" s="109"/>
      <c r="U114" s="109"/>
      <c r="V114" s="109"/>
      <c r="W114" s="109"/>
      <c r="X114" s="109"/>
      <c r="Y114" s="109"/>
      <c r="Z114" s="109"/>
    </row>
    <row r="115" spans="1:26">
      <c r="A115" s="52" t="str">
        <f>IF('יעדים משרדיים ותקשובים'!$E$7="","",'יעדים משרדיים ותקשובים'!$E$7)</f>
        <v>משרד ראש הממשלה</v>
      </c>
      <c r="B115" s="20" t="str">
        <f>IF('יעדים משרדיים ותקשובים'!$I$9="","",'יעדים משרדיים ותקשובים'!$I$9)</f>
        <v>pmo</v>
      </c>
      <c r="C115" s="16">
        <v>109</v>
      </c>
      <c r="D115" s="16" t="str">
        <f>IF(E115="","",CONCATENATE($B115,".S.",COUNTIF($B$6:B114,$B115)+1))</f>
        <v/>
      </c>
      <c r="E115" s="112"/>
      <c r="F115" s="108"/>
      <c r="G115" s="109"/>
      <c r="H115" s="109"/>
      <c r="I115" s="109"/>
      <c r="J115" s="109"/>
      <c r="K115" s="109"/>
      <c r="L115" s="163"/>
      <c r="M115" s="107"/>
      <c r="N115" s="109"/>
      <c r="O115" s="109"/>
      <c r="P115" s="109"/>
      <c r="Q115" s="109"/>
      <c r="R115" s="109"/>
      <c r="S115" s="109"/>
      <c r="T115" s="109"/>
      <c r="U115" s="109"/>
      <c r="V115" s="109"/>
      <c r="W115" s="109"/>
      <c r="X115" s="109"/>
      <c r="Y115" s="109"/>
      <c r="Z115" s="109"/>
    </row>
    <row r="116" spans="1:26">
      <c r="A116" s="52" t="str">
        <f>IF('יעדים משרדיים ותקשובים'!$E$7="","",'יעדים משרדיים ותקשובים'!$E$7)</f>
        <v>משרד ראש הממשלה</v>
      </c>
      <c r="B116" s="20" t="str">
        <f>IF('יעדים משרדיים ותקשובים'!$I$9="","",'יעדים משרדיים ותקשובים'!$I$9)</f>
        <v>pmo</v>
      </c>
      <c r="C116" s="16">
        <v>110</v>
      </c>
      <c r="D116" s="16" t="str">
        <f>IF(E116="","",CONCATENATE($B116,".S.",COUNTIF($B$6:B115,$B116)+1))</f>
        <v/>
      </c>
      <c r="E116" s="112"/>
      <c r="F116" s="108"/>
      <c r="G116" s="109"/>
      <c r="H116" s="109"/>
      <c r="I116" s="109"/>
      <c r="J116" s="109"/>
      <c r="K116" s="109"/>
      <c r="L116" s="163"/>
      <c r="M116" s="107"/>
      <c r="N116" s="109"/>
      <c r="O116" s="109"/>
      <c r="P116" s="109"/>
      <c r="Q116" s="109"/>
      <c r="R116" s="109"/>
      <c r="S116" s="109"/>
      <c r="T116" s="109"/>
      <c r="U116" s="109"/>
      <c r="V116" s="109"/>
      <c r="W116" s="109"/>
      <c r="X116" s="109"/>
      <c r="Y116" s="109"/>
      <c r="Z116" s="109"/>
    </row>
    <row r="117" spans="1:26">
      <c r="A117" s="52" t="str">
        <f>IF('יעדים משרדיים ותקשובים'!$E$7="","",'יעדים משרדיים ותקשובים'!$E$7)</f>
        <v>משרד ראש הממשלה</v>
      </c>
      <c r="B117" s="20" t="str">
        <f>IF('יעדים משרדיים ותקשובים'!$I$9="","",'יעדים משרדיים ותקשובים'!$I$9)</f>
        <v>pmo</v>
      </c>
      <c r="C117" s="16">
        <v>111</v>
      </c>
      <c r="D117" s="16" t="str">
        <f>IF(E117="","",CONCATENATE($B117,".S.",COUNTIF($B$6:B116,$B117)+1))</f>
        <v/>
      </c>
      <c r="E117" s="112"/>
      <c r="F117" s="108"/>
      <c r="G117" s="109"/>
      <c r="H117" s="109"/>
      <c r="I117" s="109"/>
      <c r="J117" s="109"/>
      <c r="K117" s="109"/>
      <c r="L117" s="163"/>
      <c r="M117" s="107"/>
      <c r="N117" s="109"/>
      <c r="O117" s="109"/>
      <c r="P117" s="109"/>
      <c r="Q117" s="109"/>
      <c r="R117" s="109"/>
      <c r="S117" s="109"/>
      <c r="T117" s="109"/>
      <c r="U117" s="109"/>
      <c r="V117" s="109"/>
      <c r="W117" s="109"/>
      <c r="X117" s="109"/>
      <c r="Y117" s="109"/>
      <c r="Z117" s="109"/>
    </row>
    <row r="118" spans="1:26">
      <c r="A118" s="52" t="str">
        <f>IF('יעדים משרדיים ותקשובים'!$E$7="","",'יעדים משרדיים ותקשובים'!$E$7)</f>
        <v>משרד ראש הממשלה</v>
      </c>
      <c r="B118" s="20" t="str">
        <f>IF('יעדים משרדיים ותקשובים'!$I$9="","",'יעדים משרדיים ותקשובים'!$I$9)</f>
        <v>pmo</v>
      </c>
      <c r="C118" s="16">
        <v>112</v>
      </c>
      <c r="D118" s="16" t="str">
        <f>IF(E118="","",CONCATENATE($B118,".S.",COUNTIF($B$6:B117,$B118)+1))</f>
        <v/>
      </c>
      <c r="E118" s="112"/>
      <c r="F118" s="108"/>
      <c r="G118" s="109"/>
      <c r="H118" s="109"/>
      <c r="I118" s="109"/>
      <c r="J118" s="109"/>
      <c r="K118" s="109"/>
      <c r="L118" s="163"/>
      <c r="M118" s="107"/>
      <c r="N118" s="109"/>
      <c r="O118" s="109"/>
      <c r="P118" s="109"/>
      <c r="Q118" s="109"/>
      <c r="R118" s="109"/>
      <c r="S118" s="109"/>
      <c r="T118" s="109"/>
      <c r="U118" s="109"/>
      <c r="V118" s="109"/>
      <c r="W118" s="109"/>
      <c r="X118" s="109"/>
      <c r="Y118" s="109"/>
      <c r="Z118" s="109"/>
    </row>
    <row r="119" spans="1:26">
      <c r="A119" s="52" t="str">
        <f>IF('יעדים משרדיים ותקשובים'!$E$7="","",'יעדים משרדיים ותקשובים'!$E$7)</f>
        <v>משרד ראש הממשלה</v>
      </c>
      <c r="B119" s="20" t="str">
        <f>IF('יעדים משרדיים ותקשובים'!$I$9="","",'יעדים משרדיים ותקשובים'!$I$9)</f>
        <v>pmo</v>
      </c>
      <c r="C119" s="16">
        <v>113</v>
      </c>
      <c r="D119" s="16" t="str">
        <f>IF(E119="","",CONCATENATE($B119,".S.",COUNTIF($B$6:B118,$B119)+1))</f>
        <v/>
      </c>
      <c r="E119" s="112"/>
      <c r="F119" s="108"/>
      <c r="G119" s="109"/>
      <c r="H119" s="109"/>
      <c r="I119" s="109"/>
      <c r="J119" s="109"/>
      <c r="K119" s="109"/>
      <c r="L119" s="163"/>
      <c r="M119" s="107"/>
      <c r="N119" s="109"/>
      <c r="O119" s="109"/>
      <c r="P119" s="109"/>
      <c r="Q119" s="109"/>
      <c r="R119" s="109"/>
      <c r="S119" s="109"/>
      <c r="T119" s="109"/>
      <c r="U119" s="109"/>
      <c r="V119" s="109"/>
      <c r="W119" s="109"/>
      <c r="X119" s="109"/>
      <c r="Y119" s="109"/>
      <c r="Z119" s="109"/>
    </row>
    <row r="120" spans="1:26">
      <c r="A120" s="52" t="str">
        <f>IF('יעדים משרדיים ותקשובים'!$E$7="","",'יעדים משרדיים ותקשובים'!$E$7)</f>
        <v>משרד ראש הממשלה</v>
      </c>
      <c r="B120" s="20" t="str">
        <f>IF('יעדים משרדיים ותקשובים'!$I$9="","",'יעדים משרדיים ותקשובים'!$I$9)</f>
        <v>pmo</v>
      </c>
      <c r="C120" s="16">
        <v>114</v>
      </c>
      <c r="D120" s="16" t="str">
        <f>IF(E120="","",CONCATENATE($B120,".S.",COUNTIF($B$6:B119,$B120)+1))</f>
        <v/>
      </c>
      <c r="E120" s="112"/>
      <c r="F120" s="108"/>
      <c r="G120" s="109"/>
      <c r="H120" s="109"/>
      <c r="I120" s="109"/>
      <c r="J120" s="109"/>
      <c r="K120" s="109"/>
      <c r="L120" s="163"/>
      <c r="M120" s="107"/>
      <c r="N120" s="109"/>
      <c r="O120" s="109"/>
      <c r="P120" s="109"/>
      <c r="Q120" s="109"/>
      <c r="R120" s="109"/>
      <c r="S120" s="109"/>
      <c r="T120" s="109"/>
      <c r="U120" s="109"/>
      <c r="V120" s="109"/>
      <c r="W120" s="109"/>
      <c r="X120" s="109"/>
      <c r="Y120" s="109"/>
      <c r="Z120" s="109"/>
    </row>
    <row r="121" spans="1:26">
      <c r="A121" s="52" t="str">
        <f>IF('יעדים משרדיים ותקשובים'!$E$7="","",'יעדים משרדיים ותקשובים'!$E$7)</f>
        <v>משרד ראש הממשלה</v>
      </c>
      <c r="B121" s="20" t="str">
        <f>IF('יעדים משרדיים ותקשובים'!$I$9="","",'יעדים משרדיים ותקשובים'!$I$9)</f>
        <v>pmo</v>
      </c>
      <c r="C121" s="16">
        <v>115</v>
      </c>
      <c r="D121" s="16" t="str">
        <f>IF(E121="","",CONCATENATE($B121,".S.",COUNTIF($B$6:B120,$B121)+1))</f>
        <v/>
      </c>
      <c r="E121" s="112"/>
      <c r="F121" s="108"/>
      <c r="G121" s="109"/>
      <c r="H121" s="109"/>
      <c r="I121" s="109"/>
      <c r="J121" s="109"/>
      <c r="K121" s="109"/>
      <c r="L121" s="163"/>
      <c r="M121" s="107"/>
      <c r="N121" s="109"/>
      <c r="O121" s="109"/>
      <c r="P121" s="109"/>
      <c r="Q121" s="109"/>
      <c r="R121" s="109"/>
      <c r="S121" s="109"/>
      <c r="T121" s="109"/>
      <c r="U121" s="109"/>
      <c r="V121" s="109"/>
      <c r="W121" s="109"/>
      <c r="X121" s="109"/>
      <c r="Y121" s="109"/>
      <c r="Z121" s="109"/>
    </row>
    <row r="122" spans="1:26">
      <c r="A122" s="52" t="str">
        <f>IF('יעדים משרדיים ותקשובים'!$E$7="","",'יעדים משרדיים ותקשובים'!$E$7)</f>
        <v>משרד ראש הממשלה</v>
      </c>
      <c r="B122" s="20" t="str">
        <f>IF('יעדים משרדיים ותקשובים'!$I$9="","",'יעדים משרדיים ותקשובים'!$I$9)</f>
        <v>pmo</v>
      </c>
      <c r="C122" s="16">
        <v>116</v>
      </c>
      <c r="D122" s="16" t="str">
        <f>IF(E122="","",CONCATENATE($B122,".S.",COUNTIF($B$6:B121,$B122)+1))</f>
        <v/>
      </c>
      <c r="E122" s="112"/>
      <c r="F122" s="108"/>
      <c r="G122" s="109"/>
      <c r="H122" s="109"/>
      <c r="I122" s="109"/>
      <c r="J122" s="109"/>
      <c r="K122" s="109"/>
      <c r="L122" s="163"/>
      <c r="M122" s="107"/>
      <c r="N122" s="109"/>
      <c r="O122" s="109"/>
      <c r="P122" s="109"/>
      <c r="Q122" s="109"/>
      <c r="R122" s="109"/>
      <c r="S122" s="109"/>
      <c r="T122" s="109"/>
      <c r="U122" s="109"/>
      <c r="V122" s="109"/>
      <c r="W122" s="109"/>
      <c r="X122" s="109"/>
      <c r="Y122" s="109"/>
      <c r="Z122" s="109"/>
    </row>
    <row r="123" spans="1:26">
      <c r="A123" s="52" t="str">
        <f>IF('יעדים משרדיים ותקשובים'!$E$7="","",'יעדים משרדיים ותקשובים'!$E$7)</f>
        <v>משרד ראש הממשלה</v>
      </c>
      <c r="B123" s="20" t="str">
        <f>IF('יעדים משרדיים ותקשובים'!$I$9="","",'יעדים משרדיים ותקשובים'!$I$9)</f>
        <v>pmo</v>
      </c>
      <c r="C123" s="16">
        <v>117</v>
      </c>
      <c r="D123" s="16" t="str">
        <f>IF(E123="","",CONCATENATE($B123,".S.",COUNTIF($B$6:B122,$B123)+1))</f>
        <v/>
      </c>
      <c r="E123" s="112"/>
      <c r="F123" s="108"/>
      <c r="G123" s="109"/>
      <c r="H123" s="109"/>
      <c r="I123" s="109"/>
      <c r="J123" s="109"/>
      <c r="K123" s="109"/>
      <c r="L123" s="163"/>
      <c r="M123" s="107"/>
      <c r="N123" s="109"/>
      <c r="O123" s="109"/>
      <c r="P123" s="109"/>
      <c r="Q123" s="109"/>
      <c r="R123" s="109"/>
      <c r="S123" s="109"/>
      <c r="T123" s="109"/>
      <c r="U123" s="109"/>
      <c r="V123" s="109"/>
      <c r="W123" s="109"/>
      <c r="X123" s="109"/>
      <c r="Y123" s="109"/>
      <c r="Z123" s="109"/>
    </row>
    <row r="124" spans="1:26">
      <c r="A124" s="52" t="str">
        <f>IF('יעדים משרדיים ותקשובים'!$E$7="","",'יעדים משרדיים ותקשובים'!$E$7)</f>
        <v>משרד ראש הממשלה</v>
      </c>
      <c r="B124" s="20" t="str">
        <f>IF('יעדים משרדיים ותקשובים'!$I$9="","",'יעדים משרדיים ותקשובים'!$I$9)</f>
        <v>pmo</v>
      </c>
      <c r="C124" s="16">
        <v>118</v>
      </c>
      <c r="D124" s="16" t="str">
        <f>IF(E124="","",CONCATENATE($B124,".S.",COUNTIF($B$6:B123,$B124)+1))</f>
        <v/>
      </c>
      <c r="E124" s="112"/>
      <c r="F124" s="108"/>
      <c r="G124" s="109"/>
      <c r="H124" s="109"/>
      <c r="I124" s="109"/>
      <c r="J124" s="109"/>
      <c r="K124" s="109"/>
      <c r="L124" s="163"/>
      <c r="M124" s="107"/>
      <c r="N124" s="109"/>
      <c r="O124" s="109"/>
      <c r="P124" s="109"/>
      <c r="Q124" s="109"/>
      <c r="R124" s="109"/>
      <c r="S124" s="109"/>
      <c r="T124" s="109"/>
      <c r="U124" s="109"/>
      <c r="V124" s="109"/>
      <c r="W124" s="109"/>
      <c r="X124" s="109"/>
      <c r="Y124" s="109"/>
      <c r="Z124" s="109"/>
    </row>
    <row r="125" spans="1:26">
      <c r="A125" s="52" t="str">
        <f>IF('יעדים משרדיים ותקשובים'!$E$7="","",'יעדים משרדיים ותקשובים'!$E$7)</f>
        <v>משרד ראש הממשלה</v>
      </c>
      <c r="B125" s="20" t="str">
        <f>IF('יעדים משרדיים ותקשובים'!$I$9="","",'יעדים משרדיים ותקשובים'!$I$9)</f>
        <v>pmo</v>
      </c>
      <c r="C125" s="16">
        <v>119</v>
      </c>
      <c r="D125" s="16" t="str">
        <f>IF(E125="","",CONCATENATE($B125,".S.",COUNTIF($B$6:B124,$B125)+1))</f>
        <v/>
      </c>
      <c r="E125" s="112"/>
      <c r="F125" s="108"/>
      <c r="G125" s="109"/>
      <c r="H125" s="109"/>
      <c r="I125" s="109"/>
      <c r="J125" s="109"/>
      <c r="K125" s="109"/>
      <c r="L125" s="163"/>
      <c r="M125" s="107"/>
      <c r="N125" s="109"/>
      <c r="O125" s="109"/>
      <c r="P125" s="109"/>
      <c r="Q125" s="109"/>
      <c r="R125" s="109"/>
      <c r="S125" s="109"/>
      <c r="T125" s="109"/>
      <c r="U125" s="109"/>
      <c r="V125" s="109"/>
      <c r="W125" s="109"/>
      <c r="X125" s="109"/>
      <c r="Y125" s="109"/>
      <c r="Z125" s="109"/>
    </row>
    <row r="126" spans="1:26">
      <c r="A126" s="52" t="str">
        <f>IF('יעדים משרדיים ותקשובים'!$E$7="","",'יעדים משרדיים ותקשובים'!$E$7)</f>
        <v>משרד ראש הממשלה</v>
      </c>
      <c r="B126" s="20" t="str">
        <f>IF('יעדים משרדיים ותקשובים'!$I$9="","",'יעדים משרדיים ותקשובים'!$I$9)</f>
        <v>pmo</v>
      </c>
      <c r="C126" s="16">
        <v>120</v>
      </c>
      <c r="D126" s="16" t="str">
        <f>IF(E126="","",CONCATENATE($B126,".S.",COUNTIF($B$6:B125,$B126)+1))</f>
        <v/>
      </c>
      <c r="E126" s="112"/>
      <c r="F126" s="108"/>
      <c r="G126" s="109"/>
      <c r="H126" s="109"/>
      <c r="I126" s="109"/>
      <c r="J126" s="109"/>
      <c r="K126" s="109"/>
      <c r="L126" s="163"/>
      <c r="M126" s="107"/>
      <c r="N126" s="109"/>
      <c r="O126" s="109"/>
      <c r="P126" s="109"/>
      <c r="Q126" s="109"/>
      <c r="R126" s="109"/>
      <c r="S126" s="109"/>
      <c r="T126" s="109"/>
      <c r="U126" s="109"/>
      <c r="V126" s="109"/>
      <c r="W126" s="109"/>
      <c r="X126" s="109"/>
      <c r="Y126" s="109"/>
      <c r="Z126" s="109"/>
    </row>
    <row r="127" spans="1:26">
      <c r="A127" s="52" t="str">
        <f>IF('יעדים משרדיים ותקשובים'!$E$7="","",'יעדים משרדיים ותקשובים'!$E$7)</f>
        <v>משרד ראש הממשלה</v>
      </c>
      <c r="B127" s="20" t="str">
        <f>IF('יעדים משרדיים ותקשובים'!$I$9="","",'יעדים משרדיים ותקשובים'!$I$9)</f>
        <v>pmo</v>
      </c>
      <c r="C127" s="16">
        <v>121</v>
      </c>
      <c r="D127" s="16" t="str">
        <f>IF(E127="","",CONCATENATE($B127,".S.",COUNTIF($B$6:B126,$B127)+1))</f>
        <v/>
      </c>
      <c r="E127" s="112"/>
      <c r="F127" s="108"/>
      <c r="G127" s="109"/>
      <c r="H127" s="109"/>
      <c r="I127" s="109"/>
      <c r="J127" s="109"/>
      <c r="K127" s="109"/>
      <c r="L127" s="163"/>
      <c r="M127" s="107"/>
      <c r="N127" s="109"/>
      <c r="O127" s="109"/>
      <c r="P127" s="109"/>
      <c r="Q127" s="109"/>
      <c r="R127" s="109"/>
      <c r="S127" s="109"/>
      <c r="T127" s="109"/>
      <c r="U127" s="109"/>
      <c r="V127" s="109"/>
      <c r="W127" s="109"/>
      <c r="X127" s="109"/>
      <c r="Y127" s="109"/>
      <c r="Z127" s="109"/>
    </row>
    <row r="128" spans="1:26">
      <c r="A128" s="52" t="str">
        <f>IF('יעדים משרדיים ותקשובים'!$E$7="","",'יעדים משרדיים ותקשובים'!$E$7)</f>
        <v>משרד ראש הממשלה</v>
      </c>
      <c r="B128" s="20" t="str">
        <f>IF('יעדים משרדיים ותקשובים'!$I$9="","",'יעדים משרדיים ותקשובים'!$I$9)</f>
        <v>pmo</v>
      </c>
      <c r="C128" s="16">
        <v>122</v>
      </c>
      <c r="D128" s="16" t="str">
        <f>IF(E128="","",CONCATENATE($B128,".S.",COUNTIF($B$6:B127,$B128)+1))</f>
        <v/>
      </c>
      <c r="E128" s="112"/>
      <c r="F128" s="108"/>
      <c r="G128" s="109"/>
      <c r="H128" s="109"/>
      <c r="I128" s="109"/>
      <c r="J128" s="109"/>
      <c r="K128" s="109"/>
      <c r="L128" s="163"/>
      <c r="M128" s="107"/>
      <c r="N128" s="109"/>
      <c r="O128" s="109"/>
      <c r="P128" s="109"/>
      <c r="Q128" s="109"/>
      <c r="R128" s="109"/>
      <c r="S128" s="109"/>
      <c r="T128" s="109"/>
      <c r="U128" s="109"/>
      <c r="V128" s="109"/>
      <c r="W128" s="109"/>
      <c r="X128" s="109"/>
      <c r="Y128" s="109"/>
      <c r="Z128" s="109"/>
    </row>
    <row r="129" spans="1:26">
      <c r="A129" s="52" t="str">
        <f>IF('יעדים משרדיים ותקשובים'!$E$7="","",'יעדים משרדיים ותקשובים'!$E$7)</f>
        <v>משרד ראש הממשלה</v>
      </c>
      <c r="B129" s="20" t="str">
        <f>IF('יעדים משרדיים ותקשובים'!$I$9="","",'יעדים משרדיים ותקשובים'!$I$9)</f>
        <v>pmo</v>
      </c>
      <c r="C129" s="16">
        <v>123</v>
      </c>
      <c r="D129" s="16" t="str">
        <f>IF(E129="","",CONCATENATE($B129,".S.",COUNTIF($B$6:B128,$B129)+1))</f>
        <v/>
      </c>
      <c r="E129" s="112"/>
      <c r="F129" s="108"/>
      <c r="G129" s="109"/>
      <c r="H129" s="109"/>
      <c r="I129" s="109"/>
      <c r="J129" s="109"/>
      <c r="K129" s="109"/>
      <c r="L129" s="163"/>
      <c r="M129" s="107"/>
      <c r="N129" s="109"/>
      <c r="O129" s="109"/>
      <c r="P129" s="109"/>
      <c r="Q129" s="109"/>
      <c r="R129" s="109"/>
      <c r="S129" s="109"/>
      <c r="T129" s="109"/>
      <c r="U129" s="109"/>
      <c r="V129" s="109"/>
      <c r="W129" s="109"/>
      <c r="X129" s="109"/>
      <c r="Y129" s="109"/>
      <c r="Z129" s="109"/>
    </row>
    <row r="130" spans="1:26">
      <c r="A130" s="52" t="str">
        <f>IF('יעדים משרדיים ותקשובים'!$E$7="","",'יעדים משרדיים ותקשובים'!$E$7)</f>
        <v>משרד ראש הממשלה</v>
      </c>
      <c r="B130" s="20" t="str">
        <f>IF('יעדים משרדיים ותקשובים'!$I$9="","",'יעדים משרדיים ותקשובים'!$I$9)</f>
        <v>pmo</v>
      </c>
      <c r="C130" s="16">
        <v>124</v>
      </c>
      <c r="D130" s="16" t="str">
        <f>IF(E130="","",CONCATENATE($B130,".S.",COUNTIF($B$6:B129,$B130)+1))</f>
        <v/>
      </c>
      <c r="E130" s="112"/>
      <c r="F130" s="108"/>
      <c r="G130" s="109"/>
      <c r="H130" s="109"/>
      <c r="I130" s="109"/>
      <c r="J130" s="109"/>
      <c r="K130" s="109"/>
      <c r="L130" s="163"/>
      <c r="M130" s="107"/>
      <c r="N130" s="109"/>
      <c r="O130" s="109"/>
      <c r="P130" s="109"/>
      <c r="Q130" s="109"/>
      <c r="R130" s="109"/>
      <c r="S130" s="109"/>
      <c r="T130" s="109"/>
      <c r="U130" s="109"/>
      <c r="V130" s="109"/>
      <c r="W130" s="109"/>
      <c r="X130" s="109"/>
      <c r="Y130" s="109"/>
      <c r="Z130" s="109"/>
    </row>
    <row r="131" spans="1:26">
      <c r="A131" s="52" t="str">
        <f>IF('יעדים משרדיים ותקשובים'!$E$7="","",'יעדים משרדיים ותקשובים'!$E$7)</f>
        <v>משרד ראש הממשלה</v>
      </c>
      <c r="B131" s="20" t="str">
        <f>IF('יעדים משרדיים ותקשובים'!$I$9="","",'יעדים משרדיים ותקשובים'!$I$9)</f>
        <v>pmo</v>
      </c>
      <c r="C131" s="16">
        <v>125</v>
      </c>
      <c r="D131" s="16" t="str">
        <f>IF(E131="","",CONCATENATE($B131,".S.",COUNTIF($B$6:B130,$B131)+1))</f>
        <v/>
      </c>
      <c r="E131" s="112"/>
      <c r="F131" s="108"/>
      <c r="G131" s="109"/>
      <c r="H131" s="109"/>
      <c r="I131" s="109"/>
      <c r="J131" s="109"/>
      <c r="K131" s="109"/>
      <c r="L131" s="163"/>
      <c r="M131" s="107"/>
      <c r="N131" s="109"/>
      <c r="O131" s="109"/>
      <c r="P131" s="109"/>
      <c r="Q131" s="109"/>
      <c r="R131" s="109"/>
      <c r="S131" s="109"/>
      <c r="T131" s="109"/>
      <c r="U131" s="109"/>
      <c r="V131" s="109"/>
      <c r="W131" s="109"/>
      <c r="X131" s="109"/>
      <c r="Y131" s="109"/>
      <c r="Z131" s="109"/>
    </row>
    <row r="132" spans="1:26">
      <c r="A132" s="52" t="str">
        <f>IF('יעדים משרדיים ותקשובים'!$E$7="","",'יעדים משרדיים ותקשובים'!$E$7)</f>
        <v>משרד ראש הממשלה</v>
      </c>
      <c r="B132" s="20" t="str">
        <f>IF('יעדים משרדיים ותקשובים'!$I$9="","",'יעדים משרדיים ותקשובים'!$I$9)</f>
        <v>pmo</v>
      </c>
      <c r="C132" s="16">
        <v>126</v>
      </c>
      <c r="D132" s="16" t="str">
        <f>IF(E132="","",CONCATENATE($B132,".S.",COUNTIF($B$6:B131,$B132)+1))</f>
        <v/>
      </c>
      <c r="E132" s="112"/>
      <c r="F132" s="108"/>
      <c r="G132" s="109"/>
      <c r="H132" s="109"/>
      <c r="I132" s="109"/>
      <c r="J132" s="109"/>
      <c r="K132" s="109"/>
      <c r="L132" s="163"/>
      <c r="M132" s="107"/>
      <c r="N132" s="109"/>
      <c r="O132" s="109"/>
      <c r="P132" s="109"/>
      <c r="Q132" s="109"/>
      <c r="R132" s="109"/>
      <c r="S132" s="109"/>
      <c r="T132" s="109"/>
      <c r="U132" s="109"/>
      <c r="V132" s="109"/>
      <c r="W132" s="109"/>
      <c r="X132" s="109"/>
      <c r="Y132" s="109"/>
      <c r="Z132" s="109"/>
    </row>
    <row r="133" spans="1:26">
      <c r="A133" s="52" t="str">
        <f>IF('יעדים משרדיים ותקשובים'!$E$7="","",'יעדים משרדיים ותקשובים'!$E$7)</f>
        <v>משרד ראש הממשלה</v>
      </c>
      <c r="B133" s="20" t="str">
        <f>IF('יעדים משרדיים ותקשובים'!$I$9="","",'יעדים משרדיים ותקשובים'!$I$9)</f>
        <v>pmo</v>
      </c>
      <c r="C133" s="16">
        <v>127</v>
      </c>
      <c r="D133" s="16" t="str">
        <f>IF(E133="","",CONCATENATE($B133,".S.",COUNTIF($B$6:B132,$B133)+1))</f>
        <v/>
      </c>
      <c r="E133" s="112"/>
      <c r="F133" s="108"/>
      <c r="G133" s="109"/>
      <c r="H133" s="109"/>
      <c r="I133" s="109"/>
      <c r="J133" s="109"/>
      <c r="K133" s="109"/>
      <c r="L133" s="163"/>
      <c r="M133" s="107"/>
      <c r="N133" s="109"/>
      <c r="O133" s="109"/>
      <c r="P133" s="109"/>
      <c r="Q133" s="109"/>
      <c r="R133" s="109"/>
      <c r="S133" s="109"/>
      <c r="T133" s="109"/>
      <c r="U133" s="109"/>
      <c r="V133" s="109"/>
      <c r="W133" s="109"/>
      <c r="X133" s="109"/>
      <c r="Y133" s="109"/>
      <c r="Z133" s="109"/>
    </row>
    <row r="134" spans="1:26">
      <c r="A134" s="52" t="str">
        <f>IF('יעדים משרדיים ותקשובים'!$E$7="","",'יעדים משרדיים ותקשובים'!$E$7)</f>
        <v>משרד ראש הממשלה</v>
      </c>
      <c r="B134" s="20" t="str">
        <f>IF('יעדים משרדיים ותקשובים'!$I$9="","",'יעדים משרדיים ותקשובים'!$I$9)</f>
        <v>pmo</v>
      </c>
      <c r="C134" s="16">
        <v>128</v>
      </c>
      <c r="D134" s="16" t="str">
        <f>IF(E134="","",CONCATENATE($B134,".S.",COUNTIF($B$6:B133,$B134)+1))</f>
        <v/>
      </c>
      <c r="E134" s="112"/>
      <c r="F134" s="108"/>
      <c r="G134" s="109"/>
      <c r="H134" s="109"/>
      <c r="I134" s="109"/>
      <c r="J134" s="109"/>
      <c r="K134" s="109"/>
      <c r="L134" s="163"/>
      <c r="M134" s="107"/>
      <c r="N134" s="109"/>
      <c r="O134" s="109"/>
      <c r="P134" s="109"/>
      <c r="Q134" s="109"/>
      <c r="R134" s="109"/>
      <c r="S134" s="109"/>
      <c r="T134" s="109"/>
      <c r="U134" s="109"/>
      <c r="V134" s="109"/>
      <c r="W134" s="109"/>
      <c r="X134" s="109"/>
      <c r="Y134" s="109"/>
      <c r="Z134" s="109"/>
    </row>
    <row r="135" spans="1:26">
      <c r="A135" s="52" t="str">
        <f>IF('יעדים משרדיים ותקשובים'!$E$7="","",'יעדים משרדיים ותקשובים'!$E$7)</f>
        <v>משרד ראש הממשלה</v>
      </c>
      <c r="B135" s="20" t="str">
        <f>IF('יעדים משרדיים ותקשובים'!$I$9="","",'יעדים משרדיים ותקשובים'!$I$9)</f>
        <v>pmo</v>
      </c>
      <c r="C135" s="16">
        <v>129</v>
      </c>
      <c r="D135" s="16" t="str">
        <f>IF(E135="","",CONCATENATE($B135,".S.",COUNTIF($B$6:B134,$B135)+1))</f>
        <v/>
      </c>
      <c r="E135" s="112"/>
      <c r="F135" s="108"/>
      <c r="G135" s="109"/>
      <c r="H135" s="109"/>
      <c r="I135" s="109"/>
      <c r="J135" s="109"/>
      <c r="K135" s="109"/>
      <c r="L135" s="163"/>
      <c r="M135" s="107"/>
      <c r="N135" s="109"/>
      <c r="O135" s="109"/>
      <c r="P135" s="109"/>
      <c r="Q135" s="109"/>
      <c r="R135" s="109"/>
      <c r="S135" s="109"/>
      <c r="T135" s="109"/>
      <c r="U135" s="109"/>
      <c r="V135" s="109"/>
      <c r="W135" s="109"/>
      <c r="X135" s="109"/>
      <c r="Y135" s="109"/>
      <c r="Z135" s="109"/>
    </row>
    <row r="136" spans="1:26">
      <c r="A136" s="52" t="str">
        <f>IF('יעדים משרדיים ותקשובים'!$E$7="","",'יעדים משרדיים ותקשובים'!$E$7)</f>
        <v>משרד ראש הממשלה</v>
      </c>
      <c r="B136" s="20" t="str">
        <f>IF('יעדים משרדיים ותקשובים'!$I$9="","",'יעדים משרדיים ותקשובים'!$I$9)</f>
        <v>pmo</v>
      </c>
      <c r="C136" s="16">
        <v>130</v>
      </c>
      <c r="D136" s="16" t="str">
        <f>IF(E136="","",CONCATENATE($B136,".S.",COUNTIF($B$6:B135,$B136)+1))</f>
        <v/>
      </c>
      <c r="E136" s="112"/>
      <c r="F136" s="108"/>
      <c r="G136" s="109"/>
      <c r="H136" s="109"/>
      <c r="I136" s="109"/>
      <c r="J136" s="109"/>
      <c r="K136" s="109"/>
      <c r="L136" s="163"/>
      <c r="M136" s="107"/>
      <c r="N136" s="109"/>
      <c r="O136" s="109"/>
      <c r="P136" s="109"/>
      <c r="Q136" s="109"/>
      <c r="R136" s="109"/>
      <c r="S136" s="109"/>
      <c r="T136" s="109"/>
      <c r="U136" s="109"/>
      <c r="V136" s="109"/>
      <c r="W136" s="109"/>
      <c r="X136" s="109"/>
      <c r="Y136" s="109"/>
      <c r="Z136" s="109"/>
    </row>
    <row r="137" spans="1:26">
      <c r="A137" s="52" t="str">
        <f>IF('יעדים משרדיים ותקשובים'!$E$7="","",'יעדים משרדיים ותקשובים'!$E$7)</f>
        <v>משרד ראש הממשלה</v>
      </c>
      <c r="B137" s="20" t="str">
        <f>IF('יעדים משרדיים ותקשובים'!$I$9="","",'יעדים משרדיים ותקשובים'!$I$9)</f>
        <v>pmo</v>
      </c>
      <c r="C137" s="16">
        <v>131</v>
      </c>
      <c r="D137" s="16" t="str">
        <f>IF(E137="","",CONCATENATE($B137,".S.",COUNTIF($B$6:B136,$B137)+1))</f>
        <v/>
      </c>
      <c r="E137" s="112"/>
      <c r="F137" s="108"/>
      <c r="G137" s="109"/>
      <c r="H137" s="109"/>
      <c r="I137" s="109"/>
      <c r="J137" s="109"/>
      <c r="K137" s="109"/>
      <c r="L137" s="163"/>
      <c r="M137" s="107"/>
      <c r="N137" s="109"/>
      <c r="O137" s="109"/>
      <c r="P137" s="109"/>
      <c r="Q137" s="109"/>
      <c r="R137" s="109"/>
      <c r="S137" s="109"/>
      <c r="T137" s="109"/>
      <c r="U137" s="109"/>
      <c r="V137" s="109"/>
      <c r="W137" s="109"/>
      <c r="X137" s="109"/>
      <c r="Y137" s="109"/>
      <c r="Z137" s="109"/>
    </row>
    <row r="138" spans="1:26">
      <c r="A138" s="52" t="str">
        <f>IF('יעדים משרדיים ותקשובים'!$E$7="","",'יעדים משרדיים ותקשובים'!$E$7)</f>
        <v>משרד ראש הממשלה</v>
      </c>
      <c r="B138" s="20" t="str">
        <f>IF('יעדים משרדיים ותקשובים'!$I$9="","",'יעדים משרדיים ותקשובים'!$I$9)</f>
        <v>pmo</v>
      </c>
      <c r="C138" s="16">
        <v>132</v>
      </c>
      <c r="D138" s="16" t="str">
        <f>IF(E138="","",CONCATENATE($B138,".S.",COUNTIF($B$6:B137,$B138)+1))</f>
        <v/>
      </c>
      <c r="E138" s="112"/>
      <c r="F138" s="108"/>
      <c r="G138" s="109"/>
      <c r="H138" s="109"/>
      <c r="I138" s="109"/>
      <c r="J138" s="109"/>
      <c r="K138" s="109"/>
      <c r="L138" s="163"/>
      <c r="M138" s="107"/>
      <c r="N138" s="109"/>
      <c r="O138" s="109"/>
      <c r="P138" s="109"/>
      <c r="Q138" s="109"/>
      <c r="R138" s="109"/>
      <c r="S138" s="109"/>
      <c r="T138" s="109"/>
      <c r="U138" s="109"/>
      <c r="V138" s="109"/>
      <c r="W138" s="109"/>
      <c r="X138" s="109"/>
      <c r="Y138" s="109"/>
      <c r="Z138" s="109"/>
    </row>
    <row r="139" spans="1:26">
      <c r="A139" s="52" t="str">
        <f>IF('יעדים משרדיים ותקשובים'!$E$7="","",'יעדים משרדיים ותקשובים'!$E$7)</f>
        <v>משרד ראש הממשלה</v>
      </c>
      <c r="B139" s="20" t="str">
        <f>IF('יעדים משרדיים ותקשובים'!$I$9="","",'יעדים משרדיים ותקשובים'!$I$9)</f>
        <v>pmo</v>
      </c>
      <c r="C139" s="16">
        <v>133</v>
      </c>
      <c r="D139" s="16" t="str">
        <f>IF(E139="","",CONCATENATE($B139,".S.",COUNTIF($B$6:B138,$B139)+1))</f>
        <v/>
      </c>
      <c r="E139" s="112"/>
      <c r="F139" s="108"/>
      <c r="G139" s="109"/>
      <c r="H139" s="109"/>
      <c r="I139" s="109"/>
      <c r="J139" s="109"/>
      <c r="K139" s="109"/>
      <c r="L139" s="163"/>
      <c r="M139" s="107"/>
      <c r="N139" s="109"/>
      <c r="O139" s="109"/>
      <c r="P139" s="109"/>
      <c r="Q139" s="109"/>
      <c r="R139" s="109"/>
      <c r="S139" s="109"/>
      <c r="T139" s="109"/>
      <c r="U139" s="109"/>
      <c r="V139" s="109"/>
      <c r="W139" s="109"/>
      <c r="X139" s="109"/>
      <c r="Y139" s="109"/>
      <c r="Z139" s="109"/>
    </row>
    <row r="140" spans="1:26">
      <c r="A140" s="52" t="str">
        <f>IF('יעדים משרדיים ותקשובים'!$E$7="","",'יעדים משרדיים ותקשובים'!$E$7)</f>
        <v>משרד ראש הממשלה</v>
      </c>
      <c r="B140" s="20" t="str">
        <f>IF('יעדים משרדיים ותקשובים'!$I$9="","",'יעדים משרדיים ותקשובים'!$I$9)</f>
        <v>pmo</v>
      </c>
      <c r="C140" s="16">
        <v>134</v>
      </c>
      <c r="D140" s="16" t="str">
        <f>IF(E140="","",CONCATENATE($B140,".S.",COUNTIF($B$6:B139,$B140)+1))</f>
        <v/>
      </c>
      <c r="E140" s="112"/>
      <c r="F140" s="108"/>
      <c r="G140" s="109"/>
      <c r="H140" s="109"/>
      <c r="I140" s="109"/>
      <c r="J140" s="109"/>
      <c r="K140" s="109"/>
      <c r="L140" s="163"/>
      <c r="M140" s="107"/>
      <c r="N140" s="109"/>
      <c r="O140" s="109"/>
      <c r="P140" s="109"/>
      <c r="Q140" s="109"/>
      <c r="R140" s="109"/>
      <c r="S140" s="109"/>
      <c r="T140" s="109"/>
      <c r="U140" s="109"/>
      <c r="V140" s="109"/>
      <c r="W140" s="109"/>
      <c r="X140" s="109"/>
      <c r="Y140" s="109"/>
      <c r="Z140" s="109"/>
    </row>
    <row r="141" spans="1:26">
      <c r="A141" s="52" t="str">
        <f>IF('יעדים משרדיים ותקשובים'!$E$7="","",'יעדים משרדיים ותקשובים'!$E$7)</f>
        <v>משרד ראש הממשלה</v>
      </c>
      <c r="B141" s="20" t="str">
        <f>IF('יעדים משרדיים ותקשובים'!$I$9="","",'יעדים משרדיים ותקשובים'!$I$9)</f>
        <v>pmo</v>
      </c>
      <c r="C141" s="16">
        <v>135</v>
      </c>
      <c r="D141" s="16" t="str">
        <f>IF(E141="","",CONCATENATE($B141,".S.",COUNTIF($B$6:B140,$B141)+1))</f>
        <v/>
      </c>
      <c r="E141" s="112"/>
      <c r="F141" s="108"/>
      <c r="G141" s="109"/>
      <c r="H141" s="109"/>
      <c r="I141" s="109"/>
      <c r="J141" s="109"/>
      <c r="K141" s="109"/>
      <c r="L141" s="163"/>
      <c r="M141" s="107"/>
      <c r="N141" s="109"/>
      <c r="O141" s="109"/>
      <c r="P141" s="109"/>
      <c r="Q141" s="109"/>
      <c r="R141" s="109"/>
      <c r="S141" s="109"/>
      <c r="T141" s="109"/>
      <c r="U141" s="109"/>
      <c r="V141" s="109"/>
      <c r="W141" s="109"/>
      <c r="X141" s="109"/>
      <c r="Y141" s="109"/>
      <c r="Z141" s="109"/>
    </row>
    <row r="142" spans="1:26">
      <c r="A142" s="52" t="str">
        <f>IF('יעדים משרדיים ותקשובים'!$E$7="","",'יעדים משרדיים ותקשובים'!$E$7)</f>
        <v>משרד ראש הממשלה</v>
      </c>
      <c r="B142" s="20" t="str">
        <f>IF('יעדים משרדיים ותקשובים'!$I$9="","",'יעדים משרדיים ותקשובים'!$I$9)</f>
        <v>pmo</v>
      </c>
      <c r="C142" s="16">
        <v>136</v>
      </c>
      <c r="D142" s="16" t="str">
        <f>IF(E142="","",CONCATENATE($B142,".S.",COUNTIF($B$6:B141,$B142)+1))</f>
        <v/>
      </c>
      <c r="E142" s="112"/>
      <c r="F142" s="108"/>
      <c r="G142" s="109"/>
      <c r="H142" s="109"/>
      <c r="I142" s="109"/>
      <c r="J142" s="109"/>
      <c r="K142" s="109"/>
      <c r="L142" s="163"/>
      <c r="M142" s="107"/>
      <c r="N142" s="109"/>
      <c r="O142" s="109"/>
      <c r="P142" s="109"/>
      <c r="Q142" s="109"/>
      <c r="R142" s="109"/>
      <c r="S142" s="109"/>
      <c r="T142" s="109"/>
      <c r="U142" s="109"/>
      <c r="V142" s="109"/>
      <c r="W142" s="109"/>
      <c r="X142" s="109"/>
      <c r="Y142" s="109"/>
      <c r="Z142" s="109"/>
    </row>
    <row r="143" spans="1:26">
      <c r="A143" s="52" t="str">
        <f>IF('יעדים משרדיים ותקשובים'!$E$7="","",'יעדים משרדיים ותקשובים'!$E$7)</f>
        <v>משרד ראש הממשלה</v>
      </c>
      <c r="B143" s="20" t="str">
        <f>IF('יעדים משרדיים ותקשובים'!$I$9="","",'יעדים משרדיים ותקשובים'!$I$9)</f>
        <v>pmo</v>
      </c>
      <c r="C143" s="16">
        <v>137</v>
      </c>
      <c r="D143" s="16" t="str">
        <f>IF(E143="","",CONCATENATE($B143,".S.",COUNTIF($B$6:B142,$B143)+1))</f>
        <v/>
      </c>
      <c r="E143" s="112"/>
      <c r="F143" s="108"/>
      <c r="G143" s="109"/>
      <c r="H143" s="109"/>
      <c r="I143" s="109"/>
      <c r="J143" s="109"/>
      <c r="K143" s="109"/>
      <c r="L143" s="163"/>
      <c r="M143" s="107"/>
      <c r="N143" s="109"/>
      <c r="O143" s="109"/>
      <c r="P143" s="109"/>
      <c r="Q143" s="109"/>
      <c r="R143" s="109"/>
      <c r="S143" s="109"/>
      <c r="T143" s="109"/>
      <c r="U143" s="109"/>
      <c r="V143" s="109"/>
      <c r="W143" s="109"/>
      <c r="X143" s="109"/>
      <c r="Y143" s="109"/>
      <c r="Z143" s="109"/>
    </row>
    <row r="144" spans="1:26">
      <c r="A144" s="52" t="str">
        <f>IF('יעדים משרדיים ותקשובים'!$E$7="","",'יעדים משרדיים ותקשובים'!$E$7)</f>
        <v>משרד ראש הממשלה</v>
      </c>
      <c r="B144" s="20" t="str">
        <f>IF('יעדים משרדיים ותקשובים'!$I$9="","",'יעדים משרדיים ותקשובים'!$I$9)</f>
        <v>pmo</v>
      </c>
      <c r="C144" s="16">
        <v>138</v>
      </c>
      <c r="D144" s="16" t="str">
        <f>IF(E144="","",CONCATENATE($B144,".S.",COUNTIF($B$6:B143,$B144)+1))</f>
        <v/>
      </c>
      <c r="E144" s="112"/>
      <c r="F144" s="108"/>
      <c r="G144" s="109"/>
      <c r="H144" s="109"/>
      <c r="I144" s="109"/>
      <c r="J144" s="109"/>
      <c r="K144" s="109"/>
      <c r="L144" s="163"/>
      <c r="M144" s="107"/>
      <c r="N144" s="109"/>
      <c r="O144" s="109"/>
      <c r="P144" s="109"/>
      <c r="Q144" s="109"/>
      <c r="R144" s="109"/>
      <c r="S144" s="109"/>
      <c r="T144" s="109"/>
      <c r="U144" s="109"/>
      <c r="V144" s="109"/>
      <c r="W144" s="109"/>
      <c r="X144" s="109"/>
      <c r="Y144" s="109"/>
      <c r="Z144" s="109"/>
    </row>
    <row r="145" spans="1:26">
      <c r="A145" s="52" t="str">
        <f>IF('יעדים משרדיים ותקשובים'!$E$7="","",'יעדים משרדיים ותקשובים'!$E$7)</f>
        <v>משרד ראש הממשלה</v>
      </c>
      <c r="B145" s="20" t="str">
        <f>IF('יעדים משרדיים ותקשובים'!$I$9="","",'יעדים משרדיים ותקשובים'!$I$9)</f>
        <v>pmo</v>
      </c>
      <c r="C145" s="16">
        <v>139</v>
      </c>
      <c r="D145" s="16" t="str">
        <f>IF(E145="","",CONCATENATE($B145,".S.",COUNTIF($B$6:B144,$B145)+1))</f>
        <v/>
      </c>
      <c r="E145" s="112"/>
      <c r="F145" s="108"/>
      <c r="G145" s="109"/>
      <c r="H145" s="109"/>
      <c r="I145" s="109"/>
      <c r="J145" s="109"/>
      <c r="K145" s="109"/>
      <c r="L145" s="163"/>
      <c r="M145" s="107"/>
      <c r="N145" s="109"/>
      <c r="O145" s="109"/>
      <c r="P145" s="109"/>
      <c r="Q145" s="109"/>
      <c r="R145" s="109"/>
      <c r="S145" s="109"/>
      <c r="T145" s="109"/>
      <c r="U145" s="109"/>
      <c r="V145" s="109"/>
      <c r="W145" s="109"/>
      <c r="X145" s="109"/>
      <c r="Y145" s="109"/>
      <c r="Z145" s="109"/>
    </row>
    <row r="146" spans="1:26">
      <c r="A146" s="52" t="str">
        <f>IF('יעדים משרדיים ותקשובים'!$E$7="","",'יעדים משרדיים ותקשובים'!$E$7)</f>
        <v>משרד ראש הממשלה</v>
      </c>
      <c r="B146" s="20" t="str">
        <f>IF('יעדים משרדיים ותקשובים'!$I$9="","",'יעדים משרדיים ותקשובים'!$I$9)</f>
        <v>pmo</v>
      </c>
      <c r="C146" s="16">
        <v>140</v>
      </c>
      <c r="D146" s="16" t="str">
        <f>IF(E146="","",CONCATENATE($B146,".S.",COUNTIF($B$6:B145,$B146)+1))</f>
        <v/>
      </c>
      <c r="E146" s="112"/>
      <c r="F146" s="108"/>
      <c r="G146" s="109"/>
      <c r="H146" s="109"/>
      <c r="I146" s="109"/>
      <c r="J146" s="109"/>
      <c r="K146" s="109"/>
      <c r="L146" s="163"/>
      <c r="M146" s="107"/>
      <c r="N146" s="109"/>
      <c r="O146" s="109"/>
      <c r="P146" s="109"/>
      <c r="Q146" s="109"/>
      <c r="R146" s="109"/>
      <c r="S146" s="109"/>
      <c r="T146" s="109"/>
      <c r="U146" s="109"/>
      <c r="V146" s="109"/>
      <c r="W146" s="109"/>
      <c r="X146" s="109"/>
      <c r="Y146" s="109"/>
      <c r="Z146" s="109"/>
    </row>
    <row r="147" spans="1:26">
      <c r="A147" s="52" t="str">
        <f>IF('יעדים משרדיים ותקשובים'!$E$7="","",'יעדים משרדיים ותקשובים'!$E$7)</f>
        <v>משרד ראש הממשלה</v>
      </c>
      <c r="B147" s="20" t="str">
        <f>IF('יעדים משרדיים ותקשובים'!$I$9="","",'יעדים משרדיים ותקשובים'!$I$9)</f>
        <v>pmo</v>
      </c>
      <c r="C147" s="16">
        <v>141</v>
      </c>
      <c r="D147" s="16" t="str">
        <f>IF(E147="","",CONCATENATE($B147,".S.",COUNTIF($B$6:B146,$B147)+1))</f>
        <v/>
      </c>
      <c r="E147" s="112"/>
      <c r="F147" s="108"/>
      <c r="G147" s="109"/>
      <c r="H147" s="109"/>
      <c r="I147" s="109"/>
      <c r="J147" s="109"/>
      <c r="K147" s="109"/>
      <c r="L147" s="163"/>
      <c r="M147" s="107"/>
      <c r="N147" s="109"/>
      <c r="O147" s="109"/>
      <c r="P147" s="109"/>
      <c r="Q147" s="109"/>
      <c r="R147" s="109"/>
      <c r="S147" s="109"/>
      <c r="T147" s="109"/>
      <c r="U147" s="109"/>
      <c r="V147" s="109"/>
      <c r="W147" s="109"/>
      <c r="X147" s="109"/>
      <c r="Y147" s="109"/>
      <c r="Z147" s="109"/>
    </row>
    <row r="148" spans="1:26">
      <c r="A148" s="52" t="str">
        <f>IF('יעדים משרדיים ותקשובים'!$E$7="","",'יעדים משרדיים ותקשובים'!$E$7)</f>
        <v>משרד ראש הממשלה</v>
      </c>
      <c r="B148" s="20" t="str">
        <f>IF('יעדים משרדיים ותקשובים'!$I$9="","",'יעדים משרדיים ותקשובים'!$I$9)</f>
        <v>pmo</v>
      </c>
      <c r="C148" s="16">
        <v>142</v>
      </c>
      <c r="D148" s="16" t="str">
        <f>IF(E148="","",CONCATENATE($B148,".S.",COUNTIF($B$6:B147,$B148)+1))</f>
        <v/>
      </c>
      <c r="E148" s="112"/>
      <c r="F148" s="108"/>
      <c r="G148" s="109"/>
      <c r="H148" s="109"/>
      <c r="I148" s="109"/>
      <c r="J148" s="109"/>
      <c r="K148" s="109"/>
      <c r="L148" s="163"/>
      <c r="M148" s="107"/>
      <c r="N148" s="109"/>
      <c r="O148" s="109"/>
      <c r="P148" s="109"/>
      <c r="Q148" s="109"/>
      <c r="R148" s="109"/>
      <c r="S148" s="109"/>
      <c r="T148" s="109"/>
      <c r="U148" s="109"/>
      <c r="V148" s="109"/>
      <c r="W148" s="109"/>
      <c r="X148" s="109"/>
      <c r="Y148" s="109"/>
      <c r="Z148" s="109"/>
    </row>
    <row r="149" spans="1:26">
      <c r="A149" s="52" t="str">
        <f>IF('יעדים משרדיים ותקשובים'!$E$7="","",'יעדים משרדיים ותקשובים'!$E$7)</f>
        <v>משרד ראש הממשלה</v>
      </c>
      <c r="B149" s="20" t="str">
        <f>IF('יעדים משרדיים ותקשובים'!$I$9="","",'יעדים משרדיים ותקשובים'!$I$9)</f>
        <v>pmo</v>
      </c>
      <c r="C149" s="16">
        <v>143</v>
      </c>
      <c r="D149" s="16" t="str">
        <f>IF(E149="","",CONCATENATE($B149,".S.",COUNTIF($B$6:B148,$B149)+1))</f>
        <v/>
      </c>
      <c r="E149" s="112"/>
      <c r="F149" s="108"/>
      <c r="G149" s="109"/>
      <c r="H149" s="109"/>
      <c r="I149" s="109"/>
      <c r="J149" s="109"/>
      <c r="K149" s="109"/>
      <c r="L149" s="163"/>
      <c r="M149" s="107"/>
      <c r="N149" s="109"/>
      <c r="O149" s="109"/>
      <c r="P149" s="109"/>
      <c r="Q149" s="109"/>
      <c r="R149" s="109"/>
      <c r="S149" s="109"/>
      <c r="T149" s="109"/>
      <c r="U149" s="109"/>
      <c r="V149" s="109"/>
      <c r="W149" s="109"/>
      <c r="X149" s="109"/>
      <c r="Y149" s="109"/>
      <c r="Z149" s="109"/>
    </row>
    <row r="150" spans="1:26">
      <c r="A150" s="52" t="str">
        <f>IF('יעדים משרדיים ותקשובים'!$E$7="","",'יעדים משרדיים ותקשובים'!$E$7)</f>
        <v>משרד ראש הממשלה</v>
      </c>
      <c r="B150" s="20" t="str">
        <f>IF('יעדים משרדיים ותקשובים'!$I$9="","",'יעדים משרדיים ותקשובים'!$I$9)</f>
        <v>pmo</v>
      </c>
      <c r="C150" s="16">
        <v>144</v>
      </c>
      <c r="D150" s="16" t="str">
        <f>IF(E150="","",CONCATENATE($B150,".S.",COUNTIF($B$6:B149,$B150)+1))</f>
        <v/>
      </c>
      <c r="E150" s="112"/>
      <c r="F150" s="108"/>
      <c r="G150" s="109"/>
      <c r="H150" s="109"/>
      <c r="I150" s="109"/>
      <c r="J150" s="109"/>
      <c r="K150" s="109"/>
      <c r="L150" s="163"/>
      <c r="M150" s="107"/>
      <c r="N150" s="109"/>
      <c r="O150" s="109"/>
      <c r="P150" s="109"/>
      <c r="Q150" s="109"/>
      <c r="R150" s="109"/>
      <c r="S150" s="109"/>
      <c r="T150" s="109"/>
      <c r="U150" s="109"/>
      <c r="V150" s="109"/>
      <c r="W150" s="109"/>
      <c r="X150" s="109"/>
      <c r="Y150" s="109"/>
      <c r="Z150" s="109"/>
    </row>
    <row r="151" spans="1:26">
      <c r="A151" s="52" t="str">
        <f>IF('יעדים משרדיים ותקשובים'!$E$7="","",'יעדים משרדיים ותקשובים'!$E$7)</f>
        <v>משרד ראש הממשלה</v>
      </c>
      <c r="B151" s="20" t="str">
        <f>IF('יעדים משרדיים ותקשובים'!$I$9="","",'יעדים משרדיים ותקשובים'!$I$9)</f>
        <v>pmo</v>
      </c>
      <c r="C151" s="16">
        <v>145</v>
      </c>
      <c r="D151" s="16" t="str">
        <f>IF(E151="","",CONCATENATE($B151,".S.",COUNTIF($B$6:B150,$B151)+1))</f>
        <v/>
      </c>
      <c r="E151" s="112"/>
      <c r="F151" s="108"/>
      <c r="G151" s="109"/>
      <c r="H151" s="109"/>
      <c r="I151" s="109"/>
      <c r="J151" s="109"/>
      <c r="K151" s="109"/>
      <c r="L151" s="163"/>
      <c r="M151" s="107"/>
      <c r="N151" s="109"/>
      <c r="O151" s="109"/>
      <c r="P151" s="109"/>
      <c r="Q151" s="109"/>
      <c r="R151" s="109"/>
      <c r="S151" s="109"/>
      <c r="T151" s="109"/>
      <c r="U151" s="109"/>
      <c r="V151" s="109"/>
      <c r="W151" s="109"/>
      <c r="X151" s="109"/>
      <c r="Y151" s="109"/>
      <c r="Z151" s="109"/>
    </row>
    <row r="152" spans="1:26">
      <c r="A152" s="52" t="str">
        <f>IF('יעדים משרדיים ותקשובים'!$E$7="","",'יעדים משרדיים ותקשובים'!$E$7)</f>
        <v>משרד ראש הממשלה</v>
      </c>
      <c r="B152" s="20" t="str">
        <f>IF('יעדים משרדיים ותקשובים'!$I$9="","",'יעדים משרדיים ותקשובים'!$I$9)</f>
        <v>pmo</v>
      </c>
      <c r="C152" s="16">
        <v>146</v>
      </c>
      <c r="D152" s="16" t="str">
        <f>IF(E152="","",CONCATENATE($B152,".S.",COUNTIF($B$6:B151,$B152)+1))</f>
        <v/>
      </c>
      <c r="E152" s="112"/>
      <c r="F152" s="108"/>
      <c r="G152" s="109"/>
      <c r="H152" s="109"/>
      <c r="I152" s="109"/>
      <c r="J152" s="109"/>
      <c r="K152" s="109"/>
      <c r="L152" s="163"/>
      <c r="M152" s="107"/>
      <c r="N152" s="109"/>
      <c r="O152" s="109"/>
      <c r="P152" s="109"/>
      <c r="Q152" s="109"/>
      <c r="R152" s="109"/>
      <c r="S152" s="109"/>
      <c r="T152" s="109"/>
      <c r="U152" s="109"/>
      <c r="V152" s="109"/>
      <c r="W152" s="109"/>
      <c r="X152" s="109"/>
      <c r="Y152" s="109"/>
      <c r="Z152" s="109"/>
    </row>
    <row r="153" spans="1:26">
      <c r="A153" s="52" t="str">
        <f>IF('יעדים משרדיים ותקשובים'!$E$7="","",'יעדים משרדיים ותקשובים'!$E$7)</f>
        <v>משרד ראש הממשלה</v>
      </c>
      <c r="B153" s="20" t="str">
        <f>IF('יעדים משרדיים ותקשובים'!$I$9="","",'יעדים משרדיים ותקשובים'!$I$9)</f>
        <v>pmo</v>
      </c>
      <c r="C153" s="16">
        <v>147</v>
      </c>
      <c r="D153" s="16" t="str">
        <f>IF(E153="","",CONCATENATE($B153,".S.",COUNTIF($B$6:B152,$B153)+1))</f>
        <v/>
      </c>
      <c r="E153" s="112"/>
      <c r="F153" s="108"/>
      <c r="G153" s="109"/>
      <c r="H153" s="109"/>
      <c r="I153" s="109"/>
      <c r="J153" s="109"/>
      <c r="K153" s="109"/>
      <c r="L153" s="163"/>
      <c r="M153" s="107"/>
      <c r="N153" s="109"/>
      <c r="O153" s="109"/>
      <c r="P153" s="109"/>
      <c r="Q153" s="109"/>
      <c r="R153" s="109"/>
      <c r="S153" s="109"/>
      <c r="T153" s="109"/>
      <c r="U153" s="109"/>
      <c r="V153" s="109"/>
      <c r="W153" s="109"/>
      <c r="X153" s="109"/>
      <c r="Y153" s="109"/>
      <c r="Z153" s="109"/>
    </row>
    <row r="154" spans="1:26">
      <c r="A154" s="52" t="str">
        <f>IF('יעדים משרדיים ותקשובים'!$E$7="","",'יעדים משרדיים ותקשובים'!$E$7)</f>
        <v>משרד ראש הממשלה</v>
      </c>
      <c r="B154" s="20" t="str">
        <f>IF('יעדים משרדיים ותקשובים'!$I$9="","",'יעדים משרדיים ותקשובים'!$I$9)</f>
        <v>pmo</v>
      </c>
      <c r="C154" s="16">
        <v>148</v>
      </c>
      <c r="D154" s="16" t="str">
        <f>IF(E154="","",CONCATENATE($B154,".S.",COUNTIF($B$6:B153,$B154)+1))</f>
        <v/>
      </c>
      <c r="E154" s="112"/>
      <c r="F154" s="108"/>
      <c r="G154" s="109"/>
      <c r="H154" s="109"/>
      <c r="I154" s="109"/>
      <c r="J154" s="109"/>
      <c r="K154" s="109"/>
      <c r="L154" s="163"/>
      <c r="M154" s="107"/>
      <c r="N154" s="109"/>
      <c r="O154" s="109"/>
      <c r="P154" s="109"/>
      <c r="Q154" s="109"/>
      <c r="R154" s="109"/>
      <c r="S154" s="109"/>
      <c r="T154" s="109"/>
      <c r="U154" s="109"/>
      <c r="V154" s="109"/>
      <c r="W154" s="109"/>
      <c r="X154" s="109"/>
      <c r="Y154" s="109"/>
      <c r="Z154" s="109"/>
    </row>
    <row r="155" spans="1:26">
      <c r="A155" s="52" t="str">
        <f>IF('יעדים משרדיים ותקשובים'!$E$7="","",'יעדים משרדיים ותקשובים'!$E$7)</f>
        <v>משרד ראש הממשלה</v>
      </c>
      <c r="B155" s="20" t="str">
        <f>IF('יעדים משרדיים ותקשובים'!$I$9="","",'יעדים משרדיים ותקשובים'!$I$9)</f>
        <v>pmo</v>
      </c>
      <c r="C155" s="16">
        <v>149</v>
      </c>
      <c r="D155" s="16" t="str">
        <f>IF(E155="","",CONCATENATE($B155,".S.",COUNTIF($B$6:B154,$B155)+1))</f>
        <v/>
      </c>
      <c r="E155" s="112"/>
      <c r="F155" s="108"/>
      <c r="G155" s="109"/>
      <c r="H155" s="109"/>
      <c r="I155" s="109"/>
      <c r="J155" s="109"/>
      <c r="K155" s="109"/>
      <c r="L155" s="163"/>
      <c r="M155" s="107"/>
      <c r="N155" s="109"/>
      <c r="O155" s="109"/>
      <c r="P155" s="109"/>
      <c r="Q155" s="109"/>
      <c r="R155" s="109"/>
      <c r="S155" s="109"/>
      <c r="T155" s="109"/>
      <c r="U155" s="109"/>
      <c r="V155" s="109"/>
      <c r="W155" s="109"/>
      <c r="X155" s="109"/>
      <c r="Y155" s="109"/>
      <c r="Z155" s="109"/>
    </row>
    <row r="156" spans="1:26">
      <c r="A156" s="52" t="str">
        <f>IF('יעדים משרדיים ותקשובים'!$E$7="","",'יעדים משרדיים ותקשובים'!$E$7)</f>
        <v>משרד ראש הממשלה</v>
      </c>
      <c r="B156" s="20" t="str">
        <f>IF('יעדים משרדיים ותקשובים'!$I$9="","",'יעדים משרדיים ותקשובים'!$I$9)</f>
        <v>pmo</v>
      </c>
      <c r="C156" s="16">
        <v>150</v>
      </c>
      <c r="D156" s="16" t="str">
        <f>IF(E156="","",CONCATENATE($B156,".S.",COUNTIF($B$6:B155,$B156)+1))</f>
        <v/>
      </c>
      <c r="E156" s="112"/>
      <c r="F156" s="108"/>
      <c r="G156" s="109"/>
      <c r="H156" s="109"/>
      <c r="I156" s="109"/>
      <c r="J156" s="109"/>
      <c r="K156" s="109"/>
      <c r="L156" s="163"/>
      <c r="M156" s="107"/>
      <c r="N156" s="109"/>
      <c r="O156" s="109"/>
      <c r="P156" s="109"/>
      <c r="Q156" s="109"/>
      <c r="R156" s="109"/>
      <c r="S156" s="109"/>
      <c r="T156" s="109"/>
      <c r="U156" s="109"/>
      <c r="V156" s="109"/>
      <c r="W156" s="109"/>
      <c r="X156" s="109"/>
      <c r="Y156" s="109"/>
      <c r="Z156" s="109"/>
    </row>
    <row r="157" spans="1:26">
      <c r="A157" s="52" t="str">
        <f>IF('יעדים משרדיים ותקשובים'!$E$7="","",'יעדים משרדיים ותקשובים'!$E$7)</f>
        <v>משרד ראש הממשלה</v>
      </c>
      <c r="B157" s="20" t="str">
        <f>IF('יעדים משרדיים ותקשובים'!$I$9="","",'יעדים משרדיים ותקשובים'!$I$9)</f>
        <v>pmo</v>
      </c>
      <c r="C157" s="16">
        <v>151</v>
      </c>
      <c r="D157" s="16" t="str">
        <f>IF(E157="","",CONCATENATE($B157,".S.",COUNTIF($B$6:B156,$B157)+1))</f>
        <v/>
      </c>
      <c r="E157" s="112"/>
      <c r="F157" s="108"/>
      <c r="G157" s="109"/>
      <c r="H157" s="109"/>
      <c r="I157" s="109"/>
      <c r="J157" s="109"/>
      <c r="K157" s="109"/>
      <c r="L157" s="163"/>
      <c r="M157" s="107"/>
      <c r="N157" s="109"/>
      <c r="O157" s="109"/>
      <c r="P157" s="109"/>
      <c r="Q157" s="109"/>
      <c r="R157" s="109"/>
      <c r="S157" s="109"/>
      <c r="T157" s="109"/>
      <c r="U157" s="109"/>
      <c r="V157" s="109"/>
      <c r="W157" s="109"/>
      <c r="X157" s="109"/>
      <c r="Y157" s="109"/>
      <c r="Z157" s="109"/>
    </row>
    <row r="158" spans="1:26">
      <c r="A158" s="52" t="str">
        <f>IF('יעדים משרדיים ותקשובים'!$E$7="","",'יעדים משרדיים ותקשובים'!$E$7)</f>
        <v>משרד ראש הממשלה</v>
      </c>
      <c r="B158" s="20" t="str">
        <f>IF('יעדים משרדיים ותקשובים'!$I$9="","",'יעדים משרדיים ותקשובים'!$I$9)</f>
        <v>pmo</v>
      </c>
      <c r="C158" s="16">
        <v>152</v>
      </c>
      <c r="D158" s="16" t="str">
        <f>IF(E158="","",CONCATENATE($B158,".S.",COUNTIF($B$6:B157,$B158)+1))</f>
        <v/>
      </c>
      <c r="E158" s="112"/>
      <c r="F158" s="108"/>
      <c r="G158" s="109"/>
      <c r="H158" s="109"/>
      <c r="I158" s="109"/>
      <c r="J158" s="109"/>
      <c r="K158" s="109"/>
      <c r="L158" s="163"/>
      <c r="M158" s="107"/>
      <c r="N158" s="109"/>
      <c r="O158" s="109"/>
      <c r="P158" s="109"/>
      <c r="Q158" s="109"/>
      <c r="R158" s="109"/>
      <c r="S158" s="109"/>
      <c r="T158" s="109"/>
      <c r="U158" s="109"/>
      <c r="V158" s="109"/>
      <c r="W158" s="109"/>
      <c r="X158" s="109"/>
      <c r="Y158" s="109"/>
      <c r="Z158" s="109"/>
    </row>
    <row r="159" spans="1:26">
      <c r="A159" s="52" t="str">
        <f>IF('יעדים משרדיים ותקשובים'!$E$7="","",'יעדים משרדיים ותקשובים'!$E$7)</f>
        <v>משרד ראש הממשלה</v>
      </c>
      <c r="B159" s="20" t="str">
        <f>IF('יעדים משרדיים ותקשובים'!$I$9="","",'יעדים משרדיים ותקשובים'!$I$9)</f>
        <v>pmo</v>
      </c>
      <c r="C159" s="16">
        <v>153</v>
      </c>
      <c r="D159" s="16" t="str">
        <f>IF(E159="","",CONCATENATE($B159,".S.",COUNTIF($B$6:B158,$B159)+1))</f>
        <v/>
      </c>
      <c r="E159" s="112"/>
      <c r="F159" s="108"/>
      <c r="G159" s="109"/>
      <c r="H159" s="109"/>
      <c r="I159" s="109"/>
      <c r="J159" s="109"/>
      <c r="K159" s="109"/>
      <c r="L159" s="163"/>
      <c r="M159" s="107"/>
      <c r="N159" s="109"/>
      <c r="O159" s="109"/>
      <c r="P159" s="109"/>
      <c r="Q159" s="109"/>
      <c r="R159" s="109"/>
      <c r="S159" s="109"/>
      <c r="T159" s="109"/>
      <c r="U159" s="109"/>
      <c r="V159" s="109"/>
      <c r="W159" s="109"/>
      <c r="X159" s="109"/>
      <c r="Y159" s="109"/>
      <c r="Z159" s="109"/>
    </row>
    <row r="160" spans="1:26">
      <c r="A160" s="52" t="str">
        <f>IF('יעדים משרדיים ותקשובים'!$E$7="","",'יעדים משרדיים ותקשובים'!$E$7)</f>
        <v>משרד ראש הממשלה</v>
      </c>
      <c r="B160" s="20" t="str">
        <f>IF('יעדים משרדיים ותקשובים'!$I$9="","",'יעדים משרדיים ותקשובים'!$I$9)</f>
        <v>pmo</v>
      </c>
      <c r="C160" s="16">
        <v>154</v>
      </c>
      <c r="D160" s="16" t="str">
        <f>IF(E160="","",CONCATENATE($B160,".S.",COUNTIF($B$6:B159,$B160)+1))</f>
        <v/>
      </c>
      <c r="E160" s="112"/>
      <c r="F160" s="108"/>
      <c r="G160" s="109"/>
      <c r="H160" s="109"/>
      <c r="I160" s="109"/>
      <c r="J160" s="109"/>
      <c r="K160" s="109"/>
      <c r="L160" s="163"/>
      <c r="M160" s="107"/>
      <c r="N160" s="109"/>
      <c r="O160" s="109"/>
      <c r="P160" s="109"/>
      <c r="Q160" s="109"/>
      <c r="R160" s="109"/>
      <c r="S160" s="109"/>
      <c r="T160" s="109"/>
      <c r="U160" s="109"/>
      <c r="V160" s="109"/>
      <c r="W160" s="109"/>
      <c r="X160" s="109"/>
      <c r="Y160" s="109"/>
      <c r="Z160" s="109"/>
    </row>
    <row r="161" spans="1:26">
      <c r="A161" s="52" t="str">
        <f>IF('יעדים משרדיים ותקשובים'!$E$7="","",'יעדים משרדיים ותקשובים'!$E$7)</f>
        <v>משרד ראש הממשלה</v>
      </c>
      <c r="B161" s="20" t="str">
        <f>IF('יעדים משרדיים ותקשובים'!$I$9="","",'יעדים משרדיים ותקשובים'!$I$9)</f>
        <v>pmo</v>
      </c>
      <c r="C161" s="16">
        <v>155</v>
      </c>
      <c r="D161" s="16" t="str">
        <f>IF(E161="","",CONCATENATE($B161,".S.",COUNTIF($B$6:B160,$B161)+1))</f>
        <v/>
      </c>
      <c r="E161" s="112"/>
      <c r="F161" s="108"/>
      <c r="G161" s="109"/>
      <c r="H161" s="109"/>
      <c r="I161" s="109"/>
      <c r="J161" s="109"/>
      <c r="K161" s="109"/>
      <c r="L161" s="163"/>
      <c r="M161" s="107"/>
      <c r="N161" s="109"/>
      <c r="O161" s="109"/>
      <c r="P161" s="109"/>
      <c r="Q161" s="109"/>
      <c r="R161" s="109"/>
      <c r="S161" s="109"/>
      <c r="T161" s="109"/>
      <c r="U161" s="109"/>
      <c r="V161" s="109"/>
      <c r="W161" s="109"/>
      <c r="X161" s="109"/>
      <c r="Y161" s="109"/>
      <c r="Z161" s="109"/>
    </row>
    <row r="162" spans="1:26">
      <c r="A162" s="52" t="str">
        <f>IF('יעדים משרדיים ותקשובים'!$E$7="","",'יעדים משרדיים ותקשובים'!$E$7)</f>
        <v>משרד ראש הממשלה</v>
      </c>
      <c r="B162" s="20" t="str">
        <f>IF('יעדים משרדיים ותקשובים'!$I$9="","",'יעדים משרדיים ותקשובים'!$I$9)</f>
        <v>pmo</v>
      </c>
      <c r="C162" s="16">
        <v>156</v>
      </c>
      <c r="D162" s="16" t="str">
        <f>IF(E162="","",CONCATENATE($B162,".S.",COUNTIF($B$6:B161,$B162)+1))</f>
        <v/>
      </c>
      <c r="E162" s="112"/>
      <c r="F162" s="108"/>
      <c r="G162" s="109"/>
      <c r="H162" s="109"/>
      <c r="I162" s="109"/>
      <c r="J162" s="109"/>
      <c r="K162" s="109"/>
      <c r="L162" s="163"/>
      <c r="M162" s="107"/>
      <c r="N162" s="109"/>
      <c r="O162" s="109"/>
      <c r="P162" s="109"/>
      <c r="Q162" s="109"/>
      <c r="R162" s="109"/>
      <c r="S162" s="109"/>
      <c r="T162" s="109"/>
      <c r="U162" s="109"/>
      <c r="V162" s="109"/>
      <c r="W162" s="109"/>
      <c r="X162" s="109"/>
      <c r="Y162" s="109"/>
      <c r="Z162" s="109"/>
    </row>
    <row r="163" spans="1:26">
      <c r="A163" s="52" t="str">
        <f>IF('יעדים משרדיים ותקשובים'!$E$7="","",'יעדים משרדיים ותקשובים'!$E$7)</f>
        <v>משרד ראש הממשלה</v>
      </c>
      <c r="B163" s="20" t="str">
        <f>IF('יעדים משרדיים ותקשובים'!$I$9="","",'יעדים משרדיים ותקשובים'!$I$9)</f>
        <v>pmo</v>
      </c>
      <c r="C163" s="16">
        <v>157</v>
      </c>
      <c r="D163" s="16" t="str">
        <f>IF(E163="","",CONCATENATE($B163,".S.",COUNTIF($B$6:B162,$B163)+1))</f>
        <v/>
      </c>
      <c r="E163" s="112"/>
      <c r="F163" s="108"/>
      <c r="G163" s="109"/>
      <c r="H163" s="109"/>
      <c r="I163" s="109"/>
      <c r="J163" s="109"/>
      <c r="K163" s="109"/>
      <c r="L163" s="163"/>
      <c r="M163" s="107"/>
      <c r="N163" s="109"/>
      <c r="O163" s="109"/>
      <c r="P163" s="109"/>
      <c r="Q163" s="109"/>
      <c r="R163" s="109"/>
      <c r="S163" s="109"/>
      <c r="T163" s="109"/>
      <c r="U163" s="109"/>
      <c r="V163" s="109"/>
      <c r="W163" s="109"/>
      <c r="X163" s="109"/>
      <c r="Y163" s="109"/>
      <c r="Z163" s="109"/>
    </row>
    <row r="164" spans="1:26">
      <c r="A164" s="52" t="str">
        <f>IF('יעדים משרדיים ותקשובים'!$E$7="","",'יעדים משרדיים ותקשובים'!$E$7)</f>
        <v>משרד ראש הממשלה</v>
      </c>
      <c r="B164" s="20" t="str">
        <f>IF('יעדים משרדיים ותקשובים'!$I$9="","",'יעדים משרדיים ותקשובים'!$I$9)</f>
        <v>pmo</v>
      </c>
      <c r="C164" s="16">
        <v>158</v>
      </c>
      <c r="D164" s="16" t="str">
        <f>IF(E164="","",CONCATENATE($B164,".S.",COUNTIF($B$6:B163,$B164)+1))</f>
        <v/>
      </c>
      <c r="E164" s="112"/>
      <c r="F164" s="108"/>
      <c r="G164" s="109"/>
      <c r="H164" s="109"/>
      <c r="I164" s="109"/>
      <c r="J164" s="109"/>
      <c r="K164" s="109"/>
      <c r="L164" s="163"/>
      <c r="M164" s="107"/>
      <c r="N164" s="109"/>
      <c r="O164" s="109"/>
      <c r="P164" s="109"/>
      <c r="Q164" s="109"/>
      <c r="R164" s="109"/>
      <c r="S164" s="109"/>
      <c r="T164" s="109"/>
      <c r="U164" s="109"/>
      <c r="V164" s="109"/>
      <c r="W164" s="109"/>
      <c r="X164" s="109"/>
      <c r="Y164" s="109"/>
      <c r="Z164" s="109"/>
    </row>
    <row r="165" spans="1:26">
      <c r="A165" s="52" t="str">
        <f>IF('יעדים משרדיים ותקשובים'!$E$7="","",'יעדים משרדיים ותקשובים'!$E$7)</f>
        <v>משרד ראש הממשלה</v>
      </c>
      <c r="B165" s="20" t="str">
        <f>IF('יעדים משרדיים ותקשובים'!$I$9="","",'יעדים משרדיים ותקשובים'!$I$9)</f>
        <v>pmo</v>
      </c>
      <c r="C165" s="16">
        <v>159</v>
      </c>
      <c r="D165" s="16" t="str">
        <f>IF(E165="","",CONCATENATE($B165,".S.",COUNTIF($B$6:B164,$B165)+1))</f>
        <v/>
      </c>
      <c r="E165" s="112"/>
      <c r="F165" s="108"/>
      <c r="G165" s="109"/>
      <c r="H165" s="109"/>
      <c r="I165" s="109"/>
      <c r="J165" s="109"/>
      <c r="K165" s="109"/>
      <c r="L165" s="163"/>
      <c r="M165" s="107"/>
      <c r="N165" s="109"/>
      <c r="O165" s="109"/>
      <c r="P165" s="109"/>
      <c r="Q165" s="109"/>
      <c r="R165" s="109"/>
      <c r="S165" s="109"/>
      <c r="T165" s="109"/>
      <c r="U165" s="109"/>
      <c r="V165" s="109"/>
      <c r="W165" s="109"/>
      <c r="X165" s="109"/>
      <c r="Y165" s="109"/>
      <c r="Z165" s="109"/>
    </row>
    <row r="166" spans="1:26">
      <c r="A166" s="52" t="str">
        <f>IF('יעדים משרדיים ותקשובים'!$E$7="","",'יעדים משרדיים ותקשובים'!$E$7)</f>
        <v>משרד ראש הממשלה</v>
      </c>
      <c r="B166" s="20" t="str">
        <f>IF('יעדים משרדיים ותקשובים'!$I$9="","",'יעדים משרדיים ותקשובים'!$I$9)</f>
        <v>pmo</v>
      </c>
      <c r="C166" s="16">
        <v>160</v>
      </c>
      <c r="D166" s="16" t="str">
        <f>IF(E166="","",CONCATENATE($B166,".S.",COUNTIF($B$6:B165,$B166)+1))</f>
        <v/>
      </c>
      <c r="E166" s="112"/>
      <c r="F166" s="108"/>
      <c r="G166" s="109"/>
      <c r="H166" s="109"/>
      <c r="I166" s="109"/>
      <c r="J166" s="109"/>
      <c r="K166" s="109"/>
      <c r="L166" s="163"/>
      <c r="M166" s="107"/>
      <c r="N166" s="109"/>
      <c r="O166" s="109"/>
      <c r="P166" s="109"/>
      <c r="Q166" s="109"/>
      <c r="R166" s="109"/>
      <c r="S166" s="109"/>
      <c r="T166" s="109"/>
      <c r="U166" s="109"/>
      <c r="V166" s="109"/>
      <c r="W166" s="109"/>
      <c r="X166" s="109"/>
      <c r="Y166" s="109"/>
      <c r="Z166" s="109"/>
    </row>
    <row r="167" spans="1:26">
      <c r="A167" s="52" t="str">
        <f>IF('יעדים משרדיים ותקשובים'!$E$7="","",'יעדים משרדיים ותקשובים'!$E$7)</f>
        <v>משרד ראש הממשלה</v>
      </c>
      <c r="B167" s="20" t="str">
        <f>IF('יעדים משרדיים ותקשובים'!$I$9="","",'יעדים משרדיים ותקשובים'!$I$9)</f>
        <v>pmo</v>
      </c>
      <c r="C167" s="16">
        <v>161</v>
      </c>
      <c r="D167" s="16" t="str">
        <f>IF(E167="","",CONCATENATE($B167,".S.",COUNTIF($B$6:B166,$B167)+1))</f>
        <v/>
      </c>
      <c r="E167" s="112"/>
      <c r="F167" s="108"/>
      <c r="G167" s="109"/>
      <c r="H167" s="109"/>
      <c r="I167" s="109"/>
      <c r="J167" s="109"/>
      <c r="K167" s="109"/>
      <c r="L167" s="163"/>
      <c r="M167" s="107"/>
      <c r="N167" s="109"/>
      <c r="O167" s="109"/>
      <c r="P167" s="109"/>
      <c r="Q167" s="109"/>
      <c r="R167" s="109"/>
      <c r="S167" s="109"/>
      <c r="T167" s="109"/>
      <c r="U167" s="109"/>
      <c r="V167" s="109"/>
      <c r="W167" s="109"/>
      <c r="X167" s="109"/>
      <c r="Y167" s="109"/>
      <c r="Z167" s="109"/>
    </row>
    <row r="168" spans="1:26">
      <c r="A168" s="52" t="str">
        <f>IF('יעדים משרדיים ותקשובים'!$E$7="","",'יעדים משרדיים ותקשובים'!$E$7)</f>
        <v>משרד ראש הממשלה</v>
      </c>
      <c r="B168" s="20" t="str">
        <f>IF('יעדים משרדיים ותקשובים'!$I$9="","",'יעדים משרדיים ותקשובים'!$I$9)</f>
        <v>pmo</v>
      </c>
      <c r="C168" s="16">
        <v>162</v>
      </c>
      <c r="D168" s="16" t="str">
        <f>IF(E168="","",CONCATENATE($B168,".S.",COUNTIF($B$6:B167,$B168)+1))</f>
        <v/>
      </c>
      <c r="E168" s="112"/>
      <c r="F168" s="108"/>
      <c r="G168" s="109"/>
      <c r="H168" s="109"/>
      <c r="I168" s="109"/>
      <c r="J168" s="109"/>
      <c r="K168" s="109"/>
      <c r="L168" s="163"/>
      <c r="M168" s="107"/>
      <c r="N168" s="109"/>
      <c r="O168" s="109"/>
      <c r="P168" s="109"/>
      <c r="Q168" s="109"/>
      <c r="R168" s="109"/>
      <c r="S168" s="109"/>
      <c r="T168" s="109"/>
      <c r="U168" s="109"/>
      <c r="V168" s="109"/>
      <c r="W168" s="109"/>
      <c r="X168" s="109"/>
      <c r="Y168" s="109"/>
      <c r="Z168" s="109"/>
    </row>
    <row r="169" spans="1:26">
      <c r="A169" s="52" t="str">
        <f>IF('יעדים משרדיים ותקשובים'!$E$7="","",'יעדים משרדיים ותקשובים'!$E$7)</f>
        <v>משרד ראש הממשלה</v>
      </c>
      <c r="B169" s="20" t="str">
        <f>IF('יעדים משרדיים ותקשובים'!$I$9="","",'יעדים משרדיים ותקשובים'!$I$9)</f>
        <v>pmo</v>
      </c>
      <c r="C169" s="16">
        <v>163</v>
      </c>
      <c r="D169" s="16" t="str">
        <f>IF(E169="","",CONCATENATE($B169,".S.",COUNTIF($B$6:B168,$B169)+1))</f>
        <v/>
      </c>
      <c r="E169" s="112"/>
      <c r="F169" s="108"/>
      <c r="G169" s="109"/>
      <c r="H169" s="109"/>
      <c r="I169" s="109"/>
      <c r="J169" s="109"/>
      <c r="K169" s="109"/>
      <c r="L169" s="163"/>
      <c r="M169" s="107"/>
      <c r="N169" s="109"/>
      <c r="O169" s="109"/>
      <c r="P169" s="109"/>
      <c r="Q169" s="109"/>
      <c r="R169" s="109"/>
      <c r="S169" s="109"/>
      <c r="T169" s="109"/>
      <c r="U169" s="109"/>
      <c r="V169" s="109"/>
      <c r="W169" s="109"/>
      <c r="X169" s="109"/>
      <c r="Y169" s="109"/>
      <c r="Z169" s="109"/>
    </row>
    <row r="170" spans="1:26">
      <c r="A170" s="52" t="str">
        <f>IF('יעדים משרדיים ותקשובים'!$E$7="","",'יעדים משרדיים ותקשובים'!$E$7)</f>
        <v>משרד ראש הממשלה</v>
      </c>
      <c r="B170" s="20" t="str">
        <f>IF('יעדים משרדיים ותקשובים'!$I$9="","",'יעדים משרדיים ותקשובים'!$I$9)</f>
        <v>pmo</v>
      </c>
      <c r="C170" s="16">
        <v>164</v>
      </c>
      <c r="D170" s="16" t="str">
        <f>IF(E170="","",CONCATENATE($B170,".S.",COUNTIF($B$6:B169,$B170)+1))</f>
        <v/>
      </c>
      <c r="E170" s="112"/>
      <c r="F170" s="108"/>
      <c r="G170" s="109"/>
      <c r="H170" s="109"/>
      <c r="I170" s="109"/>
      <c r="J170" s="109"/>
      <c r="K170" s="109"/>
      <c r="L170" s="163"/>
      <c r="M170" s="107"/>
      <c r="N170" s="109"/>
      <c r="O170" s="109"/>
      <c r="P170" s="109"/>
      <c r="Q170" s="109"/>
      <c r="R170" s="109"/>
      <c r="S170" s="109"/>
      <c r="T170" s="109"/>
      <c r="U170" s="109"/>
      <c r="V170" s="109"/>
      <c r="W170" s="109"/>
      <c r="X170" s="109"/>
      <c r="Y170" s="109"/>
      <c r="Z170" s="109"/>
    </row>
    <row r="171" spans="1:26">
      <c r="A171" s="52" t="str">
        <f>IF('יעדים משרדיים ותקשובים'!$E$7="","",'יעדים משרדיים ותקשובים'!$E$7)</f>
        <v>משרד ראש הממשלה</v>
      </c>
      <c r="B171" s="20" t="str">
        <f>IF('יעדים משרדיים ותקשובים'!$I$9="","",'יעדים משרדיים ותקשובים'!$I$9)</f>
        <v>pmo</v>
      </c>
      <c r="C171" s="16">
        <v>165</v>
      </c>
      <c r="D171" s="16" t="str">
        <f>IF(E171="","",CONCATENATE($B171,".S.",COUNTIF($B$6:B170,$B171)+1))</f>
        <v/>
      </c>
      <c r="E171" s="112"/>
      <c r="F171" s="108"/>
      <c r="G171" s="109"/>
      <c r="H171" s="109"/>
      <c r="I171" s="109"/>
      <c r="J171" s="109"/>
      <c r="K171" s="109"/>
      <c r="L171" s="163"/>
      <c r="M171" s="107"/>
      <c r="N171" s="109"/>
      <c r="O171" s="109"/>
      <c r="P171" s="109"/>
      <c r="Q171" s="109"/>
      <c r="R171" s="109"/>
      <c r="S171" s="109"/>
      <c r="T171" s="109"/>
      <c r="U171" s="109"/>
      <c r="V171" s="109"/>
      <c r="W171" s="109"/>
      <c r="X171" s="109"/>
      <c r="Y171" s="109"/>
      <c r="Z171" s="109"/>
    </row>
    <row r="172" spans="1:26">
      <c r="A172" s="52" t="str">
        <f>IF('יעדים משרדיים ותקשובים'!$E$7="","",'יעדים משרדיים ותקשובים'!$E$7)</f>
        <v>משרד ראש הממשלה</v>
      </c>
      <c r="B172" s="20" t="str">
        <f>IF('יעדים משרדיים ותקשובים'!$I$9="","",'יעדים משרדיים ותקשובים'!$I$9)</f>
        <v>pmo</v>
      </c>
      <c r="C172" s="16">
        <v>166</v>
      </c>
      <c r="D172" s="16" t="str">
        <f>IF(E172="","",CONCATENATE($B172,".S.",COUNTIF($B$6:B171,$B172)+1))</f>
        <v/>
      </c>
      <c r="E172" s="112"/>
      <c r="F172" s="108"/>
      <c r="G172" s="109"/>
      <c r="H172" s="109"/>
      <c r="I172" s="109"/>
      <c r="J172" s="109"/>
      <c r="K172" s="109"/>
      <c r="L172" s="163"/>
      <c r="M172" s="107"/>
      <c r="N172" s="109"/>
      <c r="O172" s="109"/>
      <c r="P172" s="109"/>
      <c r="Q172" s="109"/>
      <c r="R172" s="109"/>
      <c r="S172" s="109"/>
      <c r="T172" s="109"/>
      <c r="U172" s="109"/>
      <c r="V172" s="109"/>
      <c r="W172" s="109"/>
      <c r="X172" s="109"/>
      <c r="Y172" s="109"/>
      <c r="Z172" s="109"/>
    </row>
    <row r="173" spans="1:26">
      <c r="A173" s="52" t="str">
        <f>IF('יעדים משרדיים ותקשובים'!$E$7="","",'יעדים משרדיים ותקשובים'!$E$7)</f>
        <v>משרד ראש הממשלה</v>
      </c>
      <c r="B173" s="20" t="str">
        <f>IF('יעדים משרדיים ותקשובים'!$I$9="","",'יעדים משרדיים ותקשובים'!$I$9)</f>
        <v>pmo</v>
      </c>
      <c r="C173" s="16">
        <v>167</v>
      </c>
      <c r="D173" s="16" t="str">
        <f>IF(E173="","",CONCATENATE($B173,".S.",COUNTIF($B$6:B172,$B173)+1))</f>
        <v/>
      </c>
      <c r="E173" s="112"/>
      <c r="F173" s="108"/>
      <c r="G173" s="109"/>
      <c r="H173" s="109"/>
      <c r="I173" s="109"/>
      <c r="J173" s="109"/>
      <c r="K173" s="109"/>
      <c r="L173" s="163"/>
      <c r="M173" s="107"/>
      <c r="N173" s="109"/>
      <c r="O173" s="109"/>
      <c r="P173" s="109"/>
      <c r="Q173" s="109"/>
      <c r="R173" s="109"/>
      <c r="S173" s="109"/>
      <c r="T173" s="109"/>
      <c r="U173" s="109"/>
      <c r="V173" s="109"/>
      <c r="W173" s="109"/>
      <c r="X173" s="109"/>
      <c r="Y173" s="109"/>
      <c r="Z173" s="109"/>
    </row>
    <row r="174" spans="1:26">
      <c r="A174" s="52" t="str">
        <f>IF('יעדים משרדיים ותקשובים'!$E$7="","",'יעדים משרדיים ותקשובים'!$E$7)</f>
        <v>משרד ראש הממשלה</v>
      </c>
      <c r="B174" s="20" t="str">
        <f>IF('יעדים משרדיים ותקשובים'!$I$9="","",'יעדים משרדיים ותקשובים'!$I$9)</f>
        <v>pmo</v>
      </c>
      <c r="C174" s="16">
        <v>168</v>
      </c>
      <c r="D174" s="16" t="str">
        <f>IF(E174="","",CONCATENATE($B174,".S.",COUNTIF($B$6:B173,$B174)+1))</f>
        <v/>
      </c>
      <c r="E174" s="112"/>
      <c r="F174" s="108"/>
      <c r="G174" s="109"/>
      <c r="H174" s="109"/>
      <c r="I174" s="109"/>
      <c r="J174" s="109"/>
      <c r="K174" s="109"/>
      <c r="L174" s="163"/>
      <c r="M174" s="107"/>
      <c r="N174" s="109"/>
      <c r="O174" s="109"/>
      <c r="P174" s="109"/>
      <c r="Q174" s="109"/>
      <c r="R174" s="109"/>
      <c r="S174" s="109"/>
      <c r="T174" s="109"/>
      <c r="U174" s="109"/>
      <c r="V174" s="109"/>
      <c r="W174" s="109"/>
      <c r="X174" s="109"/>
      <c r="Y174" s="109"/>
      <c r="Z174" s="109"/>
    </row>
    <row r="175" spans="1:26">
      <c r="A175" s="52" t="str">
        <f>IF('יעדים משרדיים ותקשובים'!$E$7="","",'יעדים משרדיים ותקשובים'!$E$7)</f>
        <v>משרד ראש הממשלה</v>
      </c>
      <c r="B175" s="20" t="str">
        <f>IF('יעדים משרדיים ותקשובים'!$I$9="","",'יעדים משרדיים ותקשובים'!$I$9)</f>
        <v>pmo</v>
      </c>
      <c r="C175" s="16">
        <v>169</v>
      </c>
      <c r="D175" s="16" t="str">
        <f>IF(E175="","",CONCATENATE($B175,".S.",COUNTIF($B$6:B174,$B175)+1))</f>
        <v/>
      </c>
      <c r="E175" s="112"/>
      <c r="F175" s="108"/>
      <c r="G175" s="109"/>
      <c r="H175" s="109"/>
      <c r="I175" s="109"/>
      <c r="J175" s="109"/>
      <c r="K175" s="109"/>
      <c r="L175" s="163"/>
      <c r="M175" s="107"/>
      <c r="N175" s="109"/>
      <c r="O175" s="109"/>
      <c r="P175" s="109"/>
      <c r="Q175" s="109"/>
      <c r="R175" s="109"/>
      <c r="S175" s="109"/>
      <c r="T175" s="109"/>
      <c r="U175" s="109"/>
      <c r="V175" s="109"/>
      <c r="W175" s="109"/>
      <c r="X175" s="109"/>
      <c r="Y175" s="109"/>
      <c r="Z175" s="109"/>
    </row>
    <row r="176" spans="1:26">
      <c r="A176" s="52" t="str">
        <f>IF('יעדים משרדיים ותקשובים'!$E$7="","",'יעדים משרדיים ותקשובים'!$E$7)</f>
        <v>משרד ראש הממשלה</v>
      </c>
      <c r="B176" s="20" t="str">
        <f>IF('יעדים משרדיים ותקשובים'!$I$9="","",'יעדים משרדיים ותקשובים'!$I$9)</f>
        <v>pmo</v>
      </c>
      <c r="C176" s="16">
        <v>170</v>
      </c>
      <c r="D176" s="16" t="str">
        <f>IF(E176="","",CONCATENATE($B176,".S.",COUNTIF($B$6:B175,$B176)+1))</f>
        <v/>
      </c>
      <c r="E176" s="112"/>
      <c r="F176" s="108"/>
      <c r="G176" s="109"/>
      <c r="H176" s="109"/>
      <c r="I176" s="109"/>
      <c r="J176" s="109"/>
      <c r="K176" s="109"/>
      <c r="L176" s="163"/>
      <c r="M176" s="107"/>
      <c r="N176" s="109"/>
      <c r="O176" s="109"/>
      <c r="P176" s="109"/>
      <c r="Q176" s="109"/>
      <c r="R176" s="109"/>
      <c r="S176" s="109"/>
      <c r="T176" s="109"/>
      <c r="U176" s="109"/>
      <c r="V176" s="109"/>
      <c r="W176" s="109"/>
      <c r="X176" s="109"/>
      <c r="Y176" s="109"/>
      <c r="Z176" s="109"/>
    </row>
    <row r="177" spans="1:26">
      <c r="A177" s="52" t="str">
        <f>IF('יעדים משרדיים ותקשובים'!$E$7="","",'יעדים משרדיים ותקשובים'!$E$7)</f>
        <v>משרד ראש הממשלה</v>
      </c>
      <c r="B177" s="20" t="str">
        <f>IF('יעדים משרדיים ותקשובים'!$I$9="","",'יעדים משרדיים ותקשובים'!$I$9)</f>
        <v>pmo</v>
      </c>
      <c r="C177" s="16">
        <v>171</v>
      </c>
      <c r="D177" s="16" t="str">
        <f>IF(E177="","",CONCATENATE($B177,".S.",COUNTIF($B$6:B176,$B177)+1))</f>
        <v/>
      </c>
      <c r="E177" s="112"/>
      <c r="F177" s="108"/>
      <c r="G177" s="109"/>
      <c r="H177" s="109"/>
      <c r="I177" s="109"/>
      <c r="J177" s="109"/>
      <c r="K177" s="109"/>
      <c r="L177" s="163"/>
      <c r="M177" s="107"/>
      <c r="N177" s="109"/>
      <c r="O177" s="109"/>
      <c r="P177" s="109"/>
      <c r="Q177" s="109"/>
      <c r="R177" s="109"/>
      <c r="S177" s="109"/>
      <c r="T177" s="109"/>
      <c r="U177" s="109"/>
      <c r="V177" s="109"/>
      <c r="W177" s="109"/>
      <c r="X177" s="109"/>
      <c r="Y177" s="109"/>
      <c r="Z177" s="109"/>
    </row>
    <row r="178" spans="1:26">
      <c r="A178" s="52" t="str">
        <f>IF('יעדים משרדיים ותקשובים'!$E$7="","",'יעדים משרדיים ותקשובים'!$E$7)</f>
        <v>משרד ראש הממשלה</v>
      </c>
      <c r="B178" s="20" t="str">
        <f>IF('יעדים משרדיים ותקשובים'!$I$9="","",'יעדים משרדיים ותקשובים'!$I$9)</f>
        <v>pmo</v>
      </c>
      <c r="C178" s="16">
        <v>172</v>
      </c>
      <c r="D178" s="16" t="str">
        <f>IF(E178="","",CONCATENATE($B178,".S.",COUNTIF($B$6:B177,$B178)+1))</f>
        <v/>
      </c>
      <c r="E178" s="112"/>
      <c r="F178" s="108"/>
      <c r="G178" s="109"/>
      <c r="H178" s="109"/>
      <c r="I178" s="109"/>
      <c r="J178" s="109"/>
      <c r="K178" s="109"/>
      <c r="L178" s="163"/>
      <c r="M178" s="107"/>
      <c r="N178" s="109"/>
      <c r="O178" s="109"/>
      <c r="P178" s="109"/>
      <c r="Q178" s="109"/>
      <c r="R178" s="109"/>
      <c r="S178" s="109"/>
      <c r="T178" s="109"/>
      <c r="U178" s="109"/>
      <c r="V178" s="109"/>
      <c r="W178" s="109"/>
      <c r="X178" s="109"/>
      <c r="Y178" s="109"/>
      <c r="Z178" s="109"/>
    </row>
    <row r="179" spans="1:26">
      <c r="A179" s="52" t="str">
        <f>IF('יעדים משרדיים ותקשובים'!$E$7="","",'יעדים משרדיים ותקשובים'!$E$7)</f>
        <v>משרד ראש הממשלה</v>
      </c>
      <c r="B179" s="20" t="str">
        <f>IF('יעדים משרדיים ותקשובים'!$I$9="","",'יעדים משרדיים ותקשובים'!$I$9)</f>
        <v>pmo</v>
      </c>
      <c r="C179" s="16">
        <v>173</v>
      </c>
      <c r="D179" s="16" t="str">
        <f>IF(E179="","",CONCATENATE($B179,".S.",COUNTIF($B$6:B178,$B179)+1))</f>
        <v/>
      </c>
      <c r="E179" s="112"/>
      <c r="F179" s="108"/>
      <c r="G179" s="109"/>
      <c r="H179" s="109"/>
      <c r="I179" s="109"/>
      <c r="J179" s="109"/>
      <c r="K179" s="109"/>
      <c r="L179" s="163"/>
      <c r="M179" s="107"/>
      <c r="N179" s="109"/>
      <c r="O179" s="109"/>
      <c r="P179" s="109"/>
      <c r="Q179" s="109"/>
      <c r="R179" s="109"/>
      <c r="S179" s="109"/>
      <c r="T179" s="109"/>
      <c r="U179" s="109"/>
      <c r="V179" s="109"/>
      <c r="W179" s="109"/>
      <c r="X179" s="109"/>
      <c r="Y179" s="109"/>
      <c r="Z179" s="109"/>
    </row>
    <row r="180" spans="1:26">
      <c r="A180" s="52" t="str">
        <f>IF('יעדים משרדיים ותקשובים'!$E$7="","",'יעדים משרדיים ותקשובים'!$E$7)</f>
        <v>משרד ראש הממשלה</v>
      </c>
      <c r="B180" s="20" t="str">
        <f>IF('יעדים משרדיים ותקשובים'!$I$9="","",'יעדים משרדיים ותקשובים'!$I$9)</f>
        <v>pmo</v>
      </c>
      <c r="C180" s="16">
        <v>174</v>
      </c>
      <c r="D180" s="16" t="str">
        <f>IF(E180="","",CONCATENATE($B180,".S.",COUNTIF($B$6:B179,$B180)+1))</f>
        <v/>
      </c>
      <c r="E180" s="112"/>
      <c r="F180" s="108"/>
      <c r="G180" s="109"/>
      <c r="H180" s="109"/>
      <c r="I180" s="109"/>
      <c r="J180" s="109"/>
      <c r="K180" s="109"/>
      <c r="L180" s="163"/>
      <c r="M180" s="107"/>
      <c r="N180" s="109"/>
      <c r="O180" s="109"/>
      <c r="P180" s="109"/>
      <c r="Q180" s="109"/>
      <c r="R180" s="109"/>
      <c r="S180" s="109"/>
      <c r="T180" s="109"/>
      <c r="U180" s="109"/>
      <c r="V180" s="109"/>
      <c r="W180" s="109"/>
      <c r="X180" s="109"/>
      <c r="Y180" s="109"/>
      <c r="Z180" s="109"/>
    </row>
    <row r="181" spans="1:26">
      <c r="A181" s="52" t="str">
        <f>IF('יעדים משרדיים ותקשובים'!$E$7="","",'יעדים משרדיים ותקשובים'!$E$7)</f>
        <v>משרד ראש הממשלה</v>
      </c>
      <c r="B181" s="20" t="str">
        <f>IF('יעדים משרדיים ותקשובים'!$I$9="","",'יעדים משרדיים ותקשובים'!$I$9)</f>
        <v>pmo</v>
      </c>
      <c r="C181" s="16">
        <v>175</v>
      </c>
      <c r="D181" s="16" t="str">
        <f>IF(E181="","",CONCATENATE($B181,".S.",COUNTIF($B$6:B180,$B181)+1))</f>
        <v/>
      </c>
      <c r="E181" s="112"/>
      <c r="F181" s="108"/>
      <c r="G181" s="109"/>
      <c r="H181" s="109"/>
      <c r="I181" s="109"/>
      <c r="J181" s="109"/>
      <c r="K181" s="109"/>
      <c r="L181" s="163"/>
      <c r="M181" s="107"/>
      <c r="N181" s="109"/>
      <c r="O181" s="109"/>
      <c r="P181" s="109"/>
      <c r="Q181" s="109"/>
      <c r="R181" s="109"/>
      <c r="S181" s="109"/>
      <c r="T181" s="109"/>
      <c r="U181" s="109"/>
      <c r="V181" s="109"/>
      <c r="W181" s="109"/>
      <c r="X181" s="109"/>
      <c r="Y181" s="109"/>
      <c r="Z181" s="109"/>
    </row>
    <row r="182" spans="1:26">
      <c r="A182" s="52" t="str">
        <f>IF('יעדים משרדיים ותקשובים'!$E$7="","",'יעדים משרדיים ותקשובים'!$E$7)</f>
        <v>משרד ראש הממשלה</v>
      </c>
      <c r="B182" s="20" t="str">
        <f>IF('יעדים משרדיים ותקשובים'!$I$9="","",'יעדים משרדיים ותקשובים'!$I$9)</f>
        <v>pmo</v>
      </c>
      <c r="C182" s="16">
        <v>176</v>
      </c>
      <c r="D182" s="16" t="str">
        <f>IF(E182="","",CONCATENATE($B182,".S.",COUNTIF($B$6:B181,$B182)+1))</f>
        <v/>
      </c>
      <c r="E182" s="112"/>
      <c r="F182" s="108"/>
      <c r="G182" s="109"/>
      <c r="H182" s="109"/>
      <c r="I182" s="109"/>
      <c r="J182" s="109"/>
      <c r="K182" s="109"/>
      <c r="L182" s="163"/>
      <c r="M182" s="107"/>
      <c r="N182" s="109"/>
      <c r="O182" s="109"/>
      <c r="P182" s="109"/>
      <c r="Q182" s="109"/>
      <c r="R182" s="109"/>
      <c r="S182" s="109"/>
      <c r="T182" s="109"/>
      <c r="U182" s="109"/>
      <c r="V182" s="109"/>
      <c r="W182" s="109"/>
      <c r="X182" s="109"/>
      <c r="Y182" s="109"/>
      <c r="Z182" s="109"/>
    </row>
    <row r="183" spans="1:26">
      <c r="A183" s="52" t="str">
        <f>IF('יעדים משרדיים ותקשובים'!$E$7="","",'יעדים משרדיים ותקשובים'!$E$7)</f>
        <v>משרד ראש הממשלה</v>
      </c>
      <c r="B183" s="20" t="str">
        <f>IF('יעדים משרדיים ותקשובים'!$I$9="","",'יעדים משרדיים ותקשובים'!$I$9)</f>
        <v>pmo</v>
      </c>
      <c r="C183" s="16">
        <v>177</v>
      </c>
      <c r="D183" s="16" t="str">
        <f>IF(E183="","",CONCATENATE($B183,".S.",COUNTIF($B$6:B182,$B183)+1))</f>
        <v/>
      </c>
      <c r="E183" s="112"/>
      <c r="F183" s="108"/>
      <c r="G183" s="109"/>
      <c r="H183" s="109"/>
      <c r="I183" s="109"/>
      <c r="J183" s="109"/>
      <c r="K183" s="109"/>
      <c r="L183" s="163"/>
      <c r="M183" s="107"/>
      <c r="N183" s="109"/>
      <c r="O183" s="109"/>
      <c r="P183" s="109"/>
      <c r="Q183" s="109"/>
      <c r="R183" s="109"/>
      <c r="S183" s="109"/>
      <c r="T183" s="109"/>
      <c r="U183" s="109"/>
      <c r="V183" s="109"/>
      <c r="W183" s="109"/>
      <c r="X183" s="109"/>
      <c r="Y183" s="109"/>
      <c r="Z183" s="109"/>
    </row>
    <row r="184" spans="1:26">
      <c r="A184" s="52" t="str">
        <f>IF('יעדים משרדיים ותקשובים'!$E$7="","",'יעדים משרדיים ותקשובים'!$E$7)</f>
        <v>משרד ראש הממשלה</v>
      </c>
      <c r="B184" s="20" t="str">
        <f>IF('יעדים משרדיים ותקשובים'!$I$9="","",'יעדים משרדיים ותקשובים'!$I$9)</f>
        <v>pmo</v>
      </c>
      <c r="C184" s="16">
        <v>178</v>
      </c>
      <c r="D184" s="16" t="str">
        <f>IF(E184="","",CONCATENATE($B184,".S.",COUNTIF($B$6:B183,$B184)+1))</f>
        <v/>
      </c>
      <c r="E184" s="112"/>
      <c r="F184" s="108"/>
      <c r="G184" s="109"/>
      <c r="H184" s="109"/>
      <c r="I184" s="109"/>
      <c r="J184" s="109"/>
      <c r="K184" s="109"/>
      <c r="L184" s="163"/>
      <c r="M184" s="107"/>
      <c r="N184" s="109"/>
      <c r="O184" s="109"/>
      <c r="P184" s="109"/>
      <c r="Q184" s="109"/>
      <c r="R184" s="109"/>
      <c r="S184" s="109"/>
      <c r="T184" s="109"/>
      <c r="U184" s="109"/>
      <c r="V184" s="109"/>
      <c r="W184" s="109"/>
      <c r="X184" s="109"/>
      <c r="Y184" s="109"/>
      <c r="Z184" s="109"/>
    </row>
    <row r="185" spans="1:26">
      <c r="A185" s="52" t="str">
        <f>IF('יעדים משרדיים ותקשובים'!$E$7="","",'יעדים משרדיים ותקשובים'!$E$7)</f>
        <v>משרד ראש הממשלה</v>
      </c>
      <c r="B185" s="20" t="str">
        <f>IF('יעדים משרדיים ותקשובים'!$I$9="","",'יעדים משרדיים ותקשובים'!$I$9)</f>
        <v>pmo</v>
      </c>
      <c r="C185" s="16">
        <v>179</v>
      </c>
      <c r="D185" s="16" t="str">
        <f>IF(E185="","",CONCATENATE($B185,".S.",COUNTIF($B$6:B184,$B185)+1))</f>
        <v/>
      </c>
      <c r="E185" s="112"/>
      <c r="F185" s="108"/>
      <c r="G185" s="109"/>
      <c r="H185" s="109"/>
      <c r="I185" s="109"/>
      <c r="J185" s="109"/>
      <c r="K185" s="109"/>
      <c r="L185" s="163"/>
      <c r="M185" s="107"/>
      <c r="N185" s="109"/>
      <c r="O185" s="109"/>
      <c r="P185" s="109"/>
      <c r="Q185" s="109"/>
      <c r="R185" s="109"/>
      <c r="S185" s="109"/>
      <c r="T185" s="109"/>
      <c r="U185" s="109"/>
      <c r="V185" s="109"/>
      <c r="W185" s="109"/>
      <c r="X185" s="109"/>
      <c r="Y185" s="109"/>
      <c r="Z185" s="109"/>
    </row>
    <row r="186" spans="1:26">
      <c r="A186" s="52" t="str">
        <f>IF('יעדים משרדיים ותקשובים'!$E$7="","",'יעדים משרדיים ותקשובים'!$E$7)</f>
        <v>משרד ראש הממשלה</v>
      </c>
      <c r="B186" s="20" t="str">
        <f>IF('יעדים משרדיים ותקשובים'!$I$9="","",'יעדים משרדיים ותקשובים'!$I$9)</f>
        <v>pmo</v>
      </c>
      <c r="C186" s="16">
        <v>180</v>
      </c>
      <c r="D186" s="16" t="str">
        <f>IF(E186="","",CONCATENATE($B186,".S.",COUNTIF($B$6:B185,$B186)+1))</f>
        <v/>
      </c>
      <c r="E186" s="112"/>
      <c r="F186" s="108"/>
      <c r="G186" s="109"/>
      <c r="H186" s="109"/>
      <c r="I186" s="109"/>
      <c r="J186" s="109"/>
      <c r="K186" s="109"/>
      <c r="L186" s="163"/>
      <c r="M186" s="107"/>
      <c r="N186" s="109"/>
      <c r="O186" s="109"/>
      <c r="P186" s="109"/>
      <c r="Q186" s="109"/>
      <c r="R186" s="109"/>
      <c r="S186" s="109"/>
      <c r="T186" s="109"/>
      <c r="U186" s="109"/>
      <c r="V186" s="109"/>
      <c r="W186" s="109"/>
      <c r="X186" s="109"/>
      <c r="Y186" s="109"/>
      <c r="Z186" s="109"/>
    </row>
    <row r="187" spans="1:26">
      <c r="A187" s="52" t="str">
        <f>IF('יעדים משרדיים ותקשובים'!$E$7="","",'יעדים משרדיים ותקשובים'!$E$7)</f>
        <v>משרד ראש הממשלה</v>
      </c>
      <c r="B187" s="20" t="str">
        <f>IF('יעדים משרדיים ותקשובים'!$I$9="","",'יעדים משרדיים ותקשובים'!$I$9)</f>
        <v>pmo</v>
      </c>
      <c r="C187" s="16">
        <v>181</v>
      </c>
      <c r="D187" s="16" t="str">
        <f>IF(E187="","",CONCATENATE($B187,".S.",COUNTIF($B$6:B186,$B187)+1))</f>
        <v/>
      </c>
      <c r="E187" s="112"/>
      <c r="F187" s="108"/>
      <c r="G187" s="109"/>
      <c r="H187" s="109"/>
      <c r="I187" s="109"/>
      <c r="J187" s="109"/>
      <c r="K187" s="109"/>
      <c r="L187" s="163"/>
      <c r="M187" s="107"/>
      <c r="N187" s="109"/>
      <c r="O187" s="109"/>
      <c r="P187" s="109"/>
      <c r="Q187" s="109"/>
      <c r="R187" s="109"/>
      <c r="S187" s="109"/>
      <c r="T187" s="109"/>
      <c r="U187" s="109"/>
      <c r="V187" s="109"/>
      <c r="W187" s="109"/>
      <c r="X187" s="109"/>
      <c r="Y187" s="109"/>
      <c r="Z187" s="109"/>
    </row>
    <row r="188" spans="1:26">
      <c r="A188" s="52" t="str">
        <f>IF('יעדים משרדיים ותקשובים'!$E$7="","",'יעדים משרדיים ותקשובים'!$E$7)</f>
        <v>משרד ראש הממשלה</v>
      </c>
      <c r="B188" s="20" t="str">
        <f>IF('יעדים משרדיים ותקשובים'!$I$9="","",'יעדים משרדיים ותקשובים'!$I$9)</f>
        <v>pmo</v>
      </c>
      <c r="C188" s="16">
        <v>182</v>
      </c>
      <c r="D188" s="16" t="str">
        <f>IF(E188="","",CONCATENATE($B188,".S.",COUNTIF($B$6:B187,$B188)+1))</f>
        <v/>
      </c>
      <c r="E188" s="112"/>
      <c r="F188" s="108"/>
      <c r="G188" s="109"/>
      <c r="H188" s="109"/>
      <c r="I188" s="109"/>
      <c r="J188" s="109"/>
      <c r="K188" s="109"/>
      <c r="L188" s="163"/>
      <c r="M188" s="107"/>
      <c r="N188" s="109"/>
      <c r="O188" s="109"/>
      <c r="P188" s="109"/>
      <c r="Q188" s="109"/>
      <c r="R188" s="109"/>
      <c r="S188" s="109"/>
      <c r="T188" s="109"/>
      <c r="U188" s="109"/>
      <c r="V188" s="109"/>
      <c r="W188" s="109"/>
      <c r="X188" s="109"/>
      <c r="Y188" s="109"/>
      <c r="Z188" s="109"/>
    </row>
    <row r="189" spans="1:26">
      <c r="A189" s="52" t="str">
        <f>IF('יעדים משרדיים ותקשובים'!$E$7="","",'יעדים משרדיים ותקשובים'!$E$7)</f>
        <v>משרד ראש הממשלה</v>
      </c>
      <c r="B189" s="20" t="str">
        <f>IF('יעדים משרדיים ותקשובים'!$I$9="","",'יעדים משרדיים ותקשובים'!$I$9)</f>
        <v>pmo</v>
      </c>
      <c r="C189" s="16">
        <v>183</v>
      </c>
      <c r="D189" s="16" t="str">
        <f>IF(E189="","",CONCATENATE($B189,".S.",COUNTIF($B$6:B188,$B189)+1))</f>
        <v/>
      </c>
      <c r="E189" s="112"/>
      <c r="F189" s="108"/>
      <c r="G189" s="109"/>
      <c r="H189" s="109"/>
      <c r="I189" s="109"/>
      <c r="J189" s="109"/>
      <c r="K189" s="109"/>
      <c r="L189" s="163"/>
      <c r="M189" s="107"/>
      <c r="N189" s="109"/>
      <c r="O189" s="109"/>
      <c r="P189" s="109"/>
      <c r="Q189" s="109"/>
      <c r="R189" s="109"/>
      <c r="S189" s="109"/>
      <c r="T189" s="109"/>
      <c r="U189" s="109"/>
      <c r="V189" s="109"/>
      <c r="W189" s="109"/>
      <c r="X189" s="109"/>
      <c r="Y189" s="109"/>
      <c r="Z189" s="109"/>
    </row>
    <row r="190" spans="1:26">
      <c r="A190" s="52" t="str">
        <f>IF('יעדים משרדיים ותקשובים'!$E$7="","",'יעדים משרדיים ותקשובים'!$E$7)</f>
        <v>משרד ראש הממשלה</v>
      </c>
      <c r="B190" s="20" t="str">
        <f>IF('יעדים משרדיים ותקשובים'!$I$9="","",'יעדים משרדיים ותקשובים'!$I$9)</f>
        <v>pmo</v>
      </c>
      <c r="C190" s="16">
        <v>184</v>
      </c>
      <c r="D190" s="16" t="str">
        <f>IF(E190="","",CONCATENATE($B190,".S.",COUNTIF($B$6:B189,$B190)+1))</f>
        <v/>
      </c>
      <c r="E190" s="112"/>
      <c r="F190" s="108"/>
      <c r="G190" s="109"/>
      <c r="H190" s="109"/>
      <c r="I190" s="109"/>
      <c r="J190" s="109"/>
      <c r="K190" s="109"/>
      <c r="L190" s="163"/>
      <c r="M190" s="107"/>
      <c r="N190" s="109"/>
      <c r="O190" s="109"/>
      <c r="P190" s="109"/>
      <c r="Q190" s="109"/>
      <c r="R190" s="109"/>
      <c r="S190" s="109"/>
      <c r="T190" s="109"/>
      <c r="U190" s="109"/>
      <c r="V190" s="109"/>
      <c r="W190" s="109"/>
      <c r="X190" s="109"/>
      <c r="Y190" s="109"/>
      <c r="Z190" s="109"/>
    </row>
    <row r="191" spans="1:26">
      <c r="A191" s="52" t="str">
        <f>IF('יעדים משרדיים ותקשובים'!$E$7="","",'יעדים משרדיים ותקשובים'!$E$7)</f>
        <v>משרד ראש הממשלה</v>
      </c>
      <c r="B191" s="20" t="str">
        <f>IF('יעדים משרדיים ותקשובים'!$I$9="","",'יעדים משרדיים ותקשובים'!$I$9)</f>
        <v>pmo</v>
      </c>
      <c r="C191" s="16">
        <v>185</v>
      </c>
      <c r="D191" s="16" t="str">
        <f>IF(E191="","",CONCATENATE($B191,".S.",COUNTIF($B$6:B190,$B191)+1))</f>
        <v/>
      </c>
      <c r="E191" s="112"/>
      <c r="F191" s="108"/>
      <c r="G191" s="109"/>
      <c r="H191" s="109"/>
      <c r="I191" s="109"/>
      <c r="J191" s="109"/>
      <c r="K191" s="109"/>
      <c r="L191" s="163"/>
      <c r="M191" s="107"/>
      <c r="N191" s="109"/>
      <c r="O191" s="109"/>
      <c r="P191" s="109"/>
      <c r="Q191" s="109"/>
      <c r="R191" s="109"/>
      <c r="S191" s="109"/>
      <c r="T191" s="109"/>
      <c r="U191" s="109"/>
      <c r="V191" s="109"/>
      <c r="W191" s="109"/>
      <c r="X191" s="109"/>
      <c r="Y191" s="109"/>
      <c r="Z191" s="109"/>
    </row>
    <row r="192" spans="1:26">
      <c r="A192" s="52" t="str">
        <f>IF('יעדים משרדיים ותקשובים'!$E$7="","",'יעדים משרדיים ותקשובים'!$E$7)</f>
        <v>משרד ראש הממשלה</v>
      </c>
      <c r="B192" s="20" t="str">
        <f>IF('יעדים משרדיים ותקשובים'!$I$9="","",'יעדים משרדיים ותקשובים'!$I$9)</f>
        <v>pmo</v>
      </c>
      <c r="C192" s="16">
        <v>186</v>
      </c>
      <c r="D192" s="16" t="str">
        <f>IF(E192="","",CONCATENATE($B192,".S.",COUNTIF($B$6:B191,$B192)+1))</f>
        <v/>
      </c>
      <c r="E192" s="112"/>
      <c r="F192" s="108"/>
      <c r="G192" s="109"/>
      <c r="H192" s="109"/>
      <c r="I192" s="109"/>
      <c r="J192" s="109"/>
      <c r="K192" s="109"/>
      <c r="L192" s="163"/>
      <c r="M192" s="107"/>
      <c r="N192" s="109"/>
      <c r="O192" s="109"/>
      <c r="P192" s="109"/>
      <c r="Q192" s="109"/>
      <c r="R192" s="109"/>
      <c r="S192" s="109"/>
      <c r="T192" s="109"/>
      <c r="U192" s="109"/>
      <c r="V192" s="109"/>
      <c r="W192" s="109"/>
      <c r="X192" s="109"/>
      <c r="Y192" s="109"/>
      <c r="Z192" s="109"/>
    </row>
    <row r="193" spans="1:26">
      <c r="A193" s="52" t="str">
        <f>IF('יעדים משרדיים ותקשובים'!$E$7="","",'יעדים משרדיים ותקשובים'!$E$7)</f>
        <v>משרד ראש הממשלה</v>
      </c>
      <c r="B193" s="20" t="str">
        <f>IF('יעדים משרדיים ותקשובים'!$I$9="","",'יעדים משרדיים ותקשובים'!$I$9)</f>
        <v>pmo</v>
      </c>
      <c r="C193" s="16">
        <v>187</v>
      </c>
      <c r="D193" s="16" t="str">
        <f>IF(E193="","",CONCATENATE($B193,".S.",COUNTIF($B$6:B192,$B193)+1))</f>
        <v/>
      </c>
      <c r="E193" s="112"/>
      <c r="F193" s="108"/>
      <c r="G193" s="109"/>
      <c r="H193" s="109"/>
      <c r="I193" s="109"/>
      <c r="J193" s="109"/>
      <c r="K193" s="109"/>
      <c r="L193" s="163"/>
      <c r="M193" s="107"/>
      <c r="N193" s="109"/>
      <c r="O193" s="109"/>
      <c r="P193" s="109"/>
      <c r="Q193" s="109"/>
      <c r="R193" s="109"/>
      <c r="S193" s="109"/>
      <c r="T193" s="109"/>
      <c r="U193" s="109"/>
      <c r="V193" s="109"/>
      <c r="W193" s="109"/>
      <c r="X193" s="109"/>
      <c r="Y193" s="109"/>
      <c r="Z193" s="109"/>
    </row>
    <row r="194" spans="1:26">
      <c r="A194" s="52" t="str">
        <f>IF('יעדים משרדיים ותקשובים'!$E$7="","",'יעדים משרדיים ותקשובים'!$E$7)</f>
        <v>משרד ראש הממשלה</v>
      </c>
      <c r="B194" s="20" t="str">
        <f>IF('יעדים משרדיים ותקשובים'!$I$9="","",'יעדים משרדיים ותקשובים'!$I$9)</f>
        <v>pmo</v>
      </c>
      <c r="C194" s="16">
        <v>188</v>
      </c>
      <c r="D194" s="16" t="str">
        <f>IF(E194="","",CONCATENATE($B194,".S.",COUNTIF($B$6:B193,$B194)+1))</f>
        <v/>
      </c>
      <c r="E194" s="112"/>
      <c r="F194" s="108"/>
      <c r="G194" s="109"/>
      <c r="H194" s="109"/>
      <c r="I194" s="109"/>
      <c r="J194" s="109"/>
      <c r="K194" s="109"/>
      <c r="L194" s="163"/>
      <c r="M194" s="107"/>
      <c r="N194" s="109"/>
      <c r="O194" s="109"/>
      <c r="P194" s="109"/>
      <c r="Q194" s="109"/>
      <c r="R194" s="109"/>
      <c r="S194" s="109"/>
      <c r="T194" s="109"/>
      <c r="U194" s="109"/>
      <c r="V194" s="109"/>
      <c r="W194" s="109"/>
      <c r="X194" s="109"/>
      <c r="Y194" s="109"/>
      <c r="Z194" s="109"/>
    </row>
    <row r="195" spans="1:26">
      <c r="A195" s="52" t="str">
        <f>IF('יעדים משרדיים ותקשובים'!$E$7="","",'יעדים משרדיים ותקשובים'!$E$7)</f>
        <v>משרד ראש הממשלה</v>
      </c>
      <c r="B195" s="20" t="str">
        <f>IF('יעדים משרדיים ותקשובים'!$I$9="","",'יעדים משרדיים ותקשובים'!$I$9)</f>
        <v>pmo</v>
      </c>
      <c r="C195" s="16">
        <v>189</v>
      </c>
      <c r="D195" s="16" t="str">
        <f>IF(E195="","",CONCATENATE($B195,".S.",COUNTIF($B$6:B194,$B195)+1))</f>
        <v/>
      </c>
      <c r="E195" s="112"/>
      <c r="F195" s="108"/>
      <c r="G195" s="109"/>
      <c r="H195" s="109"/>
      <c r="I195" s="109"/>
      <c r="J195" s="109"/>
      <c r="K195" s="109"/>
      <c r="L195" s="163"/>
      <c r="M195" s="107"/>
      <c r="N195" s="109"/>
      <c r="O195" s="109"/>
      <c r="P195" s="109"/>
      <c r="Q195" s="109"/>
      <c r="R195" s="109"/>
      <c r="S195" s="109"/>
      <c r="T195" s="109"/>
      <c r="U195" s="109"/>
      <c r="V195" s="109"/>
      <c r="W195" s="109"/>
      <c r="X195" s="109"/>
      <c r="Y195" s="109"/>
      <c r="Z195" s="109"/>
    </row>
    <row r="196" spans="1:26">
      <c r="A196" s="52" t="str">
        <f>IF('יעדים משרדיים ותקשובים'!$E$7="","",'יעדים משרדיים ותקשובים'!$E$7)</f>
        <v>משרד ראש הממשלה</v>
      </c>
      <c r="B196" s="20" t="str">
        <f>IF('יעדים משרדיים ותקשובים'!$I$9="","",'יעדים משרדיים ותקשובים'!$I$9)</f>
        <v>pmo</v>
      </c>
      <c r="C196" s="16">
        <v>190</v>
      </c>
      <c r="D196" s="16" t="str">
        <f>IF(E196="","",CONCATENATE($B196,".S.",COUNTIF($B$6:B195,$B196)+1))</f>
        <v/>
      </c>
      <c r="E196" s="112"/>
      <c r="F196" s="108"/>
      <c r="G196" s="109"/>
      <c r="H196" s="109"/>
      <c r="I196" s="109"/>
      <c r="J196" s="109"/>
      <c r="K196" s="109"/>
      <c r="L196" s="163"/>
      <c r="M196" s="107"/>
      <c r="N196" s="109"/>
      <c r="O196" s="109"/>
      <c r="P196" s="109"/>
      <c r="Q196" s="109"/>
      <c r="R196" s="109"/>
      <c r="S196" s="109"/>
      <c r="T196" s="109"/>
      <c r="U196" s="109"/>
      <c r="V196" s="109"/>
      <c r="W196" s="109"/>
      <c r="X196" s="109"/>
      <c r="Y196" s="109"/>
      <c r="Z196" s="109"/>
    </row>
    <row r="197" spans="1:26">
      <c r="A197" s="52" t="str">
        <f>IF('יעדים משרדיים ותקשובים'!$E$7="","",'יעדים משרדיים ותקשובים'!$E$7)</f>
        <v>משרד ראש הממשלה</v>
      </c>
      <c r="B197" s="20" t="str">
        <f>IF('יעדים משרדיים ותקשובים'!$I$9="","",'יעדים משרדיים ותקשובים'!$I$9)</f>
        <v>pmo</v>
      </c>
      <c r="C197" s="16">
        <v>191</v>
      </c>
      <c r="D197" s="16" t="str">
        <f>IF(E197="","",CONCATENATE($B197,".S.",COUNTIF($B$6:B196,$B197)+1))</f>
        <v/>
      </c>
      <c r="E197" s="112"/>
      <c r="F197" s="108"/>
      <c r="G197" s="109"/>
      <c r="H197" s="109"/>
      <c r="I197" s="109"/>
      <c r="J197" s="109"/>
      <c r="K197" s="109"/>
      <c r="L197" s="163"/>
      <c r="M197" s="107"/>
      <c r="N197" s="109"/>
      <c r="O197" s="109"/>
      <c r="P197" s="109"/>
      <c r="Q197" s="109"/>
      <c r="R197" s="109"/>
      <c r="S197" s="109"/>
      <c r="T197" s="109"/>
      <c r="U197" s="109"/>
      <c r="V197" s="109"/>
      <c r="W197" s="109"/>
      <c r="X197" s="109"/>
      <c r="Y197" s="109"/>
      <c r="Z197" s="109"/>
    </row>
    <row r="198" spans="1:26">
      <c r="A198" s="52" t="str">
        <f>IF('יעדים משרדיים ותקשובים'!$E$7="","",'יעדים משרדיים ותקשובים'!$E$7)</f>
        <v>משרד ראש הממשלה</v>
      </c>
      <c r="B198" s="20" t="str">
        <f>IF('יעדים משרדיים ותקשובים'!$I$9="","",'יעדים משרדיים ותקשובים'!$I$9)</f>
        <v>pmo</v>
      </c>
      <c r="C198" s="16">
        <v>192</v>
      </c>
      <c r="D198" s="16" t="str">
        <f>IF(E198="","",CONCATENATE($B198,".S.",COUNTIF($B$6:B197,$B198)+1))</f>
        <v/>
      </c>
      <c r="E198" s="112"/>
      <c r="F198" s="108"/>
      <c r="G198" s="109"/>
      <c r="H198" s="109"/>
      <c r="I198" s="109"/>
      <c r="J198" s="109"/>
      <c r="K198" s="109"/>
      <c r="L198" s="163"/>
      <c r="M198" s="107"/>
      <c r="N198" s="109"/>
      <c r="O198" s="109"/>
      <c r="P198" s="109"/>
      <c r="Q198" s="109"/>
      <c r="R198" s="109"/>
      <c r="S198" s="109"/>
      <c r="T198" s="109"/>
      <c r="U198" s="109"/>
      <c r="V198" s="109"/>
      <c r="W198" s="109"/>
      <c r="X198" s="109"/>
      <c r="Y198" s="109"/>
      <c r="Z198" s="109"/>
    </row>
    <row r="199" spans="1:26">
      <c r="A199" s="52" t="str">
        <f>IF('יעדים משרדיים ותקשובים'!$E$7="","",'יעדים משרדיים ותקשובים'!$E$7)</f>
        <v>משרד ראש הממשלה</v>
      </c>
      <c r="B199" s="20" t="str">
        <f>IF('יעדים משרדיים ותקשובים'!$I$9="","",'יעדים משרדיים ותקשובים'!$I$9)</f>
        <v>pmo</v>
      </c>
      <c r="C199" s="16">
        <v>193</v>
      </c>
      <c r="D199" s="16" t="str">
        <f>IF(E199="","",CONCATENATE($B199,".S.",COUNTIF($B$6:B198,$B199)+1))</f>
        <v/>
      </c>
      <c r="E199" s="112"/>
      <c r="F199" s="108"/>
      <c r="G199" s="109"/>
      <c r="H199" s="109"/>
      <c r="I199" s="109"/>
      <c r="J199" s="109"/>
      <c r="K199" s="109"/>
      <c r="L199" s="163"/>
      <c r="M199" s="107"/>
      <c r="N199" s="109"/>
      <c r="O199" s="109"/>
      <c r="P199" s="109"/>
      <c r="Q199" s="109"/>
      <c r="R199" s="109"/>
      <c r="S199" s="109"/>
      <c r="T199" s="109"/>
      <c r="U199" s="109"/>
      <c r="V199" s="109"/>
      <c r="W199" s="109"/>
      <c r="X199" s="109"/>
      <c r="Y199" s="109"/>
      <c r="Z199" s="109"/>
    </row>
    <row r="200" spans="1:26">
      <c r="A200" s="52" t="str">
        <f>IF('יעדים משרדיים ותקשובים'!$E$7="","",'יעדים משרדיים ותקשובים'!$E$7)</f>
        <v>משרד ראש הממשלה</v>
      </c>
      <c r="B200" s="20" t="str">
        <f>IF('יעדים משרדיים ותקשובים'!$I$9="","",'יעדים משרדיים ותקשובים'!$I$9)</f>
        <v>pmo</v>
      </c>
      <c r="C200" s="16">
        <v>194</v>
      </c>
      <c r="D200" s="16" t="str">
        <f>IF(E200="","",CONCATENATE($B200,".S.",COUNTIF($B$6:B199,$B200)+1))</f>
        <v/>
      </c>
      <c r="E200" s="112"/>
      <c r="F200" s="108"/>
      <c r="G200" s="109"/>
      <c r="H200" s="109"/>
      <c r="I200" s="109"/>
      <c r="J200" s="109"/>
      <c r="K200" s="109"/>
      <c r="L200" s="163"/>
      <c r="M200" s="107"/>
      <c r="N200" s="109"/>
      <c r="O200" s="109"/>
      <c r="P200" s="109"/>
      <c r="Q200" s="109"/>
      <c r="R200" s="109"/>
      <c r="S200" s="109"/>
      <c r="T200" s="109"/>
      <c r="U200" s="109"/>
      <c r="V200" s="109"/>
      <c r="W200" s="109"/>
      <c r="X200" s="109"/>
      <c r="Y200" s="109"/>
      <c r="Z200" s="109"/>
    </row>
    <row r="201" spans="1:26">
      <c r="A201" s="52" t="str">
        <f>IF('יעדים משרדיים ותקשובים'!$E$7="","",'יעדים משרדיים ותקשובים'!$E$7)</f>
        <v>משרד ראש הממשלה</v>
      </c>
      <c r="B201" s="20" t="str">
        <f>IF('יעדים משרדיים ותקשובים'!$I$9="","",'יעדים משרדיים ותקשובים'!$I$9)</f>
        <v>pmo</v>
      </c>
      <c r="C201" s="16">
        <v>195</v>
      </c>
      <c r="D201" s="16" t="str">
        <f>IF(E201="","",CONCATENATE($B201,".S.",COUNTIF($B$6:B200,$B201)+1))</f>
        <v/>
      </c>
      <c r="E201" s="112"/>
      <c r="F201" s="108"/>
      <c r="G201" s="109"/>
      <c r="H201" s="109"/>
      <c r="I201" s="109"/>
      <c r="J201" s="109"/>
      <c r="K201" s="109"/>
      <c r="L201" s="163"/>
      <c r="M201" s="107"/>
      <c r="N201" s="109"/>
      <c r="O201" s="109"/>
      <c r="P201" s="109"/>
      <c r="Q201" s="109"/>
      <c r="R201" s="109"/>
      <c r="S201" s="109"/>
      <c r="T201" s="109"/>
      <c r="U201" s="109"/>
      <c r="V201" s="109"/>
      <c r="W201" s="109"/>
      <c r="X201" s="109"/>
      <c r="Y201" s="109"/>
      <c r="Z201" s="109"/>
    </row>
    <row r="202" spans="1:26">
      <c r="A202" s="52" t="str">
        <f>IF('יעדים משרדיים ותקשובים'!$E$7="","",'יעדים משרדיים ותקשובים'!$E$7)</f>
        <v>משרד ראש הממשלה</v>
      </c>
      <c r="B202" s="20" t="str">
        <f>IF('יעדים משרדיים ותקשובים'!$I$9="","",'יעדים משרדיים ותקשובים'!$I$9)</f>
        <v>pmo</v>
      </c>
      <c r="C202" s="16">
        <v>196</v>
      </c>
      <c r="D202" s="16" t="str">
        <f>IF(E202="","",CONCATENATE($B202,".S.",COUNTIF($B$6:B201,$B202)+1))</f>
        <v/>
      </c>
      <c r="E202" s="112"/>
      <c r="F202" s="108"/>
      <c r="G202" s="109"/>
      <c r="H202" s="109"/>
      <c r="I202" s="109"/>
      <c r="J202" s="109"/>
      <c r="K202" s="109"/>
      <c r="L202" s="163"/>
      <c r="M202" s="107"/>
      <c r="N202" s="109"/>
      <c r="O202" s="109"/>
      <c r="P202" s="109"/>
      <c r="Q202" s="109"/>
      <c r="R202" s="109"/>
      <c r="S202" s="109"/>
      <c r="T202" s="109"/>
      <c r="U202" s="109"/>
      <c r="V202" s="109"/>
      <c r="W202" s="109"/>
      <c r="X202" s="109"/>
      <c r="Y202" s="109"/>
      <c r="Z202" s="109"/>
    </row>
    <row r="203" spans="1:26">
      <c r="A203" s="52" t="str">
        <f>IF('יעדים משרדיים ותקשובים'!$E$7="","",'יעדים משרדיים ותקשובים'!$E$7)</f>
        <v>משרד ראש הממשלה</v>
      </c>
      <c r="B203" s="20" t="str">
        <f>IF('יעדים משרדיים ותקשובים'!$I$9="","",'יעדים משרדיים ותקשובים'!$I$9)</f>
        <v>pmo</v>
      </c>
      <c r="C203" s="16">
        <v>197</v>
      </c>
      <c r="D203" s="16" t="str">
        <f>IF(E203="","",CONCATENATE($B203,".S.",COUNTIF($B$6:B202,$B203)+1))</f>
        <v/>
      </c>
      <c r="E203" s="112"/>
      <c r="F203" s="108"/>
      <c r="G203" s="109"/>
      <c r="H203" s="109"/>
      <c r="I203" s="109"/>
      <c r="J203" s="109"/>
      <c r="K203" s="109"/>
      <c r="L203" s="163"/>
      <c r="M203" s="107"/>
      <c r="N203" s="109"/>
      <c r="O203" s="109"/>
      <c r="P203" s="109"/>
      <c r="Q203" s="109"/>
      <c r="R203" s="109"/>
      <c r="S203" s="109"/>
      <c r="T203" s="109"/>
      <c r="U203" s="109"/>
      <c r="V203" s="109"/>
      <c r="W203" s="109"/>
      <c r="X203" s="109"/>
      <c r="Y203" s="109"/>
      <c r="Z203" s="109"/>
    </row>
    <row r="204" spans="1:26">
      <c r="A204" s="52" t="str">
        <f>IF('יעדים משרדיים ותקשובים'!$E$7="","",'יעדים משרדיים ותקשובים'!$E$7)</f>
        <v>משרד ראש הממשלה</v>
      </c>
      <c r="B204" s="20" t="str">
        <f>IF('יעדים משרדיים ותקשובים'!$I$9="","",'יעדים משרדיים ותקשובים'!$I$9)</f>
        <v>pmo</v>
      </c>
      <c r="C204" s="16">
        <v>198</v>
      </c>
      <c r="D204" s="16" t="str">
        <f>IF(E204="","",CONCATENATE($B204,".S.",COUNTIF($B$6:B203,$B204)+1))</f>
        <v/>
      </c>
      <c r="E204" s="112"/>
      <c r="F204" s="108"/>
      <c r="G204" s="109"/>
      <c r="H204" s="109"/>
      <c r="I204" s="109"/>
      <c r="J204" s="109"/>
      <c r="K204" s="109"/>
      <c r="L204" s="163"/>
      <c r="M204" s="107"/>
      <c r="N204" s="109"/>
      <c r="O204" s="109"/>
      <c r="P204" s="109"/>
      <c r="Q204" s="109"/>
      <c r="R204" s="109"/>
      <c r="S204" s="109"/>
      <c r="T204" s="109"/>
      <c r="U204" s="109"/>
      <c r="V204" s="109"/>
      <c r="W204" s="109"/>
      <c r="X204" s="109"/>
      <c r="Y204" s="109"/>
      <c r="Z204" s="109"/>
    </row>
    <row r="205" spans="1:26">
      <c r="A205" s="52" t="str">
        <f>IF('יעדים משרדיים ותקשובים'!$E$7="","",'יעדים משרדיים ותקשובים'!$E$7)</f>
        <v>משרד ראש הממשלה</v>
      </c>
      <c r="B205" s="20" t="str">
        <f>IF('יעדים משרדיים ותקשובים'!$I$9="","",'יעדים משרדיים ותקשובים'!$I$9)</f>
        <v>pmo</v>
      </c>
      <c r="C205" s="16">
        <v>199</v>
      </c>
      <c r="D205" s="16" t="str">
        <f>IF(E205="","",CONCATENATE($B205,".S.",COUNTIF($B$6:B204,$B205)+1))</f>
        <v/>
      </c>
      <c r="E205" s="112"/>
      <c r="F205" s="108"/>
      <c r="G205" s="109"/>
      <c r="H205" s="109"/>
      <c r="I205" s="109"/>
      <c r="J205" s="109"/>
      <c r="K205" s="109"/>
      <c r="L205" s="163"/>
      <c r="M205" s="107"/>
      <c r="N205" s="109"/>
      <c r="O205" s="109"/>
      <c r="P205" s="109"/>
      <c r="Q205" s="109"/>
      <c r="R205" s="109"/>
      <c r="S205" s="109"/>
      <c r="T205" s="109"/>
      <c r="U205" s="109"/>
      <c r="V205" s="109"/>
      <c r="W205" s="109"/>
      <c r="X205" s="109"/>
      <c r="Y205" s="109"/>
      <c r="Z205" s="109"/>
    </row>
    <row r="206" spans="1:26">
      <c r="A206" s="52" t="str">
        <f>IF('יעדים משרדיים ותקשובים'!$E$7="","",'יעדים משרדיים ותקשובים'!$E$7)</f>
        <v>משרד ראש הממשלה</v>
      </c>
      <c r="B206" s="20" t="str">
        <f>IF('יעדים משרדיים ותקשובים'!$I$9="","",'יעדים משרדיים ותקשובים'!$I$9)</f>
        <v>pmo</v>
      </c>
      <c r="C206" s="16">
        <v>200</v>
      </c>
      <c r="D206" s="16" t="str">
        <f>IF(E206="","",CONCATENATE($B206,".S.",COUNTIF($B$6:B205,$B206)+1))</f>
        <v/>
      </c>
      <c r="E206" s="112"/>
      <c r="F206" s="108"/>
      <c r="G206" s="109"/>
      <c r="H206" s="109"/>
      <c r="I206" s="109"/>
      <c r="J206" s="109"/>
      <c r="K206" s="109"/>
      <c r="L206" s="163"/>
      <c r="M206" s="107"/>
      <c r="N206" s="109"/>
      <c r="O206" s="109"/>
      <c r="P206" s="109"/>
      <c r="Q206" s="109"/>
      <c r="R206" s="109"/>
      <c r="S206" s="109"/>
      <c r="T206" s="109"/>
      <c r="U206" s="109"/>
      <c r="V206" s="109"/>
      <c r="W206" s="109"/>
      <c r="X206" s="109"/>
      <c r="Y206" s="109"/>
      <c r="Z206" s="109"/>
    </row>
  </sheetData>
  <sheetProtection algorithmName="SHA-512" hashValue="FE1VqSKDk1LCdDPDQtiTBnk4JxjYvBtK3qy9qMDlMd2rLUrOXHMqyj+0iyfsNSSQNENgVudFQdhQ/5fGg9FFvw==" saltValue="m2Qo2s/2OvLeAVtgHTtxDw==" spinCount="100000" sheet="1" objects="1" scenarios="1" formatCells="0" formatColumns="0" formatRows="0" autoFilter="0"/>
  <autoFilter ref="C6:Z6"/>
  <mergeCells count="5">
    <mergeCell ref="Q4:Q5"/>
    <mergeCell ref="Z4:Z5"/>
    <mergeCell ref="W4:W5"/>
    <mergeCell ref="X4:X5"/>
    <mergeCell ref="Y4:Y5"/>
  </mergeCells>
  <conditionalFormatting sqref="E3">
    <cfRule type="cellIs" dxfId="177" priority="8" operator="equal">
      <formula>"אושר"</formula>
    </cfRule>
    <cfRule type="cellIs" dxfId="176" priority="9" operator="equal">
      <formula>"הסתיים"</formula>
    </cfRule>
    <cfRule type="cellIs" dxfId="175" priority="10" operator="equal">
      <formula>"בתהליך"</formula>
    </cfRule>
    <cfRule type="cellIs" dxfId="174" priority="11" operator="equal">
      <formula>"טרם החל"</formula>
    </cfRule>
  </conditionalFormatting>
  <conditionalFormatting sqref="K7:K206">
    <cfRule type="expression" dxfId="173" priority="5">
      <formula>AND($K7&lt;&gt;"",ISNA(MATCH($K7,טכנולוגיה,0)))</formula>
    </cfRule>
  </conditionalFormatting>
  <conditionalFormatting sqref="R7:S206">
    <cfRule type="expression" dxfId="172" priority="4">
      <formula>AND(R7&lt;&gt;"",ISNA(MATCH(R7,קטגורייה,0)))</formula>
    </cfRule>
  </conditionalFormatting>
  <conditionalFormatting sqref="H7:H206">
    <cfRule type="expression" dxfId="171" priority="3">
      <formula>AND($H7&lt;&gt;"",ISNA(MATCH($H7,מערכת_הפעלה,0)))</formula>
    </cfRule>
  </conditionalFormatting>
  <conditionalFormatting sqref="J7:J206">
    <cfRule type="expression" dxfId="170" priority="2">
      <formula>AND($J7&lt;&gt;"",ISNA(MATCH($J7,בסיס_נתונים,0)))</formula>
    </cfRule>
  </conditionalFormatting>
  <conditionalFormatting sqref="F7:Q250">
    <cfRule type="expression" dxfId="169" priority="1">
      <formula>AND(F$5="שדה חובה",$E7&lt;&gt;"",F7="")</formula>
    </cfRule>
  </conditionalFormatting>
  <dataValidations count="14">
    <dataValidation type="list" allowBlank="1" showInputMessage="1" showErrorMessage="1" sqref="E3">
      <formula1>סטטוס_מקטע</formula1>
    </dataValidation>
    <dataValidation type="list" allowBlank="1" showInputMessage="1" sqref="H7:H206">
      <formula1>מערכת_הפעלה</formula1>
    </dataValidation>
    <dataValidation type="list" allowBlank="1" showInputMessage="1" sqref="K8:K206">
      <formula1>בסיס_נתונים</formula1>
    </dataValidation>
    <dataValidation type="whole" allowBlank="1" showInputMessage="1" showErrorMessage="1" errorTitle="טעות הזנה" error="נא להזין  שנה כמספר שלם YYYY" sqref="M7:M206">
      <formula1>1960</formula1>
      <formula2>2030</formula2>
    </dataValidation>
    <dataValidation type="list" allowBlank="1" showInputMessage="1" showErrorMessage="1" sqref="N7:N206">
      <formula1>האם_מוצר_מדף?</formula1>
    </dataValidation>
    <dataValidation type="list" allowBlank="1" showInputMessage="1" showErrorMessage="1" sqref="G7:G206">
      <formula1>סטטוס_המערכת</formula1>
    </dataValidation>
    <dataValidation type="list" errorStyle="information" allowBlank="1" showInputMessage="1" showErrorMessage="1" errorTitle="קטגוריה לא נמצאת ברשימה" error="קטגוריה שנבחרה אינה נמצאת ברשימה האם להמשיך?" sqref="R7:S206">
      <formula1>קטגורייה</formula1>
    </dataValidation>
    <dataValidation type="list" errorStyle="information" allowBlank="1" showInputMessage="1" errorTitle="הטכנולוגיה אינה ברשימה" error="שם הטכנולוגיה שהוזן אינו נמצא ברשימה האם להמשיך?" sqref="J7:J206">
      <formula1>בסיס_נתונים</formula1>
    </dataValidation>
    <dataValidation type="list" allowBlank="1" showInputMessage="1" showErrorMessage="1" sqref="T7:T206">
      <formula1>מספר_משתמשים</formula1>
    </dataValidation>
    <dataValidation allowBlank="1" showInputMessage="1" showErrorMessage="1" promptTitle="תיוג המערכת" prompt="נא לתייג את המערכת ולהזין פסיק בין כל תיוג" sqref="U7:U206"/>
    <dataValidation errorStyle="information" allowBlank="1" showInputMessage="1" errorTitle="הטכנולוגיה אינה ברשימה" error="שם הטכנולוגיה שהוזן אינו נמצא ברשימה האם להמשיך?" sqref="I7:I206"/>
    <dataValidation type="list" allowBlank="1" showInputMessage="1" sqref="K7">
      <formula1>טכנולוגיה</formula1>
    </dataValidation>
    <dataValidation type="list" allowBlank="1" showInputMessage="1" showErrorMessage="1" sqref="L7:L206">
      <formula1>מיקום</formula1>
    </dataValidation>
    <dataValidation type="list" allowBlank="1" showInputMessage="1" sqref="O7:O206">
      <formula1>יצרן</formula1>
    </dataValidation>
  </dataValidations>
  <printOptions horizontalCentered="1"/>
  <pageMargins left="0" right="0" top="0.74803149606299213" bottom="0.74803149606299213" header="0.31496062992125984" footer="0.31496062992125984"/>
  <pageSetup paperSize="9" scale="54" fitToHeight="0" orientation="landscape" r:id="rId1"/>
  <headerFooter>
    <oddFooter>&amp;C&amp;"Arial Unicode MS,רגיל"&amp;K002060עמוד &amp;P מתוך &amp;N עמודים</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tabColor rgb="FF002060"/>
  </sheetPr>
  <dimension ref="A1:AZ107"/>
  <sheetViews>
    <sheetView showGridLines="0" rightToLeft="1" zoomScaleNormal="100" zoomScaleSheetLayoutView="100" workbookViewId="0">
      <pane xSplit="5" ySplit="7" topLeftCell="F8" activePane="bottomRight" state="frozen"/>
      <selection activeCell="B7" sqref="B7"/>
      <selection pane="topRight" activeCell="B7" sqref="B7"/>
      <selection pane="bottomLeft" activeCell="B7" sqref="B7"/>
      <selection pane="bottomRight" activeCell="A7" sqref="A7"/>
    </sheetView>
  </sheetViews>
  <sheetFormatPr defaultColWidth="0" defaultRowHeight="16.5"/>
  <cols>
    <col min="1" max="1" width="39.375" style="3" customWidth="1"/>
    <col min="2" max="2" width="9" style="3" customWidth="1"/>
    <col min="3" max="3" width="4.625" style="3" customWidth="1"/>
    <col min="4" max="4" width="13.625" style="3" customWidth="1"/>
    <col min="5" max="5" width="21.75" style="3" customWidth="1"/>
    <col min="6" max="6" width="23.375" style="3" customWidth="1"/>
    <col min="7" max="7" width="10" style="3" customWidth="1"/>
    <col min="8" max="9" width="9" style="3" customWidth="1"/>
    <col min="10" max="10" width="11" style="3" customWidth="1"/>
    <col min="11" max="11" width="10.375" style="3" hidden="1" customWidth="1"/>
    <col min="12" max="12" width="11.125" style="3" customWidth="1"/>
    <col min="13" max="13" width="9" style="3" customWidth="1"/>
    <col min="14" max="14" width="14.875" style="3" customWidth="1"/>
    <col min="15" max="15" width="14.25" style="3" customWidth="1"/>
    <col min="16" max="18" width="11.125" style="3" customWidth="1"/>
    <col min="19" max="19" width="13" style="3" customWidth="1"/>
    <col min="20" max="20" width="15.75" style="3" customWidth="1"/>
    <col min="21" max="21" width="12.25" style="3" customWidth="1"/>
    <col min="22" max="22" width="9" style="3" customWidth="1"/>
    <col min="23" max="23" width="16.375" style="5" customWidth="1"/>
    <col min="24" max="24" width="17.375" style="3" customWidth="1"/>
    <col min="25" max="25" width="9" style="3" customWidth="1"/>
    <col min="26" max="26" width="10.75" style="3" customWidth="1"/>
    <col min="27" max="27" width="15.375" style="23" customWidth="1"/>
    <col min="28" max="28" width="15.25" style="23" customWidth="1"/>
    <col min="29" max="29" width="13.625" style="23" customWidth="1"/>
    <col min="30" max="30" width="16.125" style="23" customWidth="1"/>
    <col min="31" max="31" width="13.625" style="23" customWidth="1"/>
    <col min="32" max="32" width="15.375" style="23" customWidth="1"/>
    <col min="33" max="33" width="16" style="3" customWidth="1"/>
    <col min="34" max="34" width="14.875" style="3" customWidth="1"/>
    <col min="35" max="35" width="12" style="3" customWidth="1"/>
    <col min="36" max="36" width="14" style="3" customWidth="1"/>
    <col min="37" max="37" width="14.375" style="3" customWidth="1"/>
    <col min="38" max="38" width="13.625" style="3" customWidth="1"/>
    <col min="39" max="39" width="14.625" style="3" customWidth="1"/>
    <col min="40" max="41" width="15.25" style="3" customWidth="1"/>
    <col min="42" max="42" width="17" style="3" hidden="1" customWidth="1"/>
    <col min="43" max="43" width="15.5" style="3" hidden="1" customWidth="1"/>
    <col min="44" max="44" width="15.25" style="3" hidden="1" customWidth="1"/>
    <col min="45" max="45" width="18.875" style="3" hidden="1" customWidth="1"/>
    <col min="46" max="46" width="12.125"/>
    <col min="48" max="49" width="0" style="3" hidden="1"/>
    <col min="53" max="53" width="9" style="3" hidden="1" customWidth="1"/>
    <col min="54" max="16384" width="9" style="3" hidden="1"/>
  </cols>
  <sheetData>
    <row r="1" spans="1:49" ht="39" customHeight="1">
      <c r="A1" s="2"/>
      <c r="B1" s="2"/>
      <c r="C1" s="2"/>
      <c r="D1" s="2"/>
      <c r="E1" s="2"/>
      <c r="F1" s="1"/>
      <c r="G1" s="2"/>
      <c r="H1" s="2"/>
      <c r="I1" s="2"/>
      <c r="J1" s="2"/>
      <c r="K1" s="2"/>
      <c r="L1" s="2"/>
      <c r="M1" s="2"/>
      <c r="N1" s="2"/>
      <c r="O1" s="2"/>
      <c r="P1" s="2"/>
      <c r="Q1" s="24"/>
      <c r="R1" s="24"/>
      <c r="S1" s="24"/>
      <c r="T1" s="24"/>
      <c r="U1" s="11" t="s">
        <v>82</v>
      </c>
      <c r="V1" s="24"/>
      <c r="W1" s="31"/>
      <c r="X1" s="24"/>
      <c r="Y1" s="24"/>
      <c r="Z1" s="24"/>
      <c r="AA1" s="11"/>
      <c r="AB1" s="11"/>
      <c r="AC1" s="11"/>
      <c r="AD1" s="256"/>
      <c r="AE1" s="24"/>
      <c r="AF1" s="11"/>
      <c r="AG1" s="1"/>
      <c r="AH1" s="1"/>
      <c r="AI1" s="1"/>
      <c r="AJ1" s="1"/>
      <c r="AK1" s="1"/>
      <c r="AL1" s="1"/>
      <c r="AM1" s="24"/>
      <c r="AN1" s="256"/>
      <c r="AO1" s="428"/>
      <c r="AP1" s="428"/>
      <c r="AQ1" s="256"/>
      <c r="AR1" s="24"/>
      <c r="AS1" s="24"/>
      <c r="AT1" s="2"/>
    </row>
    <row r="2" spans="1:49" ht="6" customHeight="1" thickBot="1">
      <c r="A2" s="4"/>
      <c r="B2" s="4"/>
      <c r="C2" s="4"/>
      <c r="D2" s="4"/>
      <c r="E2" s="4"/>
      <c r="F2" s="4"/>
      <c r="G2" s="4"/>
      <c r="H2" s="4"/>
      <c r="I2" s="4"/>
      <c r="J2" s="4"/>
      <c r="K2" s="4"/>
      <c r="L2" s="4"/>
      <c r="M2" s="4"/>
      <c r="N2" s="4"/>
      <c r="O2" s="4"/>
      <c r="P2" s="4"/>
      <c r="Q2" s="4"/>
      <c r="R2" s="4"/>
      <c r="S2" s="4"/>
      <c r="T2" s="4"/>
      <c r="U2" s="4"/>
      <c r="V2" s="4"/>
      <c r="W2" s="32"/>
      <c r="X2" s="4"/>
      <c r="Y2" s="4"/>
      <c r="Z2" s="4"/>
      <c r="AA2" s="22"/>
      <c r="AB2" s="22"/>
      <c r="AC2" s="22"/>
      <c r="AD2" s="22"/>
      <c r="AE2" s="22"/>
      <c r="AF2" s="22"/>
      <c r="AG2" s="4"/>
      <c r="AH2" s="4"/>
      <c r="AI2" s="4"/>
      <c r="AJ2" s="4"/>
      <c r="AK2" s="4"/>
      <c r="AL2" s="4"/>
      <c r="AM2" s="4"/>
      <c r="AN2" s="4"/>
      <c r="AO2" s="4"/>
      <c r="AP2" s="4"/>
      <c r="AQ2" s="4"/>
      <c r="AR2" s="4"/>
      <c r="AS2" s="4"/>
      <c r="AT2" s="4"/>
    </row>
    <row r="3" spans="1:49" ht="17.25" thickBot="1">
      <c r="D3" s="50" t="s">
        <v>150</v>
      </c>
      <c r="E3" s="104" t="s">
        <v>102</v>
      </c>
      <c r="S3" s="50" t="s">
        <v>64</v>
      </c>
      <c r="T3" s="97" t="str">
        <f>IF(המשרד="","",המשרד)</f>
        <v>משרד ראש הממשלה</v>
      </c>
      <c r="W3" s="3"/>
      <c r="AA3" s="254" t="s">
        <v>64</v>
      </c>
      <c r="AB3" s="97" t="str">
        <f>IF(המשרד="","",המשרד)</f>
        <v>משרד ראש הממשלה</v>
      </c>
      <c r="AD3" s="3"/>
      <c r="AE3" s="3"/>
      <c r="AF3" s="3"/>
      <c r="AG3" s="255" t="s">
        <v>64</v>
      </c>
      <c r="AH3" s="97" t="str">
        <f>IF(המשרד="","",המשרד)</f>
        <v>משרד ראש הממשלה</v>
      </c>
    </row>
    <row r="4" spans="1:49" ht="16.5" customHeight="1">
      <c r="D4" s="248"/>
      <c r="E4" s="249"/>
      <c r="F4" s="248"/>
      <c r="G4" s="250"/>
      <c r="H4" s="250"/>
      <c r="I4" s="250"/>
      <c r="J4" s="250"/>
      <c r="K4" s="250"/>
      <c r="L4" s="250"/>
      <c r="M4" s="250"/>
      <c r="N4" s="250"/>
      <c r="O4" s="250"/>
      <c r="P4" s="250"/>
      <c r="Q4" s="250"/>
      <c r="R4" s="250"/>
      <c r="S4" s="249"/>
      <c r="T4" s="249"/>
      <c r="U4" s="249"/>
      <c r="V4" s="249"/>
      <c r="W4" s="249"/>
      <c r="X4" s="249"/>
      <c r="AB4" s="248"/>
      <c r="AH4" s="248"/>
      <c r="AL4" s="247"/>
      <c r="AN4" s="247"/>
    </row>
    <row r="5" spans="1:49" s="222" customFormat="1" ht="18" customHeight="1" thickBot="1">
      <c r="E5" s="331" t="s">
        <v>496</v>
      </c>
      <c r="F5" s="331" t="s">
        <v>496</v>
      </c>
      <c r="G5" s="332" t="s">
        <v>501</v>
      </c>
      <c r="H5" s="332" t="s">
        <v>501</v>
      </c>
      <c r="I5" s="332" t="s">
        <v>501</v>
      </c>
      <c r="J5" s="331" t="s">
        <v>496</v>
      </c>
      <c r="K5" s="332" t="s">
        <v>501</v>
      </c>
      <c r="L5" s="331" t="s">
        <v>496</v>
      </c>
      <c r="M5" s="332" t="s">
        <v>501</v>
      </c>
      <c r="N5" s="332" t="s">
        <v>501</v>
      </c>
      <c r="O5" s="332" t="s">
        <v>501</v>
      </c>
      <c r="P5" s="332" t="s">
        <v>501</v>
      </c>
      <c r="Q5" s="332" t="s">
        <v>501</v>
      </c>
      <c r="R5" s="332" t="s">
        <v>501</v>
      </c>
      <c r="S5" s="331" t="s">
        <v>496</v>
      </c>
      <c r="T5" s="331"/>
      <c r="U5" s="331" t="s">
        <v>496</v>
      </c>
      <c r="V5" s="333"/>
      <c r="W5" s="331" t="s">
        <v>496</v>
      </c>
      <c r="X5" s="331" t="s">
        <v>496</v>
      </c>
      <c r="AB5" s="331" t="s">
        <v>496</v>
      </c>
      <c r="AC5" s="335"/>
      <c r="AD5" s="335"/>
      <c r="AE5" s="334" t="s">
        <v>496</v>
      </c>
      <c r="AH5" s="331" t="s">
        <v>496</v>
      </c>
      <c r="AL5" s="331" t="s">
        <v>496</v>
      </c>
      <c r="AN5" s="331" t="s">
        <v>496</v>
      </c>
    </row>
    <row r="6" spans="1:49" s="218" customFormat="1" ht="15.75" thickBot="1">
      <c r="C6" s="419" t="s">
        <v>19</v>
      </c>
      <c r="D6" s="420"/>
      <c r="E6" s="420"/>
      <c r="F6" s="421"/>
      <c r="G6" s="261"/>
      <c r="H6" s="422" t="s">
        <v>26</v>
      </c>
      <c r="I6" s="423"/>
      <c r="J6" s="423"/>
      <c r="K6" s="423"/>
      <c r="L6" s="423"/>
      <c r="M6" s="423"/>
      <c r="N6" s="424"/>
      <c r="O6" s="425" t="s">
        <v>460</v>
      </c>
      <c r="P6" s="426"/>
      <c r="Q6" s="426"/>
      <c r="R6" s="427"/>
      <c r="S6" s="329"/>
      <c r="T6" s="330"/>
      <c r="U6" s="315" t="s">
        <v>3</v>
      </c>
      <c r="V6" s="330"/>
      <c r="W6" s="330"/>
      <c r="X6" s="330"/>
      <c r="Y6" s="330"/>
      <c r="Z6" s="330"/>
      <c r="AA6" s="316"/>
      <c r="AB6" s="319" t="s">
        <v>509</v>
      </c>
      <c r="AC6" s="317"/>
      <c r="AD6" s="317"/>
      <c r="AE6" s="317"/>
      <c r="AF6" s="318"/>
      <c r="AG6" s="320"/>
      <c r="AH6" s="322" t="s">
        <v>162</v>
      </c>
      <c r="AI6" s="320"/>
      <c r="AJ6" s="321"/>
      <c r="AK6" s="323"/>
      <c r="AL6" s="325" t="s">
        <v>163</v>
      </c>
      <c r="AM6" s="324"/>
      <c r="AN6" s="326" t="s">
        <v>164</v>
      </c>
      <c r="AO6" s="327"/>
      <c r="AP6" s="328"/>
      <c r="AQ6" s="416" t="s">
        <v>484</v>
      </c>
      <c r="AR6" s="417"/>
      <c r="AS6" s="418"/>
      <c r="AV6" s="5"/>
      <c r="AW6" s="5"/>
    </row>
    <row r="7" spans="1:49" ht="53.25" customHeight="1" thickBot="1">
      <c r="A7" s="6" t="s">
        <v>1</v>
      </c>
      <c r="B7" s="257" t="s">
        <v>18</v>
      </c>
      <c r="C7" s="262" t="s">
        <v>4</v>
      </c>
      <c r="D7" s="7" t="s">
        <v>20</v>
      </c>
      <c r="E7" s="262" t="s">
        <v>24</v>
      </c>
      <c r="F7" s="7" t="s">
        <v>25</v>
      </c>
      <c r="G7" s="263" t="s">
        <v>202</v>
      </c>
      <c r="H7" s="263" t="s">
        <v>5</v>
      </c>
      <c r="I7" s="263" t="s">
        <v>27</v>
      </c>
      <c r="J7" s="263" t="s">
        <v>203</v>
      </c>
      <c r="K7" s="263" t="s">
        <v>204</v>
      </c>
      <c r="L7" s="263" t="s">
        <v>157</v>
      </c>
      <c r="M7" s="263" t="s">
        <v>6</v>
      </c>
      <c r="N7" s="263" t="s">
        <v>7</v>
      </c>
      <c r="O7" s="264" t="s">
        <v>9</v>
      </c>
      <c r="P7" s="264" t="s">
        <v>8</v>
      </c>
      <c r="Q7" s="264" t="s">
        <v>10</v>
      </c>
      <c r="R7" s="264" t="s">
        <v>11</v>
      </c>
      <c r="S7" s="265" t="s">
        <v>23</v>
      </c>
      <c r="T7" s="265" t="s">
        <v>760</v>
      </c>
      <c r="U7" s="265" t="s">
        <v>12</v>
      </c>
      <c r="V7" s="265" t="s">
        <v>13</v>
      </c>
      <c r="W7" s="265" t="s">
        <v>21</v>
      </c>
      <c r="X7" s="265" t="s">
        <v>108</v>
      </c>
      <c r="Y7" s="265" t="s">
        <v>514</v>
      </c>
      <c r="Z7" s="266" t="s">
        <v>143</v>
      </c>
      <c r="AA7" s="259" t="s">
        <v>160</v>
      </c>
      <c r="AB7" s="34" t="s">
        <v>519</v>
      </c>
      <c r="AC7" s="62" t="s">
        <v>520</v>
      </c>
      <c r="AD7" s="33" t="s">
        <v>109</v>
      </c>
      <c r="AE7" s="34" t="s">
        <v>521</v>
      </c>
      <c r="AF7" s="62" t="s">
        <v>522</v>
      </c>
      <c r="AG7" s="65" t="s">
        <v>161</v>
      </c>
      <c r="AH7" s="66" t="s">
        <v>523</v>
      </c>
      <c r="AI7" s="67" t="s">
        <v>524</v>
      </c>
      <c r="AJ7" s="68" t="s">
        <v>166</v>
      </c>
      <c r="AK7" s="69" t="s">
        <v>165</v>
      </c>
      <c r="AL7" s="66" t="s">
        <v>83</v>
      </c>
      <c r="AM7" s="68" t="s">
        <v>168</v>
      </c>
      <c r="AN7" s="69" t="s">
        <v>84</v>
      </c>
      <c r="AO7" s="66" t="s">
        <v>85</v>
      </c>
      <c r="AP7" s="68" t="s">
        <v>167</v>
      </c>
      <c r="AQ7" s="69" t="s">
        <v>483</v>
      </c>
      <c r="AR7" s="66" t="s">
        <v>485</v>
      </c>
      <c r="AS7" s="68" t="s">
        <v>486</v>
      </c>
      <c r="AV7" s="236" t="s">
        <v>482</v>
      </c>
      <c r="AW7" s="236" t="s">
        <v>481</v>
      </c>
    </row>
    <row r="8" spans="1:49">
      <c r="A8" s="20" t="str">
        <f>IF('יעדים משרדיים ותקשובים'!$E$7="","",'יעדים משרדיים ותקשובים'!$E$7)</f>
        <v>משרד ראש הממשלה</v>
      </c>
      <c r="B8" s="258" t="str">
        <f>IF('יעדים משרדיים ותקשובים'!$I$9="","",'יעדים משרדיים ותקשובים'!$I$9)</f>
        <v>pmo</v>
      </c>
      <c r="C8" s="267">
        <v>1</v>
      </c>
      <c r="D8" s="267" t="str">
        <f>IF(E8="","",CONCATENATE($B8,".P.",COUNTIF($B$7:B7,$B8)+1))</f>
        <v/>
      </c>
      <c r="E8" s="268"/>
      <c r="F8" s="113"/>
      <c r="G8" s="269"/>
      <c r="H8" s="269"/>
      <c r="I8" s="269"/>
      <c r="J8" s="269"/>
      <c r="K8" s="269"/>
      <c r="L8" s="269"/>
      <c r="M8" s="269"/>
      <c r="N8" s="269"/>
      <c r="O8" s="270"/>
      <c r="P8" s="269"/>
      <c r="Q8" s="269"/>
      <c r="R8" s="269"/>
      <c r="S8" s="271"/>
      <c r="T8" s="272"/>
      <c r="U8" s="273"/>
      <c r="V8" s="274"/>
      <c r="W8" s="110"/>
      <c r="X8" s="273"/>
      <c r="Y8" s="112" t="str">
        <f t="shared" ref="Y8:Y71" si="0">IF($E8="","","כן")</f>
        <v/>
      </c>
      <c r="Z8" s="273"/>
      <c r="AA8" s="260"/>
      <c r="AB8" s="107"/>
      <c r="AC8" s="107"/>
      <c r="AD8" s="26"/>
      <c r="AE8" s="107"/>
      <c r="AF8" s="107"/>
      <c r="AG8" s="63"/>
      <c r="AH8" s="165"/>
      <c r="AI8" s="165"/>
      <c r="AJ8" s="166"/>
      <c r="AK8" s="64"/>
      <c r="AL8" s="165"/>
      <c r="AM8" s="166"/>
      <c r="AN8" s="167"/>
      <c r="AO8" s="165"/>
      <c r="AP8" s="166"/>
      <c r="AQ8" s="167"/>
      <c r="AR8" s="165"/>
      <c r="AS8" s="166"/>
      <c r="AV8" s="235" t="str">
        <f>IF($E8="","",IF(AC8&lt;&gt;"",AC8,IF(AB8&lt;&gt;"",AB8,IF(AA8&lt;&gt;"",AA8,""))))</f>
        <v/>
      </c>
      <c r="AW8" s="235" t="str">
        <f>IF($E8="","",IF(AF8&lt;&gt;"",AF8,IF(AE8&lt;&gt;"",AE8,IF(AD8&lt;&gt;"",AD8,""))))</f>
        <v/>
      </c>
    </row>
    <row r="9" spans="1:49">
      <c r="A9" s="20" t="str">
        <f>IF('יעדים משרדיים ותקשובים'!$E$7="","",'יעדים משרדיים ותקשובים'!$E$7)</f>
        <v>משרד ראש הממשלה</v>
      </c>
      <c r="B9" s="258" t="str">
        <f>IF('יעדים משרדיים ותקשובים'!$I$9="","",'יעדים משרדיים ותקשובים'!$I$9)</f>
        <v>pmo</v>
      </c>
      <c r="C9" s="267">
        <v>2</v>
      </c>
      <c r="D9" s="267" t="str">
        <f>IF(E9="","",CONCATENATE($B9,".P.",COUNTIF($B$7:B8,$B9)+1))</f>
        <v/>
      </c>
      <c r="E9" s="268"/>
      <c r="F9" s="113"/>
      <c r="G9" s="269"/>
      <c r="H9" s="269"/>
      <c r="I9" s="269"/>
      <c r="J9" s="269"/>
      <c r="K9" s="269"/>
      <c r="L9" s="269"/>
      <c r="M9" s="269"/>
      <c r="N9" s="269"/>
      <c r="O9" s="270"/>
      <c r="P9" s="269"/>
      <c r="Q9" s="269"/>
      <c r="R9" s="269"/>
      <c r="S9" s="271"/>
      <c r="T9" s="272"/>
      <c r="U9" s="273"/>
      <c r="V9" s="274"/>
      <c r="W9" s="110"/>
      <c r="X9" s="273"/>
      <c r="Y9" s="112" t="str">
        <f t="shared" si="0"/>
        <v/>
      </c>
      <c r="Z9" s="273"/>
      <c r="AA9" s="260"/>
      <c r="AB9" s="107"/>
      <c r="AC9" s="107"/>
      <c r="AD9" s="26"/>
      <c r="AE9" s="107"/>
      <c r="AF9" s="107"/>
      <c r="AG9" s="63"/>
      <c r="AH9" s="165"/>
      <c r="AI9" s="165"/>
      <c r="AJ9" s="166"/>
      <c r="AK9" s="64"/>
      <c r="AL9" s="165"/>
      <c r="AM9" s="166"/>
      <c r="AN9" s="167"/>
      <c r="AO9" s="165"/>
      <c r="AP9" s="166"/>
      <c r="AQ9" s="167"/>
      <c r="AR9" s="165"/>
      <c r="AS9" s="166"/>
      <c r="AV9" s="235" t="str">
        <f t="shared" ref="AV9:AV72" si="1">IF($E9="","",IF(AC9&lt;&gt;"",AC9,IF(AB9&lt;&gt;"",AB9,IF(AA9&lt;&gt;"",AA9,""))))</f>
        <v/>
      </c>
      <c r="AW9" s="235" t="str">
        <f t="shared" ref="AW9:AW72" si="2">IF($E9="","",IF(AF9&lt;&gt;"",AF9,IF(AE9&lt;&gt;"",AE9,IF(AD9&lt;&gt;"",AD9,""))))</f>
        <v/>
      </c>
    </row>
    <row r="10" spans="1:49">
      <c r="A10" s="20" t="str">
        <f>IF('יעדים משרדיים ותקשובים'!$E$7="","",'יעדים משרדיים ותקשובים'!$E$7)</f>
        <v>משרד ראש הממשלה</v>
      </c>
      <c r="B10" s="258" t="str">
        <f>IF('יעדים משרדיים ותקשובים'!$I$9="","",'יעדים משרדיים ותקשובים'!$I$9)</f>
        <v>pmo</v>
      </c>
      <c r="C10" s="267">
        <v>3</v>
      </c>
      <c r="D10" s="267" t="str">
        <f>IF(E10="","",CONCATENATE($B10,".P.",COUNTIF($B$7:B9,$B10)+1))</f>
        <v/>
      </c>
      <c r="E10" s="268"/>
      <c r="F10" s="113"/>
      <c r="G10" s="269"/>
      <c r="H10" s="269"/>
      <c r="I10" s="269"/>
      <c r="J10" s="269"/>
      <c r="K10" s="269"/>
      <c r="L10" s="269"/>
      <c r="M10" s="269"/>
      <c r="N10" s="269"/>
      <c r="O10" s="270"/>
      <c r="P10" s="269"/>
      <c r="Q10" s="269"/>
      <c r="R10" s="269"/>
      <c r="S10" s="271"/>
      <c r="T10" s="272"/>
      <c r="U10" s="273"/>
      <c r="V10" s="274"/>
      <c r="W10" s="110"/>
      <c r="X10" s="273"/>
      <c r="Y10" s="112" t="str">
        <f t="shared" si="0"/>
        <v/>
      </c>
      <c r="Z10" s="273"/>
      <c r="AA10" s="260"/>
      <c r="AB10" s="107"/>
      <c r="AC10" s="107"/>
      <c r="AD10" s="26"/>
      <c r="AE10" s="107"/>
      <c r="AF10" s="107"/>
      <c r="AG10" s="63"/>
      <c r="AH10" s="165"/>
      <c r="AI10" s="165"/>
      <c r="AJ10" s="166"/>
      <c r="AK10" s="64"/>
      <c r="AL10" s="165"/>
      <c r="AM10" s="166"/>
      <c r="AN10" s="167"/>
      <c r="AO10" s="165"/>
      <c r="AP10" s="166"/>
      <c r="AQ10" s="167"/>
      <c r="AR10" s="165"/>
      <c r="AS10" s="166"/>
      <c r="AV10" s="235" t="str">
        <f t="shared" si="1"/>
        <v/>
      </c>
      <c r="AW10" s="235" t="str">
        <f t="shared" si="2"/>
        <v/>
      </c>
    </row>
    <row r="11" spans="1:49">
      <c r="A11" s="20" t="str">
        <f>IF('יעדים משרדיים ותקשובים'!$E$7="","",'יעדים משרדיים ותקשובים'!$E$7)</f>
        <v>משרד ראש הממשלה</v>
      </c>
      <c r="B11" s="258" t="str">
        <f>IF('יעדים משרדיים ותקשובים'!$I$9="","",'יעדים משרדיים ותקשובים'!$I$9)</f>
        <v>pmo</v>
      </c>
      <c r="C11" s="267">
        <v>4</v>
      </c>
      <c r="D11" s="267" t="str">
        <f>IF(E11="","",CONCATENATE($B11,".P.",COUNTIF($B$7:B10,$B11)+1))</f>
        <v/>
      </c>
      <c r="E11" s="268"/>
      <c r="F11" s="113"/>
      <c r="G11" s="269"/>
      <c r="H11" s="269"/>
      <c r="I11" s="269"/>
      <c r="J11" s="269"/>
      <c r="K11" s="269"/>
      <c r="L11" s="269"/>
      <c r="M11" s="269"/>
      <c r="N11" s="269"/>
      <c r="O11" s="270"/>
      <c r="P11" s="269"/>
      <c r="Q11" s="269"/>
      <c r="R11" s="269"/>
      <c r="S11" s="271"/>
      <c r="T11" s="272"/>
      <c r="U11" s="273"/>
      <c r="V11" s="274"/>
      <c r="W11" s="110"/>
      <c r="X11" s="273"/>
      <c r="Y11" s="112" t="str">
        <f t="shared" si="0"/>
        <v/>
      </c>
      <c r="Z11" s="273"/>
      <c r="AA11" s="260"/>
      <c r="AB11" s="107"/>
      <c r="AC11" s="107"/>
      <c r="AD11" s="26"/>
      <c r="AE11" s="107"/>
      <c r="AF11" s="107"/>
      <c r="AG11" s="63"/>
      <c r="AH11" s="165"/>
      <c r="AI11" s="165"/>
      <c r="AJ11" s="166"/>
      <c r="AK11" s="64"/>
      <c r="AL11" s="165"/>
      <c r="AM11" s="166"/>
      <c r="AN11" s="167"/>
      <c r="AO11" s="165"/>
      <c r="AP11" s="166"/>
      <c r="AQ11" s="167"/>
      <c r="AR11" s="165"/>
      <c r="AS11" s="166"/>
      <c r="AV11" s="235" t="str">
        <f t="shared" si="1"/>
        <v/>
      </c>
      <c r="AW11" s="235" t="str">
        <f t="shared" si="2"/>
        <v/>
      </c>
    </row>
    <row r="12" spans="1:49">
      <c r="A12" s="20" t="str">
        <f>IF('יעדים משרדיים ותקשובים'!$E$7="","",'יעדים משרדיים ותקשובים'!$E$7)</f>
        <v>משרד ראש הממשלה</v>
      </c>
      <c r="B12" s="258" t="str">
        <f>IF('יעדים משרדיים ותקשובים'!$I$9="","",'יעדים משרדיים ותקשובים'!$I$9)</f>
        <v>pmo</v>
      </c>
      <c r="C12" s="267">
        <v>5</v>
      </c>
      <c r="D12" s="267" t="str">
        <f>IF(E12="","",CONCATENATE($B12,".P.",COUNTIF($B$7:B11,$B12)+1))</f>
        <v/>
      </c>
      <c r="E12" s="268"/>
      <c r="F12" s="113"/>
      <c r="G12" s="269"/>
      <c r="H12" s="269"/>
      <c r="I12" s="269"/>
      <c r="J12" s="269"/>
      <c r="K12" s="269"/>
      <c r="L12" s="269"/>
      <c r="M12" s="269"/>
      <c r="N12" s="269"/>
      <c r="O12" s="270"/>
      <c r="P12" s="269"/>
      <c r="Q12" s="269"/>
      <c r="R12" s="269"/>
      <c r="S12" s="271"/>
      <c r="T12" s="272"/>
      <c r="U12" s="273"/>
      <c r="V12" s="274"/>
      <c r="W12" s="110"/>
      <c r="X12" s="273"/>
      <c r="Y12" s="112" t="str">
        <f t="shared" si="0"/>
        <v/>
      </c>
      <c r="Z12" s="273"/>
      <c r="AA12" s="260"/>
      <c r="AB12" s="107"/>
      <c r="AC12" s="107"/>
      <c r="AD12" s="26"/>
      <c r="AE12" s="107"/>
      <c r="AF12" s="107"/>
      <c r="AG12" s="63"/>
      <c r="AH12" s="165"/>
      <c r="AI12" s="165"/>
      <c r="AJ12" s="166"/>
      <c r="AK12" s="64"/>
      <c r="AL12" s="165"/>
      <c r="AM12" s="166"/>
      <c r="AN12" s="167"/>
      <c r="AO12" s="165"/>
      <c r="AP12" s="166"/>
      <c r="AQ12" s="167"/>
      <c r="AR12" s="165"/>
      <c r="AS12" s="166"/>
      <c r="AV12" s="235" t="str">
        <f t="shared" si="1"/>
        <v/>
      </c>
      <c r="AW12" s="235" t="str">
        <f t="shared" si="2"/>
        <v/>
      </c>
    </row>
    <row r="13" spans="1:49">
      <c r="A13" s="20" t="str">
        <f>IF('יעדים משרדיים ותקשובים'!$E$7="","",'יעדים משרדיים ותקשובים'!$E$7)</f>
        <v>משרד ראש הממשלה</v>
      </c>
      <c r="B13" s="258" t="str">
        <f>IF('יעדים משרדיים ותקשובים'!$I$9="","",'יעדים משרדיים ותקשובים'!$I$9)</f>
        <v>pmo</v>
      </c>
      <c r="C13" s="267">
        <v>6</v>
      </c>
      <c r="D13" s="267" t="str">
        <f>IF(E13="","",CONCATENATE($B13,".P.",COUNTIF($B$7:B12,$B13)+1))</f>
        <v/>
      </c>
      <c r="E13" s="268"/>
      <c r="F13" s="113"/>
      <c r="G13" s="269"/>
      <c r="H13" s="269"/>
      <c r="I13" s="269"/>
      <c r="J13" s="269"/>
      <c r="K13" s="269"/>
      <c r="L13" s="269"/>
      <c r="M13" s="269"/>
      <c r="N13" s="269"/>
      <c r="O13" s="270"/>
      <c r="P13" s="269"/>
      <c r="Q13" s="269"/>
      <c r="R13" s="269"/>
      <c r="S13" s="271"/>
      <c r="T13" s="272"/>
      <c r="U13" s="273"/>
      <c r="V13" s="274"/>
      <c r="W13" s="110"/>
      <c r="X13" s="273"/>
      <c r="Y13" s="112" t="str">
        <f t="shared" si="0"/>
        <v/>
      </c>
      <c r="Z13" s="273"/>
      <c r="AA13" s="260"/>
      <c r="AB13" s="107"/>
      <c r="AC13" s="107"/>
      <c r="AD13" s="26"/>
      <c r="AE13" s="107"/>
      <c r="AF13" s="107"/>
      <c r="AG13" s="63"/>
      <c r="AH13" s="165"/>
      <c r="AI13" s="165"/>
      <c r="AJ13" s="166"/>
      <c r="AK13" s="64"/>
      <c r="AL13" s="165"/>
      <c r="AM13" s="166"/>
      <c r="AN13" s="167"/>
      <c r="AO13" s="165"/>
      <c r="AP13" s="166"/>
      <c r="AQ13" s="167"/>
      <c r="AR13" s="165"/>
      <c r="AS13" s="166"/>
      <c r="AV13" s="235" t="str">
        <f t="shared" si="1"/>
        <v/>
      </c>
      <c r="AW13" s="235" t="str">
        <f t="shared" si="2"/>
        <v/>
      </c>
    </row>
    <row r="14" spans="1:49">
      <c r="A14" s="20" t="str">
        <f>IF('יעדים משרדיים ותקשובים'!$E$7="","",'יעדים משרדיים ותקשובים'!$E$7)</f>
        <v>משרד ראש הממשלה</v>
      </c>
      <c r="B14" s="258" t="str">
        <f>IF('יעדים משרדיים ותקשובים'!$I$9="","",'יעדים משרדיים ותקשובים'!$I$9)</f>
        <v>pmo</v>
      </c>
      <c r="C14" s="267">
        <v>7</v>
      </c>
      <c r="D14" s="267" t="str">
        <f>IF(E14="","",CONCATENATE($B14,".P.",COUNTIF($B$7:B13,$B14)+1))</f>
        <v/>
      </c>
      <c r="E14" s="268"/>
      <c r="F14" s="113"/>
      <c r="G14" s="269"/>
      <c r="H14" s="269"/>
      <c r="I14" s="269"/>
      <c r="J14" s="269"/>
      <c r="K14" s="269"/>
      <c r="L14" s="269"/>
      <c r="M14" s="269"/>
      <c r="N14" s="269"/>
      <c r="O14" s="270"/>
      <c r="P14" s="269"/>
      <c r="Q14" s="269"/>
      <c r="R14" s="269"/>
      <c r="S14" s="271"/>
      <c r="T14" s="272"/>
      <c r="U14" s="273"/>
      <c r="V14" s="274"/>
      <c r="W14" s="110"/>
      <c r="X14" s="273"/>
      <c r="Y14" s="112" t="str">
        <f t="shared" si="0"/>
        <v/>
      </c>
      <c r="Z14" s="273"/>
      <c r="AA14" s="260"/>
      <c r="AB14" s="107"/>
      <c r="AC14" s="107"/>
      <c r="AD14" s="26"/>
      <c r="AE14" s="107"/>
      <c r="AF14" s="107"/>
      <c r="AG14" s="63"/>
      <c r="AH14" s="165"/>
      <c r="AI14" s="165"/>
      <c r="AJ14" s="166"/>
      <c r="AK14" s="64"/>
      <c r="AL14" s="165"/>
      <c r="AM14" s="166"/>
      <c r="AN14" s="167"/>
      <c r="AO14" s="165"/>
      <c r="AP14" s="166"/>
      <c r="AQ14" s="167"/>
      <c r="AR14" s="165"/>
      <c r="AS14" s="166"/>
      <c r="AV14" s="235" t="str">
        <f t="shared" si="1"/>
        <v/>
      </c>
      <c r="AW14" s="235" t="str">
        <f t="shared" si="2"/>
        <v/>
      </c>
    </row>
    <row r="15" spans="1:49">
      <c r="A15" s="20" t="str">
        <f>IF('יעדים משרדיים ותקשובים'!$E$7="","",'יעדים משרדיים ותקשובים'!$E$7)</f>
        <v>משרד ראש הממשלה</v>
      </c>
      <c r="B15" s="258" t="str">
        <f>IF('יעדים משרדיים ותקשובים'!$I$9="","",'יעדים משרדיים ותקשובים'!$I$9)</f>
        <v>pmo</v>
      </c>
      <c r="C15" s="267">
        <v>8</v>
      </c>
      <c r="D15" s="267" t="str">
        <f>IF(E15="","",CONCATENATE($B15,".P.",COUNTIF($B$7:B14,$B15)+1))</f>
        <v/>
      </c>
      <c r="E15" s="268"/>
      <c r="F15" s="113"/>
      <c r="G15" s="269"/>
      <c r="H15" s="269"/>
      <c r="I15" s="269"/>
      <c r="J15" s="269"/>
      <c r="K15" s="269"/>
      <c r="L15" s="269"/>
      <c r="M15" s="269"/>
      <c r="N15" s="269"/>
      <c r="O15" s="270"/>
      <c r="P15" s="269"/>
      <c r="Q15" s="269"/>
      <c r="R15" s="269"/>
      <c r="S15" s="271"/>
      <c r="T15" s="272"/>
      <c r="U15" s="273"/>
      <c r="V15" s="274"/>
      <c r="W15" s="110"/>
      <c r="X15" s="273"/>
      <c r="Y15" s="112" t="str">
        <f t="shared" si="0"/>
        <v/>
      </c>
      <c r="Z15" s="273"/>
      <c r="AA15" s="260"/>
      <c r="AB15" s="107"/>
      <c r="AC15" s="107"/>
      <c r="AD15" s="26"/>
      <c r="AE15" s="107"/>
      <c r="AF15" s="107"/>
      <c r="AG15" s="63"/>
      <c r="AH15" s="165"/>
      <c r="AI15" s="165"/>
      <c r="AJ15" s="166"/>
      <c r="AK15" s="64"/>
      <c r="AL15" s="165"/>
      <c r="AM15" s="166"/>
      <c r="AN15" s="167"/>
      <c r="AO15" s="165"/>
      <c r="AP15" s="166"/>
      <c r="AQ15" s="167"/>
      <c r="AR15" s="165"/>
      <c r="AS15" s="166"/>
      <c r="AV15" s="235" t="str">
        <f t="shared" si="1"/>
        <v/>
      </c>
      <c r="AW15" s="235" t="str">
        <f t="shared" si="2"/>
        <v/>
      </c>
    </row>
    <row r="16" spans="1:49">
      <c r="A16" s="20" t="str">
        <f>IF('יעדים משרדיים ותקשובים'!$E$7="","",'יעדים משרדיים ותקשובים'!$E$7)</f>
        <v>משרד ראש הממשלה</v>
      </c>
      <c r="B16" s="258" t="str">
        <f>IF('יעדים משרדיים ותקשובים'!$I$9="","",'יעדים משרדיים ותקשובים'!$I$9)</f>
        <v>pmo</v>
      </c>
      <c r="C16" s="267">
        <v>9</v>
      </c>
      <c r="D16" s="267" t="str">
        <f>IF(E16="","",CONCATENATE($B16,".P.",COUNTIF($B$7:B15,$B16)+1))</f>
        <v/>
      </c>
      <c r="E16" s="268"/>
      <c r="F16" s="113"/>
      <c r="G16" s="269"/>
      <c r="H16" s="269"/>
      <c r="I16" s="269"/>
      <c r="J16" s="269"/>
      <c r="K16" s="269"/>
      <c r="L16" s="269"/>
      <c r="M16" s="269"/>
      <c r="N16" s="269"/>
      <c r="O16" s="270"/>
      <c r="P16" s="269"/>
      <c r="Q16" s="269"/>
      <c r="R16" s="269"/>
      <c r="S16" s="271"/>
      <c r="T16" s="272"/>
      <c r="U16" s="273"/>
      <c r="V16" s="274"/>
      <c r="W16" s="110"/>
      <c r="X16" s="273"/>
      <c r="Y16" s="112" t="str">
        <f t="shared" si="0"/>
        <v/>
      </c>
      <c r="Z16" s="273"/>
      <c r="AA16" s="260"/>
      <c r="AB16" s="107"/>
      <c r="AC16" s="107"/>
      <c r="AD16" s="26"/>
      <c r="AE16" s="107"/>
      <c r="AF16" s="107"/>
      <c r="AG16" s="63"/>
      <c r="AH16" s="165"/>
      <c r="AI16" s="165"/>
      <c r="AJ16" s="166"/>
      <c r="AK16" s="64"/>
      <c r="AL16" s="165"/>
      <c r="AM16" s="166"/>
      <c r="AN16" s="167"/>
      <c r="AO16" s="165"/>
      <c r="AP16" s="166"/>
      <c r="AQ16" s="167"/>
      <c r="AR16" s="165"/>
      <c r="AS16" s="166"/>
      <c r="AV16" s="235" t="str">
        <f t="shared" si="1"/>
        <v/>
      </c>
      <c r="AW16" s="235" t="str">
        <f t="shared" si="2"/>
        <v/>
      </c>
    </row>
    <row r="17" spans="1:49">
      <c r="A17" s="20" t="str">
        <f>IF('יעדים משרדיים ותקשובים'!$E$7="","",'יעדים משרדיים ותקשובים'!$E$7)</f>
        <v>משרד ראש הממשלה</v>
      </c>
      <c r="B17" s="258" t="str">
        <f>IF('יעדים משרדיים ותקשובים'!$I$9="","",'יעדים משרדיים ותקשובים'!$I$9)</f>
        <v>pmo</v>
      </c>
      <c r="C17" s="267">
        <v>10</v>
      </c>
      <c r="D17" s="267" t="str">
        <f>IF(E17="","",CONCATENATE($B17,".P.",COUNTIF($B$7:B16,$B17)+1))</f>
        <v/>
      </c>
      <c r="E17" s="268"/>
      <c r="F17" s="113"/>
      <c r="G17" s="269"/>
      <c r="H17" s="269"/>
      <c r="I17" s="269"/>
      <c r="J17" s="269"/>
      <c r="K17" s="269"/>
      <c r="L17" s="269"/>
      <c r="M17" s="269"/>
      <c r="N17" s="269"/>
      <c r="O17" s="270"/>
      <c r="P17" s="269"/>
      <c r="Q17" s="269"/>
      <c r="R17" s="269"/>
      <c r="S17" s="271"/>
      <c r="T17" s="272"/>
      <c r="U17" s="273"/>
      <c r="V17" s="274"/>
      <c r="W17" s="110"/>
      <c r="X17" s="273"/>
      <c r="Y17" s="112" t="str">
        <f t="shared" si="0"/>
        <v/>
      </c>
      <c r="Z17" s="273"/>
      <c r="AA17" s="260"/>
      <c r="AB17" s="107"/>
      <c r="AC17" s="107"/>
      <c r="AD17" s="26"/>
      <c r="AE17" s="107"/>
      <c r="AF17" s="107"/>
      <c r="AG17" s="63"/>
      <c r="AH17" s="165"/>
      <c r="AI17" s="165"/>
      <c r="AJ17" s="166"/>
      <c r="AK17" s="64"/>
      <c r="AL17" s="165"/>
      <c r="AM17" s="166"/>
      <c r="AN17" s="167"/>
      <c r="AO17" s="165"/>
      <c r="AP17" s="166"/>
      <c r="AQ17" s="167"/>
      <c r="AR17" s="165"/>
      <c r="AS17" s="166"/>
      <c r="AV17" s="235" t="str">
        <f t="shared" si="1"/>
        <v/>
      </c>
      <c r="AW17" s="235" t="str">
        <f t="shared" si="2"/>
        <v/>
      </c>
    </row>
    <row r="18" spans="1:49">
      <c r="A18" s="20" t="str">
        <f>IF('יעדים משרדיים ותקשובים'!$E$7="","",'יעדים משרדיים ותקשובים'!$E$7)</f>
        <v>משרד ראש הממשלה</v>
      </c>
      <c r="B18" s="258" t="str">
        <f>IF('יעדים משרדיים ותקשובים'!$I$9="","",'יעדים משרדיים ותקשובים'!$I$9)</f>
        <v>pmo</v>
      </c>
      <c r="C18" s="267">
        <v>11</v>
      </c>
      <c r="D18" s="267" t="str">
        <f>IF(E18="","",CONCATENATE($B18,".P.",COUNTIF($B$7:B17,$B18)+1))</f>
        <v/>
      </c>
      <c r="E18" s="268"/>
      <c r="F18" s="113"/>
      <c r="G18" s="269"/>
      <c r="H18" s="269"/>
      <c r="I18" s="269"/>
      <c r="J18" s="269"/>
      <c r="K18" s="269"/>
      <c r="L18" s="269"/>
      <c r="M18" s="269"/>
      <c r="N18" s="269"/>
      <c r="O18" s="270"/>
      <c r="P18" s="269"/>
      <c r="Q18" s="269"/>
      <c r="R18" s="269"/>
      <c r="S18" s="271"/>
      <c r="T18" s="272"/>
      <c r="U18" s="273"/>
      <c r="V18" s="274"/>
      <c r="W18" s="110"/>
      <c r="X18" s="273"/>
      <c r="Y18" s="112" t="str">
        <f t="shared" si="0"/>
        <v/>
      </c>
      <c r="Z18" s="273"/>
      <c r="AA18" s="260"/>
      <c r="AB18" s="107"/>
      <c r="AC18" s="107"/>
      <c r="AD18" s="26"/>
      <c r="AE18" s="107"/>
      <c r="AF18" s="107"/>
      <c r="AG18" s="63"/>
      <c r="AH18" s="165"/>
      <c r="AI18" s="165"/>
      <c r="AJ18" s="166"/>
      <c r="AK18" s="64"/>
      <c r="AL18" s="165"/>
      <c r="AM18" s="166"/>
      <c r="AN18" s="167"/>
      <c r="AO18" s="165"/>
      <c r="AP18" s="166"/>
      <c r="AQ18" s="167"/>
      <c r="AR18" s="165"/>
      <c r="AS18" s="166"/>
      <c r="AV18" s="235" t="str">
        <f t="shared" si="1"/>
        <v/>
      </c>
      <c r="AW18" s="235" t="str">
        <f t="shared" si="2"/>
        <v/>
      </c>
    </row>
    <row r="19" spans="1:49">
      <c r="A19" s="20" t="str">
        <f>IF('יעדים משרדיים ותקשובים'!$E$7="","",'יעדים משרדיים ותקשובים'!$E$7)</f>
        <v>משרד ראש הממשלה</v>
      </c>
      <c r="B19" s="258" t="str">
        <f>IF('יעדים משרדיים ותקשובים'!$I$9="","",'יעדים משרדיים ותקשובים'!$I$9)</f>
        <v>pmo</v>
      </c>
      <c r="C19" s="267">
        <v>12</v>
      </c>
      <c r="D19" s="267" t="str">
        <f>IF(E19="","",CONCATENATE($B19,".P.",COUNTIF($B$7:B18,$B19)+1))</f>
        <v/>
      </c>
      <c r="E19" s="268"/>
      <c r="F19" s="113"/>
      <c r="G19" s="269"/>
      <c r="H19" s="269"/>
      <c r="I19" s="269"/>
      <c r="J19" s="269"/>
      <c r="K19" s="269"/>
      <c r="L19" s="269"/>
      <c r="M19" s="269"/>
      <c r="N19" s="269"/>
      <c r="O19" s="270"/>
      <c r="P19" s="269"/>
      <c r="Q19" s="269"/>
      <c r="R19" s="269"/>
      <c r="S19" s="271"/>
      <c r="T19" s="272"/>
      <c r="U19" s="273"/>
      <c r="V19" s="274"/>
      <c r="W19" s="110"/>
      <c r="X19" s="273"/>
      <c r="Y19" s="112" t="str">
        <f t="shared" si="0"/>
        <v/>
      </c>
      <c r="Z19" s="273"/>
      <c r="AA19" s="260"/>
      <c r="AB19" s="107"/>
      <c r="AC19" s="107"/>
      <c r="AD19" s="26"/>
      <c r="AE19" s="107"/>
      <c r="AF19" s="107"/>
      <c r="AG19" s="63"/>
      <c r="AH19" s="165"/>
      <c r="AI19" s="165"/>
      <c r="AJ19" s="166"/>
      <c r="AK19" s="64"/>
      <c r="AL19" s="165"/>
      <c r="AM19" s="166"/>
      <c r="AN19" s="167"/>
      <c r="AO19" s="165"/>
      <c r="AP19" s="166"/>
      <c r="AQ19" s="167"/>
      <c r="AR19" s="165"/>
      <c r="AS19" s="166"/>
      <c r="AV19" s="235" t="str">
        <f t="shared" si="1"/>
        <v/>
      </c>
      <c r="AW19" s="235" t="str">
        <f t="shared" si="2"/>
        <v/>
      </c>
    </row>
    <row r="20" spans="1:49">
      <c r="A20" s="20" t="str">
        <f>IF('יעדים משרדיים ותקשובים'!$E$7="","",'יעדים משרדיים ותקשובים'!$E$7)</f>
        <v>משרד ראש הממשלה</v>
      </c>
      <c r="B20" s="258" t="str">
        <f>IF('יעדים משרדיים ותקשובים'!$I$9="","",'יעדים משרדיים ותקשובים'!$I$9)</f>
        <v>pmo</v>
      </c>
      <c r="C20" s="267">
        <v>13</v>
      </c>
      <c r="D20" s="267" t="str">
        <f>IF(E20="","",CONCATENATE($B20,".P.",COUNTIF($B$7:B19,$B20)+1))</f>
        <v/>
      </c>
      <c r="E20" s="268"/>
      <c r="F20" s="113"/>
      <c r="G20" s="269"/>
      <c r="H20" s="269"/>
      <c r="I20" s="269"/>
      <c r="J20" s="269"/>
      <c r="K20" s="269"/>
      <c r="L20" s="269"/>
      <c r="M20" s="269"/>
      <c r="N20" s="269"/>
      <c r="O20" s="270"/>
      <c r="P20" s="269"/>
      <c r="Q20" s="269"/>
      <c r="R20" s="269"/>
      <c r="S20" s="271"/>
      <c r="T20" s="272"/>
      <c r="U20" s="273"/>
      <c r="V20" s="274"/>
      <c r="W20" s="110"/>
      <c r="X20" s="273"/>
      <c r="Y20" s="112" t="str">
        <f t="shared" si="0"/>
        <v/>
      </c>
      <c r="Z20" s="273"/>
      <c r="AA20" s="260"/>
      <c r="AB20" s="107"/>
      <c r="AC20" s="107"/>
      <c r="AD20" s="26"/>
      <c r="AE20" s="107"/>
      <c r="AF20" s="107"/>
      <c r="AG20" s="63"/>
      <c r="AH20" s="165"/>
      <c r="AI20" s="165"/>
      <c r="AJ20" s="166"/>
      <c r="AK20" s="64"/>
      <c r="AL20" s="165"/>
      <c r="AM20" s="166"/>
      <c r="AN20" s="167"/>
      <c r="AO20" s="165"/>
      <c r="AP20" s="166"/>
      <c r="AQ20" s="167"/>
      <c r="AR20" s="165"/>
      <c r="AS20" s="166"/>
      <c r="AV20" s="235" t="str">
        <f t="shared" si="1"/>
        <v/>
      </c>
      <c r="AW20" s="235" t="str">
        <f t="shared" si="2"/>
        <v/>
      </c>
    </row>
    <row r="21" spans="1:49">
      <c r="A21" s="20" t="str">
        <f>IF('יעדים משרדיים ותקשובים'!$E$7="","",'יעדים משרדיים ותקשובים'!$E$7)</f>
        <v>משרד ראש הממשלה</v>
      </c>
      <c r="B21" s="258" t="str">
        <f>IF('יעדים משרדיים ותקשובים'!$I$9="","",'יעדים משרדיים ותקשובים'!$I$9)</f>
        <v>pmo</v>
      </c>
      <c r="C21" s="267">
        <v>14</v>
      </c>
      <c r="D21" s="267" t="str">
        <f>IF(E21="","",CONCATENATE($B21,".P.",COUNTIF($B$7:B20,$B21)+1))</f>
        <v/>
      </c>
      <c r="E21" s="268"/>
      <c r="F21" s="113"/>
      <c r="G21" s="269"/>
      <c r="H21" s="269"/>
      <c r="I21" s="269"/>
      <c r="J21" s="269"/>
      <c r="K21" s="269"/>
      <c r="L21" s="269"/>
      <c r="M21" s="269"/>
      <c r="N21" s="269"/>
      <c r="O21" s="270"/>
      <c r="P21" s="269"/>
      <c r="Q21" s="269"/>
      <c r="R21" s="269"/>
      <c r="S21" s="271"/>
      <c r="T21" s="272"/>
      <c r="U21" s="273"/>
      <c r="V21" s="274"/>
      <c r="W21" s="110"/>
      <c r="X21" s="273"/>
      <c r="Y21" s="112" t="str">
        <f t="shared" si="0"/>
        <v/>
      </c>
      <c r="Z21" s="273"/>
      <c r="AA21" s="260"/>
      <c r="AB21" s="107"/>
      <c r="AC21" s="107"/>
      <c r="AD21" s="26"/>
      <c r="AE21" s="107"/>
      <c r="AF21" s="107"/>
      <c r="AG21" s="63"/>
      <c r="AH21" s="165"/>
      <c r="AI21" s="165"/>
      <c r="AJ21" s="166"/>
      <c r="AK21" s="64"/>
      <c r="AL21" s="165"/>
      <c r="AM21" s="166"/>
      <c r="AN21" s="167"/>
      <c r="AO21" s="165"/>
      <c r="AP21" s="166"/>
      <c r="AQ21" s="167"/>
      <c r="AR21" s="165"/>
      <c r="AS21" s="166"/>
      <c r="AV21" s="235" t="str">
        <f t="shared" si="1"/>
        <v/>
      </c>
      <c r="AW21" s="235" t="str">
        <f t="shared" si="2"/>
        <v/>
      </c>
    </row>
    <row r="22" spans="1:49">
      <c r="A22" s="20" t="str">
        <f>IF('יעדים משרדיים ותקשובים'!$E$7="","",'יעדים משרדיים ותקשובים'!$E$7)</f>
        <v>משרד ראש הממשלה</v>
      </c>
      <c r="B22" s="258" t="str">
        <f>IF('יעדים משרדיים ותקשובים'!$I$9="","",'יעדים משרדיים ותקשובים'!$I$9)</f>
        <v>pmo</v>
      </c>
      <c r="C22" s="267">
        <v>15</v>
      </c>
      <c r="D22" s="267" t="str">
        <f>IF(E22="","",CONCATENATE($B22,".P.",COUNTIF($B$7:B21,$B22)+1))</f>
        <v/>
      </c>
      <c r="E22" s="268"/>
      <c r="F22" s="113"/>
      <c r="G22" s="269"/>
      <c r="H22" s="269"/>
      <c r="I22" s="269"/>
      <c r="J22" s="269"/>
      <c r="K22" s="269"/>
      <c r="L22" s="269"/>
      <c r="M22" s="269"/>
      <c r="N22" s="269"/>
      <c r="O22" s="270"/>
      <c r="P22" s="269"/>
      <c r="Q22" s="269"/>
      <c r="R22" s="269"/>
      <c r="S22" s="271"/>
      <c r="T22" s="272"/>
      <c r="U22" s="273"/>
      <c r="V22" s="274"/>
      <c r="W22" s="110"/>
      <c r="X22" s="273"/>
      <c r="Y22" s="112" t="str">
        <f t="shared" si="0"/>
        <v/>
      </c>
      <c r="Z22" s="273"/>
      <c r="AA22" s="260"/>
      <c r="AB22" s="107"/>
      <c r="AC22" s="107"/>
      <c r="AD22" s="26"/>
      <c r="AE22" s="107"/>
      <c r="AF22" s="107"/>
      <c r="AG22" s="63"/>
      <c r="AH22" s="165"/>
      <c r="AI22" s="165"/>
      <c r="AJ22" s="166"/>
      <c r="AK22" s="64"/>
      <c r="AL22" s="165"/>
      <c r="AM22" s="166"/>
      <c r="AN22" s="167"/>
      <c r="AO22" s="165"/>
      <c r="AP22" s="166"/>
      <c r="AQ22" s="167"/>
      <c r="AR22" s="165"/>
      <c r="AS22" s="166"/>
      <c r="AV22" s="235" t="str">
        <f t="shared" si="1"/>
        <v/>
      </c>
      <c r="AW22" s="235" t="str">
        <f t="shared" si="2"/>
        <v/>
      </c>
    </row>
    <row r="23" spans="1:49">
      <c r="A23" s="20" t="str">
        <f>IF('יעדים משרדיים ותקשובים'!$E$7="","",'יעדים משרדיים ותקשובים'!$E$7)</f>
        <v>משרד ראש הממשלה</v>
      </c>
      <c r="B23" s="258" t="str">
        <f>IF('יעדים משרדיים ותקשובים'!$I$9="","",'יעדים משרדיים ותקשובים'!$I$9)</f>
        <v>pmo</v>
      </c>
      <c r="C23" s="267">
        <v>16</v>
      </c>
      <c r="D23" s="267" t="str">
        <f>IF(E23="","",CONCATENATE($B23,".P.",COUNTIF($B$7:B22,$B23)+1))</f>
        <v/>
      </c>
      <c r="E23" s="268"/>
      <c r="F23" s="113"/>
      <c r="G23" s="269"/>
      <c r="H23" s="269"/>
      <c r="I23" s="269"/>
      <c r="J23" s="269"/>
      <c r="K23" s="269"/>
      <c r="L23" s="269"/>
      <c r="M23" s="269"/>
      <c r="N23" s="269"/>
      <c r="O23" s="270"/>
      <c r="P23" s="269"/>
      <c r="Q23" s="269"/>
      <c r="R23" s="269"/>
      <c r="S23" s="271"/>
      <c r="T23" s="272"/>
      <c r="U23" s="273"/>
      <c r="V23" s="274"/>
      <c r="W23" s="110"/>
      <c r="X23" s="273"/>
      <c r="Y23" s="112" t="str">
        <f t="shared" si="0"/>
        <v/>
      </c>
      <c r="Z23" s="273"/>
      <c r="AA23" s="260"/>
      <c r="AB23" s="107"/>
      <c r="AC23" s="107"/>
      <c r="AD23" s="26"/>
      <c r="AE23" s="107"/>
      <c r="AF23" s="107"/>
      <c r="AG23" s="63"/>
      <c r="AH23" s="165"/>
      <c r="AI23" s="165"/>
      <c r="AJ23" s="166"/>
      <c r="AK23" s="64"/>
      <c r="AL23" s="165"/>
      <c r="AM23" s="166"/>
      <c r="AN23" s="167"/>
      <c r="AO23" s="165"/>
      <c r="AP23" s="166"/>
      <c r="AQ23" s="167"/>
      <c r="AR23" s="165"/>
      <c r="AS23" s="166"/>
      <c r="AV23" s="235" t="str">
        <f t="shared" si="1"/>
        <v/>
      </c>
      <c r="AW23" s="235" t="str">
        <f t="shared" si="2"/>
        <v/>
      </c>
    </row>
    <row r="24" spans="1:49">
      <c r="A24" s="20" t="str">
        <f>IF('יעדים משרדיים ותקשובים'!$E$7="","",'יעדים משרדיים ותקשובים'!$E$7)</f>
        <v>משרד ראש הממשלה</v>
      </c>
      <c r="B24" s="258" t="str">
        <f>IF('יעדים משרדיים ותקשובים'!$I$9="","",'יעדים משרדיים ותקשובים'!$I$9)</f>
        <v>pmo</v>
      </c>
      <c r="C24" s="267">
        <v>17</v>
      </c>
      <c r="D24" s="267" t="str">
        <f>IF(E24="","",CONCATENATE($B24,".P.",COUNTIF($B$7:B23,$B24)+1))</f>
        <v/>
      </c>
      <c r="E24" s="268"/>
      <c r="F24" s="113"/>
      <c r="G24" s="269"/>
      <c r="H24" s="269"/>
      <c r="I24" s="269"/>
      <c r="J24" s="269"/>
      <c r="K24" s="269"/>
      <c r="L24" s="269"/>
      <c r="M24" s="269"/>
      <c r="N24" s="269"/>
      <c r="O24" s="270"/>
      <c r="P24" s="269"/>
      <c r="Q24" s="269"/>
      <c r="R24" s="269"/>
      <c r="S24" s="271"/>
      <c r="T24" s="272"/>
      <c r="U24" s="273"/>
      <c r="V24" s="274"/>
      <c r="W24" s="110"/>
      <c r="X24" s="273"/>
      <c r="Y24" s="112" t="str">
        <f t="shared" si="0"/>
        <v/>
      </c>
      <c r="Z24" s="273"/>
      <c r="AA24" s="260"/>
      <c r="AB24" s="107"/>
      <c r="AC24" s="107"/>
      <c r="AD24" s="26"/>
      <c r="AE24" s="107"/>
      <c r="AF24" s="107"/>
      <c r="AG24" s="63"/>
      <c r="AH24" s="165"/>
      <c r="AI24" s="165"/>
      <c r="AJ24" s="166"/>
      <c r="AK24" s="64"/>
      <c r="AL24" s="165"/>
      <c r="AM24" s="166"/>
      <c r="AN24" s="167"/>
      <c r="AO24" s="165"/>
      <c r="AP24" s="166"/>
      <c r="AQ24" s="167"/>
      <c r="AR24" s="165"/>
      <c r="AS24" s="166"/>
      <c r="AV24" s="235" t="str">
        <f t="shared" si="1"/>
        <v/>
      </c>
      <c r="AW24" s="235" t="str">
        <f t="shared" si="2"/>
        <v/>
      </c>
    </row>
    <row r="25" spans="1:49">
      <c r="A25" s="20" t="str">
        <f>IF('יעדים משרדיים ותקשובים'!$E$7="","",'יעדים משרדיים ותקשובים'!$E$7)</f>
        <v>משרד ראש הממשלה</v>
      </c>
      <c r="B25" s="258" t="str">
        <f>IF('יעדים משרדיים ותקשובים'!$I$9="","",'יעדים משרדיים ותקשובים'!$I$9)</f>
        <v>pmo</v>
      </c>
      <c r="C25" s="267">
        <v>18</v>
      </c>
      <c r="D25" s="267" t="str">
        <f>IF(E25="","",CONCATENATE($B25,".P.",COUNTIF($B$7:B24,$B25)+1))</f>
        <v/>
      </c>
      <c r="E25" s="268"/>
      <c r="F25" s="113"/>
      <c r="G25" s="269"/>
      <c r="H25" s="269"/>
      <c r="I25" s="269"/>
      <c r="J25" s="269"/>
      <c r="K25" s="269"/>
      <c r="L25" s="269"/>
      <c r="M25" s="269"/>
      <c r="N25" s="269"/>
      <c r="O25" s="270"/>
      <c r="P25" s="269"/>
      <c r="Q25" s="269"/>
      <c r="R25" s="269"/>
      <c r="S25" s="271"/>
      <c r="T25" s="272"/>
      <c r="U25" s="273"/>
      <c r="V25" s="274"/>
      <c r="W25" s="110"/>
      <c r="X25" s="273"/>
      <c r="Y25" s="112" t="str">
        <f t="shared" si="0"/>
        <v/>
      </c>
      <c r="Z25" s="273"/>
      <c r="AA25" s="260"/>
      <c r="AB25" s="107"/>
      <c r="AC25" s="107"/>
      <c r="AD25" s="26"/>
      <c r="AE25" s="107"/>
      <c r="AF25" s="107"/>
      <c r="AG25" s="63"/>
      <c r="AH25" s="165"/>
      <c r="AI25" s="165"/>
      <c r="AJ25" s="166"/>
      <c r="AK25" s="64"/>
      <c r="AL25" s="165"/>
      <c r="AM25" s="166"/>
      <c r="AN25" s="167"/>
      <c r="AO25" s="165"/>
      <c r="AP25" s="166"/>
      <c r="AQ25" s="167"/>
      <c r="AR25" s="165"/>
      <c r="AS25" s="166"/>
      <c r="AV25" s="235" t="str">
        <f t="shared" si="1"/>
        <v/>
      </c>
      <c r="AW25" s="235" t="str">
        <f t="shared" si="2"/>
        <v/>
      </c>
    </row>
    <row r="26" spans="1:49">
      <c r="A26" s="20" t="str">
        <f>IF('יעדים משרדיים ותקשובים'!$E$7="","",'יעדים משרדיים ותקשובים'!$E$7)</f>
        <v>משרד ראש הממשלה</v>
      </c>
      <c r="B26" s="258" t="str">
        <f>IF('יעדים משרדיים ותקשובים'!$I$9="","",'יעדים משרדיים ותקשובים'!$I$9)</f>
        <v>pmo</v>
      </c>
      <c r="C26" s="267">
        <v>19</v>
      </c>
      <c r="D26" s="267" t="str">
        <f>IF(E26="","",CONCATENATE($B26,".P.",COUNTIF($B$7:B25,$B26)+1))</f>
        <v/>
      </c>
      <c r="E26" s="268"/>
      <c r="F26" s="113"/>
      <c r="G26" s="269"/>
      <c r="H26" s="269"/>
      <c r="I26" s="269"/>
      <c r="J26" s="269"/>
      <c r="K26" s="269"/>
      <c r="L26" s="269"/>
      <c r="M26" s="269"/>
      <c r="N26" s="269"/>
      <c r="O26" s="270"/>
      <c r="P26" s="269"/>
      <c r="Q26" s="269"/>
      <c r="R26" s="269"/>
      <c r="S26" s="271"/>
      <c r="T26" s="272"/>
      <c r="U26" s="273"/>
      <c r="V26" s="274"/>
      <c r="W26" s="110"/>
      <c r="X26" s="273"/>
      <c r="Y26" s="112" t="str">
        <f t="shared" si="0"/>
        <v/>
      </c>
      <c r="Z26" s="273"/>
      <c r="AA26" s="260"/>
      <c r="AB26" s="107"/>
      <c r="AC26" s="107"/>
      <c r="AD26" s="26"/>
      <c r="AE26" s="107"/>
      <c r="AF26" s="107"/>
      <c r="AG26" s="63"/>
      <c r="AH26" s="165"/>
      <c r="AI26" s="165"/>
      <c r="AJ26" s="166"/>
      <c r="AK26" s="64"/>
      <c r="AL26" s="165"/>
      <c r="AM26" s="166"/>
      <c r="AN26" s="167"/>
      <c r="AO26" s="165"/>
      <c r="AP26" s="166"/>
      <c r="AQ26" s="167"/>
      <c r="AR26" s="165"/>
      <c r="AS26" s="166"/>
      <c r="AV26" s="235" t="str">
        <f t="shared" si="1"/>
        <v/>
      </c>
      <c r="AW26" s="235" t="str">
        <f t="shared" si="2"/>
        <v/>
      </c>
    </row>
    <row r="27" spans="1:49">
      <c r="A27" s="20" t="str">
        <f>IF('יעדים משרדיים ותקשובים'!$E$7="","",'יעדים משרדיים ותקשובים'!$E$7)</f>
        <v>משרד ראש הממשלה</v>
      </c>
      <c r="B27" s="258" t="str">
        <f>IF('יעדים משרדיים ותקשובים'!$I$9="","",'יעדים משרדיים ותקשובים'!$I$9)</f>
        <v>pmo</v>
      </c>
      <c r="C27" s="267">
        <v>20</v>
      </c>
      <c r="D27" s="267" t="str">
        <f>IF(E27="","",CONCATENATE($B27,".P.",COUNTIF($B$7:B26,$B27)+1))</f>
        <v/>
      </c>
      <c r="E27" s="268"/>
      <c r="F27" s="113"/>
      <c r="G27" s="269"/>
      <c r="H27" s="269"/>
      <c r="I27" s="269"/>
      <c r="J27" s="269"/>
      <c r="K27" s="269"/>
      <c r="L27" s="269"/>
      <c r="M27" s="269"/>
      <c r="N27" s="269"/>
      <c r="O27" s="270"/>
      <c r="P27" s="269"/>
      <c r="Q27" s="269"/>
      <c r="R27" s="269"/>
      <c r="S27" s="271"/>
      <c r="T27" s="272"/>
      <c r="U27" s="273"/>
      <c r="V27" s="274"/>
      <c r="W27" s="110"/>
      <c r="X27" s="273"/>
      <c r="Y27" s="112" t="str">
        <f t="shared" si="0"/>
        <v/>
      </c>
      <c r="Z27" s="273"/>
      <c r="AA27" s="260"/>
      <c r="AB27" s="107"/>
      <c r="AC27" s="107"/>
      <c r="AD27" s="26"/>
      <c r="AE27" s="107"/>
      <c r="AF27" s="107"/>
      <c r="AG27" s="63"/>
      <c r="AH27" s="165"/>
      <c r="AI27" s="165"/>
      <c r="AJ27" s="166"/>
      <c r="AK27" s="64"/>
      <c r="AL27" s="165"/>
      <c r="AM27" s="166"/>
      <c r="AN27" s="167"/>
      <c r="AO27" s="165"/>
      <c r="AP27" s="166"/>
      <c r="AQ27" s="167"/>
      <c r="AR27" s="165"/>
      <c r="AS27" s="166"/>
      <c r="AV27" s="235" t="str">
        <f t="shared" si="1"/>
        <v/>
      </c>
      <c r="AW27" s="235" t="str">
        <f t="shared" si="2"/>
        <v/>
      </c>
    </row>
    <row r="28" spans="1:49">
      <c r="A28" s="20" t="str">
        <f>IF('יעדים משרדיים ותקשובים'!$E$7="","",'יעדים משרדיים ותקשובים'!$E$7)</f>
        <v>משרד ראש הממשלה</v>
      </c>
      <c r="B28" s="258" t="str">
        <f>IF('יעדים משרדיים ותקשובים'!$I$9="","",'יעדים משרדיים ותקשובים'!$I$9)</f>
        <v>pmo</v>
      </c>
      <c r="C28" s="267">
        <v>21</v>
      </c>
      <c r="D28" s="267" t="str">
        <f>IF(E28="","",CONCATENATE($B28,".P.",COUNTIF($B$7:B27,$B28)+1))</f>
        <v/>
      </c>
      <c r="E28" s="268"/>
      <c r="F28" s="113"/>
      <c r="G28" s="269"/>
      <c r="H28" s="269"/>
      <c r="I28" s="269"/>
      <c r="J28" s="269"/>
      <c r="K28" s="269"/>
      <c r="L28" s="269"/>
      <c r="M28" s="269"/>
      <c r="N28" s="269"/>
      <c r="O28" s="270"/>
      <c r="P28" s="269"/>
      <c r="Q28" s="269"/>
      <c r="R28" s="269"/>
      <c r="S28" s="271"/>
      <c r="T28" s="272"/>
      <c r="U28" s="273"/>
      <c r="V28" s="274"/>
      <c r="W28" s="110"/>
      <c r="X28" s="273"/>
      <c r="Y28" s="112" t="str">
        <f t="shared" si="0"/>
        <v/>
      </c>
      <c r="Z28" s="273"/>
      <c r="AA28" s="260"/>
      <c r="AB28" s="107"/>
      <c r="AC28" s="107"/>
      <c r="AD28" s="26"/>
      <c r="AE28" s="107"/>
      <c r="AF28" s="107"/>
      <c r="AG28" s="63"/>
      <c r="AH28" s="165"/>
      <c r="AI28" s="165"/>
      <c r="AJ28" s="166"/>
      <c r="AK28" s="64"/>
      <c r="AL28" s="165"/>
      <c r="AM28" s="166"/>
      <c r="AN28" s="167"/>
      <c r="AO28" s="165"/>
      <c r="AP28" s="166"/>
      <c r="AQ28" s="167"/>
      <c r="AR28" s="165"/>
      <c r="AS28" s="166"/>
      <c r="AV28" s="235" t="str">
        <f t="shared" si="1"/>
        <v/>
      </c>
      <c r="AW28" s="235" t="str">
        <f t="shared" si="2"/>
        <v/>
      </c>
    </row>
    <row r="29" spans="1:49">
      <c r="A29" s="20" t="str">
        <f>IF('יעדים משרדיים ותקשובים'!$E$7="","",'יעדים משרדיים ותקשובים'!$E$7)</f>
        <v>משרד ראש הממשלה</v>
      </c>
      <c r="B29" s="258" t="str">
        <f>IF('יעדים משרדיים ותקשובים'!$I$9="","",'יעדים משרדיים ותקשובים'!$I$9)</f>
        <v>pmo</v>
      </c>
      <c r="C29" s="267">
        <v>22</v>
      </c>
      <c r="D29" s="267" t="str">
        <f>IF(E29="","",CONCATENATE($B29,".P.",COUNTIF($B$7:B28,$B29)+1))</f>
        <v/>
      </c>
      <c r="E29" s="268"/>
      <c r="F29" s="113"/>
      <c r="G29" s="269"/>
      <c r="H29" s="269"/>
      <c r="I29" s="269"/>
      <c r="J29" s="269"/>
      <c r="K29" s="269"/>
      <c r="L29" s="269"/>
      <c r="M29" s="269"/>
      <c r="N29" s="269"/>
      <c r="O29" s="270"/>
      <c r="P29" s="269"/>
      <c r="Q29" s="269"/>
      <c r="R29" s="269"/>
      <c r="S29" s="271"/>
      <c r="T29" s="272"/>
      <c r="U29" s="273"/>
      <c r="V29" s="274"/>
      <c r="W29" s="110"/>
      <c r="X29" s="273"/>
      <c r="Y29" s="112" t="str">
        <f t="shared" si="0"/>
        <v/>
      </c>
      <c r="Z29" s="273"/>
      <c r="AA29" s="260"/>
      <c r="AB29" s="107"/>
      <c r="AC29" s="107"/>
      <c r="AD29" s="26"/>
      <c r="AE29" s="107"/>
      <c r="AF29" s="107"/>
      <c r="AG29" s="63"/>
      <c r="AH29" s="165"/>
      <c r="AI29" s="165"/>
      <c r="AJ29" s="166"/>
      <c r="AK29" s="64"/>
      <c r="AL29" s="165"/>
      <c r="AM29" s="166"/>
      <c r="AN29" s="167"/>
      <c r="AO29" s="165"/>
      <c r="AP29" s="166"/>
      <c r="AQ29" s="167"/>
      <c r="AR29" s="165"/>
      <c r="AS29" s="166"/>
      <c r="AV29" s="235" t="str">
        <f t="shared" si="1"/>
        <v/>
      </c>
      <c r="AW29" s="235" t="str">
        <f t="shared" si="2"/>
        <v/>
      </c>
    </row>
    <row r="30" spans="1:49">
      <c r="A30" s="20" t="str">
        <f>IF('יעדים משרדיים ותקשובים'!$E$7="","",'יעדים משרדיים ותקשובים'!$E$7)</f>
        <v>משרד ראש הממשלה</v>
      </c>
      <c r="B30" s="258" t="str">
        <f>IF('יעדים משרדיים ותקשובים'!$I$9="","",'יעדים משרדיים ותקשובים'!$I$9)</f>
        <v>pmo</v>
      </c>
      <c r="C30" s="267">
        <v>23</v>
      </c>
      <c r="D30" s="267" t="str">
        <f>IF(E30="","",CONCATENATE($B30,".P.",COUNTIF($B$7:B29,$B30)+1))</f>
        <v/>
      </c>
      <c r="E30" s="268"/>
      <c r="F30" s="113"/>
      <c r="G30" s="269"/>
      <c r="H30" s="269"/>
      <c r="I30" s="269"/>
      <c r="J30" s="269"/>
      <c r="K30" s="269"/>
      <c r="L30" s="269"/>
      <c r="M30" s="269"/>
      <c r="N30" s="269"/>
      <c r="O30" s="270"/>
      <c r="P30" s="269"/>
      <c r="Q30" s="269"/>
      <c r="R30" s="269"/>
      <c r="S30" s="271"/>
      <c r="T30" s="272"/>
      <c r="U30" s="273"/>
      <c r="V30" s="274"/>
      <c r="W30" s="110"/>
      <c r="X30" s="273"/>
      <c r="Y30" s="112" t="str">
        <f t="shared" si="0"/>
        <v/>
      </c>
      <c r="Z30" s="273"/>
      <c r="AA30" s="260"/>
      <c r="AB30" s="107"/>
      <c r="AC30" s="107"/>
      <c r="AD30" s="26"/>
      <c r="AE30" s="107"/>
      <c r="AF30" s="107"/>
      <c r="AG30" s="63"/>
      <c r="AH30" s="165"/>
      <c r="AI30" s="165"/>
      <c r="AJ30" s="166"/>
      <c r="AK30" s="64"/>
      <c r="AL30" s="165"/>
      <c r="AM30" s="166"/>
      <c r="AN30" s="167"/>
      <c r="AO30" s="165"/>
      <c r="AP30" s="166"/>
      <c r="AQ30" s="167"/>
      <c r="AR30" s="165"/>
      <c r="AS30" s="166"/>
      <c r="AV30" s="235" t="str">
        <f t="shared" si="1"/>
        <v/>
      </c>
      <c r="AW30" s="235" t="str">
        <f t="shared" si="2"/>
        <v/>
      </c>
    </row>
    <row r="31" spans="1:49">
      <c r="A31" s="20" t="str">
        <f>IF('יעדים משרדיים ותקשובים'!$E$7="","",'יעדים משרדיים ותקשובים'!$E$7)</f>
        <v>משרד ראש הממשלה</v>
      </c>
      <c r="B31" s="258" t="str">
        <f>IF('יעדים משרדיים ותקשובים'!$I$9="","",'יעדים משרדיים ותקשובים'!$I$9)</f>
        <v>pmo</v>
      </c>
      <c r="C31" s="267">
        <v>24</v>
      </c>
      <c r="D31" s="267" t="str">
        <f>IF(E31="","",CONCATENATE($B31,".P.",COUNTIF($B$7:B30,$B31)+1))</f>
        <v/>
      </c>
      <c r="E31" s="268"/>
      <c r="F31" s="113"/>
      <c r="G31" s="269"/>
      <c r="H31" s="269"/>
      <c r="I31" s="269"/>
      <c r="J31" s="269"/>
      <c r="K31" s="269"/>
      <c r="L31" s="269"/>
      <c r="M31" s="269"/>
      <c r="N31" s="269"/>
      <c r="O31" s="270"/>
      <c r="P31" s="269"/>
      <c r="Q31" s="269"/>
      <c r="R31" s="269"/>
      <c r="S31" s="271"/>
      <c r="T31" s="272"/>
      <c r="U31" s="273"/>
      <c r="V31" s="274"/>
      <c r="W31" s="110"/>
      <c r="X31" s="273"/>
      <c r="Y31" s="112" t="str">
        <f t="shared" si="0"/>
        <v/>
      </c>
      <c r="Z31" s="273"/>
      <c r="AA31" s="260"/>
      <c r="AB31" s="107"/>
      <c r="AC31" s="107"/>
      <c r="AD31" s="26"/>
      <c r="AE31" s="107"/>
      <c r="AF31" s="107"/>
      <c r="AG31" s="63"/>
      <c r="AH31" s="165"/>
      <c r="AI31" s="165"/>
      <c r="AJ31" s="166"/>
      <c r="AK31" s="64"/>
      <c r="AL31" s="165"/>
      <c r="AM31" s="166"/>
      <c r="AN31" s="167"/>
      <c r="AO31" s="165"/>
      <c r="AP31" s="166"/>
      <c r="AQ31" s="167"/>
      <c r="AR31" s="165"/>
      <c r="AS31" s="166"/>
      <c r="AV31" s="235" t="str">
        <f t="shared" si="1"/>
        <v/>
      </c>
      <c r="AW31" s="235" t="str">
        <f t="shared" si="2"/>
        <v/>
      </c>
    </row>
    <row r="32" spans="1:49">
      <c r="A32" s="20" t="str">
        <f>IF('יעדים משרדיים ותקשובים'!$E$7="","",'יעדים משרדיים ותקשובים'!$E$7)</f>
        <v>משרד ראש הממשלה</v>
      </c>
      <c r="B32" s="258" t="str">
        <f>IF('יעדים משרדיים ותקשובים'!$I$9="","",'יעדים משרדיים ותקשובים'!$I$9)</f>
        <v>pmo</v>
      </c>
      <c r="C32" s="267">
        <v>25</v>
      </c>
      <c r="D32" s="267" t="str">
        <f>IF(E32="","",CONCATENATE($B32,".P.",COUNTIF($B$7:B31,$B32)+1))</f>
        <v/>
      </c>
      <c r="E32" s="268"/>
      <c r="F32" s="113"/>
      <c r="G32" s="269"/>
      <c r="H32" s="269"/>
      <c r="I32" s="269"/>
      <c r="J32" s="269"/>
      <c r="K32" s="269"/>
      <c r="L32" s="269"/>
      <c r="M32" s="269"/>
      <c r="N32" s="269"/>
      <c r="O32" s="270"/>
      <c r="P32" s="269"/>
      <c r="Q32" s="269"/>
      <c r="R32" s="269"/>
      <c r="S32" s="271"/>
      <c r="T32" s="272"/>
      <c r="U32" s="273"/>
      <c r="V32" s="274"/>
      <c r="W32" s="110"/>
      <c r="X32" s="273"/>
      <c r="Y32" s="112" t="str">
        <f t="shared" si="0"/>
        <v/>
      </c>
      <c r="Z32" s="273"/>
      <c r="AA32" s="260"/>
      <c r="AB32" s="107"/>
      <c r="AC32" s="107"/>
      <c r="AD32" s="26"/>
      <c r="AE32" s="107"/>
      <c r="AF32" s="107"/>
      <c r="AG32" s="63"/>
      <c r="AH32" s="165"/>
      <c r="AI32" s="165"/>
      <c r="AJ32" s="166"/>
      <c r="AK32" s="64"/>
      <c r="AL32" s="165"/>
      <c r="AM32" s="166"/>
      <c r="AN32" s="167"/>
      <c r="AO32" s="165"/>
      <c r="AP32" s="166"/>
      <c r="AQ32" s="167"/>
      <c r="AR32" s="165"/>
      <c r="AS32" s="166"/>
      <c r="AV32" s="235" t="str">
        <f t="shared" si="1"/>
        <v/>
      </c>
      <c r="AW32" s="235" t="str">
        <f t="shared" si="2"/>
        <v/>
      </c>
    </row>
    <row r="33" spans="1:49">
      <c r="A33" s="20" t="str">
        <f>IF('יעדים משרדיים ותקשובים'!$E$7="","",'יעדים משרדיים ותקשובים'!$E$7)</f>
        <v>משרד ראש הממשלה</v>
      </c>
      <c r="B33" s="258" t="str">
        <f>IF('יעדים משרדיים ותקשובים'!$I$9="","",'יעדים משרדיים ותקשובים'!$I$9)</f>
        <v>pmo</v>
      </c>
      <c r="C33" s="267">
        <v>26</v>
      </c>
      <c r="D33" s="267" t="str">
        <f>IF(E33="","",CONCATENATE($B33,".P.",COUNTIF($B$7:B32,$B33)+1))</f>
        <v/>
      </c>
      <c r="E33" s="268"/>
      <c r="F33" s="113"/>
      <c r="G33" s="269"/>
      <c r="H33" s="269"/>
      <c r="I33" s="269"/>
      <c r="J33" s="269"/>
      <c r="K33" s="269"/>
      <c r="L33" s="269"/>
      <c r="M33" s="269"/>
      <c r="N33" s="269"/>
      <c r="O33" s="270"/>
      <c r="P33" s="269"/>
      <c r="Q33" s="269"/>
      <c r="R33" s="269"/>
      <c r="S33" s="271"/>
      <c r="T33" s="272"/>
      <c r="U33" s="273"/>
      <c r="V33" s="274"/>
      <c r="W33" s="110"/>
      <c r="X33" s="273"/>
      <c r="Y33" s="112" t="str">
        <f t="shared" si="0"/>
        <v/>
      </c>
      <c r="Z33" s="273"/>
      <c r="AA33" s="260"/>
      <c r="AB33" s="107"/>
      <c r="AC33" s="107"/>
      <c r="AD33" s="26"/>
      <c r="AE33" s="107"/>
      <c r="AF33" s="107"/>
      <c r="AG33" s="63"/>
      <c r="AH33" s="165"/>
      <c r="AI33" s="165"/>
      <c r="AJ33" s="166"/>
      <c r="AK33" s="64"/>
      <c r="AL33" s="165"/>
      <c r="AM33" s="166"/>
      <c r="AN33" s="167"/>
      <c r="AO33" s="165"/>
      <c r="AP33" s="166"/>
      <c r="AQ33" s="167"/>
      <c r="AR33" s="165"/>
      <c r="AS33" s="166"/>
      <c r="AV33" s="235" t="str">
        <f t="shared" si="1"/>
        <v/>
      </c>
      <c r="AW33" s="235" t="str">
        <f t="shared" si="2"/>
        <v/>
      </c>
    </row>
    <row r="34" spans="1:49">
      <c r="A34" s="20" t="str">
        <f>IF('יעדים משרדיים ותקשובים'!$E$7="","",'יעדים משרדיים ותקשובים'!$E$7)</f>
        <v>משרד ראש הממשלה</v>
      </c>
      <c r="B34" s="258" t="str">
        <f>IF('יעדים משרדיים ותקשובים'!$I$9="","",'יעדים משרדיים ותקשובים'!$I$9)</f>
        <v>pmo</v>
      </c>
      <c r="C34" s="267">
        <v>27</v>
      </c>
      <c r="D34" s="267" t="str">
        <f>IF(E34="","",CONCATENATE($B34,".P.",COUNTIF($B$7:B33,$B34)+1))</f>
        <v/>
      </c>
      <c r="E34" s="268"/>
      <c r="F34" s="113"/>
      <c r="G34" s="269"/>
      <c r="H34" s="269"/>
      <c r="I34" s="269"/>
      <c r="J34" s="269"/>
      <c r="K34" s="269"/>
      <c r="L34" s="269"/>
      <c r="M34" s="269"/>
      <c r="N34" s="269"/>
      <c r="O34" s="270"/>
      <c r="P34" s="269"/>
      <c r="Q34" s="269"/>
      <c r="R34" s="269"/>
      <c r="S34" s="271"/>
      <c r="T34" s="272"/>
      <c r="U34" s="273"/>
      <c r="V34" s="274"/>
      <c r="W34" s="110"/>
      <c r="X34" s="273"/>
      <c r="Y34" s="112" t="str">
        <f t="shared" si="0"/>
        <v/>
      </c>
      <c r="Z34" s="273"/>
      <c r="AA34" s="260"/>
      <c r="AB34" s="107"/>
      <c r="AC34" s="107"/>
      <c r="AD34" s="26"/>
      <c r="AE34" s="107"/>
      <c r="AF34" s="107"/>
      <c r="AG34" s="63"/>
      <c r="AH34" s="165"/>
      <c r="AI34" s="165"/>
      <c r="AJ34" s="166"/>
      <c r="AK34" s="64"/>
      <c r="AL34" s="165"/>
      <c r="AM34" s="166"/>
      <c r="AN34" s="167"/>
      <c r="AO34" s="165"/>
      <c r="AP34" s="166"/>
      <c r="AQ34" s="167"/>
      <c r="AR34" s="165"/>
      <c r="AS34" s="166"/>
      <c r="AV34" s="235" t="str">
        <f t="shared" si="1"/>
        <v/>
      </c>
      <c r="AW34" s="235" t="str">
        <f t="shared" si="2"/>
        <v/>
      </c>
    </row>
    <row r="35" spans="1:49">
      <c r="A35" s="20" t="str">
        <f>IF('יעדים משרדיים ותקשובים'!$E$7="","",'יעדים משרדיים ותקשובים'!$E$7)</f>
        <v>משרד ראש הממשלה</v>
      </c>
      <c r="B35" s="258" t="str">
        <f>IF('יעדים משרדיים ותקשובים'!$I$9="","",'יעדים משרדיים ותקשובים'!$I$9)</f>
        <v>pmo</v>
      </c>
      <c r="C35" s="267">
        <v>28</v>
      </c>
      <c r="D35" s="267" t="str">
        <f>IF(E35="","",CONCATENATE($B35,".P.",COUNTIF($B$7:B34,$B35)+1))</f>
        <v/>
      </c>
      <c r="E35" s="268"/>
      <c r="F35" s="113"/>
      <c r="G35" s="269"/>
      <c r="H35" s="269"/>
      <c r="I35" s="269"/>
      <c r="J35" s="269"/>
      <c r="K35" s="269"/>
      <c r="L35" s="269"/>
      <c r="M35" s="269"/>
      <c r="N35" s="269"/>
      <c r="O35" s="270"/>
      <c r="P35" s="269"/>
      <c r="Q35" s="269"/>
      <c r="R35" s="269"/>
      <c r="S35" s="271"/>
      <c r="T35" s="272"/>
      <c r="U35" s="273"/>
      <c r="V35" s="274"/>
      <c r="W35" s="110"/>
      <c r="X35" s="273"/>
      <c r="Y35" s="112" t="str">
        <f t="shared" si="0"/>
        <v/>
      </c>
      <c r="Z35" s="273"/>
      <c r="AA35" s="260"/>
      <c r="AB35" s="107"/>
      <c r="AC35" s="107"/>
      <c r="AD35" s="26"/>
      <c r="AE35" s="107"/>
      <c r="AF35" s="107"/>
      <c r="AG35" s="63"/>
      <c r="AH35" s="165"/>
      <c r="AI35" s="165"/>
      <c r="AJ35" s="166"/>
      <c r="AK35" s="64"/>
      <c r="AL35" s="165"/>
      <c r="AM35" s="166"/>
      <c r="AN35" s="167"/>
      <c r="AO35" s="165"/>
      <c r="AP35" s="166"/>
      <c r="AQ35" s="167"/>
      <c r="AR35" s="165"/>
      <c r="AS35" s="166"/>
      <c r="AV35" s="235" t="str">
        <f t="shared" si="1"/>
        <v/>
      </c>
      <c r="AW35" s="235" t="str">
        <f t="shared" si="2"/>
        <v/>
      </c>
    </row>
    <row r="36" spans="1:49">
      <c r="A36" s="20" t="str">
        <f>IF('יעדים משרדיים ותקשובים'!$E$7="","",'יעדים משרדיים ותקשובים'!$E$7)</f>
        <v>משרד ראש הממשלה</v>
      </c>
      <c r="B36" s="258" t="str">
        <f>IF('יעדים משרדיים ותקשובים'!$I$9="","",'יעדים משרדיים ותקשובים'!$I$9)</f>
        <v>pmo</v>
      </c>
      <c r="C36" s="267">
        <v>29</v>
      </c>
      <c r="D36" s="267" t="str">
        <f>IF(E36="","",CONCATENATE($B36,".P.",COUNTIF($B$7:B35,$B36)+1))</f>
        <v/>
      </c>
      <c r="E36" s="268"/>
      <c r="F36" s="113"/>
      <c r="G36" s="269"/>
      <c r="H36" s="269"/>
      <c r="I36" s="269"/>
      <c r="J36" s="269"/>
      <c r="K36" s="269"/>
      <c r="L36" s="269"/>
      <c r="M36" s="269"/>
      <c r="N36" s="269"/>
      <c r="O36" s="270"/>
      <c r="P36" s="269"/>
      <c r="Q36" s="269"/>
      <c r="R36" s="269"/>
      <c r="S36" s="271"/>
      <c r="T36" s="272"/>
      <c r="U36" s="273"/>
      <c r="V36" s="274"/>
      <c r="W36" s="110"/>
      <c r="X36" s="273"/>
      <c r="Y36" s="112" t="str">
        <f t="shared" si="0"/>
        <v/>
      </c>
      <c r="Z36" s="273"/>
      <c r="AA36" s="260"/>
      <c r="AB36" s="107"/>
      <c r="AC36" s="107"/>
      <c r="AD36" s="26"/>
      <c r="AE36" s="107"/>
      <c r="AF36" s="107"/>
      <c r="AG36" s="63"/>
      <c r="AH36" s="165"/>
      <c r="AI36" s="165"/>
      <c r="AJ36" s="166"/>
      <c r="AK36" s="64"/>
      <c r="AL36" s="165"/>
      <c r="AM36" s="166"/>
      <c r="AN36" s="167"/>
      <c r="AO36" s="165"/>
      <c r="AP36" s="166"/>
      <c r="AQ36" s="167"/>
      <c r="AR36" s="165"/>
      <c r="AS36" s="166"/>
      <c r="AV36" s="235" t="str">
        <f t="shared" si="1"/>
        <v/>
      </c>
      <c r="AW36" s="235" t="str">
        <f t="shared" si="2"/>
        <v/>
      </c>
    </row>
    <row r="37" spans="1:49">
      <c r="A37" s="20" t="str">
        <f>IF('יעדים משרדיים ותקשובים'!$E$7="","",'יעדים משרדיים ותקשובים'!$E$7)</f>
        <v>משרד ראש הממשלה</v>
      </c>
      <c r="B37" s="258" t="str">
        <f>IF('יעדים משרדיים ותקשובים'!$I$9="","",'יעדים משרדיים ותקשובים'!$I$9)</f>
        <v>pmo</v>
      </c>
      <c r="C37" s="267">
        <v>30</v>
      </c>
      <c r="D37" s="267" t="str">
        <f>IF(E37="","",CONCATENATE($B37,".P.",COUNTIF($B$7:B36,$B37)+1))</f>
        <v/>
      </c>
      <c r="E37" s="268"/>
      <c r="F37" s="113"/>
      <c r="G37" s="269"/>
      <c r="H37" s="269"/>
      <c r="I37" s="269"/>
      <c r="J37" s="269"/>
      <c r="K37" s="269"/>
      <c r="L37" s="269"/>
      <c r="M37" s="269"/>
      <c r="N37" s="269"/>
      <c r="O37" s="270"/>
      <c r="P37" s="269"/>
      <c r="Q37" s="269"/>
      <c r="R37" s="269"/>
      <c r="S37" s="271"/>
      <c r="T37" s="272"/>
      <c r="U37" s="273"/>
      <c r="V37" s="274"/>
      <c r="W37" s="110"/>
      <c r="X37" s="273"/>
      <c r="Y37" s="112" t="str">
        <f t="shared" si="0"/>
        <v/>
      </c>
      <c r="Z37" s="273"/>
      <c r="AA37" s="260"/>
      <c r="AB37" s="107"/>
      <c r="AC37" s="107"/>
      <c r="AD37" s="26"/>
      <c r="AE37" s="107"/>
      <c r="AF37" s="107"/>
      <c r="AG37" s="63"/>
      <c r="AH37" s="165"/>
      <c r="AI37" s="165"/>
      <c r="AJ37" s="166"/>
      <c r="AK37" s="64"/>
      <c r="AL37" s="165"/>
      <c r="AM37" s="166"/>
      <c r="AN37" s="167"/>
      <c r="AO37" s="165"/>
      <c r="AP37" s="166"/>
      <c r="AQ37" s="167"/>
      <c r="AR37" s="165"/>
      <c r="AS37" s="166"/>
      <c r="AV37" s="235" t="str">
        <f t="shared" si="1"/>
        <v/>
      </c>
      <c r="AW37" s="235" t="str">
        <f t="shared" si="2"/>
        <v/>
      </c>
    </row>
    <row r="38" spans="1:49">
      <c r="A38" s="20" t="str">
        <f>IF('יעדים משרדיים ותקשובים'!$E$7="","",'יעדים משרדיים ותקשובים'!$E$7)</f>
        <v>משרד ראש הממשלה</v>
      </c>
      <c r="B38" s="258" t="str">
        <f>IF('יעדים משרדיים ותקשובים'!$I$9="","",'יעדים משרדיים ותקשובים'!$I$9)</f>
        <v>pmo</v>
      </c>
      <c r="C38" s="267">
        <v>31</v>
      </c>
      <c r="D38" s="267" t="str">
        <f>IF(E38="","",CONCATENATE($B38,".P.",COUNTIF($B$7:B37,$B38)+1))</f>
        <v/>
      </c>
      <c r="E38" s="268"/>
      <c r="F38" s="113"/>
      <c r="G38" s="269"/>
      <c r="H38" s="269"/>
      <c r="I38" s="269"/>
      <c r="J38" s="269"/>
      <c r="K38" s="269"/>
      <c r="L38" s="269"/>
      <c r="M38" s="269"/>
      <c r="N38" s="269"/>
      <c r="O38" s="270"/>
      <c r="P38" s="269"/>
      <c r="Q38" s="269"/>
      <c r="R38" s="269"/>
      <c r="S38" s="271"/>
      <c r="T38" s="272"/>
      <c r="U38" s="273"/>
      <c r="V38" s="274"/>
      <c r="W38" s="110"/>
      <c r="X38" s="273"/>
      <c r="Y38" s="112" t="str">
        <f t="shared" si="0"/>
        <v/>
      </c>
      <c r="Z38" s="273"/>
      <c r="AA38" s="260"/>
      <c r="AB38" s="107"/>
      <c r="AC38" s="107"/>
      <c r="AD38" s="26"/>
      <c r="AE38" s="107"/>
      <c r="AF38" s="107"/>
      <c r="AG38" s="63"/>
      <c r="AH38" s="165"/>
      <c r="AI38" s="165"/>
      <c r="AJ38" s="166"/>
      <c r="AK38" s="64"/>
      <c r="AL38" s="165"/>
      <c r="AM38" s="166"/>
      <c r="AN38" s="167"/>
      <c r="AO38" s="165"/>
      <c r="AP38" s="166"/>
      <c r="AQ38" s="167"/>
      <c r="AR38" s="165"/>
      <c r="AS38" s="166"/>
      <c r="AV38" s="235" t="str">
        <f t="shared" si="1"/>
        <v/>
      </c>
      <c r="AW38" s="235" t="str">
        <f t="shared" si="2"/>
        <v/>
      </c>
    </row>
    <row r="39" spans="1:49">
      <c r="A39" s="20" t="str">
        <f>IF('יעדים משרדיים ותקשובים'!$E$7="","",'יעדים משרדיים ותקשובים'!$E$7)</f>
        <v>משרד ראש הממשלה</v>
      </c>
      <c r="B39" s="258" t="str">
        <f>IF('יעדים משרדיים ותקשובים'!$I$9="","",'יעדים משרדיים ותקשובים'!$I$9)</f>
        <v>pmo</v>
      </c>
      <c r="C39" s="267">
        <v>32</v>
      </c>
      <c r="D39" s="267" t="str">
        <f>IF(E39="","",CONCATENATE($B39,".P.",COUNTIF($B$7:B38,$B39)+1))</f>
        <v/>
      </c>
      <c r="E39" s="268"/>
      <c r="F39" s="113"/>
      <c r="G39" s="269"/>
      <c r="H39" s="269"/>
      <c r="I39" s="269"/>
      <c r="J39" s="269"/>
      <c r="K39" s="269"/>
      <c r="L39" s="269"/>
      <c r="M39" s="269"/>
      <c r="N39" s="269"/>
      <c r="O39" s="270"/>
      <c r="P39" s="269"/>
      <c r="Q39" s="269"/>
      <c r="R39" s="269"/>
      <c r="S39" s="271"/>
      <c r="T39" s="272"/>
      <c r="U39" s="273"/>
      <c r="V39" s="274"/>
      <c r="W39" s="110"/>
      <c r="X39" s="273"/>
      <c r="Y39" s="112" t="str">
        <f t="shared" si="0"/>
        <v/>
      </c>
      <c r="Z39" s="273"/>
      <c r="AA39" s="260"/>
      <c r="AB39" s="107"/>
      <c r="AC39" s="107"/>
      <c r="AD39" s="26"/>
      <c r="AE39" s="107"/>
      <c r="AF39" s="107"/>
      <c r="AG39" s="63"/>
      <c r="AH39" s="165"/>
      <c r="AI39" s="165"/>
      <c r="AJ39" s="166"/>
      <c r="AK39" s="64"/>
      <c r="AL39" s="165"/>
      <c r="AM39" s="166"/>
      <c r="AN39" s="167"/>
      <c r="AO39" s="165"/>
      <c r="AP39" s="166"/>
      <c r="AQ39" s="167"/>
      <c r="AR39" s="165"/>
      <c r="AS39" s="166"/>
      <c r="AV39" s="235" t="str">
        <f t="shared" si="1"/>
        <v/>
      </c>
      <c r="AW39" s="235" t="str">
        <f t="shared" si="2"/>
        <v/>
      </c>
    </row>
    <row r="40" spans="1:49">
      <c r="A40" s="20" t="str">
        <f>IF('יעדים משרדיים ותקשובים'!$E$7="","",'יעדים משרדיים ותקשובים'!$E$7)</f>
        <v>משרד ראש הממשלה</v>
      </c>
      <c r="B40" s="258" t="str">
        <f>IF('יעדים משרדיים ותקשובים'!$I$9="","",'יעדים משרדיים ותקשובים'!$I$9)</f>
        <v>pmo</v>
      </c>
      <c r="C40" s="267">
        <v>33</v>
      </c>
      <c r="D40" s="267" t="str">
        <f>IF(E40="","",CONCATENATE($B40,".P.",COUNTIF($B$7:B39,$B40)+1))</f>
        <v/>
      </c>
      <c r="E40" s="268"/>
      <c r="F40" s="113"/>
      <c r="G40" s="269"/>
      <c r="H40" s="269"/>
      <c r="I40" s="269"/>
      <c r="J40" s="269"/>
      <c r="K40" s="269"/>
      <c r="L40" s="269"/>
      <c r="M40" s="269"/>
      <c r="N40" s="269"/>
      <c r="O40" s="270"/>
      <c r="P40" s="269"/>
      <c r="Q40" s="269"/>
      <c r="R40" s="269"/>
      <c r="S40" s="271"/>
      <c r="T40" s="272"/>
      <c r="U40" s="273"/>
      <c r="V40" s="274"/>
      <c r="W40" s="110"/>
      <c r="X40" s="273"/>
      <c r="Y40" s="112" t="str">
        <f t="shared" si="0"/>
        <v/>
      </c>
      <c r="Z40" s="273"/>
      <c r="AA40" s="260"/>
      <c r="AB40" s="107"/>
      <c r="AC40" s="107"/>
      <c r="AD40" s="26"/>
      <c r="AE40" s="107"/>
      <c r="AF40" s="107"/>
      <c r="AG40" s="63"/>
      <c r="AH40" s="165"/>
      <c r="AI40" s="165"/>
      <c r="AJ40" s="166"/>
      <c r="AK40" s="64"/>
      <c r="AL40" s="165"/>
      <c r="AM40" s="166"/>
      <c r="AN40" s="167"/>
      <c r="AO40" s="165"/>
      <c r="AP40" s="166"/>
      <c r="AQ40" s="167"/>
      <c r="AR40" s="165"/>
      <c r="AS40" s="166"/>
      <c r="AV40" s="235" t="str">
        <f t="shared" si="1"/>
        <v/>
      </c>
      <c r="AW40" s="235" t="str">
        <f t="shared" si="2"/>
        <v/>
      </c>
    </row>
    <row r="41" spans="1:49">
      <c r="A41" s="20" t="str">
        <f>IF('יעדים משרדיים ותקשובים'!$E$7="","",'יעדים משרדיים ותקשובים'!$E$7)</f>
        <v>משרד ראש הממשלה</v>
      </c>
      <c r="B41" s="258" t="str">
        <f>IF('יעדים משרדיים ותקשובים'!$I$9="","",'יעדים משרדיים ותקשובים'!$I$9)</f>
        <v>pmo</v>
      </c>
      <c r="C41" s="267">
        <v>34</v>
      </c>
      <c r="D41" s="267" t="str">
        <f>IF(E41="","",CONCATENATE($B41,".P.",COUNTIF($B$7:B40,$B41)+1))</f>
        <v/>
      </c>
      <c r="E41" s="268"/>
      <c r="F41" s="113"/>
      <c r="G41" s="269"/>
      <c r="H41" s="269"/>
      <c r="I41" s="269"/>
      <c r="J41" s="269"/>
      <c r="K41" s="269"/>
      <c r="L41" s="269"/>
      <c r="M41" s="269"/>
      <c r="N41" s="269"/>
      <c r="O41" s="270"/>
      <c r="P41" s="269"/>
      <c r="Q41" s="269"/>
      <c r="R41" s="269"/>
      <c r="S41" s="271"/>
      <c r="T41" s="272"/>
      <c r="U41" s="273"/>
      <c r="V41" s="274"/>
      <c r="W41" s="110"/>
      <c r="X41" s="273"/>
      <c r="Y41" s="112" t="str">
        <f t="shared" si="0"/>
        <v/>
      </c>
      <c r="Z41" s="273"/>
      <c r="AA41" s="260"/>
      <c r="AB41" s="107"/>
      <c r="AC41" s="107"/>
      <c r="AD41" s="26"/>
      <c r="AE41" s="107"/>
      <c r="AF41" s="107"/>
      <c r="AG41" s="63"/>
      <c r="AH41" s="165"/>
      <c r="AI41" s="165"/>
      <c r="AJ41" s="166"/>
      <c r="AK41" s="64"/>
      <c r="AL41" s="165"/>
      <c r="AM41" s="166"/>
      <c r="AN41" s="167"/>
      <c r="AO41" s="165"/>
      <c r="AP41" s="166"/>
      <c r="AQ41" s="167"/>
      <c r="AR41" s="165"/>
      <c r="AS41" s="166"/>
      <c r="AV41" s="235" t="str">
        <f t="shared" si="1"/>
        <v/>
      </c>
      <c r="AW41" s="235" t="str">
        <f t="shared" si="2"/>
        <v/>
      </c>
    </row>
    <row r="42" spans="1:49">
      <c r="A42" s="20" t="str">
        <f>IF('יעדים משרדיים ותקשובים'!$E$7="","",'יעדים משרדיים ותקשובים'!$E$7)</f>
        <v>משרד ראש הממשלה</v>
      </c>
      <c r="B42" s="258" t="str">
        <f>IF('יעדים משרדיים ותקשובים'!$I$9="","",'יעדים משרדיים ותקשובים'!$I$9)</f>
        <v>pmo</v>
      </c>
      <c r="C42" s="267">
        <v>35</v>
      </c>
      <c r="D42" s="267" t="str">
        <f>IF(E42="","",CONCATENATE($B42,".P.",COUNTIF($B$7:B41,$B42)+1))</f>
        <v/>
      </c>
      <c r="E42" s="268"/>
      <c r="F42" s="113"/>
      <c r="G42" s="269"/>
      <c r="H42" s="269"/>
      <c r="I42" s="269"/>
      <c r="J42" s="269"/>
      <c r="K42" s="269"/>
      <c r="L42" s="269"/>
      <c r="M42" s="269"/>
      <c r="N42" s="269"/>
      <c r="O42" s="270"/>
      <c r="P42" s="269"/>
      <c r="Q42" s="269"/>
      <c r="R42" s="269"/>
      <c r="S42" s="271"/>
      <c r="T42" s="272"/>
      <c r="U42" s="273"/>
      <c r="V42" s="274"/>
      <c r="W42" s="110"/>
      <c r="X42" s="273"/>
      <c r="Y42" s="112" t="str">
        <f t="shared" si="0"/>
        <v/>
      </c>
      <c r="Z42" s="273"/>
      <c r="AA42" s="260"/>
      <c r="AB42" s="107"/>
      <c r="AC42" s="107"/>
      <c r="AD42" s="26"/>
      <c r="AE42" s="107"/>
      <c r="AF42" s="107"/>
      <c r="AG42" s="63"/>
      <c r="AH42" s="165"/>
      <c r="AI42" s="165"/>
      <c r="AJ42" s="166"/>
      <c r="AK42" s="64"/>
      <c r="AL42" s="165"/>
      <c r="AM42" s="166"/>
      <c r="AN42" s="167"/>
      <c r="AO42" s="165"/>
      <c r="AP42" s="166"/>
      <c r="AQ42" s="167"/>
      <c r="AR42" s="165"/>
      <c r="AS42" s="166"/>
      <c r="AV42" s="235" t="str">
        <f t="shared" si="1"/>
        <v/>
      </c>
      <c r="AW42" s="235" t="str">
        <f t="shared" si="2"/>
        <v/>
      </c>
    </row>
    <row r="43" spans="1:49">
      <c r="A43" s="20" t="str">
        <f>IF('יעדים משרדיים ותקשובים'!$E$7="","",'יעדים משרדיים ותקשובים'!$E$7)</f>
        <v>משרד ראש הממשלה</v>
      </c>
      <c r="B43" s="258" t="str">
        <f>IF('יעדים משרדיים ותקשובים'!$I$9="","",'יעדים משרדיים ותקשובים'!$I$9)</f>
        <v>pmo</v>
      </c>
      <c r="C43" s="267">
        <v>36</v>
      </c>
      <c r="D43" s="267" t="str">
        <f>IF(E43="","",CONCATENATE($B43,".P.",COUNTIF($B$7:B42,$B43)+1))</f>
        <v/>
      </c>
      <c r="E43" s="268"/>
      <c r="F43" s="113"/>
      <c r="G43" s="269"/>
      <c r="H43" s="269"/>
      <c r="I43" s="269"/>
      <c r="J43" s="269"/>
      <c r="K43" s="269"/>
      <c r="L43" s="269"/>
      <c r="M43" s="269"/>
      <c r="N43" s="269"/>
      <c r="O43" s="270"/>
      <c r="P43" s="269"/>
      <c r="Q43" s="269"/>
      <c r="R43" s="269"/>
      <c r="S43" s="271"/>
      <c r="T43" s="272"/>
      <c r="U43" s="273"/>
      <c r="V43" s="274"/>
      <c r="W43" s="110"/>
      <c r="X43" s="273"/>
      <c r="Y43" s="112" t="str">
        <f t="shared" si="0"/>
        <v/>
      </c>
      <c r="Z43" s="273"/>
      <c r="AA43" s="260"/>
      <c r="AB43" s="107"/>
      <c r="AC43" s="107"/>
      <c r="AD43" s="26"/>
      <c r="AE43" s="107"/>
      <c r="AF43" s="107"/>
      <c r="AG43" s="63"/>
      <c r="AH43" s="165"/>
      <c r="AI43" s="165"/>
      <c r="AJ43" s="166"/>
      <c r="AK43" s="64"/>
      <c r="AL43" s="165"/>
      <c r="AM43" s="166"/>
      <c r="AN43" s="167"/>
      <c r="AO43" s="165"/>
      <c r="AP43" s="166"/>
      <c r="AQ43" s="167"/>
      <c r="AR43" s="165"/>
      <c r="AS43" s="166"/>
      <c r="AV43" s="235" t="str">
        <f t="shared" si="1"/>
        <v/>
      </c>
      <c r="AW43" s="235" t="str">
        <f t="shared" si="2"/>
        <v/>
      </c>
    </row>
    <row r="44" spans="1:49">
      <c r="A44" s="20" t="str">
        <f>IF('יעדים משרדיים ותקשובים'!$E$7="","",'יעדים משרדיים ותקשובים'!$E$7)</f>
        <v>משרד ראש הממשלה</v>
      </c>
      <c r="B44" s="258" t="str">
        <f>IF('יעדים משרדיים ותקשובים'!$I$9="","",'יעדים משרדיים ותקשובים'!$I$9)</f>
        <v>pmo</v>
      </c>
      <c r="C44" s="267">
        <v>37</v>
      </c>
      <c r="D44" s="267" t="str">
        <f>IF(E44="","",CONCATENATE($B44,".P.",COUNTIF($B$7:B43,$B44)+1))</f>
        <v/>
      </c>
      <c r="E44" s="268"/>
      <c r="F44" s="113"/>
      <c r="G44" s="269"/>
      <c r="H44" s="269"/>
      <c r="I44" s="269"/>
      <c r="J44" s="269"/>
      <c r="K44" s="269"/>
      <c r="L44" s="269"/>
      <c r="M44" s="269"/>
      <c r="N44" s="269"/>
      <c r="O44" s="270"/>
      <c r="P44" s="269"/>
      <c r="Q44" s="269"/>
      <c r="R44" s="269"/>
      <c r="S44" s="271"/>
      <c r="T44" s="272"/>
      <c r="U44" s="273"/>
      <c r="V44" s="274"/>
      <c r="W44" s="110"/>
      <c r="X44" s="273"/>
      <c r="Y44" s="112" t="str">
        <f t="shared" si="0"/>
        <v/>
      </c>
      <c r="Z44" s="273"/>
      <c r="AA44" s="260"/>
      <c r="AB44" s="107"/>
      <c r="AC44" s="107"/>
      <c r="AD44" s="26"/>
      <c r="AE44" s="107"/>
      <c r="AF44" s="107"/>
      <c r="AG44" s="63"/>
      <c r="AH44" s="165"/>
      <c r="AI44" s="165"/>
      <c r="AJ44" s="166"/>
      <c r="AK44" s="64"/>
      <c r="AL44" s="165"/>
      <c r="AM44" s="166"/>
      <c r="AN44" s="167"/>
      <c r="AO44" s="165"/>
      <c r="AP44" s="166"/>
      <c r="AQ44" s="167"/>
      <c r="AR44" s="165"/>
      <c r="AS44" s="166"/>
      <c r="AV44" s="235" t="str">
        <f t="shared" si="1"/>
        <v/>
      </c>
      <c r="AW44" s="235" t="str">
        <f t="shared" si="2"/>
        <v/>
      </c>
    </row>
    <row r="45" spans="1:49">
      <c r="A45" s="20" t="str">
        <f>IF('יעדים משרדיים ותקשובים'!$E$7="","",'יעדים משרדיים ותקשובים'!$E$7)</f>
        <v>משרד ראש הממשלה</v>
      </c>
      <c r="B45" s="258" t="str">
        <f>IF('יעדים משרדיים ותקשובים'!$I$9="","",'יעדים משרדיים ותקשובים'!$I$9)</f>
        <v>pmo</v>
      </c>
      <c r="C45" s="267">
        <v>38</v>
      </c>
      <c r="D45" s="267" t="str">
        <f>IF(E45="","",CONCATENATE($B45,".P.",COUNTIF($B$7:B44,$B45)+1))</f>
        <v/>
      </c>
      <c r="E45" s="268"/>
      <c r="F45" s="113"/>
      <c r="G45" s="269"/>
      <c r="H45" s="269"/>
      <c r="I45" s="269"/>
      <c r="J45" s="269"/>
      <c r="K45" s="269"/>
      <c r="L45" s="269"/>
      <c r="M45" s="269"/>
      <c r="N45" s="269"/>
      <c r="O45" s="270"/>
      <c r="P45" s="269"/>
      <c r="Q45" s="269"/>
      <c r="R45" s="269"/>
      <c r="S45" s="271"/>
      <c r="T45" s="272"/>
      <c r="U45" s="273"/>
      <c r="V45" s="274"/>
      <c r="W45" s="110"/>
      <c r="X45" s="273"/>
      <c r="Y45" s="112" t="str">
        <f t="shared" si="0"/>
        <v/>
      </c>
      <c r="Z45" s="273"/>
      <c r="AA45" s="260"/>
      <c r="AB45" s="107"/>
      <c r="AC45" s="107"/>
      <c r="AD45" s="26"/>
      <c r="AE45" s="107"/>
      <c r="AF45" s="107"/>
      <c r="AG45" s="63"/>
      <c r="AH45" s="165"/>
      <c r="AI45" s="165"/>
      <c r="AJ45" s="166"/>
      <c r="AK45" s="64"/>
      <c r="AL45" s="165"/>
      <c r="AM45" s="166"/>
      <c r="AN45" s="167"/>
      <c r="AO45" s="165"/>
      <c r="AP45" s="166"/>
      <c r="AQ45" s="167"/>
      <c r="AR45" s="165"/>
      <c r="AS45" s="166"/>
      <c r="AV45" s="235" t="str">
        <f t="shared" si="1"/>
        <v/>
      </c>
      <c r="AW45" s="235" t="str">
        <f t="shared" si="2"/>
        <v/>
      </c>
    </row>
    <row r="46" spans="1:49">
      <c r="A46" s="20" t="str">
        <f>IF('יעדים משרדיים ותקשובים'!$E$7="","",'יעדים משרדיים ותקשובים'!$E$7)</f>
        <v>משרד ראש הממשלה</v>
      </c>
      <c r="B46" s="258" t="str">
        <f>IF('יעדים משרדיים ותקשובים'!$I$9="","",'יעדים משרדיים ותקשובים'!$I$9)</f>
        <v>pmo</v>
      </c>
      <c r="C46" s="267">
        <v>39</v>
      </c>
      <c r="D46" s="267" t="str">
        <f>IF(E46="","",CONCATENATE($B46,".P.",COUNTIF($B$7:B45,$B46)+1))</f>
        <v/>
      </c>
      <c r="E46" s="268"/>
      <c r="F46" s="113"/>
      <c r="G46" s="269"/>
      <c r="H46" s="269"/>
      <c r="I46" s="269"/>
      <c r="J46" s="269"/>
      <c r="K46" s="269"/>
      <c r="L46" s="269"/>
      <c r="M46" s="269"/>
      <c r="N46" s="269"/>
      <c r="O46" s="270"/>
      <c r="P46" s="269"/>
      <c r="Q46" s="269"/>
      <c r="R46" s="269"/>
      <c r="S46" s="271"/>
      <c r="T46" s="272"/>
      <c r="U46" s="273"/>
      <c r="V46" s="274"/>
      <c r="W46" s="110"/>
      <c r="X46" s="273"/>
      <c r="Y46" s="112" t="str">
        <f t="shared" si="0"/>
        <v/>
      </c>
      <c r="Z46" s="273"/>
      <c r="AA46" s="260"/>
      <c r="AB46" s="107"/>
      <c r="AC46" s="107"/>
      <c r="AD46" s="26"/>
      <c r="AE46" s="107"/>
      <c r="AF46" s="107"/>
      <c r="AG46" s="63"/>
      <c r="AH46" s="165"/>
      <c r="AI46" s="165"/>
      <c r="AJ46" s="166"/>
      <c r="AK46" s="64"/>
      <c r="AL46" s="165"/>
      <c r="AM46" s="166"/>
      <c r="AN46" s="167"/>
      <c r="AO46" s="165"/>
      <c r="AP46" s="166"/>
      <c r="AQ46" s="167"/>
      <c r="AR46" s="165"/>
      <c r="AS46" s="166"/>
      <c r="AV46" s="235" t="str">
        <f t="shared" si="1"/>
        <v/>
      </c>
      <c r="AW46" s="235" t="str">
        <f t="shared" si="2"/>
        <v/>
      </c>
    </row>
    <row r="47" spans="1:49">
      <c r="A47" s="20" t="str">
        <f>IF('יעדים משרדיים ותקשובים'!$E$7="","",'יעדים משרדיים ותקשובים'!$E$7)</f>
        <v>משרד ראש הממשלה</v>
      </c>
      <c r="B47" s="258" t="str">
        <f>IF('יעדים משרדיים ותקשובים'!$I$9="","",'יעדים משרדיים ותקשובים'!$I$9)</f>
        <v>pmo</v>
      </c>
      <c r="C47" s="267">
        <v>40</v>
      </c>
      <c r="D47" s="267" t="str">
        <f>IF(E47="","",CONCATENATE($B47,".P.",COUNTIF($B$7:B46,$B47)+1))</f>
        <v/>
      </c>
      <c r="E47" s="268"/>
      <c r="F47" s="113"/>
      <c r="G47" s="269"/>
      <c r="H47" s="269"/>
      <c r="I47" s="269"/>
      <c r="J47" s="269"/>
      <c r="K47" s="269"/>
      <c r="L47" s="269"/>
      <c r="M47" s="269"/>
      <c r="N47" s="269"/>
      <c r="O47" s="270"/>
      <c r="P47" s="269"/>
      <c r="Q47" s="269"/>
      <c r="R47" s="269"/>
      <c r="S47" s="271"/>
      <c r="T47" s="272"/>
      <c r="U47" s="273"/>
      <c r="V47" s="274"/>
      <c r="W47" s="110"/>
      <c r="X47" s="273"/>
      <c r="Y47" s="112" t="str">
        <f t="shared" si="0"/>
        <v/>
      </c>
      <c r="Z47" s="273"/>
      <c r="AA47" s="260"/>
      <c r="AB47" s="107"/>
      <c r="AC47" s="107"/>
      <c r="AD47" s="26"/>
      <c r="AE47" s="107"/>
      <c r="AF47" s="107"/>
      <c r="AG47" s="63"/>
      <c r="AH47" s="165"/>
      <c r="AI47" s="165"/>
      <c r="AJ47" s="166"/>
      <c r="AK47" s="64"/>
      <c r="AL47" s="165"/>
      <c r="AM47" s="166"/>
      <c r="AN47" s="167"/>
      <c r="AO47" s="165"/>
      <c r="AP47" s="166"/>
      <c r="AQ47" s="167"/>
      <c r="AR47" s="165"/>
      <c r="AS47" s="166"/>
      <c r="AV47" s="235" t="str">
        <f t="shared" si="1"/>
        <v/>
      </c>
      <c r="AW47" s="235" t="str">
        <f t="shared" si="2"/>
        <v/>
      </c>
    </row>
    <row r="48" spans="1:49">
      <c r="A48" s="20" t="str">
        <f>IF('יעדים משרדיים ותקשובים'!$E$7="","",'יעדים משרדיים ותקשובים'!$E$7)</f>
        <v>משרד ראש הממשלה</v>
      </c>
      <c r="B48" s="258" t="str">
        <f>IF('יעדים משרדיים ותקשובים'!$I$9="","",'יעדים משרדיים ותקשובים'!$I$9)</f>
        <v>pmo</v>
      </c>
      <c r="C48" s="267">
        <v>41</v>
      </c>
      <c r="D48" s="267" t="str">
        <f>IF(E48="","",CONCATENATE($B48,".P.",COUNTIF($B$7:B47,$B48)+1))</f>
        <v/>
      </c>
      <c r="E48" s="268"/>
      <c r="F48" s="113"/>
      <c r="G48" s="269"/>
      <c r="H48" s="269"/>
      <c r="I48" s="269"/>
      <c r="J48" s="269"/>
      <c r="K48" s="269"/>
      <c r="L48" s="269"/>
      <c r="M48" s="269"/>
      <c r="N48" s="269"/>
      <c r="O48" s="270"/>
      <c r="P48" s="269"/>
      <c r="Q48" s="269"/>
      <c r="R48" s="269"/>
      <c r="S48" s="271"/>
      <c r="T48" s="272"/>
      <c r="U48" s="273"/>
      <c r="V48" s="274"/>
      <c r="W48" s="110"/>
      <c r="X48" s="273"/>
      <c r="Y48" s="112" t="str">
        <f t="shared" si="0"/>
        <v/>
      </c>
      <c r="Z48" s="273"/>
      <c r="AA48" s="260"/>
      <c r="AB48" s="107"/>
      <c r="AC48" s="107"/>
      <c r="AD48" s="26"/>
      <c r="AE48" s="107"/>
      <c r="AF48" s="107"/>
      <c r="AG48" s="63"/>
      <c r="AH48" s="165"/>
      <c r="AI48" s="165"/>
      <c r="AJ48" s="166"/>
      <c r="AK48" s="64"/>
      <c r="AL48" s="165"/>
      <c r="AM48" s="166"/>
      <c r="AN48" s="167"/>
      <c r="AO48" s="165"/>
      <c r="AP48" s="166"/>
      <c r="AQ48" s="167"/>
      <c r="AR48" s="165"/>
      <c r="AS48" s="166"/>
      <c r="AV48" s="235" t="str">
        <f t="shared" si="1"/>
        <v/>
      </c>
      <c r="AW48" s="235" t="str">
        <f t="shared" si="2"/>
        <v/>
      </c>
    </row>
    <row r="49" spans="1:49">
      <c r="A49" s="20" t="str">
        <f>IF('יעדים משרדיים ותקשובים'!$E$7="","",'יעדים משרדיים ותקשובים'!$E$7)</f>
        <v>משרד ראש הממשלה</v>
      </c>
      <c r="B49" s="258" t="str">
        <f>IF('יעדים משרדיים ותקשובים'!$I$9="","",'יעדים משרדיים ותקשובים'!$I$9)</f>
        <v>pmo</v>
      </c>
      <c r="C49" s="267">
        <v>42</v>
      </c>
      <c r="D49" s="267" t="str">
        <f>IF(E49="","",CONCATENATE($B49,".P.",COUNTIF($B$7:B48,$B49)+1))</f>
        <v/>
      </c>
      <c r="E49" s="268"/>
      <c r="F49" s="113"/>
      <c r="G49" s="269"/>
      <c r="H49" s="269"/>
      <c r="I49" s="269"/>
      <c r="J49" s="269"/>
      <c r="K49" s="269"/>
      <c r="L49" s="269"/>
      <c r="M49" s="269"/>
      <c r="N49" s="269"/>
      <c r="O49" s="270"/>
      <c r="P49" s="269"/>
      <c r="Q49" s="269"/>
      <c r="R49" s="269"/>
      <c r="S49" s="271"/>
      <c r="T49" s="272"/>
      <c r="U49" s="273"/>
      <c r="V49" s="274"/>
      <c r="W49" s="110"/>
      <c r="X49" s="273"/>
      <c r="Y49" s="112" t="str">
        <f t="shared" si="0"/>
        <v/>
      </c>
      <c r="Z49" s="273"/>
      <c r="AA49" s="260"/>
      <c r="AB49" s="107"/>
      <c r="AC49" s="107"/>
      <c r="AD49" s="26"/>
      <c r="AE49" s="107"/>
      <c r="AF49" s="107"/>
      <c r="AG49" s="63"/>
      <c r="AH49" s="165"/>
      <c r="AI49" s="165"/>
      <c r="AJ49" s="166"/>
      <c r="AK49" s="64"/>
      <c r="AL49" s="165"/>
      <c r="AM49" s="166"/>
      <c r="AN49" s="167"/>
      <c r="AO49" s="165"/>
      <c r="AP49" s="166"/>
      <c r="AQ49" s="167"/>
      <c r="AR49" s="165"/>
      <c r="AS49" s="166"/>
      <c r="AV49" s="235" t="str">
        <f t="shared" si="1"/>
        <v/>
      </c>
      <c r="AW49" s="235" t="str">
        <f t="shared" si="2"/>
        <v/>
      </c>
    </row>
    <row r="50" spans="1:49">
      <c r="A50" s="20" t="str">
        <f>IF('יעדים משרדיים ותקשובים'!$E$7="","",'יעדים משרדיים ותקשובים'!$E$7)</f>
        <v>משרד ראש הממשלה</v>
      </c>
      <c r="B50" s="258" t="str">
        <f>IF('יעדים משרדיים ותקשובים'!$I$9="","",'יעדים משרדיים ותקשובים'!$I$9)</f>
        <v>pmo</v>
      </c>
      <c r="C50" s="267">
        <v>43</v>
      </c>
      <c r="D50" s="267" t="str">
        <f>IF(E50="","",CONCATENATE($B50,".P.",COUNTIF($B$7:B49,$B50)+1))</f>
        <v/>
      </c>
      <c r="E50" s="268"/>
      <c r="F50" s="113"/>
      <c r="G50" s="269"/>
      <c r="H50" s="269"/>
      <c r="I50" s="269"/>
      <c r="J50" s="269"/>
      <c r="K50" s="269"/>
      <c r="L50" s="269"/>
      <c r="M50" s="269"/>
      <c r="N50" s="269"/>
      <c r="O50" s="270"/>
      <c r="P50" s="269"/>
      <c r="Q50" s="269"/>
      <c r="R50" s="269"/>
      <c r="S50" s="271"/>
      <c r="T50" s="272"/>
      <c r="U50" s="273"/>
      <c r="V50" s="274"/>
      <c r="W50" s="110"/>
      <c r="X50" s="273"/>
      <c r="Y50" s="112" t="str">
        <f t="shared" si="0"/>
        <v/>
      </c>
      <c r="Z50" s="273"/>
      <c r="AA50" s="260"/>
      <c r="AB50" s="107"/>
      <c r="AC50" s="107"/>
      <c r="AD50" s="26"/>
      <c r="AE50" s="107"/>
      <c r="AF50" s="107"/>
      <c r="AG50" s="63"/>
      <c r="AH50" s="165"/>
      <c r="AI50" s="165"/>
      <c r="AJ50" s="166"/>
      <c r="AK50" s="64"/>
      <c r="AL50" s="165"/>
      <c r="AM50" s="166"/>
      <c r="AN50" s="167"/>
      <c r="AO50" s="165"/>
      <c r="AP50" s="166"/>
      <c r="AQ50" s="167"/>
      <c r="AR50" s="165"/>
      <c r="AS50" s="166"/>
      <c r="AV50" s="235" t="str">
        <f t="shared" si="1"/>
        <v/>
      </c>
      <c r="AW50" s="235" t="str">
        <f t="shared" si="2"/>
        <v/>
      </c>
    </row>
    <row r="51" spans="1:49">
      <c r="A51" s="20" t="str">
        <f>IF('יעדים משרדיים ותקשובים'!$E$7="","",'יעדים משרדיים ותקשובים'!$E$7)</f>
        <v>משרד ראש הממשלה</v>
      </c>
      <c r="B51" s="258" t="str">
        <f>IF('יעדים משרדיים ותקשובים'!$I$9="","",'יעדים משרדיים ותקשובים'!$I$9)</f>
        <v>pmo</v>
      </c>
      <c r="C51" s="267">
        <v>44</v>
      </c>
      <c r="D51" s="267" t="str">
        <f>IF(E51="","",CONCATENATE($B51,".P.",COUNTIF($B$7:B50,$B51)+1))</f>
        <v/>
      </c>
      <c r="E51" s="268"/>
      <c r="F51" s="113"/>
      <c r="G51" s="269"/>
      <c r="H51" s="269"/>
      <c r="I51" s="269"/>
      <c r="J51" s="269"/>
      <c r="K51" s="269"/>
      <c r="L51" s="269"/>
      <c r="M51" s="269"/>
      <c r="N51" s="269"/>
      <c r="O51" s="270"/>
      <c r="P51" s="269"/>
      <c r="Q51" s="269"/>
      <c r="R51" s="269"/>
      <c r="S51" s="271"/>
      <c r="T51" s="272"/>
      <c r="U51" s="273"/>
      <c r="V51" s="274"/>
      <c r="W51" s="110"/>
      <c r="X51" s="273"/>
      <c r="Y51" s="112" t="str">
        <f t="shared" si="0"/>
        <v/>
      </c>
      <c r="Z51" s="273"/>
      <c r="AA51" s="260"/>
      <c r="AB51" s="107"/>
      <c r="AC51" s="107"/>
      <c r="AD51" s="26"/>
      <c r="AE51" s="107"/>
      <c r="AF51" s="107"/>
      <c r="AG51" s="63"/>
      <c r="AH51" s="165"/>
      <c r="AI51" s="165"/>
      <c r="AJ51" s="166"/>
      <c r="AK51" s="64"/>
      <c r="AL51" s="165"/>
      <c r="AM51" s="166"/>
      <c r="AN51" s="167"/>
      <c r="AO51" s="165"/>
      <c r="AP51" s="166"/>
      <c r="AQ51" s="167"/>
      <c r="AR51" s="165"/>
      <c r="AS51" s="166"/>
      <c r="AV51" s="235" t="str">
        <f t="shared" si="1"/>
        <v/>
      </c>
      <c r="AW51" s="235" t="str">
        <f t="shared" si="2"/>
        <v/>
      </c>
    </row>
    <row r="52" spans="1:49">
      <c r="A52" s="20" t="str">
        <f>IF('יעדים משרדיים ותקשובים'!$E$7="","",'יעדים משרדיים ותקשובים'!$E$7)</f>
        <v>משרד ראש הממשלה</v>
      </c>
      <c r="B52" s="258" t="str">
        <f>IF('יעדים משרדיים ותקשובים'!$I$9="","",'יעדים משרדיים ותקשובים'!$I$9)</f>
        <v>pmo</v>
      </c>
      <c r="C52" s="267">
        <v>45</v>
      </c>
      <c r="D52" s="267" t="str">
        <f>IF(E52="","",CONCATENATE($B52,".P.",COUNTIF($B$7:B51,$B52)+1))</f>
        <v/>
      </c>
      <c r="E52" s="268"/>
      <c r="F52" s="113"/>
      <c r="G52" s="269"/>
      <c r="H52" s="269"/>
      <c r="I52" s="269"/>
      <c r="J52" s="269"/>
      <c r="K52" s="269"/>
      <c r="L52" s="269"/>
      <c r="M52" s="269"/>
      <c r="N52" s="269"/>
      <c r="O52" s="270"/>
      <c r="P52" s="269"/>
      <c r="Q52" s="269"/>
      <c r="R52" s="269"/>
      <c r="S52" s="271"/>
      <c r="T52" s="272"/>
      <c r="U52" s="273"/>
      <c r="V52" s="274"/>
      <c r="W52" s="110"/>
      <c r="X52" s="273"/>
      <c r="Y52" s="112" t="str">
        <f t="shared" si="0"/>
        <v/>
      </c>
      <c r="Z52" s="273"/>
      <c r="AA52" s="260"/>
      <c r="AB52" s="107"/>
      <c r="AC52" s="107"/>
      <c r="AD52" s="26"/>
      <c r="AE52" s="107"/>
      <c r="AF52" s="107"/>
      <c r="AG52" s="63"/>
      <c r="AH52" s="165"/>
      <c r="AI52" s="165"/>
      <c r="AJ52" s="166"/>
      <c r="AK52" s="64"/>
      <c r="AL52" s="165"/>
      <c r="AM52" s="166"/>
      <c r="AN52" s="167"/>
      <c r="AO52" s="165"/>
      <c r="AP52" s="166"/>
      <c r="AQ52" s="167"/>
      <c r="AR52" s="165"/>
      <c r="AS52" s="166"/>
      <c r="AV52" s="235" t="str">
        <f t="shared" si="1"/>
        <v/>
      </c>
      <c r="AW52" s="235" t="str">
        <f t="shared" si="2"/>
        <v/>
      </c>
    </row>
    <row r="53" spans="1:49">
      <c r="A53" s="20" t="str">
        <f>IF('יעדים משרדיים ותקשובים'!$E$7="","",'יעדים משרדיים ותקשובים'!$E$7)</f>
        <v>משרד ראש הממשלה</v>
      </c>
      <c r="B53" s="258" t="str">
        <f>IF('יעדים משרדיים ותקשובים'!$I$9="","",'יעדים משרדיים ותקשובים'!$I$9)</f>
        <v>pmo</v>
      </c>
      <c r="C53" s="267">
        <v>46</v>
      </c>
      <c r="D53" s="267" t="str">
        <f>IF(E53="","",CONCATENATE($B53,".P.",COUNTIF($B$7:B52,$B53)+1))</f>
        <v/>
      </c>
      <c r="E53" s="268"/>
      <c r="F53" s="113"/>
      <c r="G53" s="269"/>
      <c r="H53" s="269"/>
      <c r="I53" s="269"/>
      <c r="J53" s="269"/>
      <c r="K53" s="269"/>
      <c r="L53" s="269"/>
      <c r="M53" s="269"/>
      <c r="N53" s="269"/>
      <c r="O53" s="270"/>
      <c r="P53" s="269"/>
      <c r="Q53" s="269"/>
      <c r="R53" s="269"/>
      <c r="S53" s="271"/>
      <c r="T53" s="272"/>
      <c r="U53" s="273"/>
      <c r="V53" s="274"/>
      <c r="W53" s="110"/>
      <c r="X53" s="273"/>
      <c r="Y53" s="112" t="str">
        <f t="shared" si="0"/>
        <v/>
      </c>
      <c r="Z53" s="273"/>
      <c r="AA53" s="260"/>
      <c r="AB53" s="107"/>
      <c r="AC53" s="107"/>
      <c r="AD53" s="26"/>
      <c r="AE53" s="107"/>
      <c r="AF53" s="107"/>
      <c r="AG53" s="63"/>
      <c r="AH53" s="165"/>
      <c r="AI53" s="165"/>
      <c r="AJ53" s="166"/>
      <c r="AK53" s="64"/>
      <c r="AL53" s="165"/>
      <c r="AM53" s="166"/>
      <c r="AN53" s="167"/>
      <c r="AO53" s="165"/>
      <c r="AP53" s="166"/>
      <c r="AQ53" s="167"/>
      <c r="AR53" s="165"/>
      <c r="AS53" s="166"/>
      <c r="AV53" s="235" t="str">
        <f t="shared" si="1"/>
        <v/>
      </c>
      <c r="AW53" s="235" t="str">
        <f t="shared" si="2"/>
        <v/>
      </c>
    </row>
    <row r="54" spans="1:49">
      <c r="A54" s="20" t="str">
        <f>IF('יעדים משרדיים ותקשובים'!$E$7="","",'יעדים משרדיים ותקשובים'!$E$7)</f>
        <v>משרד ראש הממשלה</v>
      </c>
      <c r="B54" s="258" t="str">
        <f>IF('יעדים משרדיים ותקשובים'!$I$9="","",'יעדים משרדיים ותקשובים'!$I$9)</f>
        <v>pmo</v>
      </c>
      <c r="C54" s="267">
        <v>47</v>
      </c>
      <c r="D54" s="267" t="str">
        <f>IF(E54="","",CONCATENATE($B54,".P.",COUNTIF($B$7:B53,$B54)+1))</f>
        <v/>
      </c>
      <c r="E54" s="268"/>
      <c r="F54" s="113"/>
      <c r="G54" s="269"/>
      <c r="H54" s="269"/>
      <c r="I54" s="269"/>
      <c r="J54" s="269"/>
      <c r="K54" s="269"/>
      <c r="L54" s="269"/>
      <c r="M54" s="269"/>
      <c r="N54" s="269"/>
      <c r="O54" s="270"/>
      <c r="P54" s="269"/>
      <c r="Q54" s="269"/>
      <c r="R54" s="269"/>
      <c r="S54" s="271"/>
      <c r="T54" s="272"/>
      <c r="U54" s="273"/>
      <c r="V54" s="274"/>
      <c r="W54" s="110"/>
      <c r="X54" s="273"/>
      <c r="Y54" s="112" t="str">
        <f t="shared" si="0"/>
        <v/>
      </c>
      <c r="Z54" s="273"/>
      <c r="AA54" s="260"/>
      <c r="AB54" s="107"/>
      <c r="AC54" s="107"/>
      <c r="AD54" s="26"/>
      <c r="AE54" s="107"/>
      <c r="AF54" s="107"/>
      <c r="AG54" s="63"/>
      <c r="AH54" s="165"/>
      <c r="AI54" s="165"/>
      <c r="AJ54" s="166"/>
      <c r="AK54" s="64"/>
      <c r="AL54" s="165"/>
      <c r="AM54" s="166"/>
      <c r="AN54" s="167"/>
      <c r="AO54" s="165"/>
      <c r="AP54" s="166"/>
      <c r="AQ54" s="167"/>
      <c r="AR54" s="165"/>
      <c r="AS54" s="166"/>
      <c r="AV54" s="235" t="str">
        <f t="shared" si="1"/>
        <v/>
      </c>
      <c r="AW54" s="235" t="str">
        <f t="shared" si="2"/>
        <v/>
      </c>
    </row>
    <row r="55" spans="1:49">
      <c r="A55" s="20" t="str">
        <f>IF('יעדים משרדיים ותקשובים'!$E$7="","",'יעדים משרדיים ותקשובים'!$E$7)</f>
        <v>משרד ראש הממשלה</v>
      </c>
      <c r="B55" s="258" t="str">
        <f>IF('יעדים משרדיים ותקשובים'!$I$9="","",'יעדים משרדיים ותקשובים'!$I$9)</f>
        <v>pmo</v>
      </c>
      <c r="C55" s="267">
        <v>48</v>
      </c>
      <c r="D55" s="267" t="str">
        <f>IF(E55="","",CONCATENATE($B55,".P.",COUNTIF($B$7:B54,$B55)+1))</f>
        <v/>
      </c>
      <c r="E55" s="268"/>
      <c r="F55" s="113"/>
      <c r="G55" s="269"/>
      <c r="H55" s="269"/>
      <c r="I55" s="269"/>
      <c r="J55" s="269"/>
      <c r="K55" s="269"/>
      <c r="L55" s="269"/>
      <c r="M55" s="269"/>
      <c r="N55" s="269"/>
      <c r="O55" s="270"/>
      <c r="P55" s="269"/>
      <c r="Q55" s="269"/>
      <c r="R55" s="269"/>
      <c r="S55" s="271"/>
      <c r="T55" s="272"/>
      <c r="U55" s="273"/>
      <c r="V55" s="274"/>
      <c r="W55" s="110"/>
      <c r="X55" s="273"/>
      <c r="Y55" s="112" t="str">
        <f t="shared" si="0"/>
        <v/>
      </c>
      <c r="Z55" s="273"/>
      <c r="AA55" s="260"/>
      <c r="AB55" s="107"/>
      <c r="AC55" s="107"/>
      <c r="AD55" s="26"/>
      <c r="AE55" s="107"/>
      <c r="AF55" s="107"/>
      <c r="AG55" s="63"/>
      <c r="AH55" s="165"/>
      <c r="AI55" s="165"/>
      <c r="AJ55" s="166"/>
      <c r="AK55" s="64"/>
      <c r="AL55" s="165"/>
      <c r="AM55" s="166"/>
      <c r="AN55" s="167"/>
      <c r="AO55" s="165"/>
      <c r="AP55" s="166"/>
      <c r="AQ55" s="167"/>
      <c r="AR55" s="165"/>
      <c r="AS55" s="166"/>
      <c r="AV55" s="235" t="str">
        <f t="shared" si="1"/>
        <v/>
      </c>
      <c r="AW55" s="235" t="str">
        <f t="shared" si="2"/>
        <v/>
      </c>
    </row>
    <row r="56" spans="1:49">
      <c r="A56" s="20" t="str">
        <f>IF('יעדים משרדיים ותקשובים'!$E$7="","",'יעדים משרדיים ותקשובים'!$E$7)</f>
        <v>משרד ראש הממשלה</v>
      </c>
      <c r="B56" s="258" t="str">
        <f>IF('יעדים משרדיים ותקשובים'!$I$9="","",'יעדים משרדיים ותקשובים'!$I$9)</f>
        <v>pmo</v>
      </c>
      <c r="C56" s="267">
        <v>49</v>
      </c>
      <c r="D56" s="267" t="str">
        <f>IF(E56="","",CONCATENATE($B56,".P.",COUNTIF($B$7:B55,$B56)+1))</f>
        <v/>
      </c>
      <c r="E56" s="268"/>
      <c r="F56" s="113"/>
      <c r="G56" s="269"/>
      <c r="H56" s="269"/>
      <c r="I56" s="269"/>
      <c r="J56" s="269"/>
      <c r="K56" s="269"/>
      <c r="L56" s="269"/>
      <c r="M56" s="269"/>
      <c r="N56" s="269"/>
      <c r="O56" s="270"/>
      <c r="P56" s="269"/>
      <c r="Q56" s="269"/>
      <c r="R56" s="269"/>
      <c r="S56" s="271"/>
      <c r="T56" s="272"/>
      <c r="U56" s="273"/>
      <c r="V56" s="274"/>
      <c r="W56" s="110"/>
      <c r="X56" s="273"/>
      <c r="Y56" s="112" t="str">
        <f t="shared" si="0"/>
        <v/>
      </c>
      <c r="Z56" s="273"/>
      <c r="AA56" s="260"/>
      <c r="AB56" s="107"/>
      <c r="AC56" s="107"/>
      <c r="AD56" s="26"/>
      <c r="AE56" s="107"/>
      <c r="AF56" s="107"/>
      <c r="AG56" s="63"/>
      <c r="AH56" s="165"/>
      <c r="AI56" s="165"/>
      <c r="AJ56" s="166"/>
      <c r="AK56" s="64"/>
      <c r="AL56" s="165"/>
      <c r="AM56" s="166"/>
      <c r="AN56" s="167"/>
      <c r="AO56" s="165"/>
      <c r="AP56" s="166"/>
      <c r="AQ56" s="167"/>
      <c r="AR56" s="165"/>
      <c r="AS56" s="166"/>
      <c r="AV56" s="235" t="str">
        <f t="shared" si="1"/>
        <v/>
      </c>
      <c r="AW56" s="235" t="str">
        <f t="shared" si="2"/>
        <v/>
      </c>
    </row>
    <row r="57" spans="1:49">
      <c r="A57" s="20" t="str">
        <f>IF('יעדים משרדיים ותקשובים'!$E$7="","",'יעדים משרדיים ותקשובים'!$E$7)</f>
        <v>משרד ראש הממשלה</v>
      </c>
      <c r="B57" s="258" t="str">
        <f>IF('יעדים משרדיים ותקשובים'!$I$9="","",'יעדים משרדיים ותקשובים'!$I$9)</f>
        <v>pmo</v>
      </c>
      <c r="C57" s="267">
        <v>50</v>
      </c>
      <c r="D57" s="267" t="str">
        <f>IF(E57="","",CONCATENATE($B57,".P.",COUNTIF($B$7:B56,$B57)+1))</f>
        <v/>
      </c>
      <c r="E57" s="268"/>
      <c r="F57" s="113"/>
      <c r="G57" s="269"/>
      <c r="H57" s="269"/>
      <c r="I57" s="269"/>
      <c r="J57" s="269"/>
      <c r="K57" s="269"/>
      <c r="L57" s="269"/>
      <c r="M57" s="269"/>
      <c r="N57" s="269"/>
      <c r="O57" s="270"/>
      <c r="P57" s="269"/>
      <c r="Q57" s="269"/>
      <c r="R57" s="269"/>
      <c r="S57" s="271"/>
      <c r="T57" s="272"/>
      <c r="U57" s="273"/>
      <c r="V57" s="274"/>
      <c r="W57" s="110"/>
      <c r="X57" s="273"/>
      <c r="Y57" s="112" t="str">
        <f t="shared" si="0"/>
        <v/>
      </c>
      <c r="Z57" s="273"/>
      <c r="AA57" s="260"/>
      <c r="AB57" s="107"/>
      <c r="AC57" s="107"/>
      <c r="AD57" s="26"/>
      <c r="AE57" s="107"/>
      <c r="AF57" s="107"/>
      <c r="AG57" s="63"/>
      <c r="AH57" s="165"/>
      <c r="AI57" s="165"/>
      <c r="AJ57" s="166"/>
      <c r="AK57" s="64"/>
      <c r="AL57" s="165"/>
      <c r="AM57" s="166"/>
      <c r="AN57" s="167"/>
      <c r="AO57" s="165"/>
      <c r="AP57" s="166"/>
      <c r="AQ57" s="167"/>
      <c r="AR57" s="165"/>
      <c r="AS57" s="166"/>
      <c r="AV57" s="235" t="str">
        <f t="shared" si="1"/>
        <v/>
      </c>
      <c r="AW57" s="235" t="str">
        <f t="shared" si="2"/>
        <v/>
      </c>
    </row>
    <row r="58" spans="1:49">
      <c r="A58" s="20" t="str">
        <f>IF('יעדים משרדיים ותקשובים'!$E$7="","",'יעדים משרדיים ותקשובים'!$E$7)</f>
        <v>משרד ראש הממשלה</v>
      </c>
      <c r="B58" s="258" t="str">
        <f>IF('יעדים משרדיים ותקשובים'!$I$9="","",'יעדים משרדיים ותקשובים'!$I$9)</f>
        <v>pmo</v>
      </c>
      <c r="C58" s="267">
        <v>51</v>
      </c>
      <c r="D58" s="267" t="str">
        <f>IF(E58="","",CONCATENATE($B58,".P.",COUNTIF($B$7:B57,$B58)+1))</f>
        <v/>
      </c>
      <c r="E58" s="268"/>
      <c r="F58" s="113"/>
      <c r="G58" s="269"/>
      <c r="H58" s="269"/>
      <c r="I58" s="269"/>
      <c r="J58" s="269"/>
      <c r="K58" s="269"/>
      <c r="L58" s="269"/>
      <c r="M58" s="269"/>
      <c r="N58" s="269"/>
      <c r="O58" s="270"/>
      <c r="P58" s="269"/>
      <c r="Q58" s="269"/>
      <c r="R58" s="269"/>
      <c r="S58" s="271"/>
      <c r="T58" s="272"/>
      <c r="U58" s="273"/>
      <c r="V58" s="274"/>
      <c r="W58" s="110"/>
      <c r="X58" s="273"/>
      <c r="Y58" s="112" t="str">
        <f t="shared" si="0"/>
        <v/>
      </c>
      <c r="Z58" s="273"/>
      <c r="AA58" s="260"/>
      <c r="AB58" s="107"/>
      <c r="AC58" s="107"/>
      <c r="AD58" s="26"/>
      <c r="AE58" s="107"/>
      <c r="AF58" s="107"/>
      <c r="AG58" s="63"/>
      <c r="AH58" s="165"/>
      <c r="AI58" s="165"/>
      <c r="AJ58" s="166"/>
      <c r="AK58" s="64"/>
      <c r="AL58" s="165"/>
      <c r="AM58" s="166"/>
      <c r="AN58" s="167"/>
      <c r="AO58" s="165"/>
      <c r="AP58" s="166"/>
      <c r="AQ58" s="167"/>
      <c r="AR58" s="165"/>
      <c r="AS58" s="166"/>
      <c r="AV58" s="235" t="str">
        <f t="shared" si="1"/>
        <v/>
      </c>
      <c r="AW58" s="235" t="str">
        <f t="shared" si="2"/>
        <v/>
      </c>
    </row>
    <row r="59" spans="1:49">
      <c r="A59" s="20" t="str">
        <f>IF('יעדים משרדיים ותקשובים'!$E$7="","",'יעדים משרדיים ותקשובים'!$E$7)</f>
        <v>משרד ראש הממשלה</v>
      </c>
      <c r="B59" s="258" t="str">
        <f>IF('יעדים משרדיים ותקשובים'!$I$9="","",'יעדים משרדיים ותקשובים'!$I$9)</f>
        <v>pmo</v>
      </c>
      <c r="C59" s="267">
        <v>52</v>
      </c>
      <c r="D59" s="267" t="str">
        <f>IF(E59="","",CONCATENATE($B59,".P.",COUNTIF($B$7:B58,$B59)+1))</f>
        <v/>
      </c>
      <c r="E59" s="268"/>
      <c r="F59" s="113"/>
      <c r="G59" s="269"/>
      <c r="H59" s="269"/>
      <c r="I59" s="269"/>
      <c r="J59" s="269"/>
      <c r="K59" s="269"/>
      <c r="L59" s="269"/>
      <c r="M59" s="269"/>
      <c r="N59" s="269"/>
      <c r="O59" s="270"/>
      <c r="P59" s="269"/>
      <c r="Q59" s="269"/>
      <c r="R59" s="269"/>
      <c r="S59" s="271"/>
      <c r="T59" s="272"/>
      <c r="U59" s="273"/>
      <c r="V59" s="274"/>
      <c r="W59" s="110"/>
      <c r="X59" s="273"/>
      <c r="Y59" s="112" t="str">
        <f t="shared" si="0"/>
        <v/>
      </c>
      <c r="Z59" s="273"/>
      <c r="AA59" s="260"/>
      <c r="AB59" s="107"/>
      <c r="AC59" s="107"/>
      <c r="AD59" s="26"/>
      <c r="AE59" s="107"/>
      <c r="AF59" s="107"/>
      <c r="AG59" s="63"/>
      <c r="AH59" s="165"/>
      <c r="AI59" s="165"/>
      <c r="AJ59" s="166"/>
      <c r="AK59" s="64"/>
      <c r="AL59" s="165"/>
      <c r="AM59" s="166"/>
      <c r="AN59" s="167"/>
      <c r="AO59" s="165"/>
      <c r="AP59" s="166"/>
      <c r="AQ59" s="167"/>
      <c r="AR59" s="165"/>
      <c r="AS59" s="166"/>
      <c r="AV59" s="235" t="str">
        <f t="shared" si="1"/>
        <v/>
      </c>
      <c r="AW59" s="235" t="str">
        <f t="shared" si="2"/>
        <v/>
      </c>
    </row>
    <row r="60" spans="1:49">
      <c r="A60" s="20" t="str">
        <f>IF('יעדים משרדיים ותקשובים'!$E$7="","",'יעדים משרדיים ותקשובים'!$E$7)</f>
        <v>משרד ראש הממשלה</v>
      </c>
      <c r="B60" s="258" t="str">
        <f>IF('יעדים משרדיים ותקשובים'!$I$9="","",'יעדים משרדיים ותקשובים'!$I$9)</f>
        <v>pmo</v>
      </c>
      <c r="C60" s="267">
        <v>53</v>
      </c>
      <c r="D60" s="267" t="str">
        <f>IF(E60="","",CONCATENATE($B60,".P.",COUNTIF($B$7:B59,$B60)+1))</f>
        <v/>
      </c>
      <c r="E60" s="268"/>
      <c r="F60" s="113"/>
      <c r="G60" s="269"/>
      <c r="H60" s="269"/>
      <c r="I60" s="269"/>
      <c r="J60" s="269"/>
      <c r="K60" s="269"/>
      <c r="L60" s="269"/>
      <c r="M60" s="269"/>
      <c r="N60" s="269"/>
      <c r="O60" s="270"/>
      <c r="P60" s="269"/>
      <c r="Q60" s="269"/>
      <c r="R60" s="269"/>
      <c r="S60" s="271"/>
      <c r="T60" s="272"/>
      <c r="U60" s="273"/>
      <c r="V60" s="274"/>
      <c r="W60" s="110"/>
      <c r="X60" s="273"/>
      <c r="Y60" s="112" t="str">
        <f t="shared" si="0"/>
        <v/>
      </c>
      <c r="Z60" s="273"/>
      <c r="AA60" s="260"/>
      <c r="AB60" s="107"/>
      <c r="AC60" s="107"/>
      <c r="AD60" s="26"/>
      <c r="AE60" s="107"/>
      <c r="AF60" s="107"/>
      <c r="AG60" s="63"/>
      <c r="AH60" s="165"/>
      <c r="AI60" s="165"/>
      <c r="AJ60" s="166"/>
      <c r="AK60" s="64"/>
      <c r="AL60" s="165"/>
      <c r="AM60" s="166"/>
      <c r="AN60" s="167"/>
      <c r="AO60" s="165"/>
      <c r="AP60" s="166"/>
      <c r="AQ60" s="167"/>
      <c r="AR60" s="165"/>
      <c r="AS60" s="166"/>
      <c r="AV60" s="235" t="str">
        <f t="shared" si="1"/>
        <v/>
      </c>
      <c r="AW60" s="235" t="str">
        <f t="shared" si="2"/>
        <v/>
      </c>
    </row>
    <row r="61" spans="1:49">
      <c r="A61" s="20" t="str">
        <f>IF('יעדים משרדיים ותקשובים'!$E$7="","",'יעדים משרדיים ותקשובים'!$E$7)</f>
        <v>משרד ראש הממשלה</v>
      </c>
      <c r="B61" s="258" t="str">
        <f>IF('יעדים משרדיים ותקשובים'!$I$9="","",'יעדים משרדיים ותקשובים'!$I$9)</f>
        <v>pmo</v>
      </c>
      <c r="C61" s="267">
        <v>54</v>
      </c>
      <c r="D61" s="267" t="str">
        <f>IF(E61="","",CONCATENATE($B61,".P.",COUNTIF($B$7:B60,$B61)+1))</f>
        <v/>
      </c>
      <c r="E61" s="268"/>
      <c r="F61" s="113"/>
      <c r="G61" s="269"/>
      <c r="H61" s="269"/>
      <c r="I61" s="269"/>
      <c r="J61" s="269"/>
      <c r="K61" s="269"/>
      <c r="L61" s="269"/>
      <c r="M61" s="269"/>
      <c r="N61" s="269"/>
      <c r="O61" s="270"/>
      <c r="P61" s="269"/>
      <c r="Q61" s="269"/>
      <c r="R61" s="269"/>
      <c r="S61" s="271"/>
      <c r="T61" s="272"/>
      <c r="U61" s="273"/>
      <c r="V61" s="274"/>
      <c r="W61" s="110"/>
      <c r="X61" s="273"/>
      <c r="Y61" s="112" t="str">
        <f t="shared" si="0"/>
        <v/>
      </c>
      <c r="Z61" s="273"/>
      <c r="AA61" s="260"/>
      <c r="AB61" s="107"/>
      <c r="AC61" s="107"/>
      <c r="AD61" s="26"/>
      <c r="AE61" s="107"/>
      <c r="AF61" s="107"/>
      <c r="AG61" s="63"/>
      <c r="AH61" s="165"/>
      <c r="AI61" s="165"/>
      <c r="AJ61" s="166"/>
      <c r="AK61" s="64"/>
      <c r="AL61" s="165"/>
      <c r="AM61" s="166"/>
      <c r="AN61" s="167"/>
      <c r="AO61" s="165"/>
      <c r="AP61" s="166"/>
      <c r="AQ61" s="167"/>
      <c r="AR61" s="165"/>
      <c r="AS61" s="166"/>
      <c r="AV61" s="235" t="str">
        <f t="shared" si="1"/>
        <v/>
      </c>
      <c r="AW61" s="235" t="str">
        <f t="shared" si="2"/>
        <v/>
      </c>
    </row>
    <row r="62" spans="1:49">
      <c r="A62" s="20" t="str">
        <f>IF('יעדים משרדיים ותקשובים'!$E$7="","",'יעדים משרדיים ותקשובים'!$E$7)</f>
        <v>משרד ראש הממשלה</v>
      </c>
      <c r="B62" s="258" t="str">
        <f>IF('יעדים משרדיים ותקשובים'!$I$9="","",'יעדים משרדיים ותקשובים'!$I$9)</f>
        <v>pmo</v>
      </c>
      <c r="C62" s="267">
        <v>55</v>
      </c>
      <c r="D62" s="267" t="str">
        <f>IF(E62="","",CONCATENATE($B62,".P.",COUNTIF($B$7:B61,$B62)+1))</f>
        <v/>
      </c>
      <c r="E62" s="268"/>
      <c r="F62" s="113"/>
      <c r="G62" s="269"/>
      <c r="H62" s="269"/>
      <c r="I62" s="269"/>
      <c r="J62" s="269"/>
      <c r="K62" s="269"/>
      <c r="L62" s="269"/>
      <c r="M62" s="269"/>
      <c r="N62" s="269"/>
      <c r="O62" s="270"/>
      <c r="P62" s="269"/>
      <c r="Q62" s="269"/>
      <c r="R62" s="269"/>
      <c r="S62" s="271"/>
      <c r="T62" s="272"/>
      <c r="U62" s="273"/>
      <c r="V62" s="274"/>
      <c r="W62" s="110"/>
      <c r="X62" s="273"/>
      <c r="Y62" s="112" t="str">
        <f t="shared" si="0"/>
        <v/>
      </c>
      <c r="Z62" s="273"/>
      <c r="AA62" s="260"/>
      <c r="AB62" s="107"/>
      <c r="AC62" s="107"/>
      <c r="AD62" s="26"/>
      <c r="AE62" s="107"/>
      <c r="AF62" s="107"/>
      <c r="AG62" s="63"/>
      <c r="AH62" s="165"/>
      <c r="AI62" s="165"/>
      <c r="AJ62" s="166"/>
      <c r="AK62" s="64"/>
      <c r="AL62" s="165"/>
      <c r="AM62" s="166"/>
      <c r="AN62" s="167"/>
      <c r="AO62" s="165"/>
      <c r="AP62" s="166"/>
      <c r="AQ62" s="167"/>
      <c r="AR62" s="165"/>
      <c r="AS62" s="166"/>
      <c r="AV62" s="235" t="str">
        <f t="shared" si="1"/>
        <v/>
      </c>
      <c r="AW62" s="235" t="str">
        <f t="shared" si="2"/>
        <v/>
      </c>
    </row>
    <row r="63" spans="1:49">
      <c r="A63" s="20" t="str">
        <f>IF('יעדים משרדיים ותקשובים'!$E$7="","",'יעדים משרדיים ותקשובים'!$E$7)</f>
        <v>משרד ראש הממשלה</v>
      </c>
      <c r="B63" s="258" t="str">
        <f>IF('יעדים משרדיים ותקשובים'!$I$9="","",'יעדים משרדיים ותקשובים'!$I$9)</f>
        <v>pmo</v>
      </c>
      <c r="C63" s="267">
        <v>56</v>
      </c>
      <c r="D63" s="267" t="str">
        <f>IF(E63="","",CONCATENATE($B63,".P.",COUNTIF($B$7:B62,$B63)+1))</f>
        <v/>
      </c>
      <c r="E63" s="268"/>
      <c r="F63" s="113"/>
      <c r="G63" s="269"/>
      <c r="H63" s="269"/>
      <c r="I63" s="269"/>
      <c r="J63" s="269"/>
      <c r="K63" s="269"/>
      <c r="L63" s="269"/>
      <c r="M63" s="269"/>
      <c r="N63" s="269"/>
      <c r="O63" s="270"/>
      <c r="P63" s="269"/>
      <c r="Q63" s="269"/>
      <c r="R63" s="269"/>
      <c r="S63" s="271"/>
      <c r="T63" s="272"/>
      <c r="U63" s="273"/>
      <c r="V63" s="274"/>
      <c r="W63" s="110"/>
      <c r="X63" s="273"/>
      <c r="Y63" s="112" t="str">
        <f t="shared" si="0"/>
        <v/>
      </c>
      <c r="Z63" s="273"/>
      <c r="AA63" s="260"/>
      <c r="AB63" s="107"/>
      <c r="AC63" s="107"/>
      <c r="AD63" s="26"/>
      <c r="AE63" s="107"/>
      <c r="AF63" s="107"/>
      <c r="AG63" s="63"/>
      <c r="AH63" s="165"/>
      <c r="AI63" s="165"/>
      <c r="AJ63" s="166"/>
      <c r="AK63" s="64"/>
      <c r="AL63" s="165"/>
      <c r="AM63" s="166"/>
      <c r="AN63" s="167"/>
      <c r="AO63" s="165"/>
      <c r="AP63" s="166"/>
      <c r="AQ63" s="167"/>
      <c r="AR63" s="165"/>
      <c r="AS63" s="166"/>
      <c r="AV63" s="235" t="str">
        <f t="shared" si="1"/>
        <v/>
      </c>
      <c r="AW63" s="235" t="str">
        <f t="shared" si="2"/>
        <v/>
      </c>
    </row>
    <row r="64" spans="1:49">
      <c r="A64" s="20" t="str">
        <f>IF('יעדים משרדיים ותקשובים'!$E$7="","",'יעדים משרדיים ותקשובים'!$E$7)</f>
        <v>משרד ראש הממשלה</v>
      </c>
      <c r="B64" s="258" t="str">
        <f>IF('יעדים משרדיים ותקשובים'!$I$9="","",'יעדים משרדיים ותקשובים'!$I$9)</f>
        <v>pmo</v>
      </c>
      <c r="C64" s="267">
        <v>57</v>
      </c>
      <c r="D64" s="267" t="str">
        <f>IF(E64="","",CONCATENATE($B64,".P.",COUNTIF($B$7:B63,$B64)+1))</f>
        <v/>
      </c>
      <c r="E64" s="268"/>
      <c r="F64" s="113"/>
      <c r="G64" s="269"/>
      <c r="H64" s="269"/>
      <c r="I64" s="269"/>
      <c r="J64" s="269"/>
      <c r="K64" s="269"/>
      <c r="L64" s="269"/>
      <c r="M64" s="269"/>
      <c r="N64" s="269"/>
      <c r="O64" s="270"/>
      <c r="P64" s="269"/>
      <c r="Q64" s="269"/>
      <c r="R64" s="269"/>
      <c r="S64" s="271"/>
      <c r="T64" s="272"/>
      <c r="U64" s="273"/>
      <c r="V64" s="274"/>
      <c r="W64" s="110"/>
      <c r="X64" s="273"/>
      <c r="Y64" s="112" t="str">
        <f t="shared" si="0"/>
        <v/>
      </c>
      <c r="Z64" s="273"/>
      <c r="AA64" s="260"/>
      <c r="AB64" s="107"/>
      <c r="AC64" s="107"/>
      <c r="AD64" s="26"/>
      <c r="AE64" s="107"/>
      <c r="AF64" s="107"/>
      <c r="AG64" s="63"/>
      <c r="AH64" s="165"/>
      <c r="AI64" s="165"/>
      <c r="AJ64" s="166"/>
      <c r="AK64" s="64"/>
      <c r="AL64" s="165"/>
      <c r="AM64" s="166"/>
      <c r="AN64" s="167"/>
      <c r="AO64" s="165"/>
      <c r="AP64" s="166"/>
      <c r="AQ64" s="167"/>
      <c r="AR64" s="165"/>
      <c r="AS64" s="166"/>
      <c r="AV64" s="235" t="str">
        <f t="shared" si="1"/>
        <v/>
      </c>
      <c r="AW64" s="235" t="str">
        <f t="shared" si="2"/>
        <v/>
      </c>
    </row>
    <row r="65" spans="1:49">
      <c r="A65" s="20" t="str">
        <f>IF('יעדים משרדיים ותקשובים'!$E$7="","",'יעדים משרדיים ותקשובים'!$E$7)</f>
        <v>משרד ראש הממשלה</v>
      </c>
      <c r="B65" s="258" t="str">
        <f>IF('יעדים משרדיים ותקשובים'!$I$9="","",'יעדים משרדיים ותקשובים'!$I$9)</f>
        <v>pmo</v>
      </c>
      <c r="C65" s="267">
        <v>58</v>
      </c>
      <c r="D65" s="267" t="str">
        <f>IF(E65="","",CONCATENATE($B65,".P.",COUNTIF($B$7:B64,$B65)+1))</f>
        <v/>
      </c>
      <c r="E65" s="268"/>
      <c r="F65" s="113"/>
      <c r="G65" s="269"/>
      <c r="H65" s="269"/>
      <c r="I65" s="269"/>
      <c r="J65" s="269"/>
      <c r="K65" s="269"/>
      <c r="L65" s="269"/>
      <c r="M65" s="269"/>
      <c r="N65" s="269"/>
      <c r="O65" s="270"/>
      <c r="P65" s="269"/>
      <c r="Q65" s="269"/>
      <c r="R65" s="269"/>
      <c r="S65" s="271"/>
      <c r="T65" s="272"/>
      <c r="U65" s="273"/>
      <c r="V65" s="274"/>
      <c r="W65" s="110"/>
      <c r="X65" s="273"/>
      <c r="Y65" s="112" t="str">
        <f t="shared" si="0"/>
        <v/>
      </c>
      <c r="Z65" s="273"/>
      <c r="AA65" s="260"/>
      <c r="AB65" s="107"/>
      <c r="AC65" s="107"/>
      <c r="AD65" s="26"/>
      <c r="AE65" s="107"/>
      <c r="AF65" s="107"/>
      <c r="AG65" s="63"/>
      <c r="AH65" s="165"/>
      <c r="AI65" s="165"/>
      <c r="AJ65" s="166"/>
      <c r="AK65" s="64"/>
      <c r="AL65" s="165"/>
      <c r="AM65" s="166"/>
      <c r="AN65" s="167"/>
      <c r="AO65" s="165"/>
      <c r="AP65" s="166"/>
      <c r="AQ65" s="167"/>
      <c r="AR65" s="165"/>
      <c r="AS65" s="166"/>
      <c r="AV65" s="235" t="str">
        <f t="shared" si="1"/>
        <v/>
      </c>
      <c r="AW65" s="235" t="str">
        <f t="shared" si="2"/>
        <v/>
      </c>
    </row>
    <row r="66" spans="1:49">
      <c r="A66" s="20" t="str">
        <f>IF('יעדים משרדיים ותקשובים'!$E$7="","",'יעדים משרדיים ותקשובים'!$E$7)</f>
        <v>משרד ראש הממשלה</v>
      </c>
      <c r="B66" s="258" t="str">
        <f>IF('יעדים משרדיים ותקשובים'!$I$9="","",'יעדים משרדיים ותקשובים'!$I$9)</f>
        <v>pmo</v>
      </c>
      <c r="C66" s="267">
        <v>59</v>
      </c>
      <c r="D66" s="267" t="str">
        <f>IF(E66="","",CONCATENATE($B66,".P.",COUNTIF($B$7:B65,$B66)+1))</f>
        <v/>
      </c>
      <c r="E66" s="268"/>
      <c r="F66" s="113"/>
      <c r="G66" s="269"/>
      <c r="H66" s="269"/>
      <c r="I66" s="269"/>
      <c r="J66" s="269"/>
      <c r="K66" s="269"/>
      <c r="L66" s="269"/>
      <c r="M66" s="269"/>
      <c r="N66" s="269"/>
      <c r="O66" s="270"/>
      <c r="P66" s="269"/>
      <c r="Q66" s="269"/>
      <c r="R66" s="269"/>
      <c r="S66" s="271"/>
      <c r="T66" s="272"/>
      <c r="U66" s="273"/>
      <c r="V66" s="274"/>
      <c r="W66" s="110"/>
      <c r="X66" s="273"/>
      <c r="Y66" s="112" t="str">
        <f t="shared" si="0"/>
        <v/>
      </c>
      <c r="Z66" s="273"/>
      <c r="AA66" s="260"/>
      <c r="AB66" s="107"/>
      <c r="AC66" s="107"/>
      <c r="AD66" s="26"/>
      <c r="AE66" s="107"/>
      <c r="AF66" s="107"/>
      <c r="AG66" s="63"/>
      <c r="AH66" s="165"/>
      <c r="AI66" s="165"/>
      <c r="AJ66" s="166"/>
      <c r="AK66" s="64"/>
      <c r="AL66" s="165"/>
      <c r="AM66" s="166"/>
      <c r="AN66" s="167"/>
      <c r="AO66" s="165"/>
      <c r="AP66" s="166"/>
      <c r="AQ66" s="167"/>
      <c r="AR66" s="165"/>
      <c r="AS66" s="166"/>
      <c r="AV66" s="235" t="str">
        <f t="shared" si="1"/>
        <v/>
      </c>
      <c r="AW66" s="235" t="str">
        <f t="shared" si="2"/>
        <v/>
      </c>
    </row>
    <row r="67" spans="1:49">
      <c r="A67" s="20" t="str">
        <f>IF('יעדים משרדיים ותקשובים'!$E$7="","",'יעדים משרדיים ותקשובים'!$E$7)</f>
        <v>משרד ראש הממשלה</v>
      </c>
      <c r="B67" s="258" t="str">
        <f>IF('יעדים משרדיים ותקשובים'!$I$9="","",'יעדים משרדיים ותקשובים'!$I$9)</f>
        <v>pmo</v>
      </c>
      <c r="C67" s="267">
        <v>60</v>
      </c>
      <c r="D67" s="267" t="str">
        <f>IF(E67="","",CONCATENATE($B67,".P.",COUNTIF($B$7:B66,$B67)+1))</f>
        <v/>
      </c>
      <c r="E67" s="268"/>
      <c r="F67" s="113"/>
      <c r="G67" s="269"/>
      <c r="H67" s="269"/>
      <c r="I67" s="269"/>
      <c r="J67" s="269"/>
      <c r="K67" s="269"/>
      <c r="L67" s="269"/>
      <c r="M67" s="269"/>
      <c r="N67" s="269"/>
      <c r="O67" s="270"/>
      <c r="P67" s="269"/>
      <c r="Q67" s="269"/>
      <c r="R67" s="269"/>
      <c r="S67" s="271"/>
      <c r="T67" s="272"/>
      <c r="U67" s="273"/>
      <c r="V67" s="274"/>
      <c r="W67" s="110"/>
      <c r="X67" s="273"/>
      <c r="Y67" s="112" t="str">
        <f t="shared" si="0"/>
        <v/>
      </c>
      <c r="Z67" s="273"/>
      <c r="AA67" s="260"/>
      <c r="AB67" s="107"/>
      <c r="AC67" s="107"/>
      <c r="AD67" s="26"/>
      <c r="AE67" s="107"/>
      <c r="AF67" s="107"/>
      <c r="AG67" s="63"/>
      <c r="AH67" s="165"/>
      <c r="AI67" s="165"/>
      <c r="AJ67" s="166"/>
      <c r="AK67" s="64"/>
      <c r="AL67" s="165"/>
      <c r="AM67" s="166"/>
      <c r="AN67" s="167"/>
      <c r="AO67" s="165"/>
      <c r="AP67" s="166"/>
      <c r="AQ67" s="167"/>
      <c r="AR67" s="165"/>
      <c r="AS67" s="166"/>
      <c r="AV67" s="235" t="str">
        <f t="shared" si="1"/>
        <v/>
      </c>
      <c r="AW67" s="235" t="str">
        <f t="shared" si="2"/>
        <v/>
      </c>
    </row>
    <row r="68" spans="1:49">
      <c r="A68" s="20" t="str">
        <f>IF('יעדים משרדיים ותקשובים'!$E$7="","",'יעדים משרדיים ותקשובים'!$E$7)</f>
        <v>משרד ראש הממשלה</v>
      </c>
      <c r="B68" s="258" t="str">
        <f>IF('יעדים משרדיים ותקשובים'!$I$9="","",'יעדים משרדיים ותקשובים'!$I$9)</f>
        <v>pmo</v>
      </c>
      <c r="C68" s="267">
        <v>61</v>
      </c>
      <c r="D68" s="267" t="str">
        <f>IF(E68="","",CONCATENATE($B68,".P.",COUNTIF($B$7:B67,$B68)+1))</f>
        <v/>
      </c>
      <c r="E68" s="268"/>
      <c r="F68" s="113"/>
      <c r="G68" s="269"/>
      <c r="H68" s="269"/>
      <c r="I68" s="269"/>
      <c r="J68" s="269"/>
      <c r="K68" s="269"/>
      <c r="L68" s="269"/>
      <c r="M68" s="269"/>
      <c r="N68" s="269"/>
      <c r="O68" s="270"/>
      <c r="P68" s="269"/>
      <c r="Q68" s="269"/>
      <c r="R68" s="269"/>
      <c r="S68" s="271"/>
      <c r="T68" s="272"/>
      <c r="U68" s="273"/>
      <c r="V68" s="274"/>
      <c r="W68" s="110"/>
      <c r="X68" s="273"/>
      <c r="Y68" s="112" t="str">
        <f t="shared" si="0"/>
        <v/>
      </c>
      <c r="Z68" s="273"/>
      <c r="AA68" s="260"/>
      <c r="AB68" s="107"/>
      <c r="AC68" s="107"/>
      <c r="AD68" s="26"/>
      <c r="AE68" s="107"/>
      <c r="AF68" s="107"/>
      <c r="AG68" s="63"/>
      <c r="AH68" s="165"/>
      <c r="AI68" s="165"/>
      <c r="AJ68" s="166"/>
      <c r="AK68" s="64"/>
      <c r="AL68" s="165"/>
      <c r="AM68" s="166"/>
      <c r="AN68" s="167"/>
      <c r="AO68" s="165"/>
      <c r="AP68" s="166"/>
      <c r="AQ68" s="167"/>
      <c r="AR68" s="165"/>
      <c r="AS68" s="166"/>
      <c r="AV68" s="235" t="str">
        <f t="shared" si="1"/>
        <v/>
      </c>
      <c r="AW68" s="235" t="str">
        <f t="shared" si="2"/>
        <v/>
      </c>
    </row>
    <row r="69" spans="1:49">
      <c r="A69" s="20" t="str">
        <f>IF('יעדים משרדיים ותקשובים'!$E$7="","",'יעדים משרדיים ותקשובים'!$E$7)</f>
        <v>משרד ראש הממשלה</v>
      </c>
      <c r="B69" s="258" t="str">
        <f>IF('יעדים משרדיים ותקשובים'!$I$9="","",'יעדים משרדיים ותקשובים'!$I$9)</f>
        <v>pmo</v>
      </c>
      <c r="C69" s="267">
        <v>62</v>
      </c>
      <c r="D69" s="267" t="str">
        <f>IF(E69="","",CONCATENATE($B69,".P.",COUNTIF($B$7:B68,$B69)+1))</f>
        <v/>
      </c>
      <c r="E69" s="268"/>
      <c r="F69" s="113"/>
      <c r="G69" s="269"/>
      <c r="H69" s="269"/>
      <c r="I69" s="269"/>
      <c r="J69" s="269"/>
      <c r="K69" s="269"/>
      <c r="L69" s="269"/>
      <c r="M69" s="269"/>
      <c r="N69" s="269"/>
      <c r="O69" s="270"/>
      <c r="P69" s="269"/>
      <c r="Q69" s="269"/>
      <c r="R69" s="269"/>
      <c r="S69" s="271"/>
      <c r="T69" s="272"/>
      <c r="U69" s="273"/>
      <c r="V69" s="274"/>
      <c r="W69" s="110"/>
      <c r="X69" s="273"/>
      <c r="Y69" s="112" t="str">
        <f t="shared" si="0"/>
        <v/>
      </c>
      <c r="Z69" s="273"/>
      <c r="AA69" s="260"/>
      <c r="AB69" s="107"/>
      <c r="AC69" s="107"/>
      <c r="AD69" s="26"/>
      <c r="AE69" s="107"/>
      <c r="AF69" s="107"/>
      <c r="AG69" s="63"/>
      <c r="AH69" s="165"/>
      <c r="AI69" s="165"/>
      <c r="AJ69" s="166"/>
      <c r="AK69" s="64"/>
      <c r="AL69" s="165"/>
      <c r="AM69" s="166"/>
      <c r="AN69" s="167"/>
      <c r="AO69" s="165"/>
      <c r="AP69" s="166"/>
      <c r="AQ69" s="167"/>
      <c r="AR69" s="165"/>
      <c r="AS69" s="166"/>
      <c r="AV69" s="235" t="str">
        <f t="shared" si="1"/>
        <v/>
      </c>
      <c r="AW69" s="235" t="str">
        <f t="shared" si="2"/>
        <v/>
      </c>
    </row>
    <row r="70" spans="1:49">
      <c r="A70" s="20" t="str">
        <f>IF('יעדים משרדיים ותקשובים'!$E$7="","",'יעדים משרדיים ותקשובים'!$E$7)</f>
        <v>משרד ראש הממשלה</v>
      </c>
      <c r="B70" s="258" t="str">
        <f>IF('יעדים משרדיים ותקשובים'!$I$9="","",'יעדים משרדיים ותקשובים'!$I$9)</f>
        <v>pmo</v>
      </c>
      <c r="C70" s="267">
        <v>63</v>
      </c>
      <c r="D70" s="267" t="str">
        <f>IF(E70="","",CONCATENATE($B70,".P.",COUNTIF($B$7:B69,$B70)+1))</f>
        <v/>
      </c>
      <c r="E70" s="268"/>
      <c r="F70" s="113"/>
      <c r="G70" s="269"/>
      <c r="H70" s="269"/>
      <c r="I70" s="269"/>
      <c r="J70" s="269"/>
      <c r="K70" s="269"/>
      <c r="L70" s="269"/>
      <c r="M70" s="269"/>
      <c r="N70" s="269"/>
      <c r="O70" s="270"/>
      <c r="P70" s="269"/>
      <c r="Q70" s="269"/>
      <c r="R70" s="269"/>
      <c r="S70" s="271"/>
      <c r="T70" s="272"/>
      <c r="U70" s="273"/>
      <c r="V70" s="274"/>
      <c r="W70" s="110"/>
      <c r="X70" s="273"/>
      <c r="Y70" s="112" t="str">
        <f t="shared" si="0"/>
        <v/>
      </c>
      <c r="Z70" s="273"/>
      <c r="AA70" s="260"/>
      <c r="AB70" s="107"/>
      <c r="AC70" s="107"/>
      <c r="AD70" s="26"/>
      <c r="AE70" s="107"/>
      <c r="AF70" s="107"/>
      <c r="AG70" s="63"/>
      <c r="AH70" s="165"/>
      <c r="AI70" s="165"/>
      <c r="AJ70" s="166"/>
      <c r="AK70" s="64"/>
      <c r="AL70" s="165"/>
      <c r="AM70" s="166"/>
      <c r="AN70" s="167"/>
      <c r="AO70" s="165"/>
      <c r="AP70" s="166"/>
      <c r="AQ70" s="167"/>
      <c r="AR70" s="165"/>
      <c r="AS70" s="166"/>
      <c r="AV70" s="235" t="str">
        <f t="shared" si="1"/>
        <v/>
      </c>
      <c r="AW70" s="235" t="str">
        <f t="shared" si="2"/>
        <v/>
      </c>
    </row>
    <row r="71" spans="1:49">
      <c r="A71" s="20" t="str">
        <f>IF('יעדים משרדיים ותקשובים'!$E$7="","",'יעדים משרדיים ותקשובים'!$E$7)</f>
        <v>משרד ראש הממשלה</v>
      </c>
      <c r="B71" s="258" t="str">
        <f>IF('יעדים משרדיים ותקשובים'!$I$9="","",'יעדים משרדיים ותקשובים'!$I$9)</f>
        <v>pmo</v>
      </c>
      <c r="C71" s="267">
        <v>64</v>
      </c>
      <c r="D71" s="267" t="str">
        <f>IF(E71="","",CONCATENATE($B71,".P.",COUNTIF($B$7:B70,$B71)+1))</f>
        <v/>
      </c>
      <c r="E71" s="268"/>
      <c r="F71" s="113"/>
      <c r="G71" s="269"/>
      <c r="H71" s="269"/>
      <c r="I71" s="269"/>
      <c r="J71" s="269"/>
      <c r="K71" s="269"/>
      <c r="L71" s="269"/>
      <c r="M71" s="269"/>
      <c r="N71" s="269"/>
      <c r="O71" s="270"/>
      <c r="P71" s="269"/>
      <c r="Q71" s="269"/>
      <c r="R71" s="269"/>
      <c r="S71" s="271"/>
      <c r="T71" s="272"/>
      <c r="U71" s="273"/>
      <c r="V71" s="274"/>
      <c r="W71" s="110"/>
      <c r="X71" s="273"/>
      <c r="Y71" s="112" t="str">
        <f t="shared" si="0"/>
        <v/>
      </c>
      <c r="Z71" s="273"/>
      <c r="AA71" s="260"/>
      <c r="AB71" s="107"/>
      <c r="AC71" s="107"/>
      <c r="AD71" s="26"/>
      <c r="AE71" s="107"/>
      <c r="AF71" s="107"/>
      <c r="AG71" s="63"/>
      <c r="AH71" s="165"/>
      <c r="AI71" s="165"/>
      <c r="AJ71" s="166"/>
      <c r="AK71" s="64"/>
      <c r="AL71" s="165"/>
      <c r="AM71" s="166"/>
      <c r="AN71" s="167"/>
      <c r="AO71" s="165"/>
      <c r="AP71" s="166"/>
      <c r="AQ71" s="167"/>
      <c r="AR71" s="165"/>
      <c r="AS71" s="166"/>
      <c r="AV71" s="235" t="str">
        <f t="shared" si="1"/>
        <v/>
      </c>
      <c r="AW71" s="235" t="str">
        <f t="shared" si="2"/>
        <v/>
      </c>
    </row>
    <row r="72" spans="1:49">
      <c r="A72" s="20" t="str">
        <f>IF('יעדים משרדיים ותקשובים'!$E$7="","",'יעדים משרדיים ותקשובים'!$E$7)</f>
        <v>משרד ראש הממשלה</v>
      </c>
      <c r="B72" s="258" t="str">
        <f>IF('יעדים משרדיים ותקשובים'!$I$9="","",'יעדים משרדיים ותקשובים'!$I$9)</f>
        <v>pmo</v>
      </c>
      <c r="C72" s="267">
        <v>65</v>
      </c>
      <c r="D72" s="267" t="str">
        <f>IF(E72="","",CONCATENATE($B72,".P.",COUNTIF($B$7:B71,$B72)+1))</f>
        <v/>
      </c>
      <c r="E72" s="268"/>
      <c r="F72" s="113"/>
      <c r="G72" s="269"/>
      <c r="H72" s="269"/>
      <c r="I72" s="269"/>
      <c r="J72" s="269"/>
      <c r="K72" s="269"/>
      <c r="L72" s="269"/>
      <c r="M72" s="269"/>
      <c r="N72" s="269"/>
      <c r="O72" s="270"/>
      <c r="P72" s="269"/>
      <c r="Q72" s="269"/>
      <c r="R72" s="269"/>
      <c r="S72" s="271"/>
      <c r="T72" s="272"/>
      <c r="U72" s="273"/>
      <c r="V72" s="274"/>
      <c r="W72" s="110"/>
      <c r="X72" s="273"/>
      <c r="Y72" s="112" t="str">
        <f t="shared" ref="Y72:Y107" si="3">IF($E72="","","כן")</f>
        <v/>
      </c>
      <c r="Z72" s="273"/>
      <c r="AA72" s="260"/>
      <c r="AB72" s="107"/>
      <c r="AC72" s="107"/>
      <c r="AD72" s="26"/>
      <c r="AE72" s="107"/>
      <c r="AF72" s="107"/>
      <c r="AG72" s="63"/>
      <c r="AH72" s="165"/>
      <c r="AI72" s="165"/>
      <c r="AJ72" s="166"/>
      <c r="AK72" s="64"/>
      <c r="AL72" s="165"/>
      <c r="AM72" s="166"/>
      <c r="AN72" s="167"/>
      <c r="AO72" s="165"/>
      <c r="AP72" s="166"/>
      <c r="AQ72" s="167"/>
      <c r="AR72" s="165"/>
      <c r="AS72" s="166"/>
      <c r="AV72" s="235" t="str">
        <f t="shared" si="1"/>
        <v/>
      </c>
      <c r="AW72" s="235" t="str">
        <f t="shared" si="2"/>
        <v/>
      </c>
    </row>
    <row r="73" spans="1:49">
      <c r="A73" s="20" t="str">
        <f>IF('יעדים משרדיים ותקשובים'!$E$7="","",'יעדים משרדיים ותקשובים'!$E$7)</f>
        <v>משרד ראש הממשלה</v>
      </c>
      <c r="B73" s="258" t="str">
        <f>IF('יעדים משרדיים ותקשובים'!$I$9="","",'יעדים משרדיים ותקשובים'!$I$9)</f>
        <v>pmo</v>
      </c>
      <c r="C73" s="267">
        <v>66</v>
      </c>
      <c r="D73" s="267" t="str">
        <f>IF(E73="","",CONCATENATE($B73,".P.",COUNTIF($B$7:B72,$B73)+1))</f>
        <v/>
      </c>
      <c r="E73" s="268"/>
      <c r="F73" s="113"/>
      <c r="G73" s="269"/>
      <c r="H73" s="269"/>
      <c r="I73" s="269"/>
      <c r="J73" s="269"/>
      <c r="K73" s="269"/>
      <c r="L73" s="269"/>
      <c r="M73" s="269"/>
      <c r="N73" s="269"/>
      <c r="O73" s="270"/>
      <c r="P73" s="269"/>
      <c r="Q73" s="269"/>
      <c r="R73" s="269"/>
      <c r="S73" s="271"/>
      <c r="T73" s="272"/>
      <c r="U73" s="273"/>
      <c r="V73" s="274"/>
      <c r="W73" s="110"/>
      <c r="X73" s="273"/>
      <c r="Y73" s="112" t="str">
        <f t="shared" si="3"/>
        <v/>
      </c>
      <c r="Z73" s="273"/>
      <c r="AA73" s="260"/>
      <c r="AB73" s="107"/>
      <c r="AC73" s="107"/>
      <c r="AD73" s="26"/>
      <c r="AE73" s="107"/>
      <c r="AF73" s="107"/>
      <c r="AG73" s="63"/>
      <c r="AH73" s="165"/>
      <c r="AI73" s="165"/>
      <c r="AJ73" s="166"/>
      <c r="AK73" s="64"/>
      <c r="AL73" s="165"/>
      <c r="AM73" s="166"/>
      <c r="AN73" s="167"/>
      <c r="AO73" s="165"/>
      <c r="AP73" s="166"/>
      <c r="AQ73" s="167"/>
      <c r="AR73" s="165"/>
      <c r="AS73" s="166"/>
      <c r="AV73" s="235" t="str">
        <f t="shared" ref="AV73:AV107" si="4">IF($E73="","",IF(AC73&lt;&gt;"",AC73,IF(AB73&lt;&gt;"",AB73,IF(AA73&lt;&gt;"",AA73,""))))</f>
        <v/>
      </c>
      <c r="AW73" s="235" t="str">
        <f t="shared" ref="AW73:AW107" si="5">IF($E73="","",IF(AF73&lt;&gt;"",AF73,IF(AE73&lt;&gt;"",AE73,IF(AD73&lt;&gt;"",AD73,""))))</f>
        <v/>
      </c>
    </row>
    <row r="74" spans="1:49">
      <c r="A74" s="20" t="str">
        <f>IF('יעדים משרדיים ותקשובים'!$E$7="","",'יעדים משרדיים ותקשובים'!$E$7)</f>
        <v>משרד ראש הממשלה</v>
      </c>
      <c r="B74" s="258" t="str">
        <f>IF('יעדים משרדיים ותקשובים'!$I$9="","",'יעדים משרדיים ותקשובים'!$I$9)</f>
        <v>pmo</v>
      </c>
      <c r="C74" s="267">
        <v>67</v>
      </c>
      <c r="D74" s="267" t="str">
        <f>IF(E74="","",CONCATENATE($B74,".P.",COUNTIF($B$7:B73,$B74)+1))</f>
        <v/>
      </c>
      <c r="E74" s="268"/>
      <c r="F74" s="113"/>
      <c r="G74" s="269"/>
      <c r="H74" s="269"/>
      <c r="I74" s="269"/>
      <c r="J74" s="269"/>
      <c r="K74" s="269"/>
      <c r="L74" s="269"/>
      <c r="M74" s="269"/>
      <c r="N74" s="269"/>
      <c r="O74" s="270"/>
      <c r="P74" s="269"/>
      <c r="Q74" s="269"/>
      <c r="R74" s="269"/>
      <c r="S74" s="271"/>
      <c r="T74" s="272"/>
      <c r="U74" s="273"/>
      <c r="V74" s="274"/>
      <c r="W74" s="110"/>
      <c r="X74" s="273"/>
      <c r="Y74" s="112" t="str">
        <f t="shared" si="3"/>
        <v/>
      </c>
      <c r="Z74" s="273"/>
      <c r="AA74" s="260"/>
      <c r="AB74" s="107"/>
      <c r="AC74" s="107"/>
      <c r="AD74" s="26"/>
      <c r="AE74" s="107"/>
      <c r="AF74" s="107"/>
      <c r="AG74" s="63"/>
      <c r="AH74" s="165"/>
      <c r="AI74" s="165"/>
      <c r="AJ74" s="166"/>
      <c r="AK74" s="64"/>
      <c r="AL74" s="165"/>
      <c r="AM74" s="166"/>
      <c r="AN74" s="167"/>
      <c r="AO74" s="165"/>
      <c r="AP74" s="166"/>
      <c r="AQ74" s="167"/>
      <c r="AR74" s="165"/>
      <c r="AS74" s="166"/>
      <c r="AV74" s="235" t="str">
        <f t="shared" si="4"/>
        <v/>
      </c>
      <c r="AW74" s="235" t="str">
        <f t="shared" si="5"/>
        <v/>
      </c>
    </row>
    <row r="75" spans="1:49">
      <c r="A75" s="20" t="str">
        <f>IF('יעדים משרדיים ותקשובים'!$E$7="","",'יעדים משרדיים ותקשובים'!$E$7)</f>
        <v>משרד ראש הממשלה</v>
      </c>
      <c r="B75" s="258" t="str">
        <f>IF('יעדים משרדיים ותקשובים'!$I$9="","",'יעדים משרדיים ותקשובים'!$I$9)</f>
        <v>pmo</v>
      </c>
      <c r="C75" s="267">
        <v>68</v>
      </c>
      <c r="D75" s="267" t="str">
        <f>IF(E75="","",CONCATENATE($B75,".P.",COUNTIF($B$7:B74,$B75)+1))</f>
        <v/>
      </c>
      <c r="E75" s="268"/>
      <c r="F75" s="113"/>
      <c r="G75" s="269"/>
      <c r="H75" s="269"/>
      <c r="I75" s="269"/>
      <c r="J75" s="269"/>
      <c r="K75" s="269"/>
      <c r="L75" s="269"/>
      <c r="M75" s="269"/>
      <c r="N75" s="269"/>
      <c r="O75" s="270"/>
      <c r="P75" s="269"/>
      <c r="Q75" s="269"/>
      <c r="R75" s="269"/>
      <c r="S75" s="271"/>
      <c r="T75" s="272"/>
      <c r="U75" s="273"/>
      <c r="V75" s="274"/>
      <c r="W75" s="110"/>
      <c r="X75" s="273"/>
      <c r="Y75" s="112" t="str">
        <f t="shared" si="3"/>
        <v/>
      </c>
      <c r="Z75" s="273"/>
      <c r="AA75" s="260"/>
      <c r="AB75" s="107"/>
      <c r="AC75" s="107"/>
      <c r="AD75" s="26"/>
      <c r="AE75" s="107"/>
      <c r="AF75" s="107"/>
      <c r="AG75" s="63"/>
      <c r="AH75" s="165"/>
      <c r="AI75" s="165"/>
      <c r="AJ75" s="166"/>
      <c r="AK75" s="64"/>
      <c r="AL75" s="165"/>
      <c r="AM75" s="166"/>
      <c r="AN75" s="167"/>
      <c r="AO75" s="165"/>
      <c r="AP75" s="166"/>
      <c r="AQ75" s="167"/>
      <c r="AR75" s="165"/>
      <c r="AS75" s="166"/>
      <c r="AV75" s="235" t="str">
        <f t="shared" si="4"/>
        <v/>
      </c>
      <c r="AW75" s="235" t="str">
        <f t="shared" si="5"/>
        <v/>
      </c>
    </row>
    <row r="76" spans="1:49">
      <c r="A76" s="20" t="str">
        <f>IF('יעדים משרדיים ותקשובים'!$E$7="","",'יעדים משרדיים ותקשובים'!$E$7)</f>
        <v>משרד ראש הממשלה</v>
      </c>
      <c r="B76" s="258" t="str">
        <f>IF('יעדים משרדיים ותקשובים'!$I$9="","",'יעדים משרדיים ותקשובים'!$I$9)</f>
        <v>pmo</v>
      </c>
      <c r="C76" s="267">
        <v>69</v>
      </c>
      <c r="D76" s="267" t="str">
        <f>IF(E76="","",CONCATENATE($B76,".P.",COUNTIF($B$7:B75,$B76)+1))</f>
        <v/>
      </c>
      <c r="E76" s="268"/>
      <c r="F76" s="113"/>
      <c r="G76" s="269"/>
      <c r="H76" s="269"/>
      <c r="I76" s="269"/>
      <c r="J76" s="269"/>
      <c r="K76" s="269"/>
      <c r="L76" s="269"/>
      <c r="M76" s="269"/>
      <c r="N76" s="269"/>
      <c r="O76" s="270"/>
      <c r="P76" s="269"/>
      <c r="Q76" s="269"/>
      <c r="R76" s="269"/>
      <c r="S76" s="271"/>
      <c r="T76" s="272"/>
      <c r="U76" s="273"/>
      <c r="V76" s="274"/>
      <c r="W76" s="110"/>
      <c r="X76" s="273"/>
      <c r="Y76" s="112" t="str">
        <f t="shared" si="3"/>
        <v/>
      </c>
      <c r="Z76" s="273"/>
      <c r="AA76" s="260"/>
      <c r="AB76" s="107"/>
      <c r="AC76" s="107"/>
      <c r="AD76" s="26"/>
      <c r="AE76" s="107"/>
      <c r="AF76" s="107"/>
      <c r="AG76" s="63"/>
      <c r="AH76" s="165"/>
      <c r="AI76" s="165"/>
      <c r="AJ76" s="166"/>
      <c r="AK76" s="64"/>
      <c r="AL76" s="165"/>
      <c r="AM76" s="166"/>
      <c r="AN76" s="167"/>
      <c r="AO76" s="165"/>
      <c r="AP76" s="166"/>
      <c r="AQ76" s="167"/>
      <c r="AR76" s="165"/>
      <c r="AS76" s="166"/>
      <c r="AV76" s="235" t="str">
        <f t="shared" si="4"/>
        <v/>
      </c>
      <c r="AW76" s="235" t="str">
        <f t="shared" si="5"/>
        <v/>
      </c>
    </row>
    <row r="77" spans="1:49">
      <c r="A77" s="20" t="str">
        <f>IF('יעדים משרדיים ותקשובים'!$E$7="","",'יעדים משרדיים ותקשובים'!$E$7)</f>
        <v>משרד ראש הממשלה</v>
      </c>
      <c r="B77" s="258" t="str">
        <f>IF('יעדים משרדיים ותקשובים'!$I$9="","",'יעדים משרדיים ותקשובים'!$I$9)</f>
        <v>pmo</v>
      </c>
      <c r="C77" s="267">
        <v>70</v>
      </c>
      <c r="D77" s="267" t="str">
        <f>IF(E77="","",CONCATENATE($B77,".P.",COUNTIF($B$7:B76,$B77)+1))</f>
        <v/>
      </c>
      <c r="E77" s="268"/>
      <c r="F77" s="113"/>
      <c r="G77" s="269"/>
      <c r="H77" s="269"/>
      <c r="I77" s="269"/>
      <c r="J77" s="269"/>
      <c r="K77" s="269"/>
      <c r="L77" s="269"/>
      <c r="M77" s="269"/>
      <c r="N77" s="269"/>
      <c r="O77" s="270"/>
      <c r="P77" s="269"/>
      <c r="Q77" s="269"/>
      <c r="R77" s="269"/>
      <c r="S77" s="271"/>
      <c r="T77" s="272"/>
      <c r="U77" s="273"/>
      <c r="V77" s="274"/>
      <c r="W77" s="110"/>
      <c r="X77" s="273"/>
      <c r="Y77" s="112" t="str">
        <f t="shared" si="3"/>
        <v/>
      </c>
      <c r="Z77" s="273"/>
      <c r="AA77" s="260"/>
      <c r="AB77" s="107"/>
      <c r="AC77" s="107"/>
      <c r="AD77" s="26"/>
      <c r="AE77" s="107"/>
      <c r="AF77" s="107"/>
      <c r="AG77" s="63"/>
      <c r="AH77" s="165"/>
      <c r="AI77" s="165"/>
      <c r="AJ77" s="166"/>
      <c r="AK77" s="64"/>
      <c r="AL77" s="165"/>
      <c r="AM77" s="166"/>
      <c r="AN77" s="167"/>
      <c r="AO77" s="165"/>
      <c r="AP77" s="166"/>
      <c r="AQ77" s="167"/>
      <c r="AR77" s="165"/>
      <c r="AS77" s="166"/>
      <c r="AV77" s="235" t="str">
        <f t="shared" si="4"/>
        <v/>
      </c>
      <c r="AW77" s="235" t="str">
        <f t="shared" si="5"/>
        <v/>
      </c>
    </row>
    <row r="78" spans="1:49">
      <c r="A78" s="20" t="str">
        <f>IF('יעדים משרדיים ותקשובים'!$E$7="","",'יעדים משרדיים ותקשובים'!$E$7)</f>
        <v>משרד ראש הממשלה</v>
      </c>
      <c r="B78" s="258" t="str">
        <f>IF('יעדים משרדיים ותקשובים'!$I$9="","",'יעדים משרדיים ותקשובים'!$I$9)</f>
        <v>pmo</v>
      </c>
      <c r="C78" s="267">
        <v>71</v>
      </c>
      <c r="D78" s="267" t="str">
        <f>IF(E78="","",CONCATENATE($B78,".P.",COUNTIF($B$7:B77,$B78)+1))</f>
        <v/>
      </c>
      <c r="E78" s="268"/>
      <c r="F78" s="113"/>
      <c r="G78" s="269"/>
      <c r="H78" s="269"/>
      <c r="I78" s="269"/>
      <c r="J78" s="269"/>
      <c r="K78" s="269"/>
      <c r="L78" s="269"/>
      <c r="M78" s="269"/>
      <c r="N78" s="269"/>
      <c r="O78" s="270"/>
      <c r="P78" s="269"/>
      <c r="Q78" s="269"/>
      <c r="R78" s="269"/>
      <c r="S78" s="271"/>
      <c r="T78" s="272"/>
      <c r="U78" s="273"/>
      <c r="V78" s="274"/>
      <c r="W78" s="110"/>
      <c r="X78" s="273"/>
      <c r="Y78" s="112" t="str">
        <f t="shared" si="3"/>
        <v/>
      </c>
      <c r="Z78" s="273"/>
      <c r="AA78" s="260"/>
      <c r="AB78" s="107"/>
      <c r="AC78" s="107"/>
      <c r="AD78" s="26"/>
      <c r="AE78" s="107"/>
      <c r="AF78" s="107"/>
      <c r="AG78" s="63"/>
      <c r="AH78" s="165"/>
      <c r="AI78" s="165"/>
      <c r="AJ78" s="166"/>
      <c r="AK78" s="64"/>
      <c r="AL78" s="165"/>
      <c r="AM78" s="166"/>
      <c r="AN78" s="167"/>
      <c r="AO78" s="165"/>
      <c r="AP78" s="166"/>
      <c r="AQ78" s="167"/>
      <c r="AR78" s="165"/>
      <c r="AS78" s="166"/>
      <c r="AV78" s="235" t="str">
        <f t="shared" si="4"/>
        <v/>
      </c>
      <c r="AW78" s="235" t="str">
        <f t="shared" si="5"/>
        <v/>
      </c>
    </row>
    <row r="79" spans="1:49">
      <c r="A79" s="20" t="str">
        <f>IF('יעדים משרדיים ותקשובים'!$E$7="","",'יעדים משרדיים ותקשובים'!$E$7)</f>
        <v>משרד ראש הממשלה</v>
      </c>
      <c r="B79" s="258" t="str">
        <f>IF('יעדים משרדיים ותקשובים'!$I$9="","",'יעדים משרדיים ותקשובים'!$I$9)</f>
        <v>pmo</v>
      </c>
      <c r="C79" s="267">
        <v>72</v>
      </c>
      <c r="D79" s="267" t="str">
        <f>IF(E79="","",CONCATENATE($B79,".P.",COUNTIF($B$7:B78,$B79)+1))</f>
        <v/>
      </c>
      <c r="E79" s="268"/>
      <c r="F79" s="113"/>
      <c r="G79" s="269"/>
      <c r="H79" s="269"/>
      <c r="I79" s="269"/>
      <c r="J79" s="269"/>
      <c r="K79" s="269"/>
      <c r="L79" s="269"/>
      <c r="M79" s="269"/>
      <c r="N79" s="269"/>
      <c r="O79" s="270"/>
      <c r="P79" s="269"/>
      <c r="Q79" s="269"/>
      <c r="R79" s="269"/>
      <c r="S79" s="271"/>
      <c r="T79" s="272"/>
      <c r="U79" s="273"/>
      <c r="V79" s="274"/>
      <c r="W79" s="110"/>
      <c r="X79" s="273"/>
      <c r="Y79" s="112" t="str">
        <f t="shared" si="3"/>
        <v/>
      </c>
      <c r="Z79" s="273"/>
      <c r="AA79" s="260"/>
      <c r="AB79" s="107"/>
      <c r="AC79" s="107"/>
      <c r="AD79" s="26"/>
      <c r="AE79" s="107"/>
      <c r="AF79" s="107"/>
      <c r="AG79" s="63"/>
      <c r="AH79" s="165"/>
      <c r="AI79" s="165"/>
      <c r="AJ79" s="166"/>
      <c r="AK79" s="64"/>
      <c r="AL79" s="165"/>
      <c r="AM79" s="166"/>
      <c r="AN79" s="167"/>
      <c r="AO79" s="165"/>
      <c r="AP79" s="166"/>
      <c r="AQ79" s="167"/>
      <c r="AR79" s="165"/>
      <c r="AS79" s="166"/>
      <c r="AV79" s="235" t="str">
        <f t="shared" si="4"/>
        <v/>
      </c>
      <c r="AW79" s="235" t="str">
        <f t="shared" si="5"/>
        <v/>
      </c>
    </row>
    <row r="80" spans="1:49">
      <c r="A80" s="20" t="str">
        <f>IF('יעדים משרדיים ותקשובים'!$E$7="","",'יעדים משרדיים ותקשובים'!$E$7)</f>
        <v>משרד ראש הממשלה</v>
      </c>
      <c r="B80" s="258" t="str">
        <f>IF('יעדים משרדיים ותקשובים'!$I$9="","",'יעדים משרדיים ותקשובים'!$I$9)</f>
        <v>pmo</v>
      </c>
      <c r="C80" s="267">
        <v>73</v>
      </c>
      <c r="D80" s="267" t="str">
        <f>IF(E80="","",CONCATENATE($B80,".P.",COUNTIF($B$7:B79,$B80)+1))</f>
        <v/>
      </c>
      <c r="E80" s="268"/>
      <c r="F80" s="113"/>
      <c r="G80" s="269"/>
      <c r="H80" s="269"/>
      <c r="I80" s="269"/>
      <c r="J80" s="269"/>
      <c r="K80" s="269"/>
      <c r="L80" s="269"/>
      <c r="M80" s="269"/>
      <c r="N80" s="269"/>
      <c r="O80" s="270"/>
      <c r="P80" s="269"/>
      <c r="Q80" s="269"/>
      <c r="R80" s="269"/>
      <c r="S80" s="271"/>
      <c r="T80" s="272"/>
      <c r="U80" s="273"/>
      <c r="V80" s="274"/>
      <c r="W80" s="110"/>
      <c r="X80" s="273"/>
      <c r="Y80" s="112" t="str">
        <f t="shared" si="3"/>
        <v/>
      </c>
      <c r="Z80" s="273"/>
      <c r="AA80" s="260"/>
      <c r="AB80" s="107"/>
      <c r="AC80" s="107"/>
      <c r="AD80" s="26"/>
      <c r="AE80" s="107"/>
      <c r="AF80" s="107"/>
      <c r="AG80" s="63"/>
      <c r="AH80" s="165"/>
      <c r="AI80" s="165"/>
      <c r="AJ80" s="166"/>
      <c r="AK80" s="64"/>
      <c r="AL80" s="165"/>
      <c r="AM80" s="166"/>
      <c r="AN80" s="167"/>
      <c r="AO80" s="165"/>
      <c r="AP80" s="166"/>
      <c r="AQ80" s="167"/>
      <c r="AR80" s="165"/>
      <c r="AS80" s="166"/>
      <c r="AV80" s="235" t="str">
        <f t="shared" si="4"/>
        <v/>
      </c>
      <c r="AW80" s="235" t="str">
        <f t="shared" si="5"/>
        <v/>
      </c>
    </row>
    <row r="81" spans="1:49">
      <c r="A81" s="20" t="str">
        <f>IF('יעדים משרדיים ותקשובים'!$E$7="","",'יעדים משרדיים ותקשובים'!$E$7)</f>
        <v>משרד ראש הממשלה</v>
      </c>
      <c r="B81" s="258" t="str">
        <f>IF('יעדים משרדיים ותקשובים'!$I$9="","",'יעדים משרדיים ותקשובים'!$I$9)</f>
        <v>pmo</v>
      </c>
      <c r="C81" s="267">
        <v>74</v>
      </c>
      <c r="D81" s="267" t="str">
        <f>IF(E81="","",CONCATENATE($B81,".P.",COUNTIF($B$7:B80,$B81)+1))</f>
        <v/>
      </c>
      <c r="E81" s="268"/>
      <c r="F81" s="113"/>
      <c r="G81" s="269"/>
      <c r="H81" s="269"/>
      <c r="I81" s="269"/>
      <c r="J81" s="269"/>
      <c r="K81" s="269"/>
      <c r="L81" s="269"/>
      <c r="M81" s="269"/>
      <c r="N81" s="269"/>
      <c r="O81" s="270"/>
      <c r="P81" s="269"/>
      <c r="Q81" s="269"/>
      <c r="R81" s="269"/>
      <c r="S81" s="271"/>
      <c r="T81" s="272"/>
      <c r="U81" s="273"/>
      <c r="V81" s="274"/>
      <c r="W81" s="110"/>
      <c r="X81" s="273"/>
      <c r="Y81" s="112" t="str">
        <f t="shared" si="3"/>
        <v/>
      </c>
      <c r="Z81" s="273"/>
      <c r="AA81" s="260"/>
      <c r="AB81" s="107"/>
      <c r="AC81" s="107"/>
      <c r="AD81" s="26"/>
      <c r="AE81" s="107"/>
      <c r="AF81" s="107"/>
      <c r="AG81" s="63"/>
      <c r="AH81" s="165"/>
      <c r="AI81" s="165"/>
      <c r="AJ81" s="166"/>
      <c r="AK81" s="64"/>
      <c r="AL81" s="165"/>
      <c r="AM81" s="166"/>
      <c r="AN81" s="167"/>
      <c r="AO81" s="165"/>
      <c r="AP81" s="166"/>
      <c r="AQ81" s="167"/>
      <c r="AR81" s="165"/>
      <c r="AS81" s="166"/>
      <c r="AV81" s="235" t="str">
        <f t="shared" si="4"/>
        <v/>
      </c>
      <c r="AW81" s="235" t="str">
        <f t="shared" si="5"/>
        <v/>
      </c>
    </row>
    <row r="82" spans="1:49">
      <c r="A82" s="20" t="str">
        <f>IF('יעדים משרדיים ותקשובים'!$E$7="","",'יעדים משרדיים ותקשובים'!$E$7)</f>
        <v>משרד ראש הממשלה</v>
      </c>
      <c r="B82" s="258" t="str">
        <f>IF('יעדים משרדיים ותקשובים'!$I$9="","",'יעדים משרדיים ותקשובים'!$I$9)</f>
        <v>pmo</v>
      </c>
      <c r="C82" s="267">
        <v>75</v>
      </c>
      <c r="D82" s="267" t="str">
        <f>IF(E82="","",CONCATENATE($B82,".P.",COUNTIF($B$7:B81,$B82)+1))</f>
        <v/>
      </c>
      <c r="E82" s="268"/>
      <c r="F82" s="113"/>
      <c r="G82" s="269"/>
      <c r="H82" s="269"/>
      <c r="I82" s="269"/>
      <c r="J82" s="269"/>
      <c r="K82" s="269"/>
      <c r="L82" s="269"/>
      <c r="M82" s="269"/>
      <c r="N82" s="269"/>
      <c r="O82" s="270"/>
      <c r="P82" s="269"/>
      <c r="Q82" s="269"/>
      <c r="R82" s="269"/>
      <c r="S82" s="271"/>
      <c r="T82" s="272"/>
      <c r="U82" s="273"/>
      <c r="V82" s="274"/>
      <c r="W82" s="110"/>
      <c r="X82" s="273"/>
      <c r="Y82" s="112" t="str">
        <f t="shared" si="3"/>
        <v/>
      </c>
      <c r="Z82" s="273"/>
      <c r="AA82" s="260"/>
      <c r="AB82" s="107"/>
      <c r="AC82" s="107"/>
      <c r="AD82" s="26"/>
      <c r="AE82" s="107"/>
      <c r="AF82" s="107"/>
      <c r="AG82" s="63"/>
      <c r="AH82" s="165"/>
      <c r="AI82" s="165"/>
      <c r="AJ82" s="166"/>
      <c r="AK82" s="64"/>
      <c r="AL82" s="165"/>
      <c r="AM82" s="166"/>
      <c r="AN82" s="167"/>
      <c r="AO82" s="165"/>
      <c r="AP82" s="166"/>
      <c r="AQ82" s="167"/>
      <c r="AR82" s="165"/>
      <c r="AS82" s="166"/>
      <c r="AV82" s="235" t="str">
        <f t="shared" si="4"/>
        <v/>
      </c>
      <c r="AW82" s="235" t="str">
        <f t="shared" si="5"/>
        <v/>
      </c>
    </row>
    <row r="83" spans="1:49">
      <c r="A83" s="20" t="str">
        <f>IF('יעדים משרדיים ותקשובים'!$E$7="","",'יעדים משרדיים ותקשובים'!$E$7)</f>
        <v>משרד ראש הממשלה</v>
      </c>
      <c r="B83" s="258" t="str">
        <f>IF('יעדים משרדיים ותקשובים'!$I$9="","",'יעדים משרדיים ותקשובים'!$I$9)</f>
        <v>pmo</v>
      </c>
      <c r="C83" s="267">
        <v>76</v>
      </c>
      <c r="D83" s="267" t="str">
        <f>IF(E83="","",CONCATENATE($B83,".P.",COUNTIF($B$7:B82,$B83)+1))</f>
        <v/>
      </c>
      <c r="E83" s="268"/>
      <c r="F83" s="113"/>
      <c r="G83" s="269"/>
      <c r="H83" s="269"/>
      <c r="I83" s="269"/>
      <c r="J83" s="269"/>
      <c r="K83" s="269"/>
      <c r="L83" s="269"/>
      <c r="M83" s="269"/>
      <c r="N83" s="269"/>
      <c r="O83" s="270"/>
      <c r="P83" s="269"/>
      <c r="Q83" s="269"/>
      <c r="R83" s="269"/>
      <c r="S83" s="271"/>
      <c r="T83" s="272"/>
      <c r="U83" s="273"/>
      <c r="V83" s="274"/>
      <c r="W83" s="110"/>
      <c r="X83" s="273"/>
      <c r="Y83" s="112" t="str">
        <f t="shared" si="3"/>
        <v/>
      </c>
      <c r="Z83" s="273"/>
      <c r="AA83" s="260"/>
      <c r="AB83" s="107"/>
      <c r="AC83" s="107"/>
      <c r="AD83" s="26"/>
      <c r="AE83" s="107"/>
      <c r="AF83" s="107"/>
      <c r="AG83" s="63"/>
      <c r="AH83" s="165"/>
      <c r="AI83" s="165"/>
      <c r="AJ83" s="166"/>
      <c r="AK83" s="64"/>
      <c r="AL83" s="165"/>
      <c r="AM83" s="166"/>
      <c r="AN83" s="167"/>
      <c r="AO83" s="165"/>
      <c r="AP83" s="166"/>
      <c r="AQ83" s="167"/>
      <c r="AR83" s="165"/>
      <c r="AS83" s="166"/>
      <c r="AV83" s="235" t="str">
        <f t="shared" si="4"/>
        <v/>
      </c>
      <c r="AW83" s="235" t="str">
        <f t="shared" si="5"/>
        <v/>
      </c>
    </row>
    <row r="84" spans="1:49">
      <c r="A84" s="20" t="str">
        <f>IF('יעדים משרדיים ותקשובים'!$E$7="","",'יעדים משרדיים ותקשובים'!$E$7)</f>
        <v>משרד ראש הממשלה</v>
      </c>
      <c r="B84" s="258" t="str">
        <f>IF('יעדים משרדיים ותקשובים'!$I$9="","",'יעדים משרדיים ותקשובים'!$I$9)</f>
        <v>pmo</v>
      </c>
      <c r="C84" s="267">
        <v>77</v>
      </c>
      <c r="D84" s="267" t="str">
        <f>IF(E84="","",CONCATENATE($B84,".P.",COUNTIF($B$7:B83,$B84)+1))</f>
        <v/>
      </c>
      <c r="E84" s="268"/>
      <c r="F84" s="113"/>
      <c r="G84" s="269"/>
      <c r="H84" s="269"/>
      <c r="I84" s="269"/>
      <c r="J84" s="269"/>
      <c r="K84" s="269"/>
      <c r="L84" s="269"/>
      <c r="M84" s="269"/>
      <c r="N84" s="269"/>
      <c r="O84" s="270"/>
      <c r="P84" s="269"/>
      <c r="Q84" s="269"/>
      <c r="R84" s="269"/>
      <c r="S84" s="271"/>
      <c r="T84" s="272"/>
      <c r="U84" s="273"/>
      <c r="V84" s="274"/>
      <c r="W84" s="110"/>
      <c r="X84" s="273"/>
      <c r="Y84" s="112" t="str">
        <f t="shared" si="3"/>
        <v/>
      </c>
      <c r="Z84" s="273"/>
      <c r="AA84" s="260"/>
      <c r="AB84" s="107"/>
      <c r="AC84" s="107"/>
      <c r="AD84" s="26"/>
      <c r="AE84" s="107"/>
      <c r="AF84" s="107"/>
      <c r="AG84" s="63"/>
      <c r="AH84" s="165"/>
      <c r="AI84" s="165"/>
      <c r="AJ84" s="166"/>
      <c r="AK84" s="64"/>
      <c r="AL84" s="165"/>
      <c r="AM84" s="166"/>
      <c r="AN84" s="167"/>
      <c r="AO84" s="165"/>
      <c r="AP84" s="166"/>
      <c r="AQ84" s="167"/>
      <c r="AR84" s="165"/>
      <c r="AS84" s="166"/>
      <c r="AV84" s="235" t="str">
        <f t="shared" si="4"/>
        <v/>
      </c>
      <c r="AW84" s="235" t="str">
        <f t="shared" si="5"/>
        <v/>
      </c>
    </row>
    <row r="85" spans="1:49">
      <c r="A85" s="20" t="str">
        <f>IF('יעדים משרדיים ותקשובים'!$E$7="","",'יעדים משרדיים ותקשובים'!$E$7)</f>
        <v>משרד ראש הממשלה</v>
      </c>
      <c r="B85" s="258" t="str">
        <f>IF('יעדים משרדיים ותקשובים'!$I$9="","",'יעדים משרדיים ותקשובים'!$I$9)</f>
        <v>pmo</v>
      </c>
      <c r="C85" s="267">
        <v>78</v>
      </c>
      <c r="D85" s="267" t="str">
        <f>IF(E85="","",CONCATENATE($B85,".P.",COUNTIF($B$7:B84,$B85)+1))</f>
        <v/>
      </c>
      <c r="E85" s="268"/>
      <c r="F85" s="113"/>
      <c r="G85" s="269"/>
      <c r="H85" s="269"/>
      <c r="I85" s="269"/>
      <c r="J85" s="269"/>
      <c r="K85" s="269"/>
      <c r="L85" s="269"/>
      <c r="M85" s="269"/>
      <c r="N85" s="269"/>
      <c r="O85" s="270"/>
      <c r="P85" s="269"/>
      <c r="Q85" s="269"/>
      <c r="R85" s="269"/>
      <c r="S85" s="271"/>
      <c r="T85" s="272"/>
      <c r="U85" s="273"/>
      <c r="V85" s="274"/>
      <c r="W85" s="110"/>
      <c r="X85" s="273"/>
      <c r="Y85" s="112" t="str">
        <f t="shared" si="3"/>
        <v/>
      </c>
      <c r="Z85" s="273"/>
      <c r="AA85" s="260"/>
      <c r="AB85" s="107"/>
      <c r="AC85" s="107"/>
      <c r="AD85" s="26"/>
      <c r="AE85" s="107"/>
      <c r="AF85" s="107"/>
      <c r="AG85" s="63"/>
      <c r="AH85" s="165"/>
      <c r="AI85" s="165"/>
      <c r="AJ85" s="166"/>
      <c r="AK85" s="64"/>
      <c r="AL85" s="165"/>
      <c r="AM85" s="166"/>
      <c r="AN85" s="167"/>
      <c r="AO85" s="165"/>
      <c r="AP85" s="166"/>
      <c r="AQ85" s="167"/>
      <c r="AR85" s="165"/>
      <c r="AS85" s="166"/>
      <c r="AV85" s="235" t="str">
        <f t="shared" si="4"/>
        <v/>
      </c>
      <c r="AW85" s="235" t="str">
        <f t="shared" si="5"/>
        <v/>
      </c>
    </row>
    <row r="86" spans="1:49">
      <c r="A86" s="20" t="str">
        <f>IF('יעדים משרדיים ותקשובים'!$E$7="","",'יעדים משרדיים ותקשובים'!$E$7)</f>
        <v>משרד ראש הממשלה</v>
      </c>
      <c r="B86" s="258" t="str">
        <f>IF('יעדים משרדיים ותקשובים'!$I$9="","",'יעדים משרדיים ותקשובים'!$I$9)</f>
        <v>pmo</v>
      </c>
      <c r="C86" s="267">
        <v>79</v>
      </c>
      <c r="D86" s="267" t="str">
        <f>IF(E86="","",CONCATENATE($B86,".P.",COUNTIF($B$7:B85,$B86)+1))</f>
        <v/>
      </c>
      <c r="E86" s="268"/>
      <c r="F86" s="113"/>
      <c r="G86" s="269"/>
      <c r="H86" s="269"/>
      <c r="I86" s="269"/>
      <c r="J86" s="269"/>
      <c r="K86" s="269"/>
      <c r="L86" s="269"/>
      <c r="M86" s="269"/>
      <c r="N86" s="269"/>
      <c r="O86" s="270"/>
      <c r="P86" s="269"/>
      <c r="Q86" s="269"/>
      <c r="R86" s="269"/>
      <c r="S86" s="271"/>
      <c r="T86" s="272"/>
      <c r="U86" s="273"/>
      <c r="V86" s="274"/>
      <c r="W86" s="110"/>
      <c r="X86" s="273"/>
      <c r="Y86" s="112" t="str">
        <f t="shared" si="3"/>
        <v/>
      </c>
      <c r="Z86" s="273"/>
      <c r="AA86" s="260"/>
      <c r="AB86" s="107"/>
      <c r="AC86" s="107"/>
      <c r="AD86" s="26"/>
      <c r="AE86" s="107"/>
      <c r="AF86" s="107"/>
      <c r="AG86" s="63"/>
      <c r="AH86" s="165"/>
      <c r="AI86" s="165"/>
      <c r="AJ86" s="166"/>
      <c r="AK86" s="64"/>
      <c r="AL86" s="165"/>
      <c r="AM86" s="166"/>
      <c r="AN86" s="167"/>
      <c r="AO86" s="165"/>
      <c r="AP86" s="166"/>
      <c r="AQ86" s="167"/>
      <c r="AR86" s="165"/>
      <c r="AS86" s="166"/>
      <c r="AV86" s="235" t="str">
        <f t="shared" si="4"/>
        <v/>
      </c>
      <c r="AW86" s="235" t="str">
        <f t="shared" si="5"/>
        <v/>
      </c>
    </row>
    <row r="87" spans="1:49">
      <c r="A87" s="20" t="str">
        <f>IF('יעדים משרדיים ותקשובים'!$E$7="","",'יעדים משרדיים ותקשובים'!$E$7)</f>
        <v>משרד ראש הממשלה</v>
      </c>
      <c r="B87" s="258" t="str">
        <f>IF('יעדים משרדיים ותקשובים'!$I$9="","",'יעדים משרדיים ותקשובים'!$I$9)</f>
        <v>pmo</v>
      </c>
      <c r="C87" s="267">
        <v>80</v>
      </c>
      <c r="D87" s="267" t="str">
        <f>IF(E87="","",CONCATENATE($B87,".P.",COUNTIF($B$7:B86,$B87)+1))</f>
        <v/>
      </c>
      <c r="E87" s="268"/>
      <c r="F87" s="113"/>
      <c r="G87" s="269"/>
      <c r="H87" s="269"/>
      <c r="I87" s="269"/>
      <c r="J87" s="269"/>
      <c r="K87" s="269"/>
      <c r="L87" s="269"/>
      <c r="M87" s="269"/>
      <c r="N87" s="269"/>
      <c r="O87" s="270"/>
      <c r="P87" s="269"/>
      <c r="Q87" s="269"/>
      <c r="R87" s="269"/>
      <c r="S87" s="271"/>
      <c r="T87" s="272"/>
      <c r="U87" s="273"/>
      <c r="V87" s="274"/>
      <c r="W87" s="110"/>
      <c r="X87" s="273"/>
      <c r="Y87" s="112" t="str">
        <f t="shared" si="3"/>
        <v/>
      </c>
      <c r="Z87" s="273"/>
      <c r="AA87" s="260"/>
      <c r="AB87" s="107"/>
      <c r="AC87" s="107"/>
      <c r="AD87" s="26"/>
      <c r="AE87" s="107"/>
      <c r="AF87" s="107"/>
      <c r="AG87" s="63"/>
      <c r="AH87" s="165"/>
      <c r="AI87" s="165"/>
      <c r="AJ87" s="166"/>
      <c r="AK87" s="64"/>
      <c r="AL87" s="165"/>
      <c r="AM87" s="166"/>
      <c r="AN87" s="167"/>
      <c r="AO87" s="165"/>
      <c r="AP87" s="166"/>
      <c r="AQ87" s="167"/>
      <c r="AR87" s="165"/>
      <c r="AS87" s="166"/>
      <c r="AV87" s="235" t="str">
        <f t="shared" si="4"/>
        <v/>
      </c>
      <c r="AW87" s="235" t="str">
        <f t="shared" si="5"/>
        <v/>
      </c>
    </row>
    <row r="88" spans="1:49">
      <c r="A88" s="20" t="str">
        <f>IF('יעדים משרדיים ותקשובים'!$E$7="","",'יעדים משרדיים ותקשובים'!$E$7)</f>
        <v>משרד ראש הממשלה</v>
      </c>
      <c r="B88" s="258" t="str">
        <f>IF('יעדים משרדיים ותקשובים'!$I$9="","",'יעדים משרדיים ותקשובים'!$I$9)</f>
        <v>pmo</v>
      </c>
      <c r="C88" s="267">
        <v>81</v>
      </c>
      <c r="D88" s="267" t="str">
        <f>IF(E88="","",CONCATENATE($B88,".P.",COUNTIF($B$7:B87,$B88)+1))</f>
        <v/>
      </c>
      <c r="E88" s="268"/>
      <c r="F88" s="113"/>
      <c r="G88" s="269"/>
      <c r="H88" s="269"/>
      <c r="I88" s="269"/>
      <c r="J88" s="269"/>
      <c r="K88" s="269"/>
      <c r="L88" s="269"/>
      <c r="M88" s="269"/>
      <c r="N88" s="269"/>
      <c r="O88" s="270"/>
      <c r="P88" s="269"/>
      <c r="Q88" s="269"/>
      <c r="R88" s="269"/>
      <c r="S88" s="271"/>
      <c r="T88" s="272"/>
      <c r="U88" s="273"/>
      <c r="V88" s="274"/>
      <c r="W88" s="110"/>
      <c r="X88" s="273"/>
      <c r="Y88" s="112" t="str">
        <f t="shared" si="3"/>
        <v/>
      </c>
      <c r="Z88" s="273"/>
      <c r="AA88" s="260"/>
      <c r="AB88" s="107"/>
      <c r="AC88" s="107"/>
      <c r="AD88" s="26"/>
      <c r="AE88" s="107"/>
      <c r="AF88" s="107"/>
      <c r="AG88" s="63"/>
      <c r="AH88" s="165"/>
      <c r="AI88" s="165"/>
      <c r="AJ88" s="166"/>
      <c r="AK88" s="64"/>
      <c r="AL88" s="165"/>
      <c r="AM88" s="166"/>
      <c r="AN88" s="167"/>
      <c r="AO88" s="165"/>
      <c r="AP88" s="166"/>
      <c r="AQ88" s="167"/>
      <c r="AR88" s="165"/>
      <c r="AS88" s="166"/>
      <c r="AV88" s="235" t="str">
        <f t="shared" si="4"/>
        <v/>
      </c>
      <c r="AW88" s="235" t="str">
        <f t="shared" si="5"/>
        <v/>
      </c>
    </row>
    <row r="89" spans="1:49">
      <c r="A89" s="20" t="str">
        <f>IF('יעדים משרדיים ותקשובים'!$E$7="","",'יעדים משרדיים ותקשובים'!$E$7)</f>
        <v>משרד ראש הממשלה</v>
      </c>
      <c r="B89" s="258" t="str">
        <f>IF('יעדים משרדיים ותקשובים'!$I$9="","",'יעדים משרדיים ותקשובים'!$I$9)</f>
        <v>pmo</v>
      </c>
      <c r="C89" s="267">
        <v>82</v>
      </c>
      <c r="D89" s="267" t="str">
        <f>IF(E89="","",CONCATENATE($B89,".P.",COUNTIF($B$7:B88,$B89)+1))</f>
        <v/>
      </c>
      <c r="E89" s="268"/>
      <c r="F89" s="113"/>
      <c r="G89" s="269"/>
      <c r="H89" s="269"/>
      <c r="I89" s="269"/>
      <c r="J89" s="269"/>
      <c r="K89" s="269"/>
      <c r="L89" s="269"/>
      <c r="M89" s="269"/>
      <c r="N89" s="269"/>
      <c r="O89" s="270"/>
      <c r="P89" s="269"/>
      <c r="Q89" s="269"/>
      <c r="R89" s="269"/>
      <c r="S89" s="271"/>
      <c r="T89" s="272"/>
      <c r="U89" s="273"/>
      <c r="V89" s="274"/>
      <c r="W89" s="110"/>
      <c r="X89" s="273"/>
      <c r="Y89" s="112" t="str">
        <f t="shared" si="3"/>
        <v/>
      </c>
      <c r="Z89" s="273"/>
      <c r="AA89" s="260"/>
      <c r="AB89" s="107"/>
      <c r="AC89" s="107"/>
      <c r="AD89" s="26"/>
      <c r="AE89" s="107"/>
      <c r="AF89" s="107"/>
      <c r="AG89" s="63"/>
      <c r="AH89" s="165"/>
      <c r="AI89" s="165"/>
      <c r="AJ89" s="166"/>
      <c r="AK89" s="64"/>
      <c r="AL89" s="165"/>
      <c r="AM89" s="166"/>
      <c r="AN89" s="167"/>
      <c r="AO89" s="165"/>
      <c r="AP89" s="166"/>
      <c r="AQ89" s="167"/>
      <c r="AR89" s="165"/>
      <c r="AS89" s="166"/>
      <c r="AV89" s="235" t="str">
        <f t="shared" si="4"/>
        <v/>
      </c>
      <c r="AW89" s="235" t="str">
        <f t="shared" si="5"/>
        <v/>
      </c>
    </row>
    <row r="90" spans="1:49">
      <c r="A90" s="20" t="str">
        <f>IF('יעדים משרדיים ותקשובים'!$E$7="","",'יעדים משרדיים ותקשובים'!$E$7)</f>
        <v>משרד ראש הממשלה</v>
      </c>
      <c r="B90" s="258" t="str">
        <f>IF('יעדים משרדיים ותקשובים'!$I$9="","",'יעדים משרדיים ותקשובים'!$I$9)</f>
        <v>pmo</v>
      </c>
      <c r="C90" s="267">
        <v>83</v>
      </c>
      <c r="D90" s="267" t="str">
        <f>IF(E90="","",CONCATENATE($B90,".P.",COUNTIF($B$7:B89,$B90)+1))</f>
        <v/>
      </c>
      <c r="E90" s="268"/>
      <c r="F90" s="113"/>
      <c r="G90" s="269"/>
      <c r="H90" s="269"/>
      <c r="I90" s="269"/>
      <c r="J90" s="269"/>
      <c r="K90" s="269"/>
      <c r="L90" s="269"/>
      <c r="M90" s="269"/>
      <c r="N90" s="269"/>
      <c r="O90" s="270"/>
      <c r="P90" s="269"/>
      <c r="Q90" s="269"/>
      <c r="R90" s="269"/>
      <c r="S90" s="271"/>
      <c r="T90" s="272"/>
      <c r="U90" s="273"/>
      <c r="V90" s="274"/>
      <c r="W90" s="110"/>
      <c r="X90" s="273"/>
      <c r="Y90" s="112" t="str">
        <f t="shared" si="3"/>
        <v/>
      </c>
      <c r="Z90" s="273"/>
      <c r="AA90" s="260"/>
      <c r="AB90" s="107"/>
      <c r="AC90" s="107"/>
      <c r="AD90" s="26"/>
      <c r="AE90" s="107"/>
      <c r="AF90" s="107"/>
      <c r="AG90" s="63"/>
      <c r="AH90" s="165"/>
      <c r="AI90" s="165"/>
      <c r="AJ90" s="166"/>
      <c r="AK90" s="64"/>
      <c r="AL90" s="165"/>
      <c r="AM90" s="166"/>
      <c r="AN90" s="167"/>
      <c r="AO90" s="165"/>
      <c r="AP90" s="166"/>
      <c r="AQ90" s="167"/>
      <c r="AR90" s="165"/>
      <c r="AS90" s="166"/>
      <c r="AV90" s="235" t="str">
        <f t="shared" si="4"/>
        <v/>
      </c>
      <c r="AW90" s="235" t="str">
        <f t="shared" si="5"/>
        <v/>
      </c>
    </row>
    <row r="91" spans="1:49">
      <c r="A91" s="20" t="str">
        <f>IF('יעדים משרדיים ותקשובים'!$E$7="","",'יעדים משרדיים ותקשובים'!$E$7)</f>
        <v>משרד ראש הממשלה</v>
      </c>
      <c r="B91" s="258" t="str">
        <f>IF('יעדים משרדיים ותקשובים'!$I$9="","",'יעדים משרדיים ותקשובים'!$I$9)</f>
        <v>pmo</v>
      </c>
      <c r="C91" s="267">
        <v>84</v>
      </c>
      <c r="D91" s="267" t="str">
        <f>IF(E91="","",CONCATENATE($B91,".P.",COUNTIF($B$7:B90,$B91)+1))</f>
        <v/>
      </c>
      <c r="E91" s="268"/>
      <c r="F91" s="113"/>
      <c r="G91" s="269"/>
      <c r="H91" s="269"/>
      <c r="I91" s="269"/>
      <c r="J91" s="269"/>
      <c r="K91" s="269"/>
      <c r="L91" s="269"/>
      <c r="M91" s="269"/>
      <c r="N91" s="269"/>
      <c r="O91" s="270"/>
      <c r="P91" s="269"/>
      <c r="Q91" s="269"/>
      <c r="R91" s="269"/>
      <c r="S91" s="271"/>
      <c r="T91" s="272"/>
      <c r="U91" s="273"/>
      <c r="V91" s="274"/>
      <c r="W91" s="110"/>
      <c r="X91" s="273"/>
      <c r="Y91" s="112" t="str">
        <f t="shared" si="3"/>
        <v/>
      </c>
      <c r="Z91" s="273"/>
      <c r="AA91" s="260"/>
      <c r="AB91" s="107"/>
      <c r="AC91" s="107"/>
      <c r="AD91" s="26"/>
      <c r="AE91" s="107"/>
      <c r="AF91" s="107"/>
      <c r="AG91" s="63"/>
      <c r="AH91" s="165"/>
      <c r="AI91" s="165"/>
      <c r="AJ91" s="166"/>
      <c r="AK91" s="64"/>
      <c r="AL91" s="165"/>
      <c r="AM91" s="166"/>
      <c r="AN91" s="167"/>
      <c r="AO91" s="165"/>
      <c r="AP91" s="166"/>
      <c r="AQ91" s="167"/>
      <c r="AR91" s="165"/>
      <c r="AS91" s="166"/>
      <c r="AV91" s="235" t="str">
        <f t="shared" si="4"/>
        <v/>
      </c>
      <c r="AW91" s="235" t="str">
        <f t="shared" si="5"/>
        <v/>
      </c>
    </row>
    <row r="92" spans="1:49">
      <c r="A92" s="20" t="str">
        <f>IF('יעדים משרדיים ותקשובים'!$E$7="","",'יעדים משרדיים ותקשובים'!$E$7)</f>
        <v>משרד ראש הממשלה</v>
      </c>
      <c r="B92" s="258" t="str">
        <f>IF('יעדים משרדיים ותקשובים'!$I$9="","",'יעדים משרדיים ותקשובים'!$I$9)</f>
        <v>pmo</v>
      </c>
      <c r="C92" s="267">
        <v>85</v>
      </c>
      <c r="D92" s="267" t="str">
        <f>IF(E92="","",CONCATENATE($B92,".P.",COUNTIF($B$7:B91,$B92)+1))</f>
        <v/>
      </c>
      <c r="E92" s="268"/>
      <c r="F92" s="113"/>
      <c r="G92" s="269"/>
      <c r="H92" s="269"/>
      <c r="I92" s="269"/>
      <c r="J92" s="269"/>
      <c r="K92" s="269"/>
      <c r="L92" s="269"/>
      <c r="M92" s="269"/>
      <c r="N92" s="269"/>
      <c r="O92" s="270"/>
      <c r="P92" s="269"/>
      <c r="Q92" s="269"/>
      <c r="R92" s="269"/>
      <c r="S92" s="271"/>
      <c r="T92" s="272"/>
      <c r="U92" s="273"/>
      <c r="V92" s="274"/>
      <c r="W92" s="110"/>
      <c r="X92" s="273"/>
      <c r="Y92" s="112" t="str">
        <f t="shared" si="3"/>
        <v/>
      </c>
      <c r="Z92" s="273"/>
      <c r="AA92" s="260"/>
      <c r="AB92" s="107"/>
      <c r="AC92" s="107"/>
      <c r="AD92" s="26"/>
      <c r="AE92" s="107"/>
      <c r="AF92" s="107"/>
      <c r="AG92" s="63"/>
      <c r="AH92" s="165"/>
      <c r="AI92" s="165"/>
      <c r="AJ92" s="166"/>
      <c r="AK92" s="64"/>
      <c r="AL92" s="165"/>
      <c r="AM92" s="166"/>
      <c r="AN92" s="167"/>
      <c r="AO92" s="165"/>
      <c r="AP92" s="166"/>
      <c r="AQ92" s="167"/>
      <c r="AR92" s="165"/>
      <c r="AS92" s="166"/>
      <c r="AV92" s="235" t="str">
        <f t="shared" si="4"/>
        <v/>
      </c>
      <c r="AW92" s="235" t="str">
        <f t="shared" si="5"/>
        <v/>
      </c>
    </row>
    <row r="93" spans="1:49">
      <c r="A93" s="20" t="str">
        <f>IF('יעדים משרדיים ותקשובים'!$E$7="","",'יעדים משרדיים ותקשובים'!$E$7)</f>
        <v>משרד ראש הממשלה</v>
      </c>
      <c r="B93" s="258" t="str">
        <f>IF('יעדים משרדיים ותקשובים'!$I$9="","",'יעדים משרדיים ותקשובים'!$I$9)</f>
        <v>pmo</v>
      </c>
      <c r="C93" s="267">
        <v>86</v>
      </c>
      <c r="D93" s="267" t="str">
        <f>IF(E93="","",CONCATENATE($B93,".P.",COUNTIF($B$7:B92,$B93)+1))</f>
        <v/>
      </c>
      <c r="E93" s="268"/>
      <c r="F93" s="113"/>
      <c r="G93" s="269"/>
      <c r="H93" s="269"/>
      <c r="I93" s="269"/>
      <c r="J93" s="269"/>
      <c r="K93" s="269"/>
      <c r="L93" s="269"/>
      <c r="M93" s="269"/>
      <c r="N93" s="269"/>
      <c r="O93" s="270"/>
      <c r="P93" s="269"/>
      <c r="Q93" s="269"/>
      <c r="R93" s="269"/>
      <c r="S93" s="271"/>
      <c r="T93" s="272"/>
      <c r="U93" s="273"/>
      <c r="V93" s="274"/>
      <c r="W93" s="110"/>
      <c r="X93" s="273"/>
      <c r="Y93" s="112" t="str">
        <f t="shared" si="3"/>
        <v/>
      </c>
      <c r="Z93" s="273"/>
      <c r="AA93" s="260"/>
      <c r="AB93" s="107"/>
      <c r="AC93" s="107"/>
      <c r="AD93" s="26"/>
      <c r="AE93" s="107"/>
      <c r="AF93" s="107"/>
      <c r="AG93" s="63"/>
      <c r="AH93" s="165"/>
      <c r="AI93" s="165"/>
      <c r="AJ93" s="166"/>
      <c r="AK93" s="64"/>
      <c r="AL93" s="165"/>
      <c r="AM93" s="166"/>
      <c r="AN93" s="167"/>
      <c r="AO93" s="165"/>
      <c r="AP93" s="166"/>
      <c r="AQ93" s="167"/>
      <c r="AR93" s="165"/>
      <c r="AS93" s="166"/>
      <c r="AV93" s="235" t="str">
        <f t="shared" si="4"/>
        <v/>
      </c>
      <c r="AW93" s="235" t="str">
        <f t="shared" si="5"/>
        <v/>
      </c>
    </row>
    <row r="94" spans="1:49">
      <c r="A94" s="20" t="str">
        <f>IF('יעדים משרדיים ותקשובים'!$E$7="","",'יעדים משרדיים ותקשובים'!$E$7)</f>
        <v>משרד ראש הממשלה</v>
      </c>
      <c r="B94" s="258" t="str">
        <f>IF('יעדים משרדיים ותקשובים'!$I$9="","",'יעדים משרדיים ותקשובים'!$I$9)</f>
        <v>pmo</v>
      </c>
      <c r="C94" s="267">
        <v>87</v>
      </c>
      <c r="D94" s="267" t="str">
        <f>IF(E94="","",CONCATENATE($B94,".P.",COUNTIF($B$7:B93,$B94)+1))</f>
        <v/>
      </c>
      <c r="E94" s="268"/>
      <c r="F94" s="113"/>
      <c r="G94" s="269"/>
      <c r="H94" s="269"/>
      <c r="I94" s="269"/>
      <c r="J94" s="269"/>
      <c r="K94" s="269"/>
      <c r="L94" s="269"/>
      <c r="M94" s="269"/>
      <c r="N94" s="269"/>
      <c r="O94" s="270"/>
      <c r="P94" s="269"/>
      <c r="Q94" s="269"/>
      <c r="R94" s="269"/>
      <c r="S94" s="271"/>
      <c r="T94" s="272"/>
      <c r="U94" s="273"/>
      <c r="V94" s="274"/>
      <c r="W94" s="110"/>
      <c r="X94" s="273"/>
      <c r="Y94" s="112" t="str">
        <f t="shared" si="3"/>
        <v/>
      </c>
      <c r="Z94" s="273"/>
      <c r="AA94" s="260"/>
      <c r="AB94" s="107"/>
      <c r="AC94" s="107"/>
      <c r="AD94" s="26"/>
      <c r="AE94" s="107"/>
      <c r="AF94" s="107"/>
      <c r="AG94" s="63"/>
      <c r="AH94" s="165"/>
      <c r="AI94" s="165"/>
      <c r="AJ94" s="166"/>
      <c r="AK94" s="64"/>
      <c r="AL94" s="165"/>
      <c r="AM94" s="166"/>
      <c r="AN94" s="167"/>
      <c r="AO94" s="165"/>
      <c r="AP94" s="166"/>
      <c r="AQ94" s="167"/>
      <c r="AR94" s="165"/>
      <c r="AS94" s="166"/>
      <c r="AV94" s="235" t="str">
        <f t="shared" si="4"/>
        <v/>
      </c>
      <c r="AW94" s="235" t="str">
        <f t="shared" si="5"/>
        <v/>
      </c>
    </row>
    <row r="95" spans="1:49">
      <c r="A95" s="20" t="str">
        <f>IF('יעדים משרדיים ותקשובים'!$E$7="","",'יעדים משרדיים ותקשובים'!$E$7)</f>
        <v>משרד ראש הממשלה</v>
      </c>
      <c r="B95" s="258" t="str">
        <f>IF('יעדים משרדיים ותקשובים'!$I$9="","",'יעדים משרדיים ותקשובים'!$I$9)</f>
        <v>pmo</v>
      </c>
      <c r="C95" s="267">
        <v>88</v>
      </c>
      <c r="D95" s="267" t="str">
        <f>IF(E95="","",CONCATENATE($B95,".P.",COUNTIF($B$7:B94,$B95)+1))</f>
        <v/>
      </c>
      <c r="E95" s="268"/>
      <c r="F95" s="113"/>
      <c r="G95" s="269"/>
      <c r="H95" s="269"/>
      <c r="I95" s="269"/>
      <c r="J95" s="269"/>
      <c r="K95" s="269"/>
      <c r="L95" s="269"/>
      <c r="M95" s="269"/>
      <c r="N95" s="269"/>
      <c r="O95" s="270"/>
      <c r="P95" s="269"/>
      <c r="Q95" s="269"/>
      <c r="R95" s="269"/>
      <c r="S95" s="271"/>
      <c r="T95" s="272"/>
      <c r="U95" s="273"/>
      <c r="V95" s="274"/>
      <c r="W95" s="110"/>
      <c r="X95" s="273"/>
      <c r="Y95" s="112" t="str">
        <f t="shared" si="3"/>
        <v/>
      </c>
      <c r="Z95" s="273"/>
      <c r="AA95" s="260"/>
      <c r="AB95" s="107"/>
      <c r="AC95" s="107"/>
      <c r="AD95" s="26"/>
      <c r="AE95" s="107"/>
      <c r="AF95" s="107"/>
      <c r="AG95" s="63"/>
      <c r="AH95" s="165"/>
      <c r="AI95" s="165"/>
      <c r="AJ95" s="166"/>
      <c r="AK95" s="64"/>
      <c r="AL95" s="165"/>
      <c r="AM95" s="166"/>
      <c r="AN95" s="167"/>
      <c r="AO95" s="165"/>
      <c r="AP95" s="166"/>
      <c r="AQ95" s="167"/>
      <c r="AR95" s="165"/>
      <c r="AS95" s="166"/>
      <c r="AV95" s="235" t="str">
        <f t="shared" si="4"/>
        <v/>
      </c>
      <c r="AW95" s="235" t="str">
        <f t="shared" si="5"/>
        <v/>
      </c>
    </row>
    <row r="96" spans="1:49">
      <c r="A96" s="20" t="str">
        <f>IF('יעדים משרדיים ותקשובים'!$E$7="","",'יעדים משרדיים ותקשובים'!$E$7)</f>
        <v>משרד ראש הממשלה</v>
      </c>
      <c r="B96" s="258" t="str">
        <f>IF('יעדים משרדיים ותקשובים'!$I$9="","",'יעדים משרדיים ותקשובים'!$I$9)</f>
        <v>pmo</v>
      </c>
      <c r="C96" s="267">
        <v>89</v>
      </c>
      <c r="D96" s="267" t="str">
        <f>IF(E96="","",CONCATENATE($B96,".P.",COUNTIF($B$7:B95,$B96)+1))</f>
        <v/>
      </c>
      <c r="E96" s="268"/>
      <c r="F96" s="113"/>
      <c r="G96" s="269"/>
      <c r="H96" s="269"/>
      <c r="I96" s="269"/>
      <c r="J96" s="269"/>
      <c r="K96" s="269"/>
      <c r="L96" s="269"/>
      <c r="M96" s="269"/>
      <c r="N96" s="269"/>
      <c r="O96" s="270"/>
      <c r="P96" s="269"/>
      <c r="Q96" s="269"/>
      <c r="R96" s="269"/>
      <c r="S96" s="271"/>
      <c r="T96" s="272"/>
      <c r="U96" s="273"/>
      <c r="V96" s="274"/>
      <c r="W96" s="110"/>
      <c r="X96" s="273"/>
      <c r="Y96" s="112" t="str">
        <f t="shared" si="3"/>
        <v/>
      </c>
      <c r="Z96" s="273"/>
      <c r="AA96" s="260"/>
      <c r="AB96" s="107"/>
      <c r="AC96" s="107"/>
      <c r="AD96" s="26"/>
      <c r="AE96" s="107"/>
      <c r="AF96" s="107"/>
      <c r="AG96" s="63"/>
      <c r="AH96" s="165"/>
      <c r="AI96" s="165"/>
      <c r="AJ96" s="166"/>
      <c r="AK96" s="64"/>
      <c r="AL96" s="165"/>
      <c r="AM96" s="166"/>
      <c r="AN96" s="167"/>
      <c r="AO96" s="165"/>
      <c r="AP96" s="166"/>
      <c r="AQ96" s="167"/>
      <c r="AR96" s="165"/>
      <c r="AS96" s="166"/>
      <c r="AV96" s="235" t="str">
        <f t="shared" si="4"/>
        <v/>
      </c>
      <c r="AW96" s="235" t="str">
        <f t="shared" si="5"/>
        <v/>
      </c>
    </row>
    <row r="97" spans="1:49">
      <c r="A97" s="20" t="str">
        <f>IF('יעדים משרדיים ותקשובים'!$E$7="","",'יעדים משרדיים ותקשובים'!$E$7)</f>
        <v>משרד ראש הממשלה</v>
      </c>
      <c r="B97" s="258" t="str">
        <f>IF('יעדים משרדיים ותקשובים'!$I$9="","",'יעדים משרדיים ותקשובים'!$I$9)</f>
        <v>pmo</v>
      </c>
      <c r="C97" s="267">
        <v>90</v>
      </c>
      <c r="D97" s="267" t="str">
        <f>IF(E97="","",CONCATENATE($B97,".P.",COUNTIF($B$7:B96,$B97)+1))</f>
        <v/>
      </c>
      <c r="E97" s="268"/>
      <c r="F97" s="113"/>
      <c r="G97" s="269"/>
      <c r="H97" s="269"/>
      <c r="I97" s="269"/>
      <c r="J97" s="269"/>
      <c r="K97" s="269"/>
      <c r="L97" s="269"/>
      <c r="M97" s="269"/>
      <c r="N97" s="269"/>
      <c r="O97" s="270"/>
      <c r="P97" s="269"/>
      <c r="Q97" s="269"/>
      <c r="R97" s="269"/>
      <c r="S97" s="271"/>
      <c r="T97" s="272"/>
      <c r="U97" s="273"/>
      <c r="V97" s="274"/>
      <c r="W97" s="110"/>
      <c r="X97" s="273"/>
      <c r="Y97" s="112" t="str">
        <f t="shared" si="3"/>
        <v/>
      </c>
      <c r="Z97" s="273"/>
      <c r="AA97" s="260"/>
      <c r="AB97" s="107"/>
      <c r="AC97" s="107"/>
      <c r="AD97" s="26"/>
      <c r="AE97" s="107"/>
      <c r="AF97" s="107"/>
      <c r="AG97" s="63"/>
      <c r="AH97" s="165"/>
      <c r="AI97" s="165"/>
      <c r="AJ97" s="166"/>
      <c r="AK97" s="64"/>
      <c r="AL97" s="165"/>
      <c r="AM97" s="166"/>
      <c r="AN97" s="167"/>
      <c r="AO97" s="165"/>
      <c r="AP97" s="166"/>
      <c r="AQ97" s="167"/>
      <c r="AR97" s="165"/>
      <c r="AS97" s="166"/>
      <c r="AV97" s="235" t="str">
        <f t="shared" si="4"/>
        <v/>
      </c>
      <c r="AW97" s="235" t="str">
        <f t="shared" si="5"/>
        <v/>
      </c>
    </row>
    <row r="98" spans="1:49">
      <c r="A98" s="20" t="str">
        <f>IF('יעדים משרדיים ותקשובים'!$E$7="","",'יעדים משרדיים ותקשובים'!$E$7)</f>
        <v>משרד ראש הממשלה</v>
      </c>
      <c r="B98" s="258" t="str">
        <f>IF('יעדים משרדיים ותקשובים'!$I$9="","",'יעדים משרדיים ותקשובים'!$I$9)</f>
        <v>pmo</v>
      </c>
      <c r="C98" s="267">
        <v>91</v>
      </c>
      <c r="D98" s="267" t="str">
        <f>IF(E98="","",CONCATENATE($B98,".P.",COUNTIF($B$7:B97,$B98)+1))</f>
        <v/>
      </c>
      <c r="E98" s="268"/>
      <c r="F98" s="113"/>
      <c r="G98" s="269"/>
      <c r="H98" s="269"/>
      <c r="I98" s="269"/>
      <c r="J98" s="269"/>
      <c r="K98" s="269"/>
      <c r="L98" s="269"/>
      <c r="M98" s="269"/>
      <c r="N98" s="269"/>
      <c r="O98" s="270"/>
      <c r="P98" s="269"/>
      <c r="Q98" s="269"/>
      <c r="R98" s="269"/>
      <c r="S98" s="271"/>
      <c r="T98" s="272"/>
      <c r="U98" s="273"/>
      <c r="V98" s="274"/>
      <c r="W98" s="110"/>
      <c r="X98" s="273"/>
      <c r="Y98" s="112" t="str">
        <f t="shared" si="3"/>
        <v/>
      </c>
      <c r="Z98" s="273"/>
      <c r="AA98" s="260"/>
      <c r="AB98" s="107"/>
      <c r="AC98" s="107"/>
      <c r="AD98" s="26"/>
      <c r="AE98" s="107"/>
      <c r="AF98" s="107"/>
      <c r="AG98" s="63"/>
      <c r="AH98" s="165"/>
      <c r="AI98" s="165"/>
      <c r="AJ98" s="166"/>
      <c r="AK98" s="64"/>
      <c r="AL98" s="165"/>
      <c r="AM98" s="166"/>
      <c r="AN98" s="167"/>
      <c r="AO98" s="165"/>
      <c r="AP98" s="166"/>
      <c r="AQ98" s="167"/>
      <c r="AR98" s="165"/>
      <c r="AS98" s="166"/>
      <c r="AV98" s="235" t="str">
        <f t="shared" si="4"/>
        <v/>
      </c>
      <c r="AW98" s="235" t="str">
        <f t="shared" si="5"/>
        <v/>
      </c>
    </row>
    <row r="99" spans="1:49">
      <c r="A99" s="20" t="str">
        <f>IF('יעדים משרדיים ותקשובים'!$E$7="","",'יעדים משרדיים ותקשובים'!$E$7)</f>
        <v>משרד ראש הממשלה</v>
      </c>
      <c r="B99" s="258" t="str">
        <f>IF('יעדים משרדיים ותקשובים'!$I$9="","",'יעדים משרדיים ותקשובים'!$I$9)</f>
        <v>pmo</v>
      </c>
      <c r="C99" s="267">
        <v>92</v>
      </c>
      <c r="D99" s="267" t="str">
        <f>IF(E99="","",CONCATENATE($B99,".P.",COUNTIF($B$7:B98,$B99)+1))</f>
        <v/>
      </c>
      <c r="E99" s="268"/>
      <c r="F99" s="113"/>
      <c r="G99" s="269"/>
      <c r="H99" s="269"/>
      <c r="I99" s="269"/>
      <c r="J99" s="269"/>
      <c r="K99" s="269"/>
      <c r="L99" s="269"/>
      <c r="M99" s="269"/>
      <c r="N99" s="269"/>
      <c r="O99" s="270"/>
      <c r="P99" s="269"/>
      <c r="Q99" s="269"/>
      <c r="R99" s="269"/>
      <c r="S99" s="271"/>
      <c r="T99" s="272"/>
      <c r="U99" s="273"/>
      <c r="V99" s="274"/>
      <c r="W99" s="110"/>
      <c r="X99" s="273"/>
      <c r="Y99" s="112" t="str">
        <f t="shared" si="3"/>
        <v/>
      </c>
      <c r="Z99" s="273"/>
      <c r="AA99" s="260"/>
      <c r="AB99" s="107"/>
      <c r="AC99" s="107"/>
      <c r="AD99" s="26"/>
      <c r="AE99" s="107"/>
      <c r="AF99" s="107"/>
      <c r="AG99" s="63"/>
      <c r="AH99" s="165"/>
      <c r="AI99" s="165"/>
      <c r="AJ99" s="166"/>
      <c r="AK99" s="64"/>
      <c r="AL99" s="165"/>
      <c r="AM99" s="166"/>
      <c r="AN99" s="167"/>
      <c r="AO99" s="165"/>
      <c r="AP99" s="166"/>
      <c r="AQ99" s="167"/>
      <c r="AR99" s="165"/>
      <c r="AS99" s="166"/>
      <c r="AV99" s="235" t="str">
        <f t="shared" si="4"/>
        <v/>
      </c>
      <c r="AW99" s="235" t="str">
        <f t="shared" si="5"/>
        <v/>
      </c>
    </row>
    <row r="100" spans="1:49">
      <c r="A100" s="20" t="str">
        <f>IF('יעדים משרדיים ותקשובים'!$E$7="","",'יעדים משרדיים ותקשובים'!$E$7)</f>
        <v>משרד ראש הממשלה</v>
      </c>
      <c r="B100" s="258" t="str">
        <f>IF('יעדים משרדיים ותקשובים'!$I$9="","",'יעדים משרדיים ותקשובים'!$I$9)</f>
        <v>pmo</v>
      </c>
      <c r="C100" s="267">
        <v>93</v>
      </c>
      <c r="D100" s="267" t="str">
        <f>IF(E100="","",CONCATENATE($B100,".P.",COUNTIF($B$7:B99,$B100)+1))</f>
        <v/>
      </c>
      <c r="E100" s="268"/>
      <c r="F100" s="113"/>
      <c r="G100" s="269"/>
      <c r="H100" s="269"/>
      <c r="I100" s="269"/>
      <c r="J100" s="269"/>
      <c r="K100" s="269"/>
      <c r="L100" s="269"/>
      <c r="M100" s="269"/>
      <c r="N100" s="269"/>
      <c r="O100" s="270"/>
      <c r="P100" s="269"/>
      <c r="Q100" s="269"/>
      <c r="R100" s="269"/>
      <c r="S100" s="271"/>
      <c r="T100" s="272"/>
      <c r="U100" s="273"/>
      <c r="V100" s="274"/>
      <c r="W100" s="110"/>
      <c r="X100" s="273"/>
      <c r="Y100" s="112" t="str">
        <f t="shared" si="3"/>
        <v/>
      </c>
      <c r="Z100" s="273"/>
      <c r="AA100" s="260"/>
      <c r="AB100" s="107"/>
      <c r="AC100" s="107"/>
      <c r="AD100" s="26"/>
      <c r="AE100" s="107"/>
      <c r="AF100" s="107"/>
      <c r="AG100" s="63"/>
      <c r="AH100" s="165"/>
      <c r="AI100" s="165"/>
      <c r="AJ100" s="166"/>
      <c r="AK100" s="64"/>
      <c r="AL100" s="165"/>
      <c r="AM100" s="166"/>
      <c r="AN100" s="167"/>
      <c r="AO100" s="165"/>
      <c r="AP100" s="166"/>
      <c r="AQ100" s="167"/>
      <c r="AR100" s="165"/>
      <c r="AS100" s="166"/>
      <c r="AV100" s="235" t="str">
        <f t="shared" si="4"/>
        <v/>
      </c>
      <c r="AW100" s="235" t="str">
        <f t="shared" si="5"/>
        <v/>
      </c>
    </row>
    <row r="101" spans="1:49">
      <c r="A101" s="20" t="str">
        <f>IF('יעדים משרדיים ותקשובים'!$E$7="","",'יעדים משרדיים ותקשובים'!$E$7)</f>
        <v>משרד ראש הממשלה</v>
      </c>
      <c r="B101" s="258" t="str">
        <f>IF('יעדים משרדיים ותקשובים'!$I$9="","",'יעדים משרדיים ותקשובים'!$I$9)</f>
        <v>pmo</v>
      </c>
      <c r="C101" s="267">
        <v>94</v>
      </c>
      <c r="D101" s="267" t="str">
        <f>IF(E101="","",CONCATENATE($B101,".P.",COUNTIF($B$7:B100,$B101)+1))</f>
        <v/>
      </c>
      <c r="E101" s="268"/>
      <c r="F101" s="113"/>
      <c r="G101" s="269"/>
      <c r="H101" s="269"/>
      <c r="I101" s="269"/>
      <c r="J101" s="269"/>
      <c r="K101" s="269"/>
      <c r="L101" s="269"/>
      <c r="M101" s="269"/>
      <c r="N101" s="269"/>
      <c r="O101" s="270"/>
      <c r="P101" s="269"/>
      <c r="Q101" s="269"/>
      <c r="R101" s="269"/>
      <c r="S101" s="271"/>
      <c r="T101" s="272"/>
      <c r="U101" s="273"/>
      <c r="V101" s="274"/>
      <c r="W101" s="110"/>
      <c r="X101" s="273"/>
      <c r="Y101" s="112" t="str">
        <f t="shared" si="3"/>
        <v/>
      </c>
      <c r="Z101" s="273"/>
      <c r="AA101" s="260"/>
      <c r="AB101" s="107"/>
      <c r="AC101" s="107"/>
      <c r="AD101" s="26"/>
      <c r="AE101" s="107"/>
      <c r="AF101" s="107"/>
      <c r="AG101" s="63"/>
      <c r="AH101" s="165"/>
      <c r="AI101" s="165"/>
      <c r="AJ101" s="166"/>
      <c r="AK101" s="64"/>
      <c r="AL101" s="165"/>
      <c r="AM101" s="166"/>
      <c r="AN101" s="167"/>
      <c r="AO101" s="165"/>
      <c r="AP101" s="166"/>
      <c r="AQ101" s="167"/>
      <c r="AR101" s="165"/>
      <c r="AS101" s="166"/>
      <c r="AV101" s="235" t="str">
        <f t="shared" si="4"/>
        <v/>
      </c>
      <c r="AW101" s="235" t="str">
        <f t="shared" si="5"/>
        <v/>
      </c>
    </row>
    <row r="102" spans="1:49">
      <c r="A102" s="20" t="str">
        <f>IF('יעדים משרדיים ותקשובים'!$E$7="","",'יעדים משרדיים ותקשובים'!$E$7)</f>
        <v>משרד ראש הממשלה</v>
      </c>
      <c r="B102" s="258" t="str">
        <f>IF('יעדים משרדיים ותקשובים'!$I$9="","",'יעדים משרדיים ותקשובים'!$I$9)</f>
        <v>pmo</v>
      </c>
      <c r="C102" s="267">
        <v>95</v>
      </c>
      <c r="D102" s="267" t="str">
        <f>IF(E102="","",CONCATENATE($B102,".P.",COUNTIF($B$7:B101,$B102)+1))</f>
        <v/>
      </c>
      <c r="E102" s="268"/>
      <c r="F102" s="113"/>
      <c r="G102" s="269"/>
      <c r="H102" s="269"/>
      <c r="I102" s="269"/>
      <c r="J102" s="269"/>
      <c r="K102" s="269"/>
      <c r="L102" s="269"/>
      <c r="M102" s="269"/>
      <c r="N102" s="269"/>
      <c r="O102" s="270"/>
      <c r="P102" s="269"/>
      <c r="Q102" s="269"/>
      <c r="R102" s="269"/>
      <c r="S102" s="271"/>
      <c r="T102" s="272"/>
      <c r="U102" s="273"/>
      <c r="V102" s="274"/>
      <c r="W102" s="110"/>
      <c r="X102" s="273"/>
      <c r="Y102" s="112" t="str">
        <f t="shared" si="3"/>
        <v/>
      </c>
      <c r="Z102" s="273"/>
      <c r="AA102" s="260"/>
      <c r="AB102" s="107"/>
      <c r="AC102" s="107"/>
      <c r="AD102" s="26"/>
      <c r="AE102" s="107"/>
      <c r="AF102" s="107"/>
      <c r="AG102" s="63"/>
      <c r="AH102" s="165"/>
      <c r="AI102" s="165"/>
      <c r="AJ102" s="166"/>
      <c r="AK102" s="64"/>
      <c r="AL102" s="165"/>
      <c r="AM102" s="166"/>
      <c r="AN102" s="167"/>
      <c r="AO102" s="165"/>
      <c r="AP102" s="166"/>
      <c r="AQ102" s="167"/>
      <c r="AR102" s="165"/>
      <c r="AS102" s="166"/>
      <c r="AV102" s="235" t="str">
        <f t="shared" si="4"/>
        <v/>
      </c>
      <c r="AW102" s="235" t="str">
        <f t="shared" si="5"/>
        <v/>
      </c>
    </row>
    <row r="103" spans="1:49">
      <c r="A103" s="20" t="str">
        <f>IF('יעדים משרדיים ותקשובים'!$E$7="","",'יעדים משרדיים ותקשובים'!$E$7)</f>
        <v>משרד ראש הממשלה</v>
      </c>
      <c r="B103" s="258" t="str">
        <f>IF('יעדים משרדיים ותקשובים'!$I$9="","",'יעדים משרדיים ותקשובים'!$I$9)</f>
        <v>pmo</v>
      </c>
      <c r="C103" s="267">
        <v>96</v>
      </c>
      <c r="D103" s="267" t="str">
        <f>IF(E103="","",CONCATENATE($B103,".P.",COUNTIF($B$7:B102,$B103)+1))</f>
        <v/>
      </c>
      <c r="E103" s="268"/>
      <c r="F103" s="113"/>
      <c r="G103" s="269"/>
      <c r="H103" s="269"/>
      <c r="I103" s="269"/>
      <c r="J103" s="269"/>
      <c r="K103" s="269"/>
      <c r="L103" s="269"/>
      <c r="M103" s="269"/>
      <c r="N103" s="269"/>
      <c r="O103" s="270"/>
      <c r="P103" s="269"/>
      <c r="Q103" s="269"/>
      <c r="R103" s="269"/>
      <c r="S103" s="271"/>
      <c r="T103" s="272"/>
      <c r="U103" s="273"/>
      <c r="V103" s="274"/>
      <c r="W103" s="110"/>
      <c r="X103" s="273"/>
      <c r="Y103" s="112" t="str">
        <f t="shared" si="3"/>
        <v/>
      </c>
      <c r="Z103" s="273"/>
      <c r="AA103" s="260"/>
      <c r="AB103" s="107"/>
      <c r="AC103" s="107"/>
      <c r="AD103" s="26"/>
      <c r="AE103" s="107"/>
      <c r="AF103" s="107"/>
      <c r="AG103" s="63"/>
      <c r="AH103" s="165"/>
      <c r="AI103" s="165"/>
      <c r="AJ103" s="166"/>
      <c r="AK103" s="64"/>
      <c r="AL103" s="165"/>
      <c r="AM103" s="166"/>
      <c r="AN103" s="167"/>
      <c r="AO103" s="165"/>
      <c r="AP103" s="166"/>
      <c r="AQ103" s="167"/>
      <c r="AR103" s="165"/>
      <c r="AS103" s="166"/>
      <c r="AV103" s="235" t="str">
        <f t="shared" si="4"/>
        <v/>
      </c>
      <c r="AW103" s="235" t="str">
        <f t="shared" si="5"/>
        <v/>
      </c>
    </row>
    <row r="104" spans="1:49">
      <c r="A104" s="20" t="str">
        <f>IF('יעדים משרדיים ותקשובים'!$E$7="","",'יעדים משרדיים ותקשובים'!$E$7)</f>
        <v>משרד ראש הממשלה</v>
      </c>
      <c r="B104" s="258" t="str">
        <f>IF('יעדים משרדיים ותקשובים'!$I$9="","",'יעדים משרדיים ותקשובים'!$I$9)</f>
        <v>pmo</v>
      </c>
      <c r="C104" s="267">
        <v>97</v>
      </c>
      <c r="D104" s="267" t="str">
        <f>IF(E104="","",CONCATENATE($B104,".P.",COUNTIF($B$7:B103,$B104)+1))</f>
        <v/>
      </c>
      <c r="E104" s="268"/>
      <c r="F104" s="113"/>
      <c r="G104" s="269"/>
      <c r="H104" s="269"/>
      <c r="I104" s="269"/>
      <c r="J104" s="269"/>
      <c r="K104" s="269"/>
      <c r="L104" s="269"/>
      <c r="M104" s="269"/>
      <c r="N104" s="269"/>
      <c r="O104" s="270"/>
      <c r="P104" s="269"/>
      <c r="Q104" s="269"/>
      <c r="R104" s="269"/>
      <c r="S104" s="271"/>
      <c r="T104" s="272"/>
      <c r="U104" s="273"/>
      <c r="V104" s="274"/>
      <c r="W104" s="110"/>
      <c r="X104" s="273"/>
      <c r="Y104" s="112" t="str">
        <f t="shared" si="3"/>
        <v/>
      </c>
      <c r="Z104" s="273"/>
      <c r="AA104" s="260"/>
      <c r="AB104" s="107"/>
      <c r="AC104" s="107"/>
      <c r="AD104" s="26"/>
      <c r="AE104" s="107"/>
      <c r="AF104" s="107"/>
      <c r="AG104" s="63"/>
      <c r="AH104" s="165"/>
      <c r="AI104" s="165"/>
      <c r="AJ104" s="166"/>
      <c r="AK104" s="64"/>
      <c r="AL104" s="165"/>
      <c r="AM104" s="166"/>
      <c r="AN104" s="167"/>
      <c r="AO104" s="165"/>
      <c r="AP104" s="166"/>
      <c r="AQ104" s="167"/>
      <c r="AR104" s="165"/>
      <c r="AS104" s="166"/>
      <c r="AV104" s="235" t="str">
        <f t="shared" si="4"/>
        <v/>
      </c>
      <c r="AW104" s="235" t="str">
        <f t="shared" si="5"/>
        <v/>
      </c>
    </row>
    <row r="105" spans="1:49">
      <c r="A105" s="20" t="str">
        <f>IF('יעדים משרדיים ותקשובים'!$E$7="","",'יעדים משרדיים ותקשובים'!$E$7)</f>
        <v>משרד ראש הממשלה</v>
      </c>
      <c r="B105" s="258" t="str">
        <f>IF('יעדים משרדיים ותקשובים'!$I$9="","",'יעדים משרדיים ותקשובים'!$I$9)</f>
        <v>pmo</v>
      </c>
      <c r="C105" s="267">
        <v>98</v>
      </c>
      <c r="D105" s="267" t="str">
        <f>IF(E105="","",CONCATENATE($B105,".P.",COUNTIF($B$7:B104,$B105)+1))</f>
        <v/>
      </c>
      <c r="E105" s="268"/>
      <c r="F105" s="113"/>
      <c r="G105" s="269"/>
      <c r="H105" s="269"/>
      <c r="I105" s="269"/>
      <c r="J105" s="269"/>
      <c r="K105" s="269"/>
      <c r="L105" s="269"/>
      <c r="M105" s="269"/>
      <c r="N105" s="269"/>
      <c r="O105" s="270"/>
      <c r="P105" s="269"/>
      <c r="Q105" s="269"/>
      <c r="R105" s="269"/>
      <c r="S105" s="271"/>
      <c r="T105" s="272"/>
      <c r="U105" s="273"/>
      <c r="V105" s="274"/>
      <c r="W105" s="110"/>
      <c r="X105" s="273"/>
      <c r="Y105" s="112" t="str">
        <f t="shared" si="3"/>
        <v/>
      </c>
      <c r="Z105" s="273"/>
      <c r="AA105" s="260"/>
      <c r="AB105" s="107"/>
      <c r="AC105" s="107"/>
      <c r="AD105" s="26"/>
      <c r="AE105" s="107"/>
      <c r="AF105" s="107"/>
      <c r="AG105" s="63"/>
      <c r="AH105" s="165"/>
      <c r="AI105" s="165"/>
      <c r="AJ105" s="166"/>
      <c r="AK105" s="64"/>
      <c r="AL105" s="165"/>
      <c r="AM105" s="166"/>
      <c r="AN105" s="167"/>
      <c r="AO105" s="165"/>
      <c r="AP105" s="166"/>
      <c r="AQ105" s="167"/>
      <c r="AR105" s="165"/>
      <c r="AS105" s="166"/>
      <c r="AV105" s="235" t="str">
        <f t="shared" si="4"/>
        <v/>
      </c>
      <c r="AW105" s="235" t="str">
        <f t="shared" si="5"/>
        <v/>
      </c>
    </row>
    <row r="106" spans="1:49">
      <c r="A106" s="20" t="str">
        <f>IF('יעדים משרדיים ותקשובים'!$E$7="","",'יעדים משרדיים ותקשובים'!$E$7)</f>
        <v>משרד ראש הממשלה</v>
      </c>
      <c r="B106" s="258" t="str">
        <f>IF('יעדים משרדיים ותקשובים'!$I$9="","",'יעדים משרדיים ותקשובים'!$I$9)</f>
        <v>pmo</v>
      </c>
      <c r="C106" s="267">
        <v>99</v>
      </c>
      <c r="D106" s="267" t="str">
        <f>IF(E106="","",CONCATENATE($B106,".P.",COUNTIF($B$7:B105,$B106)+1))</f>
        <v/>
      </c>
      <c r="E106" s="268"/>
      <c r="F106" s="113"/>
      <c r="G106" s="269"/>
      <c r="H106" s="269"/>
      <c r="I106" s="269"/>
      <c r="J106" s="269"/>
      <c r="K106" s="269"/>
      <c r="L106" s="269"/>
      <c r="M106" s="269"/>
      <c r="N106" s="269"/>
      <c r="O106" s="270"/>
      <c r="P106" s="269"/>
      <c r="Q106" s="269"/>
      <c r="R106" s="269"/>
      <c r="S106" s="271"/>
      <c r="T106" s="272"/>
      <c r="U106" s="273"/>
      <c r="V106" s="274"/>
      <c r="W106" s="110"/>
      <c r="X106" s="273"/>
      <c r="Y106" s="112" t="str">
        <f t="shared" si="3"/>
        <v/>
      </c>
      <c r="Z106" s="273"/>
      <c r="AA106" s="260"/>
      <c r="AB106" s="107"/>
      <c r="AC106" s="107"/>
      <c r="AD106" s="26"/>
      <c r="AE106" s="107"/>
      <c r="AF106" s="107"/>
      <c r="AG106" s="63"/>
      <c r="AH106" s="165"/>
      <c r="AI106" s="165"/>
      <c r="AJ106" s="166"/>
      <c r="AK106" s="64"/>
      <c r="AL106" s="165"/>
      <c r="AM106" s="166"/>
      <c r="AN106" s="167"/>
      <c r="AO106" s="165"/>
      <c r="AP106" s="166"/>
      <c r="AQ106" s="167"/>
      <c r="AR106" s="165"/>
      <c r="AS106" s="166"/>
      <c r="AV106" s="235" t="str">
        <f t="shared" si="4"/>
        <v/>
      </c>
      <c r="AW106" s="235" t="str">
        <f t="shared" si="5"/>
        <v/>
      </c>
    </row>
    <row r="107" spans="1:49">
      <c r="A107" s="20" t="str">
        <f>IF('יעדים משרדיים ותקשובים'!$E$7="","",'יעדים משרדיים ותקשובים'!$E$7)</f>
        <v>משרד ראש הממשלה</v>
      </c>
      <c r="B107" s="258" t="str">
        <f>IF('יעדים משרדיים ותקשובים'!$I$9="","",'יעדים משרדיים ותקשובים'!$I$9)</f>
        <v>pmo</v>
      </c>
      <c r="C107" s="267">
        <v>100</v>
      </c>
      <c r="D107" s="267" t="str">
        <f>IF(E107="","",CONCATENATE($B107,".P.",COUNTIF($B$7:B106,$B107)+1))</f>
        <v/>
      </c>
      <c r="E107" s="268"/>
      <c r="F107" s="113"/>
      <c r="G107" s="269"/>
      <c r="H107" s="269"/>
      <c r="I107" s="269"/>
      <c r="J107" s="269"/>
      <c r="K107" s="269"/>
      <c r="L107" s="269"/>
      <c r="M107" s="269"/>
      <c r="N107" s="269"/>
      <c r="O107" s="270"/>
      <c r="P107" s="269"/>
      <c r="Q107" s="269"/>
      <c r="R107" s="269"/>
      <c r="S107" s="271"/>
      <c r="T107" s="272"/>
      <c r="U107" s="273"/>
      <c r="V107" s="274"/>
      <c r="W107" s="110"/>
      <c r="X107" s="273"/>
      <c r="Y107" s="112" t="str">
        <f t="shared" si="3"/>
        <v/>
      </c>
      <c r="Z107" s="273"/>
      <c r="AA107" s="260"/>
      <c r="AB107" s="107"/>
      <c r="AC107" s="107"/>
      <c r="AD107" s="26"/>
      <c r="AE107" s="107"/>
      <c r="AF107" s="107"/>
      <c r="AG107" s="63"/>
      <c r="AH107" s="165"/>
      <c r="AI107" s="165"/>
      <c r="AJ107" s="166"/>
      <c r="AK107" s="64"/>
      <c r="AL107" s="165"/>
      <c r="AM107" s="166"/>
      <c r="AN107" s="167"/>
      <c r="AO107" s="165"/>
      <c r="AP107" s="166"/>
      <c r="AQ107" s="167"/>
      <c r="AR107" s="165"/>
      <c r="AS107" s="166"/>
      <c r="AV107" s="235" t="str">
        <f t="shared" si="4"/>
        <v/>
      </c>
      <c r="AW107" s="235" t="str">
        <f t="shared" si="5"/>
        <v/>
      </c>
    </row>
  </sheetData>
  <sheetProtection algorithmName="SHA-512" hashValue="+cCPctjHNoSu296XCNjxiAmCsCH1hpGjEibhShLUMZScFkz71OqSqz4vjuKZstMSfGQjrgFI8QfpMwQ31qp5Pg==" saltValue="w7lAH6kFHJ5ZaARpg2Slxw==" spinCount="100000" sheet="1" objects="1" scenarios="1" formatCells="0" formatColumns="0" formatRows="0" autoFilter="0"/>
  <autoFilter ref="C7:AS107"/>
  <mergeCells count="5">
    <mergeCell ref="AQ6:AS6"/>
    <mergeCell ref="C6:F6"/>
    <mergeCell ref="H6:N6"/>
    <mergeCell ref="O6:R6"/>
    <mergeCell ref="AO1:AP1"/>
  </mergeCells>
  <conditionalFormatting sqref="E3">
    <cfRule type="cellIs" dxfId="168" priority="9" operator="equal">
      <formula>"אושר"</formula>
    </cfRule>
    <cfRule type="cellIs" dxfId="167" priority="10" operator="equal">
      <formula>"הסתיים"</formula>
    </cfRule>
    <cfRule type="cellIs" dxfId="166" priority="11" operator="equal">
      <formula>"בתהליך"</formula>
    </cfRule>
    <cfRule type="cellIs" dxfId="165" priority="12" operator="equal">
      <formula>"טרם החל"</formula>
    </cfRule>
  </conditionalFormatting>
  <conditionalFormatting sqref="F8:AO107">
    <cfRule type="expression" dxfId="164" priority="2">
      <formula>AND($E8&lt;&gt;"",F$5="שדה חובה",F8="",$X8&lt;&gt;"פעילות בוטלה / הוקפאה",$X8&lt;&gt;"פעילות תסתיים עד סוף 2016")</formula>
    </cfRule>
  </conditionalFormatting>
  <conditionalFormatting sqref="L8:L107">
    <cfRule type="expression" dxfId="163" priority="1">
      <formula>AND($E8&lt;&gt;"",F$5="שדה חובה",$J8="פנימי")</formula>
    </cfRule>
  </conditionalFormatting>
  <dataValidations count="12">
    <dataValidation type="list" allowBlank="1" showInputMessage="1" showErrorMessage="1" sqref="S8:S107">
      <formula1>יעד</formula1>
    </dataValidation>
    <dataValidation type="list" allowBlank="1" showInputMessage="1" showErrorMessage="1" sqref="Y8:Y107">
      <formula1>"כן,לא"</formula1>
    </dataValidation>
    <dataValidation type="list" errorStyle="warning" allowBlank="1" showInputMessage="1" showErrorMessage="1" errorTitle="בחירה מרשימת מערכות" error="שי לבחור את המערכת העיקרית של הפעילות מתוך קטלוג המערכות המשרדי" sqref="W9:W107">
      <formula1>מערכת</formula1>
    </dataValidation>
    <dataValidation type="list" errorStyle="warning" allowBlank="1" showInputMessage="1" showErrorMessage="1" errorTitle="בחירה מרשימת מערכות" error="יש לבחור את המערכת העיקרית של הפעילות מתוך קטלוג המערכות המשרדי" sqref="W8">
      <formula1>מערכת</formula1>
    </dataValidation>
    <dataValidation type="list" allowBlank="1" showInputMessage="1" showErrorMessage="1" sqref="X8:X107">
      <formula1>המשכיות_פעילות</formula1>
    </dataValidation>
    <dataValidation type="list" allowBlank="1" showInputMessage="1" showErrorMessage="1" sqref="U8:U107">
      <formula1>מאפיין_פרויקט</formula1>
    </dataValidation>
    <dataValidation type="list" allowBlank="1" showInputMessage="1" showErrorMessage="1" sqref="V8:V107">
      <formula1>קטגוריית_הפעילות</formula1>
    </dataValidation>
    <dataValidation type="list" allowBlank="1" showInputMessage="1" showErrorMessage="1" sqref="E3">
      <formula1>סטטוס_מקטע</formula1>
    </dataValidation>
    <dataValidation type="list" allowBlank="1" showInputMessage="1" showErrorMessage="1" sqref="J8:J107">
      <formula1>גורם_מבצע</formula1>
    </dataValidation>
    <dataValidation type="list" allowBlank="1" showInputMessage="1" showErrorMessage="1" sqref="Z8:Z107">
      <formula1>שלב_מחזור</formula1>
    </dataValidation>
    <dataValidation type="list" allowBlank="1" showInputMessage="1" showErrorMessage="1" sqref="AA8:AF107">
      <formula1>מועד</formula1>
    </dataValidation>
    <dataValidation type="list" allowBlank="1" showInputMessage="1" sqref="L8:L107">
      <formula1>אינטגרטור</formula1>
    </dataValidation>
  </dataValidations>
  <printOptions horizontalCentered="1"/>
  <pageMargins left="0" right="0" top="0" bottom="0.74803149606299213" header="0.31496062992125984" footer="0.31496062992125984"/>
  <pageSetup paperSize="9" scale="44" fitToWidth="3" fitToHeight="0" pageOrder="overThenDown" orientation="portrait" r:id="rId1"/>
  <headerFooter>
    <oddFooter>&amp;C&amp;"Arial Unicode MS,רגיל"&amp;K002060עמוד &amp;P מתוך &amp;N עמודים</oddFooter>
  </headerFooter>
  <colBreaks count="2" manualBreakCount="2">
    <brk id="26" max="26" man="1"/>
    <brk id="31" max="26" man="1"/>
  </colBreaks>
  <ignoredErrors>
    <ignoredError sqref="Y8:Y107"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3" id="{F2BEEA3A-40CD-4245-AD5F-C95C092E654A}">
            <xm:f>AND(W8&lt;&gt;"",ISERROR(MATCH(W8,'קטלוג מערכות משרדי'!$E$7:$E$250,0)))</xm:f>
            <x14:dxf>
              <fill>
                <patternFill>
                  <bgColor rgb="FFFFFF00"/>
                </patternFill>
              </fill>
            </x14:dxf>
          </x14:cfRule>
          <xm:sqref>W8:W57</xm:sqref>
        </x14:conditionalFormatting>
        <x14:conditionalFormatting xmlns:xm="http://schemas.microsoft.com/office/excel/2006/main">
          <x14:cfRule type="expression" priority="7" id="{80736A71-36BD-4F12-9FCE-FB9327B128F5}">
            <xm:f>AND(W58&lt;&gt;"",ISERROR(MATCH(W58,'קטלוג מערכות משרדי'!$E$7:$E$250,0)))</xm:f>
            <x14:dxf>
              <fill>
                <patternFill>
                  <bgColor rgb="FFFFFF00"/>
                </patternFill>
              </fill>
            </x14:dxf>
          </x14:cfRule>
          <xm:sqref>W58:W83</xm:sqref>
        </x14:conditionalFormatting>
        <x14:conditionalFormatting xmlns:xm="http://schemas.microsoft.com/office/excel/2006/main">
          <x14:cfRule type="expression" priority="5" id="{FAF44F59-EAC7-4820-99C1-5C6B9B8FA78C}">
            <xm:f>AND(W84&lt;&gt;"",ISERROR(MATCH(W84,'קטלוג מערכות משרדי'!$E$7:$E$250,0)))</xm:f>
            <x14:dxf>
              <fill>
                <patternFill>
                  <bgColor rgb="FFFFFF00"/>
                </patternFill>
              </fill>
            </x14:dxf>
          </x14:cfRule>
          <xm:sqref>W84</xm:sqref>
        </x14:conditionalFormatting>
        <x14:conditionalFormatting xmlns:xm="http://schemas.microsoft.com/office/excel/2006/main">
          <x14:cfRule type="expression" priority="3" id="{FB355A33-AF19-4A09-AC4E-810530A9C1EC}">
            <xm:f>AND(W85&lt;&gt;"",ISERROR(MATCH(W85,'קטלוג מערכות משרדי'!$E$7:$E$250,0)))</xm:f>
            <x14:dxf>
              <fill>
                <patternFill>
                  <bgColor rgb="FFFFFF00"/>
                </patternFill>
              </fill>
            </x14:dxf>
          </x14:cfRule>
          <xm:sqref>W85:W107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5">
    <tabColor rgb="FF002060"/>
    <pageSetUpPr fitToPage="1"/>
  </sheetPr>
  <dimension ref="A1:AX1008"/>
  <sheetViews>
    <sheetView showGridLines="0" rightToLeft="1" zoomScaleNormal="100" zoomScaleSheetLayoutView="100" workbookViewId="0">
      <pane xSplit="8" ySplit="7" topLeftCell="I8" activePane="bottomRight" state="frozen"/>
      <selection activeCell="B7" sqref="B7"/>
      <selection pane="topRight" activeCell="B7" sqref="B7"/>
      <selection pane="bottomLeft" activeCell="B7" sqref="B7"/>
      <selection pane="bottomRight" activeCell="AE8" sqref="AE8"/>
    </sheetView>
  </sheetViews>
  <sheetFormatPr defaultColWidth="0" defaultRowHeight="16.5"/>
  <cols>
    <col min="1" max="1" width="28.375" style="3" hidden="1" customWidth="1"/>
    <col min="2" max="2" width="9" style="3" hidden="1" customWidth="1"/>
    <col min="3" max="3" width="4.625" style="3" customWidth="1"/>
    <col min="4" max="4" width="14" style="3" hidden="1" customWidth="1"/>
    <col min="5" max="5" width="25.875" style="362" customWidth="1"/>
    <col min="6" max="6" width="3.75" style="3" hidden="1" customWidth="1"/>
    <col min="7" max="7" width="12.75" style="341" customWidth="1"/>
    <col min="8" max="8" width="21.625" style="390" customWidth="1"/>
    <col min="9" max="12" width="13.125" style="3" hidden="1" customWidth="1"/>
    <col min="13" max="13" width="13.375" style="3" hidden="1" customWidth="1"/>
    <col min="14" max="14" width="26.375" style="91" customWidth="1"/>
    <col min="15" max="15" width="15.625" style="91" hidden="1" customWidth="1"/>
    <col min="16" max="16" width="12.375" style="3" customWidth="1"/>
    <col min="17" max="18" width="11.625" style="3" customWidth="1"/>
    <col min="19" max="19" width="9.875" style="83" customWidth="1"/>
    <col min="20" max="20" width="15.625" style="105" hidden="1" customWidth="1"/>
    <col min="21" max="21" width="10.875" style="105" hidden="1" customWidth="1"/>
    <col min="22" max="22" width="15.625" style="105" hidden="1" customWidth="1"/>
    <col min="23" max="23" width="10.875" style="105" hidden="1" customWidth="1"/>
    <col min="24" max="24" width="15.625" style="105" hidden="1" customWidth="1"/>
    <col min="25" max="25" width="10.875" style="105" hidden="1" customWidth="1"/>
    <col min="26" max="26" width="15.625" style="105" hidden="1" customWidth="1"/>
    <col min="27" max="27" width="10.875" style="105" hidden="1" customWidth="1"/>
    <col min="28" max="28" width="15.625" style="105" hidden="1" customWidth="1"/>
    <col min="29" max="30" width="10.875" style="105" hidden="1" customWidth="1"/>
    <col min="31" max="31" width="25.125" style="106" customWidth="1"/>
    <col min="32" max="32" width="6.125" style="3" customWidth="1"/>
    <col min="33" max="34" width="9" style="3" hidden="1" customWidth="1"/>
    <col min="35" max="35" width="4.625" style="3" hidden="1" customWidth="1"/>
    <col min="36" max="40" width="9" style="25" hidden="1" customWidth="1"/>
    <col min="41" max="41" width="9" style="3" hidden="1" customWidth="1"/>
    <col min="42" max="45" width="15.25" style="25" hidden="1" customWidth="1"/>
    <col min="46" max="46" width="9" style="3" hidden="1" customWidth="1"/>
    <col min="47" max="47" width="15.25" style="25" hidden="1" customWidth="1"/>
    <col min="48" max="48" width="9" style="3" hidden="1" customWidth="1"/>
    <col min="49" max="50" width="15.25" style="207" hidden="1" customWidth="1"/>
    <col min="51" max="16384" width="9" style="3" hidden="1"/>
  </cols>
  <sheetData>
    <row r="1" spans="1:50" ht="39" customHeight="1">
      <c r="A1" s="2"/>
      <c r="B1" s="2"/>
      <c r="C1" s="2"/>
      <c r="D1" s="2"/>
      <c r="E1" s="360"/>
      <c r="F1" s="2"/>
      <c r="G1" s="338"/>
      <c r="H1" s="363"/>
      <c r="I1" s="2"/>
      <c r="J1" s="2"/>
      <c r="K1" s="2"/>
      <c r="L1" s="2"/>
      <c r="M1" s="1"/>
      <c r="N1" s="11" t="s">
        <v>758</v>
      </c>
      <c r="O1" s="1"/>
      <c r="P1" s="1"/>
      <c r="Q1" s="1"/>
      <c r="R1" s="1"/>
      <c r="S1" s="122"/>
      <c r="T1" s="143"/>
      <c r="U1" s="143"/>
      <c r="V1" s="143"/>
      <c r="W1" s="143"/>
      <c r="X1" s="143"/>
      <c r="Y1" s="143"/>
      <c r="Z1" s="143"/>
      <c r="AA1" s="143"/>
      <c r="AB1" s="143"/>
      <c r="AC1" s="143"/>
      <c r="AD1" s="143"/>
      <c r="AE1" s="76"/>
      <c r="AF1" s="2"/>
    </row>
    <row r="2" spans="1:50" ht="6" customHeight="1" thickBot="1">
      <c r="A2" s="4"/>
      <c r="B2" s="4"/>
      <c r="C2" s="4"/>
      <c r="D2" s="4"/>
      <c r="E2" s="361"/>
      <c r="F2" s="4"/>
      <c r="G2" s="339"/>
      <c r="H2" s="364"/>
      <c r="I2" s="4"/>
      <c r="J2" s="4"/>
      <c r="K2" s="4"/>
      <c r="L2" s="4"/>
      <c r="M2" s="4"/>
      <c r="N2" s="4"/>
      <c r="O2" s="4"/>
      <c r="P2" s="4"/>
      <c r="Q2" s="4"/>
      <c r="R2" s="4"/>
      <c r="S2" s="123"/>
      <c r="T2" s="4"/>
      <c r="U2" s="4"/>
      <c r="V2" s="4"/>
      <c r="W2" s="4"/>
      <c r="X2" s="4"/>
      <c r="Y2" s="4"/>
      <c r="Z2" s="4"/>
      <c r="AA2" s="4"/>
      <c r="AB2" s="4"/>
      <c r="AC2" s="4"/>
      <c r="AD2" s="4"/>
      <c r="AE2" s="4"/>
      <c r="AF2" s="4"/>
    </row>
    <row r="3" spans="1:50" ht="16.5" customHeight="1">
      <c r="G3" s="340" t="s">
        <v>150</v>
      </c>
      <c r="H3" s="104" t="s">
        <v>102</v>
      </c>
      <c r="I3" s="51"/>
      <c r="J3" s="51"/>
      <c r="K3" s="51"/>
      <c r="L3" s="51"/>
      <c r="O3" s="50" t="s">
        <v>64</v>
      </c>
      <c r="P3" s="431" t="str">
        <f>IF(המשרד="","",המשרד)</f>
        <v>משרד ראש הממשלה</v>
      </c>
      <c r="Q3" s="432"/>
      <c r="T3" s="3" t="s">
        <v>211</v>
      </c>
      <c r="U3" s="118"/>
      <c r="V3" s="3"/>
      <c r="W3" s="3"/>
      <c r="X3" s="3"/>
      <c r="Y3" s="3"/>
      <c r="Z3" s="3"/>
      <c r="AA3" s="3"/>
      <c r="AB3" s="3"/>
      <c r="AC3" s="3"/>
      <c r="AD3" s="3"/>
      <c r="AE3" s="3"/>
    </row>
    <row r="4" spans="1:50" ht="9" customHeight="1" thickBot="1">
      <c r="H4" s="359"/>
      <c r="O4" s="3"/>
      <c r="P4" s="433"/>
      <c r="Q4" s="434"/>
      <c r="T4" s="3"/>
      <c r="U4" s="3"/>
      <c r="V4" s="3"/>
      <c r="W4" s="3"/>
      <c r="X4" s="3"/>
      <c r="Y4" s="3"/>
      <c r="Z4" s="3"/>
      <c r="AA4" s="3"/>
      <c r="AB4" s="3"/>
      <c r="AC4" s="3"/>
      <c r="AD4" s="3"/>
      <c r="AE4" s="3"/>
    </row>
    <row r="5" spans="1:50" ht="21" customHeight="1" thickBot="1">
      <c r="G5" s="342"/>
      <c r="H5" s="359"/>
      <c r="N5" s="3"/>
      <c r="O5" s="3"/>
      <c r="T5" s="3"/>
      <c r="U5" s="3"/>
      <c r="V5" s="3"/>
      <c r="W5" s="3"/>
      <c r="X5" s="3"/>
      <c r="Y5" s="3"/>
      <c r="Z5" s="3"/>
      <c r="AA5" s="3"/>
      <c r="AB5" s="3"/>
      <c r="AC5" s="3"/>
      <c r="AD5" s="3"/>
      <c r="AE5" s="3"/>
    </row>
    <row r="6" spans="1:50" ht="15" customHeight="1" thickBot="1">
      <c r="C6" s="429" t="s">
        <v>762</v>
      </c>
      <c r="D6" s="430"/>
      <c r="E6" s="430"/>
      <c r="F6" s="79"/>
      <c r="G6" s="343"/>
      <c r="H6" s="365"/>
      <c r="I6" s="39"/>
      <c r="J6" s="39"/>
      <c r="K6" s="39"/>
      <c r="L6" s="39"/>
      <c r="M6" s="39"/>
      <c r="N6" s="80"/>
      <c r="O6" s="80"/>
      <c r="P6" s="80"/>
      <c r="Q6" s="80"/>
      <c r="R6" s="80"/>
      <c r="S6" s="124"/>
      <c r="T6" s="86"/>
      <c r="U6" s="86"/>
      <c r="V6" s="86"/>
      <c r="W6" s="86"/>
      <c r="X6" s="86"/>
      <c r="Y6" s="86"/>
      <c r="Z6" s="86"/>
      <c r="AA6" s="86"/>
      <c r="AB6" s="86"/>
      <c r="AC6" s="86"/>
      <c r="AD6" s="119"/>
      <c r="AE6" s="3"/>
    </row>
    <row r="7" spans="1:50" ht="30.75" thickBot="1">
      <c r="A7" s="6" t="s">
        <v>1</v>
      </c>
      <c r="B7" s="6" t="s">
        <v>18</v>
      </c>
      <c r="C7" s="6" t="s">
        <v>4</v>
      </c>
      <c r="D7" s="12" t="s">
        <v>20</v>
      </c>
      <c r="E7" s="13" t="s">
        <v>761</v>
      </c>
      <c r="F7" s="77" t="s">
        <v>4</v>
      </c>
      <c r="G7" s="337" t="s">
        <v>180</v>
      </c>
      <c r="H7" s="78" t="s">
        <v>176</v>
      </c>
      <c r="I7" s="14" t="s">
        <v>202</v>
      </c>
      <c r="J7" s="14" t="s">
        <v>5</v>
      </c>
      <c r="K7" s="14" t="s">
        <v>204</v>
      </c>
      <c r="L7" s="14" t="s">
        <v>157</v>
      </c>
      <c r="M7" s="14" t="s">
        <v>108</v>
      </c>
      <c r="N7" s="77" t="s">
        <v>177</v>
      </c>
      <c r="O7" s="78" t="s">
        <v>201</v>
      </c>
      <c r="P7" s="77" t="s">
        <v>178</v>
      </c>
      <c r="Q7" s="77" t="s">
        <v>179</v>
      </c>
      <c r="R7" s="78" t="s">
        <v>197</v>
      </c>
      <c r="S7" s="125" t="s">
        <v>198</v>
      </c>
      <c r="T7" s="81" t="s">
        <v>182</v>
      </c>
      <c r="U7" s="82" t="s">
        <v>181</v>
      </c>
      <c r="V7" s="81" t="s">
        <v>183</v>
      </c>
      <c r="W7" s="82" t="s">
        <v>184</v>
      </c>
      <c r="X7" s="81" t="s">
        <v>185</v>
      </c>
      <c r="Y7" s="82" t="s">
        <v>186</v>
      </c>
      <c r="Z7" s="81" t="s">
        <v>187</v>
      </c>
      <c r="AA7" s="82" t="s">
        <v>188</v>
      </c>
      <c r="AB7" s="81" t="s">
        <v>189</v>
      </c>
      <c r="AC7" s="82" t="s">
        <v>190</v>
      </c>
      <c r="AD7" s="120" t="s">
        <v>212</v>
      </c>
      <c r="AE7" s="15" t="s">
        <v>14</v>
      </c>
      <c r="AI7" s="6" t="s">
        <v>4</v>
      </c>
      <c r="AJ7" s="84" t="s">
        <v>182</v>
      </c>
      <c r="AK7" s="84" t="s">
        <v>183</v>
      </c>
      <c r="AL7" s="84" t="s">
        <v>185</v>
      </c>
      <c r="AM7" s="84" t="s">
        <v>187</v>
      </c>
      <c r="AN7" s="84" t="s">
        <v>189</v>
      </c>
      <c r="AP7" s="176" t="s">
        <v>446</v>
      </c>
      <c r="AQ7" s="176" t="s">
        <v>447</v>
      </c>
      <c r="AR7" s="176" t="s">
        <v>444</v>
      </c>
      <c r="AS7" s="176" t="s">
        <v>445</v>
      </c>
      <c r="AU7" s="176" t="str">
        <f>IF('גאנט תוצרים'!$D$4="",'תוצרים לפרויקטים'!$AP$7,'גאנט תוצרים'!$D$4)</f>
        <v>כלל התוצרים</v>
      </c>
      <c r="AW7" s="208" t="s">
        <v>456</v>
      </c>
      <c r="AX7" s="208" t="s">
        <v>457</v>
      </c>
    </row>
    <row r="8" spans="1:50">
      <c r="A8" s="20" t="str">
        <f>IF('יעדים משרדיים ותקשובים'!$E$7="","",'יעדים משרדיים ותקשובים'!$E$7)</f>
        <v>משרד ראש הממשלה</v>
      </c>
      <c r="B8" s="20" t="str">
        <f>IF('יעדים משרדיים ותקשובים'!$I$9="","",'יעדים משרדיים ותקשובים'!$I$9)</f>
        <v>pmo</v>
      </c>
      <c r="C8" s="26">
        <f>ROWS($C$7:$C7)</f>
        <v>1</v>
      </c>
      <c r="D8" s="26" t="str">
        <f>IF(E8="","",INDEX('פעילויות המשרד'!$D$8:$D$150,MATCH(E8,'פעילויות המשרד'!$E$8:$E$150,0)))</f>
        <v/>
      </c>
      <c r="E8" s="17"/>
      <c r="F8" s="26" t="str">
        <f>IF(G8="","",COUNTIFS($D$8:$D8,$D8))</f>
        <v/>
      </c>
      <c r="G8" s="344" t="str">
        <f>IF(OR($E8="",$H8=""),"",IFERROR(CONCATENATE($D8,".",COUNTIFS($D$8:$D8,$D8)),"טעות בהזנה"))</f>
        <v/>
      </c>
      <c r="H8" s="99"/>
      <c r="I8" s="275" t="str">
        <f>IF($E8="","",IF($D8="","",INDEX('פעילויות המשרד'!G:G,MATCH($D8,'פעילויות המשרד'!$D:$D,0))))</f>
        <v/>
      </c>
      <c r="J8" s="275" t="str">
        <f>IF($E8="","",IF($D8="","",INDEX('פעילויות המשרד'!H:H,MATCH($D8,'פעילויות המשרד'!$D:$D,0))))</f>
        <v/>
      </c>
      <c r="K8" s="275" t="str">
        <f>IF($E8="","",IF($D8="","",INDEX('פעילויות המשרד'!K:K,MATCH($D8,'פעילויות המשרד'!$D:$D,0))))</f>
        <v/>
      </c>
      <c r="L8" s="275" t="str">
        <f>IF($E8="","",IF($D8="","",INDEX('פעילויות המשרד'!L:L,MATCH($D8,'פעילויות המשרד'!$D:$D,0))))</f>
        <v/>
      </c>
      <c r="M8" s="275" t="str">
        <f>IF($E8="","",IF($D8="","",INDEX('פעילויות המשרד'!X:X,MATCH($D8,'פעילויות המשרד'!$D:$D,0))))</f>
        <v/>
      </c>
      <c r="N8" s="99"/>
      <c r="O8" s="99"/>
      <c r="P8" s="100"/>
      <c r="Q8" s="100"/>
      <c r="R8" s="98"/>
      <c r="S8" s="101"/>
      <c r="T8" s="99"/>
      <c r="U8" s="103"/>
      <c r="V8" s="99"/>
      <c r="W8" s="103"/>
      <c r="X8" s="99"/>
      <c r="Y8" s="103"/>
      <c r="Z8" s="99"/>
      <c r="AA8" s="103"/>
      <c r="AB8" s="99"/>
      <c r="AC8" s="103"/>
      <c r="AD8" s="121" t="str">
        <f t="shared" ref="AD8:AD71" si="0">IF($G8="","",IF(ISNUMBER(MATCH($U$3,$T8:$AC8,0)),"כן",""))</f>
        <v/>
      </c>
      <c r="AE8" s="92"/>
      <c r="AI8" s="26">
        <f>ROWS($AI$7:$AI7)</f>
        <v>1</v>
      </c>
      <c r="AJ8" s="85" t="str">
        <f>IF(OR($T8="",$G8=""),"",MAX($AJ$7:$AN7)+1)</f>
        <v/>
      </c>
      <c r="AK8" s="85" t="str">
        <f>IF(OR(V8="",$G8=""),"",MAX($AJ$7:$AN7,$AJ8:AJ8)+1)</f>
        <v/>
      </c>
      <c r="AL8" s="85" t="str">
        <f>IF(OR(X8="",$G8=""),"",MAX($AJ$7:$AN7,$AJ8:AK8)+1)</f>
        <v/>
      </c>
      <c r="AM8" s="85" t="str">
        <f>IF(OR(Z8="",$G8=""),"",MAX($AJ$7:$AN7,$AJ8:AL8)+1)</f>
        <v/>
      </c>
      <c r="AN8" s="85" t="str">
        <f>IF(OR(AB8="",$G8=""),"",MAX($AJ$7:$AN7,$AJ8:AM8)+1)</f>
        <v/>
      </c>
      <c r="AP8" s="85" t="str">
        <f>IF($G8="","",MAX($AP$7:$AP7)+1)</f>
        <v/>
      </c>
      <c r="AQ8" s="85" t="str">
        <f>IF($G8="","",IF($Q8="","",RANK($Q8,$Q$8:$Q$1000,1)+COUNTIFS($Q$8:$Q8,$Q8)-1))</f>
        <v/>
      </c>
      <c r="AR8" s="85" t="str">
        <f>IF($G8="","",IF($AW8="","",RANK($AW8,$AW$8:$AW$1000,1)+COUNTIFS($AW$8:$AW8,$AW8)-1))</f>
        <v/>
      </c>
      <c r="AS8" s="85" t="str">
        <f>IF($G8="","",IF($AX8="","",RANK($AX8,$AX$8:$AX$1000,1)+COUNTIFS($AX$8:$AX8,$AX8)-1))</f>
        <v/>
      </c>
      <c r="AU8" s="85" t="str">
        <f t="shared" ref="AU8:AU71" si="1">IF(INDEX($AP8:$AS8,,MATCH($AU$7,סינון_תוצרים,0))="","",INDEX($AP8:$AS8,,MATCH($AU$7,סינון_תוצרים,0)))</f>
        <v/>
      </c>
      <c r="AW8" s="209" t="str">
        <f ca="1">IF($G8="","",IF($Q8="","",IF(AND($S8&lt;1,$Q8&lt;TODAY()),$Q8,"")))</f>
        <v/>
      </c>
      <c r="AX8" s="209" t="str">
        <f ca="1">IF($G8="","",IF($P8="","",IF(AND(OR($S8="",$S8=0),$P8&lt;TODAY()),$P8,"")))</f>
        <v/>
      </c>
    </row>
    <row r="9" spans="1:50">
      <c r="A9" s="20" t="str">
        <f>IF('יעדים משרדיים ותקשובים'!$E$7="","",'יעדים משרדיים ותקשובים'!$E$7)</f>
        <v>משרד ראש הממשלה</v>
      </c>
      <c r="B9" s="20" t="str">
        <f>IF('יעדים משרדיים ותקשובים'!$I$9="","",'יעדים משרדיים ותקשובים'!$I$9)</f>
        <v>pmo</v>
      </c>
      <c r="C9" s="26">
        <f>ROWS($C$7:$C8)</f>
        <v>2</v>
      </c>
      <c r="D9" s="26" t="str">
        <f>IF(E9="","",INDEX('פעילויות המשרד'!$D$8:$D$150,MATCH(E9,'פעילויות המשרד'!$E$8:$E$150,0)))</f>
        <v/>
      </c>
      <c r="E9" s="17"/>
      <c r="F9" s="26" t="str">
        <f>IF(G9="","",COUNTIFS($D$8:$D9,$D9))</f>
        <v/>
      </c>
      <c r="G9" s="344" t="str">
        <f>IF(OR($E9="",$H9=""),"",IFERROR(CONCATENATE($D9,".",COUNTIFS($D$8:$D9,$D9)),"טעות בהזנה"))</f>
        <v/>
      </c>
      <c r="H9" s="99"/>
      <c r="I9" s="275" t="str">
        <f>IF($E9="","",IF($D9="","",INDEX('פעילויות המשרד'!G:G,MATCH($D9,'פעילויות המשרד'!$D:$D,0))))</f>
        <v/>
      </c>
      <c r="J9" s="275" t="str">
        <f>IF($E9="","",IF($D9="","",INDEX('פעילויות המשרד'!H:H,MATCH($D9,'פעילויות המשרד'!$D:$D,0))))</f>
        <v/>
      </c>
      <c r="K9" s="275" t="str">
        <f>IF($E9="","",IF($D9="","",INDEX('פעילויות המשרד'!K:K,MATCH($D9,'פעילויות המשרד'!$D:$D,0))))</f>
        <v/>
      </c>
      <c r="L9" s="275" t="str">
        <f>IF($E9="","",IF($D9="","",INDEX('פעילויות המשרד'!L:L,MATCH($D9,'פעילויות המשרד'!$D:$D,0))))</f>
        <v/>
      </c>
      <c r="M9" s="275" t="str">
        <f>IF($E9="","",IF($D9="","",INDEX('פעילויות המשרד'!X:X,MATCH($D9,'פעילויות המשרד'!$D:$D,0))))</f>
        <v/>
      </c>
      <c r="N9" s="99"/>
      <c r="O9" s="99"/>
      <c r="P9" s="100"/>
      <c r="Q9" s="100"/>
      <c r="R9" s="98"/>
      <c r="S9" s="101"/>
      <c r="T9" s="99"/>
      <c r="U9" s="103"/>
      <c r="V9" s="99"/>
      <c r="W9" s="103"/>
      <c r="X9" s="99"/>
      <c r="Y9" s="103"/>
      <c r="Z9" s="99"/>
      <c r="AA9" s="103"/>
      <c r="AB9" s="99"/>
      <c r="AC9" s="103"/>
      <c r="AD9" s="121" t="str">
        <f t="shared" si="0"/>
        <v/>
      </c>
      <c r="AE9" s="92"/>
      <c r="AI9" s="26">
        <f>ROWS($AI$7:$AI8)</f>
        <v>2</v>
      </c>
      <c r="AJ9" s="85" t="str">
        <f>IF(OR($T9="",$G9=""),"",MAX($AJ$7:$AN8)+1)</f>
        <v/>
      </c>
      <c r="AK9" s="85" t="str">
        <f>IF(OR(V9="",$G9=""),"",MAX($AJ$7:$AN8,$AJ9:AJ9)+1)</f>
        <v/>
      </c>
      <c r="AL9" s="85" t="str">
        <f>IF(OR(X9="",$G9=""),"",MAX($AJ$7:$AN8,$AJ9:AK9)+1)</f>
        <v/>
      </c>
      <c r="AM9" s="85" t="str">
        <f>IF(OR(Z9="",$G9=""),"",MAX($AJ$7:$AN8,$AJ9:AL9)+1)</f>
        <v/>
      </c>
      <c r="AN9" s="85" t="str">
        <f>IF(OR(AB9="",$G9=""),"",MAX($AJ$7:$AN8,$AJ9:AM9)+1)</f>
        <v/>
      </c>
      <c r="AP9" s="85" t="str">
        <f>IF($G9="","",MAX($AP$7:$AP8)+1)</f>
        <v/>
      </c>
      <c r="AQ9" s="85" t="str">
        <f>IF($G9="","",IF($Q9="","",RANK($Q9,$Q$8:$Q$1000,1)+COUNTIFS($Q$8:$Q9,$Q9)-1))</f>
        <v/>
      </c>
      <c r="AR9" s="85" t="str">
        <f>IF($G9="","",IF($AW9="","",RANK($AW9,$AW$8:$AW$1000,1)+COUNTIFS($AW$8:$AW9,$AW9)-1))</f>
        <v/>
      </c>
      <c r="AS9" s="85" t="str">
        <f>IF($G9="","",IF($AX9="","",RANK($AX9,$AX$8:$AX$1000,1)+COUNTIFS($AX$8:$AX9,$AX9)-1))</f>
        <v/>
      </c>
      <c r="AU9" s="85" t="str">
        <f t="shared" si="1"/>
        <v/>
      </c>
      <c r="AW9" s="209" t="str">
        <f ca="1">IF($G9="","",IF($Q9="","",IF(AND($S9&lt;1,$Q9&lt;TODAY()),$Q9,"")))</f>
        <v/>
      </c>
      <c r="AX9" s="209" t="str">
        <f ca="1">IF($G9="","",IF($P9="","",IF(AND(OR($S9="",$S9=0),$P9&lt;TODAY()),$P9,"")))</f>
        <v/>
      </c>
    </row>
    <row r="10" spans="1:50">
      <c r="A10" s="20" t="str">
        <f>IF('יעדים משרדיים ותקשובים'!$E$7="","",'יעדים משרדיים ותקשובים'!$E$7)</f>
        <v>משרד ראש הממשלה</v>
      </c>
      <c r="B10" s="20" t="str">
        <f>IF('יעדים משרדיים ותקשובים'!$I$9="","",'יעדים משרדיים ותקשובים'!$I$9)</f>
        <v>pmo</v>
      </c>
      <c r="C10" s="26">
        <f>ROWS($C$7:$C9)</f>
        <v>3</v>
      </c>
      <c r="D10" s="26" t="str">
        <f>IF(E10="","",INDEX('פעילויות המשרד'!$D$8:$D$150,MATCH(E10,'פעילויות המשרד'!$E$8:$E$150,0)))</f>
        <v/>
      </c>
      <c r="E10" s="17"/>
      <c r="F10" s="26" t="str">
        <f>IF(G10="","",COUNTIFS($D$8:$D10,$D10))</f>
        <v/>
      </c>
      <c r="G10" s="344" t="str">
        <f>IF(OR($E10="",$H10=""),"",IFERROR(CONCATENATE($D10,".",COUNTIFS($D$8:$D10,$D10)),"טעות בהזנה"))</f>
        <v/>
      </c>
      <c r="H10" s="99"/>
      <c r="I10" s="275" t="str">
        <f>IF($E10="","",IF($D10="","",INDEX('פעילויות המשרד'!G:G,MATCH($D10,'פעילויות המשרד'!$D:$D,0))))</f>
        <v/>
      </c>
      <c r="J10" s="275" t="str">
        <f>IF($E10="","",IF($D10="","",INDEX('פעילויות המשרד'!H:H,MATCH($D10,'פעילויות המשרד'!$D:$D,0))))</f>
        <v/>
      </c>
      <c r="K10" s="275" t="str">
        <f>IF($E10="","",IF($D10="","",INDEX('פעילויות המשרד'!K:K,MATCH($D10,'פעילויות המשרד'!$D:$D,0))))</f>
        <v/>
      </c>
      <c r="L10" s="275" t="str">
        <f>IF($E10="","",IF($D10="","",INDEX('פעילויות המשרד'!L:L,MATCH($D10,'פעילויות המשרד'!$D:$D,0))))</f>
        <v/>
      </c>
      <c r="M10" s="275" t="str">
        <f>IF($E10="","",IF($D10="","",INDEX('פעילויות המשרד'!X:X,MATCH($D10,'פעילויות המשרד'!$D:$D,0))))</f>
        <v/>
      </c>
      <c r="N10" s="99"/>
      <c r="O10" s="99"/>
      <c r="P10" s="100"/>
      <c r="Q10" s="100"/>
      <c r="R10" s="98"/>
      <c r="S10" s="101"/>
      <c r="T10" s="99"/>
      <c r="U10" s="103"/>
      <c r="V10" s="99"/>
      <c r="W10" s="103"/>
      <c r="X10" s="99"/>
      <c r="Y10" s="103"/>
      <c r="Z10" s="99"/>
      <c r="AA10" s="103"/>
      <c r="AB10" s="99"/>
      <c r="AC10" s="103"/>
      <c r="AD10" s="121" t="str">
        <f t="shared" si="0"/>
        <v/>
      </c>
      <c r="AE10" s="92"/>
      <c r="AI10" s="26">
        <f>ROWS($AI$7:$AI9)</f>
        <v>3</v>
      </c>
      <c r="AJ10" s="85" t="str">
        <f>IF(OR($T10="",$G10=""),"",MAX($AJ$7:$AN9)+1)</f>
        <v/>
      </c>
      <c r="AK10" s="85" t="str">
        <f>IF(OR(V10="",$G10=""),"",MAX($AJ$7:$AN9,$AJ10:AJ10)+1)</f>
        <v/>
      </c>
      <c r="AL10" s="85" t="str">
        <f>IF(OR(X10="",$G10=""),"",MAX($AJ$7:$AN9,$AJ10:AK10)+1)</f>
        <v/>
      </c>
      <c r="AM10" s="85" t="str">
        <f>IF(OR(Z10="",$G10=""),"",MAX($AJ$7:$AN9,$AJ10:AL10)+1)</f>
        <v/>
      </c>
      <c r="AN10" s="85" t="str">
        <f>IF(OR(AB10="",$G10=""),"",MAX($AJ$7:$AN9,$AJ10:AM10)+1)</f>
        <v/>
      </c>
      <c r="AP10" s="85" t="str">
        <f>IF($G10="","",MAX($AP$7:$AP9)+1)</f>
        <v/>
      </c>
      <c r="AQ10" s="85" t="str">
        <f>IF($G10="","",IF($Q10="","",RANK($Q10,$Q$8:$Q$1000,1)+COUNTIFS($Q$8:$Q10,$Q10)-1))</f>
        <v/>
      </c>
      <c r="AR10" s="85" t="str">
        <f>IF($G10="","",IF($AW10="","",RANK($AW10,$AW$8:$AW$1000,1)+COUNTIFS($AW$8:$AW10,$AW10)-1))</f>
        <v/>
      </c>
      <c r="AS10" s="85" t="str">
        <f>IF($G10="","",IF($AX10="","",RANK($AX10,$AX$8:$AX$1000,1)+COUNTIFS($AX$8:$AX10,$AX10)-1))</f>
        <v/>
      </c>
      <c r="AU10" s="85" t="str">
        <f t="shared" si="1"/>
        <v/>
      </c>
      <c r="AW10" s="209" t="str">
        <f ca="1">IF($G10="","",IF($Q10="","",IF(AND($S10&lt;1,$Q10&lt;TODAY()),$Q10,"")))</f>
        <v/>
      </c>
      <c r="AX10" s="209" t="str">
        <f ca="1">IF($G10="","",IF($P10="","",IF(AND(OR($S10="",$S10=0),$P10&lt;TODAY()),$P10,"")))</f>
        <v/>
      </c>
    </row>
    <row r="11" spans="1:50">
      <c r="A11" s="20" t="str">
        <f>IF('יעדים משרדיים ותקשובים'!$E$7="","",'יעדים משרדיים ותקשובים'!$E$7)</f>
        <v>משרד ראש הממשלה</v>
      </c>
      <c r="B11" s="20" t="str">
        <f>IF('יעדים משרדיים ותקשובים'!$I$9="","",'יעדים משרדיים ותקשובים'!$I$9)</f>
        <v>pmo</v>
      </c>
      <c r="C11" s="26">
        <f>ROWS($C$7:$C10)</f>
        <v>4</v>
      </c>
      <c r="D11" s="26" t="str">
        <f>IF(E11="","",INDEX('פעילויות המשרד'!$D$8:$D$150,MATCH(E11,'פעילויות המשרד'!$E$8:$E$150,0)))</f>
        <v/>
      </c>
      <c r="E11" s="17"/>
      <c r="F11" s="26" t="str">
        <f>IF(G11="","",COUNTIFS($D$8:$D11,$D11))</f>
        <v/>
      </c>
      <c r="G11" s="344" t="str">
        <f>IF(OR($E11="",$H11=""),"",IFERROR(CONCATENATE($D11,".",COUNTIFS($D$8:$D11,$D11)),"טעות בהזנה"))</f>
        <v/>
      </c>
      <c r="H11" s="102"/>
      <c r="I11" s="275" t="str">
        <f>IF($E11="","",IF($D11="","",INDEX('פעילויות המשרד'!G:G,MATCH($D11,'פעילויות המשרד'!$D:$D,0))))</f>
        <v/>
      </c>
      <c r="J11" s="275" t="str">
        <f>IF($E11="","",IF($D11="","",INDEX('פעילויות המשרד'!H:H,MATCH($D11,'פעילויות המשרד'!$D:$D,0))))</f>
        <v/>
      </c>
      <c r="K11" s="275" t="str">
        <f>IF($E11="","",IF($D11="","",INDEX('פעילויות המשרד'!K:K,MATCH($D11,'פעילויות המשרד'!$D:$D,0))))</f>
        <v/>
      </c>
      <c r="L11" s="275" t="str">
        <f>IF($E11="","",IF($D11="","",INDEX('פעילויות המשרד'!L:L,MATCH($D11,'פעילויות המשרד'!$D:$D,0))))</f>
        <v/>
      </c>
      <c r="M11" s="275" t="str">
        <f>IF($E11="","",IF($D11="","",INDEX('פעילויות המשרד'!X:X,MATCH($D11,'פעילויות המשרד'!$D:$D,0))))</f>
        <v/>
      </c>
      <c r="N11" s="102"/>
      <c r="O11" s="102"/>
      <c r="P11" s="100"/>
      <c r="Q11" s="100"/>
      <c r="R11" s="98"/>
      <c r="S11" s="101"/>
      <c r="T11" s="99"/>
      <c r="U11" s="103"/>
      <c r="V11" s="99"/>
      <c r="W11" s="103"/>
      <c r="X11" s="99"/>
      <c r="Y11" s="103"/>
      <c r="Z11" s="99"/>
      <c r="AA11" s="103"/>
      <c r="AB11" s="99"/>
      <c r="AC11" s="103"/>
      <c r="AD11" s="121" t="str">
        <f t="shared" si="0"/>
        <v/>
      </c>
      <c r="AE11" s="17"/>
      <c r="AI11" s="26">
        <f>ROWS($AI$7:$AI10)</f>
        <v>4</v>
      </c>
      <c r="AJ11" s="85" t="str">
        <f>IF(OR($T11="",$G11=""),"",MAX($AJ$7:$AN10)+1)</f>
        <v/>
      </c>
      <c r="AK11" s="85" t="str">
        <f>IF(OR(V11="",$G11=""),"",MAX($AJ$7:$AN10,$AJ11:AJ11)+1)</f>
        <v/>
      </c>
      <c r="AL11" s="85" t="str">
        <f>IF(OR(X11="",$G11=""),"",MAX($AJ$7:$AN10,$AJ11:AK11)+1)</f>
        <v/>
      </c>
      <c r="AM11" s="85" t="str">
        <f>IF(OR(Z11="",$G11=""),"",MAX($AJ$7:$AN10,$AJ11:AL11)+1)</f>
        <v/>
      </c>
      <c r="AN11" s="85" t="str">
        <f>IF(OR(AB11="",$G11=""),"",MAX($AJ$7:$AN10,$AJ11:AM11)+1)</f>
        <v/>
      </c>
      <c r="AP11" s="85" t="str">
        <f>IF($G11="","",MAX($AP$7:$AP10)+1)</f>
        <v/>
      </c>
      <c r="AQ11" s="85" t="str">
        <f>IF($G11="","",IF($Q11="","",RANK($Q11,$Q$8:$Q$1000,1)+COUNTIFS($Q$8:$Q11,$Q11)-1))</f>
        <v/>
      </c>
      <c r="AR11" s="85" t="str">
        <f>IF($G11="","",IF($AW11="","",RANK($AW11,$AW$8:$AW$1000,1)+COUNTIFS($AW$8:$AW11,$AW11)-1))</f>
        <v/>
      </c>
      <c r="AS11" s="85" t="str">
        <f>IF($G11="","",IF($AX11="","",RANK($AX11,$AX$8:$AX$1000,1)+COUNTIFS($AX$8:$AX11,$AX11)-1))</f>
        <v/>
      </c>
      <c r="AU11" s="85" t="str">
        <f t="shared" si="1"/>
        <v/>
      </c>
      <c r="AW11" s="209" t="str">
        <f ca="1">IF($G11="","",IF($Q11="","",IF(AND($S11&lt;1,$Q11&lt;TODAY()),$Q11,"")))</f>
        <v/>
      </c>
      <c r="AX11" s="209" t="str">
        <f ca="1">IF($G11="","",IF($P11="","",IF(AND(OR($S11="",$S11=0),$P11&lt;TODAY()),$P11,"")))</f>
        <v/>
      </c>
    </row>
    <row r="12" spans="1:50">
      <c r="A12" s="20" t="str">
        <f>IF('יעדים משרדיים ותקשובים'!$E$7="","",'יעדים משרדיים ותקשובים'!$E$7)</f>
        <v>משרד ראש הממשלה</v>
      </c>
      <c r="B12" s="20" t="str">
        <f>IF('יעדים משרדיים ותקשובים'!$I$9="","",'יעדים משרדיים ותקשובים'!$I$9)</f>
        <v>pmo</v>
      </c>
      <c r="C12" s="26">
        <f>ROWS($C$7:$C11)</f>
        <v>5</v>
      </c>
      <c r="D12" s="26" t="str">
        <f>IF(E12="","",INDEX('פעילויות המשרד'!$D$8:$D$150,MATCH(E12,'פעילויות המשרד'!$E$8:$E$150,0)))</f>
        <v/>
      </c>
      <c r="E12" s="17"/>
      <c r="F12" s="26" t="str">
        <f>IF(G12="","",COUNTIFS($D$8:$D12,$D12))</f>
        <v/>
      </c>
      <c r="G12" s="344" t="str">
        <f>IF(OR($E12="",$H12=""),"",IFERROR(CONCATENATE($D12,".",COUNTIFS($D$8:$D12,$D12)),"טעות בהזנה"))</f>
        <v/>
      </c>
      <c r="H12" s="102"/>
      <c r="I12" s="275" t="str">
        <f>IF($E12="","",IF($D12="","",INDEX('פעילויות המשרד'!G:G,MATCH($D12,'פעילויות המשרד'!$D:$D,0))))</f>
        <v/>
      </c>
      <c r="J12" s="275" t="str">
        <f>IF($E12="","",IF($D12="","",INDEX('פעילויות המשרד'!H:H,MATCH($D12,'פעילויות המשרד'!$D:$D,0))))</f>
        <v/>
      </c>
      <c r="K12" s="275" t="str">
        <f>IF($E12="","",IF($D12="","",INDEX('פעילויות המשרד'!K:K,MATCH($D12,'פעילויות המשרד'!$D:$D,0))))</f>
        <v/>
      </c>
      <c r="L12" s="275" t="str">
        <f>IF($E12="","",IF($D12="","",INDEX('פעילויות המשרד'!L:L,MATCH($D12,'פעילויות המשרד'!$D:$D,0))))</f>
        <v/>
      </c>
      <c r="M12" s="275" t="str">
        <f>IF($E12="","",IF($D12="","",INDEX('פעילויות המשרד'!X:X,MATCH($D12,'פעילויות המשרד'!$D:$D,0))))</f>
        <v/>
      </c>
      <c r="N12" s="102"/>
      <c r="O12" s="102"/>
      <c r="P12" s="100"/>
      <c r="Q12" s="100"/>
      <c r="R12" s="98"/>
      <c r="S12" s="101"/>
      <c r="T12" s="99"/>
      <c r="U12" s="103"/>
      <c r="V12" s="99"/>
      <c r="W12" s="103"/>
      <c r="X12" s="99"/>
      <c r="Y12" s="103"/>
      <c r="Z12" s="99"/>
      <c r="AA12" s="103"/>
      <c r="AB12" s="99"/>
      <c r="AC12" s="103"/>
      <c r="AD12" s="121" t="str">
        <f t="shared" si="0"/>
        <v/>
      </c>
      <c r="AE12" s="17"/>
      <c r="AI12" s="26">
        <f>ROWS($AI$7:$AI11)</f>
        <v>5</v>
      </c>
      <c r="AJ12" s="85" t="str">
        <f>IF(OR($T12="",$G12=""),"",MAX($AJ$7:$AN11)+1)</f>
        <v/>
      </c>
      <c r="AK12" s="85" t="str">
        <f>IF(OR(V12="",$G12=""),"",MAX($AJ$7:$AN11,$AJ12:AJ12)+1)</f>
        <v/>
      </c>
      <c r="AL12" s="85" t="str">
        <f>IF(OR(X12="",$G12=""),"",MAX($AJ$7:$AN11,$AJ12:AK12)+1)</f>
        <v/>
      </c>
      <c r="AM12" s="85" t="str">
        <f>IF(OR(Z12="",$G12=""),"",MAX($AJ$7:$AN11,$AJ12:AL12)+1)</f>
        <v/>
      </c>
      <c r="AN12" s="85" t="str">
        <f>IF(OR(AB12="",$G12=""),"",MAX($AJ$7:$AN11,$AJ12:AM12)+1)</f>
        <v/>
      </c>
      <c r="AP12" s="85" t="str">
        <f>IF($G12="","",MAX($AP$7:$AP11)+1)</f>
        <v/>
      </c>
      <c r="AQ12" s="85" t="str">
        <f>IF($G12="","",IF($Q12="","",RANK($Q12,$Q$8:$Q$1000,1)+COUNTIFS($Q$8:$Q12,$Q12)-1))</f>
        <v/>
      </c>
      <c r="AR12" s="85" t="str">
        <f>IF($G12="","",IF($AW12="","",RANK($AW12,$AW$8:$AW$1000,1)+COUNTIFS($AW$8:$AW12,$AW12)-1))</f>
        <v/>
      </c>
      <c r="AS12" s="85" t="str">
        <f>IF($G12="","",IF($AX12="","",RANK($AX12,$AX$8:$AX$1000,1)+COUNTIFS($AX$8:$AX12,$AX12)-1))</f>
        <v/>
      </c>
      <c r="AU12" s="85" t="str">
        <f t="shared" si="1"/>
        <v/>
      </c>
      <c r="AW12" s="209" t="str">
        <f ca="1">IF($G12="","",IF($Q12="","",IF(AND($S12&lt;1,$Q12&lt;TODAY()),$Q12,"")))</f>
        <v/>
      </c>
      <c r="AX12" s="209" t="str">
        <f ca="1">IF($G12="","",IF($P12="","",IF(AND(OR($S12="",$S12=0),$P12&lt;TODAY()),$P12,"")))</f>
        <v/>
      </c>
    </row>
    <row r="13" spans="1:50">
      <c r="A13" s="20" t="str">
        <f>IF('יעדים משרדיים ותקשובים'!$E$7="","",'יעדים משרדיים ותקשובים'!$E$7)</f>
        <v>משרד ראש הממשלה</v>
      </c>
      <c r="B13" s="20" t="str">
        <f>IF('יעדים משרדיים ותקשובים'!$I$9="","",'יעדים משרדיים ותקשובים'!$I$9)</f>
        <v>pmo</v>
      </c>
      <c r="C13" s="26">
        <f>ROWS($C$7:$C12)</f>
        <v>6</v>
      </c>
      <c r="D13" s="26" t="str">
        <f>IF(E13="","",INDEX('פעילויות המשרד'!$D$8:$D$150,MATCH(E13,'פעילויות המשרד'!$E$8:$E$150,0)))</f>
        <v/>
      </c>
      <c r="E13" s="17"/>
      <c r="F13" s="26" t="str">
        <f>IF(G13="","",COUNTIFS($D$8:$D13,$D13))</f>
        <v/>
      </c>
      <c r="G13" s="344" t="str">
        <f>IF(OR($E13="",$H13=""),"",IFERROR(CONCATENATE($D13,".",COUNTIFS($D$8:$D13,$D13)),"טעות בהזנה"))</f>
        <v/>
      </c>
      <c r="H13" s="102"/>
      <c r="I13" s="275" t="str">
        <f>IF($E13="","",IF($D13="","",INDEX('פעילויות המשרד'!G:G,MATCH($D13,'פעילויות המשרד'!$D:$D,0))))</f>
        <v/>
      </c>
      <c r="J13" s="275" t="str">
        <f>IF($E13="","",IF($D13="","",INDEX('פעילויות המשרד'!H:H,MATCH($D13,'פעילויות המשרד'!$D:$D,0))))</f>
        <v/>
      </c>
      <c r="K13" s="275" t="str">
        <f>IF($E13="","",IF($D13="","",INDEX('פעילויות המשרד'!K:K,MATCH($D13,'פעילויות המשרד'!$D:$D,0))))</f>
        <v/>
      </c>
      <c r="L13" s="275" t="str">
        <f>IF($E13="","",IF($D13="","",INDEX('פעילויות המשרד'!L:L,MATCH($D13,'פעילויות המשרד'!$D:$D,0))))</f>
        <v/>
      </c>
      <c r="M13" s="275" t="str">
        <f>IF($E13="","",IF($D13="","",INDEX('פעילויות המשרד'!X:X,MATCH($D13,'פעילויות המשרד'!$D:$D,0))))</f>
        <v/>
      </c>
      <c r="N13" s="102"/>
      <c r="O13" s="102"/>
      <c r="P13" s="100"/>
      <c r="Q13" s="100"/>
      <c r="R13" s="98"/>
      <c r="S13" s="101"/>
      <c r="T13" s="99"/>
      <c r="U13" s="103"/>
      <c r="V13" s="99"/>
      <c r="W13" s="103"/>
      <c r="X13" s="99"/>
      <c r="Y13" s="103"/>
      <c r="Z13" s="99"/>
      <c r="AA13" s="103"/>
      <c r="AB13" s="99"/>
      <c r="AC13" s="103"/>
      <c r="AD13" s="121" t="str">
        <f t="shared" si="0"/>
        <v/>
      </c>
      <c r="AE13" s="17"/>
      <c r="AI13" s="26">
        <f>ROWS($AI$7:$AI12)</f>
        <v>6</v>
      </c>
      <c r="AJ13" s="85" t="str">
        <f>IF(OR($T13="",$G13=""),"",MAX($AJ$7:$AN12)+1)</f>
        <v/>
      </c>
      <c r="AK13" s="85" t="str">
        <f>IF(OR(V13="",$G13=""),"",MAX($AJ$7:$AN12,$AJ13:AJ13)+1)</f>
        <v/>
      </c>
      <c r="AL13" s="85" t="str">
        <f>IF(OR(X13="",$G13=""),"",MAX($AJ$7:$AN12,$AJ13:AK13)+1)</f>
        <v/>
      </c>
      <c r="AM13" s="85" t="str">
        <f>IF(OR(Z13="",$G13=""),"",MAX($AJ$7:$AN12,$AJ13:AL13)+1)</f>
        <v/>
      </c>
      <c r="AN13" s="85" t="str">
        <f>IF(OR(AB13="",$G13=""),"",MAX($AJ$7:$AN12,$AJ13:AM13)+1)</f>
        <v/>
      </c>
      <c r="AP13" s="85" t="str">
        <f>IF($G13="","",MAX($AP$7:$AP12)+1)</f>
        <v/>
      </c>
      <c r="AQ13" s="85" t="str">
        <f>IF($G13="","",IF($Q13="","",RANK($Q13,$Q$8:$Q$1000,1)+COUNTIFS($Q$8:$Q13,$Q13)-1))</f>
        <v/>
      </c>
      <c r="AR13" s="85" t="str">
        <f>IF($G13="","",IF($AW13="","",RANK($AW13,$AW$8:$AW$1000,1)+COUNTIFS($AW$8:$AW13,$AW13)-1))</f>
        <v/>
      </c>
      <c r="AS13" s="85" t="str">
        <f>IF($G13="","",IF($AX13="","",RANK($AX13,$AX$8:$AX$1000,1)+COUNTIFS($AX$8:$AX13,$AX13)-1))</f>
        <v/>
      </c>
      <c r="AU13" s="85" t="str">
        <f t="shared" si="1"/>
        <v/>
      </c>
      <c r="AW13" s="209" t="str">
        <f t="shared" ref="AW13:AW67" ca="1" si="2">IF($G13="","",IF($Q13="","",IF(AND($S13&lt;1,$Q23&gt;TODAY()),$Q13,"")))</f>
        <v/>
      </c>
      <c r="AX13" s="209" t="str">
        <f t="shared" ref="AX13:AX72" ca="1" si="3">IF($G13="","",IF($P13="","",IF(AND(OR($S13="",$S13=0),$P13&lt;TODAY()),$P13,"")))</f>
        <v/>
      </c>
    </row>
    <row r="14" spans="1:50">
      <c r="A14" s="20" t="str">
        <f>IF('יעדים משרדיים ותקשובים'!$E$7="","",'יעדים משרדיים ותקשובים'!$E$7)</f>
        <v>משרד ראש הממשלה</v>
      </c>
      <c r="B14" s="20" t="str">
        <f>IF('יעדים משרדיים ותקשובים'!$I$9="","",'יעדים משרדיים ותקשובים'!$I$9)</f>
        <v>pmo</v>
      </c>
      <c r="C14" s="26">
        <f>ROWS($C$7:$C13)</f>
        <v>7</v>
      </c>
      <c r="D14" s="26" t="str">
        <f>IF(E14="","",INDEX('פעילויות המשרד'!$D$8:$D$150,MATCH(E14,'פעילויות המשרד'!$E$8:$E$150,0)))</f>
        <v/>
      </c>
      <c r="E14" s="17"/>
      <c r="F14" s="26" t="str">
        <f>IF(G14="","",COUNTIFS($D$8:$D14,$D14))</f>
        <v/>
      </c>
      <c r="G14" s="344" t="str">
        <f>IF(OR($E14="",$H14=""),"",IFERROR(CONCATENATE($D14,".",COUNTIFS($D$8:$D14,$D14)),"טעות בהזנה"))</f>
        <v/>
      </c>
      <c r="H14" s="102"/>
      <c r="I14" s="275" t="str">
        <f>IF($E14="","",IF($D14="","",INDEX('פעילויות המשרד'!G:G,MATCH($D14,'פעילויות המשרד'!$D:$D,0))))</f>
        <v/>
      </c>
      <c r="J14" s="275" t="str">
        <f>IF($E14="","",IF($D14="","",INDEX('פעילויות המשרד'!H:H,MATCH($D14,'פעילויות המשרד'!$D:$D,0))))</f>
        <v/>
      </c>
      <c r="K14" s="275" t="str">
        <f>IF($E14="","",IF($D14="","",INDEX('פעילויות המשרד'!K:K,MATCH($D14,'פעילויות המשרד'!$D:$D,0))))</f>
        <v/>
      </c>
      <c r="L14" s="275" t="str">
        <f>IF($E14="","",IF($D14="","",INDEX('פעילויות המשרד'!L:L,MATCH($D14,'פעילויות המשרד'!$D:$D,0))))</f>
        <v/>
      </c>
      <c r="M14" s="275" t="str">
        <f>IF($E14="","",IF($D14="","",INDEX('פעילויות המשרד'!X:X,MATCH($D14,'פעילויות המשרד'!$D:$D,0))))</f>
        <v/>
      </c>
      <c r="N14" s="102"/>
      <c r="O14" s="102"/>
      <c r="P14" s="100"/>
      <c r="Q14" s="100"/>
      <c r="R14" s="98"/>
      <c r="S14" s="101"/>
      <c r="T14" s="99"/>
      <c r="U14" s="103"/>
      <c r="V14" s="99"/>
      <c r="W14" s="103"/>
      <c r="X14" s="99"/>
      <c r="Y14" s="103"/>
      <c r="Z14" s="99"/>
      <c r="AA14" s="103"/>
      <c r="AB14" s="99"/>
      <c r="AC14" s="103"/>
      <c r="AD14" s="121" t="str">
        <f t="shared" si="0"/>
        <v/>
      </c>
      <c r="AE14" s="17"/>
      <c r="AI14" s="26">
        <f>ROWS($AI$7:$AI13)</f>
        <v>7</v>
      </c>
      <c r="AJ14" s="85" t="str">
        <f>IF(OR($T14="",$G14=""),"",MAX($AJ$7:$AN13)+1)</f>
        <v/>
      </c>
      <c r="AK14" s="85" t="str">
        <f>IF(OR(V14="",$G14=""),"",MAX($AJ$7:$AN13,$AJ14:AJ14)+1)</f>
        <v/>
      </c>
      <c r="AL14" s="85" t="str">
        <f>IF(OR(X14="",$G14=""),"",MAX($AJ$7:$AN13,$AJ14:AK14)+1)</f>
        <v/>
      </c>
      <c r="AM14" s="85" t="str">
        <f>IF(OR(Z14="",$G14=""),"",MAX($AJ$7:$AN13,$AJ14:AL14)+1)</f>
        <v/>
      </c>
      <c r="AN14" s="85" t="str">
        <f>IF(OR(AB14="",$G14=""),"",MAX($AJ$7:$AN13,$AJ14:AM14)+1)</f>
        <v/>
      </c>
      <c r="AP14" s="85" t="str">
        <f>IF($G14="","",MAX($AP$7:$AP13)+1)</f>
        <v/>
      </c>
      <c r="AQ14" s="85" t="str">
        <f>IF($G14="","",IF($Q14="","",RANK($Q14,$Q$8:$Q$1000,1)+COUNTIFS($Q$8:$Q14,$Q14)-1))</f>
        <v/>
      </c>
      <c r="AR14" s="85" t="str">
        <f>IF($G14="","",IF($AW14="","",RANK($AW14,$AW$8:$AW$1000,1)+COUNTIFS($AW$8:$AW14,$AW14)-1))</f>
        <v/>
      </c>
      <c r="AS14" s="85" t="str">
        <f>IF($G14="","",IF($AX14="","",RANK($AX14,$AX$8:$AX$1000,1)+COUNTIFS($AX$8:$AX14,$AX14)-1))</f>
        <v/>
      </c>
      <c r="AU14" s="85" t="str">
        <f t="shared" si="1"/>
        <v/>
      </c>
      <c r="AW14" s="209" t="str">
        <f t="shared" ca="1" si="2"/>
        <v/>
      </c>
      <c r="AX14" s="209" t="str">
        <f t="shared" ca="1" si="3"/>
        <v/>
      </c>
    </row>
    <row r="15" spans="1:50">
      <c r="A15" s="20" t="str">
        <f>IF('יעדים משרדיים ותקשובים'!$E$7="","",'יעדים משרדיים ותקשובים'!$E$7)</f>
        <v>משרד ראש הממשלה</v>
      </c>
      <c r="B15" s="20" t="str">
        <f>IF('יעדים משרדיים ותקשובים'!$I$9="","",'יעדים משרדיים ותקשובים'!$I$9)</f>
        <v>pmo</v>
      </c>
      <c r="C15" s="26">
        <f>ROWS($C$7:$C14)</f>
        <v>8</v>
      </c>
      <c r="D15" s="26" t="str">
        <f>IF(E15="","",INDEX('פעילויות המשרד'!$D$8:$D$150,MATCH(E15,'פעילויות המשרד'!$E$8:$E$150,0)))</f>
        <v/>
      </c>
      <c r="E15" s="17"/>
      <c r="F15" s="26" t="str">
        <f>IF(G15="","",COUNTIFS($D$8:$D15,$D15))</f>
        <v/>
      </c>
      <c r="G15" s="344" t="str">
        <f>IF(OR($E15="",$H15=""),"",IFERROR(CONCATENATE($D15,".",COUNTIFS($D$8:$D15,$D15)),"טעות בהזנה"))</f>
        <v/>
      </c>
      <c r="H15" s="102"/>
      <c r="I15" s="275" t="str">
        <f>IF($E15="","",IF($D15="","",INDEX('פעילויות המשרד'!G:G,MATCH($D15,'פעילויות המשרד'!$D:$D,0))))</f>
        <v/>
      </c>
      <c r="J15" s="275" t="str">
        <f>IF($E15="","",IF($D15="","",INDEX('פעילויות המשרד'!H:H,MATCH($D15,'פעילויות המשרד'!$D:$D,0))))</f>
        <v/>
      </c>
      <c r="K15" s="275" t="str">
        <f>IF($E15="","",IF($D15="","",INDEX('פעילויות המשרד'!K:K,MATCH($D15,'פעילויות המשרד'!$D:$D,0))))</f>
        <v/>
      </c>
      <c r="L15" s="275" t="str">
        <f>IF($E15="","",IF($D15="","",INDEX('פעילויות המשרד'!L:L,MATCH($D15,'פעילויות המשרד'!$D:$D,0))))</f>
        <v/>
      </c>
      <c r="M15" s="275" t="str">
        <f>IF($E15="","",IF($D15="","",INDEX('פעילויות המשרד'!X:X,MATCH($D15,'פעילויות המשרד'!$D:$D,0))))</f>
        <v/>
      </c>
      <c r="N15" s="102"/>
      <c r="O15" s="102"/>
      <c r="P15" s="100"/>
      <c r="Q15" s="100"/>
      <c r="R15" s="98"/>
      <c r="S15" s="101"/>
      <c r="T15" s="99"/>
      <c r="U15" s="103"/>
      <c r="V15" s="99"/>
      <c r="W15" s="103"/>
      <c r="X15" s="99"/>
      <c r="Y15" s="103"/>
      <c r="Z15" s="99"/>
      <c r="AA15" s="103"/>
      <c r="AB15" s="99"/>
      <c r="AC15" s="103"/>
      <c r="AD15" s="121" t="str">
        <f t="shared" si="0"/>
        <v/>
      </c>
      <c r="AE15" s="17"/>
      <c r="AI15" s="26">
        <f>ROWS($AI$7:$AI14)</f>
        <v>8</v>
      </c>
      <c r="AJ15" s="85" t="str">
        <f>IF(OR($T15="",$G15=""),"",MAX($AJ$7:$AN14)+1)</f>
        <v/>
      </c>
      <c r="AK15" s="85" t="str">
        <f>IF(OR(V15="",$G15=""),"",MAX($AJ$7:$AN14,$AJ15:AJ15)+1)</f>
        <v/>
      </c>
      <c r="AL15" s="85" t="str">
        <f>IF(OR(X15="",$G15=""),"",MAX($AJ$7:$AN14,$AJ15:AK15)+1)</f>
        <v/>
      </c>
      <c r="AM15" s="85" t="str">
        <f>IF(OR(Z15="",$G15=""),"",MAX($AJ$7:$AN14,$AJ15:AL15)+1)</f>
        <v/>
      </c>
      <c r="AN15" s="85" t="str">
        <f>IF(OR(AB15="",$G15=""),"",MAX($AJ$7:$AN14,$AJ15:AM15)+1)</f>
        <v/>
      </c>
      <c r="AP15" s="85" t="str">
        <f>IF($G15="","",MAX($AP$7:$AP14)+1)</f>
        <v/>
      </c>
      <c r="AQ15" s="85" t="str">
        <f>IF($G15="","",IF($Q15="","",RANK($Q15,$Q$8:$Q$1000,1)+COUNTIFS($Q$8:$Q15,$Q15)-1))</f>
        <v/>
      </c>
      <c r="AR15" s="85" t="str">
        <f>IF($G15="","",IF($AW15="","",RANK($AW15,$AW$8:$AW$1000,1)+COUNTIFS($AW$8:$AW15,$AW15)-1))</f>
        <v/>
      </c>
      <c r="AS15" s="85" t="str">
        <f>IF($G15="","",IF($AX15="","",RANK($AX15,$AX$8:$AX$1000,1)+COUNTIFS($AX$8:$AX15,$AX15)-1))</f>
        <v/>
      </c>
      <c r="AU15" s="85" t="str">
        <f t="shared" si="1"/>
        <v/>
      </c>
      <c r="AW15" s="209" t="str">
        <f t="shared" ca="1" si="2"/>
        <v/>
      </c>
      <c r="AX15" s="209" t="str">
        <f t="shared" ca="1" si="3"/>
        <v/>
      </c>
    </row>
    <row r="16" spans="1:50">
      <c r="A16" s="20" t="str">
        <f>IF('יעדים משרדיים ותקשובים'!$E$7="","",'יעדים משרדיים ותקשובים'!$E$7)</f>
        <v>משרד ראש הממשלה</v>
      </c>
      <c r="B16" s="20" t="str">
        <f>IF('יעדים משרדיים ותקשובים'!$I$9="","",'יעדים משרדיים ותקשובים'!$I$9)</f>
        <v>pmo</v>
      </c>
      <c r="C16" s="26">
        <f>ROWS($C$7:$C15)</f>
        <v>9</v>
      </c>
      <c r="D16" s="26" t="str">
        <f>IF(E16="","",INDEX('פעילויות המשרד'!$D$8:$D$150,MATCH(E16,'פעילויות המשרד'!$E$8:$E$150,0)))</f>
        <v/>
      </c>
      <c r="E16" s="17"/>
      <c r="F16" s="26" t="str">
        <f>IF(G16="","",COUNTIFS($D$8:$D16,$D16))</f>
        <v/>
      </c>
      <c r="G16" s="344" t="str">
        <f>IF(OR($E16="",$H16=""),"",IFERROR(CONCATENATE($D16,".",COUNTIFS($D$8:$D16,$D16)),"טעות בהזנה"))</f>
        <v/>
      </c>
      <c r="H16" s="102"/>
      <c r="I16" s="275" t="str">
        <f>IF($E16="","",IF($D16="","",INDEX('פעילויות המשרד'!G:G,MATCH($D16,'פעילויות המשרד'!$D:$D,0))))</f>
        <v/>
      </c>
      <c r="J16" s="275" t="str">
        <f>IF($E16="","",IF($D16="","",INDEX('פעילויות המשרד'!H:H,MATCH($D16,'פעילויות המשרד'!$D:$D,0))))</f>
        <v/>
      </c>
      <c r="K16" s="275" t="str">
        <f>IF($E16="","",IF($D16="","",INDEX('פעילויות המשרד'!K:K,MATCH($D16,'פעילויות המשרד'!$D:$D,0))))</f>
        <v/>
      </c>
      <c r="L16" s="275" t="str">
        <f>IF($E16="","",IF($D16="","",INDEX('פעילויות המשרד'!L:L,MATCH($D16,'פעילויות המשרד'!$D:$D,0))))</f>
        <v/>
      </c>
      <c r="M16" s="275" t="str">
        <f>IF($E16="","",IF($D16="","",INDEX('פעילויות המשרד'!X:X,MATCH($D16,'פעילויות המשרד'!$D:$D,0))))</f>
        <v/>
      </c>
      <c r="N16" s="102"/>
      <c r="O16" s="102"/>
      <c r="P16" s="100"/>
      <c r="Q16" s="100"/>
      <c r="R16" s="98"/>
      <c r="S16" s="101"/>
      <c r="T16" s="99"/>
      <c r="U16" s="103"/>
      <c r="V16" s="99"/>
      <c r="W16" s="103"/>
      <c r="X16" s="99"/>
      <c r="Y16" s="103"/>
      <c r="Z16" s="99"/>
      <c r="AA16" s="103"/>
      <c r="AB16" s="99"/>
      <c r="AC16" s="103"/>
      <c r="AD16" s="121" t="str">
        <f t="shared" si="0"/>
        <v/>
      </c>
      <c r="AE16" s="17"/>
      <c r="AI16" s="26">
        <f>ROWS($AI$7:$AI15)</f>
        <v>9</v>
      </c>
      <c r="AJ16" s="85" t="str">
        <f>IF(OR($T16="",$G16=""),"",MAX($AJ$7:$AN15)+1)</f>
        <v/>
      </c>
      <c r="AK16" s="85" t="str">
        <f>IF(OR(V16="",$G16=""),"",MAX($AJ$7:$AN15,$AJ16:AJ16)+1)</f>
        <v/>
      </c>
      <c r="AL16" s="85" t="str">
        <f>IF(OR(X16="",$G16=""),"",MAX($AJ$7:$AN15,$AJ16:AK16)+1)</f>
        <v/>
      </c>
      <c r="AM16" s="85" t="str">
        <f>IF(OR(Z16="",$G16=""),"",MAX($AJ$7:$AN15,$AJ16:AL16)+1)</f>
        <v/>
      </c>
      <c r="AN16" s="85" t="str">
        <f>IF(OR(AB16="",$G16=""),"",MAX($AJ$7:$AN15,$AJ16:AM16)+1)</f>
        <v/>
      </c>
      <c r="AP16" s="85" t="str">
        <f>IF($G16="","",MAX($AP$7:$AP15)+1)</f>
        <v/>
      </c>
      <c r="AQ16" s="85" t="str">
        <f>IF($G16="","",IF($Q16="","",RANK($Q16,$Q$8:$Q$1000,1)+COUNTIFS($Q$8:$Q16,$Q16)-1))</f>
        <v/>
      </c>
      <c r="AR16" s="85" t="str">
        <f>IF($G16="","",IF($AW16="","",RANK($AW16,$AW$8:$AW$1000,1)+COUNTIFS($AW$8:$AW16,$AW16)-1))</f>
        <v/>
      </c>
      <c r="AS16" s="85" t="str">
        <f>IF($G16="","",IF($AX16="","",RANK($AX16,$AX$8:$AX$1000,1)+COUNTIFS($AX$8:$AX16,$AX16)-1))</f>
        <v/>
      </c>
      <c r="AU16" s="85" t="str">
        <f t="shared" si="1"/>
        <v/>
      </c>
      <c r="AW16" s="209" t="str">
        <f t="shared" ca="1" si="2"/>
        <v/>
      </c>
      <c r="AX16" s="209" t="str">
        <f t="shared" ca="1" si="3"/>
        <v/>
      </c>
    </row>
    <row r="17" spans="1:50">
      <c r="A17" s="20" t="str">
        <f>IF('יעדים משרדיים ותקשובים'!$E$7="","",'יעדים משרדיים ותקשובים'!$E$7)</f>
        <v>משרד ראש הממשלה</v>
      </c>
      <c r="B17" s="20" t="str">
        <f>IF('יעדים משרדיים ותקשובים'!$I$9="","",'יעדים משרדיים ותקשובים'!$I$9)</f>
        <v>pmo</v>
      </c>
      <c r="C17" s="26">
        <f>ROWS($C$7:$C16)</f>
        <v>10</v>
      </c>
      <c r="D17" s="26" t="str">
        <f>IF(E17="","",INDEX('פעילויות המשרד'!$D$8:$D$150,MATCH(E17,'פעילויות המשרד'!$E$8:$E$150,0)))</f>
        <v/>
      </c>
      <c r="E17" s="17"/>
      <c r="F17" s="26" t="str">
        <f>IF(G17="","",COUNTIFS($D$8:$D17,$D17))</f>
        <v/>
      </c>
      <c r="G17" s="344" t="str">
        <f>IF(OR($E17="",$H17=""),"",IFERROR(CONCATENATE($D17,".",COUNTIFS($D$8:$D17,$D17)),"טעות בהזנה"))</f>
        <v/>
      </c>
      <c r="H17" s="102"/>
      <c r="I17" s="275" t="str">
        <f>IF($E17="","",IF($D17="","",INDEX('פעילויות המשרד'!G:G,MATCH($D17,'פעילויות המשרד'!$D:$D,0))))</f>
        <v/>
      </c>
      <c r="J17" s="275" t="str">
        <f>IF($E17="","",IF($D17="","",INDEX('פעילויות המשרד'!H:H,MATCH($D17,'פעילויות המשרד'!$D:$D,0))))</f>
        <v/>
      </c>
      <c r="K17" s="275" t="str">
        <f>IF($E17="","",IF($D17="","",INDEX('פעילויות המשרד'!K:K,MATCH($D17,'פעילויות המשרד'!$D:$D,0))))</f>
        <v/>
      </c>
      <c r="L17" s="275" t="str">
        <f>IF($E17="","",IF($D17="","",INDEX('פעילויות המשרד'!L:L,MATCH($D17,'פעילויות המשרד'!$D:$D,0))))</f>
        <v/>
      </c>
      <c r="M17" s="275" t="str">
        <f>IF($E17="","",IF($D17="","",INDEX('פעילויות המשרד'!X:X,MATCH($D17,'פעילויות המשרד'!$D:$D,0))))</f>
        <v/>
      </c>
      <c r="N17" s="102"/>
      <c r="O17" s="102"/>
      <c r="P17" s="100"/>
      <c r="Q17" s="100"/>
      <c r="R17" s="98"/>
      <c r="S17" s="101"/>
      <c r="T17" s="99"/>
      <c r="U17" s="103"/>
      <c r="V17" s="99"/>
      <c r="W17" s="103"/>
      <c r="X17" s="99"/>
      <c r="Y17" s="103"/>
      <c r="Z17" s="99"/>
      <c r="AA17" s="103"/>
      <c r="AB17" s="99"/>
      <c r="AC17" s="103"/>
      <c r="AD17" s="121" t="str">
        <f t="shared" si="0"/>
        <v/>
      </c>
      <c r="AE17" s="17"/>
      <c r="AI17" s="26">
        <f>ROWS($AI$7:$AI16)</f>
        <v>10</v>
      </c>
      <c r="AJ17" s="85" t="str">
        <f>IF(OR($T17="",$G17=""),"",MAX($AJ$7:$AN16)+1)</f>
        <v/>
      </c>
      <c r="AK17" s="85" t="str">
        <f>IF(OR(V17="",$G17=""),"",MAX($AJ$7:$AN16,$AJ17:AJ17)+1)</f>
        <v/>
      </c>
      <c r="AL17" s="85" t="str">
        <f>IF(OR(X17="",$G17=""),"",MAX($AJ$7:$AN16,$AJ17:AK17)+1)</f>
        <v/>
      </c>
      <c r="AM17" s="85" t="str">
        <f>IF(OR(Z17="",$G17=""),"",MAX($AJ$7:$AN16,$AJ17:AL17)+1)</f>
        <v/>
      </c>
      <c r="AN17" s="85" t="str">
        <f>IF(OR(AB17="",$G17=""),"",MAX($AJ$7:$AN16,$AJ17:AM17)+1)</f>
        <v/>
      </c>
      <c r="AP17" s="85" t="str">
        <f>IF($G17="","",MAX($AP$7:$AP16)+1)</f>
        <v/>
      </c>
      <c r="AQ17" s="85" t="str">
        <f>IF($G17="","",IF($Q17="","",RANK($Q17,$Q$8:$Q$1000,1)+COUNTIFS($Q$8:$Q17,$Q17)-1))</f>
        <v/>
      </c>
      <c r="AR17" s="85" t="str">
        <f>IF($G17="","",IF($AW17="","",RANK($AW17,$AW$8:$AW$1000,1)+COUNTIFS($AW$8:$AW17,$AW17)-1))</f>
        <v/>
      </c>
      <c r="AS17" s="85" t="str">
        <f>IF($G17="","",IF($AX17="","",RANK($AX17,$AX$8:$AX$1000,1)+COUNTIFS($AX$8:$AX17,$AX17)-1))</f>
        <v/>
      </c>
      <c r="AU17" s="85" t="str">
        <f t="shared" si="1"/>
        <v/>
      </c>
      <c r="AW17" s="209" t="str">
        <f t="shared" ca="1" si="2"/>
        <v/>
      </c>
      <c r="AX17" s="209" t="str">
        <f t="shared" ca="1" si="3"/>
        <v/>
      </c>
    </row>
    <row r="18" spans="1:50">
      <c r="A18" s="20" t="str">
        <f>IF('יעדים משרדיים ותקשובים'!$E$7="","",'יעדים משרדיים ותקשובים'!$E$7)</f>
        <v>משרד ראש הממשלה</v>
      </c>
      <c r="B18" s="20" t="str">
        <f>IF('יעדים משרדיים ותקשובים'!$I$9="","",'יעדים משרדיים ותקשובים'!$I$9)</f>
        <v>pmo</v>
      </c>
      <c r="C18" s="26">
        <f>ROWS($C$7:$C17)</f>
        <v>11</v>
      </c>
      <c r="D18" s="26" t="str">
        <f>IF(E18="","",INDEX('פעילויות המשרד'!$D$8:$D$150,MATCH(E18,'פעילויות המשרד'!$E$8:$E$150,0)))</f>
        <v/>
      </c>
      <c r="E18" s="17"/>
      <c r="F18" s="26" t="str">
        <f>IF(G18="","",COUNTIFS($D$8:$D18,$D18))</f>
        <v/>
      </c>
      <c r="G18" s="344" t="str">
        <f>IF(OR($E18="",$H18=""),"",IFERROR(CONCATENATE($D18,".",COUNTIFS($D$8:$D18,$D18)),"טעות בהזנה"))</f>
        <v/>
      </c>
      <c r="H18" s="99"/>
      <c r="I18" s="275" t="str">
        <f>IF($E18="","",IF($D18="","",INDEX('פעילויות המשרד'!G:G,MATCH($D18,'פעילויות המשרד'!$D:$D,0))))</f>
        <v/>
      </c>
      <c r="J18" s="275" t="str">
        <f>IF($E18="","",IF($D18="","",INDEX('פעילויות המשרד'!H:H,MATCH($D18,'פעילויות המשרד'!$D:$D,0))))</f>
        <v/>
      </c>
      <c r="K18" s="275" t="str">
        <f>IF($E18="","",IF($D18="","",INDEX('פעילויות המשרד'!K:K,MATCH($D18,'פעילויות המשרד'!$D:$D,0))))</f>
        <v/>
      </c>
      <c r="L18" s="275" t="str">
        <f>IF($E18="","",IF($D18="","",INDEX('פעילויות המשרד'!L:L,MATCH($D18,'פעילויות המשרד'!$D:$D,0))))</f>
        <v/>
      </c>
      <c r="M18" s="275" t="str">
        <f>IF($E18="","",IF($D18="","",INDEX('פעילויות המשרד'!X:X,MATCH($D18,'פעילויות המשרד'!$D:$D,0))))</f>
        <v/>
      </c>
      <c r="N18" s="99"/>
      <c r="O18" s="99"/>
      <c r="P18" s="100"/>
      <c r="Q18" s="100"/>
      <c r="R18" s="98"/>
      <c r="S18" s="101"/>
      <c r="T18" s="99"/>
      <c r="U18" s="103"/>
      <c r="V18" s="99"/>
      <c r="W18" s="103"/>
      <c r="X18" s="99"/>
      <c r="Y18" s="103"/>
      <c r="Z18" s="99"/>
      <c r="AA18" s="103"/>
      <c r="AB18" s="99"/>
      <c r="AC18" s="103"/>
      <c r="AD18" s="121" t="str">
        <f t="shared" si="0"/>
        <v/>
      </c>
      <c r="AE18" s="92"/>
      <c r="AI18" s="26">
        <f>ROWS($AI$7:$AI17)</f>
        <v>11</v>
      </c>
      <c r="AJ18" s="85" t="str">
        <f>IF(OR($T18="",$G18=""),"",MAX($AJ$7:$AN17)+1)</f>
        <v/>
      </c>
      <c r="AK18" s="85" t="str">
        <f>IF(OR(V18="",$G18=""),"",MAX($AJ$7:$AN17,$AJ18:AJ18)+1)</f>
        <v/>
      </c>
      <c r="AL18" s="85" t="str">
        <f>IF(OR(X18="",$G18=""),"",MAX($AJ$7:$AN17,$AJ18:AK18)+1)</f>
        <v/>
      </c>
      <c r="AM18" s="85" t="str">
        <f>IF(OR(Z18="",$G18=""),"",MAX($AJ$7:$AN17,$AJ18:AL18)+1)</f>
        <v/>
      </c>
      <c r="AN18" s="85" t="str">
        <f>IF(OR(AB18="",$G18=""),"",MAX($AJ$7:$AN17,$AJ18:AM18)+1)</f>
        <v/>
      </c>
      <c r="AP18" s="85" t="str">
        <f>IF($G18="","",MAX($AP$7:$AP17)+1)</f>
        <v/>
      </c>
      <c r="AQ18" s="85" t="str">
        <f>IF($G18="","",IF($Q18="","",RANK($Q18,$Q$8:$Q$1000,1)+COUNTIFS($Q$8:$Q18,$Q18)-1))</f>
        <v/>
      </c>
      <c r="AR18" s="85" t="str">
        <f>IF($G18="","",IF($AW18="","",RANK($AW18,$AW$8:$AW$1000,1)+COUNTIFS($AW$8:$AW18,$AW18)-1))</f>
        <v/>
      </c>
      <c r="AS18" s="85" t="str">
        <f>IF($G18="","",IF($AX18="","",RANK($AX18,$AX$8:$AX$1000,1)+COUNTIFS($AX$8:$AX18,$AX18)-1))</f>
        <v/>
      </c>
      <c r="AU18" s="85" t="str">
        <f t="shared" si="1"/>
        <v/>
      </c>
      <c r="AW18" s="209" t="str">
        <f ca="1">IF($G18="","",IF($Q18="","",IF(AND($S18&lt;1,$Q18&lt;TODAY()),$Q18,"")))</f>
        <v/>
      </c>
      <c r="AX18" s="209" t="str">
        <f t="shared" ca="1" si="3"/>
        <v/>
      </c>
    </row>
    <row r="19" spans="1:50">
      <c r="A19" s="20" t="str">
        <f>IF('יעדים משרדיים ותקשובים'!$E$7="","",'יעדים משרדיים ותקשובים'!$E$7)</f>
        <v>משרד ראש הממשלה</v>
      </c>
      <c r="B19" s="20" t="str">
        <f>IF('יעדים משרדיים ותקשובים'!$I$9="","",'יעדים משרדיים ותקשובים'!$I$9)</f>
        <v>pmo</v>
      </c>
      <c r="C19" s="26">
        <f>ROWS($C$7:$C18)</f>
        <v>12</v>
      </c>
      <c r="D19" s="26" t="str">
        <f>IF(E19="","",INDEX('פעילויות המשרד'!$D$8:$D$150,MATCH(E19,'פעילויות המשרד'!$E$8:$E$150,0)))</f>
        <v/>
      </c>
      <c r="E19" s="17"/>
      <c r="F19" s="26" t="str">
        <f>IF(G19="","",COUNTIFS($D$8:$D19,$D19))</f>
        <v/>
      </c>
      <c r="G19" s="344" t="str">
        <f>IF(OR($E19="",$H19=""),"",IFERROR(CONCATENATE($D19,".",COUNTIFS($D$8:$D19,$D19)),"טעות בהזנה"))</f>
        <v/>
      </c>
      <c r="H19" s="99"/>
      <c r="I19" s="275" t="str">
        <f>IF($E19="","",IF($D19="","",INDEX('פעילויות המשרד'!G:G,MATCH($D19,'פעילויות המשרד'!$D:$D,0))))</f>
        <v/>
      </c>
      <c r="J19" s="275" t="str">
        <f>IF($E19="","",IF($D19="","",INDEX('פעילויות המשרד'!H:H,MATCH($D19,'פעילויות המשרד'!$D:$D,0))))</f>
        <v/>
      </c>
      <c r="K19" s="275" t="str">
        <f>IF($E19="","",IF($D19="","",INDEX('פעילויות המשרד'!K:K,MATCH($D19,'פעילויות המשרד'!$D:$D,0))))</f>
        <v/>
      </c>
      <c r="L19" s="275" t="str">
        <f>IF($E19="","",IF($D19="","",INDEX('פעילויות המשרד'!L:L,MATCH($D19,'פעילויות המשרד'!$D:$D,0))))</f>
        <v/>
      </c>
      <c r="M19" s="275" t="str">
        <f>IF($E19="","",IF($D19="","",INDEX('פעילויות המשרד'!X:X,MATCH($D19,'פעילויות המשרד'!$D:$D,0))))</f>
        <v/>
      </c>
      <c r="N19" s="99"/>
      <c r="O19" s="99"/>
      <c r="P19" s="100"/>
      <c r="Q19" s="100"/>
      <c r="R19" s="98"/>
      <c r="S19" s="101"/>
      <c r="T19" s="99"/>
      <c r="U19" s="103"/>
      <c r="V19" s="99"/>
      <c r="W19" s="103"/>
      <c r="X19" s="99"/>
      <c r="Y19" s="103"/>
      <c r="Z19" s="99"/>
      <c r="AA19" s="103"/>
      <c r="AB19" s="99"/>
      <c r="AC19" s="103"/>
      <c r="AD19" s="121" t="str">
        <f t="shared" si="0"/>
        <v/>
      </c>
      <c r="AE19" s="92"/>
      <c r="AI19" s="26">
        <f>ROWS($AI$7:$AI18)</f>
        <v>12</v>
      </c>
      <c r="AJ19" s="85" t="str">
        <f>IF(OR($T19="",$G19=""),"",MAX($AJ$7:$AN18)+1)</f>
        <v/>
      </c>
      <c r="AK19" s="85" t="str">
        <f>IF(OR(V19="",$G19=""),"",MAX($AJ$7:$AN18,$AJ19:AJ19)+1)</f>
        <v/>
      </c>
      <c r="AL19" s="85" t="str">
        <f>IF(OR(X19="",$G19=""),"",MAX($AJ$7:$AN18,$AJ19:AK19)+1)</f>
        <v/>
      </c>
      <c r="AM19" s="85" t="str">
        <f>IF(OR(Z19="",$G19=""),"",MAX($AJ$7:$AN18,$AJ19:AL19)+1)</f>
        <v/>
      </c>
      <c r="AN19" s="85" t="str">
        <f>IF(OR(AB19="",$G19=""),"",MAX($AJ$7:$AN18,$AJ19:AM19)+1)</f>
        <v/>
      </c>
      <c r="AP19" s="85" t="str">
        <f>IF($G19="","",MAX($AP$7:$AP18)+1)</f>
        <v/>
      </c>
      <c r="AQ19" s="85" t="str">
        <f>IF($G19="","",IF($Q19="","",RANK($Q19,$Q$8:$Q$1000,1)+COUNTIFS($Q$8:$Q19,$Q19)-1))</f>
        <v/>
      </c>
      <c r="AR19" s="85" t="str">
        <f>IF($G19="","",IF($AW19="","",RANK($AW19,$AW$8:$AW$1000,1)+COUNTIFS($AW$8:$AW19,$AW19)-1))</f>
        <v/>
      </c>
      <c r="AS19" s="85" t="str">
        <f>IF($G19="","",IF($AX19="","",RANK($AX19,$AX$8:$AX$1000,1)+COUNTIFS($AX$8:$AX19,$AX19)-1))</f>
        <v/>
      </c>
      <c r="AU19" s="85" t="str">
        <f t="shared" si="1"/>
        <v/>
      </c>
      <c r="AW19" s="209" t="str">
        <f ca="1">IF($G19="","",IF($Q19="","",IF(AND($S19&lt;1,$Q19&lt;TODAY()),$Q19,"")))</f>
        <v/>
      </c>
      <c r="AX19" s="209" t="str">
        <f t="shared" ca="1" si="3"/>
        <v/>
      </c>
    </row>
    <row r="20" spans="1:50">
      <c r="A20" s="20" t="str">
        <f>IF('יעדים משרדיים ותקשובים'!$E$7="","",'יעדים משרדיים ותקשובים'!$E$7)</f>
        <v>משרד ראש הממשלה</v>
      </c>
      <c r="B20" s="20" t="str">
        <f>IF('יעדים משרדיים ותקשובים'!$I$9="","",'יעדים משרדיים ותקשובים'!$I$9)</f>
        <v>pmo</v>
      </c>
      <c r="C20" s="26">
        <f>ROWS($C$7:$C19)</f>
        <v>13</v>
      </c>
      <c r="D20" s="26" t="str">
        <f>IF(E20="","",INDEX('פעילויות המשרד'!$D$8:$D$150,MATCH(E20,'פעילויות המשרד'!$E$8:$E$150,0)))</f>
        <v/>
      </c>
      <c r="E20" s="17"/>
      <c r="F20" s="26" t="str">
        <f>IF(G20="","",COUNTIFS($D$8:$D20,$D20))</f>
        <v/>
      </c>
      <c r="G20" s="344" t="str">
        <f>IF(OR($E20="",$H20=""),"",IFERROR(CONCATENATE($D20,".",COUNTIFS($D$8:$D20,$D20)),"טעות בהזנה"))</f>
        <v/>
      </c>
      <c r="H20" s="99"/>
      <c r="I20" s="275" t="str">
        <f>IF($E20="","",IF($D20="","",INDEX('פעילויות המשרד'!G:G,MATCH($D20,'פעילויות המשרד'!$D:$D,0))))</f>
        <v/>
      </c>
      <c r="J20" s="275" t="str">
        <f>IF($E20="","",IF($D20="","",INDEX('פעילויות המשרד'!H:H,MATCH($D20,'פעילויות המשרד'!$D:$D,0))))</f>
        <v/>
      </c>
      <c r="K20" s="275" t="str">
        <f>IF($E20="","",IF($D20="","",INDEX('פעילויות המשרד'!K:K,MATCH($D20,'פעילויות המשרד'!$D:$D,0))))</f>
        <v/>
      </c>
      <c r="L20" s="275" t="str">
        <f>IF($E20="","",IF($D20="","",INDEX('פעילויות המשרד'!L:L,MATCH($D20,'פעילויות המשרד'!$D:$D,0))))</f>
        <v/>
      </c>
      <c r="M20" s="275" t="str">
        <f>IF($E20="","",IF($D20="","",INDEX('פעילויות המשרד'!X:X,MATCH($D20,'פעילויות המשרד'!$D:$D,0))))</f>
        <v/>
      </c>
      <c r="N20" s="99"/>
      <c r="O20" s="99"/>
      <c r="P20" s="100"/>
      <c r="Q20" s="100"/>
      <c r="R20" s="98"/>
      <c r="S20" s="101"/>
      <c r="T20" s="99"/>
      <c r="U20" s="103"/>
      <c r="V20" s="99"/>
      <c r="W20" s="103"/>
      <c r="X20" s="99"/>
      <c r="Y20" s="103"/>
      <c r="Z20" s="99"/>
      <c r="AA20" s="103"/>
      <c r="AB20" s="99"/>
      <c r="AC20" s="103"/>
      <c r="AD20" s="121" t="str">
        <f t="shared" si="0"/>
        <v/>
      </c>
      <c r="AE20" s="92"/>
      <c r="AI20" s="26">
        <f>ROWS($AI$7:$AI19)</f>
        <v>13</v>
      </c>
      <c r="AJ20" s="85" t="str">
        <f>IF(OR($T20="",$G20=""),"",MAX($AJ$7:$AN19)+1)</f>
        <v/>
      </c>
      <c r="AK20" s="85" t="str">
        <f>IF(OR(V20="",$G20=""),"",MAX($AJ$7:$AN19,$AJ20:AJ20)+1)</f>
        <v/>
      </c>
      <c r="AL20" s="85" t="str">
        <f>IF(OR(X20="",$G20=""),"",MAX($AJ$7:$AN19,$AJ20:AK20)+1)</f>
        <v/>
      </c>
      <c r="AM20" s="85" t="str">
        <f>IF(OR(Z20="",$G20=""),"",MAX($AJ$7:$AN19,$AJ20:AL20)+1)</f>
        <v/>
      </c>
      <c r="AN20" s="85" t="str">
        <f>IF(OR(AB20="",$G20=""),"",MAX($AJ$7:$AN19,$AJ20:AM20)+1)</f>
        <v/>
      </c>
      <c r="AP20" s="85" t="str">
        <f>IF($G20="","",MAX($AP$7:$AP19)+1)</f>
        <v/>
      </c>
      <c r="AQ20" s="85" t="str">
        <f>IF($G20="","",IF($Q20="","",RANK($Q20,$Q$8:$Q$1000,1)+COUNTIFS($Q$8:$Q20,$Q20)-1))</f>
        <v/>
      </c>
      <c r="AR20" s="85" t="str">
        <f>IF($G20="","",IF($AW20="","",RANK($AW20,$AW$8:$AW$1000,1)+COUNTIFS($AW$8:$AW20,$AW20)-1))</f>
        <v/>
      </c>
      <c r="AS20" s="85" t="str">
        <f>IF($G20="","",IF($AX20="","",RANK($AX20,$AX$8:$AX$1000,1)+COUNTIFS($AX$8:$AX20,$AX20)-1))</f>
        <v/>
      </c>
      <c r="AU20" s="85" t="str">
        <f t="shared" si="1"/>
        <v/>
      </c>
      <c r="AW20" s="209" t="str">
        <f ca="1">IF($G20="","",IF($Q20="","",IF(AND($S20&lt;1,$Q20&lt;TODAY()),$Q20,"")))</f>
        <v/>
      </c>
      <c r="AX20" s="209" t="str">
        <f t="shared" ca="1" si="3"/>
        <v/>
      </c>
    </row>
    <row r="21" spans="1:50">
      <c r="A21" s="20" t="str">
        <f>IF('יעדים משרדיים ותקשובים'!$E$7="","",'יעדים משרדיים ותקשובים'!$E$7)</f>
        <v>משרד ראש הממשלה</v>
      </c>
      <c r="B21" s="20" t="str">
        <f>IF('יעדים משרדיים ותקשובים'!$I$9="","",'יעדים משרדיים ותקשובים'!$I$9)</f>
        <v>pmo</v>
      </c>
      <c r="C21" s="26">
        <f>ROWS($C$7:$C20)</f>
        <v>14</v>
      </c>
      <c r="D21" s="26" t="str">
        <f>IF(E21="","",INDEX('פעילויות המשרד'!$D$8:$D$150,MATCH(E21,'פעילויות המשרד'!$E$8:$E$150,0)))</f>
        <v/>
      </c>
      <c r="E21" s="17"/>
      <c r="F21" s="26" t="str">
        <f>IF(G21="","",COUNTIFS($D$8:$D21,$D21))</f>
        <v/>
      </c>
      <c r="G21" s="344" t="str">
        <f>IF(OR($E21="",$H21=""),"",IFERROR(CONCATENATE($D21,".",COUNTIFS($D$8:$D21,$D21)),"טעות בהזנה"))</f>
        <v/>
      </c>
      <c r="H21" s="102"/>
      <c r="I21" s="275" t="str">
        <f>IF($E21="","",IF($D21="","",INDEX('פעילויות המשרד'!G:G,MATCH($D21,'פעילויות המשרד'!$D:$D,0))))</f>
        <v/>
      </c>
      <c r="J21" s="275" t="str">
        <f>IF($E21="","",IF($D21="","",INDEX('פעילויות המשרד'!H:H,MATCH($D21,'פעילויות המשרד'!$D:$D,0))))</f>
        <v/>
      </c>
      <c r="K21" s="275" t="str">
        <f>IF($E21="","",IF($D21="","",INDEX('פעילויות המשרד'!K:K,MATCH($D21,'פעילויות המשרד'!$D:$D,0))))</f>
        <v/>
      </c>
      <c r="L21" s="275" t="str">
        <f>IF($E21="","",IF($D21="","",INDEX('פעילויות המשרד'!L:L,MATCH($D21,'פעילויות המשרד'!$D:$D,0))))</f>
        <v/>
      </c>
      <c r="M21" s="275" t="str">
        <f>IF($E21="","",IF($D21="","",INDEX('פעילויות המשרד'!X:X,MATCH($D21,'פעילויות המשרד'!$D:$D,0))))</f>
        <v/>
      </c>
      <c r="N21" s="102"/>
      <c r="O21" s="102"/>
      <c r="P21" s="100"/>
      <c r="Q21" s="100"/>
      <c r="R21" s="98"/>
      <c r="S21" s="101"/>
      <c r="T21" s="99"/>
      <c r="U21" s="103"/>
      <c r="V21" s="99"/>
      <c r="W21" s="103"/>
      <c r="X21" s="99"/>
      <c r="Y21" s="103"/>
      <c r="Z21" s="99"/>
      <c r="AA21" s="103"/>
      <c r="AB21" s="99"/>
      <c r="AC21" s="103"/>
      <c r="AD21" s="121" t="str">
        <f t="shared" si="0"/>
        <v/>
      </c>
      <c r="AE21" s="17"/>
      <c r="AI21" s="26">
        <f>ROWS($AI$7:$AI20)</f>
        <v>14</v>
      </c>
      <c r="AJ21" s="85" t="str">
        <f>IF(OR($T21="",$G21=""),"",MAX($AJ$7:$AN20)+1)</f>
        <v/>
      </c>
      <c r="AK21" s="85" t="str">
        <f>IF(OR(V21="",$G21=""),"",MAX($AJ$7:$AN20,$AJ21:AJ21)+1)</f>
        <v/>
      </c>
      <c r="AL21" s="85" t="str">
        <f>IF(OR(X21="",$G21=""),"",MAX($AJ$7:$AN20,$AJ21:AK21)+1)</f>
        <v/>
      </c>
      <c r="AM21" s="85" t="str">
        <f>IF(OR(Z21="",$G21=""),"",MAX($AJ$7:$AN20,$AJ21:AL21)+1)</f>
        <v/>
      </c>
      <c r="AN21" s="85" t="str">
        <f>IF(OR(AB21="",$G21=""),"",MAX($AJ$7:$AN20,$AJ21:AM21)+1)</f>
        <v/>
      </c>
      <c r="AP21" s="85" t="str">
        <f>IF($G21="","",MAX($AP$7:$AP20)+1)</f>
        <v/>
      </c>
      <c r="AQ21" s="85" t="str">
        <f>IF($G21="","",IF($Q21="","",RANK($Q21,$Q$8:$Q$1000,1)+COUNTIFS($Q$8:$Q21,$Q21)-1))</f>
        <v/>
      </c>
      <c r="AR21" s="85" t="str">
        <f>IF($G21="","",IF($AW21="","",RANK($AW21,$AW$8:$AW$1000,1)+COUNTIFS($AW$8:$AW21,$AW21)-1))</f>
        <v/>
      </c>
      <c r="AS21" s="85" t="str">
        <f>IF($G21="","",IF($AX21="","",RANK($AX21,$AX$8:$AX$1000,1)+COUNTIFS($AX$8:$AX21,$AX21)-1))</f>
        <v/>
      </c>
      <c r="AU21" s="85" t="str">
        <f t="shared" si="1"/>
        <v/>
      </c>
      <c r="AW21" s="209" t="str">
        <f ca="1">IF($G21="","",IF($Q21="","",IF(AND($S21&lt;1,$Q21&lt;TODAY()),$Q21,"")))</f>
        <v/>
      </c>
      <c r="AX21" s="209" t="str">
        <f t="shared" ca="1" si="3"/>
        <v/>
      </c>
    </row>
    <row r="22" spans="1:50">
      <c r="A22" s="20" t="str">
        <f>IF('יעדים משרדיים ותקשובים'!$E$7="","",'יעדים משרדיים ותקשובים'!$E$7)</f>
        <v>משרד ראש הממשלה</v>
      </c>
      <c r="B22" s="20" t="str">
        <f>IF('יעדים משרדיים ותקשובים'!$I$9="","",'יעדים משרדיים ותקשובים'!$I$9)</f>
        <v>pmo</v>
      </c>
      <c r="C22" s="26">
        <f>ROWS($C$7:$C21)</f>
        <v>15</v>
      </c>
      <c r="D22" s="26" t="str">
        <f>IF(E22="","",INDEX('פעילויות המשרד'!$D$8:$D$150,MATCH(E22,'פעילויות המשרד'!$E$8:$E$150,0)))</f>
        <v/>
      </c>
      <c r="E22" s="17"/>
      <c r="F22" s="26" t="str">
        <f>IF(G22="","",COUNTIFS($D$8:$D22,$D22))</f>
        <v/>
      </c>
      <c r="G22" s="344" t="str">
        <f>IF(OR($E22="",$H22=""),"",IFERROR(CONCATENATE($D22,".",COUNTIFS($D$8:$D22,$D22)),"טעות בהזנה"))</f>
        <v/>
      </c>
      <c r="H22" s="102"/>
      <c r="I22" s="275" t="str">
        <f>IF($E22="","",IF($D22="","",INDEX('פעילויות המשרד'!G:G,MATCH($D22,'פעילויות המשרד'!$D:$D,0))))</f>
        <v/>
      </c>
      <c r="J22" s="275" t="str">
        <f>IF($E22="","",IF($D22="","",INDEX('פעילויות המשרד'!H:H,MATCH($D22,'פעילויות המשרד'!$D:$D,0))))</f>
        <v/>
      </c>
      <c r="K22" s="275" t="str">
        <f>IF($E22="","",IF($D22="","",INDEX('פעילויות המשרד'!K:K,MATCH($D22,'פעילויות המשרד'!$D:$D,0))))</f>
        <v/>
      </c>
      <c r="L22" s="275" t="str">
        <f>IF($E22="","",IF($D22="","",INDEX('פעילויות המשרד'!L:L,MATCH($D22,'פעילויות המשרד'!$D:$D,0))))</f>
        <v/>
      </c>
      <c r="M22" s="275" t="str">
        <f>IF($E22="","",IF($D22="","",INDEX('פעילויות המשרד'!X:X,MATCH($D22,'פעילויות המשרד'!$D:$D,0))))</f>
        <v/>
      </c>
      <c r="N22" s="102"/>
      <c r="O22" s="102"/>
      <c r="P22" s="100"/>
      <c r="Q22" s="100"/>
      <c r="R22" s="98"/>
      <c r="S22" s="101"/>
      <c r="T22" s="99"/>
      <c r="U22" s="103"/>
      <c r="V22" s="99"/>
      <c r="W22" s="103"/>
      <c r="X22" s="99"/>
      <c r="Y22" s="103"/>
      <c r="Z22" s="99"/>
      <c r="AA22" s="103"/>
      <c r="AB22" s="99"/>
      <c r="AC22" s="103"/>
      <c r="AD22" s="121" t="str">
        <f t="shared" si="0"/>
        <v/>
      </c>
      <c r="AE22" s="17"/>
      <c r="AI22" s="26">
        <f>ROWS($AI$7:$AI21)</f>
        <v>15</v>
      </c>
      <c r="AJ22" s="85" t="str">
        <f>IF(OR($T22="",$G22=""),"",MAX($AJ$7:$AN21)+1)</f>
        <v/>
      </c>
      <c r="AK22" s="85" t="str">
        <f>IF(OR(V22="",$G22=""),"",MAX($AJ$7:$AN21,$AJ22:AJ22)+1)</f>
        <v/>
      </c>
      <c r="AL22" s="85" t="str">
        <f>IF(OR(X22="",$G22=""),"",MAX($AJ$7:$AN21,$AJ22:AK22)+1)</f>
        <v/>
      </c>
      <c r="AM22" s="85" t="str">
        <f>IF(OR(Z22="",$G22=""),"",MAX($AJ$7:$AN21,$AJ22:AL22)+1)</f>
        <v/>
      </c>
      <c r="AN22" s="85" t="str">
        <f>IF(OR(AB22="",$G22=""),"",MAX($AJ$7:$AN21,$AJ22:AM22)+1)</f>
        <v/>
      </c>
      <c r="AP22" s="85" t="str">
        <f>IF($G22="","",MAX($AP$7:$AP21)+1)</f>
        <v/>
      </c>
      <c r="AQ22" s="85" t="str">
        <f>IF($G22="","",IF($Q22="","",RANK($Q22,$Q$8:$Q$1000,1)+COUNTIFS($Q$8:$Q22,$Q22)-1))</f>
        <v/>
      </c>
      <c r="AR22" s="85" t="str">
        <f>IF($G22="","",IF($AW22="","",RANK($AW22,$AW$8:$AW$1000,1)+COUNTIFS($AW$8:$AW22,$AW22)-1))</f>
        <v/>
      </c>
      <c r="AS22" s="85" t="str">
        <f>IF($G22="","",IF($AX22="","",RANK($AX22,$AX$8:$AX$1000,1)+COUNTIFS($AX$8:$AX22,$AX22)-1))</f>
        <v/>
      </c>
      <c r="AU22" s="85" t="str">
        <f t="shared" si="1"/>
        <v/>
      </c>
      <c r="AW22" s="209" t="str">
        <f ca="1">IF($G22="","",IF($Q22="","",IF(AND($S22&lt;1,$Q22&lt;TODAY()),$Q22,"")))</f>
        <v/>
      </c>
      <c r="AX22" s="209" t="str">
        <f t="shared" ca="1" si="3"/>
        <v/>
      </c>
    </row>
    <row r="23" spans="1:50">
      <c r="A23" s="20" t="str">
        <f>IF('יעדים משרדיים ותקשובים'!$E$7="","",'יעדים משרדיים ותקשובים'!$E$7)</f>
        <v>משרד ראש הממשלה</v>
      </c>
      <c r="B23" s="20" t="str">
        <f>IF('יעדים משרדיים ותקשובים'!$I$9="","",'יעדים משרדיים ותקשובים'!$I$9)</f>
        <v>pmo</v>
      </c>
      <c r="C23" s="26">
        <f>ROWS($C$7:$C22)</f>
        <v>16</v>
      </c>
      <c r="D23" s="26" t="str">
        <f>IF(E23="","",INDEX('פעילויות המשרד'!$D$8:$D$150,MATCH(E23,'פעילויות המשרד'!$E$8:$E$150,0)))</f>
        <v/>
      </c>
      <c r="E23" s="17"/>
      <c r="F23" s="26" t="str">
        <f>IF(G23="","",COUNTIFS($D$8:$D23,$D23))</f>
        <v/>
      </c>
      <c r="G23" s="344" t="str">
        <f>IF(OR($E23="",$H23=""),"",IFERROR(CONCATENATE($D23,".",COUNTIFS($D$8:$D23,$D23)),"טעות בהזנה"))</f>
        <v/>
      </c>
      <c r="H23" s="102"/>
      <c r="I23" s="275" t="str">
        <f>IF($E23="","",IF($D23="","",INDEX('פעילויות המשרד'!G:G,MATCH($D23,'פעילויות המשרד'!$D:$D,0))))</f>
        <v/>
      </c>
      <c r="J23" s="275" t="str">
        <f>IF($E23="","",IF($D23="","",INDEX('פעילויות המשרד'!H:H,MATCH($D23,'פעילויות המשרד'!$D:$D,0))))</f>
        <v/>
      </c>
      <c r="K23" s="275" t="str">
        <f>IF($E23="","",IF($D23="","",INDEX('פעילויות המשרד'!K:K,MATCH($D23,'פעילויות המשרד'!$D:$D,0))))</f>
        <v/>
      </c>
      <c r="L23" s="275" t="str">
        <f>IF($E23="","",IF($D23="","",INDEX('פעילויות המשרד'!L:L,MATCH($D23,'פעילויות המשרד'!$D:$D,0))))</f>
        <v/>
      </c>
      <c r="M23" s="275" t="str">
        <f>IF($E23="","",IF($D23="","",INDEX('פעילויות המשרד'!X:X,MATCH($D23,'פעילויות המשרד'!$D:$D,0))))</f>
        <v/>
      </c>
      <c r="N23" s="102"/>
      <c r="O23" s="102"/>
      <c r="P23" s="100"/>
      <c r="Q23" s="100"/>
      <c r="R23" s="98"/>
      <c r="S23" s="101"/>
      <c r="T23" s="99"/>
      <c r="U23" s="103"/>
      <c r="V23" s="99"/>
      <c r="W23" s="103"/>
      <c r="X23" s="99"/>
      <c r="Y23" s="103"/>
      <c r="Z23" s="99"/>
      <c r="AA23" s="103"/>
      <c r="AB23" s="99"/>
      <c r="AC23" s="103"/>
      <c r="AD23" s="121" t="str">
        <f t="shared" si="0"/>
        <v/>
      </c>
      <c r="AE23" s="17"/>
      <c r="AI23" s="26">
        <f>ROWS($AI$7:$AI22)</f>
        <v>16</v>
      </c>
      <c r="AJ23" s="85" t="str">
        <f>IF(OR($T23="",$G23=""),"",MAX($AJ$7:$AN22)+1)</f>
        <v/>
      </c>
      <c r="AK23" s="85" t="str">
        <f>IF(OR(V23="",$G23=""),"",MAX($AJ$7:$AN22,$AJ23:AJ23)+1)</f>
        <v/>
      </c>
      <c r="AL23" s="85" t="str">
        <f>IF(OR(X23="",$G23=""),"",MAX($AJ$7:$AN22,$AJ23:AK23)+1)</f>
        <v/>
      </c>
      <c r="AM23" s="85" t="str">
        <f>IF(OR(Z23="",$G23=""),"",MAX($AJ$7:$AN22,$AJ23:AL23)+1)</f>
        <v/>
      </c>
      <c r="AN23" s="85" t="str">
        <f>IF(OR(AB23="",$G23=""),"",MAX($AJ$7:$AN22,$AJ23:AM23)+1)</f>
        <v/>
      </c>
      <c r="AP23" s="85" t="str">
        <f>IF($G23="","",MAX($AP$7:$AP22)+1)</f>
        <v/>
      </c>
      <c r="AQ23" s="85" t="str">
        <f>IF($G23="","",IF($Q23="","",RANK($Q23,$Q$8:$Q$1000,1)+COUNTIFS($Q$8:$Q23,$Q23)-1))</f>
        <v/>
      </c>
      <c r="AR23" s="85" t="str">
        <f>IF($G23="","",IF($AW23="","",RANK($AW23,$AW$8:$AW$1000,1)+COUNTIFS($AW$8:$AW23,$AW23)-1))</f>
        <v/>
      </c>
      <c r="AS23" s="85" t="str">
        <f>IF($G23="","",IF($AX23="","",RANK($AX23,$AX$8:$AX$1000,1)+COUNTIFS($AX$8:$AX23,$AX23)-1))</f>
        <v/>
      </c>
      <c r="AU23" s="85" t="str">
        <f t="shared" si="1"/>
        <v/>
      </c>
      <c r="AW23" s="209" t="str">
        <f t="shared" ca="1" si="2"/>
        <v/>
      </c>
      <c r="AX23" s="209" t="str">
        <f t="shared" ca="1" si="3"/>
        <v/>
      </c>
    </row>
    <row r="24" spans="1:50">
      <c r="A24" s="20" t="str">
        <f>IF('יעדים משרדיים ותקשובים'!$E$7="","",'יעדים משרדיים ותקשובים'!$E$7)</f>
        <v>משרד ראש הממשלה</v>
      </c>
      <c r="B24" s="20" t="str">
        <f>IF('יעדים משרדיים ותקשובים'!$I$9="","",'יעדים משרדיים ותקשובים'!$I$9)</f>
        <v>pmo</v>
      </c>
      <c r="C24" s="26">
        <f>ROWS($C$7:$C23)</f>
        <v>17</v>
      </c>
      <c r="D24" s="26" t="str">
        <f>IF(E24="","",INDEX('פעילויות המשרד'!$D$8:$D$150,MATCH(E24,'פעילויות המשרד'!$E$8:$E$150,0)))</f>
        <v/>
      </c>
      <c r="E24" s="17"/>
      <c r="F24" s="26" t="str">
        <f>IF(G24="","",COUNTIFS($D$8:$D24,$D24))</f>
        <v/>
      </c>
      <c r="G24" s="344" t="str">
        <f>IF(OR($E24="",$H24=""),"",IFERROR(CONCATENATE($D24,".",COUNTIFS($D$8:$D24,$D24)),"טעות בהזנה"))</f>
        <v/>
      </c>
      <c r="H24" s="102"/>
      <c r="I24" s="275" t="str">
        <f>IF($E24="","",IF($D24="","",INDEX('פעילויות המשרד'!G:G,MATCH($D24,'פעילויות המשרד'!$D:$D,0))))</f>
        <v/>
      </c>
      <c r="J24" s="275" t="str">
        <f>IF($E24="","",IF($D24="","",INDEX('פעילויות המשרד'!H:H,MATCH($D24,'פעילויות המשרד'!$D:$D,0))))</f>
        <v/>
      </c>
      <c r="K24" s="275" t="str">
        <f>IF($E24="","",IF($D24="","",INDEX('פעילויות המשרד'!K:K,MATCH($D24,'פעילויות המשרד'!$D:$D,0))))</f>
        <v/>
      </c>
      <c r="L24" s="275" t="str">
        <f>IF($E24="","",IF($D24="","",INDEX('פעילויות המשרד'!L:L,MATCH($D24,'פעילויות המשרד'!$D:$D,0))))</f>
        <v/>
      </c>
      <c r="M24" s="275" t="str">
        <f>IF($E24="","",IF($D24="","",INDEX('פעילויות המשרד'!X:X,MATCH($D24,'פעילויות המשרד'!$D:$D,0))))</f>
        <v/>
      </c>
      <c r="N24" s="102"/>
      <c r="O24" s="102"/>
      <c r="P24" s="100"/>
      <c r="Q24" s="100"/>
      <c r="R24" s="98"/>
      <c r="S24" s="101"/>
      <c r="T24" s="99"/>
      <c r="U24" s="103"/>
      <c r="V24" s="99"/>
      <c r="W24" s="103"/>
      <c r="X24" s="99"/>
      <c r="Y24" s="103"/>
      <c r="Z24" s="99"/>
      <c r="AA24" s="103"/>
      <c r="AB24" s="99"/>
      <c r="AC24" s="103"/>
      <c r="AD24" s="121" t="str">
        <f t="shared" si="0"/>
        <v/>
      </c>
      <c r="AE24" s="17"/>
      <c r="AI24" s="26">
        <f>ROWS($AI$7:$AI23)</f>
        <v>17</v>
      </c>
      <c r="AJ24" s="85" t="str">
        <f>IF(OR($T24="",$G24=""),"",MAX($AJ$7:$AN23)+1)</f>
        <v/>
      </c>
      <c r="AK24" s="85" t="str">
        <f>IF(OR(V24="",$G24=""),"",MAX($AJ$7:$AN23,$AJ24:AJ24)+1)</f>
        <v/>
      </c>
      <c r="AL24" s="85" t="str">
        <f>IF(OR(X24="",$G24=""),"",MAX($AJ$7:$AN23,$AJ24:AK24)+1)</f>
        <v/>
      </c>
      <c r="AM24" s="85" t="str">
        <f>IF(OR(Z24="",$G24=""),"",MAX($AJ$7:$AN23,$AJ24:AL24)+1)</f>
        <v/>
      </c>
      <c r="AN24" s="85" t="str">
        <f>IF(OR(AB24="",$G24=""),"",MAX($AJ$7:$AN23,$AJ24:AM24)+1)</f>
        <v/>
      </c>
      <c r="AP24" s="85" t="str">
        <f>IF($G24="","",MAX($AP$7:$AP23)+1)</f>
        <v/>
      </c>
      <c r="AQ24" s="85" t="str">
        <f>IF($G24="","",IF($Q24="","",RANK($Q24,$Q$8:$Q$1000,1)+COUNTIFS($Q$8:$Q24,$Q24)-1))</f>
        <v/>
      </c>
      <c r="AR24" s="85" t="str">
        <f>IF($G24="","",IF($AW24="","",RANK($AW24,$AW$8:$AW$1000,1)+COUNTIFS($AW$8:$AW24,$AW24)-1))</f>
        <v/>
      </c>
      <c r="AS24" s="85" t="str">
        <f>IF($G24="","",IF($AX24="","",RANK($AX24,$AX$8:$AX$1000,1)+COUNTIFS($AX$8:$AX24,$AX24)-1))</f>
        <v/>
      </c>
      <c r="AU24" s="85" t="str">
        <f t="shared" si="1"/>
        <v/>
      </c>
      <c r="AW24" s="209" t="str">
        <f t="shared" ca="1" si="2"/>
        <v/>
      </c>
      <c r="AX24" s="209" t="str">
        <f t="shared" ca="1" si="3"/>
        <v/>
      </c>
    </row>
    <row r="25" spans="1:50">
      <c r="A25" s="20" t="str">
        <f>IF('יעדים משרדיים ותקשובים'!$E$7="","",'יעדים משרדיים ותקשובים'!$E$7)</f>
        <v>משרד ראש הממשלה</v>
      </c>
      <c r="B25" s="20" t="str">
        <f>IF('יעדים משרדיים ותקשובים'!$I$9="","",'יעדים משרדיים ותקשובים'!$I$9)</f>
        <v>pmo</v>
      </c>
      <c r="C25" s="26">
        <f>ROWS($C$7:$C24)</f>
        <v>18</v>
      </c>
      <c r="D25" s="26" t="str">
        <f>IF(E25="","",INDEX('פעילויות המשרד'!$D$8:$D$150,MATCH(E25,'פעילויות המשרד'!$E$8:$E$150,0)))</f>
        <v/>
      </c>
      <c r="E25" s="17"/>
      <c r="F25" s="26" t="str">
        <f>IF(G25="","",COUNTIFS($D$8:$D25,$D25))</f>
        <v/>
      </c>
      <c r="G25" s="344" t="str">
        <f>IF(OR($E25="",$H25=""),"",IFERROR(CONCATENATE($D25,".",COUNTIFS($D$8:$D25,$D25)),"טעות בהזנה"))</f>
        <v/>
      </c>
      <c r="H25" s="102"/>
      <c r="I25" s="275" t="str">
        <f>IF($E25="","",IF($D25="","",INDEX('פעילויות המשרד'!G:G,MATCH($D25,'פעילויות המשרד'!$D:$D,0))))</f>
        <v/>
      </c>
      <c r="J25" s="275" t="str">
        <f>IF($E25="","",IF($D25="","",INDEX('פעילויות המשרד'!H:H,MATCH($D25,'פעילויות המשרד'!$D:$D,0))))</f>
        <v/>
      </c>
      <c r="K25" s="275" t="str">
        <f>IF($E25="","",IF($D25="","",INDEX('פעילויות המשרד'!K:K,MATCH($D25,'פעילויות המשרד'!$D:$D,0))))</f>
        <v/>
      </c>
      <c r="L25" s="275" t="str">
        <f>IF($E25="","",IF($D25="","",INDEX('פעילויות המשרד'!L:L,MATCH($D25,'פעילויות המשרד'!$D:$D,0))))</f>
        <v/>
      </c>
      <c r="M25" s="275" t="str">
        <f>IF($E25="","",IF($D25="","",INDEX('פעילויות המשרד'!X:X,MATCH($D25,'פעילויות המשרד'!$D:$D,0))))</f>
        <v/>
      </c>
      <c r="N25" s="102"/>
      <c r="O25" s="102"/>
      <c r="P25" s="100"/>
      <c r="Q25" s="100"/>
      <c r="R25" s="98"/>
      <c r="S25" s="101"/>
      <c r="T25" s="99"/>
      <c r="U25" s="103"/>
      <c r="V25" s="99"/>
      <c r="W25" s="103"/>
      <c r="X25" s="99"/>
      <c r="Y25" s="103"/>
      <c r="Z25" s="99"/>
      <c r="AA25" s="103"/>
      <c r="AB25" s="99"/>
      <c r="AC25" s="103"/>
      <c r="AD25" s="121" t="str">
        <f t="shared" si="0"/>
        <v/>
      </c>
      <c r="AE25" s="17"/>
      <c r="AI25" s="26">
        <f>ROWS($AI$7:$AI24)</f>
        <v>18</v>
      </c>
      <c r="AJ25" s="85" t="str">
        <f>IF(OR($T25="",$G25=""),"",MAX($AJ$7:$AN24)+1)</f>
        <v/>
      </c>
      <c r="AK25" s="85" t="str">
        <f>IF(OR(V25="",$G25=""),"",MAX($AJ$7:$AN24,$AJ25:AJ25)+1)</f>
        <v/>
      </c>
      <c r="AL25" s="85" t="str">
        <f>IF(OR(X25="",$G25=""),"",MAX($AJ$7:$AN24,$AJ25:AK25)+1)</f>
        <v/>
      </c>
      <c r="AM25" s="85" t="str">
        <f>IF(OR(Z25="",$G25=""),"",MAX($AJ$7:$AN24,$AJ25:AL25)+1)</f>
        <v/>
      </c>
      <c r="AN25" s="85" t="str">
        <f>IF(OR(AB25="",$G25=""),"",MAX($AJ$7:$AN24,$AJ25:AM25)+1)</f>
        <v/>
      </c>
      <c r="AP25" s="85" t="str">
        <f>IF($G25="","",MAX($AP$7:$AP24)+1)</f>
        <v/>
      </c>
      <c r="AQ25" s="85" t="str">
        <f>IF($G25="","",IF($Q25="","",RANK($Q25,$Q$8:$Q$1000,1)+COUNTIFS($Q$8:$Q25,$Q25)-1))</f>
        <v/>
      </c>
      <c r="AR25" s="85" t="str">
        <f>IF($G25="","",IF($AW25="","",RANK($AW25,$AW$8:$AW$1000,1)+COUNTIFS($AW$8:$AW25,$AW25)-1))</f>
        <v/>
      </c>
      <c r="AS25" s="85" t="str">
        <f>IF($G25="","",IF($AX25="","",RANK($AX25,$AX$8:$AX$1000,1)+COUNTIFS($AX$8:$AX25,$AX25)-1))</f>
        <v/>
      </c>
      <c r="AU25" s="85" t="str">
        <f t="shared" si="1"/>
        <v/>
      </c>
      <c r="AW25" s="209" t="str">
        <f t="shared" ca="1" si="2"/>
        <v/>
      </c>
      <c r="AX25" s="209" t="str">
        <f t="shared" ca="1" si="3"/>
        <v/>
      </c>
    </row>
    <row r="26" spans="1:50">
      <c r="A26" s="20" t="str">
        <f>IF('יעדים משרדיים ותקשובים'!$E$7="","",'יעדים משרדיים ותקשובים'!$E$7)</f>
        <v>משרד ראש הממשלה</v>
      </c>
      <c r="B26" s="20" t="str">
        <f>IF('יעדים משרדיים ותקשובים'!$I$9="","",'יעדים משרדיים ותקשובים'!$I$9)</f>
        <v>pmo</v>
      </c>
      <c r="C26" s="26">
        <f>ROWS($C$7:$C25)</f>
        <v>19</v>
      </c>
      <c r="D26" s="26" t="str">
        <f>IF(E26="","",INDEX('פעילויות המשרד'!$D$8:$D$150,MATCH(E26,'פעילויות המשרד'!$E$8:$E$150,0)))</f>
        <v/>
      </c>
      <c r="E26" s="17"/>
      <c r="F26" s="26" t="str">
        <f>IF(G26="","",COUNTIFS($D$8:$D26,$D26))</f>
        <v/>
      </c>
      <c r="G26" s="344" t="str">
        <f>IF(OR($E26="",$H26=""),"",IFERROR(CONCATENATE($D26,".",COUNTIFS($D$8:$D26,$D26)),"טעות בהזנה"))</f>
        <v/>
      </c>
      <c r="H26" s="102"/>
      <c r="I26" s="275" t="str">
        <f>IF($E26="","",IF($D26="","",INDEX('פעילויות המשרד'!G:G,MATCH($D26,'פעילויות המשרד'!$D:$D,0))))</f>
        <v/>
      </c>
      <c r="J26" s="275" t="str">
        <f>IF($E26="","",IF($D26="","",INDEX('פעילויות המשרד'!H:H,MATCH($D26,'פעילויות המשרד'!$D:$D,0))))</f>
        <v/>
      </c>
      <c r="K26" s="275" t="str">
        <f>IF($E26="","",IF($D26="","",INDEX('פעילויות המשרד'!K:K,MATCH($D26,'פעילויות המשרד'!$D:$D,0))))</f>
        <v/>
      </c>
      <c r="L26" s="275" t="str">
        <f>IF($E26="","",IF($D26="","",INDEX('פעילויות המשרד'!L:L,MATCH($D26,'פעילויות המשרד'!$D:$D,0))))</f>
        <v/>
      </c>
      <c r="M26" s="275" t="str">
        <f>IF($E26="","",IF($D26="","",INDEX('פעילויות המשרד'!X:X,MATCH($D26,'פעילויות המשרד'!$D:$D,0))))</f>
        <v/>
      </c>
      <c r="N26" s="102"/>
      <c r="O26" s="102"/>
      <c r="P26" s="100"/>
      <c r="Q26" s="100"/>
      <c r="R26" s="98"/>
      <c r="S26" s="101"/>
      <c r="T26" s="99"/>
      <c r="U26" s="103"/>
      <c r="V26" s="99"/>
      <c r="W26" s="103"/>
      <c r="X26" s="99"/>
      <c r="Y26" s="103"/>
      <c r="Z26" s="99"/>
      <c r="AA26" s="103"/>
      <c r="AB26" s="99"/>
      <c r="AC26" s="103"/>
      <c r="AD26" s="121" t="str">
        <f t="shared" si="0"/>
        <v/>
      </c>
      <c r="AE26" s="17"/>
      <c r="AI26" s="26">
        <f>ROWS($AI$7:$AI25)</f>
        <v>19</v>
      </c>
      <c r="AJ26" s="85" t="str">
        <f>IF(OR($T26="",$G26=""),"",MAX($AJ$7:$AN25)+1)</f>
        <v/>
      </c>
      <c r="AK26" s="85" t="str">
        <f>IF(OR(V26="",$G26=""),"",MAX($AJ$7:$AN25,$AJ26:AJ26)+1)</f>
        <v/>
      </c>
      <c r="AL26" s="85" t="str">
        <f>IF(OR(X26="",$G26=""),"",MAX($AJ$7:$AN25,$AJ26:AK26)+1)</f>
        <v/>
      </c>
      <c r="AM26" s="85" t="str">
        <f>IF(OR(Z26="",$G26=""),"",MAX($AJ$7:$AN25,$AJ26:AL26)+1)</f>
        <v/>
      </c>
      <c r="AN26" s="85" t="str">
        <f>IF(OR(AB26="",$G26=""),"",MAX($AJ$7:$AN25,$AJ26:AM26)+1)</f>
        <v/>
      </c>
      <c r="AP26" s="85" t="str">
        <f>IF($G26="","",MAX($AP$7:$AP25)+1)</f>
        <v/>
      </c>
      <c r="AQ26" s="85" t="str">
        <f>IF($G26="","",IF($Q26="","",RANK($Q26,$Q$8:$Q$1000,1)+COUNTIFS($Q$8:$Q26,$Q26)-1))</f>
        <v/>
      </c>
      <c r="AR26" s="85" t="str">
        <f>IF($G26="","",IF($AW26="","",RANK($AW26,$AW$8:$AW$1000,1)+COUNTIFS($AW$8:$AW26,$AW26)-1))</f>
        <v/>
      </c>
      <c r="AS26" s="85" t="str">
        <f>IF($G26="","",IF($AX26="","",RANK($AX26,$AX$8:$AX$1000,1)+COUNTIFS($AX$8:$AX26,$AX26)-1))</f>
        <v/>
      </c>
      <c r="AU26" s="85" t="str">
        <f t="shared" si="1"/>
        <v/>
      </c>
      <c r="AW26" s="209" t="str">
        <f t="shared" ca="1" si="2"/>
        <v/>
      </c>
      <c r="AX26" s="209" t="str">
        <f t="shared" ca="1" si="3"/>
        <v/>
      </c>
    </row>
    <row r="27" spans="1:50">
      <c r="A27" s="20" t="str">
        <f>IF('יעדים משרדיים ותקשובים'!$E$7="","",'יעדים משרדיים ותקשובים'!$E$7)</f>
        <v>משרד ראש הממשלה</v>
      </c>
      <c r="B27" s="20" t="str">
        <f>IF('יעדים משרדיים ותקשובים'!$I$9="","",'יעדים משרדיים ותקשובים'!$I$9)</f>
        <v>pmo</v>
      </c>
      <c r="C27" s="26">
        <f>ROWS($C$7:$C26)</f>
        <v>20</v>
      </c>
      <c r="D27" s="26" t="str">
        <f>IF(E27="","",INDEX('פעילויות המשרד'!$D$8:$D$150,MATCH(E27,'פעילויות המשרד'!$E$8:$E$150,0)))</f>
        <v/>
      </c>
      <c r="E27" s="17"/>
      <c r="F27" s="26" t="str">
        <f>IF(G27="","",COUNTIFS($D$8:$D27,$D27))</f>
        <v/>
      </c>
      <c r="G27" s="344" t="str">
        <f>IF(OR($E27="",$H27=""),"",IFERROR(CONCATENATE($D27,".",COUNTIFS($D$8:$D27,$D27)),"טעות בהזנה"))</f>
        <v/>
      </c>
      <c r="H27" s="102"/>
      <c r="I27" s="275" t="str">
        <f>IF($E27="","",IF($D27="","",INDEX('פעילויות המשרד'!G:G,MATCH($D27,'פעילויות המשרד'!$D:$D,0))))</f>
        <v/>
      </c>
      <c r="J27" s="275" t="str">
        <f>IF($E27="","",IF($D27="","",INDEX('פעילויות המשרד'!H:H,MATCH($D27,'פעילויות המשרד'!$D:$D,0))))</f>
        <v/>
      </c>
      <c r="K27" s="275" t="str">
        <f>IF($E27="","",IF($D27="","",INDEX('פעילויות המשרד'!K:K,MATCH($D27,'פעילויות המשרד'!$D:$D,0))))</f>
        <v/>
      </c>
      <c r="L27" s="275" t="str">
        <f>IF($E27="","",IF($D27="","",INDEX('פעילויות המשרד'!L:L,MATCH($D27,'פעילויות המשרד'!$D:$D,0))))</f>
        <v/>
      </c>
      <c r="M27" s="275" t="str">
        <f>IF($E27="","",IF($D27="","",INDEX('פעילויות המשרד'!X:X,MATCH($D27,'פעילויות המשרד'!$D:$D,0))))</f>
        <v/>
      </c>
      <c r="N27" s="102"/>
      <c r="O27" s="102"/>
      <c r="P27" s="100"/>
      <c r="Q27" s="100"/>
      <c r="R27" s="98"/>
      <c r="S27" s="101"/>
      <c r="T27" s="99"/>
      <c r="U27" s="103"/>
      <c r="V27" s="99"/>
      <c r="W27" s="103"/>
      <c r="X27" s="99"/>
      <c r="Y27" s="103"/>
      <c r="Z27" s="99"/>
      <c r="AA27" s="103"/>
      <c r="AB27" s="99"/>
      <c r="AC27" s="103"/>
      <c r="AD27" s="121" t="str">
        <f t="shared" si="0"/>
        <v/>
      </c>
      <c r="AE27" s="17"/>
      <c r="AI27" s="26">
        <f>ROWS($AI$7:$AI26)</f>
        <v>20</v>
      </c>
      <c r="AJ27" s="85" t="str">
        <f>IF(OR($T27="",$G27=""),"",MAX($AJ$7:$AN26)+1)</f>
        <v/>
      </c>
      <c r="AK27" s="85" t="str">
        <f>IF(OR(V27="",$G27=""),"",MAX($AJ$7:$AN26,$AJ27:AJ27)+1)</f>
        <v/>
      </c>
      <c r="AL27" s="85" t="str">
        <f>IF(OR(X27="",$G27=""),"",MAX($AJ$7:$AN26,$AJ27:AK27)+1)</f>
        <v/>
      </c>
      <c r="AM27" s="85" t="str">
        <f>IF(OR(Z27="",$G27=""),"",MAX($AJ$7:$AN26,$AJ27:AL27)+1)</f>
        <v/>
      </c>
      <c r="AN27" s="85" t="str">
        <f>IF(OR(AB27="",$G27=""),"",MAX($AJ$7:$AN26,$AJ27:AM27)+1)</f>
        <v/>
      </c>
      <c r="AP27" s="85" t="str">
        <f>IF($G27="","",MAX($AP$7:$AP26)+1)</f>
        <v/>
      </c>
      <c r="AQ27" s="85" t="str">
        <f>IF($G27="","",IF($Q27="","",RANK($Q27,$Q$8:$Q$1000,1)+COUNTIFS($Q$8:$Q27,$Q27)-1))</f>
        <v/>
      </c>
      <c r="AR27" s="85" t="str">
        <f>IF($G27="","",IF($AW27="","",RANK($AW27,$AW$8:$AW$1000,1)+COUNTIFS($AW$8:$AW27,$AW27)-1))</f>
        <v/>
      </c>
      <c r="AS27" s="85" t="str">
        <f>IF($G27="","",IF($AX27="","",RANK($AX27,$AX$8:$AX$1000,1)+COUNTIFS($AX$8:$AX27,$AX27)-1))</f>
        <v/>
      </c>
      <c r="AU27" s="85" t="str">
        <f t="shared" si="1"/>
        <v/>
      </c>
      <c r="AW27" s="209" t="str">
        <f t="shared" ca="1" si="2"/>
        <v/>
      </c>
      <c r="AX27" s="209" t="str">
        <f t="shared" ca="1" si="3"/>
        <v/>
      </c>
    </row>
    <row r="28" spans="1:50">
      <c r="A28" s="20" t="str">
        <f>IF('יעדים משרדיים ותקשובים'!$E$7="","",'יעדים משרדיים ותקשובים'!$E$7)</f>
        <v>משרד ראש הממשלה</v>
      </c>
      <c r="B28" s="20" t="str">
        <f>IF('יעדים משרדיים ותקשובים'!$I$9="","",'יעדים משרדיים ותקשובים'!$I$9)</f>
        <v>pmo</v>
      </c>
      <c r="C28" s="26">
        <f>ROWS($C$7:$C27)</f>
        <v>21</v>
      </c>
      <c r="D28" s="26" t="str">
        <f>IF(E28="","",INDEX('פעילויות המשרד'!$D$8:$D$150,MATCH(E28,'פעילויות המשרד'!$E$8:$E$150,0)))</f>
        <v/>
      </c>
      <c r="E28" s="17"/>
      <c r="F28" s="26" t="str">
        <f>IF(G28="","",COUNTIFS($D$8:$D28,$D28))</f>
        <v/>
      </c>
      <c r="G28" s="344" t="str">
        <f>IF(OR($E28="",$H28=""),"",IFERROR(CONCATENATE($D28,".",COUNTIFS($D$8:$D28,$D28)),"טעות בהזנה"))</f>
        <v/>
      </c>
      <c r="H28" s="99"/>
      <c r="I28" s="275" t="str">
        <f>IF($E28="","",IF($D28="","",INDEX('פעילויות המשרד'!G:G,MATCH($D28,'פעילויות המשרד'!$D:$D,0))))</f>
        <v/>
      </c>
      <c r="J28" s="275" t="str">
        <f>IF($E28="","",IF($D28="","",INDEX('פעילויות המשרד'!H:H,MATCH($D28,'פעילויות המשרד'!$D:$D,0))))</f>
        <v/>
      </c>
      <c r="K28" s="275" t="str">
        <f>IF($E28="","",IF($D28="","",INDEX('פעילויות המשרד'!K:K,MATCH($D28,'פעילויות המשרד'!$D:$D,0))))</f>
        <v/>
      </c>
      <c r="L28" s="275" t="str">
        <f>IF($E28="","",IF($D28="","",INDEX('פעילויות המשרד'!L:L,MATCH($D28,'פעילויות המשרד'!$D:$D,0))))</f>
        <v/>
      </c>
      <c r="M28" s="275" t="str">
        <f>IF($E28="","",IF($D28="","",INDEX('פעילויות המשרד'!X:X,MATCH($D28,'פעילויות המשרד'!$D:$D,0))))</f>
        <v/>
      </c>
      <c r="N28" s="99"/>
      <c r="O28" s="99"/>
      <c r="P28" s="100"/>
      <c r="Q28" s="100"/>
      <c r="R28" s="98"/>
      <c r="S28" s="101"/>
      <c r="T28" s="99"/>
      <c r="U28" s="103"/>
      <c r="V28" s="99"/>
      <c r="W28" s="103"/>
      <c r="X28" s="99"/>
      <c r="Y28" s="103"/>
      <c r="Z28" s="99"/>
      <c r="AA28" s="103"/>
      <c r="AB28" s="99"/>
      <c r="AC28" s="103"/>
      <c r="AD28" s="121" t="str">
        <f t="shared" si="0"/>
        <v/>
      </c>
      <c r="AE28" s="92"/>
      <c r="AI28" s="26">
        <f>ROWS($AI$7:$AI27)</f>
        <v>21</v>
      </c>
      <c r="AJ28" s="85" t="str">
        <f>IF(OR($T28="",$G28=""),"",MAX($AJ$7:$AN27)+1)</f>
        <v/>
      </c>
      <c r="AK28" s="85" t="str">
        <f>IF(OR(V28="",$G28=""),"",MAX($AJ$7:$AN27,$AJ28:AJ28)+1)</f>
        <v/>
      </c>
      <c r="AL28" s="85" t="str">
        <f>IF(OR(X28="",$G28=""),"",MAX($AJ$7:$AN27,$AJ28:AK28)+1)</f>
        <v/>
      </c>
      <c r="AM28" s="85" t="str">
        <f>IF(OR(Z28="",$G28=""),"",MAX($AJ$7:$AN27,$AJ28:AL28)+1)</f>
        <v/>
      </c>
      <c r="AN28" s="85" t="str">
        <f>IF(OR(AB28="",$G28=""),"",MAX($AJ$7:$AN27,$AJ28:AM28)+1)</f>
        <v/>
      </c>
      <c r="AP28" s="85" t="str">
        <f>IF($G28="","",MAX($AP$7:$AP27)+1)</f>
        <v/>
      </c>
      <c r="AQ28" s="85" t="str">
        <f>IF($G28="","",IF($Q28="","",RANK($Q28,$Q$8:$Q$1000,1)+COUNTIFS($Q$8:$Q28,$Q28)-1))</f>
        <v/>
      </c>
      <c r="AR28" s="85" t="str">
        <f>IF($G28="","",IF($AW28="","",RANK($AW28,$AW$8:$AW$1000,1)+COUNTIFS($AW$8:$AW28,$AW28)-1))</f>
        <v/>
      </c>
      <c r="AS28" s="85" t="str">
        <f>IF($G28="","",IF($AX28="","",RANK($AX28,$AX$8:$AX$1000,1)+COUNTIFS($AX$8:$AX28,$AX28)-1))</f>
        <v/>
      </c>
      <c r="AU28" s="85" t="str">
        <f t="shared" si="1"/>
        <v/>
      </c>
      <c r="AW28" s="209" t="str">
        <f ca="1">IF($G28="","",IF($Q28="","",IF(AND($S28&lt;1,$Q28&lt;TODAY()),$Q28,"")))</f>
        <v/>
      </c>
      <c r="AX28" s="209" t="str">
        <f t="shared" ca="1" si="3"/>
        <v/>
      </c>
    </row>
    <row r="29" spans="1:50">
      <c r="A29" s="20" t="str">
        <f>IF('יעדים משרדיים ותקשובים'!$E$7="","",'יעדים משרדיים ותקשובים'!$E$7)</f>
        <v>משרד ראש הממשלה</v>
      </c>
      <c r="B29" s="20" t="str">
        <f>IF('יעדים משרדיים ותקשובים'!$I$9="","",'יעדים משרדיים ותקשובים'!$I$9)</f>
        <v>pmo</v>
      </c>
      <c r="C29" s="26">
        <f>ROWS($C$7:$C28)</f>
        <v>22</v>
      </c>
      <c r="D29" s="26" t="str">
        <f>IF(E29="","",INDEX('פעילויות המשרד'!$D$8:$D$150,MATCH(E29,'פעילויות המשרד'!$E$8:$E$150,0)))</f>
        <v/>
      </c>
      <c r="E29" s="17"/>
      <c r="F29" s="26" t="str">
        <f>IF(G29="","",COUNTIFS($D$8:$D29,$D29))</f>
        <v/>
      </c>
      <c r="G29" s="344" t="str">
        <f>IF(OR($E29="",$H29=""),"",IFERROR(CONCATENATE($D29,".",COUNTIFS($D$8:$D29,$D29)),"טעות בהזנה"))</f>
        <v/>
      </c>
      <c r="H29" s="99"/>
      <c r="I29" s="275" t="str">
        <f>IF($E29="","",IF($D29="","",INDEX('פעילויות המשרד'!G:G,MATCH($D29,'פעילויות המשרד'!$D:$D,0))))</f>
        <v/>
      </c>
      <c r="J29" s="275" t="str">
        <f>IF($E29="","",IF($D29="","",INDEX('פעילויות המשרד'!H:H,MATCH($D29,'פעילויות המשרד'!$D:$D,0))))</f>
        <v/>
      </c>
      <c r="K29" s="275" t="str">
        <f>IF($E29="","",IF($D29="","",INDEX('פעילויות המשרד'!K:K,MATCH($D29,'פעילויות המשרד'!$D:$D,0))))</f>
        <v/>
      </c>
      <c r="L29" s="275" t="str">
        <f>IF($E29="","",IF($D29="","",INDEX('פעילויות המשרד'!L:L,MATCH($D29,'פעילויות המשרד'!$D:$D,0))))</f>
        <v/>
      </c>
      <c r="M29" s="275" t="str">
        <f>IF($E29="","",IF($D29="","",INDEX('פעילויות המשרד'!X:X,MATCH($D29,'פעילויות המשרד'!$D:$D,0))))</f>
        <v/>
      </c>
      <c r="N29" s="99"/>
      <c r="O29" s="99"/>
      <c r="P29" s="100"/>
      <c r="Q29" s="100"/>
      <c r="R29" s="98"/>
      <c r="S29" s="101"/>
      <c r="T29" s="99"/>
      <c r="U29" s="103"/>
      <c r="V29" s="99"/>
      <c r="W29" s="103"/>
      <c r="X29" s="99"/>
      <c r="Y29" s="103"/>
      <c r="Z29" s="99"/>
      <c r="AA29" s="103"/>
      <c r="AB29" s="99"/>
      <c r="AC29" s="103"/>
      <c r="AD29" s="121" t="str">
        <f t="shared" si="0"/>
        <v/>
      </c>
      <c r="AE29" s="92"/>
      <c r="AI29" s="26">
        <f>ROWS($AI$7:$AI28)</f>
        <v>22</v>
      </c>
      <c r="AJ29" s="85" t="str">
        <f>IF(OR($T29="",$G29=""),"",MAX($AJ$7:$AN28)+1)</f>
        <v/>
      </c>
      <c r="AK29" s="85" t="str">
        <f>IF(OR(V29="",$G29=""),"",MAX($AJ$7:$AN28,$AJ29:AJ29)+1)</f>
        <v/>
      </c>
      <c r="AL29" s="85" t="str">
        <f>IF(OR(X29="",$G29=""),"",MAX($AJ$7:$AN28,$AJ29:AK29)+1)</f>
        <v/>
      </c>
      <c r="AM29" s="85" t="str">
        <f>IF(OR(Z29="",$G29=""),"",MAX($AJ$7:$AN28,$AJ29:AL29)+1)</f>
        <v/>
      </c>
      <c r="AN29" s="85" t="str">
        <f>IF(OR(AB29="",$G29=""),"",MAX($AJ$7:$AN28,$AJ29:AM29)+1)</f>
        <v/>
      </c>
      <c r="AP29" s="85" t="str">
        <f>IF($G29="","",MAX($AP$7:$AP28)+1)</f>
        <v/>
      </c>
      <c r="AQ29" s="85" t="str">
        <f>IF($G29="","",IF($Q29="","",RANK($Q29,$Q$8:$Q$1000,1)+COUNTIFS($Q$8:$Q29,$Q29)-1))</f>
        <v/>
      </c>
      <c r="AR29" s="85" t="str">
        <f>IF($G29="","",IF($AW29="","",RANK($AW29,$AW$8:$AW$1000,1)+COUNTIFS($AW$8:$AW29,$AW29)-1))</f>
        <v/>
      </c>
      <c r="AS29" s="85" t="str">
        <f>IF($G29="","",IF($AX29="","",RANK($AX29,$AX$8:$AX$1000,1)+COUNTIFS($AX$8:$AX29,$AX29)-1))</f>
        <v/>
      </c>
      <c r="AU29" s="85" t="str">
        <f t="shared" si="1"/>
        <v/>
      </c>
      <c r="AW29" s="209" t="str">
        <f ca="1">IF($G29="","",IF($Q29="","",IF(AND($S29&lt;1,$Q29&lt;TODAY()),$Q29,"")))</f>
        <v/>
      </c>
      <c r="AX29" s="209" t="str">
        <f t="shared" ca="1" si="3"/>
        <v/>
      </c>
    </row>
    <row r="30" spans="1:50">
      <c r="A30" s="20" t="str">
        <f>IF('יעדים משרדיים ותקשובים'!$E$7="","",'יעדים משרדיים ותקשובים'!$E$7)</f>
        <v>משרד ראש הממשלה</v>
      </c>
      <c r="B30" s="20" t="str">
        <f>IF('יעדים משרדיים ותקשובים'!$I$9="","",'יעדים משרדיים ותקשובים'!$I$9)</f>
        <v>pmo</v>
      </c>
      <c r="C30" s="26">
        <f>ROWS($C$7:$C29)</f>
        <v>23</v>
      </c>
      <c r="D30" s="26" t="str">
        <f>IF(E30="","",INDEX('פעילויות המשרד'!$D$8:$D$150,MATCH(E30,'פעילויות המשרד'!$E$8:$E$150,0)))</f>
        <v/>
      </c>
      <c r="E30" s="17"/>
      <c r="F30" s="26" t="str">
        <f>IF(G30="","",COUNTIFS($D$8:$D30,$D30))</f>
        <v/>
      </c>
      <c r="G30" s="344" t="str">
        <f>IF(OR($E30="",$H30=""),"",IFERROR(CONCATENATE($D30,".",COUNTIFS($D$8:$D30,$D30)),"טעות בהזנה"))</f>
        <v/>
      </c>
      <c r="H30" s="99"/>
      <c r="I30" s="275" t="str">
        <f>IF($E30="","",IF($D30="","",INDEX('פעילויות המשרד'!G:G,MATCH($D30,'פעילויות המשרד'!$D:$D,0))))</f>
        <v/>
      </c>
      <c r="J30" s="275" t="str">
        <f>IF($E30="","",IF($D30="","",INDEX('פעילויות המשרד'!H:H,MATCH($D30,'פעילויות המשרד'!$D:$D,0))))</f>
        <v/>
      </c>
      <c r="K30" s="275" t="str">
        <f>IF($E30="","",IF($D30="","",INDEX('פעילויות המשרד'!K:K,MATCH($D30,'פעילויות המשרד'!$D:$D,0))))</f>
        <v/>
      </c>
      <c r="L30" s="275" t="str">
        <f>IF($E30="","",IF($D30="","",INDEX('פעילויות המשרד'!L:L,MATCH($D30,'פעילויות המשרד'!$D:$D,0))))</f>
        <v/>
      </c>
      <c r="M30" s="275" t="str">
        <f>IF($E30="","",IF($D30="","",INDEX('פעילויות המשרד'!X:X,MATCH($D30,'פעילויות המשרד'!$D:$D,0))))</f>
        <v/>
      </c>
      <c r="N30" s="99"/>
      <c r="O30" s="99"/>
      <c r="P30" s="100"/>
      <c r="Q30" s="100"/>
      <c r="R30" s="98"/>
      <c r="S30" s="101"/>
      <c r="T30" s="99"/>
      <c r="U30" s="103"/>
      <c r="V30" s="99"/>
      <c r="W30" s="103"/>
      <c r="X30" s="99"/>
      <c r="Y30" s="103"/>
      <c r="Z30" s="99"/>
      <c r="AA30" s="103"/>
      <c r="AB30" s="99"/>
      <c r="AC30" s="103"/>
      <c r="AD30" s="121" t="str">
        <f t="shared" si="0"/>
        <v/>
      </c>
      <c r="AE30" s="92"/>
      <c r="AI30" s="26">
        <f>ROWS($AI$7:$AI29)</f>
        <v>23</v>
      </c>
      <c r="AJ30" s="85" t="str">
        <f>IF(OR($T30="",$G30=""),"",MAX($AJ$7:$AN29)+1)</f>
        <v/>
      </c>
      <c r="AK30" s="85" t="str">
        <f>IF(OR(V30="",$G30=""),"",MAX($AJ$7:$AN29,$AJ30:AJ30)+1)</f>
        <v/>
      </c>
      <c r="AL30" s="85" t="str">
        <f>IF(OR(X30="",$G30=""),"",MAX($AJ$7:$AN29,$AJ30:AK30)+1)</f>
        <v/>
      </c>
      <c r="AM30" s="85" t="str">
        <f>IF(OR(Z30="",$G30=""),"",MAX($AJ$7:$AN29,$AJ30:AL30)+1)</f>
        <v/>
      </c>
      <c r="AN30" s="85" t="str">
        <f>IF(OR(AB30="",$G30=""),"",MAX($AJ$7:$AN29,$AJ30:AM30)+1)</f>
        <v/>
      </c>
      <c r="AP30" s="85" t="str">
        <f>IF($G30="","",MAX($AP$7:$AP29)+1)</f>
        <v/>
      </c>
      <c r="AQ30" s="85" t="str">
        <f>IF($G30="","",IF($Q30="","",RANK($Q30,$Q$8:$Q$1000,1)+COUNTIFS($Q$8:$Q30,$Q30)-1))</f>
        <v/>
      </c>
      <c r="AR30" s="85" t="str">
        <f>IF($G30="","",IF($AW30="","",RANK($AW30,$AW$8:$AW$1000,1)+COUNTIFS($AW$8:$AW30,$AW30)-1))</f>
        <v/>
      </c>
      <c r="AS30" s="85" t="str">
        <f>IF($G30="","",IF($AX30="","",RANK($AX30,$AX$8:$AX$1000,1)+COUNTIFS($AX$8:$AX30,$AX30)-1))</f>
        <v/>
      </c>
      <c r="AU30" s="85" t="str">
        <f t="shared" si="1"/>
        <v/>
      </c>
      <c r="AW30" s="209" t="str">
        <f ca="1">IF($G30="","",IF($Q30="","",IF(AND($S30&lt;1,$Q30&lt;TODAY()),$Q30,"")))</f>
        <v/>
      </c>
      <c r="AX30" s="209" t="str">
        <f t="shared" ca="1" si="3"/>
        <v/>
      </c>
    </row>
    <row r="31" spans="1:50">
      <c r="A31" s="20" t="str">
        <f>IF('יעדים משרדיים ותקשובים'!$E$7="","",'יעדים משרדיים ותקשובים'!$E$7)</f>
        <v>משרד ראש הממשלה</v>
      </c>
      <c r="B31" s="20" t="str">
        <f>IF('יעדים משרדיים ותקשובים'!$I$9="","",'יעדים משרדיים ותקשובים'!$I$9)</f>
        <v>pmo</v>
      </c>
      <c r="C31" s="26">
        <f>ROWS($C$7:$C30)</f>
        <v>24</v>
      </c>
      <c r="D31" s="26" t="str">
        <f>IF(E31="","",INDEX('פעילויות המשרד'!$D$8:$D$150,MATCH(E31,'פעילויות המשרד'!$E$8:$E$150,0)))</f>
        <v/>
      </c>
      <c r="E31" s="17"/>
      <c r="F31" s="26" t="str">
        <f>IF(G31="","",COUNTIFS($D$8:$D31,$D31))</f>
        <v/>
      </c>
      <c r="G31" s="344" t="str">
        <f>IF(OR($E31="",$H31=""),"",IFERROR(CONCATENATE($D31,".",COUNTIFS($D$8:$D31,$D31)),"טעות בהזנה"))</f>
        <v/>
      </c>
      <c r="H31" s="102"/>
      <c r="I31" s="275" t="str">
        <f>IF($E31="","",IF($D31="","",INDEX('פעילויות המשרד'!G:G,MATCH($D31,'פעילויות המשרד'!$D:$D,0))))</f>
        <v/>
      </c>
      <c r="J31" s="275" t="str">
        <f>IF($E31="","",IF($D31="","",INDEX('פעילויות המשרד'!H:H,MATCH($D31,'פעילויות המשרד'!$D:$D,0))))</f>
        <v/>
      </c>
      <c r="K31" s="275" t="str">
        <f>IF($E31="","",IF($D31="","",INDEX('פעילויות המשרד'!K:K,MATCH($D31,'פעילויות המשרד'!$D:$D,0))))</f>
        <v/>
      </c>
      <c r="L31" s="275" t="str">
        <f>IF($E31="","",IF($D31="","",INDEX('פעילויות המשרד'!L:L,MATCH($D31,'פעילויות המשרד'!$D:$D,0))))</f>
        <v/>
      </c>
      <c r="M31" s="275" t="str">
        <f>IF($E31="","",IF($D31="","",INDEX('פעילויות המשרד'!X:X,MATCH($D31,'פעילויות המשרד'!$D:$D,0))))</f>
        <v/>
      </c>
      <c r="N31" s="102"/>
      <c r="O31" s="102"/>
      <c r="P31" s="100"/>
      <c r="Q31" s="100"/>
      <c r="R31" s="98"/>
      <c r="S31" s="101"/>
      <c r="T31" s="99"/>
      <c r="U31" s="103"/>
      <c r="V31" s="99"/>
      <c r="W31" s="103"/>
      <c r="X31" s="99"/>
      <c r="Y31" s="103"/>
      <c r="Z31" s="99"/>
      <c r="AA31" s="103"/>
      <c r="AB31" s="99"/>
      <c r="AC31" s="103"/>
      <c r="AD31" s="121" t="str">
        <f t="shared" si="0"/>
        <v/>
      </c>
      <c r="AE31" s="17"/>
      <c r="AI31" s="26">
        <f>ROWS($AI$7:$AI30)</f>
        <v>24</v>
      </c>
      <c r="AJ31" s="85" t="str">
        <f>IF(OR($T31="",$G31=""),"",MAX($AJ$7:$AN30)+1)</f>
        <v/>
      </c>
      <c r="AK31" s="85" t="str">
        <f>IF(OR(V31="",$G31=""),"",MAX($AJ$7:$AN30,$AJ31:AJ31)+1)</f>
        <v/>
      </c>
      <c r="AL31" s="85" t="str">
        <f>IF(OR(X31="",$G31=""),"",MAX($AJ$7:$AN30,$AJ31:AK31)+1)</f>
        <v/>
      </c>
      <c r="AM31" s="85" t="str">
        <f>IF(OR(Z31="",$G31=""),"",MAX($AJ$7:$AN30,$AJ31:AL31)+1)</f>
        <v/>
      </c>
      <c r="AN31" s="85" t="str">
        <f>IF(OR(AB31="",$G31=""),"",MAX($AJ$7:$AN30,$AJ31:AM31)+1)</f>
        <v/>
      </c>
      <c r="AP31" s="85" t="str">
        <f>IF($G31="","",MAX($AP$7:$AP30)+1)</f>
        <v/>
      </c>
      <c r="AQ31" s="85" t="str">
        <f>IF($G31="","",IF($Q31="","",RANK($Q31,$Q$8:$Q$1000,1)+COUNTIFS($Q$8:$Q31,$Q31)-1))</f>
        <v/>
      </c>
      <c r="AR31" s="85" t="str">
        <f>IF($G31="","",IF($AW31="","",RANK($AW31,$AW$8:$AW$1000,1)+COUNTIFS($AW$8:$AW31,$AW31)-1))</f>
        <v/>
      </c>
      <c r="AS31" s="85" t="str">
        <f>IF($G31="","",IF($AX31="","",RANK($AX31,$AX$8:$AX$1000,1)+COUNTIFS($AX$8:$AX31,$AX31)-1))</f>
        <v/>
      </c>
      <c r="AU31" s="85" t="str">
        <f t="shared" si="1"/>
        <v/>
      </c>
      <c r="AW31" s="209" t="str">
        <f ca="1">IF($G31="","",IF($Q31="","",IF(AND($S31&lt;1,$Q31&lt;TODAY()),$Q31,"")))</f>
        <v/>
      </c>
      <c r="AX31" s="209" t="str">
        <f t="shared" ca="1" si="3"/>
        <v/>
      </c>
    </row>
    <row r="32" spans="1:50">
      <c r="A32" s="20" t="str">
        <f>IF('יעדים משרדיים ותקשובים'!$E$7="","",'יעדים משרדיים ותקשובים'!$E$7)</f>
        <v>משרד ראש הממשלה</v>
      </c>
      <c r="B32" s="20" t="str">
        <f>IF('יעדים משרדיים ותקשובים'!$I$9="","",'יעדים משרדיים ותקשובים'!$I$9)</f>
        <v>pmo</v>
      </c>
      <c r="C32" s="26">
        <f>ROWS($C$7:$C31)</f>
        <v>25</v>
      </c>
      <c r="D32" s="26" t="str">
        <f>IF(E32="","",INDEX('פעילויות המשרד'!$D$8:$D$150,MATCH(E32,'פעילויות המשרד'!$E$8:$E$150,0)))</f>
        <v/>
      </c>
      <c r="E32" s="17"/>
      <c r="F32" s="26" t="str">
        <f>IF(G32="","",COUNTIFS($D$8:$D32,$D32))</f>
        <v/>
      </c>
      <c r="G32" s="344" t="str">
        <f>IF(OR($E32="",$H32=""),"",IFERROR(CONCATENATE($D32,".",COUNTIFS($D$8:$D32,$D32)),"טעות בהזנה"))</f>
        <v/>
      </c>
      <c r="H32" s="102"/>
      <c r="I32" s="275" t="str">
        <f>IF($E32="","",IF($D32="","",INDEX('פעילויות המשרד'!G:G,MATCH($D32,'פעילויות המשרד'!$D:$D,0))))</f>
        <v/>
      </c>
      <c r="J32" s="275" t="str">
        <f>IF($E32="","",IF($D32="","",INDEX('פעילויות המשרד'!H:H,MATCH($D32,'פעילויות המשרד'!$D:$D,0))))</f>
        <v/>
      </c>
      <c r="K32" s="275" t="str">
        <f>IF($E32="","",IF($D32="","",INDEX('פעילויות המשרד'!K:K,MATCH($D32,'פעילויות המשרד'!$D:$D,0))))</f>
        <v/>
      </c>
      <c r="L32" s="275" t="str">
        <f>IF($E32="","",IF($D32="","",INDEX('פעילויות המשרד'!L:L,MATCH($D32,'פעילויות המשרד'!$D:$D,0))))</f>
        <v/>
      </c>
      <c r="M32" s="275" t="str">
        <f>IF($E32="","",IF($D32="","",INDEX('פעילויות המשרד'!X:X,MATCH($D32,'פעילויות המשרד'!$D:$D,0))))</f>
        <v/>
      </c>
      <c r="N32" s="102"/>
      <c r="O32" s="102"/>
      <c r="P32" s="100"/>
      <c r="Q32" s="100"/>
      <c r="R32" s="98"/>
      <c r="S32" s="101"/>
      <c r="T32" s="99"/>
      <c r="U32" s="103"/>
      <c r="V32" s="99"/>
      <c r="W32" s="103"/>
      <c r="X32" s="99"/>
      <c r="Y32" s="103"/>
      <c r="Z32" s="99"/>
      <c r="AA32" s="103"/>
      <c r="AB32" s="99"/>
      <c r="AC32" s="103"/>
      <c r="AD32" s="121" t="str">
        <f t="shared" si="0"/>
        <v/>
      </c>
      <c r="AE32" s="17"/>
      <c r="AI32" s="26">
        <f>ROWS($AI$7:$AI31)</f>
        <v>25</v>
      </c>
      <c r="AJ32" s="85" t="str">
        <f>IF(OR($T32="",$G32=""),"",MAX($AJ$7:$AN31)+1)</f>
        <v/>
      </c>
      <c r="AK32" s="85" t="str">
        <f>IF(OR(V32="",$G32=""),"",MAX($AJ$7:$AN31,$AJ32:AJ32)+1)</f>
        <v/>
      </c>
      <c r="AL32" s="85" t="str">
        <f>IF(OR(X32="",$G32=""),"",MAX($AJ$7:$AN31,$AJ32:AK32)+1)</f>
        <v/>
      </c>
      <c r="AM32" s="85" t="str">
        <f>IF(OR(Z32="",$G32=""),"",MAX($AJ$7:$AN31,$AJ32:AL32)+1)</f>
        <v/>
      </c>
      <c r="AN32" s="85" t="str">
        <f>IF(OR(AB32="",$G32=""),"",MAX($AJ$7:$AN31,$AJ32:AM32)+1)</f>
        <v/>
      </c>
      <c r="AP32" s="85" t="str">
        <f>IF($G32="","",MAX($AP$7:$AP31)+1)</f>
        <v/>
      </c>
      <c r="AQ32" s="85" t="str">
        <f>IF($G32="","",IF($Q32="","",RANK($Q32,$Q$8:$Q$1000,1)+COUNTIFS($Q$8:$Q32,$Q32)-1))</f>
        <v/>
      </c>
      <c r="AR32" s="85" t="str">
        <f>IF($G32="","",IF($AW32="","",RANK($AW32,$AW$8:$AW$1000,1)+COUNTIFS($AW$8:$AW32,$AW32)-1))</f>
        <v/>
      </c>
      <c r="AS32" s="85" t="str">
        <f>IF($G32="","",IF($AX32="","",RANK($AX32,$AX$8:$AX$1000,1)+COUNTIFS($AX$8:$AX32,$AX32)-1))</f>
        <v/>
      </c>
      <c r="AU32" s="85" t="str">
        <f t="shared" si="1"/>
        <v/>
      </c>
      <c r="AW32" s="209" t="str">
        <f ca="1">IF($G32="","",IF($Q32="","",IF(AND($S32&lt;1,$Q32&lt;TODAY()),$Q32,"")))</f>
        <v/>
      </c>
      <c r="AX32" s="209" t="str">
        <f t="shared" ca="1" si="3"/>
        <v/>
      </c>
    </row>
    <row r="33" spans="1:50">
      <c r="A33" s="20" t="str">
        <f>IF('יעדים משרדיים ותקשובים'!$E$7="","",'יעדים משרדיים ותקשובים'!$E$7)</f>
        <v>משרד ראש הממשלה</v>
      </c>
      <c r="B33" s="20" t="str">
        <f>IF('יעדים משרדיים ותקשובים'!$I$9="","",'יעדים משרדיים ותקשובים'!$I$9)</f>
        <v>pmo</v>
      </c>
      <c r="C33" s="26">
        <f>ROWS($C$7:$C32)</f>
        <v>26</v>
      </c>
      <c r="D33" s="26" t="str">
        <f>IF(E33="","",INDEX('פעילויות המשרד'!$D$8:$D$150,MATCH(E33,'פעילויות המשרד'!$E$8:$E$150,0)))</f>
        <v/>
      </c>
      <c r="E33" s="17"/>
      <c r="F33" s="26" t="str">
        <f>IF(G33="","",COUNTIFS($D$8:$D33,$D33))</f>
        <v/>
      </c>
      <c r="G33" s="344" t="str">
        <f>IF(OR($E33="",$H33=""),"",IFERROR(CONCATENATE($D33,".",COUNTIFS($D$8:$D33,$D33)),"טעות בהזנה"))</f>
        <v/>
      </c>
      <c r="H33" s="102"/>
      <c r="I33" s="275" t="str">
        <f>IF($E33="","",IF($D33="","",INDEX('פעילויות המשרד'!G:G,MATCH($D33,'פעילויות המשרד'!$D:$D,0))))</f>
        <v/>
      </c>
      <c r="J33" s="275" t="str">
        <f>IF($E33="","",IF($D33="","",INDEX('פעילויות המשרד'!H:H,MATCH($D33,'פעילויות המשרד'!$D:$D,0))))</f>
        <v/>
      </c>
      <c r="K33" s="275" t="str">
        <f>IF($E33="","",IF($D33="","",INDEX('פעילויות המשרד'!K:K,MATCH($D33,'פעילויות המשרד'!$D:$D,0))))</f>
        <v/>
      </c>
      <c r="L33" s="275" t="str">
        <f>IF($E33="","",IF($D33="","",INDEX('פעילויות המשרד'!L:L,MATCH($D33,'פעילויות המשרד'!$D:$D,0))))</f>
        <v/>
      </c>
      <c r="M33" s="275" t="str">
        <f>IF($E33="","",IF($D33="","",INDEX('פעילויות המשרד'!X:X,MATCH($D33,'פעילויות המשרד'!$D:$D,0))))</f>
        <v/>
      </c>
      <c r="N33" s="102"/>
      <c r="O33" s="102"/>
      <c r="P33" s="100"/>
      <c r="Q33" s="100"/>
      <c r="R33" s="98"/>
      <c r="S33" s="101"/>
      <c r="T33" s="99"/>
      <c r="U33" s="103"/>
      <c r="V33" s="99"/>
      <c r="W33" s="103"/>
      <c r="X33" s="99"/>
      <c r="Y33" s="103"/>
      <c r="Z33" s="99"/>
      <c r="AA33" s="103"/>
      <c r="AB33" s="99"/>
      <c r="AC33" s="103"/>
      <c r="AD33" s="121" t="str">
        <f t="shared" si="0"/>
        <v/>
      </c>
      <c r="AE33" s="17"/>
      <c r="AI33" s="26">
        <f>ROWS($AI$7:$AI32)</f>
        <v>26</v>
      </c>
      <c r="AJ33" s="85" t="str">
        <f>IF(OR($T33="",$G33=""),"",MAX($AJ$7:$AN32)+1)</f>
        <v/>
      </c>
      <c r="AK33" s="85" t="str">
        <f>IF(OR(V33="",$G33=""),"",MAX($AJ$7:$AN32,$AJ33:AJ33)+1)</f>
        <v/>
      </c>
      <c r="AL33" s="85" t="str">
        <f>IF(OR(X33="",$G33=""),"",MAX($AJ$7:$AN32,$AJ33:AK33)+1)</f>
        <v/>
      </c>
      <c r="AM33" s="85" t="str">
        <f>IF(OR(Z33="",$G33=""),"",MAX($AJ$7:$AN32,$AJ33:AL33)+1)</f>
        <v/>
      </c>
      <c r="AN33" s="85" t="str">
        <f>IF(OR(AB33="",$G33=""),"",MAX($AJ$7:$AN32,$AJ33:AM33)+1)</f>
        <v/>
      </c>
      <c r="AP33" s="85" t="str">
        <f>IF($G33="","",MAX($AP$7:$AP32)+1)</f>
        <v/>
      </c>
      <c r="AQ33" s="85" t="str">
        <f>IF($G33="","",IF($Q33="","",RANK($Q33,$Q$8:$Q$1000,1)+COUNTIFS($Q$8:$Q33,$Q33)-1))</f>
        <v/>
      </c>
      <c r="AR33" s="85" t="str">
        <f>IF($G33="","",IF($AW33="","",RANK($AW33,$AW$8:$AW$1000,1)+COUNTIFS($AW$8:$AW33,$AW33)-1))</f>
        <v/>
      </c>
      <c r="AS33" s="85" t="str">
        <f>IF($G33="","",IF($AX33="","",RANK($AX33,$AX$8:$AX$1000,1)+COUNTIFS($AX$8:$AX33,$AX33)-1))</f>
        <v/>
      </c>
      <c r="AU33" s="85" t="str">
        <f t="shared" si="1"/>
        <v/>
      </c>
      <c r="AW33" s="209" t="str">
        <f t="shared" ca="1" si="2"/>
        <v/>
      </c>
      <c r="AX33" s="209" t="str">
        <f t="shared" ca="1" si="3"/>
        <v/>
      </c>
    </row>
    <row r="34" spans="1:50">
      <c r="A34" s="20" t="str">
        <f>IF('יעדים משרדיים ותקשובים'!$E$7="","",'יעדים משרדיים ותקשובים'!$E$7)</f>
        <v>משרד ראש הממשלה</v>
      </c>
      <c r="B34" s="20" t="str">
        <f>IF('יעדים משרדיים ותקשובים'!$I$9="","",'יעדים משרדיים ותקשובים'!$I$9)</f>
        <v>pmo</v>
      </c>
      <c r="C34" s="26">
        <f>ROWS($C$7:$C33)</f>
        <v>27</v>
      </c>
      <c r="D34" s="26" t="str">
        <f>IF(E34="","",INDEX('פעילויות המשרד'!$D$8:$D$150,MATCH(E34,'פעילויות המשרד'!$E$8:$E$150,0)))</f>
        <v/>
      </c>
      <c r="E34" s="17"/>
      <c r="F34" s="26" t="str">
        <f>IF(G34="","",COUNTIFS($D$8:$D34,$D34))</f>
        <v/>
      </c>
      <c r="G34" s="344" t="str">
        <f>IF(OR($E34="",$H34=""),"",IFERROR(CONCATENATE($D34,".",COUNTIFS($D$8:$D34,$D34)),"טעות בהזנה"))</f>
        <v/>
      </c>
      <c r="H34" s="102"/>
      <c r="I34" s="275" t="str">
        <f>IF($E34="","",IF($D34="","",INDEX('פעילויות המשרד'!G:G,MATCH($D34,'פעילויות המשרד'!$D:$D,0))))</f>
        <v/>
      </c>
      <c r="J34" s="275" t="str">
        <f>IF($E34="","",IF($D34="","",INDEX('פעילויות המשרד'!H:H,MATCH($D34,'פעילויות המשרד'!$D:$D,0))))</f>
        <v/>
      </c>
      <c r="K34" s="275" t="str">
        <f>IF($E34="","",IF($D34="","",INDEX('פעילויות המשרד'!K:K,MATCH($D34,'פעילויות המשרד'!$D:$D,0))))</f>
        <v/>
      </c>
      <c r="L34" s="275" t="str">
        <f>IF($E34="","",IF($D34="","",INDEX('פעילויות המשרד'!L:L,MATCH($D34,'פעילויות המשרד'!$D:$D,0))))</f>
        <v/>
      </c>
      <c r="M34" s="275" t="str">
        <f>IF($E34="","",IF($D34="","",INDEX('פעילויות המשרד'!X:X,MATCH($D34,'פעילויות המשרד'!$D:$D,0))))</f>
        <v/>
      </c>
      <c r="N34" s="102"/>
      <c r="O34" s="102"/>
      <c r="P34" s="100"/>
      <c r="Q34" s="100"/>
      <c r="R34" s="98"/>
      <c r="S34" s="101"/>
      <c r="T34" s="99"/>
      <c r="U34" s="103"/>
      <c r="V34" s="99"/>
      <c r="W34" s="103"/>
      <c r="X34" s="99"/>
      <c r="Y34" s="103"/>
      <c r="Z34" s="99"/>
      <c r="AA34" s="103"/>
      <c r="AB34" s="99"/>
      <c r="AC34" s="103"/>
      <c r="AD34" s="121" t="str">
        <f t="shared" si="0"/>
        <v/>
      </c>
      <c r="AE34" s="17"/>
      <c r="AI34" s="26">
        <f>ROWS($AI$7:$AI33)</f>
        <v>27</v>
      </c>
      <c r="AJ34" s="85" t="str">
        <f>IF(OR($T34="",$G34=""),"",MAX($AJ$7:$AN33)+1)</f>
        <v/>
      </c>
      <c r="AK34" s="85" t="str">
        <f>IF(OR(V34="",$G34=""),"",MAX($AJ$7:$AN33,$AJ34:AJ34)+1)</f>
        <v/>
      </c>
      <c r="AL34" s="85" t="str">
        <f>IF(OR(X34="",$G34=""),"",MAX($AJ$7:$AN33,$AJ34:AK34)+1)</f>
        <v/>
      </c>
      <c r="AM34" s="85" t="str">
        <f>IF(OR(Z34="",$G34=""),"",MAX($AJ$7:$AN33,$AJ34:AL34)+1)</f>
        <v/>
      </c>
      <c r="AN34" s="85" t="str">
        <f>IF(OR(AB34="",$G34=""),"",MAX($AJ$7:$AN33,$AJ34:AM34)+1)</f>
        <v/>
      </c>
      <c r="AP34" s="85" t="str">
        <f>IF($G34="","",MAX($AP$7:$AP33)+1)</f>
        <v/>
      </c>
      <c r="AQ34" s="85" t="str">
        <f>IF($G34="","",IF($Q34="","",RANK($Q34,$Q$8:$Q$1000,1)+COUNTIFS($Q$8:$Q34,$Q34)-1))</f>
        <v/>
      </c>
      <c r="AR34" s="85" t="str">
        <f>IF($G34="","",IF($AW34="","",RANK($AW34,$AW$8:$AW$1000,1)+COUNTIFS($AW$8:$AW34,$AW34)-1))</f>
        <v/>
      </c>
      <c r="AS34" s="85" t="str">
        <f>IF($G34="","",IF($AX34="","",RANK($AX34,$AX$8:$AX$1000,1)+COUNTIFS($AX$8:$AX34,$AX34)-1))</f>
        <v/>
      </c>
      <c r="AU34" s="85" t="str">
        <f t="shared" si="1"/>
        <v/>
      </c>
      <c r="AW34" s="209" t="str">
        <f t="shared" ca="1" si="2"/>
        <v/>
      </c>
      <c r="AX34" s="209" t="str">
        <f t="shared" ca="1" si="3"/>
        <v/>
      </c>
    </row>
    <row r="35" spans="1:50">
      <c r="A35" s="20" t="str">
        <f>IF('יעדים משרדיים ותקשובים'!$E$7="","",'יעדים משרדיים ותקשובים'!$E$7)</f>
        <v>משרד ראש הממשלה</v>
      </c>
      <c r="B35" s="20" t="str">
        <f>IF('יעדים משרדיים ותקשובים'!$I$9="","",'יעדים משרדיים ותקשובים'!$I$9)</f>
        <v>pmo</v>
      </c>
      <c r="C35" s="26">
        <f>ROWS($C$7:$C34)</f>
        <v>28</v>
      </c>
      <c r="D35" s="26" t="str">
        <f>IF(E35="","",INDEX('פעילויות המשרד'!$D$8:$D$150,MATCH(E35,'פעילויות המשרד'!$E$8:$E$150,0)))</f>
        <v/>
      </c>
      <c r="E35" s="17"/>
      <c r="F35" s="26" t="str">
        <f>IF(G35="","",COUNTIFS($D$8:$D35,$D35))</f>
        <v/>
      </c>
      <c r="G35" s="344" t="str">
        <f>IF(OR($E35="",$H35=""),"",IFERROR(CONCATENATE($D35,".",COUNTIFS($D$8:$D35,$D35)),"טעות בהזנה"))</f>
        <v/>
      </c>
      <c r="H35" s="102"/>
      <c r="I35" s="275" t="str">
        <f>IF($E35="","",IF($D35="","",INDEX('פעילויות המשרד'!G:G,MATCH($D35,'פעילויות המשרד'!$D:$D,0))))</f>
        <v/>
      </c>
      <c r="J35" s="275" t="str">
        <f>IF($E35="","",IF($D35="","",INDEX('פעילויות המשרד'!H:H,MATCH($D35,'פעילויות המשרד'!$D:$D,0))))</f>
        <v/>
      </c>
      <c r="K35" s="275" t="str">
        <f>IF($E35="","",IF($D35="","",INDEX('פעילויות המשרד'!K:K,MATCH($D35,'פעילויות המשרד'!$D:$D,0))))</f>
        <v/>
      </c>
      <c r="L35" s="275" t="str">
        <f>IF($E35="","",IF($D35="","",INDEX('פעילויות המשרד'!L:L,MATCH($D35,'פעילויות המשרד'!$D:$D,0))))</f>
        <v/>
      </c>
      <c r="M35" s="275" t="str">
        <f>IF($E35="","",IF($D35="","",INDEX('פעילויות המשרד'!X:X,MATCH($D35,'פעילויות המשרד'!$D:$D,0))))</f>
        <v/>
      </c>
      <c r="N35" s="102"/>
      <c r="O35" s="102"/>
      <c r="P35" s="100"/>
      <c r="Q35" s="100"/>
      <c r="R35" s="98"/>
      <c r="S35" s="101"/>
      <c r="T35" s="99"/>
      <c r="U35" s="103"/>
      <c r="V35" s="99"/>
      <c r="W35" s="103"/>
      <c r="X35" s="99"/>
      <c r="Y35" s="103"/>
      <c r="Z35" s="99"/>
      <c r="AA35" s="103"/>
      <c r="AB35" s="99"/>
      <c r="AC35" s="103"/>
      <c r="AD35" s="121" t="str">
        <f t="shared" si="0"/>
        <v/>
      </c>
      <c r="AE35" s="17"/>
      <c r="AI35" s="26">
        <f>ROWS($AI$7:$AI34)</f>
        <v>28</v>
      </c>
      <c r="AJ35" s="85" t="str">
        <f>IF(OR($T35="",$G35=""),"",MAX($AJ$7:$AN34)+1)</f>
        <v/>
      </c>
      <c r="AK35" s="85" t="str">
        <f>IF(OR(V35="",$G35=""),"",MAX($AJ$7:$AN34,$AJ35:AJ35)+1)</f>
        <v/>
      </c>
      <c r="AL35" s="85" t="str">
        <f>IF(OR(X35="",$G35=""),"",MAX($AJ$7:$AN34,$AJ35:AK35)+1)</f>
        <v/>
      </c>
      <c r="AM35" s="85" t="str">
        <f>IF(OR(Z35="",$G35=""),"",MAX($AJ$7:$AN34,$AJ35:AL35)+1)</f>
        <v/>
      </c>
      <c r="AN35" s="85" t="str">
        <f>IF(OR(AB35="",$G35=""),"",MAX($AJ$7:$AN34,$AJ35:AM35)+1)</f>
        <v/>
      </c>
      <c r="AP35" s="85" t="str">
        <f>IF($G35="","",MAX($AP$7:$AP34)+1)</f>
        <v/>
      </c>
      <c r="AQ35" s="85" t="str">
        <f>IF($G35="","",IF($Q35="","",RANK($Q35,$Q$8:$Q$1000,1)+COUNTIFS($Q$8:$Q35,$Q35)-1))</f>
        <v/>
      </c>
      <c r="AR35" s="85" t="str">
        <f>IF($G35="","",IF($AW35="","",RANK($AW35,$AW$8:$AW$1000,1)+COUNTIFS($AW$8:$AW35,$AW35)-1))</f>
        <v/>
      </c>
      <c r="AS35" s="85" t="str">
        <f>IF($G35="","",IF($AX35="","",RANK($AX35,$AX$8:$AX$1000,1)+COUNTIFS($AX$8:$AX35,$AX35)-1))</f>
        <v/>
      </c>
      <c r="AU35" s="85" t="str">
        <f t="shared" si="1"/>
        <v/>
      </c>
      <c r="AW35" s="209" t="str">
        <f t="shared" ca="1" si="2"/>
        <v/>
      </c>
      <c r="AX35" s="209" t="str">
        <f t="shared" ca="1" si="3"/>
        <v/>
      </c>
    </row>
    <row r="36" spans="1:50">
      <c r="A36" s="20" t="str">
        <f>IF('יעדים משרדיים ותקשובים'!$E$7="","",'יעדים משרדיים ותקשובים'!$E$7)</f>
        <v>משרד ראש הממשלה</v>
      </c>
      <c r="B36" s="20" t="str">
        <f>IF('יעדים משרדיים ותקשובים'!$I$9="","",'יעדים משרדיים ותקשובים'!$I$9)</f>
        <v>pmo</v>
      </c>
      <c r="C36" s="26">
        <f>ROWS($C$7:$C35)</f>
        <v>29</v>
      </c>
      <c r="D36" s="26" t="str">
        <f>IF(E36="","",INDEX('פעילויות המשרד'!$D$8:$D$150,MATCH(E36,'פעילויות המשרד'!$E$8:$E$150,0)))</f>
        <v/>
      </c>
      <c r="E36" s="17"/>
      <c r="F36" s="26" t="str">
        <f>IF(G36="","",COUNTIFS($D$8:$D36,$D36))</f>
        <v/>
      </c>
      <c r="G36" s="344" t="str">
        <f>IF(OR($E36="",$H36=""),"",IFERROR(CONCATENATE($D36,".",COUNTIFS($D$8:$D36,$D36)),"טעות בהזנה"))</f>
        <v/>
      </c>
      <c r="H36" s="102"/>
      <c r="I36" s="275" t="str">
        <f>IF($E36="","",IF($D36="","",INDEX('פעילויות המשרד'!G:G,MATCH($D36,'פעילויות המשרד'!$D:$D,0))))</f>
        <v/>
      </c>
      <c r="J36" s="275" t="str">
        <f>IF($E36="","",IF($D36="","",INDEX('פעילויות המשרד'!H:H,MATCH($D36,'פעילויות המשרד'!$D:$D,0))))</f>
        <v/>
      </c>
      <c r="K36" s="275" t="str">
        <f>IF($E36="","",IF($D36="","",INDEX('פעילויות המשרד'!K:K,MATCH($D36,'פעילויות המשרד'!$D:$D,0))))</f>
        <v/>
      </c>
      <c r="L36" s="275" t="str">
        <f>IF($E36="","",IF($D36="","",INDEX('פעילויות המשרד'!L:L,MATCH($D36,'פעילויות המשרד'!$D:$D,0))))</f>
        <v/>
      </c>
      <c r="M36" s="275" t="str">
        <f>IF($E36="","",IF($D36="","",INDEX('פעילויות המשרד'!X:X,MATCH($D36,'פעילויות המשרד'!$D:$D,0))))</f>
        <v/>
      </c>
      <c r="N36" s="102"/>
      <c r="O36" s="102"/>
      <c r="P36" s="100"/>
      <c r="Q36" s="100"/>
      <c r="R36" s="98"/>
      <c r="S36" s="101"/>
      <c r="T36" s="99"/>
      <c r="U36" s="103"/>
      <c r="V36" s="99"/>
      <c r="W36" s="103"/>
      <c r="X36" s="99"/>
      <c r="Y36" s="103"/>
      <c r="Z36" s="99"/>
      <c r="AA36" s="103"/>
      <c r="AB36" s="99"/>
      <c r="AC36" s="103"/>
      <c r="AD36" s="121" t="str">
        <f t="shared" si="0"/>
        <v/>
      </c>
      <c r="AE36" s="17"/>
      <c r="AI36" s="26">
        <f>ROWS($AI$7:$AI35)</f>
        <v>29</v>
      </c>
      <c r="AJ36" s="85" t="str">
        <f>IF(OR($T36="",$G36=""),"",MAX($AJ$7:$AN35)+1)</f>
        <v/>
      </c>
      <c r="AK36" s="85" t="str">
        <f>IF(OR(V36="",$G36=""),"",MAX($AJ$7:$AN35,$AJ36:AJ36)+1)</f>
        <v/>
      </c>
      <c r="AL36" s="85" t="str">
        <f>IF(OR(X36="",$G36=""),"",MAX($AJ$7:$AN35,$AJ36:AK36)+1)</f>
        <v/>
      </c>
      <c r="AM36" s="85" t="str">
        <f>IF(OR(Z36="",$G36=""),"",MAX($AJ$7:$AN35,$AJ36:AL36)+1)</f>
        <v/>
      </c>
      <c r="AN36" s="85" t="str">
        <f>IF(OR(AB36="",$G36=""),"",MAX($AJ$7:$AN35,$AJ36:AM36)+1)</f>
        <v/>
      </c>
      <c r="AP36" s="85" t="str">
        <f>IF($G36="","",MAX($AP$7:$AP35)+1)</f>
        <v/>
      </c>
      <c r="AQ36" s="85" t="str">
        <f>IF($G36="","",IF($Q36="","",RANK($Q36,$Q$8:$Q$1000,1)+COUNTIFS($Q$8:$Q36,$Q36)-1))</f>
        <v/>
      </c>
      <c r="AR36" s="85" t="str">
        <f>IF($G36="","",IF($AW36="","",RANK($AW36,$AW$8:$AW$1000,1)+COUNTIFS($AW$8:$AW36,$AW36)-1))</f>
        <v/>
      </c>
      <c r="AS36" s="85" t="str">
        <f>IF($G36="","",IF($AX36="","",RANK($AX36,$AX$8:$AX$1000,1)+COUNTIFS($AX$8:$AX36,$AX36)-1))</f>
        <v/>
      </c>
      <c r="AU36" s="85" t="str">
        <f t="shared" si="1"/>
        <v/>
      </c>
      <c r="AW36" s="209" t="str">
        <f t="shared" ca="1" si="2"/>
        <v/>
      </c>
      <c r="AX36" s="209" t="str">
        <f t="shared" ca="1" si="3"/>
        <v/>
      </c>
    </row>
    <row r="37" spans="1:50">
      <c r="A37" s="20" t="str">
        <f>IF('יעדים משרדיים ותקשובים'!$E$7="","",'יעדים משרדיים ותקשובים'!$E$7)</f>
        <v>משרד ראש הממשלה</v>
      </c>
      <c r="B37" s="20" t="str">
        <f>IF('יעדים משרדיים ותקשובים'!$I$9="","",'יעדים משרדיים ותקשובים'!$I$9)</f>
        <v>pmo</v>
      </c>
      <c r="C37" s="26">
        <f>ROWS($C$7:$C36)</f>
        <v>30</v>
      </c>
      <c r="D37" s="26" t="str">
        <f>IF(E37="","",INDEX('פעילויות המשרד'!$D$8:$D$150,MATCH(E37,'פעילויות המשרד'!$E$8:$E$150,0)))</f>
        <v/>
      </c>
      <c r="E37" s="17"/>
      <c r="F37" s="26" t="str">
        <f>IF(G37="","",COUNTIFS($D$8:$D37,$D37))</f>
        <v/>
      </c>
      <c r="G37" s="344" t="str">
        <f>IF(OR($E37="",$H37=""),"",IFERROR(CONCATENATE($D37,".",COUNTIFS($D$8:$D37,$D37)),"טעות בהזנה"))</f>
        <v/>
      </c>
      <c r="H37" s="102"/>
      <c r="I37" s="275" t="str">
        <f>IF($E37="","",IF($D37="","",INDEX('פעילויות המשרד'!G:G,MATCH($D37,'פעילויות המשרד'!$D:$D,0))))</f>
        <v/>
      </c>
      <c r="J37" s="275" t="str">
        <f>IF($E37="","",IF($D37="","",INDEX('פעילויות המשרד'!H:H,MATCH($D37,'פעילויות המשרד'!$D:$D,0))))</f>
        <v/>
      </c>
      <c r="K37" s="275" t="str">
        <f>IF($E37="","",IF($D37="","",INDEX('פעילויות המשרד'!K:K,MATCH($D37,'פעילויות המשרד'!$D:$D,0))))</f>
        <v/>
      </c>
      <c r="L37" s="275" t="str">
        <f>IF($E37="","",IF($D37="","",INDEX('פעילויות המשרד'!L:L,MATCH($D37,'פעילויות המשרד'!$D:$D,0))))</f>
        <v/>
      </c>
      <c r="M37" s="275" t="str">
        <f>IF($E37="","",IF($D37="","",INDEX('פעילויות המשרד'!X:X,MATCH($D37,'פעילויות המשרד'!$D:$D,0))))</f>
        <v/>
      </c>
      <c r="N37" s="102"/>
      <c r="O37" s="102"/>
      <c r="P37" s="100"/>
      <c r="Q37" s="100"/>
      <c r="R37" s="98"/>
      <c r="S37" s="101"/>
      <c r="T37" s="99"/>
      <c r="U37" s="103"/>
      <c r="V37" s="99"/>
      <c r="W37" s="103"/>
      <c r="X37" s="99"/>
      <c r="Y37" s="103"/>
      <c r="Z37" s="99"/>
      <c r="AA37" s="103"/>
      <c r="AB37" s="99"/>
      <c r="AC37" s="103"/>
      <c r="AD37" s="121" t="str">
        <f t="shared" si="0"/>
        <v/>
      </c>
      <c r="AE37" s="17"/>
      <c r="AI37" s="26">
        <f>ROWS($AI$7:$AI36)</f>
        <v>30</v>
      </c>
      <c r="AJ37" s="85" t="str">
        <f>IF(OR($T37="",$G37=""),"",MAX($AJ$7:$AN36)+1)</f>
        <v/>
      </c>
      <c r="AK37" s="85" t="str">
        <f>IF(OR(V37="",$G37=""),"",MAX($AJ$7:$AN36,$AJ37:AJ37)+1)</f>
        <v/>
      </c>
      <c r="AL37" s="85" t="str">
        <f>IF(OR(X37="",$G37=""),"",MAX($AJ$7:$AN36,$AJ37:AK37)+1)</f>
        <v/>
      </c>
      <c r="AM37" s="85" t="str">
        <f>IF(OR(Z37="",$G37=""),"",MAX($AJ$7:$AN36,$AJ37:AL37)+1)</f>
        <v/>
      </c>
      <c r="AN37" s="85" t="str">
        <f>IF(OR(AB37="",$G37=""),"",MAX($AJ$7:$AN36,$AJ37:AM37)+1)</f>
        <v/>
      </c>
      <c r="AP37" s="85" t="str">
        <f>IF($G37="","",MAX($AP$7:$AP36)+1)</f>
        <v/>
      </c>
      <c r="AQ37" s="85" t="str">
        <f>IF($G37="","",IF($Q37="","",RANK($Q37,$Q$8:$Q$1000,1)+COUNTIFS($Q$8:$Q37,$Q37)-1))</f>
        <v/>
      </c>
      <c r="AR37" s="85" t="str">
        <f>IF($G37="","",IF($AW37="","",RANK($AW37,$AW$8:$AW$1000,1)+COUNTIFS($AW$8:$AW37,$AW37)-1))</f>
        <v/>
      </c>
      <c r="AS37" s="85" t="str">
        <f>IF($G37="","",IF($AX37="","",RANK($AX37,$AX$8:$AX$1000,1)+COUNTIFS($AX$8:$AX37,$AX37)-1))</f>
        <v/>
      </c>
      <c r="AU37" s="85" t="str">
        <f t="shared" si="1"/>
        <v/>
      </c>
      <c r="AW37" s="209" t="str">
        <f t="shared" ca="1" si="2"/>
        <v/>
      </c>
      <c r="AX37" s="209" t="str">
        <f t="shared" ca="1" si="3"/>
        <v/>
      </c>
    </row>
    <row r="38" spans="1:50">
      <c r="A38" s="20" t="str">
        <f>IF('יעדים משרדיים ותקשובים'!$E$7="","",'יעדים משרדיים ותקשובים'!$E$7)</f>
        <v>משרד ראש הממשלה</v>
      </c>
      <c r="B38" s="20" t="str">
        <f>IF('יעדים משרדיים ותקשובים'!$I$9="","",'יעדים משרדיים ותקשובים'!$I$9)</f>
        <v>pmo</v>
      </c>
      <c r="C38" s="26">
        <f>ROWS($C$7:$C37)</f>
        <v>31</v>
      </c>
      <c r="D38" s="26" t="str">
        <f>IF(E38="","",INDEX('פעילויות המשרד'!$D$8:$D$150,MATCH(E38,'פעילויות המשרד'!$E$8:$E$150,0)))</f>
        <v/>
      </c>
      <c r="E38" s="17"/>
      <c r="F38" s="26" t="str">
        <f>IF(G38="","",COUNTIFS($D$8:$D38,$D38))</f>
        <v/>
      </c>
      <c r="G38" s="344" t="str">
        <f>IF(OR($E38="",$H38=""),"",IFERROR(CONCATENATE($D38,".",COUNTIFS($D$8:$D38,$D38)),"טעות בהזנה"))</f>
        <v/>
      </c>
      <c r="H38" s="99"/>
      <c r="I38" s="275" t="str">
        <f>IF($E38="","",IF($D38="","",INDEX('פעילויות המשרד'!G:G,MATCH($D38,'פעילויות המשרד'!$D:$D,0))))</f>
        <v/>
      </c>
      <c r="J38" s="275" t="str">
        <f>IF($E38="","",IF($D38="","",INDEX('פעילויות המשרד'!H:H,MATCH($D38,'פעילויות המשרד'!$D:$D,0))))</f>
        <v/>
      </c>
      <c r="K38" s="275" t="str">
        <f>IF($E38="","",IF($D38="","",INDEX('פעילויות המשרד'!K:K,MATCH($D38,'פעילויות המשרד'!$D:$D,0))))</f>
        <v/>
      </c>
      <c r="L38" s="275" t="str">
        <f>IF($E38="","",IF($D38="","",INDEX('פעילויות המשרד'!L:L,MATCH($D38,'פעילויות המשרד'!$D:$D,0))))</f>
        <v/>
      </c>
      <c r="M38" s="275" t="str">
        <f>IF($E38="","",IF($D38="","",INDEX('פעילויות המשרד'!X:X,MATCH($D38,'פעילויות המשרד'!$D:$D,0))))</f>
        <v/>
      </c>
      <c r="N38" s="99"/>
      <c r="O38" s="99"/>
      <c r="P38" s="100"/>
      <c r="Q38" s="100"/>
      <c r="R38" s="98"/>
      <c r="S38" s="101"/>
      <c r="T38" s="99"/>
      <c r="U38" s="103"/>
      <c r="V38" s="99"/>
      <c r="W38" s="103"/>
      <c r="X38" s="99"/>
      <c r="Y38" s="103"/>
      <c r="Z38" s="99"/>
      <c r="AA38" s="103"/>
      <c r="AB38" s="99"/>
      <c r="AC38" s="103"/>
      <c r="AD38" s="121" t="str">
        <f t="shared" si="0"/>
        <v/>
      </c>
      <c r="AE38" s="92"/>
      <c r="AI38" s="26">
        <f>ROWS($AI$7:$AI37)</f>
        <v>31</v>
      </c>
      <c r="AJ38" s="85" t="str">
        <f>IF(OR($T38="",$G38=""),"",MAX($AJ$7:$AN37)+1)</f>
        <v/>
      </c>
      <c r="AK38" s="85" t="str">
        <f>IF(OR(V38="",$G38=""),"",MAX($AJ$7:$AN37,$AJ38:AJ38)+1)</f>
        <v/>
      </c>
      <c r="AL38" s="85" t="str">
        <f>IF(OR(X38="",$G38=""),"",MAX($AJ$7:$AN37,$AJ38:AK38)+1)</f>
        <v/>
      </c>
      <c r="AM38" s="85" t="str">
        <f>IF(OR(Z38="",$G38=""),"",MAX($AJ$7:$AN37,$AJ38:AL38)+1)</f>
        <v/>
      </c>
      <c r="AN38" s="85" t="str">
        <f>IF(OR(AB38="",$G38=""),"",MAX($AJ$7:$AN37,$AJ38:AM38)+1)</f>
        <v/>
      </c>
      <c r="AP38" s="85" t="str">
        <f>IF($G38="","",MAX($AP$7:$AP37)+1)</f>
        <v/>
      </c>
      <c r="AQ38" s="85" t="str">
        <f>IF($G38="","",IF($Q38="","",RANK($Q38,$Q$8:$Q$1000,1)+COUNTIFS($Q$8:$Q38,$Q38)-1))</f>
        <v/>
      </c>
      <c r="AR38" s="85" t="str">
        <f>IF($G38="","",IF($AW38="","",RANK($AW38,$AW$8:$AW$1000,1)+COUNTIFS($AW$8:$AW38,$AW38)-1))</f>
        <v/>
      </c>
      <c r="AS38" s="85" t="str">
        <f>IF($G38="","",IF($AX38="","",RANK($AX38,$AX$8:$AX$1000,1)+COUNTIFS($AX$8:$AX38,$AX38)-1))</f>
        <v/>
      </c>
      <c r="AU38" s="85" t="str">
        <f t="shared" si="1"/>
        <v/>
      </c>
      <c r="AW38" s="209" t="str">
        <f ca="1">IF($G38="","",IF($Q38="","",IF(AND($S38&lt;1,$Q38&lt;TODAY()),$Q38,"")))</f>
        <v/>
      </c>
      <c r="AX38" s="209" t="str">
        <f t="shared" ca="1" si="3"/>
        <v/>
      </c>
    </row>
    <row r="39" spans="1:50">
      <c r="A39" s="20" t="str">
        <f>IF('יעדים משרדיים ותקשובים'!$E$7="","",'יעדים משרדיים ותקשובים'!$E$7)</f>
        <v>משרד ראש הממשלה</v>
      </c>
      <c r="B39" s="20" t="str">
        <f>IF('יעדים משרדיים ותקשובים'!$I$9="","",'יעדים משרדיים ותקשובים'!$I$9)</f>
        <v>pmo</v>
      </c>
      <c r="C39" s="26">
        <f>ROWS($C$7:$C38)</f>
        <v>32</v>
      </c>
      <c r="D39" s="26" t="str">
        <f>IF(E39="","",INDEX('פעילויות המשרד'!$D$8:$D$150,MATCH(E39,'פעילויות המשרד'!$E$8:$E$150,0)))</f>
        <v/>
      </c>
      <c r="E39" s="17"/>
      <c r="F39" s="26" t="str">
        <f>IF(G39="","",COUNTIFS($D$8:$D39,$D39))</f>
        <v/>
      </c>
      <c r="G39" s="344" t="str">
        <f>IF(OR($E39="",$H39=""),"",IFERROR(CONCATENATE($D39,".",COUNTIFS($D$8:$D39,$D39)),"טעות בהזנה"))</f>
        <v/>
      </c>
      <c r="H39" s="99"/>
      <c r="I39" s="275" t="str">
        <f>IF($E39="","",IF($D39="","",INDEX('פעילויות המשרד'!G:G,MATCH($D39,'פעילויות המשרד'!$D:$D,0))))</f>
        <v/>
      </c>
      <c r="J39" s="275" t="str">
        <f>IF($E39="","",IF($D39="","",INDEX('פעילויות המשרד'!H:H,MATCH($D39,'פעילויות המשרד'!$D:$D,0))))</f>
        <v/>
      </c>
      <c r="K39" s="275" t="str">
        <f>IF($E39="","",IF($D39="","",INDEX('פעילויות המשרד'!K:K,MATCH($D39,'פעילויות המשרד'!$D:$D,0))))</f>
        <v/>
      </c>
      <c r="L39" s="275" t="str">
        <f>IF($E39="","",IF($D39="","",INDEX('פעילויות המשרד'!L:L,MATCH($D39,'פעילויות המשרד'!$D:$D,0))))</f>
        <v/>
      </c>
      <c r="M39" s="275" t="str">
        <f>IF($E39="","",IF($D39="","",INDEX('פעילויות המשרד'!X:X,MATCH($D39,'פעילויות המשרד'!$D:$D,0))))</f>
        <v/>
      </c>
      <c r="N39" s="99"/>
      <c r="O39" s="99"/>
      <c r="P39" s="100"/>
      <c r="Q39" s="100"/>
      <c r="R39" s="98"/>
      <c r="S39" s="101"/>
      <c r="T39" s="99"/>
      <c r="U39" s="103"/>
      <c r="V39" s="99"/>
      <c r="W39" s="103"/>
      <c r="X39" s="99"/>
      <c r="Y39" s="103"/>
      <c r="Z39" s="99"/>
      <c r="AA39" s="103"/>
      <c r="AB39" s="99"/>
      <c r="AC39" s="103"/>
      <c r="AD39" s="121" t="str">
        <f t="shared" si="0"/>
        <v/>
      </c>
      <c r="AE39" s="92"/>
      <c r="AI39" s="26">
        <f>ROWS($AI$7:$AI38)</f>
        <v>32</v>
      </c>
      <c r="AJ39" s="85" t="str">
        <f>IF(OR($T39="",$G39=""),"",MAX($AJ$7:$AN38)+1)</f>
        <v/>
      </c>
      <c r="AK39" s="85" t="str">
        <f>IF(OR(V39="",$G39=""),"",MAX($AJ$7:$AN38,$AJ39:AJ39)+1)</f>
        <v/>
      </c>
      <c r="AL39" s="85" t="str">
        <f>IF(OR(X39="",$G39=""),"",MAX($AJ$7:$AN38,$AJ39:AK39)+1)</f>
        <v/>
      </c>
      <c r="AM39" s="85" t="str">
        <f>IF(OR(Z39="",$G39=""),"",MAX($AJ$7:$AN38,$AJ39:AL39)+1)</f>
        <v/>
      </c>
      <c r="AN39" s="85" t="str">
        <f>IF(OR(AB39="",$G39=""),"",MAX($AJ$7:$AN38,$AJ39:AM39)+1)</f>
        <v/>
      </c>
      <c r="AP39" s="85" t="str">
        <f>IF($G39="","",MAX($AP$7:$AP38)+1)</f>
        <v/>
      </c>
      <c r="AQ39" s="85" t="str">
        <f>IF($G39="","",IF($Q39="","",RANK($Q39,$Q$8:$Q$1000,1)+COUNTIFS($Q$8:$Q39,$Q39)-1))</f>
        <v/>
      </c>
      <c r="AR39" s="85" t="str">
        <f>IF($G39="","",IF($AW39="","",RANK($AW39,$AW$8:$AW$1000,1)+COUNTIFS($AW$8:$AW39,$AW39)-1))</f>
        <v/>
      </c>
      <c r="AS39" s="85" t="str">
        <f>IF($G39="","",IF($AX39="","",RANK($AX39,$AX$8:$AX$1000,1)+COUNTIFS($AX$8:$AX39,$AX39)-1))</f>
        <v/>
      </c>
      <c r="AU39" s="85" t="str">
        <f t="shared" si="1"/>
        <v/>
      </c>
      <c r="AW39" s="209" t="str">
        <f ca="1">IF($G39="","",IF($Q39="","",IF(AND($S39&lt;1,$Q39&lt;TODAY()),$Q39,"")))</f>
        <v/>
      </c>
      <c r="AX39" s="209" t="str">
        <f t="shared" ca="1" si="3"/>
        <v/>
      </c>
    </row>
    <row r="40" spans="1:50">
      <c r="A40" s="20" t="str">
        <f>IF('יעדים משרדיים ותקשובים'!$E$7="","",'יעדים משרדיים ותקשובים'!$E$7)</f>
        <v>משרד ראש הממשלה</v>
      </c>
      <c r="B40" s="20" t="str">
        <f>IF('יעדים משרדיים ותקשובים'!$I$9="","",'יעדים משרדיים ותקשובים'!$I$9)</f>
        <v>pmo</v>
      </c>
      <c r="C40" s="26">
        <f>ROWS($C$7:$C39)</f>
        <v>33</v>
      </c>
      <c r="D40" s="26" t="str">
        <f>IF(E40="","",INDEX('פעילויות המשרד'!$D$8:$D$150,MATCH(E40,'פעילויות המשרד'!$E$8:$E$150,0)))</f>
        <v/>
      </c>
      <c r="E40" s="17"/>
      <c r="F40" s="26" t="str">
        <f>IF(G40="","",COUNTIFS($D$8:$D40,$D40))</f>
        <v/>
      </c>
      <c r="G40" s="344" t="str">
        <f>IF(OR($E40="",$H40=""),"",IFERROR(CONCATENATE($D40,".",COUNTIFS($D$8:$D40,$D40)),"טעות בהזנה"))</f>
        <v/>
      </c>
      <c r="H40" s="99"/>
      <c r="I40" s="275" t="str">
        <f>IF($E40="","",IF($D40="","",INDEX('פעילויות המשרד'!G:G,MATCH($D40,'פעילויות המשרד'!$D:$D,0))))</f>
        <v/>
      </c>
      <c r="J40" s="275" t="str">
        <f>IF($E40="","",IF($D40="","",INDEX('פעילויות המשרד'!H:H,MATCH($D40,'פעילויות המשרד'!$D:$D,0))))</f>
        <v/>
      </c>
      <c r="K40" s="275" t="str">
        <f>IF($E40="","",IF($D40="","",INDEX('פעילויות המשרד'!K:K,MATCH($D40,'פעילויות המשרד'!$D:$D,0))))</f>
        <v/>
      </c>
      <c r="L40" s="275" t="str">
        <f>IF($E40="","",IF($D40="","",INDEX('פעילויות המשרד'!L:L,MATCH($D40,'פעילויות המשרד'!$D:$D,0))))</f>
        <v/>
      </c>
      <c r="M40" s="275" t="str">
        <f>IF($E40="","",IF($D40="","",INDEX('פעילויות המשרד'!X:X,MATCH($D40,'פעילויות המשרד'!$D:$D,0))))</f>
        <v/>
      </c>
      <c r="N40" s="99"/>
      <c r="O40" s="99"/>
      <c r="P40" s="100"/>
      <c r="Q40" s="100"/>
      <c r="R40" s="98"/>
      <c r="S40" s="101"/>
      <c r="T40" s="99"/>
      <c r="U40" s="103"/>
      <c r="V40" s="99"/>
      <c r="W40" s="103"/>
      <c r="X40" s="99"/>
      <c r="Y40" s="103"/>
      <c r="Z40" s="99"/>
      <c r="AA40" s="103"/>
      <c r="AB40" s="99"/>
      <c r="AC40" s="103"/>
      <c r="AD40" s="121" t="str">
        <f t="shared" si="0"/>
        <v/>
      </c>
      <c r="AE40" s="92"/>
      <c r="AI40" s="26">
        <f>ROWS($AI$7:$AI39)</f>
        <v>33</v>
      </c>
      <c r="AJ40" s="85" t="str">
        <f>IF(OR($T40="",$G40=""),"",MAX($AJ$7:$AN39)+1)</f>
        <v/>
      </c>
      <c r="AK40" s="85" t="str">
        <f>IF(OR(V40="",$G40=""),"",MAX($AJ$7:$AN39,$AJ40:AJ40)+1)</f>
        <v/>
      </c>
      <c r="AL40" s="85" t="str">
        <f>IF(OR(X40="",$G40=""),"",MAX($AJ$7:$AN39,$AJ40:AK40)+1)</f>
        <v/>
      </c>
      <c r="AM40" s="85" t="str">
        <f>IF(OR(Z40="",$G40=""),"",MAX($AJ$7:$AN39,$AJ40:AL40)+1)</f>
        <v/>
      </c>
      <c r="AN40" s="85" t="str">
        <f>IF(OR(AB40="",$G40=""),"",MAX($AJ$7:$AN39,$AJ40:AM40)+1)</f>
        <v/>
      </c>
      <c r="AP40" s="85" t="str">
        <f>IF($G40="","",MAX($AP$7:$AP39)+1)</f>
        <v/>
      </c>
      <c r="AQ40" s="85" t="str">
        <f>IF($G40="","",IF($Q40="","",RANK($Q40,$Q$8:$Q$1000,1)+COUNTIFS($Q$8:$Q40,$Q40)-1))</f>
        <v/>
      </c>
      <c r="AR40" s="85" t="str">
        <f>IF($G40="","",IF($AW40="","",RANK($AW40,$AW$8:$AW$1000,1)+COUNTIFS($AW$8:$AW40,$AW40)-1))</f>
        <v/>
      </c>
      <c r="AS40" s="85" t="str">
        <f>IF($G40="","",IF($AX40="","",RANK($AX40,$AX$8:$AX$1000,1)+COUNTIFS($AX$8:$AX40,$AX40)-1))</f>
        <v/>
      </c>
      <c r="AU40" s="85" t="str">
        <f t="shared" si="1"/>
        <v/>
      </c>
      <c r="AW40" s="209" t="str">
        <f ca="1">IF($G40="","",IF($Q40="","",IF(AND($S40&lt;1,$Q40&lt;TODAY()),$Q40,"")))</f>
        <v/>
      </c>
      <c r="AX40" s="209" t="str">
        <f t="shared" ca="1" si="3"/>
        <v/>
      </c>
    </row>
    <row r="41" spans="1:50">
      <c r="A41" s="20" t="str">
        <f>IF('יעדים משרדיים ותקשובים'!$E$7="","",'יעדים משרדיים ותקשובים'!$E$7)</f>
        <v>משרד ראש הממשלה</v>
      </c>
      <c r="B41" s="20" t="str">
        <f>IF('יעדים משרדיים ותקשובים'!$I$9="","",'יעדים משרדיים ותקשובים'!$I$9)</f>
        <v>pmo</v>
      </c>
      <c r="C41" s="26">
        <f>ROWS($C$7:$C40)</f>
        <v>34</v>
      </c>
      <c r="D41" s="26" t="str">
        <f>IF(E41="","",INDEX('פעילויות המשרד'!$D$8:$D$150,MATCH(E41,'פעילויות המשרד'!$E$8:$E$150,0)))</f>
        <v/>
      </c>
      <c r="E41" s="17"/>
      <c r="F41" s="26" t="str">
        <f>IF(G41="","",COUNTIFS($D$8:$D41,$D41))</f>
        <v/>
      </c>
      <c r="G41" s="344" t="str">
        <f>IF(OR($E41="",$H41=""),"",IFERROR(CONCATENATE($D41,".",COUNTIFS($D$8:$D41,$D41)),"טעות בהזנה"))</f>
        <v/>
      </c>
      <c r="H41" s="102"/>
      <c r="I41" s="275" t="str">
        <f>IF($E41="","",IF($D41="","",INDEX('פעילויות המשרד'!G:G,MATCH($D41,'פעילויות המשרד'!$D:$D,0))))</f>
        <v/>
      </c>
      <c r="J41" s="275" t="str">
        <f>IF($E41="","",IF($D41="","",INDEX('פעילויות המשרד'!H:H,MATCH($D41,'פעילויות המשרד'!$D:$D,0))))</f>
        <v/>
      </c>
      <c r="K41" s="275" t="str">
        <f>IF($E41="","",IF($D41="","",INDEX('פעילויות המשרד'!K:K,MATCH($D41,'פעילויות המשרד'!$D:$D,0))))</f>
        <v/>
      </c>
      <c r="L41" s="275" t="str">
        <f>IF($E41="","",IF($D41="","",INDEX('פעילויות המשרד'!L:L,MATCH($D41,'פעילויות המשרד'!$D:$D,0))))</f>
        <v/>
      </c>
      <c r="M41" s="275" t="str">
        <f>IF($E41="","",IF($D41="","",INDEX('פעילויות המשרד'!X:X,MATCH($D41,'פעילויות המשרד'!$D:$D,0))))</f>
        <v/>
      </c>
      <c r="N41" s="102"/>
      <c r="O41" s="102"/>
      <c r="P41" s="100"/>
      <c r="Q41" s="100"/>
      <c r="R41" s="98"/>
      <c r="S41" s="101"/>
      <c r="T41" s="99"/>
      <c r="U41" s="103"/>
      <c r="V41" s="99"/>
      <c r="W41" s="103"/>
      <c r="X41" s="99"/>
      <c r="Y41" s="103"/>
      <c r="Z41" s="99"/>
      <c r="AA41" s="103"/>
      <c r="AB41" s="99"/>
      <c r="AC41" s="103"/>
      <c r="AD41" s="121" t="str">
        <f t="shared" si="0"/>
        <v/>
      </c>
      <c r="AE41" s="17"/>
      <c r="AI41" s="26">
        <f>ROWS($AI$7:$AI40)</f>
        <v>34</v>
      </c>
      <c r="AJ41" s="85" t="str">
        <f>IF(OR($T41="",$G41=""),"",MAX($AJ$7:$AN40)+1)</f>
        <v/>
      </c>
      <c r="AK41" s="85" t="str">
        <f>IF(OR(V41="",$G41=""),"",MAX($AJ$7:$AN40,$AJ41:AJ41)+1)</f>
        <v/>
      </c>
      <c r="AL41" s="85" t="str">
        <f>IF(OR(X41="",$G41=""),"",MAX($AJ$7:$AN40,$AJ41:AK41)+1)</f>
        <v/>
      </c>
      <c r="AM41" s="85" t="str">
        <f>IF(OR(Z41="",$G41=""),"",MAX($AJ$7:$AN40,$AJ41:AL41)+1)</f>
        <v/>
      </c>
      <c r="AN41" s="85" t="str">
        <f>IF(OR(AB41="",$G41=""),"",MAX($AJ$7:$AN40,$AJ41:AM41)+1)</f>
        <v/>
      </c>
      <c r="AP41" s="85" t="str">
        <f>IF($G41="","",MAX($AP$7:$AP40)+1)</f>
        <v/>
      </c>
      <c r="AQ41" s="85" t="str">
        <f>IF($G41="","",IF($Q41="","",RANK($Q41,$Q$8:$Q$1000,1)+COUNTIFS($Q$8:$Q41,$Q41)-1))</f>
        <v/>
      </c>
      <c r="AR41" s="85" t="str">
        <f>IF($G41="","",IF($AW41="","",RANK($AW41,$AW$8:$AW$1000,1)+COUNTIFS($AW$8:$AW41,$AW41)-1))</f>
        <v/>
      </c>
      <c r="AS41" s="85" t="str">
        <f>IF($G41="","",IF($AX41="","",RANK($AX41,$AX$8:$AX$1000,1)+COUNTIFS($AX$8:$AX41,$AX41)-1))</f>
        <v/>
      </c>
      <c r="AU41" s="85" t="str">
        <f t="shared" si="1"/>
        <v/>
      </c>
      <c r="AW41" s="209" t="str">
        <f ca="1">IF($G41="","",IF($Q41="","",IF(AND($S41&lt;1,$Q41&lt;TODAY()),$Q41,"")))</f>
        <v/>
      </c>
      <c r="AX41" s="209" t="str">
        <f t="shared" ca="1" si="3"/>
        <v/>
      </c>
    </row>
    <row r="42" spans="1:50">
      <c r="A42" s="20" t="str">
        <f>IF('יעדים משרדיים ותקשובים'!$E$7="","",'יעדים משרדיים ותקשובים'!$E$7)</f>
        <v>משרד ראש הממשלה</v>
      </c>
      <c r="B42" s="20" t="str">
        <f>IF('יעדים משרדיים ותקשובים'!$I$9="","",'יעדים משרדיים ותקשובים'!$I$9)</f>
        <v>pmo</v>
      </c>
      <c r="C42" s="26">
        <f>ROWS($C$7:$C41)</f>
        <v>35</v>
      </c>
      <c r="D42" s="26" t="str">
        <f>IF(E42="","",INDEX('פעילויות המשרד'!$D$8:$D$150,MATCH(E42,'פעילויות המשרד'!$E$8:$E$150,0)))</f>
        <v/>
      </c>
      <c r="E42" s="17"/>
      <c r="F42" s="26" t="str">
        <f>IF(G42="","",COUNTIFS($D$8:$D42,$D42))</f>
        <v/>
      </c>
      <c r="G42" s="344" t="str">
        <f>IF(OR($E42="",$H42=""),"",IFERROR(CONCATENATE($D42,".",COUNTIFS($D$8:$D42,$D42)),"טעות בהזנה"))</f>
        <v/>
      </c>
      <c r="H42" s="102"/>
      <c r="I42" s="275" t="str">
        <f>IF($E42="","",IF($D42="","",INDEX('פעילויות המשרד'!G:G,MATCH($D42,'פעילויות המשרד'!$D:$D,0))))</f>
        <v/>
      </c>
      <c r="J42" s="275" t="str">
        <f>IF($E42="","",IF($D42="","",INDEX('פעילויות המשרד'!H:H,MATCH($D42,'פעילויות המשרד'!$D:$D,0))))</f>
        <v/>
      </c>
      <c r="K42" s="275" t="str">
        <f>IF($E42="","",IF($D42="","",INDEX('פעילויות המשרד'!K:K,MATCH($D42,'פעילויות המשרד'!$D:$D,0))))</f>
        <v/>
      </c>
      <c r="L42" s="275" t="str">
        <f>IF($E42="","",IF($D42="","",INDEX('פעילויות המשרד'!L:L,MATCH($D42,'פעילויות המשרד'!$D:$D,0))))</f>
        <v/>
      </c>
      <c r="M42" s="275" t="str">
        <f>IF($E42="","",IF($D42="","",INDEX('פעילויות המשרד'!X:X,MATCH($D42,'פעילויות המשרד'!$D:$D,0))))</f>
        <v/>
      </c>
      <c r="N42" s="102"/>
      <c r="O42" s="102"/>
      <c r="P42" s="100"/>
      <c r="Q42" s="100"/>
      <c r="R42" s="98"/>
      <c r="S42" s="101"/>
      <c r="T42" s="99"/>
      <c r="U42" s="103"/>
      <c r="V42" s="99"/>
      <c r="W42" s="103"/>
      <c r="X42" s="99"/>
      <c r="Y42" s="103"/>
      <c r="Z42" s="99"/>
      <c r="AA42" s="103"/>
      <c r="AB42" s="99"/>
      <c r="AC42" s="103"/>
      <c r="AD42" s="121" t="str">
        <f t="shared" si="0"/>
        <v/>
      </c>
      <c r="AE42" s="17"/>
      <c r="AI42" s="26">
        <f>ROWS($AI$7:$AI41)</f>
        <v>35</v>
      </c>
      <c r="AJ42" s="85" t="str">
        <f>IF(OR($T42="",$G42=""),"",MAX($AJ$7:$AN41)+1)</f>
        <v/>
      </c>
      <c r="AK42" s="85" t="str">
        <f>IF(OR(V42="",$G42=""),"",MAX($AJ$7:$AN41,$AJ42:AJ42)+1)</f>
        <v/>
      </c>
      <c r="AL42" s="85" t="str">
        <f>IF(OR(X42="",$G42=""),"",MAX($AJ$7:$AN41,$AJ42:AK42)+1)</f>
        <v/>
      </c>
      <c r="AM42" s="85" t="str">
        <f>IF(OR(Z42="",$G42=""),"",MAX($AJ$7:$AN41,$AJ42:AL42)+1)</f>
        <v/>
      </c>
      <c r="AN42" s="85" t="str">
        <f>IF(OR(AB42="",$G42=""),"",MAX($AJ$7:$AN41,$AJ42:AM42)+1)</f>
        <v/>
      </c>
      <c r="AP42" s="85" t="str">
        <f>IF($G42="","",MAX($AP$7:$AP41)+1)</f>
        <v/>
      </c>
      <c r="AQ42" s="85" t="str">
        <f>IF($G42="","",IF($Q42="","",RANK($Q42,$Q$8:$Q$1000,1)+COUNTIFS($Q$8:$Q42,$Q42)-1))</f>
        <v/>
      </c>
      <c r="AR42" s="85" t="str">
        <f>IF($G42="","",IF($AW42="","",RANK($AW42,$AW$8:$AW$1000,1)+COUNTIFS($AW$8:$AW42,$AW42)-1))</f>
        <v/>
      </c>
      <c r="AS42" s="85" t="str">
        <f>IF($G42="","",IF($AX42="","",RANK($AX42,$AX$8:$AX$1000,1)+COUNTIFS($AX$8:$AX42,$AX42)-1))</f>
        <v/>
      </c>
      <c r="AU42" s="85" t="str">
        <f t="shared" si="1"/>
        <v/>
      </c>
      <c r="AW42" s="209" t="str">
        <f ca="1">IF($G42="","",IF($Q42="","",IF(AND($S42&lt;1,$Q42&lt;TODAY()),$Q42,"")))</f>
        <v/>
      </c>
      <c r="AX42" s="209" t="str">
        <f t="shared" ca="1" si="3"/>
        <v/>
      </c>
    </row>
    <row r="43" spans="1:50">
      <c r="A43" s="20" t="str">
        <f>IF('יעדים משרדיים ותקשובים'!$E$7="","",'יעדים משרדיים ותקשובים'!$E$7)</f>
        <v>משרד ראש הממשלה</v>
      </c>
      <c r="B43" s="20" t="str">
        <f>IF('יעדים משרדיים ותקשובים'!$I$9="","",'יעדים משרדיים ותקשובים'!$I$9)</f>
        <v>pmo</v>
      </c>
      <c r="C43" s="26">
        <f>ROWS($C$7:$C42)</f>
        <v>36</v>
      </c>
      <c r="D43" s="26" t="str">
        <f>IF(E43="","",INDEX('פעילויות המשרד'!$D$8:$D$150,MATCH(E43,'פעילויות המשרד'!$E$8:$E$150,0)))</f>
        <v/>
      </c>
      <c r="E43" s="17"/>
      <c r="F43" s="26" t="str">
        <f>IF(G43="","",COUNTIFS($D$8:$D43,$D43))</f>
        <v/>
      </c>
      <c r="G43" s="344" t="str">
        <f>IF(OR($E43="",$H43=""),"",IFERROR(CONCATENATE($D43,".",COUNTIFS($D$8:$D43,$D43)),"טעות בהזנה"))</f>
        <v/>
      </c>
      <c r="H43" s="102"/>
      <c r="I43" s="275" t="str">
        <f>IF($E43="","",IF($D43="","",INDEX('פעילויות המשרד'!G:G,MATCH($D43,'פעילויות המשרד'!$D:$D,0))))</f>
        <v/>
      </c>
      <c r="J43" s="275" t="str">
        <f>IF($E43="","",IF($D43="","",INDEX('פעילויות המשרד'!H:H,MATCH($D43,'פעילויות המשרד'!$D:$D,0))))</f>
        <v/>
      </c>
      <c r="K43" s="275" t="str">
        <f>IF($E43="","",IF($D43="","",INDEX('פעילויות המשרד'!K:K,MATCH($D43,'פעילויות המשרד'!$D:$D,0))))</f>
        <v/>
      </c>
      <c r="L43" s="275" t="str">
        <f>IF($E43="","",IF($D43="","",INDEX('פעילויות המשרד'!L:L,MATCH($D43,'פעילויות המשרד'!$D:$D,0))))</f>
        <v/>
      </c>
      <c r="M43" s="275" t="str">
        <f>IF($E43="","",IF($D43="","",INDEX('פעילויות המשרד'!X:X,MATCH($D43,'פעילויות המשרד'!$D:$D,0))))</f>
        <v/>
      </c>
      <c r="N43" s="102"/>
      <c r="O43" s="102"/>
      <c r="P43" s="100"/>
      <c r="Q43" s="100"/>
      <c r="R43" s="98"/>
      <c r="S43" s="101"/>
      <c r="T43" s="99"/>
      <c r="U43" s="103"/>
      <c r="V43" s="99"/>
      <c r="W43" s="103"/>
      <c r="X43" s="99"/>
      <c r="Y43" s="103"/>
      <c r="Z43" s="99"/>
      <c r="AA43" s="103"/>
      <c r="AB43" s="99"/>
      <c r="AC43" s="103"/>
      <c r="AD43" s="121" t="str">
        <f t="shared" si="0"/>
        <v/>
      </c>
      <c r="AE43" s="17"/>
      <c r="AI43" s="26">
        <f>ROWS($AI$7:$AI42)</f>
        <v>36</v>
      </c>
      <c r="AJ43" s="85" t="str">
        <f>IF(OR($T43="",$G43=""),"",MAX($AJ$7:$AN42)+1)</f>
        <v/>
      </c>
      <c r="AK43" s="85" t="str">
        <f>IF(OR(V43="",$G43=""),"",MAX($AJ$7:$AN42,$AJ43:AJ43)+1)</f>
        <v/>
      </c>
      <c r="AL43" s="85" t="str">
        <f>IF(OR(X43="",$G43=""),"",MAX($AJ$7:$AN42,$AJ43:AK43)+1)</f>
        <v/>
      </c>
      <c r="AM43" s="85" t="str">
        <f>IF(OR(Z43="",$G43=""),"",MAX($AJ$7:$AN42,$AJ43:AL43)+1)</f>
        <v/>
      </c>
      <c r="AN43" s="85" t="str">
        <f>IF(OR(AB43="",$G43=""),"",MAX($AJ$7:$AN42,$AJ43:AM43)+1)</f>
        <v/>
      </c>
      <c r="AP43" s="85" t="str">
        <f>IF($G43="","",MAX($AP$7:$AP42)+1)</f>
        <v/>
      </c>
      <c r="AQ43" s="85" t="str">
        <f>IF($G43="","",IF($Q43="","",RANK($Q43,$Q$8:$Q$1000,1)+COUNTIFS($Q$8:$Q43,$Q43)-1))</f>
        <v/>
      </c>
      <c r="AR43" s="85" t="str">
        <f>IF($G43="","",IF($AW43="","",RANK($AW43,$AW$8:$AW$1000,1)+COUNTIFS($AW$8:$AW43,$AW43)-1))</f>
        <v/>
      </c>
      <c r="AS43" s="85" t="str">
        <f>IF($G43="","",IF($AX43="","",RANK($AX43,$AX$8:$AX$1000,1)+COUNTIFS($AX$8:$AX43,$AX43)-1))</f>
        <v/>
      </c>
      <c r="AU43" s="85" t="str">
        <f t="shared" si="1"/>
        <v/>
      </c>
      <c r="AW43" s="209" t="str">
        <f t="shared" ca="1" si="2"/>
        <v/>
      </c>
      <c r="AX43" s="209" t="str">
        <f t="shared" ca="1" si="3"/>
        <v/>
      </c>
    </row>
    <row r="44" spans="1:50">
      <c r="A44" s="20" t="str">
        <f>IF('יעדים משרדיים ותקשובים'!$E$7="","",'יעדים משרדיים ותקשובים'!$E$7)</f>
        <v>משרד ראש הממשלה</v>
      </c>
      <c r="B44" s="20" t="str">
        <f>IF('יעדים משרדיים ותקשובים'!$I$9="","",'יעדים משרדיים ותקשובים'!$I$9)</f>
        <v>pmo</v>
      </c>
      <c r="C44" s="26">
        <f>ROWS($C$7:$C43)</f>
        <v>37</v>
      </c>
      <c r="D44" s="26" t="str">
        <f>IF(E44="","",INDEX('פעילויות המשרד'!$D$8:$D$150,MATCH(E44,'פעילויות המשרד'!$E$8:$E$150,0)))</f>
        <v/>
      </c>
      <c r="E44" s="17"/>
      <c r="F44" s="26" t="str">
        <f>IF(G44="","",COUNTIFS($D$8:$D44,$D44))</f>
        <v/>
      </c>
      <c r="G44" s="344" t="str">
        <f>IF(OR($E44="",$H44=""),"",IFERROR(CONCATENATE($D44,".",COUNTIFS($D$8:$D44,$D44)),"טעות בהזנה"))</f>
        <v/>
      </c>
      <c r="H44" s="102"/>
      <c r="I44" s="275" t="str">
        <f>IF($E44="","",IF($D44="","",INDEX('פעילויות המשרד'!G:G,MATCH($D44,'פעילויות המשרד'!$D:$D,0))))</f>
        <v/>
      </c>
      <c r="J44" s="275" t="str">
        <f>IF($E44="","",IF($D44="","",INDEX('פעילויות המשרד'!H:H,MATCH($D44,'פעילויות המשרד'!$D:$D,0))))</f>
        <v/>
      </c>
      <c r="K44" s="275" t="str">
        <f>IF($E44="","",IF($D44="","",INDEX('פעילויות המשרד'!K:K,MATCH($D44,'פעילויות המשרד'!$D:$D,0))))</f>
        <v/>
      </c>
      <c r="L44" s="275" t="str">
        <f>IF($E44="","",IF($D44="","",INDEX('פעילויות המשרד'!L:L,MATCH($D44,'פעילויות המשרד'!$D:$D,0))))</f>
        <v/>
      </c>
      <c r="M44" s="275" t="str">
        <f>IF($E44="","",IF($D44="","",INDEX('פעילויות המשרד'!X:X,MATCH($D44,'פעילויות המשרד'!$D:$D,0))))</f>
        <v/>
      </c>
      <c r="N44" s="102"/>
      <c r="O44" s="102"/>
      <c r="P44" s="100"/>
      <c r="Q44" s="100"/>
      <c r="R44" s="98"/>
      <c r="S44" s="101"/>
      <c r="T44" s="99"/>
      <c r="U44" s="103"/>
      <c r="V44" s="99"/>
      <c r="W44" s="103"/>
      <c r="X44" s="99"/>
      <c r="Y44" s="103"/>
      <c r="Z44" s="99"/>
      <c r="AA44" s="103"/>
      <c r="AB44" s="99"/>
      <c r="AC44" s="103"/>
      <c r="AD44" s="121" t="str">
        <f t="shared" si="0"/>
        <v/>
      </c>
      <c r="AE44" s="17"/>
      <c r="AI44" s="26">
        <f>ROWS($AI$7:$AI43)</f>
        <v>37</v>
      </c>
      <c r="AJ44" s="85" t="str">
        <f>IF(OR($T44="",$G44=""),"",MAX($AJ$7:$AN43)+1)</f>
        <v/>
      </c>
      <c r="AK44" s="85" t="str">
        <f>IF(OR(V44="",$G44=""),"",MAX($AJ$7:$AN43,$AJ44:AJ44)+1)</f>
        <v/>
      </c>
      <c r="AL44" s="85" t="str">
        <f>IF(OR(X44="",$G44=""),"",MAX($AJ$7:$AN43,$AJ44:AK44)+1)</f>
        <v/>
      </c>
      <c r="AM44" s="85" t="str">
        <f>IF(OR(Z44="",$G44=""),"",MAX($AJ$7:$AN43,$AJ44:AL44)+1)</f>
        <v/>
      </c>
      <c r="AN44" s="85" t="str">
        <f>IF(OR(AB44="",$G44=""),"",MAX($AJ$7:$AN43,$AJ44:AM44)+1)</f>
        <v/>
      </c>
      <c r="AP44" s="85" t="str">
        <f>IF($G44="","",MAX($AP$7:$AP43)+1)</f>
        <v/>
      </c>
      <c r="AQ44" s="85" t="str">
        <f>IF($G44="","",IF($Q44="","",RANK($Q44,$Q$8:$Q$1000,1)+COUNTIFS($Q$8:$Q44,$Q44)-1))</f>
        <v/>
      </c>
      <c r="AR44" s="85" t="str">
        <f>IF($G44="","",IF($AW44="","",RANK($AW44,$AW$8:$AW$1000,1)+COUNTIFS($AW$8:$AW44,$AW44)-1))</f>
        <v/>
      </c>
      <c r="AS44" s="85" t="str">
        <f>IF($G44="","",IF($AX44="","",RANK($AX44,$AX$8:$AX$1000,1)+COUNTIFS($AX$8:$AX44,$AX44)-1))</f>
        <v/>
      </c>
      <c r="AU44" s="85" t="str">
        <f t="shared" si="1"/>
        <v/>
      </c>
      <c r="AW44" s="209" t="str">
        <f t="shared" ca="1" si="2"/>
        <v/>
      </c>
      <c r="AX44" s="209" t="str">
        <f t="shared" ca="1" si="3"/>
        <v/>
      </c>
    </row>
    <row r="45" spans="1:50">
      <c r="A45" s="20" t="str">
        <f>IF('יעדים משרדיים ותקשובים'!$E$7="","",'יעדים משרדיים ותקשובים'!$E$7)</f>
        <v>משרד ראש הממשלה</v>
      </c>
      <c r="B45" s="20" t="str">
        <f>IF('יעדים משרדיים ותקשובים'!$I$9="","",'יעדים משרדיים ותקשובים'!$I$9)</f>
        <v>pmo</v>
      </c>
      <c r="C45" s="26">
        <f>ROWS($C$7:$C44)</f>
        <v>38</v>
      </c>
      <c r="D45" s="26" t="str">
        <f>IF(E45="","",INDEX('פעילויות המשרד'!$D$8:$D$150,MATCH(E45,'פעילויות המשרד'!$E$8:$E$150,0)))</f>
        <v/>
      </c>
      <c r="E45" s="17"/>
      <c r="F45" s="26" t="str">
        <f>IF(G45="","",COUNTIFS($D$8:$D45,$D45))</f>
        <v/>
      </c>
      <c r="G45" s="344" t="str">
        <f>IF(OR($E45="",$H45=""),"",IFERROR(CONCATENATE($D45,".",COUNTIFS($D$8:$D45,$D45)),"טעות בהזנה"))</f>
        <v/>
      </c>
      <c r="H45" s="102"/>
      <c r="I45" s="275" t="str">
        <f>IF($E45="","",IF($D45="","",INDEX('פעילויות המשרד'!G:G,MATCH($D45,'פעילויות המשרד'!$D:$D,0))))</f>
        <v/>
      </c>
      <c r="J45" s="275" t="str">
        <f>IF($E45="","",IF($D45="","",INDEX('פעילויות המשרד'!H:H,MATCH($D45,'פעילויות המשרד'!$D:$D,0))))</f>
        <v/>
      </c>
      <c r="K45" s="275" t="str">
        <f>IF($E45="","",IF($D45="","",INDEX('פעילויות המשרד'!K:K,MATCH($D45,'פעילויות המשרד'!$D:$D,0))))</f>
        <v/>
      </c>
      <c r="L45" s="275" t="str">
        <f>IF($E45="","",IF($D45="","",INDEX('פעילויות המשרד'!L:L,MATCH($D45,'פעילויות המשרד'!$D:$D,0))))</f>
        <v/>
      </c>
      <c r="M45" s="275" t="str">
        <f>IF($E45="","",IF($D45="","",INDEX('פעילויות המשרד'!X:X,MATCH($D45,'פעילויות המשרד'!$D:$D,0))))</f>
        <v/>
      </c>
      <c r="N45" s="102"/>
      <c r="O45" s="102"/>
      <c r="P45" s="100"/>
      <c r="Q45" s="100"/>
      <c r="R45" s="98"/>
      <c r="S45" s="101"/>
      <c r="T45" s="99"/>
      <c r="U45" s="103"/>
      <c r="V45" s="99"/>
      <c r="W45" s="103"/>
      <c r="X45" s="99"/>
      <c r="Y45" s="103"/>
      <c r="Z45" s="99"/>
      <c r="AA45" s="103"/>
      <c r="AB45" s="99"/>
      <c r="AC45" s="103"/>
      <c r="AD45" s="121" t="str">
        <f t="shared" si="0"/>
        <v/>
      </c>
      <c r="AE45" s="17"/>
      <c r="AI45" s="26">
        <f>ROWS($AI$7:$AI44)</f>
        <v>38</v>
      </c>
      <c r="AJ45" s="85" t="str">
        <f>IF(OR($T45="",$G45=""),"",MAX($AJ$7:$AN44)+1)</f>
        <v/>
      </c>
      <c r="AK45" s="85" t="str">
        <f>IF(OR(V45="",$G45=""),"",MAX($AJ$7:$AN44,$AJ45:AJ45)+1)</f>
        <v/>
      </c>
      <c r="AL45" s="85" t="str">
        <f>IF(OR(X45="",$G45=""),"",MAX($AJ$7:$AN44,$AJ45:AK45)+1)</f>
        <v/>
      </c>
      <c r="AM45" s="85" t="str">
        <f>IF(OR(Z45="",$G45=""),"",MAX($AJ$7:$AN44,$AJ45:AL45)+1)</f>
        <v/>
      </c>
      <c r="AN45" s="85" t="str">
        <f>IF(OR(AB45="",$G45=""),"",MAX($AJ$7:$AN44,$AJ45:AM45)+1)</f>
        <v/>
      </c>
      <c r="AP45" s="85" t="str">
        <f>IF($G45="","",MAX($AP$7:$AP44)+1)</f>
        <v/>
      </c>
      <c r="AQ45" s="85" t="str">
        <f>IF($G45="","",IF($Q45="","",RANK($Q45,$Q$8:$Q$1000,1)+COUNTIFS($Q$8:$Q45,$Q45)-1))</f>
        <v/>
      </c>
      <c r="AR45" s="85" t="str">
        <f>IF($G45="","",IF($AW45="","",RANK($AW45,$AW$8:$AW$1000,1)+COUNTIFS($AW$8:$AW45,$AW45)-1))</f>
        <v/>
      </c>
      <c r="AS45" s="85" t="str">
        <f>IF($G45="","",IF($AX45="","",RANK($AX45,$AX$8:$AX$1000,1)+COUNTIFS($AX$8:$AX45,$AX45)-1))</f>
        <v/>
      </c>
      <c r="AU45" s="85" t="str">
        <f t="shared" si="1"/>
        <v/>
      </c>
      <c r="AW45" s="209" t="str">
        <f t="shared" ca="1" si="2"/>
        <v/>
      </c>
      <c r="AX45" s="209" t="str">
        <f t="shared" ca="1" si="3"/>
        <v/>
      </c>
    </row>
    <row r="46" spans="1:50">
      <c r="A46" s="20" t="str">
        <f>IF('יעדים משרדיים ותקשובים'!$E$7="","",'יעדים משרדיים ותקשובים'!$E$7)</f>
        <v>משרד ראש הממשלה</v>
      </c>
      <c r="B46" s="20" t="str">
        <f>IF('יעדים משרדיים ותקשובים'!$I$9="","",'יעדים משרדיים ותקשובים'!$I$9)</f>
        <v>pmo</v>
      </c>
      <c r="C46" s="26">
        <f>ROWS($C$7:$C45)</f>
        <v>39</v>
      </c>
      <c r="D46" s="26" t="str">
        <f>IF(E46="","",INDEX('פעילויות המשרד'!$D$8:$D$150,MATCH(E46,'פעילויות המשרד'!$E$8:$E$150,0)))</f>
        <v/>
      </c>
      <c r="E46" s="17"/>
      <c r="F46" s="26" t="str">
        <f>IF(G46="","",COUNTIFS($D$8:$D46,$D46))</f>
        <v/>
      </c>
      <c r="G46" s="344" t="str">
        <f>IF(OR($E46="",$H46=""),"",IFERROR(CONCATENATE($D46,".",COUNTIFS($D$8:$D46,$D46)),"טעות בהזנה"))</f>
        <v/>
      </c>
      <c r="H46" s="102"/>
      <c r="I46" s="275" t="str">
        <f>IF($E46="","",IF($D46="","",INDEX('פעילויות המשרד'!G:G,MATCH($D46,'פעילויות המשרד'!$D:$D,0))))</f>
        <v/>
      </c>
      <c r="J46" s="275" t="str">
        <f>IF($E46="","",IF($D46="","",INDEX('פעילויות המשרד'!H:H,MATCH($D46,'פעילויות המשרד'!$D:$D,0))))</f>
        <v/>
      </c>
      <c r="K46" s="275" t="str">
        <f>IF($E46="","",IF($D46="","",INDEX('פעילויות המשרד'!K:K,MATCH($D46,'פעילויות המשרד'!$D:$D,0))))</f>
        <v/>
      </c>
      <c r="L46" s="275" t="str">
        <f>IF($E46="","",IF($D46="","",INDEX('פעילויות המשרד'!L:L,MATCH($D46,'פעילויות המשרד'!$D:$D,0))))</f>
        <v/>
      </c>
      <c r="M46" s="275" t="str">
        <f>IF($E46="","",IF($D46="","",INDEX('פעילויות המשרד'!X:X,MATCH($D46,'פעילויות המשרד'!$D:$D,0))))</f>
        <v/>
      </c>
      <c r="N46" s="102"/>
      <c r="O46" s="102"/>
      <c r="P46" s="100"/>
      <c r="Q46" s="100"/>
      <c r="R46" s="98"/>
      <c r="S46" s="101"/>
      <c r="T46" s="99"/>
      <c r="U46" s="103"/>
      <c r="V46" s="99"/>
      <c r="W46" s="103"/>
      <c r="X46" s="99"/>
      <c r="Y46" s="103"/>
      <c r="Z46" s="99"/>
      <c r="AA46" s="103"/>
      <c r="AB46" s="99"/>
      <c r="AC46" s="103"/>
      <c r="AD46" s="121" t="str">
        <f t="shared" si="0"/>
        <v/>
      </c>
      <c r="AE46" s="17"/>
      <c r="AI46" s="26">
        <f>ROWS($AI$7:$AI45)</f>
        <v>39</v>
      </c>
      <c r="AJ46" s="85" t="str">
        <f>IF(OR($T46="",$G46=""),"",MAX($AJ$7:$AN45)+1)</f>
        <v/>
      </c>
      <c r="AK46" s="85" t="str">
        <f>IF(OR(V46="",$G46=""),"",MAX($AJ$7:$AN45,$AJ46:AJ46)+1)</f>
        <v/>
      </c>
      <c r="AL46" s="85" t="str">
        <f>IF(OR(X46="",$G46=""),"",MAX($AJ$7:$AN45,$AJ46:AK46)+1)</f>
        <v/>
      </c>
      <c r="AM46" s="85" t="str">
        <f>IF(OR(Z46="",$G46=""),"",MAX($AJ$7:$AN45,$AJ46:AL46)+1)</f>
        <v/>
      </c>
      <c r="AN46" s="85" t="str">
        <f>IF(OR(AB46="",$G46=""),"",MAX($AJ$7:$AN45,$AJ46:AM46)+1)</f>
        <v/>
      </c>
      <c r="AP46" s="85" t="str">
        <f>IF($G46="","",MAX($AP$7:$AP45)+1)</f>
        <v/>
      </c>
      <c r="AQ46" s="85" t="str">
        <f>IF($G46="","",IF($Q46="","",RANK($Q46,$Q$8:$Q$1000,1)+COUNTIFS($Q$8:$Q46,$Q46)-1))</f>
        <v/>
      </c>
      <c r="AR46" s="85" t="str">
        <f>IF($G46="","",IF($AW46="","",RANK($AW46,$AW$8:$AW$1000,1)+COUNTIFS($AW$8:$AW46,$AW46)-1))</f>
        <v/>
      </c>
      <c r="AS46" s="85" t="str">
        <f>IF($G46="","",IF($AX46="","",RANK($AX46,$AX$8:$AX$1000,1)+COUNTIFS($AX$8:$AX46,$AX46)-1))</f>
        <v/>
      </c>
      <c r="AU46" s="85" t="str">
        <f t="shared" si="1"/>
        <v/>
      </c>
      <c r="AW46" s="209" t="str">
        <f t="shared" ca="1" si="2"/>
        <v/>
      </c>
      <c r="AX46" s="209" t="str">
        <f t="shared" ca="1" si="3"/>
        <v/>
      </c>
    </row>
    <row r="47" spans="1:50">
      <c r="A47" s="20" t="str">
        <f>IF('יעדים משרדיים ותקשובים'!$E$7="","",'יעדים משרדיים ותקשובים'!$E$7)</f>
        <v>משרד ראש הממשלה</v>
      </c>
      <c r="B47" s="20" t="str">
        <f>IF('יעדים משרדיים ותקשובים'!$I$9="","",'יעדים משרדיים ותקשובים'!$I$9)</f>
        <v>pmo</v>
      </c>
      <c r="C47" s="26">
        <f>ROWS($C$7:$C46)</f>
        <v>40</v>
      </c>
      <c r="D47" s="26" t="str">
        <f>IF(E47="","",INDEX('פעילויות המשרד'!$D$8:$D$150,MATCH(E47,'פעילויות המשרד'!$E$8:$E$150,0)))</f>
        <v/>
      </c>
      <c r="E47" s="17"/>
      <c r="F47" s="26" t="str">
        <f>IF(G47="","",COUNTIFS($D$8:$D47,$D47))</f>
        <v/>
      </c>
      <c r="G47" s="344" t="str">
        <f>IF(OR($E47="",$H47=""),"",IFERROR(CONCATENATE($D47,".",COUNTIFS($D$8:$D47,$D47)),"טעות בהזנה"))</f>
        <v/>
      </c>
      <c r="H47" s="102"/>
      <c r="I47" s="275" t="str">
        <f>IF($E47="","",IF($D47="","",INDEX('פעילויות המשרד'!G:G,MATCH($D47,'פעילויות המשרד'!$D:$D,0))))</f>
        <v/>
      </c>
      <c r="J47" s="275" t="str">
        <f>IF($E47="","",IF($D47="","",INDEX('פעילויות המשרד'!H:H,MATCH($D47,'פעילויות המשרד'!$D:$D,0))))</f>
        <v/>
      </c>
      <c r="K47" s="275" t="str">
        <f>IF($E47="","",IF($D47="","",INDEX('פעילויות המשרד'!K:K,MATCH($D47,'פעילויות המשרד'!$D:$D,0))))</f>
        <v/>
      </c>
      <c r="L47" s="275" t="str">
        <f>IF($E47="","",IF($D47="","",INDEX('פעילויות המשרד'!L:L,MATCH($D47,'פעילויות המשרד'!$D:$D,0))))</f>
        <v/>
      </c>
      <c r="M47" s="275" t="str">
        <f>IF($E47="","",IF($D47="","",INDEX('פעילויות המשרד'!X:X,MATCH($D47,'פעילויות המשרד'!$D:$D,0))))</f>
        <v/>
      </c>
      <c r="N47" s="102"/>
      <c r="O47" s="102"/>
      <c r="P47" s="100"/>
      <c r="Q47" s="100"/>
      <c r="R47" s="98"/>
      <c r="S47" s="101"/>
      <c r="T47" s="99"/>
      <c r="U47" s="103"/>
      <c r="V47" s="99"/>
      <c r="W47" s="103"/>
      <c r="X47" s="99"/>
      <c r="Y47" s="103"/>
      <c r="Z47" s="99"/>
      <c r="AA47" s="103"/>
      <c r="AB47" s="99"/>
      <c r="AC47" s="103"/>
      <c r="AD47" s="121" t="str">
        <f t="shared" si="0"/>
        <v/>
      </c>
      <c r="AE47" s="17"/>
      <c r="AI47" s="26">
        <f>ROWS($AI$7:$AI46)</f>
        <v>40</v>
      </c>
      <c r="AJ47" s="85" t="str">
        <f>IF(OR($T47="",$G47=""),"",MAX($AJ$7:$AN46)+1)</f>
        <v/>
      </c>
      <c r="AK47" s="85" t="str">
        <f>IF(OR(V47="",$G47=""),"",MAX($AJ$7:$AN46,$AJ47:AJ47)+1)</f>
        <v/>
      </c>
      <c r="AL47" s="85" t="str">
        <f>IF(OR(X47="",$G47=""),"",MAX($AJ$7:$AN46,$AJ47:AK47)+1)</f>
        <v/>
      </c>
      <c r="AM47" s="85" t="str">
        <f>IF(OR(Z47="",$G47=""),"",MAX($AJ$7:$AN46,$AJ47:AL47)+1)</f>
        <v/>
      </c>
      <c r="AN47" s="85" t="str">
        <f>IF(OR(AB47="",$G47=""),"",MAX($AJ$7:$AN46,$AJ47:AM47)+1)</f>
        <v/>
      </c>
      <c r="AP47" s="85" t="str">
        <f>IF($G47="","",MAX($AP$7:$AP46)+1)</f>
        <v/>
      </c>
      <c r="AQ47" s="85" t="str">
        <f>IF($G47="","",IF($Q47="","",RANK($Q47,$Q$8:$Q$1000,1)+COUNTIFS($Q$8:$Q47,$Q47)-1))</f>
        <v/>
      </c>
      <c r="AR47" s="85" t="str">
        <f>IF($G47="","",IF($AW47="","",RANK($AW47,$AW$8:$AW$1000,1)+COUNTIFS($AW$8:$AW47,$AW47)-1))</f>
        <v/>
      </c>
      <c r="AS47" s="85" t="str">
        <f>IF($G47="","",IF($AX47="","",RANK($AX47,$AX$8:$AX$1000,1)+COUNTIFS($AX$8:$AX47,$AX47)-1))</f>
        <v/>
      </c>
      <c r="AU47" s="85" t="str">
        <f t="shared" si="1"/>
        <v/>
      </c>
      <c r="AW47" s="209" t="str">
        <f t="shared" ca="1" si="2"/>
        <v/>
      </c>
      <c r="AX47" s="209" t="str">
        <f t="shared" ca="1" si="3"/>
        <v/>
      </c>
    </row>
    <row r="48" spans="1:50">
      <c r="A48" s="20" t="str">
        <f>IF('יעדים משרדיים ותקשובים'!$E$7="","",'יעדים משרדיים ותקשובים'!$E$7)</f>
        <v>משרד ראש הממשלה</v>
      </c>
      <c r="B48" s="20" t="str">
        <f>IF('יעדים משרדיים ותקשובים'!$I$9="","",'יעדים משרדיים ותקשובים'!$I$9)</f>
        <v>pmo</v>
      </c>
      <c r="C48" s="26">
        <f>ROWS($C$7:$C47)</f>
        <v>41</v>
      </c>
      <c r="D48" s="26" t="str">
        <f>IF(E48="","",INDEX('פעילויות המשרד'!$D$8:$D$150,MATCH(E48,'פעילויות המשרד'!$E$8:$E$150,0)))</f>
        <v/>
      </c>
      <c r="E48" s="17"/>
      <c r="F48" s="26" t="str">
        <f>IF(G48="","",COUNTIFS($D$8:$D48,$D48))</f>
        <v/>
      </c>
      <c r="G48" s="344" t="str">
        <f>IF(OR($E48="",$H48=""),"",IFERROR(CONCATENATE($D48,".",COUNTIFS($D$8:$D48,$D48)),"טעות בהזנה"))</f>
        <v/>
      </c>
      <c r="H48" s="99"/>
      <c r="I48" s="275" t="str">
        <f>IF($E48="","",IF($D48="","",INDEX('פעילויות המשרד'!G:G,MATCH($D48,'פעילויות המשרד'!$D:$D,0))))</f>
        <v/>
      </c>
      <c r="J48" s="275" t="str">
        <f>IF($E48="","",IF($D48="","",INDEX('פעילויות המשרד'!H:H,MATCH($D48,'פעילויות המשרד'!$D:$D,0))))</f>
        <v/>
      </c>
      <c r="K48" s="275" t="str">
        <f>IF($E48="","",IF($D48="","",INDEX('פעילויות המשרד'!K:K,MATCH($D48,'פעילויות המשרד'!$D:$D,0))))</f>
        <v/>
      </c>
      <c r="L48" s="275" t="str">
        <f>IF($E48="","",IF($D48="","",INDEX('פעילויות המשרד'!L:L,MATCH($D48,'פעילויות המשרד'!$D:$D,0))))</f>
        <v/>
      </c>
      <c r="M48" s="275" t="str">
        <f>IF($E48="","",IF($D48="","",INDEX('פעילויות המשרד'!X:X,MATCH($D48,'פעילויות המשרד'!$D:$D,0))))</f>
        <v/>
      </c>
      <c r="N48" s="99"/>
      <c r="O48" s="99"/>
      <c r="P48" s="100"/>
      <c r="Q48" s="100"/>
      <c r="R48" s="98"/>
      <c r="S48" s="101"/>
      <c r="T48" s="99"/>
      <c r="U48" s="103"/>
      <c r="V48" s="99"/>
      <c r="W48" s="103"/>
      <c r="X48" s="99"/>
      <c r="Y48" s="103"/>
      <c r="Z48" s="99"/>
      <c r="AA48" s="103"/>
      <c r="AB48" s="99"/>
      <c r="AC48" s="103"/>
      <c r="AD48" s="121" t="str">
        <f t="shared" si="0"/>
        <v/>
      </c>
      <c r="AE48" s="92"/>
      <c r="AI48" s="26">
        <f>ROWS($AI$7:$AI47)</f>
        <v>41</v>
      </c>
      <c r="AJ48" s="85" t="str">
        <f>IF(OR($T48="",$G48=""),"",MAX($AJ$7:$AN47)+1)</f>
        <v/>
      </c>
      <c r="AK48" s="85" t="str">
        <f>IF(OR(V48="",$G48=""),"",MAX($AJ$7:$AN47,$AJ48:AJ48)+1)</f>
        <v/>
      </c>
      <c r="AL48" s="85" t="str">
        <f>IF(OR(X48="",$G48=""),"",MAX($AJ$7:$AN47,$AJ48:AK48)+1)</f>
        <v/>
      </c>
      <c r="AM48" s="85" t="str">
        <f>IF(OR(Z48="",$G48=""),"",MAX($AJ$7:$AN47,$AJ48:AL48)+1)</f>
        <v/>
      </c>
      <c r="AN48" s="85" t="str">
        <f>IF(OR(AB48="",$G48=""),"",MAX($AJ$7:$AN47,$AJ48:AM48)+1)</f>
        <v/>
      </c>
      <c r="AP48" s="85" t="str">
        <f>IF($G48="","",MAX($AP$7:$AP47)+1)</f>
        <v/>
      </c>
      <c r="AQ48" s="85" t="str">
        <f>IF($G48="","",IF($Q48="","",RANK($Q48,$Q$8:$Q$1000,1)+COUNTIFS($Q$8:$Q48,$Q48)-1))</f>
        <v/>
      </c>
      <c r="AR48" s="85" t="str">
        <f>IF($G48="","",IF($AW48="","",RANK($AW48,$AW$8:$AW$1000,1)+COUNTIFS($AW$8:$AW48,$AW48)-1))</f>
        <v/>
      </c>
      <c r="AS48" s="85" t="str">
        <f>IF($G48="","",IF($AX48="","",RANK($AX48,$AX$8:$AX$1000,1)+COUNTIFS($AX$8:$AX48,$AX48)-1))</f>
        <v/>
      </c>
      <c r="AU48" s="85" t="str">
        <f t="shared" si="1"/>
        <v/>
      </c>
      <c r="AW48" s="209" t="str">
        <f ca="1">IF($G48="","",IF($Q48="","",IF(AND($S48&lt;1,$Q48&lt;TODAY()),$Q48,"")))</f>
        <v/>
      </c>
      <c r="AX48" s="209" t="str">
        <f t="shared" ca="1" si="3"/>
        <v/>
      </c>
    </row>
    <row r="49" spans="1:50">
      <c r="A49" s="20" t="str">
        <f>IF('יעדים משרדיים ותקשובים'!$E$7="","",'יעדים משרדיים ותקשובים'!$E$7)</f>
        <v>משרד ראש הממשלה</v>
      </c>
      <c r="B49" s="20" t="str">
        <f>IF('יעדים משרדיים ותקשובים'!$I$9="","",'יעדים משרדיים ותקשובים'!$I$9)</f>
        <v>pmo</v>
      </c>
      <c r="C49" s="26">
        <f>ROWS($C$7:$C48)</f>
        <v>42</v>
      </c>
      <c r="D49" s="26" t="str">
        <f>IF(E49="","",INDEX('פעילויות המשרד'!$D$8:$D$150,MATCH(E49,'פעילויות המשרד'!$E$8:$E$150,0)))</f>
        <v/>
      </c>
      <c r="E49" s="17"/>
      <c r="F49" s="26" t="str">
        <f>IF(G49="","",COUNTIFS($D$8:$D49,$D49))</f>
        <v/>
      </c>
      <c r="G49" s="344" t="str">
        <f>IF(OR($E49="",$H49=""),"",IFERROR(CONCATENATE($D49,".",COUNTIFS($D$8:$D49,$D49)),"טעות בהזנה"))</f>
        <v/>
      </c>
      <c r="H49" s="99"/>
      <c r="I49" s="275" t="str">
        <f>IF($E49="","",IF($D49="","",INDEX('פעילויות המשרד'!G:G,MATCH($D49,'פעילויות המשרד'!$D:$D,0))))</f>
        <v/>
      </c>
      <c r="J49" s="275" t="str">
        <f>IF($E49="","",IF($D49="","",INDEX('פעילויות המשרד'!H:H,MATCH($D49,'פעילויות המשרד'!$D:$D,0))))</f>
        <v/>
      </c>
      <c r="K49" s="275" t="str">
        <f>IF($E49="","",IF($D49="","",INDEX('פעילויות המשרד'!K:K,MATCH($D49,'פעילויות המשרד'!$D:$D,0))))</f>
        <v/>
      </c>
      <c r="L49" s="275" t="str">
        <f>IF($E49="","",IF($D49="","",INDEX('פעילויות המשרד'!L:L,MATCH($D49,'פעילויות המשרד'!$D:$D,0))))</f>
        <v/>
      </c>
      <c r="M49" s="275" t="str">
        <f>IF($E49="","",IF($D49="","",INDEX('פעילויות המשרד'!X:X,MATCH($D49,'פעילויות המשרד'!$D:$D,0))))</f>
        <v/>
      </c>
      <c r="N49" s="99"/>
      <c r="O49" s="99"/>
      <c r="P49" s="100"/>
      <c r="Q49" s="100"/>
      <c r="R49" s="98"/>
      <c r="S49" s="101"/>
      <c r="T49" s="99"/>
      <c r="U49" s="103"/>
      <c r="V49" s="99"/>
      <c r="W49" s="103"/>
      <c r="X49" s="99"/>
      <c r="Y49" s="103"/>
      <c r="Z49" s="99"/>
      <c r="AA49" s="103"/>
      <c r="AB49" s="99"/>
      <c r="AC49" s="103"/>
      <c r="AD49" s="121" t="str">
        <f t="shared" si="0"/>
        <v/>
      </c>
      <c r="AE49" s="92"/>
      <c r="AI49" s="26">
        <f>ROWS($AI$7:$AI48)</f>
        <v>42</v>
      </c>
      <c r="AJ49" s="85" t="str">
        <f>IF(OR($T49="",$G49=""),"",MAX($AJ$7:$AN48)+1)</f>
        <v/>
      </c>
      <c r="AK49" s="85" t="str">
        <f>IF(OR(V49="",$G49=""),"",MAX($AJ$7:$AN48,$AJ49:AJ49)+1)</f>
        <v/>
      </c>
      <c r="AL49" s="85" t="str">
        <f>IF(OR(X49="",$G49=""),"",MAX($AJ$7:$AN48,$AJ49:AK49)+1)</f>
        <v/>
      </c>
      <c r="AM49" s="85" t="str">
        <f>IF(OR(Z49="",$G49=""),"",MAX($AJ$7:$AN48,$AJ49:AL49)+1)</f>
        <v/>
      </c>
      <c r="AN49" s="85" t="str">
        <f>IF(OR(AB49="",$G49=""),"",MAX($AJ$7:$AN48,$AJ49:AM49)+1)</f>
        <v/>
      </c>
      <c r="AP49" s="85" t="str">
        <f>IF($G49="","",MAX($AP$7:$AP48)+1)</f>
        <v/>
      </c>
      <c r="AQ49" s="85" t="str">
        <f>IF($G49="","",IF($Q49="","",RANK($Q49,$Q$8:$Q$1000,1)+COUNTIFS($Q$8:$Q49,$Q49)-1))</f>
        <v/>
      </c>
      <c r="AR49" s="85" t="str">
        <f>IF($G49="","",IF($AW49="","",RANK($AW49,$AW$8:$AW$1000,1)+COUNTIFS($AW$8:$AW49,$AW49)-1))</f>
        <v/>
      </c>
      <c r="AS49" s="85" t="str">
        <f>IF($G49="","",IF($AX49="","",RANK($AX49,$AX$8:$AX$1000,1)+COUNTIFS($AX$8:$AX49,$AX49)-1))</f>
        <v/>
      </c>
      <c r="AU49" s="85" t="str">
        <f t="shared" si="1"/>
        <v/>
      </c>
      <c r="AW49" s="209" t="str">
        <f ca="1">IF($G49="","",IF($Q49="","",IF(AND($S49&lt;1,$Q49&lt;TODAY()),$Q49,"")))</f>
        <v/>
      </c>
      <c r="AX49" s="209" t="str">
        <f t="shared" ca="1" si="3"/>
        <v/>
      </c>
    </row>
    <row r="50" spans="1:50">
      <c r="A50" s="20" t="str">
        <f>IF('יעדים משרדיים ותקשובים'!$E$7="","",'יעדים משרדיים ותקשובים'!$E$7)</f>
        <v>משרד ראש הממשלה</v>
      </c>
      <c r="B50" s="20" t="str">
        <f>IF('יעדים משרדיים ותקשובים'!$I$9="","",'יעדים משרדיים ותקשובים'!$I$9)</f>
        <v>pmo</v>
      </c>
      <c r="C50" s="26">
        <f>ROWS($C$7:$C49)</f>
        <v>43</v>
      </c>
      <c r="D50" s="26" t="str">
        <f>IF(E50="","",INDEX('פעילויות המשרד'!$D$8:$D$150,MATCH(E50,'פעילויות המשרד'!$E$8:$E$150,0)))</f>
        <v/>
      </c>
      <c r="E50" s="17"/>
      <c r="F50" s="26" t="str">
        <f>IF(G50="","",COUNTIFS($D$8:$D50,$D50))</f>
        <v/>
      </c>
      <c r="G50" s="344" t="str">
        <f>IF(OR($E50="",$H50=""),"",IFERROR(CONCATENATE($D50,".",COUNTIFS($D$8:$D50,$D50)),"טעות בהזנה"))</f>
        <v/>
      </c>
      <c r="H50" s="99"/>
      <c r="I50" s="275" t="str">
        <f>IF($E50="","",IF($D50="","",INDEX('פעילויות המשרד'!G:G,MATCH($D50,'פעילויות המשרד'!$D:$D,0))))</f>
        <v/>
      </c>
      <c r="J50" s="275" t="str">
        <f>IF($E50="","",IF($D50="","",INDEX('פעילויות המשרד'!H:H,MATCH($D50,'פעילויות המשרד'!$D:$D,0))))</f>
        <v/>
      </c>
      <c r="K50" s="275" t="str">
        <f>IF($E50="","",IF($D50="","",INDEX('פעילויות המשרד'!K:K,MATCH($D50,'פעילויות המשרד'!$D:$D,0))))</f>
        <v/>
      </c>
      <c r="L50" s="275" t="str">
        <f>IF($E50="","",IF($D50="","",INDEX('פעילויות המשרד'!L:L,MATCH($D50,'פעילויות המשרד'!$D:$D,0))))</f>
        <v/>
      </c>
      <c r="M50" s="275" t="str">
        <f>IF($E50="","",IF($D50="","",INDEX('פעילויות המשרד'!X:X,MATCH($D50,'פעילויות המשרד'!$D:$D,0))))</f>
        <v/>
      </c>
      <c r="N50" s="99"/>
      <c r="O50" s="99"/>
      <c r="P50" s="100"/>
      <c r="Q50" s="100"/>
      <c r="R50" s="98"/>
      <c r="S50" s="101"/>
      <c r="T50" s="99"/>
      <c r="U50" s="103"/>
      <c r="V50" s="99"/>
      <c r="W50" s="103"/>
      <c r="X50" s="99"/>
      <c r="Y50" s="103"/>
      <c r="Z50" s="99"/>
      <c r="AA50" s="103"/>
      <c r="AB50" s="99"/>
      <c r="AC50" s="103"/>
      <c r="AD50" s="121" t="str">
        <f t="shared" si="0"/>
        <v/>
      </c>
      <c r="AE50" s="92"/>
      <c r="AI50" s="26">
        <f>ROWS($AI$7:$AI49)</f>
        <v>43</v>
      </c>
      <c r="AJ50" s="85" t="str">
        <f>IF(OR($T50="",$G50=""),"",MAX($AJ$7:$AN49)+1)</f>
        <v/>
      </c>
      <c r="AK50" s="85" t="str">
        <f>IF(OR(V50="",$G50=""),"",MAX($AJ$7:$AN49,$AJ50:AJ50)+1)</f>
        <v/>
      </c>
      <c r="AL50" s="85" t="str">
        <f>IF(OR(X50="",$G50=""),"",MAX($AJ$7:$AN49,$AJ50:AK50)+1)</f>
        <v/>
      </c>
      <c r="AM50" s="85" t="str">
        <f>IF(OR(Z50="",$G50=""),"",MAX($AJ$7:$AN49,$AJ50:AL50)+1)</f>
        <v/>
      </c>
      <c r="AN50" s="85" t="str">
        <f>IF(OR(AB50="",$G50=""),"",MAX($AJ$7:$AN49,$AJ50:AM50)+1)</f>
        <v/>
      </c>
      <c r="AP50" s="85" t="str">
        <f>IF($G50="","",MAX($AP$7:$AP49)+1)</f>
        <v/>
      </c>
      <c r="AQ50" s="85" t="str">
        <f>IF($G50="","",IF($Q50="","",RANK($Q50,$Q$8:$Q$1000,1)+COUNTIFS($Q$8:$Q50,$Q50)-1))</f>
        <v/>
      </c>
      <c r="AR50" s="85" t="str">
        <f>IF($G50="","",IF($AW50="","",RANK($AW50,$AW$8:$AW$1000,1)+COUNTIFS($AW$8:$AW50,$AW50)-1))</f>
        <v/>
      </c>
      <c r="AS50" s="85" t="str">
        <f>IF($G50="","",IF($AX50="","",RANK($AX50,$AX$8:$AX$1000,1)+COUNTIFS($AX$8:$AX50,$AX50)-1))</f>
        <v/>
      </c>
      <c r="AU50" s="85" t="str">
        <f t="shared" si="1"/>
        <v/>
      </c>
      <c r="AW50" s="209" t="str">
        <f ca="1">IF($G50="","",IF($Q50="","",IF(AND($S50&lt;1,$Q50&lt;TODAY()),$Q50,"")))</f>
        <v/>
      </c>
      <c r="AX50" s="209" t="str">
        <f t="shared" ca="1" si="3"/>
        <v/>
      </c>
    </row>
    <row r="51" spans="1:50">
      <c r="A51" s="20" t="str">
        <f>IF('יעדים משרדיים ותקשובים'!$E$7="","",'יעדים משרדיים ותקשובים'!$E$7)</f>
        <v>משרד ראש הממשלה</v>
      </c>
      <c r="B51" s="20" t="str">
        <f>IF('יעדים משרדיים ותקשובים'!$I$9="","",'יעדים משרדיים ותקשובים'!$I$9)</f>
        <v>pmo</v>
      </c>
      <c r="C51" s="26">
        <f>ROWS($C$7:$C50)</f>
        <v>44</v>
      </c>
      <c r="D51" s="26" t="str">
        <f>IF(E51="","",INDEX('פעילויות המשרד'!$D$8:$D$150,MATCH(E51,'פעילויות המשרד'!$E$8:$E$150,0)))</f>
        <v/>
      </c>
      <c r="E51" s="17"/>
      <c r="F51" s="26" t="str">
        <f>IF(G51="","",COUNTIFS($D$8:$D51,$D51))</f>
        <v/>
      </c>
      <c r="G51" s="344" t="str">
        <f>IF(OR($E51="",$H51=""),"",IFERROR(CONCATENATE($D51,".",COUNTIFS($D$8:$D51,$D51)),"טעות בהזנה"))</f>
        <v/>
      </c>
      <c r="H51" s="102"/>
      <c r="I51" s="275" t="str">
        <f>IF($E51="","",IF($D51="","",INDEX('פעילויות המשרד'!G:G,MATCH($D51,'פעילויות המשרד'!$D:$D,0))))</f>
        <v/>
      </c>
      <c r="J51" s="275" t="str">
        <f>IF($E51="","",IF($D51="","",INDEX('פעילויות המשרד'!H:H,MATCH($D51,'פעילויות המשרד'!$D:$D,0))))</f>
        <v/>
      </c>
      <c r="K51" s="275" t="str">
        <f>IF($E51="","",IF($D51="","",INDEX('פעילויות המשרד'!K:K,MATCH($D51,'פעילויות המשרד'!$D:$D,0))))</f>
        <v/>
      </c>
      <c r="L51" s="275" t="str">
        <f>IF($E51="","",IF($D51="","",INDEX('פעילויות המשרד'!L:L,MATCH($D51,'פעילויות המשרד'!$D:$D,0))))</f>
        <v/>
      </c>
      <c r="M51" s="275" t="str">
        <f>IF($E51="","",IF($D51="","",INDEX('פעילויות המשרד'!X:X,MATCH($D51,'פעילויות המשרד'!$D:$D,0))))</f>
        <v/>
      </c>
      <c r="N51" s="102"/>
      <c r="O51" s="102"/>
      <c r="P51" s="100"/>
      <c r="Q51" s="100"/>
      <c r="R51" s="98"/>
      <c r="S51" s="101"/>
      <c r="T51" s="99"/>
      <c r="U51" s="103"/>
      <c r="V51" s="99"/>
      <c r="W51" s="103"/>
      <c r="X51" s="99"/>
      <c r="Y51" s="103"/>
      <c r="Z51" s="99"/>
      <c r="AA51" s="103"/>
      <c r="AB51" s="99"/>
      <c r="AC51" s="103"/>
      <c r="AD51" s="121" t="str">
        <f t="shared" si="0"/>
        <v/>
      </c>
      <c r="AE51" s="17"/>
      <c r="AI51" s="26">
        <f>ROWS($AI$7:$AI50)</f>
        <v>44</v>
      </c>
      <c r="AJ51" s="85" t="str">
        <f>IF(OR($T51="",$G51=""),"",MAX($AJ$7:$AN50)+1)</f>
        <v/>
      </c>
      <c r="AK51" s="85" t="str">
        <f>IF(OR(V51="",$G51=""),"",MAX($AJ$7:$AN50,$AJ51:AJ51)+1)</f>
        <v/>
      </c>
      <c r="AL51" s="85" t="str">
        <f>IF(OR(X51="",$G51=""),"",MAX($AJ$7:$AN50,$AJ51:AK51)+1)</f>
        <v/>
      </c>
      <c r="AM51" s="85" t="str">
        <f>IF(OR(Z51="",$G51=""),"",MAX($AJ$7:$AN50,$AJ51:AL51)+1)</f>
        <v/>
      </c>
      <c r="AN51" s="85" t="str">
        <f>IF(OR(AB51="",$G51=""),"",MAX($AJ$7:$AN50,$AJ51:AM51)+1)</f>
        <v/>
      </c>
      <c r="AP51" s="85" t="str">
        <f>IF($G51="","",MAX($AP$7:$AP50)+1)</f>
        <v/>
      </c>
      <c r="AQ51" s="85" t="str">
        <f>IF($G51="","",IF($Q51="","",RANK($Q51,$Q$8:$Q$1000,1)+COUNTIFS($Q$8:$Q51,$Q51)-1))</f>
        <v/>
      </c>
      <c r="AR51" s="85" t="str">
        <f>IF($G51="","",IF($AW51="","",RANK($AW51,$AW$8:$AW$1000,1)+COUNTIFS($AW$8:$AW51,$AW51)-1))</f>
        <v/>
      </c>
      <c r="AS51" s="85" t="str">
        <f>IF($G51="","",IF($AX51="","",RANK($AX51,$AX$8:$AX$1000,1)+COUNTIFS($AX$8:$AX51,$AX51)-1))</f>
        <v/>
      </c>
      <c r="AU51" s="85" t="str">
        <f t="shared" si="1"/>
        <v/>
      </c>
      <c r="AW51" s="209" t="str">
        <f ca="1">IF($G51="","",IF($Q51="","",IF(AND($S51&lt;1,$Q51&lt;TODAY()),$Q51,"")))</f>
        <v/>
      </c>
      <c r="AX51" s="209" t="str">
        <f t="shared" ca="1" si="3"/>
        <v/>
      </c>
    </row>
    <row r="52" spans="1:50">
      <c r="A52" s="20" t="str">
        <f>IF('יעדים משרדיים ותקשובים'!$E$7="","",'יעדים משרדיים ותקשובים'!$E$7)</f>
        <v>משרד ראש הממשלה</v>
      </c>
      <c r="B52" s="20" t="str">
        <f>IF('יעדים משרדיים ותקשובים'!$I$9="","",'יעדים משרדיים ותקשובים'!$I$9)</f>
        <v>pmo</v>
      </c>
      <c r="C52" s="26">
        <f>ROWS($C$7:$C51)</f>
        <v>45</v>
      </c>
      <c r="D52" s="26" t="str">
        <f>IF(E52="","",INDEX('פעילויות המשרד'!$D$8:$D$150,MATCH(E52,'פעילויות המשרד'!$E$8:$E$150,0)))</f>
        <v/>
      </c>
      <c r="E52" s="17"/>
      <c r="F52" s="26" t="str">
        <f>IF(G52="","",COUNTIFS($D$8:$D52,$D52))</f>
        <v/>
      </c>
      <c r="G52" s="344" t="str">
        <f>IF(OR($E52="",$H52=""),"",IFERROR(CONCATENATE($D52,".",COUNTIFS($D$8:$D52,$D52)),"טעות בהזנה"))</f>
        <v/>
      </c>
      <c r="H52" s="102"/>
      <c r="I52" s="275" t="str">
        <f>IF($E52="","",IF($D52="","",INDEX('פעילויות המשרד'!G:G,MATCH($D52,'פעילויות המשרד'!$D:$D,0))))</f>
        <v/>
      </c>
      <c r="J52" s="275" t="str">
        <f>IF($E52="","",IF($D52="","",INDEX('פעילויות המשרד'!H:H,MATCH($D52,'פעילויות המשרד'!$D:$D,0))))</f>
        <v/>
      </c>
      <c r="K52" s="275" t="str">
        <f>IF($E52="","",IF($D52="","",INDEX('פעילויות המשרד'!K:K,MATCH($D52,'פעילויות המשרד'!$D:$D,0))))</f>
        <v/>
      </c>
      <c r="L52" s="275" t="str">
        <f>IF($E52="","",IF($D52="","",INDEX('פעילויות המשרד'!L:L,MATCH($D52,'פעילויות המשרד'!$D:$D,0))))</f>
        <v/>
      </c>
      <c r="M52" s="275" t="str">
        <f>IF($E52="","",IF($D52="","",INDEX('פעילויות המשרד'!X:X,MATCH($D52,'פעילויות המשרד'!$D:$D,0))))</f>
        <v/>
      </c>
      <c r="N52" s="102"/>
      <c r="O52" s="102"/>
      <c r="P52" s="100"/>
      <c r="Q52" s="100"/>
      <c r="R52" s="98"/>
      <c r="S52" s="101"/>
      <c r="T52" s="99"/>
      <c r="U52" s="103"/>
      <c r="V52" s="99"/>
      <c r="W52" s="103"/>
      <c r="X52" s="99"/>
      <c r="Y52" s="103"/>
      <c r="Z52" s="99"/>
      <c r="AA52" s="103"/>
      <c r="AB52" s="99"/>
      <c r="AC52" s="103"/>
      <c r="AD52" s="121" t="str">
        <f t="shared" si="0"/>
        <v/>
      </c>
      <c r="AE52" s="17"/>
      <c r="AI52" s="26">
        <f>ROWS($AI$7:$AI51)</f>
        <v>45</v>
      </c>
      <c r="AJ52" s="85" t="str">
        <f>IF(OR($T52="",$G52=""),"",MAX($AJ$7:$AN51)+1)</f>
        <v/>
      </c>
      <c r="AK52" s="85" t="str">
        <f>IF(OR(V52="",$G52=""),"",MAX($AJ$7:$AN51,$AJ52:AJ52)+1)</f>
        <v/>
      </c>
      <c r="AL52" s="85" t="str">
        <f>IF(OR(X52="",$G52=""),"",MAX($AJ$7:$AN51,$AJ52:AK52)+1)</f>
        <v/>
      </c>
      <c r="AM52" s="85" t="str">
        <f>IF(OR(Z52="",$G52=""),"",MAX($AJ$7:$AN51,$AJ52:AL52)+1)</f>
        <v/>
      </c>
      <c r="AN52" s="85" t="str">
        <f>IF(OR(AB52="",$G52=""),"",MAX($AJ$7:$AN51,$AJ52:AM52)+1)</f>
        <v/>
      </c>
      <c r="AP52" s="85" t="str">
        <f>IF($G52="","",MAX($AP$7:$AP51)+1)</f>
        <v/>
      </c>
      <c r="AQ52" s="85" t="str">
        <f>IF($G52="","",IF($Q52="","",RANK($Q52,$Q$8:$Q$1000,1)+COUNTIFS($Q$8:$Q52,$Q52)-1))</f>
        <v/>
      </c>
      <c r="AR52" s="85" t="str">
        <f>IF($G52="","",IF($AW52="","",RANK($AW52,$AW$8:$AW$1000,1)+COUNTIFS($AW$8:$AW52,$AW52)-1))</f>
        <v/>
      </c>
      <c r="AS52" s="85" t="str">
        <f>IF($G52="","",IF($AX52="","",RANK($AX52,$AX$8:$AX$1000,1)+COUNTIFS($AX$8:$AX52,$AX52)-1))</f>
        <v/>
      </c>
      <c r="AU52" s="85" t="str">
        <f t="shared" si="1"/>
        <v/>
      </c>
      <c r="AW52" s="209" t="str">
        <f ca="1">IF($G52="","",IF($Q52="","",IF(AND($S52&lt;1,$Q52&lt;TODAY()),$Q52,"")))</f>
        <v/>
      </c>
      <c r="AX52" s="209" t="str">
        <f t="shared" ca="1" si="3"/>
        <v/>
      </c>
    </row>
    <row r="53" spans="1:50">
      <c r="A53" s="20" t="str">
        <f>IF('יעדים משרדיים ותקשובים'!$E$7="","",'יעדים משרדיים ותקשובים'!$E$7)</f>
        <v>משרד ראש הממשלה</v>
      </c>
      <c r="B53" s="20" t="str">
        <f>IF('יעדים משרדיים ותקשובים'!$I$9="","",'יעדים משרדיים ותקשובים'!$I$9)</f>
        <v>pmo</v>
      </c>
      <c r="C53" s="26">
        <f>ROWS($C$7:$C52)</f>
        <v>46</v>
      </c>
      <c r="D53" s="26" t="str">
        <f>IF(E53="","",INDEX('פעילויות המשרד'!$D$8:$D$150,MATCH(E53,'פעילויות המשרד'!$E$8:$E$150,0)))</f>
        <v/>
      </c>
      <c r="E53" s="17"/>
      <c r="F53" s="26" t="str">
        <f>IF(G53="","",COUNTIFS($D$8:$D53,$D53))</f>
        <v/>
      </c>
      <c r="G53" s="344" t="str">
        <f>IF(OR($E53="",$H53=""),"",IFERROR(CONCATENATE($D53,".",COUNTIFS($D$8:$D53,$D53)),"טעות בהזנה"))</f>
        <v/>
      </c>
      <c r="H53" s="102"/>
      <c r="I53" s="275" t="str">
        <f>IF($E53="","",IF($D53="","",INDEX('פעילויות המשרד'!G:G,MATCH($D53,'פעילויות המשרד'!$D:$D,0))))</f>
        <v/>
      </c>
      <c r="J53" s="275" t="str">
        <f>IF($E53="","",IF($D53="","",INDEX('פעילויות המשרד'!H:H,MATCH($D53,'פעילויות המשרד'!$D:$D,0))))</f>
        <v/>
      </c>
      <c r="K53" s="275" t="str">
        <f>IF($E53="","",IF($D53="","",INDEX('פעילויות המשרד'!K:K,MATCH($D53,'פעילויות המשרד'!$D:$D,0))))</f>
        <v/>
      </c>
      <c r="L53" s="275" t="str">
        <f>IF($E53="","",IF($D53="","",INDEX('פעילויות המשרד'!L:L,MATCH($D53,'פעילויות המשרד'!$D:$D,0))))</f>
        <v/>
      </c>
      <c r="M53" s="275" t="str">
        <f>IF($E53="","",IF($D53="","",INDEX('פעילויות המשרד'!X:X,MATCH($D53,'פעילויות המשרד'!$D:$D,0))))</f>
        <v/>
      </c>
      <c r="N53" s="102"/>
      <c r="O53" s="102"/>
      <c r="P53" s="100"/>
      <c r="Q53" s="100"/>
      <c r="R53" s="98"/>
      <c r="S53" s="101"/>
      <c r="T53" s="99"/>
      <c r="U53" s="103"/>
      <c r="V53" s="99"/>
      <c r="W53" s="103"/>
      <c r="X53" s="99"/>
      <c r="Y53" s="103"/>
      <c r="Z53" s="99"/>
      <c r="AA53" s="103"/>
      <c r="AB53" s="99"/>
      <c r="AC53" s="103"/>
      <c r="AD53" s="121" t="str">
        <f t="shared" si="0"/>
        <v/>
      </c>
      <c r="AE53" s="17"/>
      <c r="AI53" s="26">
        <f>ROWS($AI$7:$AI52)</f>
        <v>46</v>
      </c>
      <c r="AJ53" s="85" t="str">
        <f>IF(OR($T53="",$G53=""),"",MAX($AJ$7:$AN52)+1)</f>
        <v/>
      </c>
      <c r="AK53" s="85" t="str">
        <f>IF(OR(V53="",$G53=""),"",MAX($AJ$7:$AN52,$AJ53:AJ53)+1)</f>
        <v/>
      </c>
      <c r="AL53" s="85" t="str">
        <f>IF(OR(X53="",$G53=""),"",MAX($AJ$7:$AN52,$AJ53:AK53)+1)</f>
        <v/>
      </c>
      <c r="AM53" s="85" t="str">
        <f>IF(OR(Z53="",$G53=""),"",MAX($AJ$7:$AN52,$AJ53:AL53)+1)</f>
        <v/>
      </c>
      <c r="AN53" s="85" t="str">
        <f>IF(OR(AB53="",$G53=""),"",MAX($AJ$7:$AN52,$AJ53:AM53)+1)</f>
        <v/>
      </c>
      <c r="AP53" s="85" t="str">
        <f>IF($G53="","",MAX($AP$7:$AP52)+1)</f>
        <v/>
      </c>
      <c r="AQ53" s="85" t="str">
        <f>IF($G53="","",IF($Q53="","",RANK($Q53,$Q$8:$Q$1000,1)+COUNTIFS($Q$8:$Q53,$Q53)-1))</f>
        <v/>
      </c>
      <c r="AR53" s="85" t="str">
        <f>IF($G53="","",IF($AW53="","",RANK($AW53,$AW$8:$AW$1000,1)+COUNTIFS($AW$8:$AW53,$AW53)-1))</f>
        <v/>
      </c>
      <c r="AS53" s="85" t="str">
        <f>IF($G53="","",IF($AX53="","",RANK($AX53,$AX$8:$AX$1000,1)+COUNTIFS($AX$8:$AX53,$AX53)-1))</f>
        <v/>
      </c>
      <c r="AU53" s="85" t="str">
        <f t="shared" si="1"/>
        <v/>
      </c>
      <c r="AW53" s="209" t="str">
        <f t="shared" ca="1" si="2"/>
        <v/>
      </c>
      <c r="AX53" s="209" t="str">
        <f t="shared" ca="1" si="3"/>
        <v/>
      </c>
    </row>
    <row r="54" spans="1:50">
      <c r="A54" s="20" t="str">
        <f>IF('יעדים משרדיים ותקשובים'!$E$7="","",'יעדים משרדיים ותקשובים'!$E$7)</f>
        <v>משרד ראש הממשלה</v>
      </c>
      <c r="B54" s="20" t="str">
        <f>IF('יעדים משרדיים ותקשובים'!$I$9="","",'יעדים משרדיים ותקשובים'!$I$9)</f>
        <v>pmo</v>
      </c>
      <c r="C54" s="26">
        <f>ROWS($C$7:$C53)</f>
        <v>47</v>
      </c>
      <c r="D54" s="26" t="str">
        <f>IF(E54="","",INDEX('פעילויות המשרד'!$D$8:$D$150,MATCH(E54,'פעילויות המשרד'!$E$8:$E$150,0)))</f>
        <v/>
      </c>
      <c r="E54" s="17"/>
      <c r="F54" s="26" t="str">
        <f>IF(G54="","",COUNTIFS($D$8:$D54,$D54))</f>
        <v/>
      </c>
      <c r="G54" s="344" t="str">
        <f>IF(OR($E54="",$H54=""),"",IFERROR(CONCATENATE($D54,".",COUNTIFS($D$8:$D54,$D54)),"טעות בהזנה"))</f>
        <v/>
      </c>
      <c r="H54" s="102"/>
      <c r="I54" s="275" t="str">
        <f>IF($E54="","",IF($D54="","",INDEX('פעילויות המשרד'!G:G,MATCH($D54,'פעילויות המשרד'!$D:$D,0))))</f>
        <v/>
      </c>
      <c r="J54" s="275" t="str">
        <f>IF($E54="","",IF($D54="","",INDEX('פעילויות המשרד'!H:H,MATCH($D54,'פעילויות המשרד'!$D:$D,0))))</f>
        <v/>
      </c>
      <c r="K54" s="275" t="str">
        <f>IF($E54="","",IF($D54="","",INDEX('פעילויות המשרד'!K:K,MATCH($D54,'פעילויות המשרד'!$D:$D,0))))</f>
        <v/>
      </c>
      <c r="L54" s="275" t="str">
        <f>IF($E54="","",IF($D54="","",INDEX('פעילויות המשרד'!L:L,MATCH($D54,'פעילויות המשרד'!$D:$D,0))))</f>
        <v/>
      </c>
      <c r="M54" s="275" t="str">
        <f>IF($E54="","",IF($D54="","",INDEX('פעילויות המשרד'!X:X,MATCH($D54,'פעילויות המשרד'!$D:$D,0))))</f>
        <v/>
      </c>
      <c r="N54" s="102"/>
      <c r="O54" s="102"/>
      <c r="P54" s="100"/>
      <c r="Q54" s="100"/>
      <c r="R54" s="98"/>
      <c r="S54" s="101"/>
      <c r="T54" s="99"/>
      <c r="U54" s="103"/>
      <c r="V54" s="99"/>
      <c r="W54" s="103"/>
      <c r="X54" s="99"/>
      <c r="Y54" s="103"/>
      <c r="Z54" s="99"/>
      <c r="AA54" s="103"/>
      <c r="AB54" s="99"/>
      <c r="AC54" s="103"/>
      <c r="AD54" s="121" t="str">
        <f t="shared" si="0"/>
        <v/>
      </c>
      <c r="AE54" s="17"/>
      <c r="AI54" s="26">
        <f>ROWS($AI$7:$AI53)</f>
        <v>47</v>
      </c>
      <c r="AJ54" s="85" t="str">
        <f>IF(OR($T54="",$G54=""),"",MAX($AJ$7:$AN53)+1)</f>
        <v/>
      </c>
      <c r="AK54" s="85" t="str">
        <f>IF(OR(V54="",$G54=""),"",MAX($AJ$7:$AN53,$AJ54:AJ54)+1)</f>
        <v/>
      </c>
      <c r="AL54" s="85" t="str">
        <f>IF(OR(X54="",$G54=""),"",MAX($AJ$7:$AN53,$AJ54:AK54)+1)</f>
        <v/>
      </c>
      <c r="AM54" s="85" t="str">
        <f>IF(OR(Z54="",$G54=""),"",MAX($AJ$7:$AN53,$AJ54:AL54)+1)</f>
        <v/>
      </c>
      <c r="AN54" s="85" t="str">
        <f>IF(OR(AB54="",$G54=""),"",MAX($AJ$7:$AN53,$AJ54:AM54)+1)</f>
        <v/>
      </c>
      <c r="AP54" s="85" t="str">
        <f>IF($G54="","",MAX($AP$7:$AP53)+1)</f>
        <v/>
      </c>
      <c r="AQ54" s="85" t="str">
        <f>IF($G54="","",IF($Q54="","",RANK($Q54,$Q$8:$Q$1000,1)+COUNTIFS($Q$8:$Q54,$Q54)-1))</f>
        <v/>
      </c>
      <c r="AR54" s="85" t="str">
        <f>IF($G54="","",IF($AW54="","",RANK($AW54,$AW$8:$AW$1000,1)+COUNTIFS($AW$8:$AW54,$AW54)-1))</f>
        <v/>
      </c>
      <c r="AS54" s="85" t="str">
        <f>IF($G54="","",IF($AX54="","",RANK($AX54,$AX$8:$AX$1000,1)+COUNTIFS($AX$8:$AX54,$AX54)-1))</f>
        <v/>
      </c>
      <c r="AU54" s="85" t="str">
        <f t="shared" si="1"/>
        <v/>
      </c>
      <c r="AW54" s="209" t="str">
        <f t="shared" ca="1" si="2"/>
        <v/>
      </c>
      <c r="AX54" s="209" t="str">
        <f t="shared" ca="1" si="3"/>
        <v/>
      </c>
    </row>
    <row r="55" spans="1:50">
      <c r="A55" s="20" t="str">
        <f>IF('יעדים משרדיים ותקשובים'!$E$7="","",'יעדים משרדיים ותקשובים'!$E$7)</f>
        <v>משרד ראש הממשלה</v>
      </c>
      <c r="B55" s="20" t="str">
        <f>IF('יעדים משרדיים ותקשובים'!$I$9="","",'יעדים משרדיים ותקשובים'!$I$9)</f>
        <v>pmo</v>
      </c>
      <c r="C55" s="26">
        <f>ROWS($C$7:$C54)</f>
        <v>48</v>
      </c>
      <c r="D55" s="26" t="str">
        <f>IF(E55="","",INDEX('פעילויות המשרד'!$D$8:$D$150,MATCH(E55,'פעילויות המשרד'!$E$8:$E$150,0)))</f>
        <v/>
      </c>
      <c r="E55" s="17"/>
      <c r="F55" s="26" t="str">
        <f>IF(G55="","",COUNTIFS($D$8:$D55,$D55))</f>
        <v/>
      </c>
      <c r="G55" s="344" t="str">
        <f>IF(OR($E55="",$H55=""),"",IFERROR(CONCATENATE($D55,".",COUNTIFS($D$8:$D55,$D55)),"טעות בהזנה"))</f>
        <v/>
      </c>
      <c r="H55" s="102"/>
      <c r="I55" s="275" t="str">
        <f>IF($E55="","",IF($D55="","",INDEX('פעילויות המשרד'!G:G,MATCH($D55,'פעילויות המשרד'!$D:$D,0))))</f>
        <v/>
      </c>
      <c r="J55" s="275" t="str">
        <f>IF($E55="","",IF($D55="","",INDEX('פעילויות המשרד'!H:H,MATCH($D55,'פעילויות המשרד'!$D:$D,0))))</f>
        <v/>
      </c>
      <c r="K55" s="275" t="str">
        <f>IF($E55="","",IF($D55="","",INDEX('פעילויות המשרד'!K:K,MATCH($D55,'פעילויות המשרד'!$D:$D,0))))</f>
        <v/>
      </c>
      <c r="L55" s="275" t="str">
        <f>IF($E55="","",IF($D55="","",INDEX('פעילויות המשרד'!L:L,MATCH($D55,'פעילויות המשרד'!$D:$D,0))))</f>
        <v/>
      </c>
      <c r="M55" s="275" t="str">
        <f>IF($E55="","",IF($D55="","",INDEX('פעילויות המשרד'!X:X,MATCH($D55,'פעילויות המשרד'!$D:$D,0))))</f>
        <v/>
      </c>
      <c r="N55" s="102"/>
      <c r="O55" s="102"/>
      <c r="P55" s="100"/>
      <c r="Q55" s="100"/>
      <c r="R55" s="98"/>
      <c r="S55" s="101"/>
      <c r="T55" s="99"/>
      <c r="U55" s="103"/>
      <c r="V55" s="99"/>
      <c r="W55" s="103"/>
      <c r="X55" s="99"/>
      <c r="Y55" s="103"/>
      <c r="Z55" s="99"/>
      <c r="AA55" s="103"/>
      <c r="AB55" s="99"/>
      <c r="AC55" s="103"/>
      <c r="AD55" s="121" t="str">
        <f t="shared" si="0"/>
        <v/>
      </c>
      <c r="AE55" s="17"/>
      <c r="AI55" s="26">
        <f>ROWS($AI$7:$AI54)</f>
        <v>48</v>
      </c>
      <c r="AJ55" s="85" t="str">
        <f>IF(OR($T55="",$G55=""),"",MAX($AJ$7:$AN54)+1)</f>
        <v/>
      </c>
      <c r="AK55" s="85" t="str">
        <f>IF(OR(V55="",$G55=""),"",MAX($AJ$7:$AN54,$AJ55:AJ55)+1)</f>
        <v/>
      </c>
      <c r="AL55" s="85" t="str">
        <f>IF(OR(X55="",$G55=""),"",MAX($AJ$7:$AN54,$AJ55:AK55)+1)</f>
        <v/>
      </c>
      <c r="AM55" s="85" t="str">
        <f>IF(OR(Z55="",$G55=""),"",MAX($AJ$7:$AN54,$AJ55:AL55)+1)</f>
        <v/>
      </c>
      <c r="AN55" s="85" t="str">
        <f>IF(OR(AB55="",$G55=""),"",MAX($AJ$7:$AN54,$AJ55:AM55)+1)</f>
        <v/>
      </c>
      <c r="AP55" s="85" t="str">
        <f>IF($G55="","",MAX($AP$7:$AP54)+1)</f>
        <v/>
      </c>
      <c r="AQ55" s="85" t="str">
        <f>IF($G55="","",IF($Q55="","",RANK($Q55,$Q$8:$Q$1000,1)+COUNTIFS($Q$8:$Q55,$Q55)-1))</f>
        <v/>
      </c>
      <c r="AR55" s="85" t="str">
        <f>IF($G55="","",IF($AW55="","",RANK($AW55,$AW$8:$AW$1000,1)+COUNTIFS($AW$8:$AW55,$AW55)-1))</f>
        <v/>
      </c>
      <c r="AS55" s="85" t="str">
        <f>IF($G55="","",IF($AX55="","",RANK($AX55,$AX$8:$AX$1000,1)+COUNTIFS($AX$8:$AX55,$AX55)-1))</f>
        <v/>
      </c>
      <c r="AU55" s="85" t="str">
        <f t="shared" si="1"/>
        <v/>
      </c>
      <c r="AW55" s="209" t="str">
        <f t="shared" ca="1" si="2"/>
        <v/>
      </c>
      <c r="AX55" s="209" t="str">
        <f t="shared" ca="1" si="3"/>
        <v/>
      </c>
    </row>
    <row r="56" spans="1:50">
      <c r="A56" s="20" t="str">
        <f>IF('יעדים משרדיים ותקשובים'!$E$7="","",'יעדים משרדיים ותקשובים'!$E$7)</f>
        <v>משרד ראש הממשלה</v>
      </c>
      <c r="B56" s="20" t="str">
        <f>IF('יעדים משרדיים ותקשובים'!$I$9="","",'יעדים משרדיים ותקשובים'!$I$9)</f>
        <v>pmo</v>
      </c>
      <c r="C56" s="26">
        <f>ROWS($C$7:$C55)</f>
        <v>49</v>
      </c>
      <c r="D56" s="26" t="str">
        <f>IF(E56="","",INDEX('פעילויות המשרד'!$D$8:$D$150,MATCH(E56,'פעילויות המשרד'!$E$8:$E$150,0)))</f>
        <v/>
      </c>
      <c r="E56" s="17"/>
      <c r="F56" s="26" t="str">
        <f>IF(G56="","",COUNTIFS($D$8:$D56,$D56))</f>
        <v/>
      </c>
      <c r="G56" s="344" t="str">
        <f>IF(OR($E56="",$H56=""),"",IFERROR(CONCATENATE($D56,".",COUNTIFS($D$8:$D56,$D56)),"טעות בהזנה"))</f>
        <v/>
      </c>
      <c r="H56" s="102"/>
      <c r="I56" s="275" t="str">
        <f>IF($E56="","",IF($D56="","",INDEX('פעילויות המשרד'!G:G,MATCH($D56,'פעילויות המשרד'!$D:$D,0))))</f>
        <v/>
      </c>
      <c r="J56" s="275" t="str">
        <f>IF($E56="","",IF($D56="","",INDEX('פעילויות המשרד'!H:H,MATCH($D56,'פעילויות המשרד'!$D:$D,0))))</f>
        <v/>
      </c>
      <c r="K56" s="275" t="str">
        <f>IF($E56="","",IF($D56="","",INDEX('פעילויות המשרד'!K:K,MATCH($D56,'פעילויות המשרד'!$D:$D,0))))</f>
        <v/>
      </c>
      <c r="L56" s="275" t="str">
        <f>IF($E56="","",IF($D56="","",INDEX('פעילויות המשרד'!L:L,MATCH($D56,'פעילויות המשרד'!$D:$D,0))))</f>
        <v/>
      </c>
      <c r="M56" s="275" t="str">
        <f>IF($E56="","",IF($D56="","",INDEX('פעילויות המשרד'!X:X,MATCH($D56,'פעילויות המשרד'!$D:$D,0))))</f>
        <v/>
      </c>
      <c r="N56" s="102"/>
      <c r="O56" s="102"/>
      <c r="P56" s="100"/>
      <c r="Q56" s="100"/>
      <c r="R56" s="98"/>
      <c r="S56" s="101"/>
      <c r="T56" s="99"/>
      <c r="U56" s="103"/>
      <c r="V56" s="99"/>
      <c r="W56" s="103"/>
      <c r="X56" s="99"/>
      <c r="Y56" s="103"/>
      <c r="Z56" s="99"/>
      <c r="AA56" s="103"/>
      <c r="AB56" s="99"/>
      <c r="AC56" s="103"/>
      <c r="AD56" s="121" t="str">
        <f t="shared" si="0"/>
        <v/>
      </c>
      <c r="AE56" s="17"/>
      <c r="AI56" s="26">
        <f>ROWS($AI$7:$AI55)</f>
        <v>49</v>
      </c>
      <c r="AJ56" s="85" t="str">
        <f>IF(OR($T56="",$G56=""),"",MAX($AJ$7:$AN55)+1)</f>
        <v/>
      </c>
      <c r="AK56" s="85" t="str">
        <f>IF(OR(V56="",$G56=""),"",MAX($AJ$7:$AN55,$AJ56:AJ56)+1)</f>
        <v/>
      </c>
      <c r="AL56" s="85" t="str">
        <f>IF(OR(X56="",$G56=""),"",MAX($AJ$7:$AN55,$AJ56:AK56)+1)</f>
        <v/>
      </c>
      <c r="AM56" s="85" t="str">
        <f>IF(OR(Z56="",$G56=""),"",MAX($AJ$7:$AN55,$AJ56:AL56)+1)</f>
        <v/>
      </c>
      <c r="AN56" s="85" t="str">
        <f>IF(OR(AB56="",$G56=""),"",MAX($AJ$7:$AN55,$AJ56:AM56)+1)</f>
        <v/>
      </c>
      <c r="AP56" s="85" t="str">
        <f>IF($G56="","",MAX($AP$7:$AP55)+1)</f>
        <v/>
      </c>
      <c r="AQ56" s="85" t="str">
        <f>IF($G56="","",IF($Q56="","",RANK($Q56,$Q$8:$Q$1000,1)+COUNTIFS($Q$8:$Q56,$Q56)-1))</f>
        <v/>
      </c>
      <c r="AR56" s="85" t="str">
        <f>IF($G56="","",IF($AW56="","",RANK($AW56,$AW$8:$AW$1000,1)+COUNTIFS($AW$8:$AW56,$AW56)-1))</f>
        <v/>
      </c>
      <c r="AS56" s="85" t="str">
        <f>IF($G56="","",IF($AX56="","",RANK($AX56,$AX$8:$AX$1000,1)+COUNTIFS($AX$8:$AX56,$AX56)-1))</f>
        <v/>
      </c>
      <c r="AU56" s="85" t="str">
        <f t="shared" si="1"/>
        <v/>
      </c>
      <c r="AW56" s="209" t="str">
        <f t="shared" ca="1" si="2"/>
        <v/>
      </c>
      <c r="AX56" s="209" t="str">
        <f t="shared" ca="1" si="3"/>
        <v/>
      </c>
    </row>
    <row r="57" spans="1:50">
      <c r="A57" s="20" t="str">
        <f>IF('יעדים משרדיים ותקשובים'!$E$7="","",'יעדים משרדיים ותקשובים'!$E$7)</f>
        <v>משרד ראש הממשלה</v>
      </c>
      <c r="B57" s="20" t="str">
        <f>IF('יעדים משרדיים ותקשובים'!$I$9="","",'יעדים משרדיים ותקשובים'!$I$9)</f>
        <v>pmo</v>
      </c>
      <c r="C57" s="26">
        <f>ROWS($C$7:$C56)</f>
        <v>50</v>
      </c>
      <c r="D57" s="26" t="str">
        <f>IF(E57="","",INDEX('פעילויות המשרד'!$D$8:$D$150,MATCH(E57,'פעילויות המשרד'!$E$8:$E$150,0)))</f>
        <v/>
      </c>
      <c r="E57" s="17"/>
      <c r="F57" s="26" t="str">
        <f>IF(G57="","",COUNTIFS($D$8:$D57,$D57))</f>
        <v/>
      </c>
      <c r="G57" s="344" t="str">
        <f>IF(OR($E57="",$H57=""),"",IFERROR(CONCATENATE($D57,".",COUNTIFS($D$8:$D57,$D57)),"טעות בהזנה"))</f>
        <v/>
      </c>
      <c r="H57" s="102"/>
      <c r="I57" s="275" t="str">
        <f>IF($E57="","",IF($D57="","",INDEX('פעילויות המשרד'!G:G,MATCH($D57,'פעילויות המשרד'!$D:$D,0))))</f>
        <v/>
      </c>
      <c r="J57" s="275" t="str">
        <f>IF($E57="","",IF($D57="","",INDEX('פעילויות המשרד'!H:H,MATCH($D57,'פעילויות המשרד'!$D:$D,0))))</f>
        <v/>
      </c>
      <c r="K57" s="275" t="str">
        <f>IF($E57="","",IF($D57="","",INDEX('פעילויות המשרד'!K:K,MATCH($D57,'פעילויות המשרד'!$D:$D,0))))</f>
        <v/>
      </c>
      <c r="L57" s="275" t="str">
        <f>IF($E57="","",IF($D57="","",INDEX('פעילויות המשרד'!L:L,MATCH($D57,'פעילויות המשרד'!$D:$D,0))))</f>
        <v/>
      </c>
      <c r="M57" s="275" t="str">
        <f>IF($E57="","",IF($D57="","",INDEX('פעילויות המשרד'!X:X,MATCH($D57,'פעילויות המשרד'!$D:$D,0))))</f>
        <v/>
      </c>
      <c r="N57" s="102"/>
      <c r="O57" s="102"/>
      <c r="P57" s="100"/>
      <c r="Q57" s="100"/>
      <c r="R57" s="98"/>
      <c r="S57" s="101"/>
      <c r="T57" s="99"/>
      <c r="U57" s="103"/>
      <c r="V57" s="99"/>
      <c r="W57" s="103"/>
      <c r="X57" s="99"/>
      <c r="Y57" s="103"/>
      <c r="Z57" s="99"/>
      <c r="AA57" s="103"/>
      <c r="AB57" s="99"/>
      <c r="AC57" s="103"/>
      <c r="AD57" s="121" t="str">
        <f t="shared" si="0"/>
        <v/>
      </c>
      <c r="AE57" s="17"/>
      <c r="AI57" s="26">
        <f>ROWS($AI$7:$AI56)</f>
        <v>50</v>
      </c>
      <c r="AJ57" s="85" t="str">
        <f>IF(OR($T57="",$G57=""),"",MAX($AJ$7:$AN56)+1)</f>
        <v/>
      </c>
      <c r="AK57" s="85" t="str">
        <f>IF(OR(V57="",$G57=""),"",MAX($AJ$7:$AN56,$AJ57:AJ57)+1)</f>
        <v/>
      </c>
      <c r="AL57" s="85" t="str">
        <f>IF(OR(X57="",$G57=""),"",MAX($AJ$7:$AN56,$AJ57:AK57)+1)</f>
        <v/>
      </c>
      <c r="AM57" s="85" t="str">
        <f>IF(OR(Z57="",$G57=""),"",MAX($AJ$7:$AN56,$AJ57:AL57)+1)</f>
        <v/>
      </c>
      <c r="AN57" s="85" t="str">
        <f>IF(OR(AB57="",$G57=""),"",MAX($AJ$7:$AN56,$AJ57:AM57)+1)</f>
        <v/>
      </c>
      <c r="AP57" s="85" t="str">
        <f>IF($G57="","",MAX($AP$7:$AP56)+1)</f>
        <v/>
      </c>
      <c r="AQ57" s="85" t="str">
        <f>IF($G57="","",IF($Q57="","",RANK($Q57,$Q$8:$Q$1000,1)+COUNTIFS($Q$8:$Q57,$Q57)-1))</f>
        <v/>
      </c>
      <c r="AR57" s="85" t="str">
        <f>IF($G57="","",IF($AW57="","",RANK($AW57,$AW$8:$AW$1000,1)+COUNTIFS($AW$8:$AW57,$AW57)-1))</f>
        <v/>
      </c>
      <c r="AS57" s="85" t="str">
        <f>IF($G57="","",IF($AX57="","",RANK($AX57,$AX$8:$AX$1000,1)+COUNTIFS($AX$8:$AX57,$AX57)-1))</f>
        <v/>
      </c>
      <c r="AU57" s="85" t="str">
        <f t="shared" si="1"/>
        <v/>
      </c>
      <c r="AW57" s="209" t="str">
        <f t="shared" ca="1" si="2"/>
        <v/>
      </c>
      <c r="AX57" s="209" t="str">
        <f t="shared" ca="1" si="3"/>
        <v/>
      </c>
    </row>
    <row r="58" spans="1:50">
      <c r="A58" s="20" t="str">
        <f>IF('יעדים משרדיים ותקשובים'!$E$7="","",'יעדים משרדיים ותקשובים'!$E$7)</f>
        <v>משרד ראש הממשלה</v>
      </c>
      <c r="B58" s="20" t="str">
        <f>IF('יעדים משרדיים ותקשובים'!$I$9="","",'יעדים משרדיים ותקשובים'!$I$9)</f>
        <v>pmo</v>
      </c>
      <c r="C58" s="26">
        <f>ROWS($C$7:$C57)</f>
        <v>51</v>
      </c>
      <c r="D58" s="26" t="str">
        <f>IF(E58="","",INDEX('פעילויות המשרד'!$D$8:$D$150,MATCH(E58,'פעילויות המשרד'!$E$8:$E$150,0)))</f>
        <v/>
      </c>
      <c r="E58" s="17"/>
      <c r="F58" s="26" t="str">
        <f>IF(G58="","",COUNTIFS($D$8:$D58,$D58))</f>
        <v/>
      </c>
      <c r="G58" s="344" t="str">
        <f>IF(OR($E58="",$H58=""),"",IFERROR(CONCATENATE($D58,".",COUNTIFS($D$8:$D58,$D58)),"טעות בהזנה"))</f>
        <v/>
      </c>
      <c r="H58" s="99"/>
      <c r="I58" s="275" t="str">
        <f>IF($E58="","",IF($D58="","",INDEX('פעילויות המשרד'!G:G,MATCH($D58,'פעילויות המשרד'!$D:$D,0))))</f>
        <v/>
      </c>
      <c r="J58" s="275" t="str">
        <f>IF($E58="","",IF($D58="","",INDEX('פעילויות המשרד'!H:H,MATCH($D58,'פעילויות המשרד'!$D:$D,0))))</f>
        <v/>
      </c>
      <c r="K58" s="275" t="str">
        <f>IF($E58="","",IF($D58="","",INDEX('פעילויות המשרד'!K:K,MATCH($D58,'פעילויות המשרד'!$D:$D,0))))</f>
        <v/>
      </c>
      <c r="L58" s="275" t="str">
        <f>IF($E58="","",IF($D58="","",INDEX('פעילויות המשרד'!L:L,MATCH($D58,'פעילויות המשרד'!$D:$D,0))))</f>
        <v/>
      </c>
      <c r="M58" s="275" t="str">
        <f>IF($E58="","",IF($D58="","",INDEX('פעילויות המשרד'!X:X,MATCH($D58,'פעילויות המשרד'!$D:$D,0))))</f>
        <v/>
      </c>
      <c r="N58" s="99"/>
      <c r="O58" s="99"/>
      <c r="P58" s="100"/>
      <c r="Q58" s="100"/>
      <c r="R58" s="98"/>
      <c r="S58" s="101"/>
      <c r="T58" s="99"/>
      <c r="U58" s="103"/>
      <c r="V58" s="99"/>
      <c r="W58" s="103"/>
      <c r="X58" s="99"/>
      <c r="Y58" s="103"/>
      <c r="Z58" s="99"/>
      <c r="AA58" s="103"/>
      <c r="AB58" s="99"/>
      <c r="AC58" s="103"/>
      <c r="AD58" s="121" t="str">
        <f t="shared" si="0"/>
        <v/>
      </c>
      <c r="AE58" s="92"/>
      <c r="AI58" s="26">
        <f>ROWS($AI$7:$AI57)</f>
        <v>51</v>
      </c>
      <c r="AJ58" s="85" t="str">
        <f>IF(OR($T58="",$G58=""),"",MAX($AJ$7:$AN57)+1)</f>
        <v/>
      </c>
      <c r="AK58" s="85" t="str">
        <f>IF(OR(V58="",$G58=""),"",MAX($AJ$7:$AN57,$AJ58:AJ58)+1)</f>
        <v/>
      </c>
      <c r="AL58" s="85" t="str">
        <f>IF(OR(X58="",$G58=""),"",MAX($AJ$7:$AN57,$AJ58:AK58)+1)</f>
        <v/>
      </c>
      <c r="AM58" s="85" t="str">
        <f>IF(OR(Z58="",$G58=""),"",MAX($AJ$7:$AN57,$AJ58:AL58)+1)</f>
        <v/>
      </c>
      <c r="AN58" s="85" t="str">
        <f>IF(OR(AB58="",$G58=""),"",MAX($AJ$7:$AN57,$AJ58:AM58)+1)</f>
        <v/>
      </c>
      <c r="AP58" s="85" t="str">
        <f>IF($G58="","",MAX($AP$7:$AP57)+1)</f>
        <v/>
      </c>
      <c r="AQ58" s="85" t="str">
        <f>IF($G58="","",IF($Q58="","",RANK($Q58,$Q$8:$Q$1000,1)+COUNTIFS($Q$8:$Q58,$Q58)-1))</f>
        <v/>
      </c>
      <c r="AR58" s="85" t="str">
        <f>IF($G58="","",IF($AW58="","",RANK($AW58,$AW$8:$AW$1000,1)+COUNTIFS($AW$8:$AW58,$AW58)-1))</f>
        <v/>
      </c>
      <c r="AS58" s="85" t="str">
        <f>IF($G58="","",IF($AX58="","",RANK($AX58,$AX$8:$AX$1000,1)+COUNTIFS($AX$8:$AX58,$AX58)-1))</f>
        <v/>
      </c>
      <c r="AU58" s="85" t="str">
        <f t="shared" si="1"/>
        <v/>
      </c>
      <c r="AW58" s="209" t="str">
        <f ca="1">IF($G58="","",IF($Q58="","",IF(AND($S58&lt;1,$Q58&lt;TODAY()),$Q58,"")))</f>
        <v/>
      </c>
      <c r="AX58" s="209" t="str">
        <f t="shared" ca="1" si="3"/>
        <v/>
      </c>
    </row>
    <row r="59" spans="1:50">
      <c r="A59" s="20" t="str">
        <f>IF('יעדים משרדיים ותקשובים'!$E$7="","",'יעדים משרדיים ותקשובים'!$E$7)</f>
        <v>משרד ראש הממשלה</v>
      </c>
      <c r="B59" s="20" t="str">
        <f>IF('יעדים משרדיים ותקשובים'!$I$9="","",'יעדים משרדיים ותקשובים'!$I$9)</f>
        <v>pmo</v>
      </c>
      <c r="C59" s="26">
        <f>ROWS($C$7:$C58)</f>
        <v>52</v>
      </c>
      <c r="D59" s="26" t="str">
        <f>IF(E59="","",INDEX('פעילויות המשרד'!$D$8:$D$150,MATCH(E59,'פעילויות המשרד'!$E$8:$E$150,0)))</f>
        <v/>
      </c>
      <c r="E59" s="17"/>
      <c r="F59" s="26" t="str">
        <f>IF(G59="","",COUNTIFS($D$8:$D59,$D59))</f>
        <v/>
      </c>
      <c r="G59" s="344" t="str">
        <f>IF(OR($E59="",$H59=""),"",IFERROR(CONCATENATE($D59,".",COUNTIFS($D$8:$D59,$D59)),"טעות בהזנה"))</f>
        <v/>
      </c>
      <c r="H59" s="99"/>
      <c r="I59" s="275" t="str">
        <f>IF($E59="","",IF($D59="","",INDEX('פעילויות המשרד'!G:G,MATCH($D59,'פעילויות המשרד'!$D:$D,0))))</f>
        <v/>
      </c>
      <c r="J59" s="275" t="str">
        <f>IF($E59="","",IF($D59="","",INDEX('פעילויות המשרד'!H:H,MATCH($D59,'פעילויות המשרד'!$D:$D,0))))</f>
        <v/>
      </c>
      <c r="K59" s="275" t="str">
        <f>IF($E59="","",IF($D59="","",INDEX('פעילויות המשרד'!K:K,MATCH($D59,'פעילויות המשרד'!$D:$D,0))))</f>
        <v/>
      </c>
      <c r="L59" s="275" t="str">
        <f>IF($E59="","",IF($D59="","",INDEX('פעילויות המשרד'!L:L,MATCH($D59,'פעילויות המשרד'!$D:$D,0))))</f>
        <v/>
      </c>
      <c r="M59" s="275" t="str">
        <f>IF($E59="","",IF($D59="","",INDEX('פעילויות המשרד'!X:X,MATCH($D59,'פעילויות המשרד'!$D:$D,0))))</f>
        <v/>
      </c>
      <c r="N59" s="99"/>
      <c r="O59" s="99"/>
      <c r="P59" s="100"/>
      <c r="Q59" s="100"/>
      <c r="R59" s="98"/>
      <c r="S59" s="101"/>
      <c r="T59" s="99"/>
      <c r="U59" s="103"/>
      <c r="V59" s="99"/>
      <c r="W59" s="103"/>
      <c r="X59" s="99"/>
      <c r="Y59" s="103"/>
      <c r="Z59" s="99"/>
      <c r="AA59" s="103"/>
      <c r="AB59" s="99"/>
      <c r="AC59" s="103"/>
      <c r="AD59" s="121" t="str">
        <f t="shared" si="0"/>
        <v/>
      </c>
      <c r="AE59" s="92"/>
      <c r="AI59" s="26">
        <f>ROWS($AI$7:$AI58)</f>
        <v>52</v>
      </c>
      <c r="AJ59" s="85" t="str">
        <f>IF(OR($T59="",$G59=""),"",MAX($AJ$7:$AN58)+1)</f>
        <v/>
      </c>
      <c r="AK59" s="85" t="str">
        <f>IF(OR(V59="",$G59=""),"",MAX($AJ$7:$AN58,$AJ59:AJ59)+1)</f>
        <v/>
      </c>
      <c r="AL59" s="85" t="str">
        <f>IF(OR(X59="",$G59=""),"",MAX($AJ$7:$AN58,$AJ59:AK59)+1)</f>
        <v/>
      </c>
      <c r="AM59" s="85" t="str">
        <f>IF(OR(Z59="",$G59=""),"",MAX($AJ$7:$AN58,$AJ59:AL59)+1)</f>
        <v/>
      </c>
      <c r="AN59" s="85" t="str">
        <f>IF(OR(AB59="",$G59=""),"",MAX($AJ$7:$AN58,$AJ59:AM59)+1)</f>
        <v/>
      </c>
      <c r="AP59" s="85" t="str">
        <f>IF($G59="","",MAX($AP$7:$AP58)+1)</f>
        <v/>
      </c>
      <c r="AQ59" s="85" t="str">
        <f>IF($G59="","",IF($Q59="","",RANK($Q59,$Q$8:$Q$1000,1)+COUNTIFS($Q$8:$Q59,$Q59)-1))</f>
        <v/>
      </c>
      <c r="AR59" s="85" t="str">
        <f>IF($G59="","",IF($AW59="","",RANK($AW59,$AW$8:$AW$1000,1)+COUNTIFS($AW$8:$AW59,$AW59)-1))</f>
        <v/>
      </c>
      <c r="AS59" s="85" t="str">
        <f>IF($G59="","",IF($AX59="","",RANK($AX59,$AX$8:$AX$1000,1)+COUNTIFS($AX$8:$AX59,$AX59)-1))</f>
        <v/>
      </c>
      <c r="AU59" s="85" t="str">
        <f t="shared" si="1"/>
        <v/>
      </c>
      <c r="AW59" s="209" t="str">
        <f ca="1">IF($G59="","",IF($Q59="","",IF(AND($S59&lt;1,$Q59&lt;TODAY()),$Q59,"")))</f>
        <v/>
      </c>
      <c r="AX59" s="209" t="str">
        <f t="shared" ca="1" si="3"/>
        <v/>
      </c>
    </row>
    <row r="60" spans="1:50">
      <c r="A60" s="20" t="str">
        <f>IF('יעדים משרדיים ותקשובים'!$E$7="","",'יעדים משרדיים ותקשובים'!$E$7)</f>
        <v>משרד ראש הממשלה</v>
      </c>
      <c r="B60" s="20" t="str">
        <f>IF('יעדים משרדיים ותקשובים'!$I$9="","",'יעדים משרדיים ותקשובים'!$I$9)</f>
        <v>pmo</v>
      </c>
      <c r="C60" s="26">
        <f>ROWS($C$7:$C59)</f>
        <v>53</v>
      </c>
      <c r="D60" s="26" t="str">
        <f>IF(E60="","",INDEX('פעילויות המשרד'!$D$8:$D$150,MATCH(E60,'פעילויות המשרד'!$E$8:$E$150,0)))</f>
        <v/>
      </c>
      <c r="E60" s="17"/>
      <c r="F60" s="26" t="str">
        <f>IF(G60="","",COUNTIFS($D$8:$D60,$D60))</f>
        <v/>
      </c>
      <c r="G60" s="344" t="str">
        <f>IF(OR($E60="",$H60=""),"",IFERROR(CONCATENATE($D60,".",COUNTIFS($D$8:$D60,$D60)),"טעות בהזנה"))</f>
        <v/>
      </c>
      <c r="H60" s="99"/>
      <c r="I60" s="275" t="str">
        <f>IF($E60="","",IF($D60="","",INDEX('פעילויות המשרד'!G:G,MATCH($D60,'פעילויות המשרד'!$D:$D,0))))</f>
        <v/>
      </c>
      <c r="J60" s="275" t="str">
        <f>IF($E60="","",IF($D60="","",INDEX('פעילויות המשרד'!H:H,MATCH($D60,'פעילויות המשרד'!$D:$D,0))))</f>
        <v/>
      </c>
      <c r="K60" s="275" t="str">
        <f>IF($E60="","",IF($D60="","",INDEX('פעילויות המשרד'!K:K,MATCH($D60,'פעילויות המשרד'!$D:$D,0))))</f>
        <v/>
      </c>
      <c r="L60" s="275" t="str">
        <f>IF($E60="","",IF($D60="","",INDEX('פעילויות המשרד'!L:L,MATCH($D60,'פעילויות המשרד'!$D:$D,0))))</f>
        <v/>
      </c>
      <c r="M60" s="275" t="str">
        <f>IF($E60="","",IF($D60="","",INDEX('פעילויות המשרד'!X:X,MATCH($D60,'פעילויות המשרד'!$D:$D,0))))</f>
        <v/>
      </c>
      <c r="N60" s="99"/>
      <c r="O60" s="99"/>
      <c r="P60" s="100"/>
      <c r="Q60" s="100"/>
      <c r="R60" s="98"/>
      <c r="S60" s="101"/>
      <c r="T60" s="99"/>
      <c r="U60" s="103"/>
      <c r="V60" s="99"/>
      <c r="W60" s="103"/>
      <c r="X60" s="99"/>
      <c r="Y60" s="103"/>
      <c r="Z60" s="99"/>
      <c r="AA60" s="103"/>
      <c r="AB60" s="99"/>
      <c r="AC60" s="103"/>
      <c r="AD60" s="121" t="str">
        <f t="shared" si="0"/>
        <v/>
      </c>
      <c r="AE60" s="92"/>
      <c r="AI60" s="26">
        <f>ROWS($AI$7:$AI59)</f>
        <v>53</v>
      </c>
      <c r="AJ60" s="85" t="str">
        <f>IF(OR($T60="",$G60=""),"",MAX($AJ$7:$AN59)+1)</f>
        <v/>
      </c>
      <c r="AK60" s="85" t="str">
        <f>IF(OR(V60="",$G60=""),"",MAX($AJ$7:$AN59,$AJ60:AJ60)+1)</f>
        <v/>
      </c>
      <c r="AL60" s="85" t="str">
        <f>IF(OR(X60="",$G60=""),"",MAX($AJ$7:$AN59,$AJ60:AK60)+1)</f>
        <v/>
      </c>
      <c r="AM60" s="85" t="str">
        <f>IF(OR(Z60="",$G60=""),"",MAX($AJ$7:$AN59,$AJ60:AL60)+1)</f>
        <v/>
      </c>
      <c r="AN60" s="85" t="str">
        <f>IF(OR(AB60="",$G60=""),"",MAX($AJ$7:$AN59,$AJ60:AM60)+1)</f>
        <v/>
      </c>
      <c r="AP60" s="85" t="str">
        <f>IF($G60="","",MAX($AP$7:$AP59)+1)</f>
        <v/>
      </c>
      <c r="AQ60" s="85" t="str">
        <f>IF($G60="","",IF($Q60="","",RANK($Q60,$Q$8:$Q$1000,1)+COUNTIFS($Q$8:$Q60,$Q60)-1))</f>
        <v/>
      </c>
      <c r="AR60" s="85" t="str">
        <f>IF($G60="","",IF($AW60="","",RANK($AW60,$AW$8:$AW$1000,1)+COUNTIFS($AW$8:$AW60,$AW60)-1))</f>
        <v/>
      </c>
      <c r="AS60" s="85" t="str">
        <f>IF($G60="","",IF($AX60="","",RANK($AX60,$AX$8:$AX$1000,1)+COUNTIFS($AX$8:$AX60,$AX60)-1))</f>
        <v/>
      </c>
      <c r="AU60" s="85" t="str">
        <f t="shared" si="1"/>
        <v/>
      </c>
      <c r="AW60" s="209" t="str">
        <f ca="1">IF($G60="","",IF($Q60="","",IF(AND($S60&lt;1,$Q60&lt;TODAY()),$Q60,"")))</f>
        <v/>
      </c>
      <c r="AX60" s="209" t="str">
        <f t="shared" ca="1" si="3"/>
        <v/>
      </c>
    </row>
    <row r="61" spans="1:50">
      <c r="A61" s="20" t="str">
        <f>IF('יעדים משרדיים ותקשובים'!$E$7="","",'יעדים משרדיים ותקשובים'!$E$7)</f>
        <v>משרד ראש הממשלה</v>
      </c>
      <c r="B61" s="20" t="str">
        <f>IF('יעדים משרדיים ותקשובים'!$I$9="","",'יעדים משרדיים ותקשובים'!$I$9)</f>
        <v>pmo</v>
      </c>
      <c r="C61" s="26">
        <f>ROWS($C$7:$C60)</f>
        <v>54</v>
      </c>
      <c r="D61" s="26" t="str">
        <f>IF(E61="","",INDEX('פעילויות המשרד'!$D$8:$D$150,MATCH(E61,'פעילויות המשרד'!$E$8:$E$150,0)))</f>
        <v/>
      </c>
      <c r="E61" s="17"/>
      <c r="F61" s="26" t="str">
        <f>IF(G61="","",COUNTIFS($D$8:$D61,$D61))</f>
        <v/>
      </c>
      <c r="G61" s="344" t="str">
        <f>IF(OR($E61="",$H61=""),"",IFERROR(CONCATENATE($D61,".",COUNTIFS($D$8:$D61,$D61)),"טעות בהזנה"))</f>
        <v/>
      </c>
      <c r="H61" s="102"/>
      <c r="I61" s="275" t="str">
        <f>IF($E61="","",IF($D61="","",INDEX('פעילויות המשרד'!G:G,MATCH($D61,'פעילויות המשרד'!$D:$D,0))))</f>
        <v/>
      </c>
      <c r="J61" s="275" t="str">
        <f>IF($E61="","",IF($D61="","",INDEX('פעילויות המשרד'!H:H,MATCH($D61,'פעילויות המשרד'!$D:$D,0))))</f>
        <v/>
      </c>
      <c r="K61" s="275" t="str">
        <f>IF($E61="","",IF($D61="","",INDEX('פעילויות המשרד'!K:K,MATCH($D61,'פעילויות המשרד'!$D:$D,0))))</f>
        <v/>
      </c>
      <c r="L61" s="275" t="str">
        <f>IF($E61="","",IF($D61="","",INDEX('פעילויות המשרד'!L:L,MATCH($D61,'פעילויות המשרד'!$D:$D,0))))</f>
        <v/>
      </c>
      <c r="M61" s="275" t="str">
        <f>IF($E61="","",IF($D61="","",INDEX('פעילויות המשרד'!X:X,MATCH($D61,'פעילויות המשרד'!$D:$D,0))))</f>
        <v/>
      </c>
      <c r="N61" s="102"/>
      <c r="O61" s="102"/>
      <c r="P61" s="100"/>
      <c r="Q61" s="100"/>
      <c r="R61" s="98"/>
      <c r="S61" s="101"/>
      <c r="T61" s="99"/>
      <c r="U61" s="103"/>
      <c r="V61" s="99"/>
      <c r="W61" s="103"/>
      <c r="X61" s="99"/>
      <c r="Y61" s="103"/>
      <c r="Z61" s="99"/>
      <c r="AA61" s="103"/>
      <c r="AB61" s="99"/>
      <c r="AC61" s="103"/>
      <c r="AD61" s="121" t="str">
        <f t="shared" si="0"/>
        <v/>
      </c>
      <c r="AE61" s="17"/>
      <c r="AI61" s="26">
        <f>ROWS($AI$7:$AI60)</f>
        <v>54</v>
      </c>
      <c r="AJ61" s="85" t="str">
        <f>IF(OR($T61="",$G61=""),"",MAX($AJ$7:$AN60)+1)</f>
        <v/>
      </c>
      <c r="AK61" s="85" t="str">
        <f>IF(OR(V61="",$G61=""),"",MAX($AJ$7:$AN60,$AJ61:AJ61)+1)</f>
        <v/>
      </c>
      <c r="AL61" s="85" t="str">
        <f>IF(OR(X61="",$G61=""),"",MAX($AJ$7:$AN60,$AJ61:AK61)+1)</f>
        <v/>
      </c>
      <c r="AM61" s="85" t="str">
        <f>IF(OR(Z61="",$G61=""),"",MAX($AJ$7:$AN60,$AJ61:AL61)+1)</f>
        <v/>
      </c>
      <c r="AN61" s="85" t="str">
        <f>IF(OR(AB61="",$G61=""),"",MAX($AJ$7:$AN60,$AJ61:AM61)+1)</f>
        <v/>
      </c>
      <c r="AP61" s="85" t="str">
        <f>IF($G61="","",MAX($AP$7:$AP60)+1)</f>
        <v/>
      </c>
      <c r="AQ61" s="85" t="str">
        <f>IF($G61="","",IF($Q61="","",RANK($Q61,$Q$8:$Q$1000,1)+COUNTIFS($Q$8:$Q61,$Q61)-1))</f>
        <v/>
      </c>
      <c r="AR61" s="85" t="str">
        <f>IF($G61="","",IF($AW61="","",RANK($AW61,$AW$8:$AW$1000,1)+COUNTIFS($AW$8:$AW61,$AW61)-1))</f>
        <v/>
      </c>
      <c r="AS61" s="85" t="str">
        <f>IF($G61="","",IF($AX61="","",RANK($AX61,$AX$8:$AX$1000,1)+COUNTIFS($AX$8:$AX61,$AX61)-1))</f>
        <v/>
      </c>
      <c r="AU61" s="85" t="str">
        <f t="shared" si="1"/>
        <v/>
      </c>
      <c r="AW61" s="209" t="str">
        <f ca="1">IF($G61="","",IF($Q61="","",IF(AND($S61&lt;1,$Q61&lt;TODAY()),$Q61,"")))</f>
        <v/>
      </c>
      <c r="AX61" s="209" t="str">
        <f t="shared" ca="1" si="3"/>
        <v/>
      </c>
    </row>
    <row r="62" spans="1:50">
      <c r="A62" s="20" t="str">
        <f>IF('יעדים משרדיים ותקשובים'!$E$7="","",'יעדים משרדיים ותקשובים'!$E$7)</f>
        <v>משרד ראש הממשלה</v>
      </c>
      <c r="B62" s="20" t="str">
        <f>IF('יעדים משרדיים ותקשובים'!$I$9="","",'יעדים משרדיים ותקשובים'!$I$9)</f>
        <v>pmo</v>
      </c>
      <c r="C62" s="26">
        <f>ROWS($C$7:$C61)</f>
        <v>55</v>
      </c>
      <c r="D62" s="26" t="str">
        <f>IF(E62="","",INDEX('פעילויות המשרד'!$D$8:$D$150,MATCH(E62,'פעילויות המשרד'!$E$8:$E$150,0)))</f>
        <v/>
      </c>
      <c r="E62" s="17"/>
      <c r="F62" s="26" t="str">
        <f>IF(G62="","",COUNTIFS($D$8:$D62,$D62))</f>
        <v/>
      </c>
      <c r="G62" s="344" t="str">
        <f>IF(OR($E62="",$H62=""),"",IFERROR(CONCATENATE($D62,".",COUNTIFS($D$8:$D62,$D62)),"טעות בהזנה"))</f>
        <v/>
      </c>
      <c r="H62" s="102"/>
      <c r="I62" s="275" t="str">
        <f>IF($E62="","",IF($D62="","",INDEX('פעילויות המשרד'!G:G,MATCH($D62,'פעילויות המשרד'!$D:$D,0))))</f>
        <v/>
      </c>
      <c r="J62" s="275" t="str">
        <f>IF($E62="","",IF($D62="","",INDEX('פעילויות המשרד'!H:H,MATCH($D62,'פעילויות המשרד'!$D:$D,0))))</f>
        <v/>
      </c>
      <c r="K62" s="275" t="str">
        <f>IF($E62="","",IF($D62="","",INDEX('פעילויות המשרד'!K:K,MATCH($D62,'פעילויות המשרד'!$D:$D,0))))</f>
        <v/>
      </c>
      <c r="L62" s="275" t="str">
        <f>IF($E62="","",IF($D62="","",INDEX('פעילויות המשרד'!L:L,MATCH($D62,'פעילויות המשרד'!$D:$D,0))))</f>
        <v/>
      </c>
      <c r="M62" s="275" t="str">
        <f>IF($E62="","",IF($D62="","",INDEX('פעילויות המשרד'!X:X,MATCH($D62,'פעילויות המשרד'!$D:$D,0))))</f>
        <v/>
      </c>
      <c r="N62" s="102"/>
      <c r="O62" s="102"/>
      <c r="P62" s="100"/>
      <c r="Q62" s="100"/>
      <c r="R62" s="98"/>
      <c r="S62" s="101"/>
      <c r="T62" s="99"/>
      <c r="U62" s="103"/>
      <c r="V62" s="99"/>
      <c r="W62" s="103"/>
      <c r="X62" s="99"/>
      <c r="Y62" s="103"/>
      <c r="Z62" s="99"/>
      <c r="AA62" s="103"/>
      <c r="AB62" s="99"/>
      <c r="AC62" s="103"/>
      <c r="AD62" s="121" t="str">
        <f t="shared" si="0"/>
        <v/>
      </c>
      <c r="AE62" s="17"/>
      <c r="AI62" s="26">
        <f>ROWS($AI$7:$AI61)</f>
        <v>55</v>
      </c>
      <c r="AJ62" s="85" t="str">
        <f>IF(OR($T62="",$G62=""),"",MAX($AJ$7:$AN61)+1)</f>
        <v/>
      </c>
      <c r="AK62" s="85" t="str">
        <f>IF(OR(V62="",$G62=""),"",MAX($AJ$7:$AN61,$AJ62:AJ62)+1)</f>
        <v/>
      </c>
      <c r="AL62" s="85" t="str">
        <f>IF(OR(X62="",$G62=""),"",MAX($AJ$7:$AN61,$AJ62:AK62)+1)</f>
        <v/>
      </c>
      <c r="AM62" s="85" t="str">
        <f>IF(OR(Z62="",$G62=""),"",MAX($AJ$7:$AN61,$AJ62:AL62)+1)</f>
        <v/>
      </c>
      <c r="AN62" s="85" t="str">
        <f>IF(OR(AB62="",$G62=""),"",MAX($AJ$7:$AN61,$AJ62:AM62)+1)</f>
        <v/>
      </c>
      <c r="AP62" s="85" t="str">
        <f>IF($G62="","",MAX($AP$7:$AP61)+1)</f>
        <v/>
      </c>
      <c r="AQ62" s="85" t="str">
        <f>IF($G62="","",IF($Q62="","",RANK($Q62,$Q$8:$Q$1000,1)+COUNTIFS($Q$8:$Q62,$Q62)-1))</f>
        <v/>
      </c>
      <c r="AR62" s="85" t="str">
        <f>IF($G62="","",IF($AW62="","",RANK($AW62,$AW$8:$AW$1000,1)+COUNTIFS($AW$8:$AW62,$AW62)-1))</f>
        <v/>
      </c>
      <c r="AS62" s="85" t="str">
        <f>IF($G62="","",IF($AX62="","",RANK($AX62,$AX$8:$AX$1000,1)+COUNTIFS($AX$8:$AX62,$AX62)-1))</f>
        <v/>
      </c>
      <c r="AU62" s="85" t="str">
        <f t="shared" si="1"/>
        <v/>
      </c>
      <c r="AW62" s="209" t="str">
        <f ca="1">IF($G62="","",IF($Q62="","",IF(AND($S62&lt;1,$Q62&lt;TODAY()),$Q62,"")))</f>
        <v/>
      </c>
      <c r="AX62" s="209" t="str">
        <f t="shared" ca="1" si="3"/>
        <v/>
      </c>
    </row>
    <row r="63" spans="1:50">
      <c r="A63" s="20" t="str">
        <f>IF('יעדים משרדיים ותקשובים'!$E$7="","",'יעדים משרדיים ותקשובים'!$E$7)</f>
        <v>משרד ראש הממשלה</v>
      </c>
      <c r="B63" s="20" t="str">
        <f>IF('יעדים משרדיים ותקשובים'!$I$9="","",'יעדים משרדיים ותקשובים'!$I$9)</f>
        <v>pmo</v>
      </c>
      <c r="C63" s="26">
        <f>ROWS($C$7:$C62)</f>
        <v>56</v>
      </c>
      <c r="D63" s="26" t="str">
        <f>IF(E63="","",INDEX('פעילויות המשרד'!$D$8:$D$150,MATCH(E63,'פעילויות המשרד'!$E$8:$E$150,0)))</f>
        <v/>
      </c>
      <c r="E63" s="17"/>
      <c r="F63" s="26" t="str">
        <f>IF(G63="","",COUNTIFS($D$8:$D63,$D63))</f>
        <v/>
      </c>
      <c r="G63" s="344" t="str">
        <f>IF(OR($E63="",$H63=""),"",IFERROR(CONCATENATE($D63,".",COUNTIFS($D$8:$D63,$D63)),"טעות בהזנה"))</f>
        <v/>
      </c>
      <c r="H63" s="102"/>
      <c r="I63" s="275" t="str">
        <f>IF($E63="","",IF($D63="","",INDEX('פעילויות המשרד'!G:G,MATCH($D63,'פעילויות המשרד'!$D:$D,0))))</f>
        <v/>
      </c>
      <c r="J63" s="275" t="str">
        <f>IF($E63="","",IF($D63="","",INDEX('פעילויות המשרד'!H:H,MATCH($D63,'פעילויות המשרד'!$D:$D,0))))</f>
        <v/>
      </c>
      <c r="K63" s="275" t="str">
        <f>IF($E63="","",IF($D63="","",INDEX('פעילויות המשרד'!K:K,MATCH($D63,'פעילויות המשרד'!$D:$D,0))))</f>
        <v/>
      </c>
      <c r="L63" s="275" t="str">
        <f>IF($E63="","",IF($D63="","",INDEX('פעילויות המשרד'!L:L,MATCH($D63,'פעילויות המשרד'!$D:$D,0))))</f>
        <v/>
      </c>
      <c r="M63" s="275" t="str">
        <f>IF($E63="","",IF($D63="","",INDEX('פעילויות המשרד'!X:X,MATCH($D63,'פעילויות המשרד'!$D:$D,0))))</f>
        <v/>
      </c>
      <c r="N63" s="102"/>
      <c r="O63" s="102"/>
      <c r="P63" s="100"/>
      <c r="Q63" s="100"/>
      <c r="R63" s="98"/>
      <c r="S63" s="101"/>
      <c r="T63" s="99"/>
      <c r="U63" s="103"/>
      <c r="V63" s="99"/>
      <c r="W63" s="103"/>
      <c r="X63" s="99"/>
      <c r="Y63" s="103"/>
      <c r="Z63" s="99"/>
      <c r="AA63" s="103"/>
      <c r="AB63" s="99"/>
      <c r="AC63" s="103"/>
      <c r="AD63" s="121" t="str">
        <f t="shared" si="0"/>
        <v/>
      </c>
      <c r="AE63" s="17"/>
      <c r="AI63" s="26">
        <f>ROWS($AI$7:$AI62)</f>
        <v>56</v>
      </c>
      <c r="AJ63" s="85" t="str">
        <f>IF(OR($T63="",$G63=""),"",MAX($AJ$7:$AN62)+1)</f>
        <v/>
      </c>
      <c r="AK63" s="85" t="str">
        <f>IF(OR(V63="",$G63=""),"",MAX($AJ$7:$AN62,$AJ63:AJ63)+1)</f>
        <v/>
      </c>
      <c r="AL63" s="85" t="str">
        <f>IF(OR(X63="",$G63=""),"",MAX($AJ$7:$AN62,$AJ63:AK63)+1)</f>
        <v/>
      </c>
      <c r="AM63" s="85" t="str">
        <f>IF(OR(Z63="",$G63=""),"",MAX($AJ$7:$AN62,$AJ63:AL63)+1)</f>
        <v/>
      </c>
      <c r="AN63" s="85" t="str">
        <f>IF(OR(AB63="",$G63=""),"",MAX($AJ$7:$AN62,$AJ63:AM63)+1)</f>
        <v/>
      </c>
      <c r="AP63" s="85" t="str">
        <f>IF($G63="","",MAX($AP$7:$AP62)+1)</f>
        <v/>
      </c>
      <c r="AQ63" s="85" t="str">
        <f>IF($G63="","",IF($Q63="","",RANK($Q63,$Q$8:$Q$1000,1)+COUNTIFS($Q$8:$Q63,$Q63)-1))</f>
        <v/>
      </c>
      <c r="AR63" s="85" t="str">
        <f>IF($G63="","",IF($AW63="","",RANK($AW63,$AW$8:$AW$1000,1)+COUNTIFS($AW$8:$AW63,$AW63)-1))</f>
        <v/>
      </c>
      <c r="AS63" s="85" t="str">
        <f>IF($G63="","",IF($AX63="","",RANK($AX63,$AX$8:$AX$1000,1)+COUNTIFS($AX$8:$AX63,$AX63)-1))</f>
        <v/>
      </c>
      <c r="AU63" s="85" t="str">
        <f t="shared" si="1"/>
        <v/>
      </c>
      <c r="AW63" s="209" t="str">
        <f t="shared" ca="1" si="2"/>
        <v/>
      </c>
      <c r="AX63" s="209" t="str">
        <f t="shared" ca="1" si="3"/>
        <v/>
      </c>
    </row>
    <row r="64" spans="1:50">
      <c r="A64" s="20" t="str">
        <f>IF('יעדים משרדיים ותקשובים'!$E$7="","",'יעדים משרדיים ותקשובים'!$E$7)</f>
        <v>משרד ראש הממשלה</v>
      </c>
      <c r="B64" s="20" t="str">
        <f>IF('יעדים משרדיים ותקשובים'!$I$9="","",'יעדים משרדיים ותקשובים'!$I$9)</f>
        <v>pmo</v>
      </c>
      <c r="C64" s="26">
        <f>ROWS($C$7:$C63)</f>
        <v>57</v>
      </c>
      <c r="D64" s="26" t="str">
        <f>IF(E64="","",INDEX('פעילויות המשרד'!$D$8:$D$150,MATCH(E64,'פעילויות המשרד'!$E$8:$E$150,0)))</f>
        <v/>
      </c>
      <c r="E64" s="17"/>
      <c r="F64" s="26" t="str">
        <f>IF(G64="","",COUNTIFS($D$8:$D64,$D64))</f>
        <v/>
      </c>
      <c r="G64" s="344" t="str">
        <f>IF(OR($E64="",$H64=""),"",IFERROR(CONCATENATE($D64,".",COUNTIFS($D$8:$D64,$D64)),"טעות בהזנה"))</f>
        <v/>
      </c>
      <c r="H64" s="102"/>
      <c r="I64" s="275" t="str">
        <f>IF($E64="","",IF($D64="","",INDEX('פעילויות המשרד'!G:G,MATCH($D64,'פעילויות המשרד'!$D:$D,0))))</f>
        <v/>
      </c>
      <c r="J64" s="275" t="str">
        <f>IF($E64="","",IF($D64="","",INDEX('פעילויות המשרד'!H:H,MATCH($D64,'פעילויות המשרד'!$D:$D,0))))</f>
        <v/>
      </c>
      <c r="K64" s="275" t="str">
        <f>IF($E64="","",IF($D64="","",INDEX('פעילויות המשרד'!K:K,MATCH($D64,'פעילויות המשרד'!$D:$D,0))))</f>
        <v/>
      </c>
      <c r="L64" s="275" t="str">
        <f>IF($E64="","",IF($D64="","",INDEX('פעילויות המשרד'!L:L,MATCH($D64,'פעילויות המשרד'!$D:$D,0))))</f>
        <v/>
      </c>
      <c r="M64" s="275" t="str">
        <f>IF($E64="","",IF($D64="","",INDEX('פעילויות המשרד'!X:X,MATCH($D64,'פעילויות המשרד'!$D:$D,0))))</f>
        <v/>
      </c>
      <c r="N64" s="102"/>
      <c r="O64" s="102"/>
      <c r="P64" s="100"/>
      <c r="Q64" s="100"/>
      <c r="R64" s="98"/>
      <c r="S64" s="101"/>
      <c r="T64" s="99"/>
      <c r="U64" s="103"/>
      <c r="V64" s="99"/>
      <c r="W64" s="103"/>
      <c r="X64" s="99"/>
      <c r="Y64" s="103"/>
      <c r="Z64" s="99"/>
      <c r="AA64" s="103"/>
      <c r="AB64" s="99"/>
      <c r="AC64" s="103"/>
      <c r="AD64" s="121" t="str">
        <f t="shared" si="0"/>
        <v/>
      </c>
      <c r="AE64" s="17"/>
      <c r="AI64" s="26">
        <f>ROWS($AI$7:$AI63)</f>
        <v>57</v>
      </c>
      <c r="AJ64" s="85" t="str">
        <f>IF(OR($T64="",$G64=""),"",MAX($AJ$7:$AN63)+1)</f>
        <v/>
      </c>
      <c r="AK64" s="85" t="str">
        <f>IF(OR(V64="",$G64=""),"",MAX($AJ$7:$AN63,$AJ64:AJ64)+1)</f>
        <v/>
      </c>
      <c r="AL64" s="85" t="str">
        <f>IF(OR(X64="",$G64=""),"",MAX($AJ$7:$AN63,$AJ64:AK64)+1)</f>
        <v/>
      </c>
      <c r="AM64" s="85" t="str">
        <f>IF(OR(Z64="",$G64=""),"",MAX($AJ$7:$AN63,$AJ64:AL64)+1)</f>
        <v/>
      </c>
      <c r="AN64" s="85" t="str">
        <f>IF(OR(AB64="",$G64=""),"",MAX($AJ$7:$AN63,$AJ64:AM64)+1)</f>
        <v/>
      </c>
      <c r="AP64" s="85" t="str">
        <f>IF($G64="","",MAX($AP$7:$AP63)+1)</f>
        <v/>
      </c>
      <c r="AQ64" s="85" t="str">
        <f>IF($G64="","",IF($Q64="","",RANK($Q64,$Q$8:$Q$1000,1)+COUNTIFS($Q$8:$Q64,$Q64)-1))</f>
        <v/>
      </c>
      <c r="AR64" s="85" t="str">
        <f>IF($G64="","",IF($AW64="","",RANK($AW64,$AW$8:$AW$1000,1)+COUNTIFS($AW$8:$AW64,$AW64)-1))</f>
        <v/>
      </c>
      <c r="AS64" s="85" t="str">
        <f>IF($G64="","",IF($AX64="","",RANK($AX64,$AX$8:$AX$1000,1)+COUNTIFS($AX$8:$AX64,$AX64)-1))</f>
        <v/>
      </c>
      <c r="AU64" s="85" t="str">
        <f t="shared" si="1"/>
        <v/>
      </c>
      <c r="AW64" s="209" t="str">
        <f t="shared" ca="1" si="2"/>
        <v/>
      </c>
      <c r="AX64" s="209" t="str">
        <f t="shared" ca="1" si="3"/>
        <v/>
      </c>
    </row>
    <row r="65" spans="1:50">
      <c r="A65" s="20" t="str">
        <f>IF('יעדים משרדיים ותקשובים'!$E$7="","",'יעדים משרדיים ותקשובים'!$E$7)</f>
        <v>משרד ראש הממשלה</v>
      </c>
      <c r="B65" s="20" t="str">
        <f>IF('יעדים משרדיים ותקשובים'!$I$9="","",'יעדים משרדיים ותקשובים'!$I$9)</f>
        <v>pmo</v>
      </c>
      <c r="C65" s="26">
        <f>ROWS($C$7:$C64)</f>
        <v>58</v>
      </c>
      <c r="D65" s="26" t="str">
        <f>IF(E65="","",INDEX('פעילויות המשרד'!$D$8:$D$150,MATCH(E65,'פעילויות המשרד'!$E$8:$E$150,0)))</f>
        <v/>
      </c>
      <c r="E65" s="17"/>
      <c r="F65" s="26" t="str">
        <f>IF(G65="","",COUNTIFS($D$8:$D65,$D65))</f>
        <v/>
      </c>
      <c r="G65" s="344" t="str">
        <f>IF(OR($E65="",$H65=""),"",IFERROR(CONCATENATE($D65,".",COUNTIFS($D$8:$D65,$D65)),"טעות בהזנה"))</f>
        <v/>
      </c>
      <c r="H65" s="102"/>
      <c r="I65" s="275" t="str">
        <f>IF($E65="","",IF($D65="","",INDEX('פעילויות המשרד'!G:G,MATCH($D65,'פעילויות המשרד'!$D:$D,0))))</f>
        <v/>
      </c>
      <c r="J65" s="275" t="str">
        <f>IF($E65="","",IF($D65="","",INDEX('פעילויות המשרד'!H:H,MATCH($D65,'פעילויות המשרד'!$D:$D,0))))</f>
        <v/>
      </c>
      <c r="K65" s="275" t="str">
        <f>IF($E65="","",IF($D65="","",INDEX('פעילויות המשרד'!K:K,MATCH($D65,'פעילויות המשרד'!$D:$D,0))))</f>
        <v/>
      </c>
      <c r="L65" s="275" t="str">
        <f>IF($E65="","",IF($D65="","",INDEX('פעילויות המשרד'!L:L,MATCH($D65,'פעילויות המשרד'!$D:$D,0))))</f>
        <v/>
      </c>
      <c r="M65" s="275" t="str">
        <f>IF($E65="","",IF($D65="","",INDEX('פעילויות המשרד'!X:X,MATCH($D65,'פעילויות המשרד'!$D:$D,0))))</f>
        <v/>
      </c>
      <c r="N65" s="102"/>
      <c r="O65" s="102"/>
      <c r="P65" s="100"/>
      <c r="Q65" s="100"/>
      <c r="R65" s="98"/>
      <c r="S65" s="101"/>
      <c r="T65" s="99"/>
      <c r="U65" s="103"/>
      <c r="V65" s="99"/>
      <c r="W65" s="103"/>
      <c r="X65" s="99"/>
      <c r="Y65" s="103"/>
      <c r="Z65" s="99"/>
      <c r="AA65" s="103"/>
      <c r="AB65" s="99"/>
      <c r="AC65" s="103"/>
      <c r="AD65" s="121" t="str">
        <f t="shared" si="0"/>
        <v/>
      </c>
      <c r="AE65" s="17"/>
      <c r="AI65" s="26">
        <f>ROWS($AI$7:$AI64)</f>
        <v>58</v>
      </c>
      <c r="AJ65" s="85" t="str">
        <f>IF(OR($T65="",$G65=""),"",MAX($AJ$7:$AN64)+1)</f>
        <v/>
      </c>
      <c r="AK65" s="85" t="str">
        <f>IF(OR(V65="",$G65=""),"",MAX($AJ$7:$AN64,$AJ65:AJ65)+1)</f>
        <v/>
      </c>
      <c r="AL65" s="85" t="str">
        <f>IF(OR(X65="",$G65=""),"",MAX($AJ$7:$AN64,$AJ65:AK65)+1)</f>
        <v/>
      </c>
      <c r="AM65" s="85" t="str">
        <f>IF(OR(Z65="",$G65=""),"",MAX($AJ$7:$AN64,$AJ65:AL65)+1)</f>
        <v/>
      </c>
      <c r="AN65" s="85" t="str">
        <f>IF(OR(AB65="",$G65=""),"",MAX($AJ$7:$AN64,$AJ65:AM65)+1)</f>
        <v/>
      </c>
      <c r="AP65" s="85" t="str">
        <f>IF($G65="","",MAX($AP$7:$AP64)+1)</f>
        <v/>
      </c>
      <c r="AQ65" s="85" t="str">
        <f>IF($G65="","",IF($Q65="","",RANK($Q65,$Q$8:$Q$1000,1)+COUNTIFS($Q$8:$Q65,$Q65)-1))</f>
        <v/>
      </c>
      <c r="AR65" s="85" t="str">
        <f>IF($G65="","",IF($AW65="","",RANK($AW65,$AW$8:$AW$1000,1)+COUNTIFS($AW$8:$AW65,$AW65)-1))</f>
        <v/>
      </c>
      <c r="AS65" s="85" t="str">
        <f>IF($G65="","",IF($AX65="","",RANK($AX65,$AX$8:$AX$1000,1)+COUNTIFS($AX$8:$AX65,$AX65)-1))</f>
        <v/>
      </c>
      <c r="AU65" s="85" t="str">
        <f t="shared" si="1"/>
        <v/>
      </c>
      <c r="AW65" s="209" t="str">
        <f t="shared" ca="1" si="2"/>
        <v/>
      </c>
      <c r="AX65" s="209" t="str">
        <f t="shared" ca="1" si="3"/>
        <v/>
      </c>
    </row>
    <row r="66" spans="1:50">
      <c r="A66" s="20" t="str">
        <f>IF('יעדים משרדיים ותקשובים'!$E$7="","",'יעדים משרדיים ותקשובים'!$E$7)</f>
        <v>משרד ראש הממשלה</v>
      </c>
      <c r="B66" s="20" t="str">
        <f>IF('יעדים משרדיים ותקשובים'!$I$9="","",'יעדים משרדיים ותקשובים'!$I$9)</f>
        <v>pmo</v>
      </c>
      <c r="C66" s="26">
        <f>ROWS($C$7:$C65)</f>
        <v>59</v>
      </c>
      <c r="D66" s="26" t="str">
        <f>IF(E66="","",INDEX('פעילויות המשרד'!$D$8:$D$150,MATCH(E66,'פעילויות המשרד'!$E$8:$E$150,0)))</f>
        <v/>
      </c>
      <c r="E66" s="17"/>
      <c r="F66" s="26" t="str">
        <f>IF(G66="","",COUNTIFS($D$8:$D66,$D66))</f>
        <v/>
      </c>
      <c r="G66" s="344" t="str">
        <f>IF(OR($E66="",$H66=""),"",IFERROR(CONCATENATE($D66,".",COUNTIFS($D$8:$D66,$D66)),"טעות בהזנה"))</f>
        <v/>
      </c>
      <c r="H66" s="102"/>
      <c r="I66" s="275" t="str">
        <f>IF($E66="","",IF($D66="","",INDEX('פעילויות המשרד'!G:G,MATCH($D66,'פעילויות המשרד'!$D:$D,0))))</f>
        <v/>
      </c>
      <c r="J66" s="275" t="str">
        <f>IF($E66="","",IF($D66="","",INDEX('פעילויות המשרד'!H:H,MATCH($D66,'פעילויות המשרד'!$D:$D,0))))</f>
        <v/>
      </c>
      <c r="K66" s="275" t="str">
        <f>IF($E66="","",IF($D66="","",INDEX('פעילויות המשרד'!K:K,MATCH($D66,'פעילויות המשרד'!$D:$D,0))))</f>
        <v/>
      </c>
      <c r="L66" s="275" t="str">
        <f>IF($E66="","",IF($D66="","",INDEX('פעילויות המשרד'!L:L,MATCH($D66,'פעילויות המשרד'!$D:$D,0))))</f>
        <v/>
      </c>
      <c r="M66" s="275" t="str">
        <f>IF($E66="","",IF($D66="","",INDEX('פעילויות המשרד'!X:X,MATCH($D66,'פעילויות המשרד'!$D:$D,0))))</f>
        <v/>
      </c>
      <c r="N66" s="102"/>
      <c r="O66" s="102"/>
      <c r="P66" s="100"/>
      <c r="Q66" s="100"/>
      <c r="R66" s="98"/>
      <c r="S66" s="101"/>
      <c r="T66" s="99"/>
      <c r="U66" s="103"/>
      <c r="V66" s="99"/>
      <c r="W66" s="103"/>
      <c r="X66" s="99"/>
      <c r="Y66" s="103"/>
      <c r="Z66" s="99"/>
      <c r="AA66" s="103"/>
      <c r="AB66" s="99"/>
      <c r="AC66" s="103"/>
      <c r="AD66" s="121" t="str">
        <f t="shared" si="0"/>
        <v/>
      </c>
      <c r="AE66" s="17"/>
      <c r="AI66" s="26">
        <f>ROWS($AI$7:$AI65)</f>
        <v>59</v>
      </c>
      <c r="AJ66" s="85" t="str">
        <f>IF(OR($T66="",$G66=""),"",MAX($AJ$7:$AN65)+1)</f>
        <v/>
      </c>
      <c r="AK66" s="85" t="str">
        <f>IF(OR(V66="",$G66=""),"",MAX($AJ$7:$AN65,$AJ66:AJ66)+1)</f>
        <v/>
      </c>
      <c r="AL66" s="85" t="str">
        <f>IF(OR(X66="",$G66=""),"",MAX($AJ$7:$AN65,$AJ66:AK66)+1)</f>
        <v/>
      </c>
      <c r="AM66" s="85" t="str">
        <f>IF(OR(Z66="",$G66=""),"",MAX($AJ$7:$AN65,$AJ66:AL66)+1)</f>
        <v/>
      </c>
      <c r="AN66" s="85" t="str">
        <f>IF(OR(AB66="",$G66=""),"",MAX($AJ$7:$AN65,$AJ66:AM66)+1)</f>
        <v/>
      </c>
      <c r="AP66" s="85" t="str">
        <f>IF($G66="","",MAX($AP$7:$AP65)+1)</f>
        <v/>
      </c>
      <c r="AQ66" s="85" t="str">
        <f>IF($G66="","",IF($Q66="","",RANK($Q66,$Q$8:$Q$1000,1)+COUNTIFS($Q$8:$Q66,$Q66)-1))</f>
        <v/>
      </c>
      <c r="AR66" s="85" t="str">
        <f>IF($G66="","",IF($AW66="","",RANK($AW66,$AW$8:$AW$1000,1)+COUNTIFS($AW$8:$AW66,$AW66)-1))</f>
        <v/>
      </c>
      <c r="AS66" s="85" t="str">
        <f>IF($G66="","",IF($AX66="","",RANK($AX66,$AX$8:$AX$1000,1)+COUNTIFS($AX$8:$AX66,$AX66)-1))</f>
        <v/>
      </c>
      <c r="AU66" s="85" t="str">
        <f t="shared" si="1"/>
        <v/>
      </c>
      <c r="AW66" s="209" t="str">
        <f t="shared" ca="1" si="2"/>
        <v/>
      </c>
      <c r="AX66" s="209" t="str">
        <f t="shared" ca="1" si="3"/>
        <v/>
      </c>
    </row>
    <row r="67" spans="1:50">
      <c r="A67" s="20" t="str">
        <f>IF('יעדים משרדיים ותקשובים'!$E$7="","",'יעדים משרדיים ותקשובים'!$E$7)</f>
        <v>משרד ראש הממשלה</v>
      </c>
      <c r="B67" s="20" t="str">
        <f>IF('יעדים משרדיים ותקשובים'!$I$9="","",'יעדים משרדיים ותקשובים'!$I$9)</f>
        <v>pmo</v>
      </c>
      <c r="C67" s="26">
        <f>ROWS($C$7:$C66)</f>
        <v>60</v>
      </c>
      <c r="D67" s="26" t="str">
        <f>IF(E67="","",INDEX('פעילויות המשרד'!$D$8:$D$150,MATCH(E67,'פעילויות המשרד'!$E$8:$E$150,0)))</f>
        <v/>
      </c>
      <c r="E67" s="17"/>
      <c r="F67" s="26" t="str">
        <f>IF(G67="","",COUNTIFS($D$8:$D67,$D67))</f>
        <v/>
      </c>
      <c r="G67" s="344" t="str">
        <f>IF(OR($E67="",$H67=""),"",IFERROR(CONCATENATE($D67,".",COUNTIFS($D$8:$D67,$D67)),"טעות בהזנה"))</f>
        <v/>
      </c>
      <c r="H67" s="102"/>
      <c r="I67" s="275" t="str">
        <f>IF($E67="","",IF($D67="","",INDEX('פעילויות המשרד'!G:G,MATCH($D67,'פעילויות המשרד'!$D:$D,0))))</f>
        <v/>
      </c>
      <c r="J67" s="275" t="str">
        <f>IF($E67="","",IF($D67="","",INDEX('פעילויות המשרד'!H:H,MATCH($D67,'פעילויות המשרד'!$D:$D,0))))</f>
        <v/>
      </c>
      <c r="K67" s="275" t="str">
        <f>IF($E67="","",IF($D67="","",INDEX('פעילויות המשרד'!K:K,MATCH($D67,'פעילויות המשרד'!$D:$D,0))))</f>
        <v/>
      </c>
      <c r="L67" s="275" t="str">
        <f>IF($E67="","",IF($D67="","",INDEX('פעילויות המשרד'!L:L,MATCH($D67,'פעילויות המשרד'!$D:$D,0))))</f>
        <v/>
      </c>
      <c r="M67" s="275" t="str">
        <f>IF($E67="","",IF($D67="","",INDEX('פעילויות המשרד'!X:X,MATCH($D67,'פעילויות המשרד'!$D:$D,0))))</f>
        <v/>
      </c>
      <c r="N67" s="102"/>
      <c r="O67" s="102"/>
      <c r="P67" s="100"/>
      <c r="Q67" s="100"/>
      <c r="R67" s="98"/>
      <c r="S67" s="101"/>
      <c r="T67" s="99"/>
      <c r="U67" s="103"/>
      <c r="V67" s="99"/>
      <c r="W67" s="103"/>
      <c r="X67" s="99"/>
      <c r="Y67" s="103"/>
      <c r="Z67" s="99"/>
      <c r="AA67" s="103"/>
      <c r="AB67" s="99"/>
      <c r="AC67" s="103"/>
      <c r="AD67" s="121" t="str">
        <f t="shared" si="0"/>
        <v/>
      </c>
      <c r="AE67" s="17"/>
      <c r="AI67" s="26">
        <f>ROWS($AI$7:$AI66)</f>
        <v>60</v>
      </c>
      <c r="AJ67" s="85" t="str">
        <f>IF(OR($T67="",$G67=""),"",MAX($AJ$7:$AN66)+1)</f>
        <v/>
      </c>
      <c r="AK67" s="85" t="str">
        <f>IF(OR(V67="",$G67=""),"",MAX($AJ$7:$AN66,$AJ67:AJ67)+1)</f>
        <v/>
      </c>
      <c r="AL67" s="85" t="str">
        <f>IF(OR(X67="",$G67=""),"",MAX($AJ$7:$AN66,$AJ67:AK67)+1)</f>
        <v/>
      </c>
      <c r="AM67" s="85" t="str">
        <f>IF(OR(Z67="",$G67=""),"",MAX($AJ$7:$AN66,$AJ67:AL67)+1)</f>
        <v/>
      </c>
      <c r="AN67" s="85" t="str">
        <f>IF(OR(AB67="",$G67=""),"",MAX($AJ$7:$AN66,$AJ67:AM67)+1)</f>
        <v/>
      </c>
      <c r="AP67" s="85" t="str">
        <f>IF($G67="","",MAX($AP$7:$AP66)+1)</f>
        <v/>
      </c>
      <c r="AQ67" s="85" t="str">
        <f>IF($G67="","",IF($Q67="","",RANK($Q67,$Q$8:$Q$1000,1)+COUNTIFS($Q$8:$Q67,$Q67)-1))</f>
        <v/>
      </c>
      <c r="AR67" s="85" t="str">
        <f>IF($G67="","",IF($AW67="","",RANK($AW67,$AW$8:$AW$1000,1)+COUNTIFS($AW$8:$AW67,$AW67)-1))</f>
        <v/>
      </c>
      <c r="AS67" s="85" t="str">
        <f>IF($G67="","",IF($AX67="","",RANK($AX67,$AX$8:$AX$1000,1)+COUNTIFS($AX$8:$AX67,$AX67)-1))</f>
        <v/>
      </c>
      <c r="AU67" s="85" t="str">
        <f t="shared" si="1"/>
        <v/>
      </c>
      <c r="AW67" s="209" t="str">
        <f t="shared" ca="1" si="2"/>
        <v/>
      </c>
      <c r="AX67" s="209" t="str">
        <f t="shared" ca="1" si="3"/>
        <v/>
      </c>
    </row>
    <row r="68" spans="1:50">
      <c r="A68" s="20" t="str">
        <f>IF('יעדים משרדיים ותקשובים'!$E$7="","",'יעדים משרדיים ותקשובים'!$E$7)</f>
        <v>משרד ראש הממשלה</v>
      </c>
      <c r="B68" s="20" t="str">
        <f>IF('יעדים משרדיים ותקשובים'!$I$9="","",'יעדים משרדיים ותקשובים'!$I$9)</f>
        <v>pmo</v>
      </c>
      <c r="C68" s="26">
        <f>ROWS($C$7:$C67)</f>
        <v>61</v>
      </c>
      <c r="D68" s="26" t="str">
        <f>IF(E68="","",INDEX('פעילויות המשרד'!$D$8:$D$150,MATCH(E68,'פעילויות המשרד'!$E$8:$E$150,0)))</f>
        <v/>
      </c>
      <c r="E68" s="17"/>
      <c r="F68" s="26" t="str">
        <f>IF(G68="","",COUNTIFS($D$8:$D68,$D68))</f>
        <v/>
      </c>
      <c r="G68" s="344" t="str">
        <f>IF(OR($E68="",$H68=""),"",IFERROR(CONCATENATE($D68,".",COUNTIFS($D$8:$D68,$D68)),"טעות בהזנה"))</f>
        <v/>
      </c>
      <c r="H68" s="99"/>
      <c r="I68" s="275" t="str">
        <f>IF($E68="","",IF($D68="","",INDEX('פעילויות המשרד'!G:G,MATCH($D68,'פעילויות המשרד'!$D:$D,0))))</f>
        <v/>
      </c>
      <c r="J68" s="275" t="str">
        <f>IF($E68="","",IF($D68="","",INDEX('פעילויות המשרד'!H:H,MATCH($D68,'פעילויות המשרד'!$D:$D,0))))</f>
        <v/>
      </c>
      <c r="K68" s="275" t="str">
        <f>IF($E68="","",IF($D68="","",INDEX('פעילויות המשרד'!K:K,MATCH($D68,'פעילויות המשרד'!$D:$D,0))))</f>
        <v/>
      </c>
      <c r="L68" s="275" t="str">
        <f>IF($E68="","",IF($D68="","",INDEX('פעילויות המשרד'!L:L,MATCH($D68,'פעילויות המשרד'!$D:$D,0))))</f>
        <v/>
      </c>
      <c r="M68" s="275" t="str">
        <f>IF($E68="","",IF($D68="","",INDEX('פעילויות המשרד'!X:X,MATCH($D68,'פעילויות המשרד'!$D:$D,0))))</f>
        <v/>
      </c>
      <c r="N68" s="99"/>
      <c r="O68" s="99"/>
      <c r="P68" s="100"/>
      <c r="Q68" s="100"/>
      <c r="R68" s="98"/>
      <c r="S68" s="101"/>
      <c r="T68" s="99"/>
      <c r="U68" s="103"/>
      <c r="V68" s="99"/>
      <c r="W68" s="103"/>
      <c r="X68" s="99"/>
      <c r="Y68" s="103"/>
      <c r="Z68" s="99"/>
      <c r="AA68" s="103"/>
      <c r="AB68" s="99"/>
      <c r="AC68" s="103"/>
      <c r="AD68" s="121" t="str">
        <f t="shared" si="0"/>
        <v/>
      </c>
      <c r="AE68" s="92"/>
      <c r="AI68" s="26">
        <f>ROWS($AI$7:$AI67)</f>
        <v>61</v>
      </c>
      <c r="AJ68" s="85" t="str">
        <f>IF(OR($T68="",$G68=""),"",MAX($AJ$7:$AN67)+1)</f>
        <v/>
      </c>
      <c r="AK68" s="85" t="str">
        <f>IF(OR(V68="",$G68=""),"",MAX($AJ$7:$AN67,$AJ68:AJ68)+1)</f>
        <v/>
      </c>
      <c r="AL68" s="85" t="str">
        <f>IF(OR(X68="",$G68=""),"",MAX($AJ$7:$AN67,$AJ68:AK68)+1)</f>
        <v/>
      </c>
      <c r="AM68" s="85" t="str">
        <f>IF(OR(Z68="",$G68=""),"",MAX($AJ$7:$AN67,$AJ68:AL68)+1)</f>
        <v/>
      </c>
      <c r="AN68" s="85" t="str">
        <f>IF(OR(AB68="",$G68=""),"",MAX($AJ$7:$AN67,$AJ68:AM68)+1)</f>
        <v/>
      </c>
      <c r="AP68" s="85" t="str">
        <f>IF($G68="","",MAX($AP$7:$AP67)+1)</f>
        <v/>
      </c>
      <c r="AQ68" s="85" t="str">
        <f>IF($G68="","",IF($Q68="","",RANK($Q68,$Q$8:$Q$1000,1)+COUNTIFS($Q$8:$Q68,$Q68)-1))</f>
        <v/>
      </c>
      <c r="AR68" s="85" t="str">
        <f>IF($G68="","",IF($AW68="","",RANK($AW68,$AW$8:$AW$1000,1)+COUNTIFS($AW$8:$AW68,$AW68)-1))</f>
        <v/>
      </c>
      <c r="AS68" s="85" t="str">
        <f>IF($G68="","",IF($AX68="","",RANK($AX68,$AX$8:$AX$1000,1)+COUNTIFS($AX$8:$AX68,$AX68)-1))</f>
        <v/>
      </c>
      <c r="AU68" s="85" t="str">
        <f t="shared" si="1"/>
        <v/>
      </c>
      <c r="AW68" s="209" t="str">
        <f ca="1">IF($G68="","",IF($Q68="","",IF(AND($S68&lt;1,$Q68&lt;TODAY()),$Q68,"")))</f>
        <v/>
      </c>
      <c r="AX68" s="209" t="str">
        <f t="shared" ca="1" si="3"/>
        <v/>
      </c>
    </row>
    <row r="69" spans="1:50">
      <c r="A69" s="20" t="str">
        <f>IF('יעדים משרדיים ותקשובים'!$E$7="","",'יעדים משרדיים ותקשובים'!$E$7)</f>
        <v>משרד ראש הממשלה</v>
      </c>
      <c r="B69" s="20" t="str">
        <f>IF('יעדים משרדיים ותקשובים'!$I$9="","",'יעדים משרדיים ותקשובים'!$I$9)</f>
        <v>pmo</v>
      </c>
      <c r="C69" s="26">
        <f>ROWS($C$7:$C68)</f>
        <v>62</v>
      </c>
      <c r="D69" s="26" t="str">
        <f>IF(E69="","",INDEX('פעילויות המשרד'!$D$8:$D$150,MATCH(E69,'פעילויות המשרד'!$E$8:$E$150,0)))</f>
        <v/>
      </c>
      <c r="E69" s="17"/>
      <c r="F69" s="26" t="str">
        <f>IF(G69="","",COUNTIFS($D$8:$D69,$D69))</f>
        <v/>
      </c>
      <c r="G69" s="344" t="str">
        <f>IF(OR($E69="",$H69=""),"",IFERROR(CONCATENATE($D69,".",COUNTIFS($D$8:$D69,$D69)),"טעות בהזנה"))</f>
        <v/>
      </c>
      <c r="H69" s="99"/>
      <c r="I69" s="275" t="str">
        <f>IF($E69="","",IF($D69="","",INDEX('פעילויות המשרד'!G:G,MATCH($D69,'פעילויות המשרד'!$D:$D,0))))</f>
        <v/>
      </c>
      <c r="J69" s="275" t="str">
        <f>IF($E69="","",IF($D69="","",INDEX('פעילויות המשרד'!H:H,MATCH($D69,'פעילויות המשרד'!$D:$D,0))))</f>
        <v/>
      </c>
      <c r="K69" s="275" t="str">
        <f>IF($E69="","",IF($D69="","",INDEX('פעילויות המשרד'!K:K,MATCH($D69,'פעילויות המשרד'!$D:$D,0))))</f>
        <v/>
      </c>
      <c r="L69" s="275" t="str">
        <f>IF($E69="","",IF($D69="","",INDEX('פעילויות המשרד'!L:L,MATCH($D69,'פעילויות המשרד'!$D:$D,0))))</f>
        <v/>
      </c>
      <c r="M69" s="275" t="str">
        <f>IF($E69="","",IF($D69="","",INDEX('פעילויות המשרד'!X:X,MATCH($D69,'פעילויות המשרד'!$D:$D,0))))</f>
        <v/>
      </c>
      <c r="N69" s="99"/>
      <c r="O69" s="99"/>
      <c r="P69" s="100"/>
      <c r="Q69" s="100"/>
      <c r="R69" s="98"/>
      <c r="S69" s="101"/>
      <c r="T69" s="99"/>
      <c r="U69" s="103"/>
      <c r="V69" s="99"/>
      <c r="W69" s="103"/>
      <c r="X69" s="99"/>
      <c r="Y69" s="103"/>
      <c r="Z69" s="99"/>
      <c r="AA69" s="103"/>
      <c r="AB69" s="99"/>
      <c r="AC69" s="103"/>
      <c r="AD69" s="121" t="str">
        <f t="shared" si="0"/>
        <v/>
      </c>
      <c r="AE69" s="92"/>
      <c r="AI69" s="26">
        <f>ROWS($AI$7:$AI68)</f>
        <v>62</v>
      </c>
      <c r="AJ69" s="85" t="str">
        <f>IF(OR($T69="",$G69=""),"",MAX($AJ$7:$AN68)+1)</f>
        <v/>
      </c>
      <c r="AK69" s="85" t="str">
        <f>IF(OR(V69="",$G69=""),"",MAX($AJ$7:$AN68,$AJ69:AJ69)+1)</f>
        <v/>
      </c>
      <c r="AL69" s="85" t="str">
        <f>IF(OR(X69="",$G69=""),"",MAX($AJ$7:$AN68,$AJ69:AK69)+1)</f>
        <v/>
      </c>
      <c r="AM69" s="85" t="str">
        <f>IF(OR(Z69="",$G69=""),"",MAX($AJ$7:$AN68,$AJ69:AL69)+1)</f>
        <v/>
      </c>
      <c r="AN69" s="85" t="str">
        <f>IF(OR(AB69="",$G69=""),"",MAX($AJ$7:$AN68,$AJ69:AM69)+1)</f>
        <v/>
      </c>
      <c r="AP69" s="85" t="str">
        <f>IF($G69="","",MAX($AP$7:$AP68)+1)</f>
        <v/>
      </c>
      <c r="AQ69" s="85" t="str">
        <f>IF($G69="","",IF($Q69="","",RANK($Q69,$Q$8:$Q$1000,1)+COUNTIFS($Q$8:$Q69,$Q69)-1))</f>
        <v/>
      </c>
      <c r="AR69" s="85" t="str">
        <f>IF($G69="","",IF($AW69="","",RANK($AW69,$AW$8:$AW$1000,1)+COUNTIFS($AW$8:$AW69,$AW69)-1))</f>
        <v/>
      </c>
      <c r="AS69" s="85" t="str">
        <f>IF($G69="","",IF($AX69="","",RANK($AX69,$AX$8:$AX$1000,1)+COUNTIFS($AX$8:$AX69,$AX69)-1))</f>
        <v/>
      </c>
      <c r="AU69" s="85" t="str">
        <f t="shared" si="1"/>
        <v/>
      </c>
      <c r="AW69" s="209" t="str">
        <f ca="1">IF($G69="","",IF($Q69="","",IF(AND($S69&lt;1,$Q69&lt;TODAY()),$Q69,"")))</f>
        <v/>
      </c>
      <c r="AX69" s="209" t="str">
        <f t="shared" ca="1" si="3"/>
        <v/>
      </c>
    </row>
    <row r="70" spans="1:50">
      <c r="A70" s="20" t="str">
        <f>IF('יעדים משרדיים ותקשובים'!$E$7="","",'יעדים משרדיים ותקשובים'!$E$7)</f>
        <v>משרד ראש הממשלה</v>
      </c>
      <c r="B70" s="20" t="str">
        <f>IF('יעדים משרדיים ותקשובים'!$I$9="","",'יעדים משרדיים ותקשובים'!$I$9)</f>
        <v>pmo</v>
      </c>
      <c r="C70" s="26">
        <f>ROWS($C$7:$C69)</f>
        <v>63</v>
      </c>
      <c r="D70" s="26" t="str">
        <f>IF(E70="","",INDEX('פעילויות המשרד'!$D$8:$D$150,MATCH(E70,'פעילויות המשרד'!$E$8:$E$150,0)))</f>
        <v/>
      </c>
      <c r="E70" s="17"/>
      <c r="F70" s="26" t="str">
        <f>IF(G70="","",COUNTIFS($D$8:$D70,$D70))</f>
        <v/>
      </c>
      <c r="G70" s="344" t="str">
        <f>IF(OR($E70="",$H70=""),"",IFERROR(CONCATENATE($D70,".",COUNTIFS($D$8:$D70,$D70)),"טעות בהזנה"))</f>
        <v/>
      </c>
      <c r="H70" s="99"/>
      <c r="I70" s="275" t="str">
        <f>IF($E70="","",IF($D70="","",INDEX('פעילויות המשרד'!G:G,MATCH($D70,'פעילויות המשרד'!$D:$D,0))))</f>
        <v/>
      </c>
      <c r="J70" s="275" t="str">
        <f>IF($E70="","",IF($D70="","",INDEX('פעילויות המשרד'!H:H,MATCH($D70,'פעילויות המשרד'!$D:$D,0))))</f>
        <v/>
      </c>
      <c r="K70" s="275" t="str">
        <f>IF($E70="","",IF($D70="","",INDEX('פעילויות המשרד'!K:K,MATCH($D70,'פעילויות המשרד'!$D:$D,0))))</f>
        <v/>
      </c>
      <c r="L70" s="275" t="str">
        <f>IF($E70="","",IF($D70="","",INDEX('פעילויות המשרד'!L:L,MATCH($D70,'פעילויות המשרד'!$D:$D,0))))</f>
        <v/>
      </c>
      <c r="M70" s="275" t="str">
        <f>IF($E70="","",IF($D70="","",INDEX('פעילויות המשרד'!X:X,MATCH($D70,'פעילויות המשרד'!$D:$D,0))))</f>
        <v/>
      </c>
      <c r="N70" s="99"/>
      <c r="O70" s="99"/>
      <c r="P70" s="100"/>
      <c r="Q70" s="100"/>
      <c r="R70" s="98"/>
      <c r="S70" s="101"/>
      <c r="T70" s="99"/>
      <c r="U70" s="103"/>
      <c r="V70" s="99"/>
      <c r="W70" s="103"/>
      <c r="X70" s="99"/>
      <c r="Y70" s="103"/>
      <c r="Z70" s="99"/>
      <c r="AA70" s="103"/>
      <c r="AB70" s="99"/>
      <c r="AC70" s="103"/>
      <c r="AD70" s="121" t="str">
        <f t="shared" si="0"/>
        <v/>
      </c>
      <c r="AE70" s="92"/>
      <c r="AI70" s="26">
        <f>ROWS($AI$7:$AI69)</f>
        <v>63</v>
      </c>
      <c r="AJ70" s="85" t="str">
        <f>IF(OR($T70="",$G70=""),"",MAX($AJ$7:$AN69)+1)</f>
        <v/>
      </c>
      <c r="AK70" s="85" t="str">
        <f>IF(OR(V70="",$G70=""),"",MAX($AJ$7:$AN69,$AJ70:AJ70)+1)</f>
        <v/>
      </c>
      <c r="AL70" s="85" t="str">
        <f>IF(OR(X70="",$G70=""),"",MAX($AJ$7:$AN69,$AJ70:AK70)+1)</f>
        <v/>
      </c>
      <c r="AM70" s="85" t="str">
        <f>IF(OR(Z70="",$G70=""),"",MAX($AJ$7:$AN69,$AJ70:AL70)+1)</f>
        <v/>
      </c>
      <c r="AN70" s="85" t="str">
        <f>IF(OR(AB70="",$G70=""),"",MAX($AJ$7:$AN69,$AJ70:AM70)+1)</f>
        <v/>
      </c>
      <c r="AP70" s="85" t="str">
        <f>IF($G70="","",MAX($AP$7:$AP69)+1)</f>
        <v/>
      </c>
      <c r="AQ70" s="85" t="str">
        <f>IF($G70="","",IF($Q70="","",RANK($Q70,$Q$8:$Q$1000,1)+COUNTIFS($Q$8:$Q70,$Q70)-1))</f>
        <v/>
      </c>
      <c r="AR70" s="85" t="str">
        <f>IF($G70="","",IF($AW70="","",RANK($AW70,$AW$8:$AW$1000,1)+COUNTIFS($AW$8:$AW70,$AW70)-1))</f>
        <v/>
      </c>
      <c r="AS70" s="85" t="str">
        <f>IF($G70="","",IF($AX70="","",RANK($AX70,$AX$8:$AX$1000,1)+COUNTIFS($AX$8:$AX70,$AX70)-1))</f>
        <v/>
      </c>
      <c r="AU70" s="85" t="str">
        <f t="shared" si="1"/>
        <v/>
      </c>
      <c r="AW70" s="209" t="str">
        <f ca="1">IF($G70="","",IF($Q70="","",IF(AND($S70&lt;1,$Q70&lt;TODAY()),$Q70,"")))</f>
        <v/>
      </c>
      <c r="AX70" s="209" t="str">
        <f t="shared" ca="1" si="3"/>
        <v/>
      </c>
    </row>
    <row r="71" spans="1:50">
      <c r="A71" s="20" t="str">
        <f>IF('יעדים משרדיים ותקשובים'!$E$7="","",'יעדים משרדיים ותקשובים'!$E$7)</f>
        <v>משרד ראש הממשלה</v>
      </c>
      <c r="B71" s="20" t="str">
        <f>IF('יעדים משרדיים ותקשובים'!$I$9="","",'יעדים משרדיים ותקשובים'!$I$9)</f>
        <v>pmo</v>
      </c>
      <c r="C71" s="26">
        <f>ROWS($C$7:$C70)</f>
        <v>64</v>
      </c>
      <c r="D71" s="26" t="str">
        <f>IF(E71="","",INDEX('פעילויות המשרד'!$D$8:$D$150,MATCH(E71,'פעילויות המשרד'!$E$8:$E$150,0)))</f>
        <v/>
      </c>
      <c r="E71" s="17"/>
      <c r="F71" s="26" t="str">
        <f>IF(G71="","",COUNTIFS($D$8:$D71,$D71))</f>
        <v/>
      </c>
      <c r="G71" s="344" t="str">
        <f>IF(OR($E71="",$H71=""),"",IFERROR(CONCATENATE($D71,".",COUNTIFS($D$8:$D71,$D71)),"טעות בהזנה"))</f>
        <v/>
      </c>
      <c r="H71" s="102"/>
      <c r="I71" s="275" t="str">
        <f>IF($E71="","",IF($D71="","",INDEX('פעילויות המשרד'!G:G,MATCH($D71,'פעילויות המשרד'!$D:$D,0))))</f>
        <v/>
      </c>
      <c r="J71" s="275" t="str">
        <f>IF($E71="","",IF($D71="","",INDEX('פעילויות המשרד'!H:H,MATCH($D71,'פעילויות המשרד'!$D:$D,0))))</f>
        <v/>
      </c>
      <c r="K71" s="275" t="str">
        <f>IF($E71="","",IF($D71="","",INDEX('פעילויות המשרד'!K:K,MATCH($D71,'פעילויות המשרד'!$D:$D,0))))</f>
        <v/>
      </c>
      <c r="L71" s="275" t="str">
        <f>IF($E71="","",IF($D71="","",INDEX('פעילויות המשרד'!L:L,MATCH($D71,'פעילויות המשרד'!$D:$D,0))))</f>
        <v/>
      </c>
      <c r="M71" s="275" t="str">
        <f>IF($E71="","",IF($D71="","",INDEX('פעילויות המשרד'!X:X,MATCH($D71,'פעילויות המשרד'!$D:$D,0))))</f>
        <v/>
      </c>
      <c r="N71" s="102"/>
      <c r="O71" s="102"/>
      <c r="P71" s="100"/>
      <c r="Q71" s="100"/>
      <c r="R71" s="98"/>
      <c r="S71" s="101"/>
      <c r="T71" s="99"/>
      <c r="U71" s="103"/>
      <c r="V71" s="99"/>
      <c r="W71" s="103"/>
      <c r="X71" s="99"/>
      <c r="Y71" s="103"/>
      <c r="Z71" s="99"/>
      <c r="AA71" s="103"/>
      <c r="AB71" s="99"/>
      <c r="AC71" s="103"/>
      <c r="AD71" s="121" t="str">
        <f t="shared" si="0"/>
        <v/>
      </c>
      <c r="AE71" s="17"/>
      <c r="AI71" s="26">
        <f>ROWS($AI$7:$AI70)</f>
        <v>64</v>
      </c>
      <c r="AJ71" s="85" t="str">
        <f>IF(OR($T71="",$G71=""),"",MAX($AJ$7:$AN70)+1)</f>
        <v/>
      </c>
      <c r="AK71" s="85" t="str">
        <f>IF(OR(V71="",$G71=""),"",MAX($AJ$7:$AN70,$AJ71:AJ71)+1)</f>
        <v/>
      </c>
      <c r="AL71" s="85" t="str">
        <f>IF(OR(X71="",$G71=""),"",MAX($AJ$7:$AN70,$AJ71:AK71)+1)</f>
        <v/>
      </c>
      <c r="AM71" s="85" t="str">
        <f>IF(OR(Z71="",$G71=""),"",MAX($AJ$7:$AN70,$AJ71:AL71)+1)</f>
        <v/>
      </c>
      <c r="AN71" s="85" t="str">
        <f>IF(OR(AB71="",$G71=""),"",MAX($AJ$7:$AN70,$AJ71:AM71)+1)</f>
        <v/>
      </c>
      <c r="AP71" s="85" t="str">
        <f>IF($G71="","",MAX($AP$7:$AP70)+1)</f>
        <v/>
      </c>
      <c r="AQ71" s="85" t="str">
        <f>IF($G71="","",IF($Q71="","",RANK($Q71,$Q$8:$Q$1000,1)+COUNTIFS($Q$8:$Q71,$Q71)-1))</f>
        <v/>
      </c>
      <c r="AR71" s="85" t="str">
        <f>IF($G71="","",IF($AW71="","",RANK($AW71,$AW$8:$AW$1000,1)+COUNTIFS($AW$8:$AW71,$AW71)-1))</f>
        <v/>
      </c>
      <c r="AS71" s="85" t="str">
        <f>IF($G71="","",IF($AX71="","",RANK($AX71,$AX$8:$AX$1000,1)+COUNTIFS($AX$8:$AX71,$AX71)-1))</f>
        <v/>
      </c>
      <c r="AU71" s="85" t="str">
        <f t="shared" si="1"/>
        <v/>
      </c>
      <c r="AW71" s="209" t="str">
        <f ca="1">IF($G71="","",IF($Q71="","",IF(AND($S71&lt;1,$Q71&lt;TODAY()),$Q71,"")))</f>
        <v/>
      </c>
      <c r="AX71" s="209" t="str">
        <f t="shared" ca="1" si="3"/>
        <v/>
      </c>
    </row>
    <row r="72" spans="1:50">
      <c r="A72" s="20" t="str">
        <f>IF('יעדים משרדיים ותקשובים'!$E$7="","",'יעדים משרדיים ותקשובים'!$E$7)</f>
        <v>משרד ראש הממשלה</v>
      </c>
      <c r="B72" s="20" t="str">
        <f>IF('יעדים משרדיים ותקשובים'!$I$9="","",'יעדים משרדיים ותקשובים'!$I$9)</f>
        <v>pmo</v>
      </c>
      <c r="C72" s="26">
        <f>ROWS($C$7:$C71)</f>
        <v>65</v>
      </c>
      <c r="D72" s="26" t="str">
        <f>IF(E72="","",INDEX('פעילויות המשרד'!$D$8:$D$150,MATCH(E72,'פעילויות המשרד'!$E$8:$E$150,0)))</f>
        <v/>
      </c>
      <c r="E72" s="17"/>
      <c r="F72" s="26" t="str">
        <f>IF(G72="","",COUNTIFS($D$8:$D72,$D72))</f>
        <v/>
      </c>
      <c r="G72" s="344" t="str">
        <f>IF(OR($E72="",$H72=""),"",IFERROR(CONCATENATE($D72,".",COUNTIFS($D$8:$D72,$D72)),"טעות בהזנה"))</f>
        <v/>
      </c>
      <c r="H72" s="102"/>
      <c r="I72" s="275" t="str">
        <f>IF($E72="","",IF($D72="","",INDEX('פעילויות המשרד'!G:G,MATCH($D72,'פעילויות המשרד'!$D:$D,0))))</f>
        <v/>
      </c>
      <c r="J72" s="275" t="str">
        <f>IF($E72="","",IF($D72="","",INDEX('פעילויות המשרד'!H:H,MATCH($D72,'פעילויות המשרד'!$D:$D,0))))</f>
        <v/>
      </c>
      <c r="K72" s="275" t="str">
        <f>IF($E72="","",IF($D72="","",INDEX('פעילויות המשרד'!K:K,MATCH($D72,'פעילויות המשרד'!$D:$D,0))))</f>
        <v/>
      </c>
      <c r="L72" s="275" t="str">
        <f>IF($E72="","",IF($D72="","",INDEX('פעילויות המשרד'!L:L,MATCH($D72,'פעילויות המשרד'!$D:$D,0))))</f>
        <v/>
      </c>
      <c r="M72" s="275" t="str">
        <f>IF($E72="","",IF($D72="","",INDEX('פעילויות המשרד'!X:X,MATCH($D72,'פעילויות המשרד'!$D:$D,0))))</f>
        <v/>
      </c>
      <c r="N72" s="102"/>
      <c r="O72" s="102"/>
      <c r="P72" s="100"/>
      <c r="Q72" s="100"/>
      <c r="R72" s="98"/>
      <c r="S72" s="101"/>
      <c r="T72" s="99"/>
      <c r="U72" s="103"/>
      <c r="V72" s="99"/>
      <c r="W72" s="103"/>
      <c r="X72" s="99"/>
      <c r="Y72" s="103"/>
      <c r="Z72" s="99"/>
      <c r="AA72" s="103"/>
      <c r="AB72" s="99"/>
      <c r="AC72" s="103"/>
      <c r="AD72" s="121" t="str">
        <f t="shared" ref="AD72:AD135" si="4">IF($G72="","",IF(ISNUMBER(MATCH($U$3,$T72:$AC72,0)),"כן",""))</f>
        <v/>
      </c>
      <c r="AE72" s="17"/>
      <c r="AI72" s="26">
        <f>ROWS($AI$7:$AI71)</f>
        <v>65</v>
      </c>
      <c r="AJ72" s="85" t="str">
        <f>IF(OR($T72="",$G72=""),"",MAX($AJ$7:$AN71)+1)</f>
        <v/>
      </c>
      <c r="AK72" s="85" t="str">
        <f>IF(OR(V72="",$G72=""),"",MAX($AJ$7:$AN71,$AJ72:AJ72)+1)</f>
        <v/>
      </c>
      <c r="AL72" s="85" t="str">
        <f>IF(OR(X72="",$G72=""),"",MAX($AJ$7:$AN71,$AJ72:AK72)+1)</f>
        <v/>
      </c>
      <c r="AM72" s="85" t="str">
        <f>IF(OR(Z72="",$G72=""),"",MAX($AJ$7:$AN71,$AJ72:AL72)+1)</f>
        <v/>
      </c>
      <c r="AN72" s="85" t="str">
        <f>IF(OR(AB72="",$G72=""),"",MAX($AJ$7:$AN71,$AJ72:AM72)+1)</f>
        <v/>
      </c>
      <c r="AP72" s="85" t="str">
        <f>IF($G72="","",MAX($AP$7:$AP71)+1)</f>
        <v/>
      </c>
      <c r="AQ72" s="85" t="str">
        <f>IF($G72="","",IF($Q72="","",RANK($Q72,$Q$8:$Q$1000,1)+COUNTIFS($Q$8:$Q72,$Q72)-1))</f>
        <v/>
      </c>
      <c r="AR72" s="85" t="str">
        <f>IF($G72="","",IF($AW72="","",RANK($AW72,$AW$8:$AW$1000,1)+COUNTIFS($AW$8:$AW72,$AW72)-1))</f>
        <v/>
      </c>
      <c r="AS72" s="85" t="str">
        <f>IF($G72="","",IF($AX72="","",RANK($AX72,$AX$8:$AX$1000,1)+COUNTIFS($AX$8:$AX72,$AX72)-1))</f>
        <v/>
      </c>
      <c r="AU72" s="85" t="str">
        <f t="shared" ref="AU72:AU135" si="5">IF(INDEX($AP72:$AS72,,MATCH($AU$7,סינון_תוצרים,0))="","",INDEX($AP72:$AS72,,MATCH($AU$7,סינון_תוצרים,0)))</f>
        <v/>
      </c>
      <c r="AW72" s="209" t="str">
        <f ca="1">IF($G72="","",IF($Q72="","",IF(AND($S72&lt;1,$Q72&lt;TODAY()),$Q72,"")))</f>
        <v/>
      </c>
      <c r="AX72" s="209" t="str">
        <f t="shared" ca="1" si="3"/>
        <v/>
      </c>
    </row>
    <row r="73" spans="1:50">
      <c r="A73" s="20" t="str">
        <f>IF('יעדים משרדיים ותקשובים'!$E$7="","",'יעדים משרדיים ותקשובים'!$E$7)</f>
        <v>משרד ראש הממשלה</v>
      </c>
      <c r="B73" s="20" t="str">
        <f>IF('יעדים משרדיים ותקשובים'!$I$9="","",'יעדים משרדיים ותקשובים'!$I$9)</f>
        <v>pmo</v>
      </c>
      <c r="C73" s="26">
        <f>ROWS($C$7:$C72)</f>
        <v>66</v>
      </c>
      <c r="D73" s="26" t="str">
        <f>IF(E73="","",INDEX('פעילויות המשרד'!$D$8:$D$150,MATCH(E73,'פעילויות המשרד'!$E$8:$E$150,0)))</f>
        <v/>
      </c>
      <c r="E73" s="17"/>
      <c r="F73" s="26" t="str">
        <f>IF(G73="","",COUNTIFS($D$8:$D73,$D73))</f>
        <v/>
      </c>
      <c r="G73" s="344" t="str">
        <f>IF(OR($E73="",$H73=""),"",IFERROR(CONCATENATE($D73,".",COUNTIFS($D$8:$D73,$D73)),"טעות בהזנה"))</f>
        <v/>
      </c>
      <c r="H73" s="102"/>
      <c r="I73" s="275" t="str">
        <f>IF($E73="","",IF($D73="","",INDEX('פעילויות המשרד'!G:G,MATCH($D73,'פעילויות המשרד'!$D:$D,0))))</f>
        <v/>
      </c>
      <c r="J73" s="275" t="str">
        <f>IF($E73="","",IF($D73="","",INDEX('פעילויות המשרד'!H:H,MATCH($D73,'פעילויות המשרד'!$D:$D,0))))</f>
        <v/>
      </c>
      <c r="K73" s="275" t="str">
        <f>IF($E73="","",IF($D73="","",INDEX('פעילויות המשרד'!K:K,MATCH($D73,'פעילויות המשרד'!$D:$D,0))))</f>
        <v/>
      </c>
      <c r="L73" s="275" t="str">
        <f>IF($E73="","",IF($D73="","",INDEX('פעילויות המשרד'!L:L,MATCH($D73,'פעילויות המשרד'!$D:$D,0))))</f>
        <v/>
      </c>
      <c r="M73" s="275" t="str">
        <f>IF($E73="","",IF($D73="","",INDEX('פעילויות המשרד'!X:X,MATCH($D73,'פעילויות המשרד'!$D:$D,0))))</f>
        <v/>
      </c>
      <c r="N73" s="102"/>
      <c r="O73" s="102"/>
      <c r="P73" s="100"/>
      <c r="Q73" s="100"/>
      <c r="R73" s="98"/>
      <c r="S73" s="101"/>
      <c r="T73" s="99"/>
      <c r="U73" s="103"/>
      <c r="V73" s="99"/>
      <c r="W73" s="103"/>
      <c r="X73" s="99"/>
      <c r="Y73" s="103"/>
      <c r="Z73" s="99"/>
      <c r="AA73" s="103"/>
      <c r="AB73" s="99"/>
      <c r="AC73" s="103"/>
      <c r="AD73" s="121" t="str">
        <f t="shared" si="4"/>
        <v/>
      </c>
      <c r="AE73" s="17"/>
      <c r="AI73" s="26">
        <f>ROWS($AI$7:$AI72)</f>
        <v>66</v>
      </c>
      <c r="AJ73" s="85" t="str">
        <f>IF(OR($T73="",$G73=""),"",MAX($AJ$7:$AN72)+1)</f>
        <v/>
      </c>
      <c r="AK73" s="85" t="str">
        <f>IF(OR(V73="",$G73=""),"",MAX($AJ$7:$AN72,$AJ73:AJ73)+1)</f>
        <v/>
      </c>
      <c r="AL73" s="85" t="str">
        <f>IF(OR(X73="",$G73=""),"",MAX($AJ$7:$AN72,$AJ73:AK73)+1)</f>
        <v/>
      </c>
      <c r="AM73" s="85" t="str">
        <f>IF(OR(Z73="",$G73=""),"",MAX($AJ$7:$AN72,$AJ73:AL73)+1)</f>
        <v/>
      </c>
      <c r="AN73" s="85" t="str">
        <f>IF(OR(AB73="",$G73=""),"",MAX($AJ$7:$AN72,$AJ73:AM73)+1)</f>
        <v/>
      </c>
      <c r="AP73" s="85" t="str">
        <f>IF($G73="","",MAX($AP$7:$AP72)+1)</f>
        <v/>
      </c>
      <c r="AQ73" s="85" t="str">
        <f>IF($G73="","",IF($Q73="","",RANK($Q73,$Q$8:$Q$1000,1)+COUNTIFS($Q$8:$Q73,$Q73)-1))</f>
        <v/>
      </c>
      <c r="AR73" s="85" t="str">
        <f>IF($G73="","",IF($AW73="","",RANK($AW73,$AW$8:$AW$1000,1)+COUNTIFS($AW$8:$AW73,$AW73)-1))</f>
        <v/>
      </c>
      <c r="AS73" s="85" t="str">
        <f>IF($G73="","",IF($AX73="","",RANK($AX73,$AX$8:$AX$1000,1)+COUNTIFS($AX$8:$AX73,$AX73)-1))</f>
        <v/>
      </c>
      <c r="AU73" s="85" t="str">
        <f t="shared" si="5"/>
        <v/>
      </c>
      <c r="AW73" s="209" t="str">
        <f t="shared" ref="AW73:AW136" ca="1" si="6">IF($G73="","",IF($Q73="","",IF(AND($S73&lt;1,$Q83&gt;TODAY()),$Q73,"")))</f>
        <v/>
      </c>
      <c r="AX73" s="209" t="str">
        <f t="shared" ref="AX73:AX136" ca="1" si="7">IF($G73="","",IF($P73="","",IF(AND(OR($S73="",$S73=0),$P73&lt;TODAY()),$P73,"")))</f>
        <v/>
      </c>
    </row>
    <row r="74" spans="1:50">
      <c r="A74" s="20" t="str">
        <f>IF('יעדים משרדיים ותקשובים'!$E$7="","",'יעדים משרדיים ותקשובים'!$E$7)</f>
        <v>משרד ראש הממשלה</v>
      </c>
      <c r="B74" s="20" t="str">
        <f>IF('יעדים משרדיים ותקשובים'!$I$9="","",'יעדים משרדיים ותקשובים'!$I$9)</f>
        <v>pmo</v>
      </c>
      <c r="C74" s="26">
        <f>ROWS($C$7:$C73)</f>
        <v>67</v>
      </c>
      <c r="D74" s="26" t="str">
        <f>IF(E74="","",INDEX('פעילויות המשרד'!$D$8:$D$150,MATCH(E74,'פעילויות המשרד'!$E$8:$E$150,0)))</f>
        <v/>
      </c>
      <c r="E74" s="17"/>
      <c r="F74" s="26" t="str">
        <f>IF(G74="","",COUNTIFS($D$8:$D74,$D74))</f>
        <v/>
      </c>
      <c r="G74" s="344" t="str">
        <f>IF(OR($E74="",$H74=""),"",IFERROR(CONCATENATE($D74,".",COUNTIFS($D$8:$D74,$D74)),"טעות בהזנה"))</f>
        <v/>
      </c>
      <c r="H74" s="102"/>
      <c r="I74" s="275" t="str">
        <f>IF($E74="","",IF($D74="","",INDEX('פעילויות המשרד'!G:G,MATCH($D74,'פעילויות המשרד'!$D:$D,0))))</f>
        <v/>
      </c>
      <c r="J74" s="275" t="str">
        <f>IF($E74="","",IF($D74="","",INDEX('פעילויות המשרד'!H:H,MATCH($D74,'פעילויות המשרד'!$D:$D,0))))</f>
        <v/>
      </c>
      <c r="K74" s="275" t="str">
        <f>IF($E74="","",IF($D74="","",INDEX('פעילויות המשרד'!K:K,MATCH($D74,'פעילויות המשרד'!$D:$D,0))))</f>
        <v/>
      </c>
      <c r="L74" s="275" t="str">
        <f>IF($E74="","",IF($D74="","",INDEX('פעילויות המשרד'!L:L,MATCH($D74,'פעילויות המשרד'!$D:$D,0))))</f>
        <v/>
      </c>
      <c r="M74" s="275" t="str">
        <f>IF($E74="","",IF($D74="","",INDEX('פעילויות המשרד'!X:X,MATCH($D74,'פעילויות המשרד'!$D:$D,0))))</f>
        <v/>
      </c>
      <c r="N74" s="102"/>
      <c r="O74" s="102"/>
      <c r="P74" s="100"/>
      <c r="Q74" s="100"/>
      <c r="R74" s="98"/>
      <c r="S74" s="101"/>
      <c r="T74" s="99"/>
      <c r="U74" s="103"/>
      <c r="V74" s="99"/>
      <c r="W74" s="103"/>
      <c r="X74" s="99"/>
      <c r="Y74" s="103"/>
      <c r="Z74" s="99"/>
      <c r="AA74" s="103"/>
      <c r="AB74" s="99"/>
      <c r="AC74" s="103"/>
      <c r="AD74" s="121" t="str">
        <f t="shared" si="4"/>
        <v/>
      </c>
      <c r="AE74" s="17"/>
      <c r="AI74" s="26">
        <f>ROWS($AI$7:$AI73)</f>
        <v>67</v>
      </c>
      <c r="AJ74" s="85" t="str">
        <f>IF(OR($T74="",$G74=""),"",MAX($AJ$7:$AN73)+1)</f>
        <v/>
      </c>
      <c r="AK74" s="85" t="str">
        <f>IF(OR(V74="",$G74=""),"",MAX($AJ$7:$AN73,$AJ74:AJ74)+1)</f>
        <v/>
      </c>
      <c r="AL74" s="85" t="str">
        <f>IF(OR(X74="",$G74=""),"",MAX($AJ$7:$AN73,$AJ74:AK74)+1)</f>
        <v/>
      </c>
      <c r="AM74" s="85" t="str">
        <f>IF(OR(Z74="",$G74=""),"",MAX($AJ$7:$AN73,$AJ74:AL74)+1)</f>
        <v/>
      </c>
      <c r="AN74" s="85" t="str">
        <f>IF(OR(AB74="",$G74=""),"",MAX($AJ$7:$AN73,$AJ74:AM74)+1)</f>
        <v/>
      </c>
      <c r="AP74" s="85" t="str">
        <f>IF($G74="","",MAX($AP$7:$AP73)+1)</f>
        <v/>
      </c>
      <c r="AQ74" s="85" t="str">
        <f>IF($G74="","",IF($Q74="","",RANK($Q74,$Q$8:$Q$1000,1)+COUNTIFS($Q$8:$Q74,$Q74)-1))</f>
        <v/>
      </c>
      <c r="AR74" s="85" t="str">
        <f>IF($G74="","",IF($AW74="","",RANK($AW74,$AW$8:$AW$1000,1)+COUNTIFS($AW$8:$AW74,$AW74)-1))</f>
        <v/>
      </c>
      <c r="AS74" s="85" t="str">
        <f>IF($G74="","",IF($AX74="","",RANK($AX74,$AX$8:$AX$1000,1)+COUNTIFS($AX$8:$AX74,$AX74)-1))</f>
        <v/>
      </c>
      <c r="AU74" s="85" t="str">
        <f t="shared" si="5"/>
        <v/>
      </c>
      <c r="AW74" s="209" t="str">
        <f t="shared" ca="1" si="6"/>
        <v/>
      </c>
      <c r="AX74" s="209" t="str">
        <f t="shared" ca="1" si="7"/>
        <v/>
      </c>
    </row>
    <row r="75" spans="1:50">
      <c r="A75" s="20" t="str">
        <f>IF('יעדים משרדיים ותקשובים'!$E$7="","",'יעדים משרדיים ותקשובים'!$E$7)</f>
        <v>משרד ראש הממשלה</v>
      </c>
      <c r="B75" s="20" t="str">
        <f>IF('יעדים משרדיים ותקשובים'!$I$9="","",'יעדים משרדיים ותקשובים'!$I$9)</f>
        <v>pmo</v>
      </c>
      <c r="C75" s="26">
        <f>ROWS($C$7:$C74)</f>
        <v>68</v>
      </c>
      <c r="D75" s="26" t="str">
        <f>IF(E75="","",INDEX('פעילויות המשרד'!$D$8:$D$150,MATCH(E75,'פעילויות המשרד'!$E$8:$E$150,0)))</f>
        <v/>
      </c>
      <c r="E75" s="17"/>
      <c r="F75" s="26" t="str">
        <f>IF(G75="","",COUNTIFS($D$8:$D75,$D75))</f>
        <v/>
      </c>
      <c r="G75" s="344" t="str">
        <f>IF(OR($E75="",$H75=""),"",IFERROR(CONCATENATE($D75,".",COUNTIFS($D$8:$D75,$D75)),"טעות בהזנה"))</f>
        <v/>
      </c>
      <c r="H75" s="102"/>
      <c r="I75" s="275" t="str">
        <f>IF($E75="","",IF($D75="","",INDEX('פעילויות המשרד'!G:G,MATCH($D75,'פעילויות המשרד'!$D:$D,0))))</f>
        <v/>
      </c>
      <c r="J75" s="275" t="str">
        <f>IF($E75="","",IF($D75="","",INDEX('פעילויות המשרד'!H:H,MATCH($D75,'פעילויות המשרד'!$D:$D,0))))</f>
        <v/>
      </c>
      <c r="K75" s="275" t="str">
        <f>IF($E75="","",IF($D75="","",INDEX('פעילויות המשרד'!K:K,MATCH($D75,'פעילויות המשרד'!$D:$D,0))))</f>
        <v/>
      </c>
      <c r="L75" s="275" t="str">
        <f>IF($E75="","",IF($D75="","",INDEX('פעילויות המשרד'!L:L,MATCH($D75,'פעילויות המשרד'!$D:$D,0))))</f>
        <v/>
      </c>
      <c r="M75" s="275" t="str">
        <f>IF($E75="","",IF($D75="","",INDEX('פעילויות המשרד'!X:X,MATCH($D75,'פעילויות המשרד'!$D:$D,0))))</f>
        <v/>
      </c>
      <c r="N75" s="102"/>
      <c r="O75" s="102"/>
      <c r="P75" s="100"/>
      <c r="Q75" s="100"/>
      <c r="R75" s="98"/>
      <c r="S75" s="101"/>
      <c r="T75" s="99"/>
      <c r="U75" s="103"/>
      <c r="V75" s="99"/>
      <c r="W75" s="103"/>
      <c r="X75" s="99"/>
      <c r="Y75" s="103"/>
      <c r="Z75" s="99"/>
      <c r="AA75" s="103"/>
      <c r="AB75" s="99"/>
      <c r="AC75" s="103"/>
      <c r="AD75" s="121" t="str">
        <f t="shared" si="4"/>
        <v/>
      </c>
      <c r="AE75" s="17"/>
      <c r="AI75" s="26">
        <f>ROWS($AI$7:$AI74)</f>
        <v>68</v>
      </c>
      <c r="AJ75" s="85" t="str">
        <f>IF(OR($T75="",$G75=""),"",MAX($AJ$7:$AN74)+1)</f>
        <v/>
      </c>
      <c r="AK75" s="85" t="str">
        <f>IF(OR(V75="",$G75=""),"",MAX($AJ$7:$AN74,$AJ75:AJ75)+1)</f>
        <v/>
      </c>
      <c r="AL75" s="85" t="str">
        <f>IF(OR(X75="",$G75=""),"",MAX($AJ$7:$AN74,$AJ75:AK75)+1)</f>
        <v/>
      </c>
      <c r="AM75" s="85" t="str">
        <f>IF(OR(Z75="",$G75=""),"",MAX($AJ$7:$AN74,$AJ75:AL75)+1)</f>
        <v/>
      </c>
      <c r="AN75" s="85" t="str">
        <f>IF(OR(AB75="",$G75=""),"",MAX($AJ$7:$AN74,$AJ75:AM75)+1)</f>
        <v/>
      </c>
      <c r="AP75" s="85" t="str">
        <f>IF($G75="","",MAX($AP$7:$AP74)+1)</f>
        <v/>
      </c>
      <c r="AQ75" s="85" t="str">
        <f>IF($G75="","",IF($Q75="","",RANK($Q75,$Q$8:$Q$1000,1)+COUNTIFS($Q$8:$Q75,$Q75)-1))</f>
        <v/>
      </c>
      <c r="AR75" s="85" t="str">
        <f>IF($G75="","",IF($AW75="","",RANK($AW75,$AW$8:$AW$1000,1)+COUNTIFS($AW$8:$AW75,$AW75)-1))</f>
        <v/>
      </c>
      <c r="AS75" s="85" t="str">
        <f>IF($G75="","",IF($AX75="","",RANK($AX75,$AX$8:$AX$1000,1)+COUNTIFS($AX$8:$AX75,$AX75)-1))</f>
        <v/>
      </c>
      <c r="AU75" s="85" t="str">
        <f t="shared" si="5"/>
        <v/>
      </c>
      <c r="AW75" s="209" t="str">
        <f t="shared" ca="1" si="6"/>
        <v/>
      </c>
      <c r="AX75" s="209" t="str">
        <f t="shared" ca="1" si="7"/>
        <v/>
      </c>
    </row>
    <row r="76" spans="1:50">
      <c r="A76" s="20" t="str">
        <f>IF('יעדים משרדיים ותקשובים'!$E$7="","",'יעדים משרדיים ותקשובים'!$E$7)</f>
        <v>משרד ראש הממשלה</v>
      </c>
      <c r="B76" s="20" t="str">
        <f>IF('יעדים משרדיים ותקשובים'!$I$9="","",'יעדים משרדיים ותקשובים'!$I$9)</f>
        <v>pmo</v>
      </c>
      <c r="C76" s="26">
        <f>ROWS($C$7:$C75)</f>
        <v>69</v>
      </c>
      <c r="D76" s="26" t="str">
        <f>IF(E76="","",INDEX('פעילויות המשרד'!$D$8:$D$150,MATCH(E76,'פעילויות המשרד'!$E$8:$E$150,0)))</f>
        <v/>
      </c>
      <c r="E76" s="17"/>
      <c r="F76" s="26" t="str">
        <f>IF(G76="","",COUNTIFS($D$8:$D76,$D76))</f>
        <v/>
      </c>
      <c r="G76" s="344" t="str">
        <f>IF(OR($E76="",$H76=""),"",IFERROR(CONCATENATE($D76,".",COUNTIFS($D$8:$D76,$D76)),"טעות בהזנה"))</f>
        <v/>
      </c>
      <c r="H76" s="102"/>
      <c r="I76" s="275" t="str">
        <f>IF($E76="","",IF($D76="","",INDEX('פעילויות המשרד'!G:G,MATCH($D76,'פעילויות המשרד'!$D:$D,0))))</f>
        <v/>
      </c>
      <c r="J76" s="275" t="str">
        <f>IF($E76="","",IF($D76="","",INDEX('פעילויות המשרד'!H:H,MATCH($D76,'פעילויות המשרד'!$D:$D,0))))</f>
        <v/>
      </c>
      <c r="K76" s="275" t="str">
        <f>IF($E76="","",IF($D76="","",INDEX('פעילויות המשרד'!K:K,MATCH($D76,'פעילויות המשרד'!$D:$D,0))))</f>
        <v/>
      </c>
      <c r="L76" s="275" t="str">
        <f>IF($E76="","",IF($D76="","",INDEX('פעילויות המשרד'!L:L,MATCH($D76,'פעילויות המשרד'!$D:$D,0))))</f>
        <v/>
      </c>
      <c r="M76" s="275" t="str">
        <f>IF($E76="","",IF($D76="","",INDEX('פעילויות המשרד'!X:X,MATCH($D76,'פעילויות המשרד'!$D:$D,0))))</f>
        <v/>
      </c>
      <c r="N76" s="102"/>
      <c r="O76" s="102"/>
      <c r="P76" s="100"/>
      <c r="Q76" s="100"/>
      <c r="R76" s="98"/>
      <c r="S76" s="101"/>
      <c r="T76" s="99"/>
      <c r="U76" s="103"/>
      <c r="V76" s="99"/>
      <c r="W76" s="103"/>
      <c r="X76" s="99"/>
      <c r="Y76" s="103"/>
      <c r="Z76" s="99"/>
      <c r="AA76" s="103"/>
      <c r="AB76" s="99"/>
      <c r="AC76" s="103"/>
      <c r="AD76" s="121" t="str">
        <f t="shared" si="4"/>
        <v/>
      </c>
      <c r="AE76" s="17"/>
      <c r="AI76" s="26">
        <f>ROWS($AI$7:$AI75)</f>
        <v>69</v>
      </c>
      <c r="AJ76" s="85" t="str">
        <f>IF(OR($T76="",$G76=""),"",MAX($AJ$7:$AN75)+1)</f>
        <v/>
      </c>
      <c r="AK76" s="85" t="str">
        <f>IF(OR(V76="",$G76=""),"",MAX($AJ$7:$AN75,$AJ76:AJ76)+1)</f>
        <v/>
      </c>
      <c r="AL76" s="85" t="str">
        <f>IF(OR(X76="",$G76=""),"",MAX($AJ$7:$AN75,$AJ76:AK76)+1)</f>
        <v/>
      </c>
      <c r="AM76" s="85" t="str">
        <f>IF(OR(Z76="",$G76=""),"",MAX($AJ$7:$AN75,$AJ76:AL76)+1)</f>
        <v/>
      </c>
      <c r="AN76" s="85" t="str">
        <f>IF(OR(AB76="",$G76=""),"",MAX($AJ$7:$AN75,$AJ76:AM76)+1)</f>
        <v/>
      </c>
      <c r="AP76" s="85" t="str">
        <f>IF($G76="","",MAX($AP$7:$AP75)+1)</f>
        <v/>
      </c>
      <c r="AQ76" s="85" t="str">
        <f>IF($G76="","",IF($Q76="","",RANK($Q76,$Q$8:$Q$1000,1)+COUNTIFS($Q$8:$Q76,$Q76)-1))</f>
        <v/>
      </c>
      <c r="AR76" s="85" t="str">
        <f>IF($G76="","",IF($AW76="","",RANK($AW76,$AW$8:$AW$1000,1)+COUNTIFS($AW$8:$AW76,$AW76)-1))</f>
        <v/>
      </c>
      <c r="AS76" s="85" t="str">
        <f>IF($G76="","",IF($AX76="","",RANK($AX76,$AX$8:$AX$1000,1)+COUNTIFS($AX$8:$AX76,$AX76)-1))</f>
        <v/>
      </c>
      <c r="AU76" s="85" t="str">
        <f t="shared" si="5"/>
        <v/>
      </c>
      <c r="AW76" s="209" t="str">
        <f t="shared" ca="1" si="6"/>
        <v/>
      </c>
      <c r="AX76" s="209" t="str">
        <f t="shared" ca="1" si="7"/>
        <v/>
      </c>
    </row>
    <row r="77" spans="1:50">
      <c r="A77" s="20" t="str">
        <f>IF('יעדים משרדיים ותקשובים'!$E$7="","",'יעדים משרדיים ותקשובים'!$E$7)</f>
        <v>משרד ראש הממשלה</v>
      </c>
      <c r="B77" s="20" t="str">
        <f>IF('יעדים משרדיים ותקשובים'!$I$9="","",'יעדים משרדיים ותקשובים'!$I$9)</f>
        <v>pmo</v>
      </c>
      <c r="C77" s="26">
        <f>ROWS($C$7:$C76)</f>
        <v>70</v>
      </c>
      <c r="D77" s="26" t="str">
        <f>IF(E77="","",INDEX('פעילויות המשרד'!$D$8:$D$150,MATCH(E77,'פעילויות המשרד'!$E$8:$E$150,0)))</f>
        <v/>
      </c>
      <c r="E77" s="17"/>
      <c r="F77" s="26" t="str">
        <f>IF(G77="","",COUNTIFS($D$8:$D77,$D77))</f>
        <v/>
      </c>
      <c r="G77" s="344" t="str">
        <f>IF(OR($E77="",$H77=""),"",IFERROR(CONCATENATE($D77,".",COUNTIFS($D$8:$D77,$D77)),"טעות בהזנה"))</f>
        <v/>
      </c>
      <c r="H77" s="102"/>
      <c r="I77" s="275" t="str">
        <f>IF($E77="","",IF($D77="","",INDEX('פעילויות המשרד'!G:G,MATCH($D77,'פעילויות המשרד'!$D:$D,0))))</f>
        <v/>
      </c>
      <c r="J77" s="275" t="str">
        <f>IF($E77="","",IF($D77="","",INDEX('פעילויות המשרד'!H:H,MATCH($D77,'פעילויות המשרד'!$D:$D,0))))</f>
        <v/>
      </c>
      <c r="K77" s="275" t="str">
        <f>IF($E77="","",IF($D77="","",INDEX('פעילויות המשרד'!K:K,MATCH($D77,'פעילויות המשרד'!$D:$D,0))))</f>
        <v/>
      </c>
      <c r="L77" s="275" t="str">
        <f>IF($E77="","",IF($D77="","",INDEX('פעילויות המשרד'!L:L,MATCH($D77,'פעילויות המשרד'!$D:$D,0))))</f>
        <v/>
      </c>
      <c r="M77" s="275" t="str">
        <f>IF($E77="","",IF($D77="","",INDEX('פעילויות המשרד'!X:X,MATCH($D77,'פעילויות המשרד'!$D:$D,0))))</f>
        <v/>
      </c>
      <c r="N77" s="102"/>
      <c r="O77" s="102"/>
      <c r="P77" s="100"/>
      <c r="Q77" s="100"/>
      <c r="R77" s="98"/>
      <c r="S77" s="101"/>
      <c r="T77" s="99"/>
      <c r="U77" s="103"/>
      <c r="V77" s="99"/>
      <c r="W77" s="103"/>
      <c r="X77" s="99"/>
      <c r="Y77" s="103"/>
      <c r="Z77" s="99"/>
      <c r="AA77" s="103"/>
      <c r="AB77" s="99"/>
      <c r="AC77" s="103"/>
      <c r="AD77" s="121" t="str">
        <f t="shared" si="4"/>
        <v/>
      </c>
      <c r="AE77" s="17"/>
      <c r="AI77" s="26">
        <f>ROWS($AI$7:$AI76)</f>
        <v>70</v>
      </c>
      <c r="AJ77" s="85" t="str">
        <f>IF(OR($T77="",$G77=""),"",MAX($AJ$7:$AN76)+1)</f>
        <v/>
      </c>
      <c r="AK77" s="85" t="str">
        <f>IF(OR(V77="",$G77=""),"",MAX($AJ$7:$AN76,$AJ77:AJ77)+1)</f>
        <v/>
      </c>
      <c r="AL77" s="85" t="str">
        <f>IF(OR(X77="",$G77=""),"",MAX($AJ$7:$AN76,$AJ77:AK77)+1)</f>
        <v/>
      </c>
      <c r="AM77" s="85" t="str">
        <f>IF(OR(Z77="",$G77=""),"",MAX($AJ$7:$AN76,$AJ77:AL77)+1)</f>
        <v/>
      </c>
      <c r="AN77" s="85" t="str">
        <f>IF(OR(AB77="",$G77=""),"",MAX($AJ$7:$AN76,$AJ77:AM77)+1)</f>
        <v/>
      </c>
      <c r="AP77" s="85" t="str">
        <f>IF($G77="","",MAX($AP$7:$AP76)+1)</f>
        <v/>
      </c>
      <c r="AQ77" s="85" t="str">
        <f>IF($G77="","",IF($Q77="","",RANK($Q77,$Q$8:$Q$1000,1)+COUNTIFS($Q$8:$Q77,$Q77)-1))</f>
        <v/>
      </c>
      <c r="AR77" s="85" t="str">
        <f>IF($G77="","",IF($AW77="","",RANK($AW77,$AW$8:$AW$1000,1)+COUNTIFS($AW$8:$AW77,$AW77)-1))</f>
        <v/>
      </c>
      <c r="AS77" s="85" t="str">
        <f>IF($G77="","",IF($AX77="","",RANK($AX77,$AX$8:$AX$1000,1)+COUNTIFS($AX$8:$AX77,$AX77)-1))</f>
        <v/>
      </c>
      <c r="AU77" s="85" t="str">
        <f t="shared" si="5"/>
        <v/>
      </c>
      <c r="AW77" s="209" t="str">
        <f t="shared" ca="1" si="6"/>
        <v/>
      </c>
      <c r="AX77" s="209" t="str">
        <f t="shared" ca="1" si="7"/>
        <v/>
      </c>
    </row>
    <row r="78" spans="1:50">
      <c r="A78" s="20" t="str">
        <f>IF('יעדים משרדיים ותקשובים'!$E$7="","",'יעדים משרדיים ותקשובים'!$E$7)</f>
        <v>משרד ראש הממשלה</v>
      </c>
      <c r="B78" s="20" t="str">
        <f>IF('יעדים משרדיים ותקשובים'!$I$9="","",'יעדים משרדיים ותקשובים'!$I$9)</f>
        <v>pmo</v>
      </c>
      <c r="C78" s="26">
        <f>ROWS($C$7:$C77)</f>
        <v>71</v>
      </c>
      <c r="D78" s="26" t="str">
        <f>IF(E78="","",INDEX('פעילויות המשרד'!$D$8:$D$150,MATCH(E78,'פעילויות המשרד'!$E$8:$E$150,0)))</f>
        <v/>
      </c>
      <c r="E78" s="17"/>
      <c r="F78" s="26" t="str">
        <f>IF(G78="","",COUNTIFS($D$8:$D78,$D78))</f>
        <v/>
      </c>
      <c r="G78" s="344" t="str">
        <f>IF(OR($E78="",$H78=""),"",IFERROR(CONCATENATE($D78,".",COUNTIFS($D$8:$D78,$D78)),"טעות בהזנה"))</f>
        <v/>
      </c>
      <c r="H78" s="99"/>
      <c r="I78" s="275" t="str">
        <f>IF($E78="","",IF($D78="","",INDEX('פעילויות המשרד'!G:G,MATCH($D78,'פעילויות המשרד'!$D:$D,0))))</f>
        <v/>
      </c>
      <c r="J78" s="275" t="str">
        <f>IF($E78="","",IF($D78="","",INDEX('פעילויות המשרד'!H:H,MATCH($D78,'פעילויות המשרד'!$D:$D,0))))</f>
        <v/>
      </c>
      <c r="K78" s="275" t="str">
        <f>IF($E78="","",IF($D78="","",INDEX('פעילויות המשרד'!K:K,MATCH($D78,'פעילויות המשרד'!$D:$D,0))))</f>
        <v/>
      </c>
      <c r="L78" s="275" t="str">
        <f>IF($E78="","",IF($D78="","",INDEX('פעילויות המשרד'!L:L,MATCH($D78,'פעילויות המשרד'!$D:$D,0))))</f>
        <v/>
      </c>
      <c r="M78" s="275" t="str">
        <f>IF($E78="","",IF($D78="","",INDEX('פעילויות המשרד'!X:X,MATCH($D78,'פעילויות המשרד'!$D:$D,0))))</f>
        <v/>
      </c>
      <c r="N78" s="99"/>
      <c r="O78" s="99"/>
      <c r="P78" s="100"/>
      <c r="Q78" s="100"/>
      <c r="R78" s="98"/>
      <c r="S78" s="101"/>
      <c r="T78" s="99"/>
      <c r="U78" s="103"/>
      <c r="V78" s="99"/>
      <c r="W78" s="103"/>
      <c r="X78" s="99"/>
      <c r="Y78" s="103"/>
      <c r="Z78" s="99"/>
      <c r="AA78" s="103"/>
      <c r="AB78" s="99"/>
      <c r="AC78" s="103"/>
      <c r="AD78" s="121" t="str">
        <f t="shared" si="4"/>
        <v/>
      </c>
      <c r="AE78" s="92"/>
      <c r="AI78" s="26">
        <f>ROWS($AI$7:$AI77)</f>
        <v>71</v>
      </c>
      <c r="AJ78" s="85" t="str">
        <f>IF(OR($T78="",$G78=""),"",MAX($AJ$7:$AN77)+1)</f>
        <v/>
      </c>
      <c r="AK78" s="85" t="str">
        <f>IF(OR(V78="",$G78=""),"",MAX($AJ$7:$AN77,$AJ78:AJ78)+1)</f>
        <v/>
      </c>
      <c r="AL78" s="85" t="str">
        <f>IF(OR(X78="",$G78=""),"",MAX($AJ$7:$AN77,$AJ78:AK78)+1)</f>
        <v/>
      </c>
      <c r="AM78" s="85" t="str">
        <f>IF(OR(Z78="",$G78=""),"",MAX($AJ$7:$AN77,$AJ78:AL78)+1)</f>
        <v/>
      </c>
      <c r="AN78" s="85" t="str">
        <f>IF(OR(AB78="",$G78=""),"",MAX($AJ$7:$AN77,$AJ78:AM78)+1)</f>
        <v/>
      </c>
      <c r="AP78" s="85" t="str">
        <f>IF($G78="","",MAX($AP$7:$AP77)+1)</f>
        <v/>
      </c>
      <c r="AQ78" s="85" t="str">
        <f>IF($G78="","",IF($Q78="","",RANK($Q78,$Q$8:$Q$1000,1)+COUNTIFS($Q$8:$Q78,$Q78)-1))</f>
        <v/>
      </c>
      <c r="AR78" s="85" t="str">
        <f>IF($G78="","",IF($AW78="","",RANK($AW78,$AW$8:$AW$1000,1)+COUNTIFS($AW$8:$AW78,$AW78)-1))</f>
        <v/>
      </c>
      <c r="AS78" s="85" t="str">
        <f>IF($G78="","",IF($AX78="","",RANK($AX78,$AX$8:$AX$1000,1)+COUNTIFS($AX$8:$AX78,$AX78)-1))</f>
        <v/>
      </c>
      <c r="AU78" s="85" t="str">
        <f t="shared" si="5"/>
        <v/>
      </c>
      <c r="AW78" s="209" t="str">
        <f ca="1">IF($G78="","",IF($Q78="","",IF(AND($S78&lt;1,$Q78&lt;TODAY()),$Q78,"")))</f>
        <v/>
      </c>
      <c r="AX78" s="209" t="str">
        <f t="shared" ca="1" si="7"/>
        <v/>
      </c>
    </row>
    <row r="79" spans="1:50">
      <c r="A79" s="20" t="str">
        <f>IF('יעדים משרדיים ותקשובים'!$E$7="","",'יעדים משרדיים ותקשובים'!$E$7)</f>
        <v>משרד ראש הממשלה</v>
      </c>
      <c r="B79" s="20" t="str">
        <f>IF('יעדים משרדיים ותקשובים'!$I$9="","",'יעדים משרדיים ותקשובים'!$I$9)</f>
        <v>pmo</v>
      </c>
      <c r="C79" s="26">
        <f>ROWS($C$7:$C78)</f>
        <v>72</v>
      </c>
      <c r="D79" s="26" t="str">
        <f>IF(E79="","",INDEX('פעילויות המשרד'!$D$8:$D$150,MATCH(E79,'פעילויות המשרד'!$E$8:$E$150,0)))</f>
        <v/>
      </c>
      <c r="E79" s="17"/>
      <c r="F79" s="26" t="str">
        <f>IF(G79="","",COUNTIFS($D$8:$D79,$D79))</f>
        <v/>
      </c>
      <c r="G79" s="344" t="str">
        <f>IF(OR($E79="",$H79=""),"",IFERROR(CONCATENATE($D79,".",COUNTIFS($D$8:$D79,$D79)),"טעות בהזנה"))</f>
        <v/>
      </c>
      <c r="H79" s="99"/>
      <c r="I79" s="275" t="str">
        <f>IF($E79="","",IF($D79="","",INDEX('פעילויות המשרד'!G:G,MATCH($D79,'פעילויות המשרד'!$D:$D,0))))</f>
        <v/>
      </c>
      <c r="J79" s="275" t="str">
        <f>IF($E79="","",IF($D79="","",INDEX('פעילויות המשרד'!H:H,MATCH($D79,'פעילויות המשרד'!$D:$D,0))))</f>
        <v/>
      </c>
      <c r="K79" s="275" t="str">
        <f>IF($E79="","",IF($D79="","",INDEX('פעילויות המשרד'!K:K,MATCH($D79,'פעילויות המשרד'!$D:$D,0))))</f>
        <v/>
      </c>
      <c r="L79" s="275" t="str">
        <f>IF($E79="","",IF($D79="","",INDEX('פעילויות המשרד'!L:L,MATCH($D79,'פעילויות המשרד'!$D:$D,0))))</f>
        <v/>
      </c>
      <c r="M79" s="275" t="str">
        <f>IF($E79="","",IF($D79="","",INDEX('פעילויות המשרד'!X:X,MATCH($D79,'פעילויות המשרד'!$D:$D,0))))</f>
        <v/>
      </c>
      <c r="N79" s="99"/>
      <c r="O79" s="99"/>
      <c r="P79" s="100"/>
      <c r="Q79" s="100"/>
      <c r="R79" s="98"/>
      <c r="S79" s="101"/>
      <c r="T79" s="99"/>
      <c r="U79" s="103"/>
      <c r="V79" s="99"/>
      <c r="W79" s="103"/>
      <c r="X79" s="99"/>
      <c r="Y79" s="103"/>
      <c r="Z79" s="99"/>
      <c r="AA79" s="103"/>
      <c r="AB79" s="99"/>
      <c r="AC79" s="103"/>
      <c r="AD79" s="121" t="str">
        <f t="shared" si="4"/>
        <v/>
      </c>
      <c r="AE79" s="92"/>
      <c r="AI79" s="26">
        <f>ROWS($AI$7:$AI78)</f>
        <v>72</v>
      </c>
      <c r="AJ79" s="85" t="str">
        <f>IF(OR($T79="",$G79=""),"",MAX($AJ$7:$AN78)+1)</f>
        <v/>
      </c>
      <c r="AK79" s="85" t="str">
        <f>IF(OR(V79="",$G79=""),"",MAX($AJ$7:$AN78,$AJ79:AJ79)+1)</f>
        <v/>
      </c>
      <c r="AL79" s="85" t="str">
        <f>IF(OR(X79="",$G79=""),"",MAX($AJ$7:$AN78,$AJ79:AK79)+1)</f>
        <v/>
      </c>
      <c r="AM79" s="85" t="str">
        <f>IF(OR(Z79="",$G79=""),"",MAX($AJ$7:$AN78,$AJ79:AL79)+1)</f>
        <v/>
      </c>
      <c r="AN79" s="85" t="str">
        <f>IF(OR(AB79="",$G79=""),"",MAX($AJ$7:$AN78,$AJ79:AM79)+1)</f>
        <v/>
      </c>
      <c r="AP79" s="85" t="str">
        <f>IF($G79="","",MAX($AP$7:$AP78)+1)</f>
        <v/>
      </c>
      <c r="AQ79" s="85" t="str">
        <f>IF($G79="","",IF($Q79="","",RANK($Q79,$Q$8:$Q$1000,1)+COUNTIFS($Q$8:$Q79,$Q79)-1))</f>
        <v/>
      </c>
      <c r="AR79" s="85" t="str">
        <f>IF($G79="","",IF($AW79="","",RANK($AW79,$AW$8:$AW$1000,1)+COUNTIFS($AW$8:$AW79,$AW79)-1))</f>
        <v/>
      </c>
      <c r="AS79" s="85" t="str">
        <f>IF($G79="","",IF($AX79="","",RANK($AX79,$AX$8:$AX$1000,1)+COUNTIFS($AX$8:$AX79,$AX79)-1))</f>
        <v/>
      </c>
      <c r="AU79" s="85" t="str">
        <f t="shared" si="5"/>
        <v/>
      </c>
      <c r="AW79" s="209" t="str">
        <f ca="1">IF($G79="","",IF($Q79="","",IF(AND($S79&lt;1,$Q79&lt;TODAY()),$Q79,"")))</f>
        <v/>
      </c>
      <c r="AX79" s="209" t="str">
        <f t="shared" ca="1" si="7"/>
        <v/>
      </c>
    </row>
    <row r="80" spans="1:50">
      <c r="A80" s="20" t="str">
        <f>IF('יעדים משרדיים ותקשובים'!$E$7="","",'יעדים משרדיים ותקשובים'!$E$7)</f>
        <v>משרד ראש הממשלה</v>
      </c>
      <c r="B80" s="20" t="str">
        <f>IF('יעדים משרדיים ותקשובים'!$I$9="","",'יעדים משרדיים ותקשובים'!$I$9)</f>
        <v>pmo</v>
      </c>
      <c r="C80" s="26">
        <f>ROWS($C$7:$C79)</f>
        <v>73</v>
      </c>
      <c r="D80" s="26" t="str">
        <f>IF(E80="","",INDEX('פעילויות המשרד'!$D$8:$D$150,MATCH(E80,'פעילויות המשרד'!$E$8:$E$150,0)))</f>
        <v/>
      </c>
      <c r="E80" s="17"/>
      <c r="F80" s="26" t="str">
        <f>IF(G80="","",COUNTIFS($D$8:$D80,$D80))</f>
        <v/>
      </c>
      <c r="G80" s="344" t="str">
        <f>IF(OR($E80="",$H80=""),"",IFERROR(CONCATENATE($D80,".",COUNTIFS($D$8:$D80,$D80)),"טעות בהזנה"))</f>
        <v/>
      </c>
      <c r="H80" s="99"/>
      <c r="I80" s="275" t="str">
        <f>IF($E80="","",IF($D80="","",INDEX('פעילויות המשרד'!G:G,MATCH($D80,'פעילויות המשרד'!$D:$D,0))))</f>
        <v/>
      </c>
      <c r="J80" s="275" t="str">
        <f>IF($E80="","",IF($D80="","",INDEX('פעילויות המשרד'!H:H,MATCH($D80,'פעילויות המשרד'!$D:$D,0))))</f>
        <v/>
      </c>
      <c r="K80" s="275" t="str">
        <f>IF($E80="","",IF($D80="","",INDEX('פעילויות המשרד'!K:K,MATCH($D80,'פעילויות המשרד'!$D:$D,0))))</f>
        <v/>
      </c>
      <c r="L80" s="275" t="str">
        <f>IF($E80="","",IF($D80="","",INDEX('פעילויות המשרד'!L:L,MATCH($D80,'פעילויות המשרד'!$D:$D,0))))</f>
        <v/>
      </c>
      <c r="M80" s="275" t="str">
        <f>IF($E80="","",IF($D80="","",INDEX('פעילויות המשרד'!X:X,MATCH($D80,'פעילויות המשרד'!$D:$D,0))))</f>
        <v/>
      </c>
      <c r="N80" s="99"/>
      <c r="O80" s="99"/>
      <c r="P80" s="100"/>
      <c r="Q80" s="100"/>
      <c r="R80" s="98"/>
      <c r="S80" s="101"/>
      <c r="T80" s="99"/>
      <c r="U80" s="103"/>
      <c r="V80" s="99"/>
      <c r="W80" s="103"/>
      <c r="X80" s="99"/>
      <c r="Y80" s="103"/>
      <c r="Z80" s="99"/>
      <c r="AA80" s="103"/>
      <c r="AB80" s="99"/>
      <c r="AC80" s="103"/>
      <c r="AD80" s="121" t="str">
        <f t="shared" si="4"/>
        <v/>
      </c>
      <c r="AE80" s="92"/>
      <c r="AI80" s="26">
        <f>ROWS($AI$7:$AI79)</f>
        <v>73</v>
      </c>
      <c r="AJ80" s="85" t="str">
        <f>IF(OR($T80="",$G80=""),"",MAX($AJ$7:$AN79)+1)</f>
        <v/>
      </c>
      <c r="AK80" s="85" t="str">
        <f>IF(OR(V80="",$G80=""),"",MAX($AJ$7:$AN79,$AJ80:AJ80)+1)</f>
        <v/>
      </c>
      <c r="AL80" s="85" t="str">
        <f>IF(OR(X80="",$G80=""),"",MAX($AJ$7:$AN79,$AJ80:AK80)+1)</f>
        <v/>
      </c>
      <c r="AM80" s="85" t="str">
        <f>IF(OR(Z80="",$G80=""),"",MAX($AJ$7:$AN79,$AJ80:AL80)+1)</f>
        <v/>
      </c>
      <c r="AN80" s="85" t="str">
        <f>IF(OR(AB80="",$G80=""),"",MAX($AJ$7:$AN79,$AJ80:AM80)+1)</f>
        <v/>
      </c>
      <c r="AP80" s="85" t="str">
        <f>IF($G80="","",MAX($AP$7:$AP79)+1)</f>
        <v/>
      </c>
      <c r="AQ80" s="85" t="str">
        <f>IF($G80="","",IF($Q80="","",RANK($Q80,$Q$8:$Q$1000,1)+COUNTIFS($Q$8:$Q80,$Q80)-1))</f>
        <v/>
      </c>
      <c r="AR80" s="85" t="str">
        <f>IF($G80="","",IF($AW80="","",RANK($AW80,$AW$8:$AW$1000,1)+COUNTIFS($AW$8:$AW80,$AW80)-1))</f>
        <v/>
      </c>
      <c r="AS80" s="85" t="str">
        <f>IF($G80="","",IF($AX80="","",RANK($AX80,$AX$8:$AX$1000,1)+COUNTIFS($AX$8:$AX80,$AX80)-1))</f>
        <v/>
      </c>
      <c r="AU80" s="85" t="str">
        <f t="shared" si="5"/>
        <v/>
      </c>
      <c r="AW80" s="209" t="str">
        <f ca="1">IF($G80="","",IF($Q80="","",IF(AND($S80&lt;1,$Q80&lt;TODAY()),$Q80,"")))</f>
        <v/>
      </c>
      <c r="AX80" s="209" t="str">
        <f t="shared" ca="1" si="7"/>
        <v/>
      </c>
    </row>
    <row r="81" spans="1:50">
      <c r="A81" s="20" t="str">
        <f>IF('יעדים משרדיים ותקשובים'!$E$7="","",'יעדים משרדיים ותקשובים'!$E$7)</f>
        <v>משרד ראש הממשלה</v>
      </c>
      <c r="B81" s="20" t="str">
        <f>IF('יעדים משרדיים ותקשובים'!$I$9="","",'יעדים משרדיים ותקשובים'!$I$9)</f>
        <v>pmo</v>
      </c>
      <c r="C81" s="26">
        <f>ROWS($C$7:$C80)</f>
        <v>74</v>
      </c>
      <c r="D81" s="26" t="str">
        <f>IF(E81="","",INDEX('פעילויות המשרד'!$D$8:$D$150,MATCH(E81,'פעילויות המשרד'!$E$8:$E$150,0)))</f>
        <v/>
      </c>
      <c r="E81" s="17"/>
      <c r="F81" s="26" t="str">
        <f>IF(G81="","",COUNTIFS($D$8:$D81,$D81))</f>
        <v/>
      </c>
      <c r="G81" s="344" t="str">
        <f>IF(OR($E81="",$H81=""),"",IFERROR(CONCATENATE($D81,".",COUNTIFS($D$8:$D81,$D81)),"טעות בהזנה"))</f>
        <v/>
      </c>
      <c r="H81" s="102"/>
      <c r="I81" s="275" t="str">
        <f>IF($E81="","",IF($D81="","",INDEX('פעילויות המשרד'!G:G,MATCH($D81,'פעילויות המשרד'!$D:$D,0))))</f>
        <v/>
      </c>
      <c r="J81" s="275" t="str">
        <f>IF($E81="","",IF($D81="","",INDEX('פעילויות המשרד'!H:H,MATCH($D81,'פעילויות המשרד'!$D:$D,0))))</f>
        <v/>
      </c>
      <c r="K81" s="275" t="str">
        <f>IF($E81="","",IF($D81="","",INDEX('פעילויות המשרד'!K:K,MATCH($D81,'פעילויות המשרד'!$D:$D,0))))</f>
        <v/>
      </c>
      <c r="L81" s="275" t="str">
        <f>IF($E81="","",IF($D81="","",INDEX('פעילויות המשרד'!L:L,MATCH($D81,'פעילויות המשרד'!$D:$D,0))))</f>
        <v/>
      </c>
      <c r="M81" s="275" t="str">
        <f>IF($E81="","",IF($D81="","",INDEX('פעילויות המשרד'!X:X,MATCH($D81,'פעילויות המשרד'!$D:$D,0))))</f>
        <v/>
      </c>
      <c r="N81" s="102"/>
      <c r="O81" s="102"/>
      <c r="P81" s="100"/>
      <c r="Q81" s="100"/>
      <c r="R81" s="98"/>
      <c r="S81" s="101"/>
      <c r="T81" s="99"/>
      <c r="U81" s="103"/>
      <c r="V81" s="99"/>
      <c r="W81" s="103"/>
      <c r="X81" s="99"/>
      <c r="Y81" s="103"/>
      <c r="Z81" s="99"/>
      <c r="AA81" s="103"/>
      <c r="AB81" s="99"/>
      <c r="AC81" s="103"/>
      <c r="AD81" s="121" t="str">
        <f t="shared" si="4"/>
        <v/>
      </c>
      <c r="AE81" s="17"/>
      <c r="AI81" s="26">
        <f>ROWS($AI$7:$AI80)</f>
        <v>74</v>
      </c>
      <c r="AJ81" s="85" t="str">
        <f>IF(OR($T81="",$G81=""),"",MAX($AJ$7:$AN80)+1)</f>
        <v/>
      </c>
      <c r="AK81" s="85" t="str">
        <f>IF(OR(V81="",$G81=""),"",MAX($AJ$7:$AN80,$AJ81:AJ81)+1)</f>
        <v/>
      </c>
      <c r="AL81" s="85" t="str">
        <f>IF(OR(X81="",$G81=""),"",MAX($AJ$7:$AN80,$AJ81:AK81)+1)</f>
        <v/>
      </c>
      <c r="AM81" s="85" t="str">
        <f>IF(OR(Z81="",$G81=""),"",MAX($AJ$7:$AN80,$AJ81:AL81)+1)</f>
        <v/>
      </c>
      <c r="AN81" s="85" t="str">
        <f>IF(OR(AB81="",$G81=""),"",MAX($AJ$7:$AN80,$AJ81:AM81)+1)</f>
        <v/>
      </c>
      <c r="AP81" s="85" t="str">
        <f>IF($G81="","",MAX($AP$7:$AP80)+1)</f>
        <v/>
      </c>
      <c r="AQ81" s="85" t="str">
        <f>IF($G81="","",IF($Q81="","",RANK($Q81,$Q$8:$Q$1000,1)+COUNTIFS($Q$8:$Q81,$Q81)-1))</f>
        <v/>
      </c>
      <c r="AR81" s="85" t="str">
        <f>IF($G81="","",IF($AW81="","",RANK($AW81,$AW$8:$AW$1000,1)+COUNTIFS($AW$8:$AW81,$AW81)-1))</f>
        <v/>
      </c>
      <c r="AS81" s="85" t="str">
        <f>IF($G81="","",IF($AX81="","",RANK($AX81,$AX$8:$AX$1000,1)+COUNTIFS($AX$8:$AX81,$AX81)-1))</f>
        <v/>
      </c>
      <c r="AU81" s="85" t="str">
        <f t="shared" si="5"/>
        <v/>
      </c>
      <c r="AW81" s="209" t="str">
        <f ca="1">IF($G81="","",IF($Q81="","",IF(AND($S81&lt;1,$Q81&lt;TODAY()),$Q81,"")))</f>
        <v/>
      </c>
      <c r="AX81" s="209" t="str">
        <f t="shared" ca="1" si="7"/>
        <v/>
      </c>
    </row>
    <row r="82" spans="1:50">
      <c r="A82" s="20" t="str">
        <f>IF('יעדים משרדיים ותקשובים'!$E$7="","",'יעדים משרדיים ותקשובים'!$E$7)</f>
        <v>משרד ראש הממשלה</v>
      </c>
      <c r="B82" s="20" t="str">
        <f>IF('יעדים משרדיים ותקשובים'!$I$9="","",'יעדים משרדיים ותקשובים'!$I$9)</f>
        <v>pmo</v>
      </c>
      <c r="C82" s="26">
        <f>ROWS($C$7:$C81)</f>
        <v>75</v>
      </c>
      <c r="D82" s="26" t="str">
        <f>IF(E82="","",INDEX('פעילויות המשרד'!$D$8:$D$150,MATCH(E82,'פעילויות המשרד'!$E$8:$E$150,0)))</f>
        <v/>
      </c>
      <c r="E82" s="17"/>
      <c r="F82" s="26" t="str">
        <f>IF(G82="","",COUNTIFS($D$8:$D82,$D82))</f>
        <v/>
      </c>
      <c r="G82" s="344" t="str">
        <f>IF(OR($E82="",$H82=""),"",IFERROR(CONCATENATE($D82,".",COUNTIFS($D$8:$D82,$D82)),"טעות בהזנה"))</f>
        <v/>
      </c>
      <c r="H82" s="102"/>
      <c r="I82" s="275" t="str">
        <f>IF($E82="","",IF($D82="","",INDEX('פעילויות המשרד'!G:G,MATCH($D82,'פעילויות המשרד'!$D:$D,0))))</f>
        <v/>
      </c>
      <c r="J82" s="275" t="str">
        <f>IF($E82="","",IF($D82="","",INDEX('פעילויות המשרד'!H:H,MATCH($D82,'פעילויות המשרד'!$D:$D,0))))</f>
        <v/>
      </c>
      <c r="K82" s="275" t="str">
        <f>IF($E82="","",IF($D82="","",INDEX('פעילויות המשרד'!K:K,MATCH($D82,'פעילויות המשרד'!$D:$D,0))))</f>
        <v/>
      </c>
      <c r="L82" s="275" t="str">
        <f>IF($E82="","",IF($D82="","",INDEX('פעילויות המשרד'!L:L,MATCH($D82,'פעילויות המשרד'!$D:$D,0))))</f>
        <v/>
      </c>
      <c r="M82" s="275" t="str">
        <f>IF($E82="","",IF($D82="","",INDEX('פעילויות המשרד'!X:X,MATCH($D82,'פעילויות המשרד'!$D:$D,0))))</f>
        <v/>
      </c>
      <c r="N82" s="102"/>
      <c r="O82" s="102"/>
      <c r="P82" s="100"/>
      <c r="Q82" s="100"/>
      <c r="R82" s="98"/>
      <c r="S82" s="101"/>
      <c r="T82" s="99"/>
      <c r="U82" s="103"/>
      <c r="V82" s="99"/>
      <c r="W82" s="103"/>
      <c r="X82" s="99"/>
      <c r="Y82" s="103"/>
      <c r="Z82" s="99"/>
      <c r="AA82" s="103"/>
      <c r="AB82" s="99"/>
      <c r="AC82" s="103"/>
      <c r="AD82" s="121" t="str">
        <f t="shared" si="4"/>
        <v/>
      </c>
      <c r="AE82" s="17"/>
      <c r="AI82" s="26">
        <f>ROWS($AI$7:$AI81)</f>
        <v>75</v>
      </c>
      <c r="AJ82" s="85" t="str">
        <f>IF(OR($T82="",$G82=""),"",MAX($AJ$7:$AN81)+1)</f>
        <v/>
      </c>
      <c r="AK82" s="85" t="str">
        <f>IF(OR(V82="",$G82=""),"",MAX($AJ$7:$AN81,$AJ82:AJ82)+1)</f>
        <v/>
      </c>
      <c r="AL82" s="85" t="str">
        <f>IF(OR(X82="",$G82=""),"",MAX($AJ$7:$AN81,$AJ82:AK82)+1)</f>
        <v/>
      </c>
      <c r="AM82" s="85" t="str">
        <f>IF(OR(Z82="",$G82=""),"",MAX($AJ$7:$AN81,$AJ82:AL82)+1)</f>
        <v/>
      </c>
      <c r="AN82" s="85" t="str">
        <f>IF(OR(AB82="",$G82=""),"",MAX($AJ$7:$AN81,$AJ82:AM82)+1)</f>
        <v/>
      </c>
      <c r="AP82" s="85" t="str">
        <f>IF($G82="","",MAX($AP$7:$AP81)+1)</f>
        <v/>
      </c>
      <c r="AQ82" s="85" t="str">
        <f>IF($G82="","",IF($Q82="","",RANK($Q82,$Q$8:$Q$1000,1)+COUNTIFS($Q$8:$Q82,$Q82)-1))</f>
        <v/>
      </c>
      <c r="AR82" s="85" t="str">
        <f>IF($G82="","",IF($AW82="","",RANK($AW82,$AW$8:$AW$1000,1)+COUNTIFS($AW$8:$AW82,$AW82)-1))</f>
        <v/>
      </c>
      <c r="AS82" s="85" t="str">
        <f>IF($G82="","",IF($AX82="","",RANK($AX82,$AX$8:$AX$1000,1)+COUNTIFS($AX$8:$AX82,$AX82)-1))</f>
        <v/>
      </c>
      <c r="AU82" s="85" t="str">
        <f t="shared" si="5"/>
        <v/>
      </c>
      <c r="AW82" s="209" t="str">
        <f ca="1">IF($G82="","",IF($Q82="","",IF(AND($S82&lt;1,$Q82&lt;TODAY()),$Q82,"")))</f>
        <v/>
      </c>
      <c r="AX82" s="209" t="str">
        <f t="shared" ca="1" si="7"/>
        <v/>
      </c>
    </row>
    <row r="83" spans="1:50">
      <c r="A83" s="20" t="str">
        <f>IF('יעדים משרדיים ותקשובים'!$E$7="","",'יעדים משרדיים ותקשובים'!$E$7)</f>
        <v>משרד ראש הממשלה</v>
      </c>
      <c r="B83" s="20" t="str">
        <f>IF('יעדים משרדיים ותקשובים'!$I$9="","",'יעדים משרדיים ותקשובים'!$I$9)</f>
        <v>pmo</v>
      </c>
      <c r="C83" s="26">
        <f>ROWS($C$7:$C82)</f>
        <v>76</v>
      </c>
      <c r="D83" s="26" t="str">
        <f>IF(E83="","",INDEX('פעילויות המשרד'!$D$8:$D$150,MATCH(E83,'פעילויות המשרד'!$E$8:$E$150,0)))</f>
        <v/>
      </c>
      <c r="E83" s="17"/>
      <c r="F83" s="26" t="str">
        <f>IF(G83="","",COUNTIFS($D$8:$D83,$D83))</f>
        <v/>
      </c>
      <c r="G83" s="344" t="str">
        <f>IF(OR($E83="",$H83=""),"",IFERROR(CONCATENATE($D83,".",COUNTIFS($D$8:$D83,$D83)),"טעות בהזנה"))</f>
        <v/>
      </c>
      <c r="H83" s="102"/>
      <c r="I83" s="275" t="str">
        <f>IF($E83="","",IF($D83="","",INDEX('פעילויות המשרד'!G:G,MATCH($D83,'פעילויות המשרד'!$D:$D,0))))</f>
        <v/>
      </c>
      <c r="J83" s="275" t="str">
        <f>IF($E83="","",IF($D83="","",INDEX('פעילויות המשרד'!H:H,MATCH($D83,'פעילויות המשרד'!$D:$D,0))))</f>
        <v/>
      </c>
      <c r="K83" s="275" t="str">
        <f>IF($E83="","",IF($D83="","",INDEX('פעילויות המשרד'!K:K,MATCH($D83,'פעילויות המשרד'!$D:$D,0))))</f>
        <v/>
      </c>
      <c r="L83" s="275" t="str">
        <f>IF($E83="","",IF($D83="","",INDEX('פעילויות המשרד'!L:L,MATCH($D83,'פעילויות המשרד'!$D:$D,0))))</f>
        <v/>
      </c>
      <c r="M83" s="275" t="str">
        <f>IF($E83="","",IF($D83="","",INDEX('פעילויות המשרד'!X:X,MATCH($D83,'פעילויות המשרד'!$D:$D,0))))</f>
        <v/>
      </c>
      <c r="N83" s="102"/>
      <c r="O83" s="102"/>
      <c r="P83" s="100"/>
      <c r="Q83" s="100"/>
      <c r="R83" s="98"/>
      <c r="S83" s="101"/>
      <c r="T83" s="99"/>
      <c r="U83" s="103"/>
      <c r="V83" s="99"/>
      <c r="W83" s="103"/>
      <c r="X83" s="99"/>
      <c r="Y83" s="103"/>
      <c r="Z83" s="99"/>
      <c r="AA83" s="103"/>
      <c r="AB83" s="99"/>
      <c r="AC83" s="103"/>
      <c r="AD83" s="121" t="str">
        <f t="shared" si="4"/>
        <v/>
      </c>
      <c r="AE83" s="17"/>
      <c r="AI83" s="26">
        <f>ROWS($AI$7:$AI82)</f>
        <v>76</v>
      </c>
      <c r="AJ83" s="85" t="str">
        <f>IF(OR($T83="",$G83=""),"",MAX($AJ$7:$AN82)+1)</f>
        <v/>
      </c>
      <c r="AK83" s="85" t="str">
        <f>IF(OR(V83="",$G83=""),"",MAX($AJ$7:$AN82,$AJ83:AJ83)+1)</f>
        <v/>
      </c>
      <c r="AL83" s="85" t="str">
        <f>IF(OR(X83="",$G83=""),"",MAX($AJ$7:$AN82,$AJ83:AK83)+1)</f>
        <v/>
      </c>
      <c r="AM83" s="85" t="str">
        <f>IF(OR(Z83="",$G83=""),"",MAX($AJ$7:$AN82,$AJ83:AL83)+1)</f>
        <v/>
      </c>
      <c r="AN83" s="85" t="str">
        <f>IF(OR(AB83="",$G83=""),"",MAX($AJ$7:$AN82,$AJ83:AM83)+1)</f>
        <v/>
      </c>
      <c r="AP83" s="85" t="str">
        <f>IF($G83="","",MAX($AP$7:$AP82)+1)</f>
        <v/>
      </c>
      <c r="AQ83" s="85" t="str">
        <f>IF($G83="","",IF($Q83="","",RANK($Q83,$Q$8:$Q$1000,1)+COUNTIFS($Q$8:$Q83,$Q83)-1))</f>
        <v/>
      </c>
      <c r="AR83" s="85" t="str">
        <f>IF($G83="","",IF($AW83="","",RANK($AW83,$AW$8:$AW$1000,1)+COUNTIFS($AW$8:$AW83,$AW83)-1))</f>
        <v/>
      </c>
      <c r="AS83" s="85" t="str">
        <f>IF($G83="","",IF($AX83="","",RANK($AX83,$AX$8:$AX$1000,1)+COUNTIFS($AX$8:$AX83,$AX83)-1))</f>
        <v/>
      </c>
      <c r="AU83" s="85" t="str">
        <f t="shared" si="5"/>
        <v/>
      </c>
      <c r="AW83" s="209" t="str">
        <f t="shared" ca="1" si="6"/>
        <v/>
      </c>
      <c r="AX83" s="209" t="str">
        <f t="shared" ca="1" si="7"/>
        <v/>
      </c>
    </row>
    <row r="84" spans="1:50">
      <c r="A84" s="20" t="str">
        <f>IF('יעדים משרדיים ותקשובים'!$E$7="","",'יעדים משרדיים ותקשובים'!$E$7)</f>
        <v>משרד ראש הממשלה</v>
      </c>
      <c r="B84" s="20" t="str">
        <f>IF('יעדים משרדיים ותקשובים'!$I$9="","",'יעדים משרדיים ותקשובים'!$I$9)</f>
        <v>pmo</v>
      </c>
      <c r="C84" s="26">
        <f>ROWS($C$7:$C83)</f>
        <v>77</v>
      </c>
      <c r="D84" s="26" t="str">
        <f>IF(E84="","",INDEX('פעילויות המשרד'!$D$8:$D$150,MATCH(E84,'פעילויות המשרד'!$E$8:$E$150,0)))</f>
        <v/>
      </c>
      <c r="E84" s="17"/>
      <c r="F84" s="26" t="str">
        <f>IF(G84="","",COUNTIFS($D$8:$D84,$D84))</f>
        <v/>
      </c>
      <c r="G84" s="344" t="str">
        <f>IF(OR($E84="",$H84=""),"",IFERROR(CONCATENATE($D84,".",COUNTIFS($D$8:$D84,$D84)),"טעות בהזנה"))</f>
        <v/>
      </c>
      <c r="H84" s="102"/>
      <c r="I84" s="275" t="str">
        <f>IF($E84="","",IF($D84="","",INDEX('פעילויות המשרד'!G:G,MATCH($D84,'פעילויות המשרד'!$D:$D,0))))</f>
        <v/>
      </c>
      <c r="J84" s="275" t="str">
        <f>IF($E84="","",IF($D84="","",INDEX('פעילויות המשרד'!H:H,MATCH($D84,'פעילויות המשרד'!$D:$D,0))))</f>
        <v/>
      </c>
      <c r="K84" s="275" t="str">
        <f>IF($E84="","",IF($D84="","",INDEX('פעילויות המשרד'!K:K,MATCH($D84,'פעילויות המשרד'!$D:$D,0))))</f>
        <v/>
      </c>
      <c r="L84" s="275" t="str">
        <f>IF($E84="","",IF($D84="","",INDEX('פעילויות המשרד'!L:L,MATCH($D84,'פעילויות המשרד'!$D:$D,0))))</f>
        <v/>
      </c>
      <c r="M84" s="275" t="str">
        <f>IF($E84="","",IF($D84="","",INDEX('פעילויות המשרד'!X:X,MATCH($D84,'פעילויות המשרד'!$D:$D,0))))</f>
        <v/>
      </c>
      <c r="N84" s="102"/>
      <c r="O84" s="102"/>
      <c r="P84" s="100"/>
      <c r="Q84" s="100"/>
      <c r="R84" s="98"/>
      <c r="S84" s="101"/>
      <c r="T84" s="99"/>
      <c r="U84" s="103"/>
      <c r="V84" s="99"/>
      <c r="W84" s="103"/>
      <c r="X84" s="99"/>
      <c r="Y84" s="103"/>
      <c r="Z84" s="99"/>
      <c r="AA84" s="103"/>
      <c r="AB84" s="99"/>
      <c r="AC84" s="103"/>
      <c r="AD84" s="121" t="str">
        <f t="shared" si="4"/>
        <v/>
      </c>
      <c r="AE84" s="17"/>
      <c r="AI84" s="26">
        <f>ROWS($AI$7:$AI83)</f>
        <v>77</v>
      </c>
      <c r="AJ84" s="85" t="str">
        <f>IF(OR($T84="",$G84=""),"",MAX($AJ$7:$AN83)+1)</f>
        <v/>
      </c>
      <c r="AK84" s="85" t="str">
        <f>IF(OR(V84="",$G84=""),"",MAX($AJ$7:$AN83,$AJ84:AJ84)+1)</f>
        <v/>
      </c>
      <c r="AL84" s="85" t="str">
        <f>IF(OR(X84="",$G84=""),"",MAX($AJ$7:$AN83,$AJ84:AK84)+1)</f>
        <v/>
      </c>
      <c r="AM84" s="85" t="str">
        <f>IF(OR(Z84="",$G84=""),"",MAX($AJ$7:$AN83,$AJ84:AL84)+1)</f>
        <v/>
      </c>
      <c r="AN84" s="85" t="str">
        <f>IF(OR(AB84="",$G84=""),"",MAX($AJ$7:$AN83,$AJ84:AM84)+1)</f>
        <v/>
      </c>
      <c r="AP84" s="85" t="str">
        <f>IF($G84="","",MAX($AP$7:$AP83)+1)</f>
        <v/>
      </c>
      <c r="AQ84" s="85" t="str">
        <f>IF($G84="","",IF($Q84="","",RANK($Q84,$Q$8:$Q$1000,1)+COUNTIFS($Q$8:$Q84,$Q84)-1))</f>
        <v/>
      </c>
      <c r="AR84" s="85" t="str">
        <f>IF($G84="","",IF($AW84="","",RANK($AW84,$AW$8:$AW$1000,1)+COUNTIFS($AW$8:$AW84,$AW84)-1))</f>
        <v/>
      </c>
      <c r="AS84" s="85" t="str">
        <f>IF($G84="","",IF($AX84="","",RANK($AX84,$AX$8:$AX$1000,1)+COUNTIFS($AX$8:$AX84,$AX84)-1))</f>
        <v/>
      </c>
      <c r="AU84" s="85" t="str">
        <f t="shared" si="5"/>
        <v/>
      </c>
      <c r="AW84" s="209" t="str">
        <f t="shared" ca="1" si="6"/>
        <v/>
      </c>
      <c r="AX84" s="209" t="str">
        <f t="shared" ca="1" si="7"/>
        <v/>
      </c>
    </row>
    <row r="85" spans="1:50">
      <c r="A85" s="20" t="str">
        <f>IF('יעדים משרדיים ותקשובים'!$E$7="","",'יעדים משרדיים ותקשובים'!$E$7)</f>
        <v>משרד ראש הממשלה</v>
      </c>
      <c r="B85" s="20" t="str">
        <f>IF('יעדים משרדיים ותקשובים'!$I$9="","",'יעדים משרדיים ותקשובים'!$I$9)</f>
        <v>pmo</v>
      </c>
      <c r="C85" s="26">
        <f>ROWS($C$7:$C84)</f>
        <v>78</v>
      </c>
      <c r="D85" s="26" t="str">
        <f>IF(E85="","",INDEX('פעילויות המשרד'!$D$8:$D$150,MATCH(E85,'פעילויות המשרד'!$E$8:$E$150,0)))</f>
        <v/>
      </c>
      <c r="E85" s="17"/>
      <c r="F85" s="26" t="str">
        <f>IF(G85="","",COUNTIFS($D$8:$D85,$D85))</f>
        <v/>
      </c>
      <c r="G85" s="344" t="str">
        <f>IF(OR($E85="",$H85=""),"",IFERROR(CONCATENATE($D85,".",COUNTIFS($D$8:$D85,$D85)),"טעות בהזנה"))</f>
        <v/>
      </c>
      <c r="H85" s="102"/>
      <c r="I85" s="275" t="str">
        <f>IF($E85="","",IF($D85="","",INDEX('פעילויות המשרד'!G:G,MATCH($D85,'פעילויות המשרד'!$D:$D,0))))</f>
        <v/>
      </c>
      <c r="J85" s="275" t="str">
        <f>IF($E85="","",IF($D85="","",INDEX('פעילויות המשרד'!H:H,MATCH($D85,'פעילויות המשרד'!$D:$D,0))))</f>
        <v/>
      </c>
      <c r="K85" s="275" t="str">
        <f>IF($E85="","",IF($D85="","",INDEX('פעילויות המשרד'!K:K,MATCH($D85,'פעילויות המשרד'!$D:$D,0))))</f>
        <v/>
      </c>
      <c r="L85" s="275" t="str">
        <f>IF($E85="","",IF($D85="","",INDEX('פעילויות המשרד'!L:L,MATCH($D85,'פעילויות המשרד'!$D:$D,0))))</f>
        <v/>
      </c>
      <c r="M85" s="275" t="str">
        <f>IF($E85="","",IF($D85="","",INDEX('פעילויות המשרד'!X:X,MATCH($D85,'פעילויות המשרד'!$D:$D,0))))</f>
        <v/>
      </c>
      <c r="N85" s="102"/>
      <c r="O85" s="102"/>
      <c r="P85" s="100"/>
      <c r="Q85" s="100"/>
      <c r="R85" s="98"/>
      <c r="S85" s="101"/>
      <c r="T85" s="99"/>
      <c r="U85" s="103"/>
      <c r="V85" s="99"/>
      <c r="W85" s="103"/>
      <c r="X85" s="99"/>
      <c r="Y85" s="103"/>
      <c r="Z85" s="99"/>
      <c r="AA85" s="103"/>
      <c r="AB85" s="99"/>
      <c r="AC85" s="103"/>
      <c r="AD85" s="121" t="str">
        <f t="shared" si="4"/>
        <v/>
      </c>
      <c r="AE85" s="17"/>
      <c r="AI85" s="26">
        <f>ROWS($AI$7:$AI84)</f>
        <v>78</v>
      </c>
      <c r="AJ85" s="85" t="str">
        <f>IF(OR($T85="",$G85=""),"",MAX($AJ$7:$AN84)+1)</f>
        <v/>
      </c>
      <c r="AK85" s="85" t="str">
        <f>IF(OR(V85="",$G85=""),"",MAX($AJ$7:$AN84,$AJ85:AJ85)+1)</f>
        <v/>
      </c>
      <c r="AL85" s="85" t="str">
        <f>IF(OR(X85="",$G85=""),"",MAX($AJ$7:$AN84,$AJ85:AK85)+1)</f>
        <v/>
      </c>
      <c r="AM85" s="85" t="str">
        <f>IF(OR(Z85="",$G85=""),"",MAX($AJ$7:$AN84,$AJ85:AL85)+1)</f>
        <v/>
      </c>
      <c r="AN85" s="85" t="str">
        <f>IF(OR(AB85="",$G85=""),"",MAX($AJ$7:$AN84,$AJ85:AM85)+1)</f>
        <v/>
      </c>
      <c r="AP85" s="85" t="str">
        <f>IF($G85="","",MAX($AP$7:$AP84)+1)</f>
        <v/>
      </c>
      <c r="AQ85" s="85" t="str">
        <f>IF($G85="","",IF($Q85="","",RANK($Q85,$Q$8:$Q$1000,1)+COUNTIFS($Q$8:$Q85,$Q85)-1))</f>
        <v/>
      </c>
      <c r="AR85" s="85" t="str">
        <f>IF($G85="","",IF($AW85="","",RANK($AW85,$AW$8:$AW$1000,1)+COUNTIFS($AW$8:$AW85,$AW85)-1))</f>
        <v/>
      </c>
      <c r="AS85" s="85" t="str">
        <f>IF($G85="","",IF($AX85="","",RANK($AX85,$AX$8:$AX$1000,1)+COUNTIFS($AX$8:$AX85,$AX85)-1))</f>
        <v/>
      </c>
      <c r="AU85" s="85" t="str">
        <f t="shared" si="5"/>
        <v/>
      </c>
      <c r="AW85" s="209" t="str">
        <f t="shared" ca="1" si="6"/>
        <v/>
      </c>
      <c r="AX85" s="209" t="str">
        <f t="shared" ca="1" si="7"/>
        <v/>
      </c>
    </row>
    <row r="86" spans="1:50">
      <c r="A86" s="20" t="str">
        <f>IF('יעדים משרדיים ותקשובים'!$E$7="","",'יעדים משרדיים ותקשובים'!$E$7)</f>
        <v>משרד ראש הממשלה</v>
      </c>
      <c r="B86" s="20" t="str">
        <f>IF('יעדים משרדיים ותקשובים'!$I$9="","",'יעדים משרדיים ותקשובים'!$I$9)</f>
        <v>pmo</v>
      </c>
      <c r="C86" s="26">
        <f>ROWS($C$7:$C85)</f>
        <v>79</v>
      </c>
      <c r="D86" s="26" t="str">
        <f>IF(E86="","",INDEX('פעילויות המשרד'!$D$8:$D$150,MATCH(E86,'פעילויות המשרד'!$E$8:$E$150,0)))</f>
        <v/>
      </c>
      <c r="E86" s="17"/>
      <c r="F86" s="26" t="str">
        <f>IF(G86="","",COUNTIFS($D$8:$D86,$D86))</f>
        <v/>
      </c>
      <c r="G86" s="344" t="str">
        <f>IF(OR($E86="",$H86=""),"",IFERROR(CONCATENATE($D86,".",COUNTIFS($D$8:$D86,$D86)),"טעות בהזנה"))</f>
        <v/>
      </c>
      <c r="H86" s="102"/>
      <c r="I86" s="275" t="str">
        <f>IF($E86="","",IF($D86="","",INDEX('פעילויות המשרד'!G:G,MATCH($D86,'פעילויות המשרד'!$D:$D,0))))</f>
        <v/>
      </c>
      <c r="J86" s="275" t="str">
        <f>IF($E86="","",IF($D86="","",INDEX('פעילויות המשרד'!H:H,MATCH($D86,'פעילויות המשרד'!$D:$D,0))))</f>
        <v/>
      </c>
      <c r="K86" s="275" t="str">
        <f>IF($E86="","",IF($D86="","",INDEX('פעילויות המשרד'!K:K,MATCH($D86,'פעילויות המשרד'!$D:$D,0))))</f>
        <v/>
      </c>
      <c r="L86" s="275" t="str">
        <f>IF($E86="","",IF($D86="","",INDEX('פעילויות המשרד'!L:L,MATCH($D86,'פעילויות המשרד'!$D:$D,0))))</f>
        <v/>
      </c>
      <c r="M86" s="275" t="str">
        <f>IF($E86="","",IF($D86="","",INDEX('פעילויות המשרד'!X:X,MATCH($D86,'פעילויות המשרד'!$D:$D,0))))</f>
        <v/>
      </c>
      <c r="N86" s="102"/>
      <c r="O86" s="102"/>
      <c r="P86" s="100"/>
      <c r="Q86" s="100"/>
      <c r="R86" s="98"/>
      <c r="S86" s="101"/>
      <c r="T86" s="99"/>
      <c r="U86" s="103"/>
      <c r="V86" s="99"/>
      <c r="W86" s="103"/>
      <c r="X86" s="99"/>
      <c r="Y86" s="103"/>
      <c r="Z86" s="99"/>
      <c r="AA86" s="103"/>
      <c r="AB86" s="99"/>
      <c r="AC86" s="103"/>
      <c r="AD86" s="121" t="str">
        <f t="shared" si="4"/>
        <v/>
      </c>
      <c r="AE86" s="17"/>
      <c r="AI86" s="26">
        <f>ROWS($AI$7:$AI85)</f>
        <v>79</v>
      </c>
      <c r="AJ86" s="85" t="str">
        <f>IF(OR($T86="",$G86=""),"",MAX($AJ$7:$AN85)+1)</f>
        <v/>
      </c>
      <c r="AK86" s="85" t="str">
        <f>IF(OR(V86="",$G86=""),"",MAX($AJ$7:$AN85,$AJ86:AJ86)+1)</f>
        <v/>
      </c>
      <c r="AL86" s="85" t="str">
        <f>IF(OR(X86="",$G86=""),"",MAX($AJ$7:$AN85,$AJ86:AK86)+1)</f>
        <v/>
      </c>
      <c r="AM86" s="85" t="str">
        <f>IF(OR(Z86="",$G86=""),"",MAX($AJ$7:$AN85,$AJ86:AL86)+1)</f>
        <v/>
      </c>
      <c r="AN86" s="85" t="str">
        <f>IF(OR(AB86="",$G86=""),"",MAX($AJ$7:$AN85,$AJ86:AM86)+1)</f>
        <v/>
      </c>
      <c r="AP86" s="85" t="str">
        <f>IF($G86="","",MAX($AP$7:$AP85)+1)</f>
        <v/>
      </c>
      <c r="AQ86" s="85" t="str">
        <f>IF($G86="","",IF($Q86="","",RANK($Q86,$Q$8:$Q$1000,1)+COUNTIFS($Q$8:$Q86,$Q86)-1))</f>
        <v/>
      </c>
      <c r="AR86" s="85" t="str">
        <f>IF($G86="","",IF($AW86="","",RANK($AW86,$AW$8:$AW$1000,1)+COUNTIFS($AW$8:$AW86,$AW86)-1))</f>
        <v/>
      </c>
      <c r="AS86" s="85" t="str">
        <f>IF($G86="","",IF($AX86="","",RANK($AX86,$AX$8:$AX$1000,1)+COUNTIFS($AX$8:$AX86,$AX86)-1))</f>
        <v/>
      </c>
      <c r="AU86" s="85" t="str">
        <f t="shared" si="5"/>
        <v/>
      </c>
      <c r="AW86" s="209" t="str">
        <f t="shared" ca="1" si="6"/>
        <v/>
      </c>
      <c r="AX86" s="209" t="str">
        <f t="shared" ca="1" si="7"/>
        <v/>
      </c>
    </row>
    <row r="87" spans="1:50">
      <c r="A87" s="20" t="str">
        <f>IF('יעדים משרדיים ותקשובים'!$E$7="","",'יעדים משרדיים ותקשובים'!$E$7)</f>
        <v>משרד ראש הממשלה</v>
      </c>
      <c r="B87" s="20" t="str">
        <f>IF('יעדים משרדיים ותקשובים'!$I$9="","",'יעדים משרדיים ותקשובים'!$I$9)</f>
        <v>pmo</v>
      </c>
      <c r="C87" s="26">
        <f>ROWS($C$7:$C86)</f>
        <v>80</v>
      </c>
      <c r="D87" s="26" t="str">
        <f>IF(E87="","",INDEX('פעילויות המשרד'!$D$8:$D$150,MATCH(E87,'פעילויות המשרד'!$E$8:$E$150,0)))</f>
        <v/>
      </c>
      <c r="E87" s="17"/>
      <c r="F87" s="26" t="str">
        <f>IF(G87="","",COUNTIFS($D$8:$D87,$D87))</f>
        <v/>
      </c>
      <c r="G87" s="344" t="str">
        <f>IF(OR($E87="",$H87=""),"",IFERROR(CONCATENATE($D87,".",COUNTIFS($D$8:$D87,$D87)),"טעות בהזנה"))</f>
        <v/>
      </c>
      <c r="H87" s="102"/>
      <c r="I87" s="275" t="str">
        <f>IF($E87="","",IF($D87="","",INDEX('פעילויות המשרד'!G:G,MATCH($D87,'פעילויות המשרד'!$D:$D,0))))</f>
        <v/>
      </c>
      <c r="J87" s="275" t="str">
        <f>IF($E87="","",IF($D87="","",INDEX('פעילויות המשרד'!H:H,MATCH($D87,'פעילויות המשרד'!$D:$D,0))))</f>
        <v/>
      </c>
      <c r="K87" s="275" t="str">
        <f>IF($E87="","",IF($D87="","",INDEX('פעילויות המשרד'!K:K,MATCH($D87,'פעילויות המשרד'!$D:$D,0))))</f>
        <v/>
      </c>
      <c r="L87" s="275" t="str">
        <f>IF($E87="","",IF($D87="","",INDEX('פעילויות המשרד'!L:L,MATCH($D87,'פעילויות המשרד'!$D:$D,0))))</f>
        <v/>
      </c>
      <c r="M87" s="275" t="str">
        <f>IF($E87="","",IF($D87="","",INDEX('פעילויות המשרד'!X:X,MATCH($D87,'פעילויות המשרד'!$D:$D,0))))</f>
        <v/>
      </c>
      <c r="N87" s="102"/>
      <c r="O87" s="102"/>
      <c r="P87" s="100"/>
      <c r="Q87" s="100"/>
      <c r="R87" s="98"/>
      <c r="S87" s="101"/>
      <c r="T87" s="99"/>
      <c r="U87" s="103"/>
      <c r="V87" s="99"/>
      <c r="W87" s="103"/>
      <c r="X87" s="99"/>
      <c r="Y87" s="103"/>
      <c r="Z87" s="99"/>
      <c r="AA87" s="103"/>
      <c r="AB87" s="99"/>
      <c r="AC87" s="103"/>
      <c r="AD87" s="121" t="str">
        <f t="shared" si="4"/>
        <v/>
      </c>
      <c r="AE87" s="17"/>
      <c r="AI87" s="26">
        <f>ROWS($AI$7:$AI86)</f>
        <v>80</v>
      </c>
      <c r="AJ87" s="85" t="str">
        <f>IF(OR($T87="",$G87=""),"",MAX($AJ$7:$AN86)+1)</f>
        <v/>
      </c>
      <c r="AK87" s="85" t="str">
        <f>IF(OR(V87="",$G87=""),"",MAX($AJ$7:$AN86,$AJ87:AJ87)+1)</f>
        <v/>
      </c>
      <c r="AL87" s="85" t="str">
        <f>IF(OR(X87="",$G87=""),"",MAX($AJ$7:$AN86,$AJ87:AK87)+1)</f>
        <v/>
      </c>
      <c r="AM87" s="85" t="str">
        <f>IF(OR(Z87="",$G87=""),"",MAX($AJ$7:$AN86,$AJ87:AL87)+1)</f>
        <v/>
      </c>
      <c r="AN87" s="85" t="str">
        <f>IF(OR(AB87="",$G87=""),"",MAX($AJ$7:$AN86,$AJ87:AM87)+1)</f>
        <v/>
      </c>
      <c r="AP87" s="85" t="str">
        <f>IF($G87="","",MAX($AP$7:$AP86)+1)</f>
        <v/>
      </c>
      <c r="AQ87" s="85" t="str">
        <f>IF($G87="","",IF($Q87="","",RANK($Q87,$Q$8:$Q$1000,1)+COUNTIFS($Q$8:$Q87,$Q87)-1))</f>
        <v/>
      </c>
      <c r="AR87" s="85" t="str">
        <f>IF($G87="","",IF($AW87="","",RANK($AW87,$AW$8:$AW$1000,1)+COUNTIFS($AW$8:$AW87,$AW87)-1))</f>
        <v/>
      </c>
      <c r="AS87" s="85" t="str">
        <f>IF($G87="","",IF($AX87="","",RANK($AX87,$AX$8:$AX$1000,1)+COUNTIFS($AX$8:$AX87,$AX87)-1))</f>
        <v/>
      </c>
      <c r="AU87" s="85" t="str">
        <f t="shared" si="5"/>
        <v/>
      </c>
      <c r="AW87" s="209" t="str">
        <f t="shared" ca="1" si="6"/>
        <v/>
      </c>
      <c r="AX87" s="209" t="str">
        <f t="shared" ca="1" si="7"/>
        <v/>
      </c>
    </row>
    <row r="88" spans="1:50">
      <c r="A88" s="20" t="str">
        <f>IF('יעדים משרדיים ותקשובים'!$E$7="","",'יעדים משרדיים ותקשובים'!$E$7)</f>
        <v>משרד ראש הממשלה</v>
      </c>
      <c r="B88" s="20" t="str">
        <f>IF('יעדים משרדיים ותקשובים'!$I$9="","",'יעדים משרדיים ותקשובים'!$I$9)</f>
        <v>pmo</v>
      </c>
      <c r="C88" s="26">
        <f>ROWS($C$7:$C87)</f>
        <v>81</v>
      </c>
      <c r="D88" s="26" t="str">
        <f>IF(E88="","",INDEX('פעילויות המשרד'!$D$8:$D$150,MATCH(E88,'פעילויות המשרד'!$E$8:$E$150,0)))</f>
        <v/>
      </c>
      <c r="E88" s="17"/>
      <c r="F88" s="26" t="str">
        <f>IF(G88="","",COUNTIFS($D$8:$D88,$D88))</f>
        <v/>
      </c>
      <c r="G88" s="344" t="str">
        <f>IF(OR($E88="",$H88=""),"",IFERROR(CONCATENATE($D88,".",COUNTIFS($D$8:$D88,$D88)),"טעות בהזנה"))</f>
        <v/>
      </c>
      <c r="H88" s="99"/>
      <c r="I88" s="275" t="str">
        <f>IF($E88="","",IF($D88="","",INDEX('פעילויות המשרד'!G:G,MATCH($D88,'פעילויות המשרד'!$D:$D,0))))</f>
        <v/>
      </c>
      <c r="J88" s="275" t="str">
        <f>IF($E88="","",IF($D88="","",INDEX('פעילויות המשרד'!H:H,MATCH($D88,'פעילויות המשרד'!$D:$D,0))))</f>
        <v/>
      </c>
      <c r="K88" s="275" t="str">
        <f>IF($E88="","",IF($D88="","",INDEX('פעילויות המשרד'!K:K,MATCH($D88,'פעילויות המשרד'!$D:$D,0))))</f>
        <v/>
      </c>
      <c r="L88" s="275" t="str">
        <f>IF($E88="","",IF($D88="","",INDEX('פעילויות המשרד'!L:L,MATCH($D88,'פעילויות המשרד'!$D:$D,0))))</f>
        <v/>
      </c>
      <c r="M88" s="275" t="str">
        <f>IF($E88="","",IF($D88="","",INDEX('פעילויות המשרד'!X:X,MATCH($D88,'פעילויות המשרד'!$D:$D,0))))</f>
        <v/>
      </c>
      <c r="N88" s="99"/>
      <c r="O88" s="99"/>
      <c r="P88" s="100"/>
      <c r="Q88" s="100"/>
      <c r="R88" s="98"/>
      <c r="S88" s="101"/>
      <c r="T88" s="99"/>
      <c r="U88" s="103"/>
      <c r="V88" s="99"/>
      <c r="W88" s="103"/>
      <c r="X88" s="99"/>
      <c r="Y88" s="103"/>
      <c r="Z88" s="99"/>
      <c r="AA88" s="103"/>
      <c r="AB88" s="99"/>
      <c r="AC88" s="103"/>
      <c r="AD88" s="121" t="str">
        <f t="shared" si="4"/>
        <v/>
      </c>
      <c r="AE88" s="92"/>
      <c r="AI88" s="26">
        <f>ROWS($AI$7:$AI87)</f>
        <v>81</v>
      </c>
      <c r="AJ88" s="85" t="str">
        <f>IF(OR($T88="",$G88=""),"",MAX($AJ$7:$AN87)+1)</f>
        <v/>
      </c>
      <c r="AK88" s="85" t="str">
        <f>IF(OR(V88="",$G88=""),"",MAX($AJ$7:$AN87,$AJ88:AJ88)+1)</f>
        <v/>
      </c>
      <c r="AL88" s="85" t="str">
        <f>IF(OR(X88="",$G88=""),"",MAX($AJ$7:$AN87,$AJ88:AK88)+1)</f>
        <v/>
      </c>
      <c r="AM88" s="85" t="str">
        <f>IF(OR(Z88="",$G88=""),"",MAX($AJ$7:$AN87,$AJ88:AL88)+1)</f>
        <v/>
      </c>
      <c r="AN88" s="85" t="str">
        <f>IF(OR(AB88="",$G88=""),"",MAX($AJ$7:$AN87,$AJ88:AM88)+1)</f>
        <v/>
      </c>
      <c r="AP88" s="85" t="str">
        <f>IF($G88="","",MAX($AP$7:$AP87)+1)</f>
        <v/>
      </c>
      <c r="AQ88" s="85" t="str">
        <f>IF($G88="","",IF($Q88="","",RANK($Q88,$Q$8:$Q$1000,1)+COUNTIFS($Q$8:$Q88,$Q88)-1))</f>
        <v/>
      </c>
      <c r="AR88" s="85" t="str">
        <f>IF($G88="","",IF($AW88="","",RANK($AW88,$AW$8:$AW$1000,1)+COUNTIFS($AW$8:$AW88,$AW88)-1))</f>
        <v/>
      </c>
      <c r="AS88" s="85" t="str">
        <f>IF($G88="","",IF($AX88="","",RANK($AX88,$AX$8:$AX$1000,1)+COUNTIFS($AX$8:$AX88,$AX88)-1))</f>
        <v/>
      </c>
      <c r="AU88" s="85" t="str">
        <f t="shared" si="5"/>
        <v/>
      </c>
      <c r="AW88" s="209" t="str">
        <f ca="1">IF($G88="","",IF($Q88="","",IF(AND($S88&lt;1,$Q88&lt;TODAY()),$Q88,"")))</f>
        <v/>
      </c>
      <c r="AX88" s="209" t="str">
        <f t="shared" ca="1" si="7"/>
        <v/>
      </c>
    </row>
    <row r="89" spans="1:50">
      <c r="A89" s="20" t="str">
        <f>IF('יעדים משרדיים ותקשובים'!$E$7="","",'יעדים משרדיים ותקשובים'!$E$7)</f>
        <v>משרד ראש הממשלה</v>
      </c>
      <c r="B89" s="20" t="str">
        <f>IF('יעדים משרדיים ותקשובים'!$I$9="","",'יעדים משרדיים ותקשובים'!$I$9)</f>
        <v>pmo</v>
      </c>
      <c r="C89" s="26">
        <f>ROWS($C$7:$C88)</f>
        <v>82</v>
      </c>
      <c r="D89" s="26" t="str">
        <f>IF(E89="","",INDEX('פעילויות המשרד'!$D$8:$D$150,MATCH(E89,'פעילויות המשרד'!$E$8:$E$150,0)))</f>
        <v/>
      </c>
      <c r="E89" s="17"/>
      <c r="F89" s="26" t="str">
        <f>IF(G89="","",COUNTIFS($D$8:$D89,$D89))</f>
        <v/>
      </c>
      <c r="G89" s="344" t="str">
        <f>IF(OR($E89="",$H89=""),"",IFERROR(CONCATENATE($D89,".",COUNTIFS($D$8:$D89,$D89)),"טעות בהזנה"))</f>
        <v/>
      </c>
      <c r="H89" s="99"/>
      <c r="I89" s="275" t="str">
        <f>IF($E89="","",IF($D89="","",INDEX('פעילויות המשרד'!G:G,MATCH($D89,'פעילויות המשרד'!$D:$D,0))))</f>
        <v/>
      </c>
      <c r="J89" s="275" t="str">
        <f>IF($E89="","",IF($D89="","",INDEX('פעילויות המשרד'!H:H,MATCH($D89,'פעילויות המשרד'!$D:$D,0))))</f>
        <v/>
      </c>
      <c r="K89" s="275" t="str">
        <f>IF($E89="","",IF($D89="","",INDEX('פעילויות המשרד'!K:K,MATCH($D89,'פעילויות המשרד'!$D:$D,0))))</f>
        <v/>
      </c>
      <c r="L89" s="275" t="str">
        <f>IF($E89="","",IF($D89="","",INDEX('פעילויות המשרד'!L:L,MATCH($D89,'פעילויות המשרד'!$D:$D,0))))</f>
        <v/>
      </c>
      <c r="M89" s="275" t="str">
        <f>IF($E89="","",IF($D89="","",INDEX('פעילויות המשרד'!X:X,MATCH($D89,'פעילויות המשרד'!$D:$D,0))))</f>
        <v/>
      </c>
      <c r="N89" s="99"/>
      <c r="O89" s="99"/>
      <c r="P89" s="100"/>
      <c r="Q89" s="100"/>
      <c r="R89" s="98"/>
      <c r="S89" s="101"/>
      <c r="T89" s="99"/>
      <c r="U89" s="103"/>
      <c r="V89" s="99"/>
      <c r="W89" s="103"/>
      <c r="X89" s="99"/>
      <c r="Y89" s="103"/>
      <c r="Z89" s="99"/>
      <c r="AA89" s="103"/>
      <c r="AB89" s="99"/>
      <c r="AC89" s="103"/>
      <c r="AD89" s="121" t="str">
        <f t="shared" si="4"/>
        <v/>
      </c>
      <c r="AE89" s="92"/>
      <c r="AI89" s="26">
        <f>ROWS($AI$7:$AI88)</f>
        <v>82</v>
      </c>
      <c r="AJ89" s="85" t="str">
        <f>IF(OR($T89="",$G89=""),"",MAX($AJ$7:$AN88)+1)</f>
        <v/>
      </c>
      <c r="AK89" s="85" t="str">
        <f>IF(OR(V89="",$G89=""),"",MAX($AJ$7:$AN88,$AJ89:AJ89)+1)</f>
        <v/>
      </c>
      <c r="AL89" s="85" t="str">
        <f>IF(OR(X89="",$G89=""),"",MAX($AJ$7:$AN88,$AJ89:AK89)+1)</f>
        <v/>
      </c>
      <c r="AM89" s="85" t="str">
        <f>IF(OR(Z89="",$G89=""),"",MAX($AJ$7:$AN88,$AJ89:AL89)+1)</f>
        <v/>
      </c>
      <c r="AN89" s="85" t="str">
        <f>IF(OR(AB89="",$G89=""),"",MAX($AJ$7:$AN88,$AJ89:AM89)+1)</f>
        <v/>
      </c>
      <c r="AP89" s="85" t="str">
        <f>IF($G89="","",MAX($AP$7:$AP88)+1)</f>
        <v/>
      </c>
      <c r="AQ89" s="85" t="str">
        <f>IF($G89="","",IF($Q89="","",RANK($Q89,$Q$8:$Q$1000,1)+COUNTIFS($Q$8:$Q89,$Q89)-1))</f>
        <v/>
      </c>
      <c r="AR89" s="85" t="str">
        <f>IF($G89="","",IF($AW89="","",RANK($AW89,$AW$8:$AW$1000,1)+COUNTIFS($AW$8:$AW89,$AW89)-1))</f>
        <v/>
      </c>
      <c r="AS89" s="85" t="str">
        <f>IF($G89="","",IF($AX89="","",RANK($AX89,$AX$8:$AX$1000,1)+COUNTIFS($AX$8:$AX89,$AX89)-1))</f>
        <v/>
      </c>
      <c r="AU89" s="85" t="str">
        <f t="shared" si="5"/>
        <v/>
      </c>
      <c r="AW89" s="209" t="str">
        <f ca="1">IF($G89="","",IF($Q89="","",IF(AND($S89&lt;1,$Q89&lt;TODAY()),$Q89,"")))</f>
        <v/>
      </c>
      <c r="AX89" s="209" t="str">
        <f t="shared" ca="1" si="7"/>
        <v/>
      </c>
    </row>
    <row r="90" spans="1:50">
      <c r="A90" s="20" t="str">
        <f>IF('יעדים משרדיים ותקשובים'!$E$7="","",'יעדים משרדיים ותקשובים'!$E$7)</f>
        <v>משרד ראש הממשלה</v>
      </c>
      <c r="B90" s="20" t="str">
        <f>IF('יעדים משרדיים ותקשובים'!$I$9="","",'יעדים משרדיים ותקשובים'!$I$9)</f>
        <v>pmo</v>
      </c>
      <c r="C90" s="26">
        <f>ROWS($C$7:$C89)</f>
        <v>83</v>
      </c>
      <c r="D90" s="26" t="str">
        <f>IF(E90="","",INDEX('פעילויות המשרד'!$D$8:$D$150,MATCH(E90,'פעילויות המשרד'!$E$8:$E$150,0)))</f>
        <v/>
      </c>
      <c r="E90" s="17"/>
      <c r="F90" s="26" t="str">
        <f>IF(G90="","",COUNTIFS($D$8:$D90,$D90))</f>
        <v/>
      </c>
      <c r="G90" s="344" t="str">
        <f>IF(OR($E90="",$H90=""),"",IFERROR(CONCATENATE($D90,".",COUNTIFS($D$8:$D90,$D90)),"טעות בהזנה"))</f>
        <v/>
      </c>
      <c r="H90" s="99"/>
      <c r="I90" s="275" t="str">
        <f>IF($E90="","",IF($D90="","",INDEX('פעילויות המשרד'!G:G,MATCH($D90,'פעילויות המשרד'!$D:$D,0))))</f>
        <v/>
      </c>
      <c r="J90" s="275" t="str">
        <f>IF($E90="","",IF($D90="","",INDEX('פעילויות המשרד'!H:H,MATCH($D90,'פעילויות המשרד'!$D:$D,0))))</f>
        <v/>
      </c>
      <c r="K90" s="275" t="str">
        <f>IF($E90="","",IF($D90="","",INDEX('פעילויות המשרד'!K:K,MATCH($D90,'פעילויות המשרד'!$D:$D,0))))</f>
        <v/>
      </c>
      <c r="L90" s="275" t="str">
        <f>IF($E90="","",IF($D90="","",INDEX('פעילויות המשרד'!L:L,MATCH($D90,'פעילויות המשרד'!$D:$D,0))))</f>
        <v/>
      </c>
      <c r="M90" s="275" t="str">
        <f>IF($E90="","",IF($D90="","",INDEX('פעילויות המשרד'!X:X,MATCH($D90,'פעילויות המשרד'!$D:$D,0))))</f>
        <v/>
      </c>
      <c r="N90" s="99"/>
      <c r="O90" s="99"/>
      <c r="P90" s="100"/>
      <c r="Q90" s="100"/>
      <c r="R90" s="98"/>
      <c r="S90" s="101"/>
      <c r="T90" s="99"/>
      <c r="U90" s="103"/>
      <c r="V90" s="99"/>
      <c r="W90" s="103"/>
      <c r="X90" s="99"/>
      <c r="Y90" s="103"/>
      <c r="Z90" s="99"/>
      <c r="AA90" s="103"/>
      <c r="AB90" s="99"/>
      <c r="AC90" s="103"/>
      <c r="AD90" s="121" t="str">
        <f t="shared" si="4"/>
        <v/>
      </c>
      <c r="AE90" s="92"/>
      <c r="AI90" s="26">
        <f>ROWS($AI$7:$AI89)</f>
        <v>83</v>
      </c>
      <c r="AJ90" s="85" t="str">
        <f>IF(OR($T90="",$G90=""),"",MAX($AJ$7:$AN89)+1)</f>
        <v/>
      </c>
      <c r="AK90" s="85" t="str">
        <f>IF(OR(V90="",$G90=""),"",MAX($AJ$7:$AN89,$AJ90:AJ90)+1)</f>
        <v/>
      </c>
      <c r="AL90" s="85" t="str">
        <f>IF(OR(X90="",$G90=""),"",MAX($AJ$7:$AN89,$AJ90:AK90)+1)</f>
        <v/>
      </c>
      <c r="AM90" s="85" t="str">
        <f>IF(OR(Z90="",$G90=""),"",MAX($AJ$7:$AN89,$AJ90:AL90)+1)</f>
        <v/>
      </c>
      <c r="AN90" s="85" t="str">
        <f>IF(OR(AB90="",$G90=""),"",MAX($AJ$7:$AN89,$AJ90:AM90)+1)</f>
        <v/>
      </c>
      <c r="AP90" s="85" t="str">
        <f>IF($G90="","",MAX($AP$7:$AP89)+1)</f>
        <v/>
      </c>
      <c r="AQ90" s="85" t="str">
        <f>IF($G90="","",IF($Q90="","",RANK($Q90,$Q$8:$Q$1000,1)+COUNTIFS($Q$8:$Q90,$Q90)-1))</f>
        <v/>
      </c>
      <c r="AR90" s="85" t="str">
        <f>IF($G90="","",IF($AW90="","",RANK($AW90,$AW$8:$AW$1000,1)+COUNTIFS($AW$8:$AW90,$AW90)-1))</f>
        <v/>
      </c>
      <c r="AS90" s="85" t="str">
        <f>IF($G90="","",IF($AX90="","",RANK($AX90,$AX$8:$AX$1000,1)+COUNTIFS($AX$8:$AX90,$AX90)-1))</f>
        <v/>
      </c>
      <c r="AU90" s="85" t="str">
        <f t="shared" si="5"/>
        <v/>
      </c>
      <c r="AW90" s="209" t="str">
        <f ca="1">IF($G90="","",IF($Q90="","",IF(AND($S90&lt;1,$Q90&lt;TODAY()),$Q90,"")))</f>
        <v/>
      </c>
      <c r="AX90" s="209" t="str">
        <f t="shared" ca="1" si="7"/>
        <v/>
      </c>
    </row>
    <row r="91" spans="1:50">
      <c r="A91" s="20" t="str">
        <f>IF('יעדים משרדיים ותקשובים'!$E$7="","",'יעדים משרדיים ותקשובים'!$E$7)</f>
        <v>משרד ראש הממשלה</v>
      </c>
      <c r="B91" s="20" t="str">
        <f>IF('יעדים משרדיים ותקשובים'!$I$9="","",'יעדים משרדיים ותקשובים'!$I$9)</f>
        <v>pmo</v>
      </c>
      <c r="C91" s="26">
        <f>ROWS($C$7:$C90)</f>
        <v>84</v>
      </c>
      <c r="D91" s="26" t="str">
        <f>IF(E91="","",INDEX('פעילויות המשרד'!$D$8:$D$150,MATCH(E91,'פעילויות המשרד'!$E$8:$E$150,0)))</f>
        <v/>
      </c>
      <c r="E91" s="17"/>
      <c r="F91" s="26" t="str">
        <f>IF(G91="","",COUNTIFS($D$8:$D91,$D91))</f>
        <v/>
      </c>
      <c r="G91" s="344" t="str">
        <f>IF(OR($E91="",$H91=""),"",IFERROR(CONCATENATE($D91,".",COUNTIFS($D$8:$D91,$D91)),"טעות בהזנה"))</f>
        <v/>
      </c>
      <c r="H91" s="102"/>
      <c r="I91" s="275" t="str">
        <f>IF($E91="","",IF($D91="","",INDEX('פעילויות המשרד'!G:G,MATCH($D91,'פעילויות המשרד'!$D:$D,0))))</f>
        <v/>
      </c>
      <c r="J91" s="275" t="str">
        <f>IF($E91="","",IF($D91="","",INDEX('פעילויות המשרד'!H:H,MATCH($D91,'פעילויות המשרד'!$D:$D,0))))</f>
        <v/>
      </c>
      <c r="K91" s="275" t="str">
        <f>IF($E91="","",IF($D91="","",INDEX('פעילויות המשרד'!K:K,MATCH($D91,'פעילויות המשרד'!$D:$D,0))))</f>
        <v/>
      </c>
      <c r="L91" s="275" t="str">
        <f>IF($E91="","",IF($D91="","",INDEX('פעילויות המשרד'!L:L,MATCH($D91,'פעילויות המשרד'!$D:$D,0))))</f>
        <v/>
      </c>
      <c r="M91" s="275" t="str">
        <f>IF($E91="","",IF($D91="","",INDEX('פעילויות המשרד'!X:X,MATCH($D91,'פעילויות המשרד'!$D:$D,0))))</f>
        <v/>
      </c>
      <c r="N91" s="102"/>
      <c r="O91" s="102"/>
      <c r="P91" s="100"/>
      <c r="Q91" s="100"/>
      <c r="R91" s="98"/>
      <c r="S91" s="101"/>
      <c r="T91" s="99"/>
      <c r="U91" s="103"/>
      <c r="V91" s="99"/>
      <c r="W91" s="103"/>
      <c r="X91" s="99"/>
      <c r="Y91" s="103"/>
      <c r="Z91" s="99"/>
      <c r="AA91" s="103"/>
      <c r="AB91" s="99"/>
      <c r="AC91" s="103"/>
      <c r="AD91" s="121" t="str">
        <f t="shared" si="4"/>
        <v/>
      </c>
      <c r="AE91" s="17"/>
      <c r="AI91" s="26">
        <f>ROWS($AI$7:$AI90)</f>
        <v>84</v>
      </c>
      <c r="AJ91" s="85" t="str">
        <f>IF(OR($T91="",$G91=""),"",MAX($AJ$7:$AN90)+1)</f>
        <v/>
      </c>
      <c r="AK91" s="85" t="str">
        <f>IF(OR(V91="",$G91=""),"",MAX($AJ$7:$AN90,$AJ91:AJ91)+1)</f>
        <v/>
      </c>
      <c r="AL91" s="85" t="str">
        <f>IF(OR(X91="",$G91=""),"",MAX($AJ$7:$AN90,$AJ91:AK91)+1)</f>
        <v/>
      </c>
      <c r="AM91" s="85" t="str">
        <f>IF(OR(Z91="",$G91=""),"",MAX($AJ$7:$AN90,$AJ91:AL91)+1)</f>
        <v/>
      </c>
      <c r="AN91" s="85" t="str">
        <f>IF(OR(AB91="",$G91=""),"",MAX($AJ$7:$AN90,$AJ91:AM91)+1)</f>
        <v/>
      </c>
      <c r="AP91" s="85" t="str">
        <f>IF($G91="","",MAX($AP$7:$AP90)+1)</f>
        <v/>
      </c>
      <c r="AQ91" s="85" t="str">
        <f>IF($G91="","",IF($Q91="","",RANK($Q91,$Q$8:$Q$1000,1)+COUNTIFS($Q$8:$Q91,$Q91)-1))</f>
        <v/>
      </c>
      <c r="AR91" s="85" t="str">
        <f>IF($G91="","",IF($AW91="","",RANK($AW91,$AW$8:$AW$1000,1)+COUNTIFS($AW$8:$AW91,$AW91)-1))</f>
        <v/>
      </c>
      <c r="AS91" s="85" t="str">
        <f>IF($G91="","",IF($AX91="","",RANK($AX91,$AX$8:$AX$1000,1)+COUNTIFS($AX$8:$AX91,$AX91)-1))</f>
        <v/>
      </c>
      <c r="AU91" s="85" t="str">
        <f t="shared" si="5"/>
        <v/>
      </c>
      <c r="AW91" s="209" t="str">
        <f ca="1">IF($G91="","",IF($Q91="","",IF(AND($S91&lt;1,$Q91&lt;TODAY()),$Q91,"")))</f>
        <v/>
      </c>
      <c r="AX91" s="209" t="str">
        <f t="shared" ca="1" si="7"/>
        <v/>
      </c>
    </row>
    <row r="92" spans="1:50">
      <c r="A92" s="20" t="str">
        <f>IF('יעדים משרדיים ותקשובים'!$E$7="","",'יעדים משרדיים ותקשובים'!$E$7)</f>
        <v>משרד ראש הממשלה</v>
      </c>
      <c r="B92" s="20" t="str">
        <f>IF('יעדים משרדיים ותקשובים'!$I$9="","",'יעדים משרדיים ותקשובים'!$I$9)</f>
        <v>pmo</v>
      </c>
      <c r="C92" s="26">
        <f>ROWS($C$7:$C91)</f>
        <v>85</v>
      </c>
      <c r="D92" s="26" t="str">
        <f>IF(E92="","",INDEX('פעילויות המשרד'!$D$8:$D$150,MATCH(E92,'פעילויות המשרד'!$E$8:$E$150,0)))</f>
        <v/>
      </c>
      <c r="E92" s="17"/>
      <c r="F92" s="26" t="str">
        <f>IF(G92="","",COUNTIFS($D$8:$D92,$D92))</f>
        <v/>
      </c>
      <c r="G92" s="344" t="str">
        <f>IF(OR($E92="",$H92=""),"",IFERROR(CONCATENATE($D92,".",COUNTIFS($D$8:$D92,$D92)),"טעות בהזנה"))</f>
        <v/>
      </c>
      <c r="H92" s="102"/>
      <c r="I92" s="275" t="str">
        <f>IF($E92="","",IF($D92="","",INDEX('פעילויות המשרד'!G:G,MATCH($D92,'פעילויות המשרד'!$D:$D,0))))</f>
        <v/>
      </c>
      <c r="J92" s="275" t="str">
        <f>IF($E92="","",IF($D92="","",INDEX('פעילויות המשרד'!H:H,MATCH($D92,'פעילויות המשרד'!$D:$D,0))))</f>
        <v/>
      </c>
      <c r="K92" s="275" t="str">
        <f>IF($E92="","",IF($D92="","",INDEX('פעילויות המשרד'!K:K,MATCH($D92,'פעילויות המשרד'!$D:$D,0))))</f>
        <v/>
      </c>
      <c r="L92" s="275" t="str">
        <f>IF($E92="","",IF($D92="","",INDEX('פעילויות המשרד'!L:L,MATCH($D92,'פעילויות המשרד'!$D:$D,0))))</f>
        <v/>
      </c>
      <c r="M92" s="275" t="str">
        <f>IF($E92="","",IF($D92="","",INDEX('פעילויות המשרד'!X:X,MATCH($D92,'פעילויות המשרד'!$D:$D,0))))</f>
        <v/>
      </c>
      <c r="N92" s="102"/>
      <c r="O92" s="102"/>
      <c r="P92" s="100"/>
      <c r="Q92" s="100"/>
      <c r="R92" s="98"/>
      <c r="S92" s="101"/>
      <c r="T92" s="99"/>
      <c r="U92" s="103"/>
      <c r="V92" s="99"/>
      <c r="W92" s="103"/>
      <c r="X92" s="99"/>
      <c r="Y92" s="103"/>
      <c r="Z92" s="99"/>
      <c r="AA92" s="103"/>
      <c r="AB92" s="99"/>
      <c r="AC92" s="103"/>
      <c r="AD92" s="121" t="str">
        <f t="shared" si="4"/>
        <v/>
      </c>
      <c r="AE92" s="17"/>
      <c r="AI92" s="26">
        <f>ROWS($AI$7:$AI91)</f>
        <v>85</v>
      </c>
      <c r="AJ92" s="85" t="str">
        <f>IF(OR($T92="",$G92=""),"",MAX($AJ$7:$AN91)+1)</f>
        <v/>
      </c>
      <c r="AK92" s="85" t="str">
        <f>IF(OR(V92="",$G92=""),"",MAX($AJ$7:$AN91,$AJ92:AJ92)+1)</f>
        <v/>
      </c>
      <c r="AL92" s="85" t="str">
        <f>IF(OR(X92="",$G92=""),"",MAX($AJ$7:$AN91,$AJ92:AK92)+1)</f>
        <v/>
      </c>
      <c r="AM92" s="85" t="str">
        <f>IF(OR(Z92="",$G92=""),"",MAX($AJ$7:$AN91,$AJ92:AL92)+1)</f>
        <v/>
      </c>
      <c r="AN92" s="85" t="str">
        <f>IF(OR(AB92="",$G92=""),"",MAX($AJ$7:$AN91,$AJ92:AM92)+1)</f>
        <v/>
      </c>
      <c r="AP92" s="85" t="str">
        <f>IF($G92="","",MAX($AP$7:$AP91)+1)</f>
        <v/>
      </c>
      <c r="AQ92" s="85" t="str">
        <f>IF($G92="","",IF($Q92="","",RANK($Q92,$Q$8:$Q$1000,1)+COUNTIFS($Q$8:$Q92,$Q92)-1))</f>
        <v/>
      </c>
      <c r="AR92" s="85" t="str">
        <f>IF($G92="","",IF($AW92="","",RANK($AW92,$AW$8:$AW$1000,1)+COUNTIFS($AW$8:$AW92,$AW92)-1))</f>
        <v/>
      </c>
      <c r="AS92" s="85" t="str">
        <f>IF($G92="","",IF($AX92="","",RANK($AX92,$AX$8:$AX$1000,1)+COUNTIFS($AX$8:$AX92,$AX92)-1))</f>
        <v/>
      </c>
      <c r="AU92" s="85" t="str">
        <f t="shared" si="5"/>
        <v/>
      </c>
      <c r="AW92" s="209" t="str">
        <f ca="1">IF($G92="","",IF($Q92="","",IF(AND($S92&lt;1,$Q92&lt;TODAY()),$Q92,"")))</f>
        <v/>
      </c>
      <c r="AX92" s="209" t="str">
        <f t="shared" ca="1" si="7"/>
        <v/>
      </c>
    </row>
    <row r="93" spans="1:50">
      <c r="A93" s="20" t="str">
        <f>IF('יעדים משרדיים ותקשובים'!$E$7="","",'יעדים משרדיים ותקשובים'!$E$7)</f>
        <v>משרד ראש הממשלה</v>
      </c>
      <c r="B93" s="20" t="str">
        <f>IF('יעדים משרדיים ותקשובים'!$I$9="","",'יעדים משרדיים ותקשובים'!$I$9)</f>
        <v>pmo</v>
      </c>
      <c r="C93" s="26">
        <f>ROWS($C$7:$C92)</f>
        <v>86</v>
      </c>
      <c r="D93" s="26" t="str">
        <f>IF(E93="","",INDEX('פעילויות המשרד'!$D$8:$D$150,MATCH(E93,'פעילויות המשרד'!$E$8:$E$150,0)))</f>
        <v/>
      </c>
      <c r="E93" s="17"/>
      <c r="F93" s="26" t="str">
        <f>IF(G93="","",COUNTIFS($D$8:$D93,$D93))</f>
        <v/>
      </c>
      <c r="G93" s="344" t="str">
        <f>IF(OR($E93="",$H93=""),"",IFERROR(CONCATENATE($D93,".",COUNTIFS($D$8:$D93,$D93)),"טעות בהזנה"))</f>
        <v/>
      </c>
      <c r="H93" s="102"/>
      <c r="I93" s="275" t="str">
        <f>IF($E93="","",IF($D93="","",INDEX('פעילויות המשרד'!G:G,MATCH($D93,'פעילויות המשרד'!$D:$D,0))))</f>
        <v/>
      </c>
      <c r="J93" s="275" t="str">
        <f>IF($E93="","",IF($D93="","",INDEX('פעילויות המשרד'!H:H,MATCH($D93,'פעילויות המשרד'!$D:$D,0))))</f>
        <v/>
      </c>
      <c r="K93" s="275" t="str">
        <f>IF($E93="","",IF($D93="","",INDEX('פעילויות המשרד'!K:K,MATCH($D93,'פעילויות המשרד'!$D:$D,0))))</f>
        <v/>
      </c>
      <c r="L93" s="275" t="str">
        <f>IF($E93="","",IF($D93="","",INDEX('פעילויות המשרד'!L:L,MATCH($D93,'פעילויות המשרד'!$D:$D,0))))</f>
        <v/>
      </c>
      <c r="M93" s="275" t="str">
        <f>IF($E93="","",IF($D93="","",INDEX('פעילויות המשרד'!X:X,MATCH($D93,'פעילויות המשרד'!$D:$D,0))))</f>
        <v/>
      </c>
      <c r="N93" s="102"/>
      <c r="O93" s="102"/>
      <c r="P93" s="100"/>
      <c r="Q93" s="100"/>
      <c r="R93" s="98"/>
      <c r="S93" s="101"/>
      <c r="T93" s="99"/>
      <c r="U93" s="103"/>
      <c r="V93" s="99"/>
      <c r="W93" s="103"/>
      <c r="X93" s="99"/>
      <c r="Y93" s="103"/>
      <c r="Z93" s="99"/>
      <c r="AA93" s="103"/>
      <c r="AB93" s="99"/>
      <c r="AC93" s="103"/>
      <c r="AD93" s="121" t="str">
        <f t="shared" si="4"/>
        <v/>
      </c>
      <c r="AE93" s="17"/>
      <c r="AI93" s="26">
        <f>ROWS($AI$7:$AI92)</f>
        <v>86</v>
      </c>
      <c r="AJ93" s="85" t="str">
        <f>IF(OR($T93="",$G93=""),"",MAX($AJ$7:$AN92)+1)</f>
        <v/>
      </c>
      <c r="AK93" s="85" t="str">
        <f>IF(OR(V93="",$G93=""),"",MAX($AJ$7:$AN92,$AJ93:AJ93)+1)</f>
        <v/>
      </c>
      <c r="AL93" s="85" t="str">
        <f>IF(OR(X93="",$G93=""),"",MAX($AJ$7:$AN92,$AJ93:AK93)+1)</f>
        <v/>
      </c>
      <c r="AM93" s="85" t="str">
        <f>IF(OR(Z93="",$G93=""),"",MAX($AJ$7:$AN92,$AJ93:AL93)+1)</f>
        <v/>
      </c>
      <c r="AN93" s="85" t="str">
        <f>IF(OR(AB93="",$G93=""),"",MAX($AJ$7:$AN92,$AJ93:AM93)+1)</f>
        <v/>
      </c>
      <c r="AP93" s="85" t="str">
        <f>IF($G93="","",MAX($AP$7:$AP92)+1)</f>
        <v/>
      </c>
      <c r="AQ93" s="85" t="str">
        <f>IF($G93="","",IF($Q93="","",RANK($Q93,$Q$8:$Q$1000,1)+COUNTIFS($Q$8:$Q93,$Q93)-1))</f>
        <v/>
      </c>
      <c r="AR93" s="85" t="str">
        <f>IF($G93="","",IF($AW93="","",RANK($AW93,$AW$8:$AW$1000,1)+COUNTIFS($AW$8:$AW93,$AW93)-1))</f>
        <v/>
      </c>
      <c r="AS93" s="85" t="str">
        <f>IF($G93="","",IF($AX93="","",RANK($AX93,$AX$8:$AX$1000,1)+COUNTIFS($AX$8:$AX93,$AX93)-1))</f>
        <v/>
      </c>
      <c r="AU93" s="85" t="str">
        <f t="shared" si="5"/>
        <v/>
      </c>
      <c r="AW93" s="209" t="str">
        <f t="shared" ca="1" si="6"/>
        <v/>
      </c>
      <c r="AX93" s="209" t="str">
        <f t="shared" ca="1" si="7"/>
        <v/>
      </c>
    </row>
    <row r="94" spans="1:50">
      <c r="A94" s="20" t="str">
        <f>IF('יעדים משרדיים ותקשובים'!$E$7="","",'יעדים משרדיים ותקשובים'!$E$7)</f>
        <v>משרד ראש הממשלה</v>
      </c>
      <c r="B94" s="20" t="str">
        <f>IF('יעדים משרדיים ותקשובים'!$I$9="","",'יעדים משרדיים ותקשובים'!$I$9)</f>
        <v>pmo</v>
      </c>
      <c r="C94" s="26">
        <f>ROWS($C$7:$C93)</f>
        <v>87</v>
      </c>
      <c r="D94" s="26" t="str">
        <f>IF(E94="","",INDEX('פעילויות המשרד'!$D$8:$D$150,MATCH(E94,'פעילויות המשרד'!$E$8:$E$150,0)))</f>
        <v/>
      </c>
      <c r="E94" s="17"/>
      <c r="F94" s="26" t="str">
        <f>IF(G94="","",COUNTIFS($D$8:$D94,$D94))</f>
        <v/>
      </c>
      <c r="G94" s="344" t="str">
        <f>IF(OR($E94="",$H94=""),"",IFERROR(CONCATENATE($D94,".",COUNTIFS($D$8:$D94,$D94)),"טעות בהזנה"))</f>
        <v/>
      </c>
      <c r="H94" s="102"/>
      <c r="I94" s="275" t="str">
        <f>IF($E94="","",IF($D94="","",INDEX('פעילויות המשרד'!G:G,MATCH($D94,'פעילויות המשרד'!$D:$D,0))))</f>
        <v/>
      </c>
      <c r="J94" s="275" t="str">
        <f>IF($E94="","",IF($D94="","",INDEX('פעילויות המשרד'!H:H,MATCH($D94,'פעילויות המשרד'!$D:$D,0))))</f>
        <v/>
      </c>
      <c r="K94" s="275" t="str">
        <f>IF($E94="","",IF($D94="","",INDEX('פעילויות המשרד'!K:K,MATCH($D94,'פעילויות המשרד'!$D:$D,0))))</f>
        <v/>
      </c>
      <c r="L94" s="275" t="str">
        <f>IF($E94="","",IF($D94="","",INDEX('פעילויות המשרד'!L:L,MATCH($D94,'פעילויות המשרד'!$D:$D,0))))</f>
        <v/>
      </c>
      <c r="M94" s="275" t="str">
        <f>IF($E94="","",IF($D94="","",INDEX('פעילויות המשרד'!X:X,MATCH($D94,'פעילויות המשרד'!$D:$D,0))))</f>
        <v/>
      </c>
      <c r="N94" s="102"/>
      <c r="O94" s="102"/>
      <c r="P94" s="100"/>
      <c r="Q94" s="100"/>
      <c r="R94" s="98"/>
      <c r="S94" s="101"/>
      <c r="T94" s="99"/>
      <c r="U94" s="103"/>
      <c r="V94" s="99"/>
      <c r="W94" s="103"/>
      <c r="X94" s="99"/>
      <c r="Y94" s="103"/>
      <c r="Z94" s="99"/>
      <c r="AA94" s="103"/>
      <c r="AB94" s="99"/>
      <c r="AC94" s="103"/>
      <c r="AD94" s="121" t="str">
        <f t="shared" si="4"/>
        <v/>
      </c>
      <c r="AE94" s="17"/>
      <c r="AI94" s="26">
        <f>ROWS($AI$7:$AI93)</f>
        <v>87</v>
      </c>
      <c r="AJ94" s="85" t="str">
        <f>IF(OR($T94="",$G94=""),"",MAX($AJ$7:$AN93)+1)</f>
        <v/>
      </c>
      <c r="AK94" s="85" t="str">
        <f>IF(OR(V94="",$G94=""),"",MAX($AJ$7:$AN93,$AJ94:AJ94)+1)</f>
        <v/>
      </c>
      <c r="AL94" s="85" t="str">
        <f>IF(OR(X94="",$G94=""),"",MAX($AJ$7:$AN93,$AJ94:AK94)+1)</f>
        <v/>
      </c>
      <c r="AM94" s="85" t="str">
        <f>IF(OR(Z94="",$G94=""),"",MAX($AJ$7:$AN93,$AJ94:AL94)+1)</f>
        <v/>
      </c>
      <c r="AN94" s="85" t="str">
        <f>IF(OR(AB94="",$G94=""),"",MAX($AJ$7:$AN93,$AJ94:AM94)+1)</f>
        <v/>
      </c>
      <c r="AP94" s="85" t="str">
        <f>IF($G94="","",MAX($AP$7:$AP93)+1)</f>
        <v/>
      </c>
      <c r="AQ94" s="85" t="str">
        <f>IF($G94="","",IF($Q94="","",RANK($Q94,$Q$8:$Q$1000,1)+COUNTIFS($Q$8:$Q94,$Q94)-1))</f>
        <v/>
      </c>
      <c r="AR94" s="85" t="str">
        <f>IF($G94="","",IF($AW94="","",RANK($AW94,$AW$8:$AW$1000,1)+COUNTIFS($AW$8:$AW94,$AW94)-1))</f>
        <v/>
      </c>
      <c r="AS94" s="85" t="str">
        <f>IF($G94="","",IF($AX94="","",RANK($AX94,$AX$8:$AX$1000,1)+COUNTIFS($AX$8:$AX94,$AX94)-1))</f>
        <v/>
      </c>
      <c r="AU94" s="85" t="str">
        <f t="shared" si="5"/>
        <v/>
      </c>
      <c r="AW94" s="209" t="str">
        <f t="shared" ca="1" si="6"/>
        <v/>
      </c>
      <c r="AX94" s="209" t="str">
        <f t="shared" ca="1" si="7"/>
        <v/>
      </c>
    </row>
    <row r="95" spans="1:50">
      <c r="A95" s="20" t="str">
        <f>IF('יעדים משרדיים ותקשובים'!$E$7="","",'יעדים משרדיים ותקשובים'!$E$7)</f>
        <v>משרד ראש הממשלה</v>
      </c>
      <c r="B95" s="20" t="str">
        <f>IF('יעדים משרדיים ותקשובים'!$I$9="","",'יעדים משרדיים ותקשובים'!$I$9)</f>
        <v>pmo</v>
      </c>
      <c r="C95" s="26">
        <f>ROWS($C$7:$C94)</f>
        <v>88</v>
      </c>
      <c r="D95" s="26" t="str">
        <f>IF(E95="","",INDEX('פעילויות המשרד'!$D$8:$D$150,MATCH(E95,'פעילויות המשרד'!$E$8:$E$150,0)))</f>
        <v/>
      </c>
      <c r="E95" s="17"/>
      <c r="F95" s="26" t="str">
        <f>IF(G95="","",COUNTIFS($D$8:$D95,$D95))</f>
        <v/>
      </c>
      <c r="G95" s="344" t="str">
        <f>IF(OR($E95="",$H95=""),"",IFERROR(CONCATENATE($D95,".",COUNTIFS($D$8:$D95,$D95)),"טעות בהזנה"))</f>
        <v/>
      </c>
      <c r="H95" s="102"/>
      <c r="I95" s="275" t="str">
        <f>IF($E95="","",IF($D95="","",INDEX('פעילויות המשרד'!G:G,MATCH($D95,'פעילויות המשרד'!$D:$D,0))))</f>
        <v/>
      </c>
      <c r="J95" s="275" t="str">
        <f>IF($E95="","",IF($D95="","",INDEX('פעילויות המשרד'!H:H,MATCH($D95,'פעילויות המשרד'!$D:$D,0))))</f>
        <v/>
      </c>
      <c r="K95" s="275" t="str">
        <f>IF($E95="","",IF($D95="","",INDEX('פעילויות המשרד'!K:K,MATCH($D95,'פעילויות המשרד'!$D:$D,0))))</f>
        <v/>
      </c>
      <c r="L95" s="275" t="str">
        <f>IF($E95="","",IF($D95="","",INDEX('פעילויות המשרד'!L:L,MATCH($D95,'פעילויות המשרד'!$D:$D,0))))</f>
        <v/>
      </c>
      <c r="M95" s="275" t="str">
        <f>IF($E95="","",IF($D95="","",INDEX('פעילויות המשרד'!X:X,MATCH($D95,'פעילויות המשרד'!$D:$D,0))))</f>
        <v/>
      </c>
      <c r="N95" s="102"/>
      <c r="O95" s="102"/>
      <c r="P95" s="100"/>
      <c r="Q95" s="100"/>
      <c r="R95" s="98"/>
      <c r="S95" s="101"/>
      <c r="T95" s="99"/>
      <c r="U95" s="103"/>
      <c r="V95" s="99"/>
      <c r="W95" s="103"/>
      <c r="X95" s="99"/>
      <c r="Y95" s="103"/>
      <c r="Z95" s="99"/>
      <c r="AA95" s="103"/>
      <c r="AB95" s="99"/>
      <c r="AC95" s="103"/>
      <c r="AD95" s="121" t="str">
        <f t="shared" si="4"/>
        <v/>
      </c>
      <c r="AE95" s="17"/>
      <c r="AI95" s="26">
        <f>ROWS($AI$7:$AI94)</f>
        <v>88</v>
      </c>
      <c r="AJ95" s="85" t="str">
        <f>IF(OR($T95="",$G95=""),"",MAX($AJ$7:$AN94)+1)</f>
        <v/>
      </c>
      <c r="AK95" s="85" t="str">
        <f>IF(OR(V95="",$G95=""),"",MAX($AJ$7:$AN94,$AJ95:AJ95)+1)</f>
        <v/>
      </c>
      <c r="AL95" s="85" t="str">
        <f>IF(OR(X95="",$G95=""),"",MAX($AJ$7:$AN94,$AJ95:AK95)+1)</f>
        <v/>
      </c>
      <c r="AM95" s="85" t="str">
        <f>IF(OR(Z95="",$G95=""),"",MAX($AJ$7:$AN94,$AJ95:AL95)+1)</f>
        <v/>
      </c>
      <c r="AN95" s="85" t="str">
        <f>IF(OR(AB95="",$G95=""),"",MAX($AJ$7:$AN94,$AJ95:AM95)+1)</f>
        <v/>
      </c>
      <c r="AP95" s="85" t="str">
        <f>IF($G95="","",MAX($AP$7:$AP94)+1)</f>
        <v/>
      </c>
      <c r="AQ95" s="85" t="str">
        <f>IF($G95="","",IF($Q95="","",RANK($Q95,$Q$8:$Q$1000,1)+COUNTIFS($Q$8:$Q95,$Q95)-1))</f>
        <v/>
      </c>
      <c r="AR95" s="85" t="str">
        <f>IF($G95="","",IF($AW95="","",RANK($AW95,$AW$8:$AW$1000,1)+COUNTIFS($AW$8:$AW95,$AW95)-1))</f>
        <v/>
      </c>
      <c r="AS95" s="85" t="str">
        <f>IF($G95="","",IF($AX95="","",RANK($AX95,$AX$8:$AX$1000,1)+COUNTIFS($AX$8:$AX95,$AX95)-1))</f>
        <v/>
      </c>
      <c r="AU95" s="85" t="str">
        <f t="shared" si="5"/>
        <v/>
      </c>
      <c r="AW95" s="209" t="str">
        <f t="shared" ca="1" si="6"/>
        <v/>
      </c>
      <c r="AX95" s="209" t="str">
        <f t="shared" ca="1" si="7"/>
        <v/>
      </c>
    </row>
    <row r="96" spans="1:50">
      <c r="A96" s="20" t="str">
        <f>IF('יעדים משרדיים ותקשובים'!$E$7="","",'יעדים משרדיים ותקשובים'!$E$7)</f>
        <v>משרד ראש הממשלה</v>
      </c>
      <c r="B96" s="20" t="str">
        <f>IF('יעדים משרדיים ותקשובים'!$I$9="","",'יעדים משרדיים ותקשובים'!$I$9)</f>
        <v>pmo</v>
      </c>
      <c r="C96" s="26">
        <f>ROWS($C$7:$C95)</f>
        <v>89</v>
      </c>
      <c r="D96" s="26" t="str">
        <f>IF(E96="","",INDEX('פעילויות המשרד'!$D$8:$D$150,MATCH(E96,'פעילויות המשרד'!$E$8:$E$150,0)))</f>
        <v/>
      </c>
      <c r="E96" s="17"/>
      <c r="F96" s="26" t="str">
        <f>IF(G96="","",COUNTIFS($D$8:$D96,$D96))</f>
        <v/>
      </c>
      <c r="G96" s="344" t="str">
        <f>IF(OR($E96="",$H96=""),"",IFERROR(CONCATENATE($D96,".",COUNTIFS($D$8:$D96,$D96)),"טעות בהזנה"))</f>
        <v/>
      </c>
      <c r="H96" s="102"/>
      <c r="I96" s="275" t="str">
        <f>IF($E96="","",IF($D96="","",INDEX('פעילויות המשרד'!G:G,MATCH($D96,'פעילויות המשרד'!$D:$D,0))))</f>
        <v/>
      </c>
      <c r="J96" s="275" t="str">
        <f>IF($E96="","",IF($D96="","",INDEX('פעילויות המשרד'!H:H,MATCH($D96,'פעילויות המשרד'!$D:$D,0))))</f>
        <v/>
      </c>
      <c r="K96" s="275" t="str">
        <f>IF($E96="","",IF($D96="","",INDEX('פעילויות המשרד'!K:K,MATCH($D96,'פעילויות המשרד'!$D:$D,0))))</f>
        <v/>
      </c>
      <c r="L96" s="275" t="str">
        <f>IF($E96="","",IF($D96="","",INDEX('פעילויות המשרד'!L:L,MATCH($D96,'פעילויות המשרד'!$D:$D,0))))</f>
        <v/>
      </c>
      <c r="M96" s="275" t="str">
        <f>IF($E96="","",IF($D96="","",INDEX('פעילויות המשרד'!X:X,MATCH($D96,'פעילויות המשרד'!$D:$D,0))))</f>
        <v/>
      </c>
      <c r="N96" s="102"/>
      <c r="O96" s="102"/>
      <c r="P96" s="100"/>
      <c r="Q96" s="100"/>
      <c r="R96" s="98"/>
      <c r="S96" s="101"/>
      <c r="T96" s="99"/>
      <c r="U96" s="103"/>
      <c r="V96" s="99"/>
      <c r="W96" s="103"/>
      <c r="X96" s="99"/>
      <c r="Y96" s="103"/>
      <c r="Z96" s="99"/>
      <c r="AA96" s="103"/>
      <c r="AB96" s="99"/>
      <c r="AC96" s="103"/>
      <c r="AD96" s="121" t="str">
        <f t="shared" si="4"/>
        <v/>
      </c>
      <c r="AE96" s="17"/>
      <c r="AI96" s="26">
        <f>ROWS($AI$7:$AI95)</f>
        <v>89</v>
      </c>
      <c r="AJ96" s="85" t="str">
        <f>IF(OR($T96="",$G96=""),"",MAX($AJ$7:$AN95)+1)</f>
        <v/>
      </c>
      <c r="AK96" s="85" t="str">
        <f>IF(OR(V96="",$G96=""),"",MAX($AJ$7:$AN95,$AJ96:AJ96)+1)</f>
        <v/>
      </c>
      <c r="AL96" s="85" t="str">
        <f>IF(OR(X96="",$G96=""),"",MAX($AJ$7:$AN95,$AJ96:AK96)+1)</f>
        <v/>
      </c>
      <c r="AM96" s="85" t="str">
        <f>IF(OR(Z96="",$G96=""),"",MAX($AJ$7:$AN95,$AJ96:AL96)+1)</f>
        <v/>
      </c>
      <c r="AN96" s="85" t="str">
        <f>IF(OR(AB96="",$G96=""),"",MAX($AJ$7:$AN95,$AJ96:AM96)+1)</f>
        <v/>
      </c>
      <c r="AP96" s="85" t="str">
        <f>IF($G96="","",MAX($AP$7:$AP95)+1)</f>
        <v/>
      </c>
      <c r="AQ96" s="85" t="str">
        <f>IF($G96="","",IF($Q96="","",RANK($Q96,$Q$8:$Q$1000,1)+COUNTIFS($Q$8:$Q96,$Q96)-1))</f>
        <v/>
      </c>
      <c r="AR96" s="85" t="str">
        <f>IF($G96="","",IF($AW96="","",RANK($AW96,$AW$8:$AW$1000,1)+COUNTIFS($AW$8:$AW96,$AW96)-1))</f>
        <v/>
      </c>
      <c r="AS96" s="85" t="str">
        <f>IF($G96="","",IF($AX96="","",RANK($AX96,$AX$8:$AX$1000,1)+COUNTIFS($AX$8:$AX96,$AX96)-1))</f>
        <v/>
      </c>
      <c r="AU96" s="85" t="str">
        <f t="shared" si="5"/>
        <v/>
      </c>
      <c r="AW96" s="209" t="str">
        <f t="shared" ca="1" si="6"/>
        <v/>
      </c>
      <c r="AX96" s="209" t="str">
        <f t="shared" ca="1" si="7"/>
        <v/>
      </c>
    </row>
    <row r="97" spans="1:50">
      <c r="A97" s="20" t="str">
        <f>IF('יעדים משרדיים ותקשובים'!$E$7="","",'יעדים משרדיים ותקשובים'!$E$7)</f>
        <v>משרד ראש הממשלה</v>
      </c>
      <c r="B97" s="20" t="str">
        <f>IF('יעדים משרדיים ותקשובים'!$I$9="","",'יעדים משרדיים ותקשובים'!$I$9)</f>
        <v>pmo</v>
      </c>
      <c r="C97" s="26">
        <f>ROWS($C$7:$C96)</f>
        <v>90</v>
      </c>
      <c r="D97" s="26" t="str">
        <f>IF(E97="","",INDEX('פעילויות המשרד'!$D$8:$D$150,MATCH(E97,'פעילויות המשרד'!$E$8:$E$150,0)))</f>
        <v/>
      </c>
      <c r="E97" s="17"/>
      <c r="F97" s="26" t="str">
        <f>IF(G97="","",COUNTIFS($D$8:$D97,$D97))</f>
        <v/>
      </c>
      <c r="G97" s="344" t="str">
        <f>IF(OR($E97="",$H97=""),"",IFERROR(CONCATENATE($D97,".",COUNTIFS($D$8:$D97,$D97)),"טעות בהזנה"))</f>
        <v/>
      </c>
      <c r="H97" s="102"/>
      <c r="I97" s="275" t="str">
        <f>IF($E97="","",IF($D97="","",INDEX('פעילויות המשרד'!G:G,MATCH($D97,'פעילויות המשרד'!$D:$D,0))))</f>
        <v/>
      </c>
      <c r="J97" s="275" t="str">
        <f>IF($E97="","",IF($D97="","",INDEX('פעילויות המשרד'!H:H,MATCH($D97,'פעילויות המשרד'!$D:$D,0))))</f>
        <v/>
      </c>
      <c r="K97" s="275" t="str">
        <f>IF($E97="","",IF($D97="","",INDEX('פעילויות המשרד'!K:K,MATCH($D97,'פעילויות המשרד'!$D:$D,0))))</f>
        <v/>
      </c>
      <c r="L97" s="275" t="str">
        <f>IF($E97="","",IF($D97="","",INDEX('פעילויות המשרד'!L:L,MATCH($D97,'פעילויות המשרד'!$D:$D,0))))</f>
        <v/>
      </c>
      <c r="M97" s="275" t="str">
        <f>IF($E97="","",IF($D97="","",INDEX('פעילויות המשרד'!X:X,MATCH($D97,'פעילויות המשרד'!$D:$D,0))))</f>
        <v/>
      </c>
      <c r="N97" s="102"/>
      <c r="O97" s="102"/>
      <c r="P97" s="100"/>
      <c r="Q97" s="100"/>
      <c r="R97" s="98"/>
      <c r="S97" s="101"/>
      <c r="T97" s="99"/>
      <c r="U97" s="103"/>
      <c r="V97" s="99"/>
      <c r="W97" s="103"/>
      <c r="X97" s="99"/>
      <c r="Y97" s="103"/>
      <c r="Z97" s="99"/>
      <c r="AA97" s="103"/>
      <c r="AB97" s="99"/>
      <c r="AC97" s="103"/>
      <c r="AD97" s="121" t="str">
        <f t="shared" si="4"/>
        <v/>
      </c>
      <c r="AE97" s="17"/>
      <c r="AI97" s="26">
        <f>ROWS($AI$7:$AI96)</f>
        <v>90</v>
      </c>
      <c r="AJ97" s="85" t="str">
        <f>IF(OR($T97="",$G97=""),"",MAX($AJ$7:$AN96)+1)</f>
        <v/>
      </c>
      <c r="AK97" s="85" t="str">
        <f>IF(OR(V97="",$G97=""),"",MAX($AJ$7:$AN96,$AJ97:AJ97)+1)</f>
        <v/>
      </c>
      <c r="AL97" s="85" t="str">
        <f>IF(OR(X97="",$G97=""),"",MAX($AJ$7:$AN96,$AJ97:AK97)+1)</f>
        <v/>
      </c>
      <c r="AM97" s="85" t="str">
        <f>IF(OR(Z97="",$G97=""),"",MAX($AJ$7:$AN96,$AJ97:AL97)+1)</f>
        <v/>
      </c>
      <c r="AN97" s="85" t="str">
        <f>IF(OR(AB97="",$G97=""),"",MAX($AJ$7:$AN96,$AJ97:AM97)+1)</f>
        <v/>
      </c>
      <c r="AP97" s="85" t="str">
        <f>IF($G97="","",MAX($AP$7:$AP96)+1)</f>
        <v/>
      </c>
      <c r="AQ97" s="85" t="str">
        <f>IF($G97="","",IF($Q97="","",RANK($Q97,$Q$8:$Q$1000,1)+COUNTIFS($Q$8:$Q97,$Q97)-1))</f>
        <v/>
      </c>
      <c r="AR97" s="85" t="str">
        <f>IF($G97="","",IF($AW97="","",RANK($AW97,$AW$8:$AW$1000,1)+COUNTIFS($AW$8:$AW97,$AW97)-1))</f>
        <v/>
      </c>
      <c r="AS97" s="85" t="str">
        <f>IF($G97="","",IF($AX97="","",RANK($AX97,$AX$8:$AX$1000,1)+COUNTIFS($AX$8:$AX97,$AX97)-1))</f>
        <v/>
      </c>
      <c r="AU97" s="85" t="str">
        <f t="shared" si="5"/>
        <v/>
      </c>
      <c r="AW97" s="209" t="str">
        <f t="shared" ca="1" si="6"/>
        <v/>
      </c>
      <c r="AX97" s="209" t="str">
        <f t="shared" ca="1" si="7"/>
        <v/>
      </c>
    </row>
    <row r="98" spans="1:50">
      <c r="A98" s="20" t="str">
        <f>IF('יעדים משרדיים ותקשובים'!$E$7="","",'יעדים משרדיים ותקשובים'!$E$7)</f>
        <v>משרד ראש הממשלה</v>
      </c>
      <c r="B98" s="20" t="str">
        <f>IF('יעדים משרדיים ותקשובים'!$I$9="","",'יעדים משרדיים ותקשובים'!$I$9)</f>
        <v>pmo</v>
      </c>
      <c r="C98" s="26">
        <f>ROWS($C$7:$C97)</f>
        <v>91</v>
      </c>
      <c r="D98" s="26" t="str">
        <f>IF(E98="","",INDEX('פעילויות המשרד'!$D$8:$D$150,MATCH(E98,'פעילויות המשרד'!$E$8:$E$150,0)))</f>
        <v/>
      </c>
      <c r="E98" s="17"/>
      <c r="F98" s="26" t="str">
        <f>IF(G98="","",COUNTIFS($D$8:$D98,$D98))</f>
        <v/>
      </c>
      <c r="G98" s="344" t="str">
        <f>IF(OR($E98="",$H98=""),"",IFERROR(CONCATENATE($D98,".",COUNTIFS($D$8:$D98,$D98)),"טעות בהזנה"))</f>
        <v/>
      </c>
      <c r="H98" s="99"/>
      <c r="I98" s="275" t="str">
        <f>IF($E98="","",IF($D98="","",INDEX('פעילויות המשרד'!G:G,MATCH($D98,'פעילויות המשרד'!$D:$D,0))))</f>
        <v/>
      </c>
      <c r="J98" s="275" t="str">
        <f>IF($E98="","",IF($D98="","",INDEX('פעילויות המשרד'!H:H,MATCH($D98,'פעילויות המשרד'!$D:$D,0))))</f>
        <v/>
      </c>
      <c r="K98" s="275" t="str">
        <f>IF($E98="","",IF($D98="","",INDEX('פעילויות המשרד'!K:K,MATCH($D98,'פעילויות המשרד'!$D:$D,0))))</f>
        <v/>
      </c>
      <c r="L98" s="275" t="str">
        <f>IF($E98="","",IF($D98="","",INDEX('פעילויות המשרד'!L:L,MATCH($D98,'פעילויות המשרד'!$D:$D,0))))</f>
        <v/>
      </c>
      <c r="M98" s="275" t="str">
        <f>IF($E98="","",IF($D98="","",INDEX('פעילויות המשרד'!X:X,MATCH($D98,'פעילויות המשרד'!$D:$D,0))))</f>
        <v/>
      </c>
      <c r="N98" s="99"/>
      <c r="O98" s="99"/>
      <c r="P98" s="100"/>
      <c r="Q98" s="100"/>
      <c r="R98" s="98"/>
      <c r="S98" s="101"/>
      <c r="T98" s="99"/>
      <c r="U98" s="103"/>
      <c r="V98" s="99"/>
      <c r="W98" s="103"/>
      <c r="X98" s="99"/>
      <c r="Y98" s="103"/>
      <c r="Z98" s="99"/>
      <c r="AA98" s="103"/>
      <c r="AB98" s="99"/>
      <c r="AC98" s="103"/>
      <c r="AD98" s="121" t="str">
        <f t="shared" si="4"/>
        <v/>
      </c>
      <c r="AE98" s="92"/>
      <c r="AI98" s="26">
        <f>ROWS($AI$7:$AI97)</f>
        <v>91</v>
      </c>
      <c r="AJ98" s="85" t="str">
        <f>IF(OR($T98="",$G98=""),"",MAX($AJ$7:$AN97)+1)</f>
        <v/>
      </c>
      <c r="AK98" s="85" t="str">
        <f>IF(OR(V98="",$G98=""),"",MAX($AJ$7:$AN97,$AJ98:AJ98)+1)</f>
        <v/>
      </c>
      <c r="AL98" s="85" t="str">
        <f>IF(OR(X98="",$G98=""),"",MAX($AJ$7:$AN97,$AJ98:AK98)+1)</f>
        <v/>
      </c>
      <c r="AM98" s="85" t="str">
        <f>IF(OR(Z98="",$G98=""),"",MAX($AJ$7:$AN97,$AJ98:AL98)+1)</f>
        <v/>
      </c>
      <c r="AN98" s="85" t="str">
        <f>IF(OR(AB98="",$G98=""),"",MAX($AJ$7:$AN97,$AJ98:AM98)+1)</f>
        <v/>
      </c>
      <c r="AP98" s="85" t="str">
        <f>IF($G98="","",MAX($AP$7:$AP97)+1)</f>
        <v/>
      </c>
      <c r="AQ98" s="85" t="str">
        <f>IF($G98="","",IF($Q98="","",RANK($Q98,$Q$8:$Q$1000,1)+COUNTIFS($Q$8:$Q98,$Q98)-1))</f>
        <v/>
      </c>
      <c r="AR98" s="85" t="str">
        <f>IF($G98="","",IF($AW98="","",RANK($AW98,$AW$8:$AW$1000,1)+COUNTIFS($AW$8:$AW98,$AW98)-1))</f>
        <v/>
      </c>
      <c r="AS98" s="85" t="str">
        <f>IF($G98="","",IF($AX98="","",RANK($AX98,$AX$8:$AX$1000,1)+COUNTIFS($AX$8:$AX98,$AX98)-1))</f>
        <v/>
      </c>
      <c r="AU98" s="85" t="str">
        <f t="shared" si="5"/>
        <v/>
      </c>
      <c r="AW98" s="209" t="str">
        <f ca="1">IF($G98="","",IF($Q98="","",IF(AND($S98&lt;1,$Q98&lt;TODAY()),$Q98,"")))</f>
        <v/>
      </c>
      <c r="AX98" s="209" t="str">
        <f t="shared" ca="1" si="7"/>
        <v/>
      </c>
    </row>
    <row r="99" spans="1:50">
      <c r="A99" s="20" t="str">
        <f>IF('יעדים משרדיים ותקשובים'!$E$7="","",'יעדים משרדיים ותקשובים'!$E$7)</f>
        <v>משרד ראש הממשלה</v>
      </c>
      <c r="B99" s="20" t="str">
        <f>IF('יעדים משרדיים ותקשובים'!$I$9="","",'יעדים משרדיים ותקשובים'!$I$9)</f>
        <v>pmo</v>
      </c>
      <c r="C99" s="26">
        <f>ROWS($C$7:$C98)</f>
        <v>92</v>
      </c>
      <c r="D99" s="26" t="str">
        <f>IF(E99="","",INDEX('פעילויות המשרד'!$D$8:$D$150,MATCH(E99,'פעילויות המשרד'!$E$8:$E$150,0)))</f>
        <v/>
      </c>
      <c r="E99" s="17"/>
      <c r="F99" s="26" t="str">
        <f>IF(G99="","",COUNTIFS($D$8:$D99,$D99))</f>
        <v/>
      </c>
      <c r="G99" s="344" t="str">
        <f>IF(OR($E99="",$H99=""),"",IFERROR(CONCATENATE($D99,".",COUNTIFS($D$8:$D99,$D99)),"טעות בהזנה"))</f>
        <v/>
      </c>
      <c r="H99" s="99"/>
      <c r="I99" s="275" t="str">
        <f>IF($E99="","",IF($D99="","",INDEX('פעילויות המשרד'!G:G,MATCH($D99,'פעילויות המשרד'!$D:$D,0))))</f>
        <v/>
      </c>
      <c r="J99" s="275" t="str">
        <f>IF($E99="","",IF($D99="","",INDEX('פעילויות המשרד'!H:H,MATCH($D99,'פעילויות המשרד'!$D:$D,0))))</f>
        <v/>
      </c>
      <c r="K99" s="275" t="str">
        <f>IF($E99="","",IF($D99="","",INDEX('פעילויות המשרד'!K:K,MATCH($D99,'פעילויות המשרד'!$D:$D,0))))</f>
        <v/>
      </c>
      <c r="L99" s="275" t="str">
        <f>IF($E99="","",IF($D99="","",INDEX('פעילויות המשרד'!L:L,MATCH($D99,'פעילויות המשרד'!$D:$D,0))))</f>
        <v/>
      </c>
      <c r="M99" s="275" t="str">
        <f>IF($E99="","",IF($D99="","",INDEX('פעילויות המשרד'!X:X,MATCH($D99,'פעילויות המשרד'!$D:$D,0))))</f>
        <v/>
      </c>
      <c r="N99" s="99"/>
      <c r="O99" s="99"/>
      <c r="P99" s="100"/>
      <c r="Q99" s="100"/>
      <c r="R99" s="98"/>
      <c r="S99" s="101"/>
      <c r="T99" s="99"/>
      <c r="U99" s="103"/>
      <c r="V99" s="99"/>
      <c r="W99" s="103"/>
      <c r="X99" s="99"/>
      <c r="Y99" s="103"/>
      <c r="Z99" s="99"/>
      <c r="AA99" s="103"/>
      <c r="AB99" s="99"/>
      <c r="AC99" s="103"/>
      <c r="AD99" s="121" t="str">
        <f t="shared" si="4"/>
        <v/>
      </c>
      <c r="AE99" s="92"/>
      <c r="AI99" s="26">
        <f>ROWS($AI$7:$AI98)</f>
        <v>92</v>
      </c>
      <c r="AJ99" s="85" t="str">
        <f>IF(OR($T99="",$G99=""),"",MAX($AJ$7:$AN98)+1)</f>
        <v/>
      </c>
      <c r="AK99" s="85" t="str">
        <f>IF(OR(V99="",$G99=""),"",MAX($AJ$7:$AN98,$AJ99:AJ99)+1)</f>
        <v/>
      </c>
      <c r="AL99" s="85" t="str">
        <f>IF(OR(X99="",$G99=""),"",MAX($AJ$7:$AN98,$AJ99:AK99)+1)</f>
        <v/>
      </c>
      <c r="AM99" s="85" t="str">
        <f>IF(OR(Z99="",$G99=""),"",MAX($AJ$7:$AN98,$AJ99:AL99)+1)</f>
        <v/>
      </c>
      <c r="AN99" s="85" t="str">
        <f>IF(OR(AB99="",$G99=""),"",MAX($AJ$7:$AN98,$AJ99:AM99)+1)</f>
        <v/>
      </c>
      <c r="AP99" s="85" t="str">
        <f>IF($G99="","",MAX($AP$7:$AP98)+1)</f>
        <v/>
      </c>
      <c r="AQ99" s="85" t="str">
        <f>IF($G99="","",IF($Q99="","",RANK($Q99,$Q$8:$Q$1000,1)+COUNTIFS($Q$8:$Q99,$Q99)-1))</f>
        <v/>
      </c>
      <c r="AR99" s="85" t="str">
        <f>IF($G99="","",IF($AW99="","",RANK($AW99,$AW$8:$AW$1000,1)+COUNTIFS($AW$8:$AW99,$AW99)-1))</f>
        <v/>
      </c>
      <c r="AS99" s="85" t="str">
        <f>IF($G99="","",IF($AX99="","",RANK($AX99,$AX$8:$AX$1000,1)+COUNTIFS($AX$8:$AX99,$AX99)-1))</f>
        <v/>
      </c>
      <c r="AU99" s="85" t="str">
        <f t="shared" si="5"/>
        <v/>
      </c>
      <c r="AW99" s="209" t="str">
        <f ca="1">IF($G99="","",IF($Q99="","",IF(AND($S99&lt;1,$Q99&lt;TODAY()),$Q99,"")))</f>
        <v/>
      </c>
      <c r="AX99" s="209" t="str">
        <f t="shared" ca="1" si="7"/>
        <v/>
      </c>
    </row>
    <row r="100" spans="1:50">
      <c r="A100" s="20" t="str">
        <f>IF('יעדים משרדיים ותקשובים'!$E$7="","",'יעדים משרדיים ותקשובים'!$E$7)</f>
        <v>משרד ראש הממשלה</v>
      </c>
      <c r="B100" s="20" t="str">
        <f>IF('יעדים משרדיים ותקשובים'!$I$9="","",'יעדים משרדיים ותקשובים'!$I$9)</f>
        <v>pmo</v>
      </c>
      <c r="C100" s="26">
        <f>ROWS($C$7:$C99)</f>
        <v>93</v>
      </c>
      <c r="D100" s="26" t="str">
        <f>IF(E100="","",INDEX('פעילויות המשרד'!$D$8:$D$150,MATCH(E100,'פעילויות המשרד'!$E$8:$E$150,0)))</f>
        <v/>
      </c>
      <c r="E100" s="17"/>
      <c r="F100" s="26" t="str">
        <f>IF(G100="","",COUNTIFS($D$8:$D100,$D100))</f>
        <v/>
      </c>
      <c r="G100" s="344" t="str">
        <f>IF(OR($E100="",$H100=""),"",IFERROR(CONCATENATE($D100,".",COUNTIFS($D$8:$D100,$D100)),"טעות בהזנה"))</f>
        <v/>
      </c>
      <c r="H100" s="99"/>
      <c r="I100" s="275" t="str">
        <f>IF($E100="","",IF($D100="","",INDEX('פעילויות המשרד'!G:G,MATCH($D100,'פעילויות המשרד'!$D:$D,0))))</f>
        <v/>
      </c>
      <c r="J100" s="275" t="str">
        <f>IF($E100="","",IF($D100="","",INDEX('פעילויות המשרד'!H:H,MATCH($D100,'פעילויות המשרד'!$D:$D,0))))</f>
        <v/>
      </c>
      <c r="K100" s="275" t="str">
        <f>IF($E100="","",IF($D100="","",INDEX('פעילויות המשרד'!K:K,MATCH($D100,'פעילויות המשרד'!$D:$D,0))))</f>
        <v/>
      </c>
      <c r="L100" s="275" t="str">
        <f>IF($E100="","",IF($D100="","",INDEX('פעילויות המשרד'!L:L,MATCH($D100,'פעילויות המשרד'!$D:$D,0))))</f>
        <v/>
      </c>
      <c r="M100" s="275" t="str">
        <f>IF($E100="","",IF($D100="","",INDEX('פעילויות המשרד'!X:X,MATCH($D100,'פעילויות המשרד'!$D:$D,0))))</f>
        <v/>
      </c>
      <c r="N100" s="99"/>
      <c r="O100" s="99"/>
      <c r="P100" s="100"/>
      <c r="Q100" s="100"/>
      <c r="R100" s="98"/>
      <c r="S100" s="101"/>
      <c r="T100" s="99"/>
      <c r="U100" s="103"/>
      <c r="V100" s="99"/>
      <c r="W100" s="103"/>
      <c r="X100" s="99"/>
      <c r="Y100" s="103"/>
      <c r="Z100" s="99"/>
      <c r="AA100" s="103"/>
      <c r="AB100" s="99"/>
      <c r="AC100" s="103"/>
      <c r="AD100" s="121" t="str">
        <f t="shared" si="4"/>
        <v/>
      </c>
      <c r="AE100" s="92"/>
      <c r="AI100" s="26">
        <f>ROWS($AI$7:$AI99)</f>
        <v>93</v>
      </c>
      <c r="AJ100" s="85" t="str">
        <f>IF(OR($T100="",$G100=""),"",MAX($AJ$7:$AN99)+1)</f>
        <v/>
      </c>
      <c r="AK100" s="85" t="str">
        <f>IF(OR(V100="",$G100=""),"",MAX($AJ$7:$AN99,$AJ100:AJ100)+1)</f>
        <v/>
      </c>
      <c r="AL100" s="85" t="str">
        <f>IF(OR(X100="",$G100=""),"",MAX($AJ$7:$AN99,$AJ100:AK100)+1)</f>
        <v/>
      </c>
      <c r="AM100" s="85" t="str">
        <f>IF(OR(Z100="",$G100=""),"",MAX($AJ$7:$AN99,$AJ100:AL100)+1)</f>
        <v/>
      </c>
      <c r="AN100" s="85" t="str">
        <f>IF(OR(AB100="",$G100=""),"",MAX($AJ$7:$AN99,$AJ100:AM100)+1)</f>
        <v/>
      </c>
      <c r="AP100" s="85" t="str">
        <f>IF($G100="","",MAX($AP$7:$AP99)+1)</f>
        <v/>
      </c>
      <c r="AQ100" s="85" t="str">
        <f>IF($G100="","",IF($Q100="","",RANK($Q100,$Q$8:$Q$1000,1)+COUNTIFS($Q$8:$Q100,$Q100)-1))</f>
        <v/>
      </c>
      <c r="AR100" s="85" t="str">
        <f>IF($G100="","",IF($AW100="","",RANK($AW100,$AW$8:$AW$1000,1)+COUNTIFS($AW$8:$AW100,$AW100)-1))</f>
        <v/>
      </c>
      <c r="AS100" s="85" t="str">
        <f>IF($G100="","",IF($AX100="","",RANK($AX100,$AX$8:$AX$1000,1)+COUNTIFS($AX$8:$AX100,$AX100)-1))</f>
        <v/>
      </c>
      <c r="AU100" s="85" t="str">
        <f t="shared" si="5"/>
        <v/>
      </c>
      <c r="AW100" s="209" t="str">
        <f ca="1">IF($G100="","",IF($Q100="","",IF(AND($S100&lt;1,$Q100&lt;TODAY()),$Q100,"")))</f>
        <v/>
      </c>
      <c r="AX100" s="209" t="str">
        <f t="shared" ca="1" si="7"/>
        <v/>
      </c>
    </row>
    <row r="101" spans="1:50">
      <c r="A101" s="20" t="str">
        <f>IF('יעדים משרדיים ותקשובים'!$E$7="","",'יעדים משרדיים ותקשובים'!$E$7)</f>
        <v>משרד ראש הממשלה</v>
      </c>
      <c r="B101" s="20" t="str">
        <f>IF('יעדים משרדיים ותקשובים'!$I$9="","",'יעדים משרדיים ותקשובים'!$I$9)</f>
        <v>pmo</v>
      </c>
      <c r="C101" s="26">
        <f>ROWS($C$7:$C100)</f>
        <v>94</v>
      </c>
      <c r="D101" s="26" t="str">
        <f>IF(E101="","",INDEX('פעילויות המשרד'!$D$8:$D$150,MATCH(E101,'פעילויות המשרד'!$E$8:$E$150,0)))</f>
        <v/>
      </c>
      <c r="E101" s="17"/>
      <c r="F101" s="26" t="str">
        <f>IF(G101="","",COUNTIFS($D$8:$D101,$D101))</f>
        <v/>
      </c>
      <c r="G101" s="344" t="str">
        <f>IF(OR($E101="",$H101=""),"",IFERROR(CONCATENATE($D101,".",COUNTIFS($D$8:$D101,$D101)),"טעות בהזנה"))</f>
        <v/>
      </c>
      <c r="H101" s="102"/>
      <c r="I101" s="275" t="str">
        <f>IF($E101="","",IF($D101="","",INDEX('פעילויות המשרד'!G:G,MATCH($D101,'פעילויות המשרד'!$D:$D,0))))</f>
        <v/>
      </c>
      <c r="J101" s="275" t="str">
        <f>IF($E101="","",IF($D101="","",INDEX('פעילויות המשרד'!H:H,MATCH($D101,'פעילויות המשרד'!$D:$D,0))))</f>
        <v/>
      </c>
      <c r="K101" s="275" t="str">
        <f>IF($E101="","",IF($D101="","",INDEX('פעילויות המשרד'!K:K,MATCH($D101,'פעילויות המשרד'!$D:$D,0))))</f>
        <v/>
      </c>
      <c r="L101" s="275" t="str">
        <f>IF($E101="","",IF($D101="","",INDEX('פעילויות המשרד'!L:L,MATCH($D101,'פעילויות המשרד'!$D:$D,0))))</f>
        <v/>
      </c>
      <c r="M101" s="275" t="str">
        <f>IF($E101="","",IF($D101="","",INDEX('פעילויות המשרד'!X:X,MATCH($D101,'פעילויות המשרד'!$D:$D,0))))</f>
        <v/>
      </c>
      <c r="N101" s="102"/>
      <c r="O101" s="102"/>
      <c r="P101" s="100"/>
      <c r="Q101" s="100"/>
      <c r="R101" s="98"/>
      <c r="S101" s="101"/>
      <c r="T101" s="99"/>
      <c r="U101" s="103"/>
      <c r="V101" s="99"/>
      <c r="W101" s="103"/>
      <c r="X101" s="99"/>
      <c r="Y101" s="103"/>
      <c r="Z101" s="99"/>
      <c r="AA101" s="103"/>
      <c r="AB101" s="99"/>
      <c r="AC101" s="103"/>
      <c r="AD101" s="121" t="str">
        <f t="shared" si="4"/>
        <v/>
      </c>
      <c r="AE101" s="17"/>
      <c r="AI101" s="26">
        <f>ROWS($AI$7:$AI100)</f>
        <v>94</v>
      </c>
      <c r="AJ101" s="85" t="str">
        <f>IF(OR($T101="",$G101=""),"",MAX($AJ$7:$AN100)+1)</f>
        <v/>
      </c>
      <c r="AK101" s="85" t="str">
        <f>IF(OR(V101="",$G101=""),"",MAX($AJ$7:$AN100,$AJ101:AJ101)+1)</f>
        <v/>
      </c>
      <c r="AL101" s="85" t="str">
        <f>IF(OR(X101="",$G101=""),"",MAX($AJ$7:$AN100,$AJ101:AK101)+1)</f>
        <v/>
      </c>
      <c r="AM101" s="85" t="str">
        <f>IF(OR(Z101="",$G101=""),"",MAX($AJ$7:$AN100,$AJ101:AL101)+1)</f>
        <v/>
      </c>
      <c r="AN101" s="85" t="str">
        <f>IF(OR(AB101="",$G101=""),"",MAX($AJ$7:$AN100,$AJ101:AM101)+1)</f>
        <v/>
      </c>
      <c r="AP101" s="85" t="str">
        <f>IF($G101="","",MAX($AP$7:$AP100)+1)</f>
        <v/>
      </c>
      <c r="AQ101" s="85" t="str">
        <f>IF($G101="","",IF($Q101="","",RANK($Q101,$Q$8:$Q$1000,1)+COUNTIFS($Q$8:$Q101,$Q101)-1))</f>
        <v/>
      </c>
      <c r="AR101" s="85" t="str">
        <f>IF($G101="","",IF($AW101="","",RANK($AW101,$AW$8:$AW$1000,1)+COUNTIFS($AW$8:$AW101,$AW101)-1))</f>
        <v/>
      </c>
      <c r="AS101" s="85" t="str">
        <f>IF($G101="","",IF($AX101="","",RANK($AX101,$AX$8:$AX$1000,1)+COUNTIFS($AX$8:$AX101,$AX101)-1))</f>
        <v/>
      </c>
      <c r="AU101" s="85" t="str">
        <f t="shared" si="5"/>
        <v/>
      </c>
      <c r="AW101" s="209" t="str">
        <f ca="1">IF($G101="","",IF($Q101="","",IF(AND($S101&lt;1,$Q101&lt;TODAY()),$Q101,"")))</f>
        <v/>
      </c>
      <c r="AX101" s="209" t="str">
        <f t="shared" ca="1" si="7"/>
        <v/>
      </c>
    </row>
    <row r="102" spans="1:50">
      <c r="A102" s="20" t="str">
        <f>IF('יעדים משרדיים ותקשובים'!$E$7="","",'יעדים משרדיים ותקשובים'!$E$7)</f>
        <v>משרד ראש הממשלה</v>
      </c>
      <c r="B102" s="20" t="str">
        <f>IF('יעדים משרדיים ותקשובים'!$I$9="","",'יעדים משרדיים ותקשובים'!$I$9)</f>
        <v>pmo</v>
      </c>
      <c r="C102" s="26">
        <f>ROWS($C$7:$C101)</f>
        <v>95</v>
      </c>
      <c r="D102" s="26" t="str">
        <f>IF(E102="","",INDEX('פעילויות המשרד'!$D$8:$D$150,MATCH(E102,'פעילויות המשרד'!$E$8:$E$150,0)))</f>
        <v/>
      </c>
      <c r="E102" s="17"/>
      <c r="F102" s="26" t="str">
        <f>IF(G102="","",COUNTIFS($D$8:$D102,$D102))</f>
        <v/>
      </c>
      <c r="G102" s="344" t="str">
        <f>IF(OR($E102="",$H102=""),"",IFERROR(CONCATENATE($D102,".",COUNTIFS($D$8:$D102,$D102)),"טעות בהזנה"))</f>
        <v/>
      </c>
      <c r="H102" s="102"/>
      <c r="I102" s="275" t="str">
        <f>IF($E102="","",IF($D102="","",INDEX('פעילויות המשרד'!G:G,MATCH($D102,'פעילויות המשרד'!$D:$D,0))))</f>
        <v/>
      </c>
      <c r="J102" s="275" t="str">
        <f>IF($E102="","",IF($D102="","",INDEX('פעילויות המשרד'!H:H,MATCH($D102,'פעילויות המשרד'!$D:$D,0))))</f>
        <v/>
      </c>
      <c r="K102" s="275" t="str">
        <f>IF($E102="","",IF($D102="","",INDEX('פעילויות המשרד'!K:K,MATCH($D102,'פעילויות המשרד'!$D:$D,0))))</f>
        <v/>
      </c>
      <c r="L102" s="275" t="str">
        <f>IF($E102="","",IF($D102="","",INDEX('פעילויות המשרד'!L:L,MATCH($D102,'פעילויות המשרד'!$D:$D,0))))</f>
        <v/>
      </c>
      <c r="M102" s="275" t="str">
        <f>IF($E102="","",IF($D102="","",INDEX('פעילויות המשרד'!X:X,MATCH($D102,'פעילויות המשרד'!$D:$D,0))))</f>
        <v/>
      </c>
      <c r="N102" s="102"/>
      <c r="O102" s="102"/>
      <c r="P102" s="100"/>
      <c r="Q102" s="100"/>
      <c r="R102" s="98"/>
      <c r="S102" s="101"/>
      <c r="T102" s="99"/>
      <c r="U102" s="103"/>
      <c r="V102" s="99"/>
      <c r="W102" s="103"/>
      <c r="X102" s="99"/>
      <c r="Y102" s="103"/>
      <c r="Z102" s="99"/>
      <c r="AA102" s="103"/>
      <c r="AB102" s="99"/>
      <c r="AC102" s="103"/>
      <c r="AD102" s="121" t="str">
        <f t="shared" si="4"/>
        <v/>
      </c>
      <c r="AE102" s="17"/>
      <c r="AI102" s="26">
        <f>ROWS($AI$7:$AI101)</f>
        <v>95</v>
      </c>
      <c r="AJ102" s="85" t="str">
        <f>IF(OR($T102="",$G102=""),"",MAX($AJ$7:$AN101)+1)</f>
        <v/>
      </c>
      <c r="AK102" s="85" t="str">
        <f>IF(OR(V102="",$G102=""),"",MAX($AJ$7:$AN101,$AJ102:AJ102)+1)</f>
        <v/>
      </c>
      <c r="AL102" s="85" t="str">
        <f>IF(OR(X102="",$G102=""),"",MAX($AJ$7:$AN101,$AJ102:AK102)+1)</f>
        <v/>
      </c>
      <c r="AM102" s="85" t="str">
        <f>IF(OR(Z102="",$G102=""),"",MAX($AJ$7:$AN101,$AJ102:AL102)+1)</f>
        <v/>
      </c>
      <c r="AN102" s="85" t="str">
        <f>IF(OR(AB102="",$G102=""),"",MAX($AJ$7:$AN101,$AJ102:AM102)+1)</f>
        <v/>
      </c>
      <c r="AP102" s="85" t="str">
        <f>IF($G102="","",MAX($AP$7:$AP101)+1)</f>
        <v/>
      </c>
      <c r="AQ102" s="85" t="str">
        <f>IF($G102="","",IF($Q102="","",RANK($Q102,$Q$8:$Q$1000,1)+COUNTIFS($Q$8:$Q102,$Q102)-1))</f>
        <v/>
      </c>
      <c r="AR102" s="85" t="str">
        <f>IF($G102="","",IF($AW102="","",RANK($AW102,$AW$8:$AW$1000,1)+COUNTIFS($AW$8:$AW102,$AW102)-1))</f>
        <v/>
      </c>
      <c r="AS102" s="85" t="str">
        <f>IF($G102="","",IF($AX102="","",RANK($AX102,$AX$8:$AX$1000,1)+COUNTIFS($AX$8:$AX102,$AX102)-1))</f>
        <v/>
      </c>
      <c r="AU102" s="85" t="str">
        <f t="shared" si="5"/>
        <v/>
      </c>
      <c r="AW102" s="209" t="str">
        <f ca="1">IF($G102="","",IF($Q102="","",IF(AND($S102&lt;1,$Q102&lt;TODAY()),$Q102,"")))</f>
        <v/>
      </c>
      <c r="AX102" s="209" t="str">
        <f t="shared" ca="1" si="7"/>
        <v/>
      </c>
    </row>
    <row r="103" spans="1:50">
      <c r="A103" s="20" t="str">
        <f>IF('יעדים משרדיים ותקשובים'!$E$7="","",'יעדים משרדיים ותקשובים'!$E$7)</f>
        <v>משרד ראש הממשלה</v>
      </c>
      <c r="B103" s="20" t="str">
        <f>IF('יעדים משרדיים ותקשובים'!$I$9="","",'יעדים משרדיים ותקשובים'!$I$9)</f>
        <v>pmo</v>
      </c>
      <c r="C103" s="26">
        <f>ROWS($C$7:$C102)</f>
        <v>96</v>
      </c>
      <c r="D103" s="26" t="str">
        <f>IF(E103="","",INDEX('פעילויות המשרד'!$D$8:$D$150,MATCH(E103,'פעילויות המשרד'!$E$8:$E$150,0)))</f>
        <v/>
      </c>
      <c r="E103" s="17"/>
      <c r="F103" s="26" t="str">
        <f>IF(G103="","",COUNTIFS($D$8:$D103,$D103))</f>
        <v/>
      </c>
      <c r="G103" s="344" t="str">
        <f>IF(OR($E103="",$H103=""),"",IFERROR(CONCATENATE($D103,".",COUNTIFS($D$8:$D103,$D103)),"טעות בהזנה"))</f>
        <v/>
      </c>
      <c r="H103" s="102"/>
      <c r="I103" s="275" t="str">
        <f>IF($E103="","",IF($D103="","",INDEX('פעילויות המשרד'!G:G,MATCH($D103,'פעילויות המשרד'!$D:$D,0))))</f>
        <v/>
      </c>
      <c r="J103" s="275" t="str">
        <f>IF($E103="","",IF($D103="","",INDEX('פעילויות המשרד'!H:H,MATCH($D103,'פעילויות המשרד'!$D:$D,0))))</f>
        <v/>
      </c>
      <c r="K103" s="275" t="str">
        <f>IF($E103="","",IF($D103="","",INDEX('פעילויות המשרד'!K:K,MATCH($D103,'פעילויות המשרד'!$D:$D,0))))</f>
        <v/>
      </c>
      <c r="L103" s="275" t="str">
        <f>IF($E103="","",IF($D103="","",INDEX('פעילויות המשרד'!L:L,MATCH($D103,'פעילויות המשרד'!$D:$D,0))))</f>
        <v/>
      </c>
      <c r="M103" s="275" t="str">
        <f>IF($E103="","",IF($D103="","",INDEX('פעילויות המשרד'!X:X,MATCH($D103,'פעילויות המשרד'!$D:$D,0))))</f>
        <v/>
      </c>
      <c r="N103" s="102"/>
      <c r="O103" s="102"/>
      <c r="P103" s="100"/>
      <c r="Q103" s="100"/>
      <c r="R103" s="98"/>
      <c r="S103" s="101"/>
      <c r="T103" s="99"/>
      <c r="U103" s="103"/>
      <c r="V103" s="99"/>
      <c r="W103" s="103"/>
      <c r="X103" s="99"/>
      <c r="Y103" s="103"/>
      <c r="Z103" s="99"/>
      <c r="AA103" s="103"/>
      <c r="AB103" s="99"/>
      <c r="AC103" s="103"/>
      <c r="AD103" s="121" t="str">
        <f t="shared" si="4"/>
        <v/>
      </c>
      <c r="AE103" s="17"/>
      <c r="AI103" s="26">
        <f>ROWS($AI$7:$AI102)</f>
        <v>96</v>
      </c>
      <c r="AJ103" s="85" t="str">
        <f>IF(OR($T103="",$G103=""),"",MAX($AJ$7:$AN102)+1)</f>
        <v/>
      </c>
      <c r="AK103" s="85" t="str">
        <f>IF(OR(V103="",$G103=""),"",MAX($AJ$7:$AN102,$AJ103:AJ103)+1)</f>
        <v/>
      </c>
      <c r="AL103" s="85" t="str">
        <f>IF(OR(X103="",$G103=""),"",MAX($AJ$7:$AN102,$AJ103:AK103)+1)</f>
        <v/>
      </c>
      <c r="AM103" s="85" t="str">
        <f>IF(OR(Z103="",$G103=""),"",MAX($AJ$7:$AN102,$AJ103:AL103)+1)</f>
        <v/>
      </c>
      <c r="AN103" s="85" t="str">
        <f>IF(OR(AB103="",$G103=""),"",MAX($AJ$7:$AN102,$AJ103:AM103)+1)</f>
        <v/>
      </c>
      <c r="AP103" s="85" t="str">
        <f>IF($G103="","",MAX($AP$7:$AP102)+1)</f>
        <v/>
      </c>
      <c r="AQ103" s="85" t="str">
        <f>IF($G103="","",IF($Q103="","",RANK($Q103,$Q$8:$Q$1000,1)+COUNTIFS($Q$8:$Q103,$Q103)-1))</f>
        <v/>
      </c>
      <c r="AR103" s="85" t="str">
        <f>IF($G103="","",IF($AW103="","",RANK($AW103,$AW$8:$AW$1000,1)+COUNTIFS($AW$8:$AW103,$AW103)-1))</f>
        <v/>
      </c>
      <c r="AS103" s="85" t="str">
        <f>IF($G103="","",IF($AX103="","",RANK($AX103,$AX$8:$AX$1000,1)+COUNTIFS($AX$8:$AX103,$AX103)-1))</f>
        <v/>
      </c>
      <c r="AU103" s="85" t="str">
        <f t="shared" si="5"/>
        <v/>
      </c>
      <c r="AW103" s="209" t="str">
        <f t="shared" ca="1" si="6"/>
        <v/>
      </c>
      <c r="AX103" s="209" t="str">
        <f t="shared" ca="1" si="7"/>
        <v/>
      </c>
    </row>
    <row r="104" spans="1:50">
      <c r="A104" s="20" t="str">
        <f>IF('יעדים משרדיים ותקשובים'!$E$7="","",'יעדים משרדיים ותקשובים'!$E$7)</f>
        <v>משרד ראש הממשלה</v>
      </c>
      <c r="B104" s="20" t="str">
        <f>IF('יעדים משרדיים ותקשובים'!$I$9="","",'יעדים משרדיים ותקשובים'!$I$9)</f>
        <v>pmo</v>
      </c>
      <c r="C104" s="26">
        <f>ROWS($C$7:$C103)</f>
        <v>97</v>
      </c>
      <c r="D104" s="26" t="str">
        <f>IF(E104="","",INDEX('פעילויות המשרד'!$D$8:$D$150,MATCH(E104,'פעילויות המשרד'!$E$8:$E$150,0)))</f>
        <v/>
      </c>
      <c r="E104" s="17"/>
      <c r="F104" s="26" t="str">
        <f>IF(G104="","",COUNTIFS($D$8:$D104,$D104))</f>
        <v/>
      </c>
      <c r="G104" s="344" t="str">
        <f>IF(OR($E104="",$H104=""),"",IFERROR(CONCATENATE($D104,".",COUNTIFS($D$8:$D104,$D104)),"טעות בהזנה"))</f>
        <v/>
      </c>
      <c r="H104" s="102"/>
      <c r="I104" s="275" t="str">
        <f>IF($E104="","",IF($D104="","",INDEX('פעילויות המשרד'!G:G,MATCH($D104,'פעילויות המשרד'!$D:$D,0))))</f>
        <v/>
      </c>
      <c r="J104" s="275" t="str">
        <f>IF($E104="","",IF($D104="","",INDEX('פעילויות המשרד'!H:H,MATCH($D104,'פעילויות המשרד'!$D:$D,0))))</f>
        <v/>
      </c>
      <c r="K104" s="275" t="str">
        <f>IF($E104="","",IF($D104="","",INDEX('פעילויות המשרד'!K:K,MATCH($D104,'פעילויות המשרד'!$D:$D,0))))</f>
        <v/>
      </c>
      <c r="L104" s="275" t="str">
        <f>IF($E104="","",IF($D104="","",INDEX('פעילויות המשרד'!L:L,MATCH($D104,'פעילויות המשרד'!$D:$D,0))))</f>
        <v/>
      </c>
      <c r="M104" s="275" t="str">
        <f>IF($E104="","",IF($D104="","",INDEX('פעילויות המשרד'!X:X,MATCH($D104,'פעילויות המשרד'!$D:$D,0))))</f>
        <v/>
      </c>
      <c r="N104" s="102"/>
      <c r="O104" s="102"/>
      <c r="P104" s="100"/>
      <c r="Q104" s="100"/>
      <c r="R104" s="98"/>
      <c r="S104" s="101"/>
      <c r="T104" s="99"/>
      <c r="U104" s="103"/>
      <c r="V104" s="99"/>
      <c r="W104" s="103"/>
      <c r="X104" s="99"/>
      <c r="Y104" s="103"/>
      <c r="Z104" s="99"/>
      <c r="AA104" s="103"/>
      <c r="AB104" s="99"/>
      <c r="AC104" s="103"/>
      <c r="AD104" s="121" t="str">
        <f t="shared" si="4"/>
        <v/>
      </c>
      <c r="AE104" s="17"/>
      <c r="AI104" s="26">
        <f>ROWS($AI$7:$AI103)</f>
        <v>97</v>
      </c>
      <c r="AJ104" s="85" t="str">
        <f>IF(OR($T104="",$G104=""),"",MAX($AJ$7:$AN103)+1)</f>
        <v/>
      </c>
      <c r="AK104" s="85" t="str">
        <f>IF(OR(V104="",$G104=""),"",MAX($AJ$7:$AN103,$AJ104:AJ104)+1)</f>
        <v/>
      </c>
      <c r="AL104" s="85" t="str">
        <f>IF(OR(X104="",$G104=""),"",MAX($AJ$7:$AN103,$AJ104:AK104)+1)</f>
        <v/>
      </c>
      <c r="AM104" s="85" t="str">
        <f>IF(OR(Z104="",$G104=""),"",MAX($AJ$7:$AN103,$AJ104:AL104)+1)</f>
        <v/>
      </c>
      <c r="AN104" s="85" t="str">
        <f>IF(OR(AB104="",$G104=""),"",MAX($AJ$7:$AN103,$AJ104:AM104)+1)</f>
        <v/>
      </c>
      <c r="AP104" s="85" t="str">
        <f>IF($G104="","",MAX($AP$7:$AP103)+1)</f>
        <v/>
      </c>
      <c r="AQ104" s="85" t="str">
        <f>IF($G104="","",IF($Q104="","",RANK($Q104,$Q$8:$Q$1000,1)+COUNTIFS($Q$8:$Q104,$Q104)-1))</f>
        <v/>
      </c>
      <c r="AR104" s="85" t="str">
        <f>IF($G104="","",IF($AW104="","",RANK($AW104,$AW$8:$AW$1000,1)+COUNTIFS($AW$8:$AW104,$AW104)-1))</f>
        <v/>
      </c>
      <c r="AS104" s="85" t="str">
        <f>IF($G104="","",IF($AX104="","",RANK($AX104,$AX$8:$AX$1000,1)+COUNTIFS($AX$8:$AX104,$AX104)-1))</f>
        <v/>
      </c>
      <c r="AU104" s="85" t="str">
        <f t="shared" si="5"/>
        <v/>
      </c>
      <c r="AW104" s="209" t="str">
        <f t="shared" ca="1" si="6"/>
        <v/>
      </c>
      <c r="AX104" s="209" t="str">
        <f t="shared" ca="1" si="7"/>
        <v/>
      </c>
    </row>
    <row r="105" spans="1:50">
      <c r="A105" s="20" t="str">
        <f>IF('יעדים משרדיים ותקשובים'!$E$7="","",'יעדים משרדיים ותקשובים'!$E$7)</f>
        <v>משרד ראש הממשלה</v>
      </c>
      <c r="B105" s="20" t="str">
        <f>IF('יעדים משרדיים ותקשובים'!$I$9="","",'יעדים משרדיים ותקשובים'!$I$9)</f>
        <v>pmo</v>
      </c>
      <c r="C105" s="26">
        <f>ROWS($C$7:$C104)</f>
        <v>98</v>
      </c>
      <c r="D105" s="26" t="str">
        <f>IF(E105="","",INDEX('פעילויות המשרד'!$D$8:$D$150,MATCH(E105,'פעילויות המשרד'!$E$8:$E$150,0)))</f>
        <v/>
      </c>
      <c r="E105" s="17"/>
      <c r="F105" s="26" t="str">
        <f>IF(G105="","",COUNTIFS($D$8:$D105,$D105))</f>
        <v/>
      </c>
      <c r="G105" s="344" t="str">
        <f>IF(OR($E105="",$H105=""),"",IFERROR(CONCATENATE($D105,".",COUNTIFS($D$8:$D105,$D105)),"טעות בהזנה"))</f>
        <v/>
      </c>
      <c r="H105" s="102"/>
      <c r="I105" s="275" t="str">
        <f>IF($E105="","",IF($D105="","",INDEX('פעילויות המשרד'!G:G,MATCH($D105,'פעילויות המשרד'!$D:$D,0))))</f>
        <v/>
      </c>
      <c r="J105" s="275" t="str">
        <f>IF($E105="","",IF($D105="","",INDEX('פעילויות המשרד'!H:H,MATCH($D105,'פעילויות המשרד'!$D:$D,0))))</f>
        <v/>
      </c>
      <c r="K105" s="275" t="str">
        <f>IF($E105="","",IF($D105="","",INDEX('פעילויות המשרד'!K:K,MATCH($D105,'פעילויות המשרד'!$D:$D,0))))</f>
        <v/>
      </c>
      <c r="L105" s="275" t="str">
        <f>IF($E105="","",IF($D105="","",INDEX('פעילויות המשרד'!L:L,MATCH($D105,'פעילויות המשרד'!$D:$D,0))))</f>
        <v/>
      </c>
      <c r="M105" s="275" t="str">
        <f>IF($E105="","",IF($D105="","",INDEX('פעילויות המשרד'!X:X,MATCH($D105,'פעילויות המשרד'!$D:$D,0))))</f>
        <v/>
      </c>
      <c r="N105" s="102"/>
      <c r="O105" s="102"/>
      <c r="P105" s="100"/>
      <c r="Q105" s="100"/>
      <c r="R105" s="98"/>
      <c r="S105" s="101"/>
      <c r="T105" s="99"/>
      <c r="U105" s="103"/>
      <c r="V105" s="99"/>
      <c r="W105" s="103"/>
      <c r="X105" s="99"/>
      <c r="Y105" s="103"/>
      <c r="Z105" s="99"/>
      <c r="AA105" s="103"/>
      <c r="AB105" s="99"/>
      <c r="AC105" s="103"/>
      <c r="AD105" s="121" t="str">
        <f t="shared" si="4"/>
        <v/>
      </c>
      <c r="AE105" s="17"/>
      <c r="AI105" s="26">
        <f>ROWS($AI$7:$AI104)</f>
        <v>98</v>
      </c>
      <c r="AJ105" s="85" t="str">
        <f>IF(OR($T105="",$G105=""),"",MAX($AJ$7:$AN104)+1)</f>
        <v/>
      </c>
      <c r="AK105" s="85" t="str">
        <f>IF(OR(V105="",$G105=""),"",MAX($AJ$7:$AN104,$AJ105:AJ105)+1)</f>
        <v/>
      </c>
      <c r="AL105" s="85" t="str">
        <f>IF(OR(X105="",$G105=""),"",MAX($AJ$7:$AN104,$AJ105:AK105)+1)</f>
        <v/>
      </c>
      <c r="AM105" s="85" t="str">
        <f>IF(OR(Z105="",$G105=""),"",MAX($AJ$7:$AN104,$AJ105:AL105)+1)</f>
        <v/>
      </c>
      <c r="AN105" s="85" t="str">
        <f>IF(OR(AB105="",$G105=""),"",MAX($AJ$7:$AN104,$AJ105:AM105)+1)</f>
        <v/>
      </c>
      <c r="AP105" s="85" t="str">
        <f>IF($G105="","",MAX($AP$7:$AP104)+1)</f>
        <v/>
      </c>
      <c r="AQ105" s="85" t="str">
        <f>IF($G105="","",IF($Q105="","",RANK($Q105,$Q$8:$Q$1000,1)+COUNTIFS($Q$8:$Q105,$Q105)-1))</f>
        <v/>
      </c>
      <c r="AR105" s="85" t="str">
        <f>IF($G105="","",IF($AW105="","",RANK($AW105,$AW$8:$AW$1000,1)+COUNTIFS($AW$8:$AW105,$AW105)-1))</f>
        <v/>
      </c>
      <c r="AS105" s="85" t="str">
        <f>IF($G105="","",IF($AX105="","",RANK($AX105,$AX$8:$AX$1000,1)+COUNTIFS($AX$8:$AX105,$AX105)-1))</f>
        <v/>
      </c>
      <c r="AU105" s="85" t="str">
        <f t="shared" si="5"/>
        <v/>
      </c>
      <c r="AW105" s="209" t="str">
        <f t="shared" ca="1" si="6"/>
        <v/>
      </c>
      <c r="AX105" s="209" t="str">
        <f t="shared" ca="1" si="7"/>
        <v/>
      </c>
    </row>
    <row r="106" spans="1:50">
      <c r="A106" s="20" t="str">
        <f>IF('יעדים משרדיים ותקשובים'!$E$7="","",'יעדים משרדיים ותקשובים'!$E$7)</f>
        <v>משרד ראש הממשלה</v>
      </c>
      <c r="B106" s="20" t="str">
        <f>IF('יעדים משרדיים ותקשובים'!$I$9="","",'יעדים משרדיים ותקשובים'!$I$9)</f>
        <v>pmo</v>
      </c>
      <c r="C106" s="26">
        <f>ROWS($C$7:$C105)</f>
        <v>99</v>
      </c>
      <c r="D106" s="26" t="str">
        <f>IF(E106="","",INDEX('פעילויות המשרד'!$D$8:$D$150,MATCH(E106,'פעילויות המשרד'!$E$8:$E$150,0)))</f>
        <v/>
      </c>
      <c r="E106" s="17"/>
      <c r="F106" s="26" t="str">
        <f>IF(G106="","",COUNTIFS($D$8:$D106,$D106))</f>
        <v/>
      </c>
      <c r="G106" s="344" t="str">
        <f>IF(OR($E106="",$H106=""),"",IFERROR(CONCATENATE($D106,".",COUNTIFS($D$8:$D106,$D106)),"טעות בהזנה"))</f>
        <v/>
      </c>
      <c r="H106" s="102"/>
      <c r="I106" s="275" t="str">
        <f>IF($E106="","",IF($D106="","",INDEX('פעילויות המשרד'!G:G,MATCH($D106,'פעילויות המשרד'!$D:$D,0))))</f>
        <v/>
      </c>
      <c r="J106" s="275" t="str">
        <f>IF($E106="","",IF($D106="","",INDEX('פעילויות המשרד'!H:H,MATCH($D106,'פעילויות המשרד'!$D:$D,0))))</f>
        <v/>
      </c>
      <c r="K106" s="275" t="str">
        <f>IF($E106="","",IF($D106="","",INDEX('פעילויות המשרד'!K:K,MATCH($D106,'פעילויות המשרד'!$D:$D,0))))</f>
        <v/>
      </c>
      <c r="L106" s="275" t="str">
        <f>IF($E106="","",IF($D106="","",INDEX('פעילויות המשרד'!L:L,MATCH($D106,'פעילויות המשרד'!$D:$D,0))))</f>
        <v/>
      </c>
      <c r="M106" s="275" t="str">
        <f>IF($E106="","",IF($D106="","",INDEX('פעילויות המשרד'!X:X,MATCH($D106,'פעילויות המשרד'!$D:$D,0))))</f>
        <v/>
      </c>
      <c r="N106" s="102"/>
      <c r="O106" s="102"/>
      <c r="P106" s="100"/>
      <c r="Q106" s="100"/>
      <c r="R106" s="98"/>
      <c r="S106" s="101"/>
      <c r="T106" s="99"/>
      <c r="U106" s="103"/>
      <c r="V106" s="99"/>
      <c r="W106" s="103"/>
      <c r="X106" s="99"/>
      <c r="Y106" s="103"/>
      <c r="Z106" s="99"/>
      <c r="AA106" s="103"/>
      <c r="AB106" s="99"/>
      <c r="AC106" s="103"/>
      <c r="AD106" s="121" t="str">
        <f t="shared" si="4"/>
        <v/>
      </c>
      <c r="AE106" s="17"/>
      <c r="AI106" s="26">
        <f>ROWS($AI$7:$AI105)</f>
        <v>99</v>
      </c>
      <c r="AJ106" s="85" t="str">
        <f>IF(OR($T106="",$G106=""),"",MAX($AJ$7:$AN105)+1)</f>
        <v/>
      </c>
      <c r="AK106" s="85" t="str">
        <f>IF(OR(V106="",$G106=""),"",MAX($AJ$7:$AN105,$AJ106:AJ106)+1)</f>
        <v/>
      </c>
      <c r="AL106" s="85" t="str">
        <f>IF(OR(X106="",$G106=""),"",MAX($AJ$7:$AN105,$AJ106:AK106)+1)</f>
        <v/>
      </c>
      <c r="AM106" s="85" t="str">
        <f>IF(OR(Z106="",$G106=""),"",MAX($AJ$7:$AN105,$AJ106:AL106)+1)</f>
        <v/>
      </c>
      <c r="AN106" s="85" t="str">
        <f>IF(OR(AB106="",$G106=""),"",MAX($AJ$7:$AN105,$AJ106:AM106)+1)</f>
        <v/>
      </c>
      <c r="AP106" s="85" t="str">
        <f>IF($G106="","",MAX($AP$7:$AP105)+1)</f>
        <v/>
      </c>
      <c r="AQ106" s="85" t="str">
        <f>IF($G106="","",IF($Q106="","",RANK($Q106,$Q$8:$Q$1000,1)+COUNTIFS($Q$8:$Q106,$Q106)-1))</f>
        <v/>
      </c>
      <c r="AR106" s="85" t="str">
        <f>IF($G106="","",IF($AW106="","",RANK($AW106,$AW$8:$AW$1000,1)+COUNTIFS($AW$8:$AW106,$AW106)-1))</f>
        <v/>
      </c>
      <c r="AS106" s="85" t="str">
        <f>IF($G106="","",IF($AX106="","",RANK($AX106,$AX$8:$AX$1000,1)+COUNTIFS($AX$8:$AX106,$AX106)-1))</f>
        <v/>
      </c>
      <c r="AU106" s="85" t="str">
        <f t="shared" si="5"/>
        <v/>
      </c>
      <c r="AW106" s="209" t="str">
        <f t="shared" ca="1" si="6"/>
        <v/>
      </c>
      <c r="AX106" s="209" t="str">
        <f t="shared" ca="1" si="7"/>
        <v/>
      </c>
    </row>
    <row r="107" spans="1:50">
      <c r="A107" s="20" t="str">
        <f>IF('יעדים משרדיים ותקשובים'!$E$7="","",'יעדים משרדיים ותקשובים'!$E$7)</f>
        <v>משרד ראש הממשלה</v>
      </c>
      <c r="B107" s="20" t="str">
        <f>IF('יעדים משרדיים ותקשובים'!$I$9="","",'יעדים משרדיים ותקשובים'!$I$9)</f>
        <v>pmo</v>
      </c>
      <c r="C107" s="26">
        <f>ROWS($C$7:$C106)</f>
        <v>100</v>
      </c>
      <c r="D107" s="26" t="str">
        <f>IF(E107="","",INDEX('פעילויות המשרד'!$D$8:$D$150,MATCH(E107,'פעילויות המשרד'!$E$8:$E$150,0)))</f>
        <v/>
      </c>
      <c r="E107" s="17"/>
      <c r="F107" s="26" t="str">
        <f>IF(G107="","",COUNTIFS($D$8:$D107,$D107))</f>
        <v/>
      </c>
      <c r="G107" s="344" t="str">
        <f>IF(OR($E107="",$H107=""),"",IFERROR(CONCATENATE($D107,".",COUNTIFS($D$8:$D107,$D107)),"טעות בהזנה"))</f>
        <v/>
      </c>
      <c r="H107" s="102"/>
      <c r="I107" s="275" t="str">
        <f>IF($E107="","",IF($D107="","",INDEX('פעילויות המשרד'!G:G,MATCH($D107,'פעילויות המשרד'!$D:$D,0))))</f>
        <v/>
      </c>
      <c r="J107" s="275" t="str">
        <f>IF($E107="","",IF($D107="","",INDEX('פעילויות המשרד'!H:H,MATCH($D107,'פעילויות המשרד'!$D:$D,0))))</f>
        <v/>
      </c>
      <c r="K107" s="275" t="str">
        <f>IF($E107="","",IF($D107="","",INDEX('פעילויות המשרד'!K:K,MATCH($D107,'פעילויות המשרד'!$D:$D,0))))</f>
        <v/>
      </c>
      <c r="L107" s="275" t="str">
        <f>IF($E107="","",IF($D107="","",INDEX('פעילויות המשרד'!L:L,MATCH($D107,'פעילויות המשרד'!$D:$D,0))))</f>
        <v/>
      </c>
      <c r="M107" s="275" t="str">
        <f>IF($E107="","",IF($D107="","",INDEX('פעילויות המשרד'!X:X,MATCH($D107,'פעילויות המשרד'!$D:$D,0))))</f>
        <v/>
      </c>
      <c r="N107" s="102"/>
      <c r="O107" s="102"/>
      <c r="P107" s="100"/>
      <c r="Q107" s="100"/>
      <c r="R107" s="98"/>
      <c r="S107" s="101"/>
      <c r="T107" s="99"/>
      <c r="U107" s="103"/>
      <c r="V107" s="99"/>
      <c r="W107" s="103"/>
      <c r="X107" s="99"/>
      <c r="Y107" s="103"/>
      <c r="Z107" s="99"/>
      <c r="AA107" s="103"/>
      <c r="AB107" s="99"/>
      <c r="AC107" s="103"/>
      <c r="AD107" s="121" t="str">
        <f t="shared" si="4"/>
        <v/>
      </c>
      <c r="AE107" s="17"/>
      <c r="AI107" s="26">
        <f>ROWS($AI$7:$AI106)</f>
        <v>100</v>
      </c>
      <c r="AJ107" s="85" t="str">
        <f>IF(OR($T107="",$G107=""),"",MAX($AJ$7:$AN106)+1)</f>
        <v/>
      </c>
      <c r="AK107" s="85" t="str">
        <f>IF(OR(V107="",$G107=""),"",MAX($AJ$7:$AN106,$AJ107:AJ107)+1)</f>
        <v/>
      </c>
      <c r="AL107" s="85" t="str">
        <f>IF(OR(X107="",$G107=""),"",MAX($AJ$7:$AN106,$AJ107:AK107)+1)</f>
        <v/>
      </c>
      <c r="AM107" s="85" t="str">
        <f>IF(OR(Z107="",$G107=""),"",MAX($AJ$7:$AN106,$AJ107:AL107)+1)</f>
        <v/>
      </c>
      <c r="AN107" s="85" t="str">
        <f>IF(OR(AB107="",$G107=""),"",MAX($AJ$7:$AN106,$AJ107:AM107)+1)</f>
        <v/>
      </c>
      <c r="AP107" s="85" t="str">
        <f>IF($G107="","",MAX($AP$7:$AP106)+1)</f>
        <v/>
      </c>
      <c r="AQ107" s="85" t="str">
        <f>IF($G107="","",IF($Q107="","",RANK($Q107,$Q$8:$Q$1000,1)+COUNTIFS($Q$8:$Q107,$Q107)-1))</f>
        <v/>
      </c>
      <c r="AR107" s="85" t="str">
        <f>IF($G107="","",IF($AW107="","",RANK($AW107,$AW$8:$AW$1000,1)+COUNTIFS($AW$8:$AW107,$AW107)-1))</f>
        <v/>
      </c>
      <c r="AS107" s="85" t="str">
        <f>IF($G107="","",IF($AX107="","",RANK($AX107,$AX$8:$AX$1000,1)+COUNTIFS($AX$8:$AX107,$AX107)-1))</f>
        <v/>
      </c>
      <c r="AU107" s="85" t="str">
        <f t="shared" si="5"/>
        <v/>
      </c>
      <c r="AW107" s="209" t="str">
        <f t="shared" ca="1" si="6"/>
        <v/>
      </c>
      <c r="AX107" s="209" t="str">
        <f t="shared" ca="1" si="7"/>
        <v/>
      </c>
    </row>
    <row r="108" spans="1:50">
      <c r="A108" s="20" t="str">
        <f>IF('יעדים משרדיים ותקשובים'!$E$7="","",'יעדים משרדיים ותקשובים'!$E$7)</f>
        <v>משרד ראש הממשלה</v>
      </c>
      <c r="B108" s="20" t="str">
        <f>IF('יעדים משרדיים ותקשובים'!$I$9="","",'יעדים משרדיים ותקשובים'!$I$9)</f>
        <v>pmo</v>
      </c>
      <c r="C108" s="26">
        <f>ROWS($C$7:$C107)</f>
        <v>101</v>
      </c>
      <c r="D108" s="26" t="str">
        <f>IF(E108="","",INDEX('פעילויות המשרד'!$D$8:$D$150,MATCH(E108,'פעילויות המשרד'!$E$8:$E$150,0)))</f>
        <v/>
      </c>
      <c r="E108" s="17"/>
      <c r="F108" s="26" t="str">
        <f>IF(G108="","",COUNTIFS($D$8:$D108,$D108))</f>
        <v/>
      </c>
      <c r="G108" s="344" t="str">
        <f>IF(OR($E108="",$H108=""),"",IFERROR(CONCATENATE($D108,".",COUNTIFS($D$8:$D108,$D108)),"טעות בהזנה"))</f>
        <v/>
      </c>
      <c r="H108" s="99"/>
      <c r="I108" s="275" t="str">
        <f>IF($E108="","",IF($D108="","",INDEX('פעילויות המשרד'!G:G,MATCH($D108,'פעילויות המשרד'!$D:$D,0))))</f>
        <v/>
      </c>
      <c r="J108" s="275" t="str">
        <f>IF($E108="","",IF($D108="","",INDEX('פעילויות המשרד'!H:H,MATCH($D108,'פעילויות המשרד'!$D:$D,0))))</f>
        <v/>
      </c>
      <c r="K108" s="275" t="str">
        <f>IF($E108="","",IF($D108="","",INDEX('פעילויות המשרד'!K:K,MATCH($D108,'פעילויות המשרד'!$D:$D,0))))</f>
        <v/>
      </c>
      <c r="L108" s="275" t="str">
        <f>IF($E108="","",IF($D108="","",INDEX('פעילויות המשרד'!L:L,MATCH($D108,'פעילויות המשרד'!$D:$D,0))))</f>
        <v/>
      </c>
      <c r="M108" s="275" t="str">
        <f>IF($E108="","",IF($D108="","",INDEX('פעילויות המשרד'!X:X,MATCH($D108,'פעילויות המשרד'!$D:$D,0))))</f>
        <v/>
      </c>
      <c r="N108" s="99"/>
      <c r="O108" s="99"/>
      <c r="P108" s="100"/>
      <c r="Q108" s="100"/>
      <c r="R108" s="98"/>
      <c r="S108" s="101"/>
      <c r="T108" s="99"/>
      <c r="U108" s="103"/>
      <c r="V108" s="99"/>
      <c r="W108" s="103"/>
      <c r="X108" s="99"/>
      <c r="Y108" s="103"/>
      <c r="Z108" s="99"/>
      <c r="AA108" s="103"/>
      <c r="AB108" s="99"/>
      <c r="AC108" s="103"/>
      <c r="AD108" s="121" t="str">
        <f t="shared" si="4"/>
        <v/>
      </c>
      <c r="AE108" s="92"/>
      <c r="AI108" s="26">
        <f>ROWS($AI$7:$AI107)</f>
        <v>101</v>
      </c>
      <c r="AJ108" s="85" t="str">
        <f>IF(OR($T108="",$G108=""),"",MAX($AJ$7:$AN107)+1)</f>
        <v/>
      </c>
      <c r="AK108" s="85" t="str">
        <f>IF(OR(V108="",$G108=""),"",MAX($AJ$7:$AN107,$AJ108:AJ108)+1)</f>
        <v/>
      </c>
      <c r="AL108" s="85" t="str">
        <f>IF(OR(X108="",$G108=""),"",MAX($AJ$7:$AN107,$AJ108:AK108)+1)</f>
        <v/>
      </c>
      <c r="AM108" s="85" t="str">
        <f>IF(OR(Z108="",$G108=""),"",MAX($AJ$7:$AN107,$AJ108:AL108)+1)</f>
        <v/>
      </c>
      <c r="AN108" s="85" t="str">
        <f>IF(OR(AB108="",$G108=""),"",MAX($AJ$7:$AN107,$AJ108:AM108)+1)</f>
        <v/>
      </c>
      <c r="AP108" s="85" t="str">
        <f>IF($G108="","",MAX($AP$7:$AP107)+1)</f>
        <v/>
      </c>
      <c r="AQ108" s="85" t="str">
        <f>IF($G108="","",IF($Q108="","",RANK($Q108,$Q$8:$Q$1000,1)+COUNTIFS($Q$8:$Q108,$Q108)-1))</f>
        <v/>
      </c>
      <c r="AR108" s="85" t="str">
        <f>IF($G108="","",IF($AW108="","",RANK($AW108,$AW$8:$AW$1000,1)+COUNTIFS($AW$8:$AW108,$AW108)-1))</f>
        <v/>
      </c>
      <c r="AS108" s="85" t="str">
        <f>IF($G108="","",IF($AX108="","",RANK($AX108,$AX$8:$AX$1000,1)+COUNTIFS($AX$8:$AX108,$AX108)-1))</f>
        <v/>
      </c>
      <c r="AU108" s="85" t="str">
        <f t="shared" si="5"/>
        <v/>
      </c>
      <c r="AW108" s="209" t="str">
        <f ca="1">IF($G108="","",IF($Q108="","",IF(AND($S108&lt;1,$Q108&lt;TODAY()),$Q108,"")))</f>
        <v/>
      </c>
      <c r="AX108" s="209" t="str">
        <f t="shared" ca="1" si="7"/>
        <v/>
      </c>
    </row>
    <row r="109" spans="1:50">
      <c r="A109" s="20" t="str">
        <f>IF('יעדים משרדיים ותקשובים'!$E$7="","",'יעדים משרדיים ותקשובים'!$E$7)</f>
        <v>משרד ראש הממשלה</v>
      </c>
      <c r="B109" s="20" t="str">
        <f>IF('יעדים משרדיים ותקשובים'!$I$9="","",'יעדים משרדיים ותקשובים'!$I$9)</f>
        <v>pmo</v>
      </c>
      <c r="C109" s="26">
        <f>ROWS($C$7:$C108)</f>
        <v>102</v>
      </c>
      <c r="D109" s="26" t="str">
        <f>IF(E109="","",INDEX('פעילויות המשרד'!$D$8:$D$150,MATCH(E109,'פעילויות המשרד'!$E$8:$E$150,0)))</f>
        <v/>
      </c>
      <c r="E109" s="17"/>
      <c r="F109" s="26" t="str">
        <f>IF(G109="","",COUNTIFS($D$8:$D109,$D109))</f>
        <v/>
      </c>
      <c r="G109" s="344" t="str">
        <f>IF(OR($E109="",$H109=""),"",IFERROR(CONCATENATE($D109,".",COUNTIFS($D$8:$D109,$D109)),"טעות בהזנה"))</f>
        <v/>
      </c>
      <c r="H109" s="99"/>
      <c r="I109" s="275" t="str">
        <f>IF($E109="","",IF($D109="","",INDEX('פעילויות המשרד'!G:G,MATCH($D109,'פעילויות המשרד'!$D:$D,0))))</f>
        <v/>
      </c>
      <c r="J109" s="275" t="str">
        <f>IF($E109="","",IF($D109="","",INDEX('פעילויות המשרד'!H:H,MATCH($D109,'פעילויות המשרד'!$D:$D,0))))</f>
        <v/>
      </c>
      <c r="K109" s="275" t="str">
        <f>IF($E109="","",IF($D109="","",INDEX('פעילויות המשרד'!K:K,MATCH($D109,'פעילויות המשרד'!$D:$D,0))))</f>
        <v/>
      </c>
      <c r="L109" s="275" t="str">
        <f>IF($E109="","",IF($D109="","",INDEX('פעילויות המשרד'!L:L,MATCH($D109,'פעילויות המשרד'!$D:$D,0))))</f>
        <v/>
      </c>
      <c r="M109" s="275" t="str">
        <f>IF($E109="","",IF($D109="","",INDEX('פעילויות המשרד'!X:X,MATCH($D109,'פעילויות המשרד'!$D:$D,0))))</f>
        <v/>
      </c>
      <c r="N109" s="99"/>
      <c r="O109" s="99"/>
      <c r="P109" s="100"/>
      <c r="Q109" s="100"/>
      <c r="R109" s="98"/>
      <c r="S109" s="101"/>
      <c r="T109" s="99"/>
      <c r="U109" s="103"/>
      <c r="V109" s="99"/>
      <c r="W109" s="103"/>
      <c r="X109" s="99"/>
      <c r="Y109" s="103"/>
      <c r="Z109" s="99"/>
      <c r="AA109" s="103"/>
      <c r="AB109" s="99"/>
      <c r="AC109" s="103"/>
      <c r="AD109" s="121" t="str">
        <f t="shared" si="4"/>
        <v/>
      </c>
      <c r="AE109" s="92"/>
      <c r="AI109" s="26">
        <f>ROWS($AI$7:$AI108)</f>
        <v>102</v>
      </c>
      <c r="AJ109" s="85" t="str">
        <f>IF(OR($T109="",$G109=""),"",MAX($AJ$7:$AN108)+1)</f>
        <v/>
      </c>
      <c r="AK109" s="85" t="str">
        <f>IF(OR(V109="",$G109=""),"",MAX($AJ$7:$AN108,$AJ109:AJ109)+1)</f>
        <v/>
      </c>
      <c r="AL109" s="85" t="str">
        <f>IF(OR(X109="",$G109=""),"",MAX($AJ$7:$AN108,$AJ109:AK109)+1)</f>
        <v/>
      </c>
      <c r="AM109" s="85" t="str">
        <f>IF(OR(Z109="",$G109=""),"",MAX($AJ$7:$AN108,$AJ109:AL109)+1)</f>
        <v/>
      </c>
      <c r="AN109" s="85" t="str">
        <f>IF(OR(AB109="",$G109=""),"",MAX($AJ$7:$AN108,$AJ109:AM109)+1)</f>
        <v/>
      </c>
      <c r="AP109" s="85" t="str">
        <f>IF($G109="","",MAX($AP$7:$AP108)+1)</f>
        <v/>
      </c>
      <c r="AQ109" s="85" t="str">
        <f>IF($G109="","",IF($Q109="","",RANK($Q109,$Q$8:$Q$1000,1)+COUNTIFS($Q$8:$Q109,$Q109)-1))</f>
        <v/>
      </c>
      <c r="AR109" s="85" t="str">
        <f>IF($G109="","",IF($AW109="","",RANK($AW109,$AW$8:$AW$1000,1)+COUNTIFS($AW$8:$AW109,$AW109)-1))</f>
        <v/>
      </c>
      <c r="AS109" s="85" t="str">
        <f>IF($G109="","",IF($AX109="","",RANK($AX109,$AX$8:$AX$1000,1)+COUNTIFS($AX$8:$AX109,$AX109)-1))</f>
        <v/>
      </c>
      <c r="AU109" s="85" t="str">
        <f t="shared" si="5"/>
        <v/>
      </c>
      <c r="AW109" s="209" t="str">
        <f ca="1">IF($G109="","",IF($Q109="","",IF(AND($S109&lt;1,$Q109&lt;TODAY()),$Q109,"")))</f>
        <v/>
      </c>
      <c r="AX109" s="209" t="str">
        <f t="shared" ca="1" si="7"/>
        <v/>
      </c>
    </row>
    <row r="110" spans="1:50">
      <c r="A110" s="20" t="str">
        <f>IF('יעדים משרדיים ותקשובים'!$E$7="","",'יעדים משרדיים ותקשובים'!$E$7)</f>
        <v>משרד ראש הממשלה</v>
      </c>
      <c r="B110" s="20" t="str">
        <f>IF('יעדים משרדיים ותקשובים'!$I$9="","",'יעדים משרדיים ותקשובים'!$I$9)</f>
        <v>pmo</v>
      </c>
      <c r="C110" s="26">
        <f>ROWS($C$7:$C109)</f>
        <v>103</v>
      </c>
      <c r="D110" s="26" t="str">
        <f>IF(E110="","",INDEX('פעילויות המשרד'!$D$8:$D$150,MATCH(E110,'פעילויות המשרד'!$E$8:$E$150,0)))</f>
        <v/>
      </c>
      <c r="E110" s="17"/>
      <c r="F110" s="26" t="str">
        <f>IF(G110="","",COUNTIFS($D$8:$D110,$D110))</f>
        <v/>
      </c>
      <c r="G110" s="344" t="str">
        <f>IF(OR($E110="",$H110=""),"",IFERROR(CONCATENATE($D110,".",COUNTIFS($D$8:$D110,$D110)),"טעות בהזנה"))</f>
        <v/>
      </c>
      <c r="H110" s="99"/>
      <c r="I110" s="275" t="str">
        <f>IF($E110="","",IF($D110="","",INDEX('פעילויות המשרד'!G:G,MATCH($D110,'פעילויות המשרד'!$D:$D,0))))</f>
        <v/>
      </c>
      <c r="J110" s="275" t="str">
        <f>IF($E110="","",IF($D110="","",INDEX('פעילויות המשרד'!H:H,MATCH($D110,'פעילויות המשרד'!$D:$D,0))))</f>
        <v/>
      </c>
      <c r="K110" s="275" t="str">
        <f>IF($E110="","",IF($D110="","",INDEX('פעילויות המשרד'!K:K,MATCH($D110,'פעילויות המשרד'!$D:$D,0))))</f>
        <v/>
      </c>
      <c r="L110" s="275" t="str">
        <f>IF($E110="","",IF($D110="","",INDEX('פעילויות המשרד'!L:L,MATCH($D110,'פעילויות המשרד'!$D:$D,0))))</f>
        <v/>
      </c>
      <c r="M110" s="275" t="str">
        <f>IF($E110="","",IF($D110="","",INDEX('פעילויות המשרד'!X:X,MATCH($D110,'פעילויות המשרד'!$D:$D,0))))</f>
        <v/>
      </c>
      <c r="N110" s="99"/>
      <c r="O110" s="99"/>
      <c r="P110" s="100"/>
      <c r="Q110" s="100"/>
      <c r="R110" s="98"/>
      <c r="S110" s="101"/>
      <c r="T110" s="99"/>
      <c r="U110" s="103"/>
      <c r="V110" s="99"/>
      <c r="W110" s="103"/>
      <c r="X110" s="99"/>
      <c r="Y110" s="103"/>
      <c r="Z110" s="99"/>
      <c r="AA110" s="103"/>
      <c r="AB110" s="99"/>
      <c r="AC110" s="103"/>
      <c r="AD110" s="121" t="str">
        <f t="shared" si="4"/>
        <v/>
      </c>
      <c r="AE110" s="92"/>
      <c r="AI110" s="26">
        <f>ROWS($AI$7:$AI109)</f>
        <v>103</v>
      </c>
      <c r="AJ110" s="85" t="str">
        <f>IF(OR($T110="",$G110=""),"",MAX($AJ$7:$AN109)+1)</f>
        <v/>
      </c>
      <c r="AK110" s="85" t="str">
        <f>IF(OR(V110="",$G110=""),"",MAX($AJ$7:$AN109,$AJ110:AJ110)+1)</f>
        <v/>
      </c>
      <c r="AL110" s="85" t="str">
        <f>IF(OR(X110="",$G110=""),"",MAX($AJ$7:$AN109,$AJ110:AK110)+1)</f>
        <v/>
      </c>
      <c r="AM110" s="85" t="str">
        <f>IF(OR(Z110="",$G110=""),"",MAX($AJ$7:$AN109,$AJ110:AL110)+1)</f>
        <v/>
      </c>
      <c r="AN110" s="85" t="str">
        <f>IF(OR(AB110="",$G110=""),"",MAX($AJ$7:$AN109,$AJ110:AM110)+1)</f>
        <v/>
      </c>
      <c r="AP110" s="85" t="str">
        <f>IF($G110="","",MAX($AP$7:$AP109)+1)</f>
        <v/>
      </c>
      <c r="AQ110" s="85" t="str">
        <f>IF($G110="","",IF($Q110="","",RANK($Q110,$Q$8:$Q$1000,1)+COUNTIFS($Q$8:$Q110,$Q110)-1))</f>
        <v/>
      </c>
      <c r="AR110" s="85" t="str">
        <f>IF($G110="","",IF($AW110="","",RANK($AW110,$AW$8:$AW$1000,1)+COUNTIFS($AW$8:$AW110,$AW110)-1))</f>
        <v/>
      </c>
      <c r="AS110" s="85" t="str">
        <f>IF($G110="","",IF($AX110="","",RANK($AX110,$AX$8:$AX$1000,1)+COUNTIFS($AX$8:$AX110,$AX110)-1))</f>
        <v/>
      </c>
      <c r="AU110" s="85" t="str">
        <f t="shared" si="5"/>
        <v/>
      </c>
      <c r="AW110" s="209" t="str">
        <f ca="1">IF($G110="","",IF($Q110="","",IF(AND($S110&lt;1,$Q110&lt;TODAY()),$Q110,"")))</f>
        <v/>
      </c>
      <c r="AX110" s="209" t="str">
        <f t="shared" ca="1" si="7"/>
        <v/>
      </c>
    </row>
    <row r="111" spans="1:50">
      <c r="A111" s="20" t="str">
        <f>IF('יעדים משרדיים ותקשובים'!$E$7="","",'יעדים משרדיים ותקשובים'!$E$7)</f>
        <v>משרד ראש הממשלה</v>
      </c>
      <c r="B111" s="20" t="str">
        <f>IF('יעדים משרדיים ותקשובים'!$I$9="","",'יעדים משרדיים ותקשובים'!$I$9)</f>
        <v>pmo</v>
      </c>
      <c r="C111" s="26">
        <f>ROWS($C$7:$C110)</f>
        <v>104</v>
      </c>
      <c r="D111" s="26" t="str">
        <f>IF(E111="","",INDEX('פעילויות המשרד'!$D$8:$D$150,MATCH(E111,'פעילויות המשרד'!$E$8:$E$150,0)))</f>
        <v/>
      </c>
      <c r="E111" s="17"/>
      <c r="F111" s="26" t="str">
        <f>IF(G111="","",COUNTIFS($D$8:$D111,$D111))</f>
        <v/>
      </c>
      <c r="G111" s="344" t="str">
        <f>IF(OR($E111="",$H111=""),"",IFERROR(CONCATENATE($D111,".",COUNTIFS($D$8:$D111,$D111)),"טעות בהזנה"))</f>
        <v/>
      </c>
      <c r="H111" s="102"/>
      <c r="I111" s="275" t="str">
        <f>IF($E111="","",IF($D111="","",INDEX('פעילויות המשרד'!G:G,MATCH($D111,'פעילויות המשרד'!$D:$D,0))))</f>
        <v/>
      </c>
      <c r="J111" s="275" t="str">
        <f>IF($E111="","",IF($D111="","",INDEX('פעילויות המשרד'!H:H,MATCH($D111,'פעילויות המשרד'!$D:$D,0))))</f>
        <v/>
      </c>
      <c r="K111" s="275" t="str">
        <f>IF($E111="","",IF($D111="","",INDEX('פעילויות המשרד'!K:K,MATCH($D111,'פעילויות המשרד'!$D:$D,0))))</f>
        <v/>
      </c>
      <c r="L111" s="275" t="str">
        <f>IF($E111="","",IF($D111="","",INDEX('פעילויות המשרד'!L:L,MATCH($D111,'פעילויות המשרד'!$D:$D,0))))</f>
        <v/>
      </c>
      <c r="M111" s="275" t="str">
        <f>IF($E111="","",IF($D111="","",INDEX('פעילויות המשרד'!X:X,MATCH($D111,'פעילויות המשרד'!$D:$D,0))))</f>
        <v/>
      </c>
      <c r="N111" s="102"/>
      <c r="O111" s="102"/>
      <c r="P111" s="100"/>
      <c r="Q111" s="100"/>
      <c r="R111" s="98"/>
      <c r="S111" s="101"/>
      <c r="T111" s="99"/>
      <c r="U111" s="103"/>
      <c r="V111" s="99"/>
      <c r="W111" s="103"/>
      <c r="X111" s="99"/>
      <c r="Y111" s="103"/>
      <c r="Z111" s="99"/>
      <c r="AA111" s="103"/>
      <c r="AB111" s="99"/>
      <c r="AC111" s="103"/>
      <c r="AD111" s="121" t="str">
        <f t="shared" si="4"/>
        <v/>
      </c>
      <c r="AE111" s="17"/>
      <c r="AI111" s="26">
        <f>ROWS($AI$7:$AI110)</f>
        <v>104</v>
      </c>
      <c r="AJ111" s="85" t="str">
        <f>IF(OR($T111="",$G111=""),"",MAX($AJ$7:$AN110)+1)</f>
        <v/>
      </c>
      <c r="AK111" s="85" t="str">
        <f>IF(OR(V111="",$G111=""),"",MAX($AJ$7:$AN110,$AJ111:AJ111)+1)</f>
        <v/>
      </c>
      <c r="AL111" s="85" t="str">
        <f>IF(OR(X111="",$G111=""),"",MAX($AJ$7:$AN110,$AJ111:AK111)+1)</f>
        <v/>
      </c>
      <c r="AM111" s="85" t="str">
        <f>IF(OR(Z111="",$G111=""),"",MAX($AJ$7:$AN110,$AJ111:AL111)+1)</f>
        <v/>
      </c>
      <c r="AN111" s="85" t="str">
        <f>IF(OR(AB111="",$G111=""),"",MAX($AJ$7:$AN110,$AJ111:AM111)+1)</f>
        <v/>
      </c>
      <c r="AP111" s="85" t="str">
        <f>IF($G111="","",MAX($AP$7:$AP110)+1)</f>
        <v/>
      </c>
      <c r="AQ111" s="85" t="str">
        <f>IF($G111="","",IF($Q111="","",RANK($Q111,$Q$8:$Q$1000,1)+COUNTIFS($Q$8:$Q111,$Q111)-1))</f>
        <v/>
      </c>
      <c r="AR111" s="85" t="str">
        <f>IF($G111="","",IF($AW111="","",RANK($AW111,$AW$8:$AW$1000,1)+COUNTIFS($AW$8:$AW111,$AW111)-1))</f>
        <v/>
      </c>
      <c r="AS111" s="85" t="str">
        <f>IF($G111="","",IF($AX111="","",RANK($AX111,$AX$8:$AX$1000,1)+COUNTIFS($AX$8:$AX111,$AX111)-1))</f>
        <v/>
      </c>
      <c r="AU111" s="85" t="str">
        <f t="shared" si="5"/>
        <v/>
      </c>
      <c r="AW111" s="209" t="str">
        <f ca="1">IF($G111="","",IF($Q111="","",IF(AND($S111&lt;1,$Q111&lt;TODAY()),$Q111,"")))</f>
        <v/>
      </c>
      <c r="AX111" s="209" t="str">
        <f t="shared" ca="1" si="7"/>
        <v/>
      </c>
    </row>
    <row r="112" spans="1:50">
      <c r="A112" s="20" t="str">
        <f>IF('יעדים משרדיים ותקשובים'!$E$7="","",'יעדים משרדיים ותקשובים'!$E$7)</f>
        <v>משרד ראש הממשלה</v>
      </c>
      <c r="B112" s="20" t="str">
        <f>IF('יעדים משרדיים ותקשובים'!$I$9="","",'יעדים משרדיים ותקשובים'!$I$9)</f>
        <v>pmo</v>
      </c>
      <c r="C112" s="26">
        <f>ROWS($C$7:$C111)</f>
        <v>105</v>
      </c>
      <c r="D112" s="26" t="str">
        <f>IF(E112="","",INDEX('פעילויות המשרד'!$D$8:$D$150,MATCH(E112,'פעילויות המשרד'!$E$8:$E$150,0)))</f>
        <v/>
      </c>
      <c r="E112" s="17"/>
      <c r="F112" s="26" t="str">
        <f>IF(G112="","",COUNTIFS($D$8:$D112,$D112))</f>
        <v/>
      </c>
      <c r="G112" s="344" t="str">
        <f>IF(OR($E112="",$H112=""),"",IFERROR(CONCATENATE($D112,".",COUNTIFS($D$8:$D112,$D112)),"טעות בהזנה"))</f>
        <v/>
      </c>
      <c r="H112" s="102"/>
      <c r="I112" s="275" t="str">
        <f>IF($E112="","",IF($D112="","",INDEX('פעילויות המשרד'!G:G,MATCH($D112,'פעילויות המשרד'!$D:$D,0))))</f>
        <v/>
      </c>
      <c r="J112" s="275" t="str">
        <f>IF($E112="","",IF($D112="","",INDEX('פעילויות המשרד'!H:H,MATCH($D112,'פעילויות המשרד'!$D:$D,0))))</f>
        <v/>
      </c>
      <c r="K112" s="275" t="str">
        <f>IF($E112="","",IF($D112="","",INDEX('פעילויות המשרד'!K:K,MATCH($D112,'פעילויות המשרד'!$D:$D,0))))</f>
        <v/>
      </c>
      <c r="L112" s="275" t="str">
        <f>IF($E112="","",IF($D112="","",INDEX('פעילויות המשרד'!L:L,MATCH($D112,'פעילויות המשרד'!$D:$D,0))))</f>
        <v/>
      </c>
      <c r="M112" s="275" t="str">
        <f>IF($E112="","",IF($D112="","",INDEX('פעילויות המשרד'!X:X,MATCH($D112,'פעילויות המשרד'!$D:$D,0))))</f>
        <v/>
      </c>
      <c r="N112" s="102"/>
      <c r="O112" s="102"/>
      <c r="P112" s="100"/>
      <c r="Q112" s="100"/>
      <c r="R112" s="98"/>
      <c r="S112" s="101"/>
      <c r="T112" s="99"/>
      <c r="U112" s="103"/>
      <c r="V112" s="99"/>
      <c r="W112" s="103"/>
      <c r="X112" s="99"/>
      <c r="Y112" s="103"/>
      <c r="Z112" s="99"/>
      <c r="AA112" s="103"/>
      <c r="AB112" s="99"/>
      <c r="AC112" s="103"/>
      <c r="AD112" s="121" t="str">
        <f t="shared" si="4"/>
        <v/>
      </c>
      <c r="AE112" s="17"/>
      <c r="AI112" s="26">
        <f>ROWS($AI$7:$AI111)</f>
        <v>105</v>
      </c>
      <c r="AJ112" s="85" t="str">
        <f>IF(OR($T112="",$G112=""),"",MAX($AJ$7:$AN111)+1)</f>
        <v/>
      </c>
      <c r="AK112" s="85" t="str">
        <f>IF(OR(V112="",$G112=""),"",MAX($AJ$7:$AN111,$AJ112:AJ112)+1)</f>
        <v/>
      </c>
      <c r="AL112" s="85" t="str">
        <f>IF(OR(X112="",$G112=""),"",MAX($AJ$7:$AN111,$AJ112:AK112)+1)</f>
        <v/>
      </c>
      <c r="AM112" s="85" t="str">
        <f>IF(OR(Z112="",$G112=""),"",MAX($AJ$7:$AN111,$AJ112:AL112)+1)</f>
        <v/>
      </c>
      <c r="AN112" s="85" t="str">
        <f>IF(OR(AB112="",$G112=""),"",MAX($AJ$7:$AN111,$AJ112:AM112)+1)</f>
        <v/>
      </c>
      <c r="AP112" s="85" t="str">
        <f>IF($G112="","",MAX($AP$7:$AP111)+1)</f>
        <v/>
      </c>
      <c r="AQ112" s="85" t="str">
        <f>IF($G112="","",IF($Q112="","",RANK($Q112,$Q$8:$Q$1000,1)+COUNTIFS($Q$8:$Q112,$Q112)-1))</f>
        <v/>
      </c>
      <c r="AR112" s="85" t="str">
        <f>IF($G112="","",IF($AW112="","",RANK($AW112,$AW$8:$AW$1000,1)+COUNTIFS($AW$8:$AW112,$AW112)-1))</f>
        <v/>
      </c>
      <c r="AS112" s="85" t="str">
        <f>IF($G112="","",IF($AX112="","",RANK($AX112,$AX$8:$AX$1000,1)+COUNTIFS($AX$8:$AX112,$AX112)-1))</f>
        <v/>
      </c>
      <c r="AU112" s="85" t="str">
        <f t="shared" si="5"/>
        <v/>
      </c>
      <c r="AW112" s="209" t="str">
        <f ca="1">IF($G112="","",IF($Q112="","",IF(AND($S112&lt;1,$Q112&lt;TODAY()),$Q112,"")))</f>
        <v/>
      </c>
      <c r="AX112" s="209" t="str">
        <f t="shared" ca="1" si="7"/>
        <v/>
      </c>
    </row>
    <row r="113" spans="1:50">
      <c r="A113" s="20" t="str">
        <f>IF('יעדים משרדיים ותקשובים'!$E$7="","",'יעדים משרדיים ותקשובים'!$E$7)</f>
        <v>משרד ראש הממשלה</v>
      </c>
      <c r="B113" s="20" t="str">
        <f>IF('יעדים משרדיים ותקשובים'!$I$9="","",'יעדים משרדיים ותקשובים'!$I$9)</f>
        <v>pmo</v>
      </c>
      <c r="C113" s="26">
        <f>ROWS($C$7:$C112)</f>
        <v>106</v>
      </c>
      <c r="D113" s="26" t="str">
        <f>IF(E113="","",INDEX('פעילויות המשרד'!$D$8:$D$150,MATCH(E113,'פעילויות המשרד'!$E$8:$E$150,0)))</f>
        <v/>
      </c>
      <c r="E113" s="17"/>
      <c r="F113" s="26" t="str">
        <f>IF(G113="","",COUNTIFS($D$8:$D113,$D113))</f>
        <v/>
      </c>
      <c r="G113" s="344" t="str">
        <f>IF(OR($E113="",$H113=""),"",IFERROR(CONCATENATE($D113,".",COUNTIFS($D$8:$D113,$D113)),"טעות בהזנה"))</f>
        <v/>
      </c>
      <c r="H113" s="102"/>
      <c r="I113" s="275" t="str">
        <f>IF($E113="","",IF($D113="","",INDEX('פעילויות המשרד'!G:G,MATCH($D113,'פעילויות המשרד'!$D:$D,0))))</f>
        <v/>
      </c>
      <c r="J113" s="275" t="str">
        <f>IF($E113="","",IF($D113="","",INDEX('פעילויות המשרד'!H:H,MATCH($D113,'פעילויות המשרד'!$D:$D,0))))</f>
        <v/>
      </c>
      <c r="K113" s="275" t="str">
        <f>IF($E113="","",IF($D113="","",INDEX('פעילויות המשרד'!K:K,MATCH($D113,'פעילויות המשרד'!$D:$D,0))))</f>
        <v/>
      </c>
      <c r="L113" s="275" t="str">
        <f>IF($E113="","",IF($D113="","",INDEX('פעילויות המשרד'!L:L,MATCH($D113,'פעילויות המשרד'!$D:$D,0))))</f>
        <v/>
      </c>
      <c r="M113" s="275" t="str">
        <f>IF($E113="","",IF($D113="","",INDEX('פעילויות המשרד'!X:X,MATCH($D113,'פעילויות המשרד'!$D:$D,0))))</f>
        <v/>
      </c>
      <c r="N113" s="102"/>
      <c r="O113" s="102"/>
      <c r="P113" s="100"/>
      <c r="Q113" s="100"/>
      <c r="R113" s="98"/>
      <c r="S113" s="101"/>
      <c r="T113" s="99"/>
      <c r="U113" s="103"/>
      <c r="V113" s="99"/>
      <c r="W113" s="103"/>
      <c r="X113" s="99"/>
      <c r="Y113" s="103"/>
      <c r="Z113" s="99"/>
      <c r="AA113" s="103"/>
      <c r="AB113" s="99"/>
      <c r="AC113" s="103"/>
      <c r="AD113" s="121" t="str">
        <f t="shared" si="4"/>
        <v/>
      </c>
      <c r="AE113" s="17"/>
      <c r="AI113" s="26">
        <f>ROWS($AI$7:$AI112)</f>
        <v>106</v>
      </c>
      <c r="AJ113" s="85" t="str">
        <f>IF(OR($T113="",$G113=""),"",MAX($AJ$7:$AN112)+1)</f>
        <v/>
      </c>
      <c r="AK113" s="85" t="str">
        <f>IF(OR(V113="",$G113=""),"",MAX($AJ$7:$AN112,$AJ113:AJ113)+1)</f>
        <v/>
      </c>
      <c r="AL113" s="85" t="str">
        <f>IF(OR(X113="",$G113=""),"",MAX($AJ$7:$AN112,$AJ113:AK113)+1)</f>
        <v/>
      </c>
      <c r="AM113" s="85" t="str">
        <f>IF(OR(Z113="",$G113=""),"",MAX($AJ$7:$AN112,$AJ113:AL113)+1)</f>
        <v/>
      </c>
      <c r="AN113" s="85" t="str">
        <f>IF(OR(AB113="",$G113=""),"",MAX($AJ$7:$AN112,$AJ113:AM113)+1)</f>
        <v/>
      </c>
      <c r="AP113" s="85" t="str">
        <f>IF($G113="","",MAX($AP$7:$AP112)+1)</f>
        <v/>
      </c>
      <c r="AQ113" s="85" t="str">
        <f>IF($G113="","",IF($Q113="","",RANK($Q113,$Q$8:$Q$1000,1)+COUNTIFS($Q$8:$Q113,$Q113)-1))</f>
        <v/>
      </c>
      <c r="AR113" s="85" t="str">
        <f>IF($G113="","",IF($AW113="","",RANK($AW113,$AW$8:$AW$1000,1)+COUNTIFS($AW$8:$AW113,$AW113)-1))</f>
        <v/>
      </c>
      <c r="AS113" s="85" t="str">
        <f>IF($G113="","",IF($AX113="","",RANK($AX113,$AX$8:$AX$1000,1)+COUNTIFS($AX$8:$AX113,$AX113)-1))</f>
        <v/>
      </c>
      <c r="AU113" s="85" t="str">
        <f t="shared" si="5"/>
        <v/>
      </c>
      <c r="AW113" s="209" t="str">
        <f t="shared" ca="1" si="6"/>
        <v/>
      </c>
      <c r="AX113" s="209" t="str">
        <f t="shared" ca="1" si="7"/>
        <v/>
      </c>
    </row>
    <row r="114" spans="1:50">
      <c r="A114" s="20" t="str">
        <f>IF('יעדים משרדיים ותקשובים'!$E$7="","",'יעדים משרדיים ותקשובים'!$E$7)</f>
        <v>משרד ראש הממשלה</v>
      </c>
      <c r="B114" s="20" t="str">
        <f>IF('יעדים משרדיים ותקשובים'!$I$9="","",'יעדים משרדיים ותקשובים'!$I$9)</f>
        <v>pmo</v>
      </c>
      <c r="C114" s="26">
        <f>ROWS($C$7:$C113)</f>
        <v>107</v>
      </c>
      <c r="D114" s="26" t="str">
        <f>IF(E114="","",INDEX('פעילויות המשרד'!$D$8:$D$150,MATCH(E114,'פעילויות המשרד'!$E$8:$E$150,0)))</f>
        <v/>
      </c>
      <c r="E114" s="17"/>
      <c r="F114" s="26" t="str">
        <f>IF(G114="","",COUNTIFS($D$8:$D114,$D114))</f>
        <v/>
      </c>
      <c r="G114" s="344" t="str">
        <f>IF(OR($E114="",$H114=""),"",IFERROR(CONCATENATE($D114,".",COUNTIFS($D$8:$D114,$D114)),"טעות בהזנה"))</f>
        <v/>
      </c>
      <c r="H114" s="102"/>
      <c r="I114" s="275" t="str">
        <f>IF($E114="","",IF($D114="","",INDEX('פעילויות המשרד'!G:G,MATCH($D114,'פעילויות המשרד'!$D:$D,0))))</f>
        <v/>
      </c>
      <c r="J114" s="275" t="str">
        <f>IF($E114="","",IF($D114="","",INDEX('פעילויות המשרד'!H:H,MATCH($D114,'פעילויות המשרד'!$D:$D,0))))</f>
        <v/>
      </c>
      <c r="K114" s="275" t="str">
        <f>IF($E114="","",IF($D114="","",INDEX('פעילויות המשרד'!K:K,MATCH($D114,'פעילויות המשרד'!$D:$D,0))))</f>
        <v/>
      </c>
      <c r="L114" s="275" t="str">
        <f>IF($E114="","",IF($D114="","",INDEX('פעילויות המשרד'!L:L,MATCH($D114,'פעילויות המשרד'!$D:$D,0))))</f>
        <v/>
      </c>
      <c r="M114" s="275" t="str">
        <f>IF($E114="","",IF($D114="","",INDEX('פעילויות המשרד'!X:X,MATCH($D114,'פעילויות המשרד'!$D:$D,0))))</f>
        <v/>
      </c>
      <c r="N114" s="102"/>
      <c r="O114" s="102"/>
      <c r="P114" s="100"/>
      <c r="Q114" s="100"/>
      <c r="R114" s="98"/>
      <c r="S114" s="101"/>
      <c r="T114" s="99"/>
      <c r="U114" s="103"/>
      <c r="V114" s="99"/>
      <c r="W114" s="103"/>
      <c r="X114" s="99"/>
      <c r="Y114" s="103"/>
      <c r="Z114" s="99"/>
      <c r="AA114" s="103"/>
      <c r="AB114" s="99"/>
      <c r="AC114" s="103"/>
      <c r="AD114" s="121" t="str">
        <f t="shared" si="4"/>
        <v/>
      </c>
      <c r="AE114" s="17"/>
      <c r="AI114" s="26">
        <f>ROWS($AI$7:$AI113)</f>
        <v>107</v>
      </c>
      <c r="AJ114" s="85" t="str">
        <f>IF(OR($T114="",$G114=""),"",MAX($AJ$7:$AN113)+1)</f>
        <v/>
      </c>
      <c r="AK114" s="85" t="str">
        <f>IF(OR(V114="",$G114=""),"",MAX($AJ$7:$AN113,$AJ114:AJ114)+1)</f>
        <v/>
      </c>
      <c r="AL114" s="85" t="str">
        <f>IF(OR(X114="",$G114=""),"",MAX($AJ$7:$AN113,$AJ114:AK114)+1)</f>
        <v/>
      </c>
      <c r="AM114" s="85" t="str">
        <f>IF(OR(Z114="",$G114=""),"",MAX($AJ$7:$AN113,$AJ114:AL114)+1)</f>
        <v/>
      </c>
      <c r="AN114" s="85" t="str">
        <f>IF(OR(AB114="",$G114=""),"",MAX($AJ$7:$AN113,$AJ114:AM114)+1)</f>
        <v/>
      </c>
      <c r="AP114" s="85" t="str">
        <f>IF($G114="","",MAX($AP$7:$AP113)+1)</f>
        <v/>
      </c>
      <c r="AQ114" s="85" t="str">
        <f>IF($G114="","",IF($Q114="","",RANK($Q114,$Q$8:$Q$1000,1)+COUNTIFS($Q$8:$Q114,$Q114)-1))</f>
        <v/>
      </c>
      <c r="AR114" s="85" t="str">
        <f>IF($G114="","",IF($AW114="","",RANK($AW114,$AW$8:$AW$1000,1)+COUNTIFS($AW$8:$AW114,$AW114)-1))</f>
        <v/>
      </c>
      <c r="AS114" s="85" t="str">
        <f>IF($G114="","",IF($AX114="","",RANK($AX114,$AX$8:$AX$1000,1)+COUNTIFS($AX$8:$AX114,$AX114)-1))</f>
        <v/>
      </c>
      <c r="AU114" s="85" t="str">
        <f t="shared" si="5"/>
        <v/>
      </c>
      <c r="AW114" s="209" t="str">
        <f t="shared" ca="1" si="6"/>
        <v/>
      </c>
      <c r="AX114" s="209" t="str">
        <f t="shared" ca="1" si="7"/>
        <v/>
      </c>
    </row>
    <row r="115" spans="1:50">
      <c r="A115" s="20" t="str">
        <f>IF('יעדים משרדיים ותקשובים'!$E$7="","",'יעדים משרדיים ותקשובים'!$E$7)</f>
        <v>משרד ראש הממשלה</v>
      </c>
      <c r="B115" s="20" t="str">
        <f>IF('יעדים משרדיים ותקשובים'!$I$9="","",'יעדים משרדיים ותקשובים'!$I$9)</f>
        <v>pmo</v>
      </c>
      <c r="C115" s="26">
        <f>ROWS($C$7:$C114)</f>
        <v>108</v>
      </c>
      <c r="D115" s="26" t="str">
        <f>IF(E115="","",INDEX('פעילויות המשרד'!$D$8:$D$150,MATCH(E115,'פעילויות המשרד'!$E$8:$E$150,0)))</f>
        <v/>
      </c>
      <c r="E115" s="17"/>
      <c r="F115" s="26" t="str">
        <f>IF(G115="","",COUNTIFS($D$8:$D115,$D115))</f>
        <v/>
      </c>
      <c r="G115" s="344" t="str">
        <f>IF(OR($E115="",$H115=""),"",IFERROR(CONCATENATE($D115,".",COUNTIFS($D$8:$D115,$D115)),"טעות בהזנה"))</f>
        <v/>
      </c>
      <c r="H115" s="102"/>
      <c r="I115" s="275" t="str">
        <f>IF($E115="","",IF($D115="","",INDEX('פעילויות המשרד'!G:G,MATCH($D115,'פעילויות המשרד'!$D:$D,0))))</f>
        <v/>
      </c>
      <c r="J115" s="275" t="str">
        <f>IF($E115="","",IF($D115="","",INDEX('פעילויות המשרד'!H:H,MATCH($D115,'פעילויות המשרד'!$D:$D,0))))</f>
        <v/>
      </c>
      <c r="K115" s="275" t="str">
        <f>IF($E115="","",IF($D115="","",INDEX('פעילויות המשרד'!K:K,MATCH($D115,'פעילויות המשרד'!$D:$D,0))))</f>
        <v/>
      </c>
      <c r="L115" s="275" t="str">
        <f>IF($E115="","",IF($D115="","",INDEX('פעילויות המשרד'!L:L,MATCH($D115,'פעילויות המשרד'!$D:$D,0))))</f>
        <v/>
      </c>
      <c r="M115" s="275" t="str">
        <f>IF($E115="","",IF($D115="","",INDEX('פעילויות המשרד'!X:X,MATCH($D115,'פעילויות המשרד'!$D:$D,0))))</f>
        <v/>
      </c>
      <c r="N115" s="102"/>
      <c r="O115" s="102"/>
      <c r="P115" s="100"/>
      <c r="Q115" s="100"/>
      <c r="R115" s="98"/>
      <c r="S115" s="101"/>
      <c r="T115" s="99"/>
      <c r="U115" s="103"/>
      <c r="V115" s="99"/>
      <c r="W115" s="103"/>
      <c r="X115" s="99"/>
      <c r="Y115" s="103"/>
      <c r="Z115" s="99"/>
      <c r="AA115" s="103"/>
      <c r="AB115" s="99"/>
      <c r="AC115" s="103"/>
      <c r="AD115" s="121" t="str">
        <f t="shared" si="4"/>
        <v/>
      </c>
      <c r="AE115" s="17"/>
      <c r="AI115" s="26">
        <f>ROWS($AI$7:$AI114)</f>
        <v>108</v>
      </c>
      <c r="AJ115" s="85" t="str">
        <f>IF(OR($T115="",$G115=""),"",MAX($AJ$7:$AN114)+1)</f>
        <v/>
      </c>
      <c r="AK115" s="85" t="str">
        <f>IF(OR(V115="",$G115=""),"",MAX($AJ$7:$AN114,$AJ115:AJ115)+1)</f>
        <v/>
      </c>
      <c r="AL115" s="85" t="str">
        <f>IF(OR(X115="",$G115=""),"",MAX($AJ$7:$AN114,$AJ115:AK115)+1)</f>
        <v/>
      </c>
      <c r="AM115" s="85" t="str">
        <f>IF(OR(Z115="",$G115=""),"",MAX($AJ$7:$AN114,$AJ115:AL115)+1)</f>
        <v/>
      </c>
      <c r="AN115" s="85" t="str">
        <f>IF(OR(AB115="",$G115=""),"",MAX($AJ$7:$AN114,$AJ115:AM115)+1)</f>
        <v/>
      </c>
      <c r="AP115" s="85" t="str">
        <f>IF($G115="","",MAX($AP$7:$AP114)+1)</f>
        <v/>
      </c>
      <c r="AQ115" s="85" t="str">
        <f>IF($G115="","",IF($Q115="","",RANK($Q115,$Q$8:$Q$1000,1)+COUNTIFS($Q$8:$Q115,$Q115)-1))</f>
        <v/>
      </c>
      <c r="AR115" s="85" t="str">
        <f>IF($G115="","",IF($AW115="","",RANK($AW115,$AW$8:$AW$1000,1)+COUNTIFS($AW$8:$AW115,$AW115)-1))</f>
        <v/>
      </c>
      <c r="AS115" s="85" t="str">
        <f>IF($G115="","",IF($AX115="","",RANK($AX115,$AX$8:$AX$1000,1)+COUNTIFS($AX$8:$AX115,$AX115)-1))</f>
        <v/>
      </c>
      <c r="AU115" s="85" t="str">
        <f t="shared" si="5"/>
        <v/>
      </c>
      <c r="AW115" s="209" t="str">
        <f t="shared" ca="1" si="6"/>
        <v/>
      </c>
      <c r="AX115" s="209" t="str">
        <f t="shared" ca="1" si="7"/>
        <v/>
      </c>
    </row>
    <row r="116" spans="1:50">
      <c r="A116" s="20" t="str">
        <f>IF('יעדים משרדיים ותקשובים'!$E$7="","",'יעדים משרדיים ותקשובים'!$E$7)</f>
        <v>משרד ראש הממשלה</v>
      </c>
      <c r="B116" s="20" t="str">
        <f>IF('יעדים משרדיים ותקשובים'!$I$9="","",'יעדים משרדיים ותקשובים'!$I$9)</f>
        <v>pmo</v>
      </c>
      <c r="C116" s="26">
        <f>ROWS($C$7:$C115)</f>
        <v>109</v>
      </c>
      <c r="D116" s="26" t="str">
        <f>IF(E116="","",INDEX('פעילויות המשרד'!$D$8:$D$150,MATCH(E116,'פעילויות המשרד'!$E$8:$E$150,0)))</f>
        <v/>
      </c>
      <c r="E116" s="17"/>
      <c r="F116" s="26" t="str">
        <f>IF(G116="","",COUNTIFS($D$8:$D116,$D116))</f>
        <v/>
      </c>
      <c r="G116" s="344" t="str">
        <f>IF(OR($E116="",$H116=""),"",IFERROR(CONCATENATE($D116,".",COUNTIFS($D$8:$D116,$D116)),"טעות בהזנה"))</f>
        <v/>
      </c>
      <c r="H116" s="102"/>
      <c r="I116" s="275" t="str">
        <f>IF($E116="","",IF($D116="","",INDEX('פעילויות המשרד'!G:G,MATCH($D116,'פעילויות המשרד'!$D:$D,0))))</f>
        <v/>
      </c>
      <c r="J116" s="275" t="str">
        <f>IF($E116="","",IF($D116="","",INDEX('פעילויות המשרד'!H:H,MATCH($D116,'פעילויות המשרד'!$D:$D,0))))</f>
        <v/>
      </c>
      <c r="K116" s="275" t="str">
        <f>IF($E116="","",IF($D116="","",INDEX('פעילויות המשרד'!K:K,MATCH($D116,'פעילויות המשרד'!$D:$D,0))))</f>
        <v/>
      </c>
      <c r="L116" s="275" t="str">
        <f>IF($E116="","",IF($D116="","",INDEX('פעילויות המשרד'!L:L,MATCH($D116,'פעילויות המשרד'!$D:$D,0))))</f>
        <v/>
      </c>
      <c r="M116" s="275" t="str">
        <f>IF($E116="","",IF($D116="","",INDEX('פעילויות המשרד'!X:X,MATCH($D116,'פעילויות המשרד'!$D:$D,0))))</f>
        <v/>
      </c>
      <c r="N116" s="102"/>
      <c r="O116" s="102"/>
      <c r="P116" s="100"/>
      <c r="Q116" s="100"/>
      <c r="R116" s="98"/>
      <c r="S116" s="101"/>
      <c r="T116" s="99"/>
      <c r="U116" s="103"/>
      <c r="V116" s="99"/>
      <c r="W116" s="103"/>
      <c r="X116" s="99"/>
      <c r="Y116" s="103"/>
      <c r="Z116" s="99"/>
      <c r="AA116" s="103"/>
      <c r="AB116" s="99"/>
      <c r="AC116" s="103"/>
      <c r="AD116" s="121" t="str">
        <f t="shared" si="4"/>
        <v/>
      </c>
      <c r="AE116" s="17"/>
      <c r="AI116" s="26">
        <f>ROWS($AI$7:$AI115)</f>
        <v>109</v>
      </c>
      <c r="AJ116" s="85" t="str">
        <f>IF(OR($T116="",$G116=""),"",MAX($AJ$7:$AN115)+1)</f>
        <v/>
      </c>
      <c r="AK116" s="85" t="str">
        <f>IF(OR(V116="",$G116=""),"",MAX($AJ$7:$AN115,$AJ116:AJ116)+1)</f>
        <v/>
      </c>
      <c r="AL116" s="85" t="str">
        <f>IF(OR(X116="",$G116=""),"",MAX($AJ$7:$AN115,$AJ116:AK116)+1)</f>
        <v/>
      </c>
      <c r="AM116" s="85" t="str">
        <f>IF(OR(Z116="",$G116=""),"",MAX($AJ$7:$AN115,$AJ116:AL116)+1)</f>
        <v/>
      </c>
      <c r="AN116" s="85" t="str">
        <f>IF(OR(AB116="",$G116=""),"",MAX($AJ$7:$AN115,$AJ116:AM116)+1)</f>
        <v/>
      </c>
      <c r="AP116" s="85" t="str">
        <f>IF($G116="","",MAX($AP$7:$AP115)+1)</f>
        <v/>
      </c>
      <c r="AQ116" s="85" t="str">
        <f>IF($G116="","",IF($Q116="","",RANK($Q116,$Q$8:$Q$1000,1)+COUNTIFS($Q$8:$Q116,$Q116)-1))</f>
        <v/>
      </c>
      <c r="AR116" s="85" t="str">
        <f>IF($G116="","",IF($AW116="","",RANK($AW116,$AW$8:$AW$1000,1)+COUNTIFS($AW$8:$AW116,$AW116)-1))</f>
        <v/>
      </c>
      <c r="AS116" s="85" t="str">
        <f>IF($G116="","",IF($AX116="","",RANK($AX116,$AX$8:$AX$1000,1)+COUNTIFS($AX$8:$AX116,$AX116)-1))</f>
        <v/>
      </c>
      <c r="AU116" s="85" t="str">
        <f t="shared" si="5"/>
        <v/>
      </c>
      <c r="AW116" s="209" t="str">
        <f t="shared" ca="1" si="6"/>
        <v/>
      </c>
      <c r="AX116" s="209" t="str">
        <f t="shared" ca="1" si="7"/>
        <v/>
      </c>
    </row>
    <row r="117" spans="1:50">
      <c r="A117" s="20" t="str">
        <f>IF('יעדים משרדיים ותקשובים'!$E$7="","",'יעדים משרדיים ותקשובים'!$E$7)</f>
        <v>משרד ראש הממשלה</v>
      </c>
      <c r="B117" s="20" t="str">
        <f>IF('יעדים משרדיים ותקשובים'!$I$9="","",'יעדים משרדיים ותקשובים'!$I$9)</f>
        <v>pmo</v>
      </c>
      <c r="C117" s="26">
        <f>ROWS($C$7:$C116)</f>
        <v>110</v>
      </c>
      <c r="D117" s="26" t="str">
        <f>IF(E117="","",INDEX('פעילויות המשרד'!$D$8:$D$150,MATCH(E117,'פעילויות המשרד'!$E$8:$E$150,0)))</f>
        <v/>
      </c>
      <c r="E117" s="17"/>
      <c r="F117" s="26" t="str">
        <f>IF(G117="","",COUNTIFS($D$8:$D117,$D117))</f>
        <v/>
      </c>
      <c r="G117" s="344" t="str">
        <f>IF(OR($E117="",$H117=""),"",IFERROR(CONCATENATE($D117,".",COUNTIFS($D$8:$D117,$D117)),"טעות בהזנה"))</f>
        <v/>
      </c>
      <c r="H117" s="102"/>
      <c r="I117" s="275" t="str">
        <f>IF($E117="","",IF($D117="","",INDEX('פעילויות המשרד'!G:G,MATCH($D117,'פעילויות המשרד'!$D:$D,0))))</f>
        <v/>
      </c>
      <c r="J117" s="275" t="str">
        <f>IF($E117="","",IF($D117="","",INDEX('פעילויות המשרד'!H:H,MATCH($D117,'פעילויות המשרד'!$D:$D,0))))</f>
        <v/>
      </c>
      <c r="K117" s="275" t="str">
        <f>IF($E117="","",IF($D117="","",INDEX('פעילויות המשרד'!K:K,MATCH($D117,'פעילויות המשרד'!$D:$D,0))))</f>
        <v/>
      </c>
      <c r="L117" s="275" t="str">
        <f>IF($E117="","",IF($D117="","",INDEX('פעילויות המשרד'!L:L,MATCH($D117,'פעילויות המשרד'!$D:$D,0))))</f>
        <v/>
      </c>
      <c r="M117" s="275" t="str">
        <f>IF($E117="","",IF($D117="","",INDEX('פעילויות המשרד'!X:X,MATCH($D117,'פעילויות המשרד'!$D:$D,0))))</f>
        <v/>
      </c>
      <c r="N117" s="102"/>
      <c r="O117" s="102"/>
      <c r="P117" s="100"/>
      <c r="Q117" s="100"/>
      <c r="R117" s="98"/>
      <c r="S117" s="101"/>
      <c r="T117" s="99"/>
      <c r="U117" s="103"/>
      <c r="V117" s="99"/>
      <c r="W117" s="103"/>
      <c r="X117" s="99"/>
      <c r="Y117" s="103"/>
      <c r="Z117" s="99"/>
      <c r="AA117" s="103"/>
      <c r="AB117" s="99"/>
      <c r="AC117" s="103"/>
      <c r="AD117" s="121" t="str">
        <f t="shared" si="4"/>
        <v/>
      </c>
      <c r="AE117" s="17"/>
      <c r="AI117" s="26">
        <f>ROWS($AI$7:$AI116)</f>
        <v>110</v>
      </c>
      <c r="AJ117" s="85" t="str">
        <f>IF(OR($T117="",$G117=""),"",MAX($AJ$7:$AN116)+1)</f>
        <v/>
      </c>
      <c r="AK117" s="85" t="str">
        <f>IF(OR(V117="",$G117=""),"",MAX($AJ$7:$AN116,$AJ117:AJ117)+1)</f>
        <v/>
      </c>
      <c r="AL117" s="85" t="str">
        <f>IF(OR(X117="",$G117=""),"",MAX($AJ$7:$AN116,$AJ117:AK117)+1)</f>
        <v/>
      </c>
      <c r="AM117" s="85" t="str">
        <f>IF(OR(Z117="",$G117=""),"",MAX($AJ$7:$AN116,$AJ117:AL117)+1)</f>
        <v/>
      </c>
      <c r="AN117" s="85" t="str">
        <f>IF(OR(AB117="",$G117=""),"",MAX($AJ$7:$AN116,$AJ117:AM117)+1)</f>
        <v/>
      </c>
      <c r="AP117" s="85" t="str">
        <f>IF($G117="","",MAX($AP$7:$AP116)+1)</f>
        <v/>
      </c>
      <c r="AQ117" s="85" t="str">
        <f>IF($G117="","",IF($Q117="","",RANK($Q117,$Q$8:$Q$1000,1)+COUNTIFS($Q$8:$Q117,$Q117)-1))</f>
        <v/>
      </c>
      <c r="AR117" s="85" t="str">
        <f>IF($G117="","",IF($AW117="","",RANK($AW117,$AW$8:$AW$1000,1)+COUNTIFS($AW$8:$AW117,$AW117)-1))</f>
        <v/>
      </c>
      <c r="AS117" s="85" t="str">
        <f>IF($G117="","",IF($AX117="","",RANK($AX117,$AX$8:$AX$1000,1)+COUNTIFS($AX$8:$AX117,$AX117)-1))</f>
        <v/>
      </c>
      <c r="AU117" s="85" t="str">
        <f t="shared" si="5"/>
        <v/>
      </c>
      <c r="AW117" s="209" t="str">
        <f t="shared" ca="1" si="6"/>
        <v/>
      </c>
      <c r="AX117" s="209" t="str">
        <f t="shared" ca="1" si="7"/>
        <v/>
      </c>
    </row>
    <row r="118" spans="1:50">
      <c r="A118" s="20" t="str">
        <f>IF('יעדים משרדיים ותקשובים'!$E$7="","",'יעדים משרדיים ותקשובים'!$E$7)</f>
        <v>משרד ראש הממשלה</v>
      </c>
      <c r="B118" s="20" t="str">
        <f>IF('יעדים משרדיים ותקשובים'!$I$9="","",'יעדים משרדיים ותקשובים'!$I$9)</f>
        <v>pmo</v>
      </c>
      <c r="C118" s="26">
        <f>ROWS($C$7:$C117)</f>
        <v>111</v>
      </c>
      <c r="D118" s="26" t="str">
        <f>IF(E118="","",INDEX('פעילויות המשרד'!$D$8:$D$150,MATCH(E118,'פעילויות המשרד'!$E$8:$E$150,0)))</f>
        <v/>
      </c>
      <c r="E118" s="17"/>
      <c r="F118" s="26" t="str">
        <f>IF(G118="","",COUNTIFS($D$8:$D118,$D118))</f>
        <v/>
      </c>
      <c r="G118" s="344" t="str">
        <f>IF(OR($E118="",$H118=""),"",IFERROR(CONCATENATE($D118,".",COUNTIFS($D$8:$D118,$D118)),"טעות בהזנה"))</f>
        <v/>
      </c>
      <c r="H118" s="99"/>
      <c r="I118" s="275" t="str">
        <f>IF($E118="","",IF($D118="","",INDEX('פעילויות המשרד'!G:G,MATCH($D118,'פעילויות המשרד'!$D:$D,0))))</f>
        <v/>
      </c>
      <c r="J118" s="275" t="str">
        <f>IF($E118="","",IF($D118="","",INDEX('פעילויות המשרד'!H:H,MATCH($D118,'פעילויות המשרד'!$D:$D,0))))</f>
        <v/>
      </c>
      <c r="K118" s="275" t="str">
        <f>IF($E118="","",IF($D118="","",INDEX('פעילויות המשרד'!K:K,MATCH($D118,'פעילויות המשרד'!$D:$D,0))))</f>
        <v/>
      </c>
      <c r="L118" s="275" t="str">
        <f>IF($E118="","",IF($D118="","",INDEX('פעילויות המשרד'!L:L,MATCH($D118,'פעילויות המשרד'!$D:$D,0))))</f>
        <v/>
      </c>
      <c r="M118" s="275" t="str">
        <f>IF($E118="","",IF($D118="","",INDEX('פעילויות המשרד'!X:X,MATCH($D118,'פעילויות המשרד'!$D:$D,0))))</f>
        <v/>
      </c>
      <c r="N118" s="99"/>
      <c r="O118" s="99"/>
      <c r="P118" s="100"/>
      <c r="Q118" s="100"/>
      <c r="R118" s="98"/>
      <c r="S118" s="101"/>
      <c r="T118" s="99"/>
      <c r="U118" s="103"/>
      <c r="V118" s="99"/>
      <c r="W118" s="103"/>
      <c r="X118" s="99"/>
      <c r="Y118" s="103"/>
      <c r="Z118" s="99"/>
      <c r="AA118" s="103"/>
      <c r="AB118" s="99"/>
      <c r="AC118" s="103"/>
      <c r="AD118" s="121" t="str">
        <f t="shared" si="4"/>
        <v/>
      </c>
      <c r="AE118" s="92"/>
      <c r="AI118" s="26">
        <f>ROWS($AI$7:$AI117)</f>
        <v>111</v>
      </c>
      <c r="AJ118" s="85" t="str">
        <f>IF(OR($T118="",$G118=""),"",MAX($AJ$7:$AN117)+1)</f>
        <v/>
      </c>
      <c r="AK118" s="85" t="str">
        <f>IF(OR(V118="",$G118=""),"",MAX($AJ$7:$AN117,$AJ118:AJ118)+1)</f>
        <v/>
      </c>
      <c r="AL118" s="85" t="str">
        <f>IF(OR(X118="",$G118=""),"",MAX($AJ$7:$AN117,$AJ118:AK118)+1)</f>
        <v/>
      </c>
      <c r="AM118" s="85" t="str">
        <f>IF(OR(Z118="",$G118=""),"",MAX($AJ$7:$AN117,$AJ118:AL118)+1)</f>
        <v/>
      </c>
      <c r="AN118" s="85" t="str">
        <f>IF(OR(AB118="",$G118=""),"",MAX($AJ$7:$AN117,$AJ118:AM118)+1)</f>
        <v/>
      </c>
      <c r="AP118" s="85" t="str">
        <f>IF($G118="","",MAX($AP$7:$AP117)+1)</f>
        <v/>
      </c>
      <c r="AQ118" s="85" t="str">
        <f>IF($G118="","",IF($Q118="","",RANK($Q118,$Q$8:$Q$1000,1)+COUNTIFS($Q$8:$Q118,$Q118)-1))</f>
        <v/>
      </c>
      <c r="AR118" s="85" t="str">
        <f>IF($G118="","",IF($AW118="","",RANK($AW118,$AW$8:$AW$1000,1)+COUNTIFS($AW$8:$AW118,$AW118)-1))</f>
        <v/>
      </c>
      <c r="AS118" s="85" t="str">
        <f>IF($G118="","",IF($AX118="","",RANK($AX118,$AX$8:$AX$1000,1)+COUNTIFS($AX$8:$AX118,$AX118)-1))</f>
        <v/>
      </c>
      <c r="AU118" s="85" t="str">
        <f t="shared" si="5"/>
        <v/>
      </c>
      <c r="AW118" s="209" t="str">
        <f ca="1">IF($G118="","",IF($Q118="","",IF(AND($S118&lt;1,$Q118&lt;TODAY()),$Q118,"")))</f>
        <v/>
      </c>
      <c r="AX118" s="209" t="str">
        <f t="shared" ca="1" si="7"/>
        <v/>
      </c>
    </row>
    <row r="119" spans="1:50">
      <c r="A119" s="20" t="str">
        <f>IF('יעדים משרדיים ותקשובים'!$E$7="","",'יעדים משרדיים ותקשובים'!$E$7)</f>
        <v>משרד ראש הממשלה</v>
      </c>
      <c r="B119" s="20" t="str">
        <f>IF('יעדים משרדיים ותקשובים'!$I$9="","",'יעדים משרדיים ותקשובים'!$I$9)</f>
        <v>pmo</v>
      </c>
      <c r="C119" s="26">
        <f>ROWS($C$7:$C118)</f>
        <v>112</v>
      </c>
      <c r="D119" s="26" t="str">
        <f>IF(E119="","",INDEX('פעילויות המשרד'!$D$8:$D$150,MATCH(E119,'פעילויות המשרד'!$E$8:$E$150,0)))</f>
        <v/>
      </c>
      <c r="E119" s="17"/>
      <c r="F119" s="26" t="str">
        <f>IF(G119="","",COUNTIFS($D$8:$D119,$D119))</f>
        <v/>
      </c>
      <c r="G119" s="344" t="str">
        <f>IF(OR($E119="",$H119=""),"",IFERROR(CONCATENATE($D119,".",COUNTIFS($D$8:$D119,$D119)),"טעות בהזנה"))</f>
        <v/>
      </c>
      <c r="H119" s="99"/>
      <c r="I119" s="275" t="str">
        <f>IF($E119="","",IF($D119="","",INDEX('פעילויות המשרד'!G:G,MATCH($D119,'פעילויות המשרד'!$D:$D,0))))</f>
        <v/>
      </c>
      <c r="J119" s="275" t="str">
        <f>IF($E119="","",IF($D119="","",INDEX('פעילויות המשרד'!H:H,MATCH($D119,'פעילויות המשרד'!$D:$D,0))))</f>
        <v/>
      </c>
      <c r="K119" s="275" t="str">
        <f>IF($E119="","",IF($D119="","",INDEX('פעילויות המשרד'!K:K,MATCH($D119,'פעילויות המשרד'!$D:$D,0))))</f>
        <v/>
      </c>
      <c r="L119" s="275" t="str">
        <f>IF($E119="","",IF($D119="","",INDEX('פעילויות המשרד'!L:L,MATCH($D119,'פעילויות המשרד'!$D:$D,0))))</f>
        <v/>
      </c>
      <c r="M119" s="275" t="str">
        <f>IF($E119="","",IF($D119="","",INDEX('פעילויות המשרד'!X:X,MATCH($D119,'פעילויות המשרד'!$D:$D,0))))</f>
        <v/>
      </c>
      <c r="N119" s="99"/>
      <c r="O119" s="99"/>
      <c r="P119" s="100"/>
      <c r="Q119" s="100"/>
      <c r="R119" s="98"/>
      <c r="S119" s="101"/>
      <c r="T119" s="99"/>
      <c r="U119" s="103"/>
      <c r="V119" s="99"/>
      <c r="W119" s="103"/>
      <c r="X119" s="99"/>
      <c r="Y119" s="103"/>
      <c r="Z119" s="99"/>
      <c r="AA119" s="103"/>
      <c r="AB119" s="99"/>
      <c r="AC119" s="103"/>
      <c r="AD119" s="121" t="str">
        <f t="shared" si="4"/>
        <v/>
      </c>
      <c r="AE119" s="92"/>
      <c r="AI119" s="26">
        <f>ROWS($AI$7:$AI118)</f>
        <v>112</v>
      </c>
      <c r="AJ119" s="85" t="str">
        <f>IF(OR($T119="",$G119=""),"",MAX($AJ$7:$AN118)+1)</f>
        <v/>
      </c>
      <c r="AK119" s="85" t="str">
        <f>IF(OR(V119="",$G119=""),"",MAX($AJ$7:$AN118,$AJ119:AJ119)+1)</f>
        <v/>
      </c>
      <c r="AL119" s="85" t="str">
        <f>IF(OR(X119="",$G119=""),"",MAX($AJ$7:$AN118,$AJ119:AK119)+1)</f>
        <v/>
      </c>
      <c r="AM119" s="85" t="str">
        <f>IF(OR(Z119="",$G119=""),"",MAX($AJ$7:$AN118,$AJ119:AL119)+1)</f>
        <v/>
      </c>
      <c r="AN119" s="85" t="str">
        <f>IF(OR(AB119="",$G119=""),"",MAX($AJ$7:$AN118,$AJ119:AM119)+1)</f>
        <v/>
      </c>
      <c r="AP119" s="85" t="str">
        <f>IF($G119="","",MAX($AP$7:$AP118)+1)</f>
        <v/>
      </c>
      <c r="AQ119" s="85" t="str">
        <f>IF($G119="","",IF($Q119="","",RANK($Q119,$Q$8:$Q$1000,1)+COUNTIFS($Q$8:$Q119,$Q119)-1))</f>
        <v/>
      </c>
      <c r="AR119" s="85" t="str">
        <f>IF($G119="","",IF($AW119="","",RANK($AW119,$AW$8:$AW$1000,1)+COUNTIFS($AW$8:$AW119,$AW119)-1))</f>
        <v/>
      </c>
      <c r="AS119" s="85" t="str">
        <f>IF($G119="","",IF($AX119="","",RANK($AX119,$AX$8:$AX$1000,1)+COUNTIFS($AX$8:$AX119,$AX119)-1))</f>
        <v/>
      </c>
      <c r="AU119" s="85" t="str">
        <f t="shared" si="5"/>
        <v/>
      </c>
      <c r="AW119" s="209" t="str">
        <f ca="1">IF($G119="","",IF($Q119="","",IF(AND($S119&lt;1,$Q119&lt;TODAY()),$Q119,"")))</f>
        <v/>
      </c>
      <c r="AX119" s="209" t="str">
        <f t="shared" ca="1" si="7"/>
        <v/>
      </c>
    </row>
    <row r="120" spans="1:50">
      <c r="A120" s="20" t="str">
        <f>IF('יעדים משרדיים ותקשובים'!$E$7="","",'יעדים משרדיים ותקשובים'!$E$7)</f>
        <v>משרד ראש הממשלה</v>
      </c>
      <c r="B120" s="20" t="str">
        <f>IF('יעדים משרדיים ותקשובים'!$I$9="","",'יעדים משרדיים ותקשובים'!$I$9)</f>
        <v>pmo</v>
      </c>
      <c r="C120" s="26">
        <f>ROWS($C$7:$C119)</f>
        <v>113</v>
      </c>
      <c r="D120" s="26" t="str">
        <f>IF(E120="","",INDEX('פעילויות המשרד'!$D$8:$D$150,MATCH(E120,'פעילויות המשרד'!$E$8:$E$150,0)))</f>
        <v/>
      </c>
      <c r="E120" s="17"/>
      <c r="F120" s="26" t="str">
        <f>IF(G120="","",COUNTIFS($D$8:$D120,$D120))</f>
        <v/>
      </c>
      <c r="G120" s="344" t="str">
        <f>IF(OR($E120="",$H120=""),"",IFERROR(CONCATENATE($D120,".",COUNTIFS($D$8:$D120,$D120)),"טעות בהזנה"))</f>
        <v/>
      </c>
      <c r="H120" s="99"/>
      <c r="I120" s="275" t="str">
        <f>IF($E120="","",IF($D120="","",INDEX('פעילויות המשרד'!G:G,MATCH($D120,'פעילויות המשרד'!$D:$D,0))))</f>
        <v/>
      </c>
      <c r="J120" s="275" t="str">
        <f>IF($E120="","",IF($D120="","",INDEX('פעילויות המשרד'!H:H,MATCH($D120,'פעילויות המשרד'!$D:$D,0))))</f>
        <v/>
      </c>
      <c r="K120" s="275" t="str">
        <f>IF($E120="","",IF($D120="","",INDEX('פעילויות המשרד'!K:K,MATCH($D120,'פעילויות המשרד'!$D:$D,0))))</f>
        <v/>
      </c>
      <c r="L120" s="275" t="str">
        <f>IF($E120="","",IF($D120="","",INDEX('פעילויות המשרד'!L:L,MATCH($D120,'פעילויות המשרד'!$D:$D,0))))</f>
        <v/>
      </c>
      <c r="M120" s="275" t="str">
        <f>IF($E120="","",IF($D120="","",INDEX('פעילויות המשרד'!X:X,MATCH($D120,'פעילויות המשרד'!$D:$D,0))))</f>
        <v/>
      </c>
      <c r="N120" s="99"/>
      <c r="O120" s="99"/>
      <c r="P120" s="100"/>
      <c r="Q120" s="100"/>
      <c r="R120" s="98"/>
      <c r="S120" s="101"/>
      <c r="T120" s="99"/>
      <c r="U120" s="103"/>
      <c r="V120" s="99"/>
      <c r="W120" s="103"/>
      <c r="X120" s="99"/>
      <c r="Y120" s="103"/>
      <c r="Z120" s="99"/>
      <c r="AA120" s="103"/>
      <c r="AB120" s="99"/>
      <c r="AC120" s="103"/>
      <c r="AD120" s="121" t="str">
        <f t="shared" si="4"/>
        <v/>
      </c>
      <c r="AE120" s="92"/>
      <c r="AI120" s="26">
        <f>ROWS($AI$7:$AI119)</f>
        <v>113</v>
      </c>
      <c r="AJ120" s="85" t="str">
        <f>IF(OR($T120="",$G120=""),"",MAX($AJ$7:$AN119)+1)</f>
        <v/>
      </c>
      <c r="AK120" s="85" t="str">
        <f>IF(OR(V120="",$G120=""),"",MAX($AJ$7:$AN119,$AJ120:AJ120)+1)</f>
        <v/>
      </c>
      <c r="AL120" s="85" t="str">
        <f>IF(OR(X120="",$G120=""),"",MAX($AJ$7:$AN119,$AJ120:AK120)+1)</f>
        <v/>
      </c>
      <c r="AM120" s="85" t="str">
        <f>IF(OR(Z120="",$G120=""),"",MAX($AJ$7:$AN119,$AJ120:AL120)+1)</f>
        <v/>
      </c>
      <c r="AN120" s="85" t="str">
        <f>IF(OR(AB120="",$G120=""),"",MAX($AJ$7:$AN119,$AJ120:AM120)+1)</f>
        <v/>
      </c>
      <c r="AP120" s="85" t="str">
        <f>IF($G120="","",MAX($AP$7:$AP119)+1)</f>
        <v/>
      </c>
      <c r="AQ120" s="85" t="str">
        <f>IF($G120="","",IF($Q120="","",RANK($Q120,$Q$8:$Q$1000,1)+COUNTIFS($Q$8:$Q120,$Q120)-1))</f>
        <v/>
      </c>
      <c r="AR120" s="85" t="str">
        <f>IF($G120="","",IF($AW120="","",RANK($AW120,$AW$8:$AW$1000,1)+COUNTIFS($AW$8:$AW120,$AW120)-1))</f>
        <v/>
      </c>
      <c r="AS120" s="85" t="str">
        <f>IF($G120="","",IF($AX120="","",RANK($AX120,$AX$8:$AX$1000,1)+COUNTIFS($AX$8:$AX120,$AX120)-1))</f>
        <v/>
      </c>
      <c r="AU120" s="85" t="str">
        <f t="shared" si="5"/>
        <v/>
      </c>
      <c r="AW120" s="209" t="str">
        <f ca="1">IF($G120="","",IF($Q120="","",IF(AND($S120&lt;1,$Q120&lt;TODAY()),$Q120,"")))</f>
        <v/>
      </c>
      <c r="AX120" s="209" t="str">
        <f t="shared" ca="1" si="7"/>
        <v/>
      </c>
    </row>
    <row r="121" spans="1:50">
      <c r="A121" s="20" t="str">
        <f>IF('יעדים משרדיים ותקשובים'!$E$7="","",'יעדים משרדיים ותקשובים'!$E$7)</f>
        <v>משרד ראש הממשלה</v>
      </c>
      <c r="B121" s="20" t="str">
        <f>IF('יעדים משרדיים ותקשובים'!$I$9="","",'יעדים משרדיים ותקשובים'!$I$9)</f>
        <v>pmo</v>
      </c>
      <c r="C121" s="26">
        <f>ROWS($C$7:$C120)</f>
        <v>114</v>
      </c>
      <c r="D121" s="26" t="str">
        <f>IF(E121="","",INDEX('פעילויות המשרד'!$D$8:$D$150,MATCH(E121,'פעילויות המשרד'!$E$8:$E$150,0)))</f>
        <v/>
      </c>
      <c r="E121" s="17"/>
      <c r="F121" s="26" t="str">
        <f>IF(G121="","",COUNTIFS($D$8:$D121,$D121))</f>
        <v/>
      </c>
      <c r="G121" s="344" t="str">
        <f>IF(OR($E121="",$H121=""),"",IFERROR(CONCATENATE($D121,".",COUNTIFS($D$8:$D121,$D121)),"טעות בהזנה"))</f>
        <v/>
      </c>
      <c r="H121" s="102"/>
      <c r="I121" s="275" t="str">
        <f>IF($E121="","",IF($D121="","",INDEX('פעילויות המשרד'!G:G,MATCH($D121,'פעילויות המשרד'!$D:$D,0))))</f>
        <v/>
      </c>
      <c r="J121" s="275" t="str">
        <f>IF($E121="","",IF($D121="","",INDEX('פעילויות המשרד'!H:H,MATCH($D121,'פעילויות המשרד'!$D:$D,0))))</f>
        <v/>
      </c>
      <c r="K121" s="275" t="str">
        <f>IF($E121="","",IF($D121="","",INDEX('פעילויות המשרד'!K:K,MATCH($D121,'פעילויות המשרד'!$D:$D,0))))</f>
        <v/>
      </c>
      <c r="L121" s="275" t="str">
        <f>IF($E121="","",IF($D121="","",INDEX('פעילויות המשרד'!L:L,MATCH($D121,'פעילויות המשרד'!$D:$D,0))))</f>
        <v/>
      </c>
      <c r="M121" s="275" t="str">
        <f>IF($E121="","",IF($D121="","",INDEX('פעילויות המשרד'!X:X,MATCH($D121,'פעילויות המשרד'!$D:$D,0))))</f>
        <v/>
      </c>
      <c r="N121" s="102"/>
      <c r="O121" s="102"/>
      <c r="P121" s="100"/>
      <c r="Q121" s="100"/>
      <c r="R121" s="98"/>
      <c r="S121" s="101"/>
      <c r="T121" s="99"/>
      <c r="U121" s="103"/>
      <c r="V121" s="99"/>
      <c r="W121" s="103"/>
      <c r="X121" s="99"/>
      <c r="Y121" s="103"/>
      <c r="Z121" s="99"/>
      <c r="AA121" s="103"/>
      <c r="AB121" s="99"/>
      <c r="AC121" s="103"/>
      <c r="AD121" s="121" t="str">
        <f t="shared" si="4"/>
        <v/>
      </c>
      <c r="AE121" s="17"/>
      <c r="AI121" s="26">
        <f>ROWS($AI$7:$AI120)</f>
        <v>114</v>
      </c>
      <c r="AJ121" s="85" t="str">
        <f>IF(OR($T121="",$G121=""),"",MAX($AJ$7:$AN120)+1)</f>
        <v/>
      </c>
      <c r="AK121" s="85" t="str">
        <f>IF(OR(V121="",$G121=""),"",MAX($AJ$7:$AN120,$AJ121:AJ121)+1)</f>
        <v/>
      </c>
      <c r="AL121" s="85" t="str">
        <f>IF(OR(X121="",$G121=""),"",MAX($AJ$7:$AN120,$AJ121:AK121)+1)</f>
        <v/>
      </c>
      <c r="AM121" s="85" t="str">
        <f>IF(OR(Z121="",$G121=""),"",MAX($AJ$7:$AN120,$AJ121:AL121)+1)</f>
        <v/>
      </c>
      <c r="AN121" s="85" t="str">
        <f>IF(OR(AB121="",$G121=""),"",MAX($AJ$7:$AN120,$AJ121:AM121)+1)</f>
        <v/>
      </c>
      <c r="AP121" s="85" t="str">
        <f>IF($G121="","",MAX($AP$7:$AP120)+1)</f>
        <v/>
      </c>
      <c r="AQ121" s="85" t="str">
        <f>IF($G121="","",IF($Q121="","",RANK($Q121,$Q$8:$Q$1000,1)+COUNTIFS($Q$8:$Q121,$Q121)-1))</f>
        <v/>
      </c>
      <c r="AR121" s="85" t="str">
        <f>IF($G121="","",IF($AW121="","",RANK($AW121,$AW$8:$AW$1000,1)+COUNTIFS($AW$8:$AW121,$AW121)-1))</f>
        <v/>
      </c>
      <c r="AS121" s="85" t="str">
        <f>IF($G121="","",IF($AX121="","",RANK($AX121,$AX$8:$AX$1000,1)+COUNTIFS($AX$8:$AX121,$AX121)-1))</f>
        <v/>
      </c>
      <c r="AU121" s="85" t="str">
        <f t="shared" si="5"/>
        <v/>
      </c>
      <c r="AW121" s="209" t="str">
        <f ca="1">IF($G121="","",IF($Q121="","",IF(AND($S121&lt;1,$Q121&lt;TODAY()),$Q121,"")))</f>
        <v/>
      </c>
      <c r="AX121" s="209" t="str">
        <f t="shared" ca="1" si="7"/>
        <v/>
      </c>
    </row>
    <row r="122" spans="1:50">
      <c r="A122" s="20" t="str">
        <f>IF('יעדים משרדיים ותקשובים'!$E$7="","",'יעדים משרדיים ותקשובים'!$E$7)</f>
        <v>משרד ראש הממשלה</v>
      </c>
      <c r="B122" s="20" t="str">
        <f>IF('יעדים משרדיים ותקשובים'!$I$9="","",'יעדים משרדיים ותקשובים'!$I$9)</f>
        <v>pmo</v>
      </c>
      <c r="C122" s="26">
        <f>ROWS($C$7:$C121)</f>
        <v>115</v>
      </c>
      <c r="D122" s="26" t="str">
        <f>IF(E122="","",INDEX('פעילויות המשרד'!$D$8:$D$150,MATCH(E122,'פעילויות המשרד'!$E$8:$E$150,0)))</f>
        <v/>
      </c>
      <c r="E122" s="17"/>
      <c r="F122" s="26" t="str">
        <f>IF(G122="","",COUNTIFS($D$8:$D122,$D122))</f>
        <v/>
      </c>
      <c r="G122" s="344" t="str">
        <f>IF(OR($E122="",$H122=""),"",IFERROR(CONCATENATE($D122,".",COUNTIFS($D$8:$D122,$D122)),"טעות בהזנה"))</f>
        <v/>
      </c>
      <c r="H122" s="102"/>
      <c r="I122" s="275" t="str">
        <f>IF($E122="","",IF($D122="","",INDEX('פעילויות המשרד'!G:G,MATCH($D122,'פעילויות המשרד'!$D:$D,0))))</f>
        <v/>
      </c>
      <c r="J122" s="275" t="str">
        <f>IF($E122="","",IF($D122="","",INDEX('פעילויות המשרד'!H:H,MATCH($D122,'פעילויות המשרד'!$D:$D,0))))</f>
        <v/>
      </c>
      <c r="K122" s="275" t="str">
        <f>IF($E122="","",IF($D122="","",INDEX('פעילויות המשרד'!K:K,MATCH($D122,'פעילויות המשרד'!$D:$D,0))))</f>
        <v/>
      </c>
      <c r="L122" s="275" t="str">
        <f>IF($E122="","",IF($D122="","",INDEX('פעילויות המשרד'!L:L,MATCH($D122,'פעילויות המשרד'!$D:$D,0))))</f>
        <v/>
      </c>
      <c r="M122" s="275" t="str">
        <f>IF($E122="","",IF($D122="","",INDEX('פעילויות המשרד'!X:X,MATCH($D122,'פעילויות המשרד'!$D:$D,0))))</f>
        <v/>
      </c>
      <c r="N122" s="102"/>
      <c r="O122" s="102"/>
      <c r="P122" s="100"/>
      <c r="Q122" s="100"/>
      <c r="R122" s="98"/>
      <c r="S122" s="101"/>
      <c r="T122" s="99"/>
      <c r="U122" s="103"/>
      <c r="V122" s="99"/>
      <c r="W122" s="103"/>
      <c r="X122" s="99"/>
      <c r="Y122" s="103"/>
      <c r="Z122" s="99"/>
      <c r="AA122" s="103"/>
      <c r="AB122" s="99"/>
      <c r="AC122" s="103"/>
      <c r="AD122" s="121" t="str">
        <f t="shared" si="4"/>
        <v/>
      </c>
      <c r="AE122" s="17"/>
      <c r="AI122" s="26">
        <f>ROWS($AI$7:$AI121)</f>
        <v>115</v>
      </c>
      <c r="AJ122" s="85" t="str">
        <f>IF(OR($T122="",$G122=""),"",MAX($AJ$7:$AN121)+1)</f>
        <v/>
      </c>
      <c r="AK122" s="85" t="str">
        <f>IF(OR(V122="",$G122=""),"",MAX($AJ$7:$AN121,$AJ122:AJ122)+1)</f>
        <v/>
      </c>
      <c r="AL122" s="85" t="str">
        <f>IF(OR(X122="",$G122=""),"",MAX($AJ$7:$AN121,$AJ122:AK122)+1)</f>
        <v/>
      </c>
      <c r="AM122" s="85" t="str">
        <f>IF(OR(Z122="",$G122=""),"",MAX($AJ$7:$AN121,$AJ122:AL122)+1)</f>
        <v/>
      </c>
      <c r="AN122" s="85" t="str">
        <f>IF(OR(AB122="",$G122=""),"",MAX($AJ$7:$AN121,$AJ122:AM122)+1)</f>
        <v/>
      </c>
      <c r="AP122" s="85" t="str">
        <f>IF($G122="","",MAX($AP$7:$AP121)+1)</f>
        <v/>
      </c>
      <c r="AQ122" s="85" t="str">
        <f>IF($G122="","",IF($Q122="","",RANK($Q122,$Q$8:$Q$1000,1)+COUNTIFS($Q$8:$Q122,$Q122)-1))</f>
        <v/>
      </c>
      <c r="AR122" s="85" t="str">
        <f>IF($G122="","",IF($AW122="","",RANK($AW122,$AW$8:$AW$1000,1)+COUNTIFS($AW$8:$AW122,$AW122)-1))</f>
        <v/>
      </c>
      <c r="AS122" s="85" t="str">
        <f>IF($G122="","",IF($AX122="","",RANK($AX122,$AX$8:$AX$1000,1)+COUNTIFS($AX$8:$AX122,$AX122)-1))</f>
        <v/>
      </c>
      <c r="AU122" s="85" t="str">
        <f t="shared" si="5"/>
        <v/>
      </c>
      <c r="AW122" s="209" t="str">
        <f ca="1">IF($G122="","",IF($Q122="","",IF(AND($S122&lt;1,$Q122&lt;TODAY()),$Q122,"")))</f>
        <v/>
      </c>
      <c r="AX122" s="209" t="str">
        <f t="shared" ca="1" si="7"/>
        <v/>
      </c>
    </row>
    <row r="123" spans="1:50">
      <c r="A123" s="20" t="str">
        <f>IF('יעדים משרדיים ותקשובים'!$E$7="","",'יעדים משרדיים ותקשובים'!$E$7)</f>
        <v>משרד ראש הממשלה</v>
      </c>
      <c r="B123" s="20" t="str">
        <f>IF('יעדים משרדיים ותקשובים'!$I$9="","",'יעדים משרדיים ותקשובים'!$I$9)</f>
        <v>pmo</v>
      </c>
      <c r="C123" s="26">
        <f>ROWS($C$7:$C122)</f>
        <v>116</v>
      </c>
      <c r="D123" s="26" t="str">
        <f>IF(E123="","",INDEX('פעילויות המשרד'!$D$8:$D$150,MATCH(E123,'פעילויות המשרד'!$E$8:$E$150,0)))</f>
        <v/>
      </c>
      <c r="E123" s="17"/>
      <c r="F123" s="26" t="str">
        <f>IF(G123="","",COUNTIFS($D$8:$D123,$D123))</f>
        <v/>
      </c>
      <c r="G123" s="344" t="str">
        <f>IF(OR($E123="",$H123=""),"",IFERROR(CONCATENATE($D123,".",COUNTIFS($D$8:$D123,$D123)),"טעות בהזנה"))</f>
        <v/>
      </c>
      <c r="H123" s="102"/>
      <c r="I123" s="275" t="str">
        <f>IF($E123="","",IF($D123="","",INDEX('פעילויות המשרד'!G:G,MATCH($D123,'פעילויות המשרד'!$D:$D,0))))</f>
        <v/>
      </c>
      <c r="J123" s="275" t="str">
        <f>IF($E123="","",IF($D123="","",INDEX('פעילויות המשרד'!H:H,MATCH($D123,'פעילויות המשרד'!$D:$D,0))))</f>
        <v/>
      </c>
      <c r="K123" s="275" t="str">
        <f>IF($E123="","",IF($D123="","",INDEX('פעילויות המשרד'!K:K,MATCH($D123,'פעילויות המשרד'!$D:$D,0))))</f>
        <v/>
      </c>
      <c r="L123" s="275" t="str">
        <f>IF($E123="","",IF($D123="","",INDEX('פעילויות המשרד'!L:L,MATCH($D123,'פעילויות המשרד'!$D:$D,0))))</f>
        <v/>
      </c>
      <c r="M123" s="275" t="str">
        <f>IF($E123="","",IF($D123="","",INDEX('פעילויות המשרד'!X:X,MATCH($D123,'פעילויות המשרד'!$D:$D,0))))</f>
        <v/>
      </c>
      <c r="N123" s="102"/>
      <c r="O123" s="102"/>
      <c r="P123" s="100"/>
      <c r="Q123" s="100"/>
      <c r="R123" s="98"/>
      <c r="S123" s="101"/>
      <c r="T123" s="99"/>
      <c r="U123" s="103"/>
      <c r="V123" s="99"/>
      <c r="W123" s="103"/>
      <c r="X123" s="99"/>
      <c r="Y123" s="103"/>
      <c r="Z123" s="99"/>
      <c r="AA123" s="103"/>
      <c r="AB123" s="99"/>
      <c r="AC123" s="103"/>
      <c r="AD123" s="121" t="str">
        <f t="shared" si="4"/>
        <v/>
      </c>
      <c r="AE123" s="17"/>
      <c r="AI123" s="26">
        <f>ROWS($AI$7:$AI122)</f>
        <v>116</v>
      </c>
      <c r="AJ123" s="85" t="str">
        <f>IF(OR($T123="",$G123=""),"",MAX($AJ$7:$AN122)+1)</f>
        <v/>
      </c>
      <c r="AK123" s="85" t="str">
        <f>IF(OR(V123="",$G123=""),"",MAX($AJ$7:$AN122,$AJ123:AJ123)+1)</f>
        <v/>
      </c>
      <c r="AL123" s="85" t="str">
        <f>IF(OR(X123="",$G123=""),"",MAX($AJ$7:$AN122,$AJ123:AK123)+1)</f>
        <v/>
      </c>
      <c r="AM123" s="85" t="str">
        <f>IF(OR(Z123="",$G123=""),"",MAX($AJ$7:$AN122,$AJ123:AL123)+1)</f>
        <v/>
      </c>
      <c r="AN123" s="85" t="str">
        <f>IF(OR(AB123="",$G123=""),"",MAX($AJ$7:$AN122,$AJ123:AM123)+1)</f>
        <v/>
      </c>
      <c r="AP123" s="85" t="str">
        <f>IF($G123="","",MAX($AP$7:$AP122)+1)</f>
        <v/>
      </c>
      <c r="AQ123" s="85" t="str">
        <f>IF($G123="","",IF($Q123="","",RANK($Q123,$Q$8:$Q$1000,1)+COUNTIFS($Q$8:$Q123,$Q123)-1))</f>
        <v/>
      </c>
      <c r="AR123" s="85" t="str">
        <f>IF($G123="","",IF($AW123="","",RANK($AW123,$AW$8:$AW$1000,1)+COUNTIFS($AW$8:$AW123,$AW123)-1))</f>
        <v/>
      </c>
      <c r="AS123" s="85" t="str">
        <f>IF($G123="","",IF($AX123="","",RANK($AX123,$AX$8:$AX$1000,1)+COUNTIFS($AX$8:$AX123,$AX123)-1))</f>
        <v/>
      </c>
      <c r="AU123" s="85" t="str">
        <f t="shared" si="5"/>
        <v/>
      </c>
      <c r="AW123" s="209" t="str">
        <f t="shared" ca="1" si="6"/>
        <v/>
      </c>
      <c r="AX123" s="209" t="str">
        <f t="shared" ca="1" si="7"/>
        <v/>
      </c>
    </row>
    <row r="124" spans="1:50">
      <c r="A124" s="20" t="str">
        <f>IF('יעדים משרדיים ותקשובים'!$E$7="","",'יעדים משרדיים ותקשובים'!$E$7)</f>
        <v>משרד ראש הממשלה</v>
      </c>
      <c r="B124" s="20" t="str">
        <f>IF('יעדים משרדיים ותקשובים'!$I$9="","",'יעדים משרדיים ותקשובים'!$I$9)</f>
        <v>pmo</v>
      </c>
      <c r="C124" s="26">
        <f>ROWS($C$7:$C123)</f>
        <v>117</v>
      </c>
      <c r="D124" s="26" t="str">
        <f>IF(E124="","",INDEX('פעילויות המשרד'!$D$8:$D$150,MATCH(E124,'פעילויות המשרד'!$E$8:$E$150,0)))</f>
        <v/>
      </c>
      <c r="E124" s="17"/>
      <c r="F124" s="26" t="str">
        <f>IF(G124="","",COUNTIFS($D$8:$D124,$D124))</f>
        <v/>
      </c>
      <c r="G124" s="344" t="str">
        <f>IF(OR($E124="",$H124=""),"",IFERROR(CONCATENATE($D124,".",COUNTIFS($D$8:$D124,$D124)),"טעות בהזנה"))</f>
        <v/>
      </c>
      <c r="H124" s="102"/>
      <c r="I124" s="275" t="str">
        <f>IF($E124="","",IF($D124="","",INDEX('פעילויות המשרד'!G:G,MATCH($D124,'פעילויות המשרד'!$D:$D,0))))</f>
        <v/>
      </c>
      <c r="J124" s="275" t="str">
        <f>IF($E124="","",IF($D124="","",INDEX('פעילויות המשרד'!H:H,MATCH($D124,'פעילויות המשרד'!$D:$D,0))))</f>
        <v/>
      </c>
      <c r="K124" s="275" t="str">
        <f>IF($E124="","",IF($D124="","",INDEX('פעילויות המשרד'!K:K,MATCH($D124,'פעילויות המשרד'!$D:$D,0))))</f>
        <v/>
      </c>
      <c r="L124" s="275" t="str">
        <f>IF($E124="","",IF($D124="","",INDEX('פעילויות המשרד'!L:L,MATCH($D124,'פעילויות המשרד'!$D:$D,0))))</f>
        <v/>
      </c>
      <c r="M124" s="275" t="str">
        <f>IF($E124="","",IF($D124="","",INDEX('פעילויות המשרד'!X:X,MATCH($D124,'פעילויות המשרד'!$D:$D,0))))</f>
        <v/>
      </c>
      <c r="N124" s="102"/>
      <c r="O124" s="102"/>
      <c r="P124" s="100"/>
      <c r="Q124" s="100"/>
      <c r="R124" s="98"/>
      <c r="S124" s="101"/>
      <c r="T124" s="99"/>
      <c r="U124" s="103"/>
      <c r="V124" s="99"/>
      <c r="W124" s="103"/>
      <c r="X124" s="99"/>
      <c r="Y124" s="103"/>
      <c r="Z124" s="99"/>
      <c r="AA124" s="103"/>
      <c r="AB124" s="99"/>
      <c r="AC124" s="103"/>
      <c r="AD124" s="121" t="str">
        <f t="shared" si="4"/>
        <v/>
      </c>
      <c r="AE124" s="17"/>
      <c r="AI124" s="26">
        <f>ROWS($AI$7:$AI123)</f>
        <v>117</v>
      </c>
      <c r="AJ124" s="85" t="str">
        <f>IF(OR($T124="",$G124=""),"",MAX($AJ$7:$AN123)+1)</f>
        <v/>
      </c>
      <c r="AK124" s="85" t="str">
        <f>IF(OR(V124="",$G124=""),"",MAX($AJ$7:$AN123,$AJ124:AJ124)+1)</f>
        <v/>
      </c>
      <c r="AL124" s="85" t="str">
        <f>IF(OR(X124="",$G124=""),"",MAX($AJ$7:$AN123,$AJ124:AK124)+1)</f>
        <v/>
      </c>
      <c r="AM124" s="85" t="str">
        <f>IF(OR(Z124="",$G124=""),"",MAX($AJ$7:$AN123,$AJ124:AL124)+1)</f>
        <v/>
      </c>
      <c r="AN124" s="85" t="str">
        <f>IF(OR(AB124="",$G124=""),"",MAX($AJ$7:$AN123,$AJ124:AM124)+1)</f>
        <v/>
      </c>
      <c r="AP124" s="85" t="str">
        <f>IF($G124="","",MAX($AP$7:$AP123)+1)</f>
        <v/>
      </c>
      <c r="AQ124" s="85" t="str">
        <f>IF($G124="","",IF($Q124="","",RANK($Q124,$Q$8:$Q$1000,1)+COUNTIFS($Q$8:$Q124,$Q124)-1))</f>
        <v/>
      </c>
      <c r="AR124" s="85" t="str">
        <f>IF($G124="","",IF($AW124="","",RANK($AW124,$AW$8:$AW$1000,1)+COUNTIFS($AW$8:$AW124,$AW124)-1))</f>
        <v/>
      </c>
      <c r="AS124" s="85" t="str">
        <f>IF($G124="","",IF($AX124="","",RANK($AX124,$AX$8:$AX$1000,1)+COUNTIFS($AX$8:$AX124,$AX124)-1))</f>
        <v/>
      </c>
      <c r="AU124" s="85" t="str">
        <f t="shared" si="5"/>
        <v/>
      </c>
      <c r="AW124" s="209" t="str">
        <f t="shared" ca="1" si="6"/>
        <v/>
      </c>
      <c r="AX124" s="209" t="str">
        <f t="shared" ca="1" si="7"/>
        <v/>
      </c>
    </row>
    <row r="125" spans="1:50">
      <c r="A125" s="20" t="str">
        <f>IF('יעדים משרדיים ותקשובים'!$E$7="","",'יעדים משרדיים ותקשובים'!$E$7)</f>
        <v>משרד ראש הממשלה</v>
      </c>
      <c r="B125" s="20" t="str">
        <f>IF('יעדים משרדיים ותקשובים'!$I$9="","",'יעדים משרדיים ותקשובים'!$I$9)</f>
        <v>pmo</v>
      </c>
      <c r="C125" s="26">
        <f>ROWS($C$7:$C124)</f>
        <v>118</v>
      </c>
      <c r="D125" s="26" t="str">
        <f>IF(E125="","",INDEX('פעילויות המשרד'!$D$8:$D$150,MATCH(E125,'פעילויות המשרד'!$E$8:$E$150,0)))</f>
        <v/>
      </c>
      <c r="E125" s="17"/>
      <c r="F125" s="26" t="str">
        <f>IF(G125="","",COUNTIFS($D$8:$D125,$D125))</f>
        <v/>
      </c>
      <c r="G125" s="344" t="str">
        <f>IF(OR($E125="",$H125=""),"",IFERROR(CONCATENATE($D125,".",COUNTIFS($D$8:$D125,$D125)),"טעות בהזנה"))</f>
        <v/>
      </c>
      <c r="H125" s="102"/>
      <c r="I125" s="275" t="str">
        <f>IF($E125="","",IF($D125="","",INDEX('פעילויות המשרד'!G:G,MATCH($D125,'פעילויות המשרד'!$D:$D,0))))</f>
        <v/>
      </c>
      <c r="J125" s="275" t="str">
        <f>IF($E125="","",IF($D125="","",INDEX('פעילויות המשרד'!H:H,MATCH($D125,'פעילויות המשרד'!$D:$D,0))))</f>
        <v/>
      </c>
      <c r="K125" s="275" t="str">
        <f>IF($E125="","",IF($D125="","",INDEX('פעילויות המשרד'!K:K,MATCH($D125,'פעילויות המשרד'!$D:$D,0))))</f>
        <v/>
      </c>
      <c r="L125" s="275" t="str">
        <f>IF($E125="","",IF($D125="","",INDEX('פעילויות המשרד'!L:L,MATCH($D125,'פעילויות המשרד'!$D:$D,0))))</f>
        <v/>
      </c>
      <c r="M125" s="275" t="str">
        <f>IF($E125="","",IF($D125="","",INDEX('פעילויות המשרד'!X:X,MATCH($D125,'פעילויות המשרד'!$D:$D,0))))</f>
        <v/>
      </c>
      <c r="N125" s="102"/>
      <c r="O125" s="102"/>
      <c r="P125" s="100"/>
      <c r="Q125" s="100"/>
      <c r="R125" s="98"/>
      <c r="S125" s="101"/>
      <c r="T125" s="99"/>
      <c r="U125" s="103"/>
      <c r="V125" s="99"/>
      <c r="W125" s="103"/>
      <c r="X125" s="99"/>
      <c r="Y125" s="103"/>
      <c r="Z125" s="99"/>
      <c r="AA125" s="103"/>
      <c r="AB125" s="99"/>
      <c r="AC125" s="103"/>
      <c r="AD125" s="121" t="str">
        <f t="shared" si="4"/>
        <v/>
      </c>
      <c r="AE125" s="17"/>
      <c r="AI125" s="26">
        <f>ROWS($AI$7:$AI124)</f>
        <v>118</v>
      </c>
      <c r="AJ125" s="85" t="str">
        <f>IF(OR($T125="",$G125=""),"",MAX($AJ$7:$AN124)+1)</f>
        <v/>
      </c>
      <c r="AK125" s="85" t="str">
        <f>IF(OR(V125="",$G125=""),"",MAX($AJ$7:$AN124,$AJ125:AJ125)+1)</f>
        <v/>
      </c>
      <c r="AL125" s="85" t="str">
        <f>IF(OR(X125="",$G125=""),"",MAX($AJ$7:$AN124,$AJ125:AK125)+1)</f>
        <v/>
      </c>
      <c r="AM125" s="85" t="str">
        <f>IF(OR(Z125="",$G125=""),"",MAX($AJ$7:$AN124,$AJ125:AL125)+1)</f>
        <v/>
      </c>
      <c r="AN125" s="85" t="str">
        <f>IF(OR(AB125="",$G125=""),"",MAX($AJ$7:$AN124,$AJ125:AM125)+1)</f>
        <v/>
      </c>
      <c r="AP125" s="85" t="str">
        <f>IF($G125="","",MAX($AP$7:$AP124)+1)</f>
        <v/>
      </c>
      <c r="AQ125" s="85" t="str">
        <f>IF($G125="","",IF($Q125="","",RANK($Q125,$Q$8:$Q$1000,1)+COUNTIFS($Q$8:$Q125,$Q125)-1))</f>
        <v/>
      </c>
      <c r="AR125" s="85" t="str">
        <f>IF($G125="","",IF($AW125="","",RANK($AW125,$AW$8:$AW$1000,1)+COUNTIFS($AW$8:$AW125,$AW125)-1))</f>
        <v/>
      </c>
      <c r="AS125" s="85" t="str">
        <f>IF($G125="","",IF($AX125="","",RANK($AX125,$AX$8:$AX$1000,1)+COUNTIFS($AX$8:$AX125,$AX125)-1))</f>
        <v/>
      </c>
      <c r="AU125" s="85" t="str">
        <f t="shared" si="5"/>
        <v/>
      </c>
      <c r="AW125" s="209" t="str">
        <f t="shared" ca="1" si="6"/>
        <v/>
      </c>
      <c r="AX125" s="209" t="str">
        <f t="shared" ca="1" si="7"/>
        <v/>
      </c>
    </row>
    <row r="126" spans="1:50">
      <c r="A126" s="20" t="str">
        <f>IF('יעדים משרדיים ותקשובים'!$E$7="","",'יעדים משרדיים ותקשובים'!$E$7)</f>
        <v>משרד ראש הממשלה</v>
      </c>
      <c r="B126" s="20" t="str">
        <f>IF('יעדים משרדיים ותקשובים'!$I$9="","",'יעדים משרדיים ותקשובים'!$I$9)</f>
        <v>pmo</v>
      </c>
      <c r="C126" s="26">
        <f>ROWS($C$7:$C125)</f>
        <v>119</v>
      </c>
      <c r="D126" s="26" t="str">
        <f>IF(E126="","",INDEX('פעילויות המשרד'!$D$8:$D$150,MATCH(E126,'פעילויות המשרד'!$E$8:$E$150,0)))</f>
        <v/>
      </c>
      <c r="E126" s="17"/>
      <c r="F126" s="26" t="str">
        <f>IF(G126="","",COUNTIFS($D$8:$D126,$D126))</f>
        <v/>
      </c>
      <c r="G126" s="344" t="str">
        <f>IF(OR($E126="",$H126=""),"",IFERROR(CONCATENATE($D126,".",COUNTIFS($D$8:$D126,$D126)),"טעות בהזנה"))</f>
        <v/>
      </c>
      <c r="H126" s="102"/>
      <c r="I126" s="275" t="str">
        <f>IF($E126="","",IF($D126="","",INDEX('פעילויות המשרד'!G:G,MATCH($D126,'פעילויות המשרד'!$D:$D,0))))</f>
        <v/>
      </c>
      <c r="J126" s="275" t="str">
        <f>IF($E126="","",IF($D126="","",INDEX('פעילויות המשרד'!H:H,MATCH($D126,'פעילויות המשרד'!$D:$D,0))))</f>
        <v/>
      </c>
      <c r="K126" s="275" t="str">
        <f>IF($E126="","",IF($D126="","",INDEX('פעילויות המשרד'!K:K,MATCH($D126,'פעילויות המשרד'!$D:$D,0))))</f>
        <v/>
      </c>
      <c r="L126" s="275" t="str">
        <f>IF($E126="","",IF($D126="","",INDEX('פעילויות המשרד'!L:L,MATCH($D126,'פעילויות המשרד'!$D:$D,0))))</f>
        <v/>
      </c>
      <c r="M126" s="275" t="str">
        <f>IF($E126="","",IF($D126="","",INDEX('פעילויות המשרד'!X:X,MATCH($D126,'פעילויות המשרד'!$D:$D,0))))</f>
        <v/>
      </c>
      <c r="N126" s="102"/>
      <c r="O126" s="102"/>
      <c r="P126" s="100"/>
      <c r="Q126" s="100"/>
      <c r="R126" s="98"/>
      <c r="S126" s="101"/>
      <c r="T126" s="99"/>
      <c r="U126" s="103"/>
      <c r="V126" s="99"/>
      <c r="W126" s="103"/>
      <c r="X126" s="99"/>
      <c r="Y126" s="103"/>
      <c r="Z126" s="99"/>
      <c r="AA126" s="103"/>
      <c r="AB126" s="99"/>
      <c r="AC126" s="103"/>
      <c r="AD126" s="121" t="str">
        <f t="shared" si="4"/>
        <v/>
      </c>
      <c r="AE126" s="17"/>
      <c r="AI126" s="26">
        <f>ROWS($AI$7:$AI125)</f>
        <v>119</v>
      </c>
      <c r="AJ126" s="85" t="str">
        <f>IF(OR($T126="",$G126=""),"",MAX($AJ$7:$AN125)+1)</f>
        <v/>
      </c>
      <c r="AK126" s="85" t="str">
        <f>IF(OR(V126="",$G126=""),"",MAX($AJ$7:$AN125,$AJ126:AJ126)+1)</f>
        <v/>
      </c>
      <c r="AL126" s="85" t="str">
        <f>IF(OR(X126="",$G126=""),"",MAX($AJ$7:$AN125,$AJ126:AK126)+1)</f>
        <v/>
      </c>
      <c r="AM126" s="85" t="str">
        <f>IF(OR(Z126="",$G126=""),"",MAX($AJ$7:$AN125,$AJ126:AL126)+1)</f>
        <v/>
      </c>
      <c r="AN126" s="85" t="str">
        <f>IF(OR(AB126="",$G126=""),"",MAX($AJ$7:$AN125,$AJ126:AM126)+1)</f>
        <v/>
      </c>
      <c r="AP126" s="85" t="str">
        <f>IF($G126="","",MAX($AP$7:$AP125)+1)</f>
        <v/>
      </c>
      <c r="AQ126" s="85" t="str">
        <f>IF($G126="","",IF($Q126="","",RANK($Q126,$Q$8:$Q$1000,1)+COUNTIFS($Q$8:$Q126,$Q126)-1))</f>
        <v/>
      </c>
      <c r="AR126" s="85" t="str">
        <f>IF($G126="","",IF($AW126="","",RANK($AW126,$AW$8:$AW$1000,1)+COUNTIFS($AW$8:$AW126,$AW126)-1))</f>
        <v/>
      </c>
      <c r="AS126" s="85" t="str">
        <f>IF($G126="","",IF($AX126="","",RANK($AX126,$AX$8:$AX$1000,1)+COUNTIFS($AX$8:$AX126,$AX126)-1))</f>
        <v/>
      </c>
      <c r="AU126" s="85" t="str">
        <f t="shared" si="5"/>
        <v/>
      </c>
      <c r="AW126" s="209" t="str">
        <f t="shared" ca="1" si="6"/>
        <v/>
      </c>
      <c r="AX126" s="209" t="str">
        <f t="shared" ca="1" si="7"/>
        <v/>
      </c>
    </row>
    <row r="127" spans="1:50">
      <c r="A127" s="20" t="str">
        <f>IF('יעדים משרדיים ותקשובים'!$E$7="","",'יעדים משרדיים ותקשובים'!$E$7)</f>
        <v>משרד ראש הממשלה</v>
      </c>
      <c r="B127" s="20" t="str">
        <f>IF('יעדים משרדיים ותקשובים'!$I$9="","",'יעדים משרדיים ותקשובים'!$I$9)</f>
        <v>pmo</v>
      </c>
      <c r="C127" s="26">
        <f>ROWS($C$7:$C126)</f>
        <v>120</v>
      </c>
      <c r="D127" s="26" t="str">
        <f>IF(E127="","",INDEX('פעילויות המשרד'!$D$8:$D$150,MATCH(E127,'פעילויות המשרד'!$E$8:$E$150,0)))</f>
        <v/>
      </c>
      <c r="E127" s="17"/>
      <c r="F127" s="26" t="str">
        <f>IF(G127="","",COUNTIFS($D$8:$D127,$D127))</f>
        <v/>
      </c>
      <c r="G127" s="344" t="str">
        <f>IF(OR($E127="",$H127=""),"",IFERROR(CONCATENATE($D127,".",COUNTIFS($D$8:$D127,$D127)),"טעות בהזנה"))</f>
        <v/>
      </c>
      <c r="H127" s="102"/>
      <c r="I127" s="275" t="str">
        <f>IF($E127="","",IF($D127="","",INDEX('פעילויות המשרד'!G:G,MATCH($D127,'פעילויות המשרד'!$D:$D,0))))</f>
        <v/>
      </c>
      <c r="J127" s="275" t="str">
        <f>IF($E127="","",IF($D127="","",INDEX('פעילויות המשרד'!H:H,MATCH($D127,'פעילויות המשרד'!$D:$D,0))))</f>
        <v/>
      </c>
      <c r="K127" s="275" t="str">
        <f>IF($E127="","",IF($D127="","",INDEX('פעילויות המשרד'!K:K,MATCH($D127,'פעילויות המשרד'!$D:$D,0))))</f>
        <v/>
      </c>
      <c r="L127" s="275" t="str">
        <f>IF($E127="","",IF($D127="","",INDEX('פעילויות המשרד'!L:L,MATCH($D127,'פעילויות המשרד'!$D:$D,0))))</f>
        <v/>
      </c>
      <c r="M127" s="275" t="str">
        <f>IF($E127="","",IF($D127="","",INDEX('פעילויות המשרד'!X:X,MATCH($D127,'פעילויות המשרד'!$D:$D,0))))</f>
        <v/>
      </c>
      <c r="N127" s="102"/>
      <c r="O127" s="102"/>
      <c r="P127" s="100"/>
      <c r="Q127" s="100"/>
      <c r="R127" s="98"/>
      <c r="S127" s="101"/>
      <c r="T127" s="99"/>
      <c r="U127" s="103"/>
      <c r="V127" s="99"/>
      <c r="W127" s="103"/>
      <c r="X127" s="99"/>
      <c r="Y127" s="103"/>
      <c r="Z127" s="99"/>
      <c r="AA127" s="103"/>
      <c r="AB127" s="99"/>
      <c r="AC127" s="103"/>
      <c r="AD127" s="121" t="str">
        <f t="shared" si="4"/>
        <v/>
      </c>
      <c r="AE127" s="17"/>
      <c r="AI127" s="26">
        <f>ROWS($AI$7:$AI126)</f>
        <v>120</v>
      </c>
      <c r="AJ127" s="85" t="str">
        <f>IF(OR($T127="",$G127=""),"",MAX($AJ$7:$AN126)+1)</f>
        <v/>
      </c>
      <c r="AK127" s="85" t="str">
        <f>IF(OR(V127="",$G127=""),"",MAX($AJ$7:$AN126,$AJ127:AJ127)+1)</f>
        <v/>
      </c>
      <c r="AL127" s="85" t="str">
        <f>IF(OR(X127="",$G127=""),"",MAX($AJ$7:$AN126,$AJ127:AK127)+1)</f>
        <v/>
      </c>
      <c r="AM127" s="85" t="str">
        <f>IF(OR(Z127="",$G127=""),"",MAX($AJ$7:$AN126,$AJ127:AL127)+1)</f>
        <v/>
      </c>
      <c r="AN127" s="85" t="str">
        <f>IF(OR(AB127="",$G127=""),"",MAX($AJ$7:$AN126,$AJ127:AM127)+1)</f>
        <v/>
      </c>
      <c r="AP127" s="85" t="str">
        <f>IF($G127="","",MAX($AP$7:$AP126)+1)</f>
        <v/>
      </c>
      <c r="AQ127" s="85" t="str">
        <f>IF($G127="","",IF($Q127="","",RANK($Q127,$Q$8:$Q$1000,1)+COUNTIFS($Q$8:$Q127,$Q127)-1))</f>
        <v/>
      </c>
      <c r="AR127" s="85" t="str">
        <f>IF($G127="","",IF($AW127="","",RANK($AW127,$AW$8:$AW$1000,1)+COUNTIFS($AW$8:$AW127,$AW127)-1))</f>
        <v/>
      </c>
      <c r="AS127" s="85" t="str">
        <f>IF($G127="","",IF($AX127="","",RANK($AX127,$AX$8:$AX$1000,1)+COUNTIFS($AX$8:$AX127,$AX127)-1))</f>
        <v/>
      </c>
      <c r="AU127" s="85" t="str">
        <f t="shared" si="5"/>
        <v/>
      </c>
      <c r="AW127" s="209" t="str">
        <f t="shared" ca="1" si="6"/>
        <v/>
      </c>
      <c r="AX127" s="209" t="str">
        <f t="shared" ca="1" si="7"/>
        <v/>
      </c>
    </row>
    <row r="128" spans="1:50">
      <c r="A128" s="20" t="str">
        <f>IF('יעדים משרדיים ותקשובים'!$E$7="","",'יעדים משרדיים ותקשובים'!$E$7)</f>
        <v>משרד ראש הממשלה</v>
      </c>
      <c r="B128" s="20" t="str">
        <f>IF('יעדים משרדיים ותקשובים'!$I$9="","",'יעדים משרדיים ותקשובים'!$I$9)</f>
        <v>pmo</v>
      </c>
      <c r="C128" s="26">
        <f>ROWS($C$7:$C127)</f>
        <v>121</v>
      </c>
      <c r="D128" s="26" t="str">
        <f>IF(E128="","",INDEX('פעילויות המשרד'!$D$8:$D$150,MATCH(E128,'פעילויות המשרד'!$E$8:$E$150,0)))</f>
        <v/>
      </c>
      <c r="E128" s="17"/>
      <c r="F128" s="26" t="str">
        <f>IF(G128="","",COUNTIFS($D$8:$D128,$D128))</f>
        <v/>
      </c>
      <c r="G128" s="344" t="str">
        <f>IF(OR($E128="",$H128=""),"",IFERROR(CONCATENATE($D128,".",COUNTIFS($D$8:$D128,$D128)),"טעות בהזנה"))</f>
        <v/>
      </c>
      <c r="H128" s="99"/>
      <c r="I128" s="275" t="str">
        <f>IF($E128="","",IF($D128="","",INDEX('פעילויות המשרד'!G:G,MATCH($D128,'פעילויות המשרד'!$D:$D,0))))</f>
        <v/>
      </c>
      <c r="J128" s="275" t="str">
        <f>IF($E128="","",IF($D128="","",INDEX('פעילויות המשרד'!H:H,MATCH($D128,'פעילויות המשרד'!$D:$D,0))))</f>
        <v/>
      </c>
      <c r="K128" s="275" t="str">
        <f>IF($E128="","",IF($D128="","",INDEX('פעילויות המשרד'!K:K,MATCH($D128,'פעילויות המשרד'!$D:$D,0))))</f>
        <v/>
      </c>
      <c r="L128" s="275" t="str">
        <f>IF($E128="","",IF($D128="","",INDEX('פעילויות המשרד'!L:L,MATCH($D128,'פעילויות המשרד'!$D:$D,0))))</f>
        <v/>
      </c>
      <c r="M128" s="275" t="str">
        <f>IF($E128="","",IF($D128="","",INDEX('פעילויות המשרד'!X:X,MATCH($D128,'פעילויות המשרד'!$D:$D,0))))</f>
        <v/>
      </c>
      <c r="N128" s="99"/>
      <c r="O128" s="99"/>
      <c r="P128" s="100"/>
      <c r="Q128" s="100"/>
      <c r="R128" s="98"/>
      <c r="S128" s="101"/>
      <c r="T128" s="99"/>
      <c r="U128" s="103"/>
      <c r="V128" s="99"/>
      <c r="W128" s="103"/>
      <c r="X128" s="99"/>
      <c r="Y128" s="103"/>
      <c r="Z128" s="99"/>
      <c r="AA128" s="103"/>
      <c r="AB128" s="99"/>
      <c r="AC128" s="103"/>
      <c r="AD128" s="121" t="str">
        <f t="shared" si="4"/>
        <v/>
      </c>
      <c r="AE128" s="92"/>
      <c r="AI128" s="26">
        <f>ROWS($AI$7:$AI127)</f>
        <v>121</v>
      </c>
      <c r="AJ128" s="85" t="str">
        <f>IF(OR($T128="",$G128=""),"",MAX($AJ$7:$AN127)+1)</f>
        <v/>
      </c>
      <c r="AK128" s="85" t="str">
        <f>IF(OR(V128="",$G128=""),"",MAX($AJ$7:$AN127,$AJ128:AJ128)+1)</f>
        <v/>
      </c>
      <c r="AL128" s="85" t="str">
        <f>IF(OR(X128="",$G128=""),"",MAX($AJ$7:$AN127,$AJ128:AK128)+1)</f>
        <v/>
      </c>
      <c r="AM128" s="85" t="str">
        <f>IF(OR(Z128="",$G128=""),"",MAX($AJ$7:$AN127,$AJ128:AL128)+1)</f>
        <v/>
      </c>
      <c r="AN128" s="85" t="str">
        <f>IF(OR(AB128="",$G128=""),"",MAX($AJ$7:$AN127,$AJ128:AM128)+1)</f>
        <v/>
      </c>
      <c r="AP128" s="85" t="str">
        <f>IF($G128="","",MAX($AP$7:$AP127)+1)</f>
        <v/>
      </c>
      <c r="AQ128" s="85" t="str">
        <f>IF($G128="","",IF($Q128="","",RANK($Q128,$Q$8:$Q$1000,1)+COUNTIFS($Q$8:$Q128,$Q128)-1))</f>
        <v/>
      </c>
      <c r="AR128" s="85" t="str">
        <f>IF($G128="","",IF($AW128="","",RANK($AW128,$AW$8:$AW$1000,1)+COUNTIFS($AW$8:$AW128,$AW128)-1))</f>
        <v/>
      </c>
      <c r="AS128" s="85" t="str">
        <f>IF($G128="","",IF($AX128="","",RANK($AX128,$AX$8:$AX$1000,1)+COUNTIFS($AX$8:$AX128,$AX128)-1))</f>
        <v/>
      </c>
      <c r="AU128" s="85" t="str">
        <f t="shared" si="5"/>
        <v/>
      </c>
      <c r="AW128" s="209" t="str">
        <f ca="1">IF($G128="","",IF($Q128="","",IF(AND($S128&lt;1,$Q128&lt;TODAY()),$Q128,"")))</f>
        <v/>
      </c>
      <c r="AX128" s="209" t="str">
        <f t="shared" ca="1" si="7"/>
        <v/>
      </c>
    </row>
    <row r="129" spans="1:50">
      <c r="A129" s="20" t="str">
        <f>IF('יעדים משרדיים ותקשובים'!$E$7="","",'יעדים משרדיים ותקשובים'!$E$7)</f>
        <v>משרד ראש הממשלה</v>
      </c>
      <c r="B129" s="20" t="str">
        <f>IF('יעדים משרדיים ותקשובים'!$I$9="","",'יעדים משרדיים ותקשובים'!$I$9)</f>
        <v>pmo</v>
      </c>
      <c r="C129" s="26">
        <f>ROWS($C$7:$C128)</f>
        <v>122</v>
      </c>
      <c r="D129" s="26" t="str">
        <f>IF(E129="","",INDEX('פעילויות המשרד'!$D$8:$D$150,MATCH(E129,'פעילויות המשרד'!$E$8:$E$150,0)))</f>
        <v/>
      </c>
      <c r="E129" s="17"/>
      <c r="F129" s="26" t="str">
        <f>IF(G129="","",COUNTIFS($D$8:$D129,$D129))</f>
        <v/>
      </c>
      <c r="G129" s="344" t="str">
        <f>IF(OR($E129="",$H129=""),"",IFERROR(CONCATENATE($D129,".",COUNTIFS($D$8:$D129,$D129)),"טעות בהזנה"))</f>
        <v/>
      </c>
      <c r="H129" s="99"/>
      <c r="I129" s="275" t="str">
        <f>IF($E129="","",IF($D129="","",INDEX('פעילויות המשרד'!G:G,MATCH($D129,'פעילויות המשרד'!$D:$D,0))))</f>
        <v/>
      </c>
      <c r="J129" s="275" t="str">
        <f>IF($E129="","",IF($D129="","",INDEX('פעילויות המשרד'!H:H,MATCH($D129,'פעילויות המשרד'!$D:$D,0))))</f>
        <v/>
      </c>
      <c r="K129" s="275" t="str">
        <f>IF($E129="","",IF($D129="","",INDEX('פעילויות המשרד'!K:K,MATCH($D129,'פעילויות המשרד'!$D:$D,0))))</f>
        <v/>
      </c>
      <c r="L129" s="275" t="str">
        <f>IF($E129="","",IF($D129="","",INDEX('פעילויות המשרד'!L:L,MATCH($D129,'פעילויות המשרד'!$D:$D,0))))</f>
        <v/>
      </c>
      <c r="M129" s="275" t="str">
        <f>IF($E129="","",IF($D129="","",INDEX('פעילויות המשרד'!X:X,MATCH($D129,'פעילויות המשרד'!$D:$D,0))))</f>
        <v/>
      </c>
      <c r="N129" s="99"/>
      <c r="O129" s="99"/>
      <c r="P129" s="100"/>
      <c r="Q129" s="100"/>
      <c r="R129" s="98"/>
      <c r="S129" s="101"/>
      <c r="T129" s="99"/>
      <c r="U129" s="103"/>
      <c r="V129" s="99"/>
      <c r="W129" s="103"/>
      <c r="X129" s="99"/>
      <c r="Y129" s="103"/>
      <c r="Z129" s="99"/>
      <c r="AA129" s="103"/>
      <c r="AB129" s="99"/>
      <c r="AC129" s="103"/>
      <c r="AD129" s="121" t="str">
        <f t="shared" si="4"/>
        <v/>
      </c>
      <c r="AE129" s="92"/>
      <c r="AI129" s="26">
        <f>ROWS($AI$7:$AI128)</f>
        <v>122</v>
      </c>
      <c r="AJ129" s="85" t="str">
        <f>IF(OR($T129="",$G129=""),"",MAX($AJ$7:$AN128)+1)</f>
        <v/>
      </c>
      <c r="AK129" s="85" t="str">
        <f>IF(OR(V129="",$G129=""),"",MAX($AJ$7:$AN128,$AJ129:AJ129)+1)</f>
        <v/>
      </c>
      <c r="AL129" s="85" t="str">
        <f>IF(OR(X129="",$G129=""),"",MAX($AJ$7:$AN128,$AJ129:AK129)+1)</f>
        <v/>
      </c>
      <c r="AM129" s="85" t="str">
        <f>IF(OR(Z129="",$G129=""),"",MAX($AJ$7:$AN128,$AJ129:AL129)+1)</f>
        <v/>
      </c>
      <c r="AN129" s="85" t="str">
        <f>IF(OR(AB129="",$G129=""),"",MAX($AJ$7:$AN128,$AJ129:AM129)+1)</f>
        <v/>
      </c>
      <c r="AP129" s="85" t="str">
        <f>IF($G129="","",MAX($AP$7:$AP128)+1)</f>
        <v/>
      </c>
      <c r="AQ129" s="85" t="str">
        <f>IF($G129="","",IF($Q129="","",RANK($Q129,$Q$8:$Q$1000,1)+COUNTIFS($Q$8:$Q129,$Q129)-1))</f>
        <v/>
      </c>
      <c r="AR129" s="85" t="str">
        <f>IF($G129="","",IF($AW129="","",RANK($AW129,$AW$8:$AW$1000,1)+COUNTIFS($AW$8:$AW129,$AW129)-1))</f>
        <v/>
      </c>
      <c r="AS129" s="85" t="str">
        <f>IF($G129="","",IF($AX129="","",RANK($AX129,$AX$8:$AX$1000,1)+COUNTIFS($AX$8:$AX129,$AX129)-1))</f>
        <v/>
      </c>
      <c r="AU129" s="85" t="str">
        <f t="shared" si="5"/>
        <v/>
      </c>
      <c r="AW129" s="209" t="str">
        <f ca="1">IF($G129="","",IF($Q129="","",IF(AND($S129&lt;1,$Q129&lt;TODAY()),$Q129,"")))</f>
        <v/>
      </c>
      <c r="AX129" s="209" t="str">
        <f t="shared" ca="1" si="7"/>
        <v/>
      </c>
    </row>
    <row r="130" spans="1:50">
      <c r="A130" s="20" t="str">
        <f>IF('יעדים משרדיים ותקשובים'!$E$7="","",'יעדים משרדיים ותקשובים'!$E$7)</f>
        <v>משרד ראש הממשלה</v>
      </c>
      <c r="B130" s="20" t="str">
        <f>IF('יעדים משרדיים ותקשובים'!$I$9="","",'יעדים משרדיים ותקשובים'!$I$9)</f>
        <v>pmo</v>
      </c>
      <c r="C130" s="26">
        <f>ROWS($C$7:$C129)</f>
        <v>123</v>
      </c>
      <c r="D130" s="26" t="str">
        <f>IF(E130="","",INDEX('פעילויות המשרד'!$D$8:$D$150,MATCH(E130,'פעילויות המשרד'!$E$8:$E$150,0)))</f>
        <v/>
      </c>
      <c r="E130" s="17"/>
      <c r="F130" s="26" t="str">
        <f>IF(G130="","",COUNTIFS($D$8:$D130,$D130))</f>
        <v/>
      </c>
      <c r="G130" s="344" t="str">
        <f>IF(OR($E130="",$H130=""),"",IFERROR(CONCATENATE($D130,".",COUNTIFS($D$8:$D130,$D130)),"טעות בהזנה"))</f>
        <v/>
      </c>
      <c r="H130" s="99"/>
      <c r="I130" s="275" t="str">
        <f>IF($E130="","",IF($D130="","",INDEX('פעילויות המשרד'!G:G,MATCH($D130,'פעילויות המשרד'!$D:$D,0))))</f>
        <v/>
      </c>
      <c r="J130" s="275" t="str">
        <f>IF($E130="","",IF($D130="","",INDEX('פעילויות המשרד'!H:H,MATCH($D130,'פעילויות המשרד'!$D:$D,0))))</f>
        <v/>
      </c>
      <c r="K130" s="275" t="str">
        <f>IF($E130="","",IF($D130="","",INDEX('פעילויות המשרד'!K:K,MATCH($D130,'פעילויות המשרד'!$D:$D,0))))</f>
        <v/>
      </c>
      <c r="L130" s="275" t="str">
        <f>IF($E130="","",IF($D130="","",INDEX('פעילויות המשרד'!L:L,MATCH($D130,'פעילויות המשרד'!$D:$D,0))))</f>
        <v/>
      </c>
      <c r="M130" s="275" t="str">
        <f>IF($E130="","",IF($D130="","",INDEX('פעילויות המשרד'!X:X,MATCH($D130,'פעילויות המשרד'!$D:$D,0))))</f>
        <v/>
      </c>
      <c r="N130" s="99"/>
      <c r="O130" s="99"/>
      <c r="P130" s="100"/>
      <c r="Q130" s="100"/>
      <c r="R130" s="98"/>
      <c r="S130" s="101"/>
      <c r="T130" s="99"/>
      <c r="U130" s="103"/>
      <c r="V130" s="99"/>
      <c r="W130" s="103"/>
      <c r="X130" s="99"/>
      <c r="Y130" s="103"/>
      <c r="Z130" s="99"/>
      <c r="AA130" s="103"/>
      <c r="AB130" s="99"/>
      <c r="AC130" s="103"/>
      <c r="AD130" s="121" t="str">
        <f t="shared" si="4"/>
        <v/>
      </c>
      <c r="AE130" s="92"/>
      <c r="AI130" s="26">
        <f>ROWS($AI$7:$AI129)</f>
        <v>123</v>
      </c>
      <c r="AJ130" s="85" t="str">
        <f>IF(OR($T130="",$G130=""),"",MAX($AJ$7:$AN129)+1)</f>
        <v/>
      </c>
      <c r="AK130" s="85" t="str">
        <f>IF(OR(V130="",$G130=""),"",MAX($AJ$7:$AN129,$AJ130:AJ130)+1)</f>
        <v/>
      </c>
      <c r="AL130" s="85" t="str">
        <f>IF(OR(X130="",$G130=""),"",MAX($AJ$7:$AN129,$AJ130:AK130)+1)</f>
        <v/>
      </c>
      <c r="AM130" s="85" t="str">
        <f>IF(OR(Z130="",$G130=""),"",MAX($AJ$7:$AN129,$AJ130:AL130)+1)</f>
        <v/>
      </c>
      <c r="AN130" s="85" t="str">
        <f>IF(OR(AB130="",$G130=""),"",MAX($AJ$7:$AN129,$AJ130:AM130)+1)</f>
        <v/>
      </c>
      <c r="AP130" s="85" t="str">
        <f>IF($G130="","",MAX($AP$7:$AP129)+1)</f>
        <v/>
      </c>
      <c r="AQ130" s="85" t="str">
        <f>IF($G130="","",IF($Q130="","",RANK($Q130,$Q$8:$Q$1000,1)+COUNTIFS($Q$8:$Q130,$Q130)-1))</f>
        <v/>
      </c>
      <c r="AR130" s="85" t="str">
        <f>IF($G130="","",IF($AW130="","",RANK($AW130,$AW$8:$AW$1000,1)+COUNTIFS($AW$8:$AW130,$AW130)-1))</f>
        <v/>
      </c>
      <c r="AS130" s="85" t="str">
        <f>IF($G130="","",IF($AX130="","",RANK($AX130,$AX$8:$AX$1000,1)+COUNTIFS($AX$8:$AX130,$AX130)-1))</f>
        <v/>
      </c>
      <c r="AU130" s="85" t="str">
        <f t="shared" si="5"/>
        <v/>
      </c>
      <c r="AW130" s="209" t="str">
        <f ca="1">IF($G130="","",IF($Q130="","",IF(AND($S130&lt;1,$Q130&lt;TODAY()),$Q130,"")))</f>
        <v/>
      </c>
      <c r="AX130" s="209" t="str">
        <f t="shared" ca="1" si="7"/>
        <v/>
      </c>
    </row>
    <row r="131" spans="1:50">
      <c r="A131" s="20" t="str">
        <f>IF('יעדים משרדיים ותקשובים'!$E$7="","",'יעדים משרדיים ותקשובים'!$E$7)</f>
        <v>משרד ראש הממשלה</v>
      </c>
      <c r="B131" s="20" t="str">
        <f>IF('יעדים משרדיים ותקשובים'!$I$9="","",'יעדים משרדיים ותקשובים'!$I$9)</f>
        <v>pmo</v>
      </c>
      <c r="C131" s="26">
        <f>ROWS($C$7:$C130)</f>
        <v>124</v>
      </c>
      <c r="D131" s="26" t="str">
        <f>IF(E131="","",INDEX('פעילויות המשרד'!$D$8:$D$150,MATCH(E131,'פעילויות המשרד'!$E$8:$E$150,0)))</f>
        <v/>
      </c>
      <c r="E131" s="17"/>
      <c r="F131" s="26" t="str">
        <f>IF(G131="","",COUNTIFS($D$8:$D131,$D131))</f>
        <v/>
      </c>
      <c r="G131" s="344" t="str">
        <f>IF(OR($E131="",$H131=""),"",IFERROR(CONCATENATE($D131,".",COUNTIFS($D$8:$D131,$D131)),"טעות בהזנה"))</f>
        <v/>
      </c>
      <c r="H131" s="102"/>
      <c r="I131" s="275" t="str">
        <f>IF($E131="","",IF($D131="","",INDEX('פעילויות המשרד'!G:G,MATCH($D131,'פעילויות המשרד'!$D:$D,0))))</f>
        <v/>
      </c>
      <c r="J131" s="275" t="str">
        <f>IF($E131="","",IF($D131="","",INDEX('פעילויות המשרד'!H:H,MATCH($D131,'פעילויות המשרד'!$D:$D,0))))</f>
        <v/>
      </c>
      <c r="K131" s="275" t="str">
        <f>IF($E131="","",IF($D131="","",INDEX('פעילויות המשרד'!K:K,MATCH($D131,'פעילויות המשרד'!$D:$D,0))))</f>
        <v/>
      </c>
      <c r="L131" s="275" t="str">
        <f>IF($E131="","",IF($D131="","",INDEX('פעילויות המשרד'!L:L,MATCH($D131,'פעילויות המשרד'!$D:$D,0))))</f>
        <v/>
      </c>
      <c r="M131" s="275" t="str">
        <f>IF($E131="","",IF($D131="","",INDEX('פעילויות המשרד'!X:X,MATCH($D131,'פעילויות המשרד'!$D:$D,0))))</f>
        <v/>
      </c>
      <c r="N131" s="102"/>
      <c r="O131" s="102"/>
      <c r="P131" s="100"/>
      <c r="Q131" s="100"/>
      <c r="R131" s="98"/>
      <c r="S131" s="101"/>
      <c r="T131" s="99"/>
      <c r="U131" s="103"/>
      <c r="V131" s="99"/>
      <c r="W131" s="103"/>
      <c r="X131" s="99"/>
      <c r="Y131" s="103"/>
      <c r="Z131" s="99"/>
      <c r="AA131" s="103"/>
      <c r="AB131" s="99"/>
      <c r="AC131" s="103"/>
      <c r="AD131" s="121" t="str">
        <f t="shared" si="4"/>
        <v/>
      </c>
      <c r="AE131" s="17"/>
      <c r="AI131" s="26">
        <f>ROWS($AI$7:$AI130)</f>
        <v>124</v>
      </c>
      <c r="AJ131" s="85" t="str">
        <f>IF(OR($T131="",$G131=""),"",MAX($AJ$7:$AN130)+1)</f>
        <v/>
      </c>
      <c r="AK131" s="85" t="str">
        <f>IF(OR(V131="",$G131=""),"",MAX($AJ$7:$AN130,$AJ131:AJ131)+1)</f>
        <v/>
      </c>
      <c r="AL131" s="85" t="str">
        <f>IF(OR(X131="",$G131=""),"",MAX($AJ$7:$AN130,$AJ131:AK131)+1)</f>
        <v/>
      </c>
      <c r="AM131" s="85" t="str">
        <f>IF(OR(Z131="",$G131=""),"",MAX($AJ$7:$AN130,$AJ131:AL131)+1)</f>
        <v/>
      </c>
      <c r="AN131" s="85" t="str">
        <f>IF(OR(AB131="",$G131=""),"",MAX($AJ$7:$AN130,$AJ131:AM131)+1)</f>
        <v/>
      </c>
      <c r="AP131" s="85" t="str">
        <f>IF($G131="","",MAX($AP$7:$AP130)+1)</f>
        <v/>
      </c>
      <c r="AQ131" s="85" t="str">
        <f>IF($G131="","",IF($Q131="","",RANK($Q131,$Q$8:$Q$1000,1)+COUNTIFS($Q$8:$Q131,$Q131)-1))</f>
        <v/>
      </c>
      <c r="AR131" s="85" t="str">
        <f>IF($G131="","",IF($AW131="","",RANK($AW131,$AW$8:$AW$1000,1)+COUNTIFS($AW$8:$AW131,$AW131)-1))</f>
        <v/>
      </c>
      <c r="AS131" s="85" t="str">
        <f>IF($G131="","",IF($AX131="","",RANK($AX131,$AX$8:$AX$1000,1)+COUNTIFS($AX$8:$AX131,$AX131)-1))</f>
        <v/>
      </c>
      <c r="AU131" s="85" t="str">
        <f t="shared" si="5"/>
        <v/>
      </c>
      <c r="AW131" s="209" t="str">
        <f ca="1">IF($G131="","",IF($Q131="","",IF(AND($S131&lt;1,$Q131&lt;TODAY()),$Q131,"")))</f>
        <v/>
      </c>
      <c r="AX131" s="209" t="str">
        <f t="shared" ca="1" si="7"/>
        <v/>
      </c>
    </row>
    <row r="132" spans="1:50">
      <c r="A132" s="20" t="str">
        <f>IF('יעדים משרדיים ותקשובים'!$E$7="","",'יעדים משרדיים ותקשובים'!$E$7)</f>
        <v>משרד ראש הממשלה</v>
      </c>
      <c r="B132" s="20" t="str">
        <f>IF('יעדים משרדיים ותקשובים'!$I$9="","",'יעדים משרדיים ותקשובים'!$I$9)</f>
        <v>pmo</v>
      </c>
      <c r="C132" s="26">
        <f>ROWS($C$7:$C131)</f>
        <v>125</v>
      </c>
      <c r="D132" s="26" t="str">
        <f>IF(E132="","",INDEX('פעילויות המשרד'!$D$8:$D$150,MATCH(E132,'פעילויות המשרד'!$E$8:$E$150,0)))</f>
        <v/>
      </c>
      <c r="E132" s="17"/>
      <c r="F132" s="26" t="str">
        <f>IF(G132="","",COUNTIFS($D$8:$D132,$D132))</f>
        <v/>
      </c>
      <c r="G132" s="344" t="str">
        <f>IF(OR($E132="",$H132=""),"",IFERROR(CONCATENATE($D132,".",COUNTIFS($D$8:$D132,$D132)),"טעות בהזנה"))</f>
        <v/>
      </c>
      <c r="H132" s="102"/>
      <c r="I132" s="275" t="str">
        <f>IF($E132="","",IF($D132="","",INDEX('פעילויות המשרד'!G:G,MATCH($D132,'פעילויות המשרד'!$D:$D,0))))</f>
        <v/>
      </c>
      <c r="J132" s="275" t="str">
        <f>IF($E132="","",IF($D132="","",INDEX('פעילויות המשרד'!H:H,MATCH($D132,'פעילויות המשרד'!$D:$D,0))))</f>
        <v/>
      </c>
      <c r="K132" s="275" t="str">
        <f>IF($E132="","",IF($D132="","",INDEX('פעילויות המשרד'!K:K,MATCH($D132,'פעילויות המשרד'!$D:$D,0))))</f>
        <v/>
      </c>
      <c r="L132" s="275" t="str">
        <f>IF($E132="","",IF($D132="","",INDEX('פעילויות המשרד'!L:L,MATCH($D132,'פעילויות המשרד'!$D:$D,0))))</f>
        <v/>
      </c>
      <c r="M132" s="275" t="str">
        <f>IF($E132="","",IF($D132="","",INDEX('פעילויות המשרד'!X:X,MATCH($D132,'פעילויות המשרד'!$D:$D,0))))</f>
        <v/>
      </c>
      <c r="N132" s="102"/>
      <c r="O132" s="102"/>
      <c r="P132" s="100"/>
      <c r="Q132" s="100"/>
      <c r="R132" s="98"/>
      <c r="S132" s="101"/>
      <c r="T132" s="99"/>
      <c r="U132" s="103"/>
      <c r="V132" s="99"/>
      <c r="W132" s="103"/>
      <c r="X132" s="99"/>
      <c r="Y132" s="103"/>
      <c r="Z132" s="99"/>
      <c r="AA132" s="103"/>
      <c r="AB132" s="99"/>
      <c r="AC132" s="103"/>
      <c r="AD132" s="121" t="str">
        <f t="shared" si="4"/>
        <v/>
      </c>
      <c r="AE132" s="17"/>
      <c r="AI132" s="26">
        <f>ROWS($AI$7:$AI131)</f>
        <v>125</v>
      </c>
      <c r="AJ132" s="85" t="str">
        <f>IF(OR($T132="",$G132=""),"",MAX($AJ$7:$AN131)+1)</f>
        <v/>
      </c>
      <c r="AK132" s="85" t="str">
        <f>IF(OR(V132="",$G132=""),"",MAX($AJ$7:$AN131,$AJ132:AJ132)+1)</f>
        <v/>
      </c>
      <c r="AL132" s="85" t="str">
        <f>IF(OR(X132="",$G132=""),"",MAX($AJ$7:$AN131,$AJ132:AK132)+1)</f>
        <v/>
      </c>
      <c r="AM132" s="85" t="str">
        <f>IF(OR(Z132="",$G132=""),"",MAX($AJ$7:$AN131,$AJ132:AL132)+1)</f>
        <v/>
      </c>
      <c r="AN132" s="85" t="str">
        <f>IF(OR(AB132="",$G132=""),"",MAX($AJ$7:$AN131,$AJ132:AM132)+1)</f>
        <v/>
      </c>
      <c r="AP132" s="85" t="str">
        <f>IF($G132="","",MAX($AP$7:$AP131)+1)</f>
        <v/>
      </c>
      <c r="AQ132" s="85" t="str">
        <f>IF($G132="","",IF($Q132="","",RANK($Q132,$Q$8:$Q$1000,1)+COUNTIFS($Q$8:$Q132,$Q132)-1))</f>
        <v/>
      </c>
      <c r="AR132" s="85" t="str">
        <f>IF($G132="","",IF($AW132="","",RANK($AW132,$AW$8:$AW$1000,1)+COUNTIFS($AW$8:$AW132,$AW132)-1))</f>
        <v/>
      </c>
      <c r="AS132" s="85" t="str">
        <f>IF($G132="","",IF($AX132="","",RANK($AX132,$AX$8:$AX$1000,1)+COUNTIFS($AX$8:$AX132,$AX132)-1))</f>
        <v/>
      </c>
      <c r="AU132" s="85" t="str">
        <f t="shared" si="5"/>
        <v/>
      </c>
      <c r="AW132" s="209" t="str">
        <f ca="1">IF($G132="","",IF($Q132="","",IF(AND($S132&lt;1,$Q132&lt;TODAY()),$Q132,"")))</f>
        <v/>
      </c>
      <c r="AX132" s="209" t="str">
        <f t="shared" ca="1" si="7"/>
        <v/>
      </c>
    </row>
    <row r="133" spans="1:50">
      <c r="A133" s="20" t="str">
        <f>IF('יעדים משרדיים ותקשובים'!$E$7="","",'יעדים משרדיים ותקשובים'!$E$7)</f>
        <v>משרד ראש הממשלה</v>
      </c>
      <c r="B133" s="20" t="str">
        <f>IF('יעדים משרדיים ותקשובים'!$I$9="","",'יעדים משרדיים ותקשובים'!$I$9)</f>
        <v>pmo</v>
      </c>
      <c r="C133" s="26">
        <f>ROWS($C$7:$C132)</f>
        <v>126</v>
      </c>
      <c r="D133" s="26" t="str">
        <f>IF(E133="","",INDEX('פעילויות המשרד'!$D$8:$D$150,MATCH(E133,'פעילויות המשרד'!$E$8:$E$150,0)))</f>
        <v/>
      </c>
      <c r="E133" s="17"/>
      <c r="F133" s="26" t="str">
        <f>IF(G133="","",COUNTIFS($D$8:$D133,$D133))</f>
        <v/>
      </c>
      <c r="G133" s="344" t="str">
        <f>IF(OR($E133="",$H133=""),"",IFERROR(CONCATENATE($D133,".",COUNTIFS($D$8:$D133,$D133)),"טעות בהזנה"))</f>
        <v/>
      </c>
      <c r="H133" s="102"/>
      <c r="I133" s="275" t="str">
        <f>IF($E133="","",IF($D133="","",INDEX('פעילויות המשרד'!G:G,MATCH($D133,'פעילויות המשרד'!$D:$D,0))))</f>
        <v/>
      </c>
      <c r="J133" s="275" t="str">
        <f>IF($E133="","",IF($D133="","",INDEX('פעילויות המשרד'!H:H,MATCH($D133,'פעילויות המשרד'!$D:$D,0))))</f>
        <v/>
      </c>
      <c r="K133" s="275" t="str">
        <f>IF($E133="","",IF($D133="","",INDEX('פעילויות המשרד'!K:K,MATCH($D133,'פעילויות המשרד'!$D:$D,0))))</f>
        <v/>
      </c>
      <c r="L133" s="275" t="str">
        <f>IF($E133="","",IF($D133="","",INDEX('פעילויות המשרד'!L:L,MATCH($D133,'פעילויות המשרד'!$D:$D,0))))</f>
        <v/>
      </c>
      <c r="M133" s="275" t="str">
        <f>IF($E133="","",IF($D133="","",INDEX('פעילויות המשרד'!X:X,MATCH($D133,'פעילויות המשרד'!$D:$D,0))))</f>
        <v/>
      </c>
      <c r="N133" s="102"/>
      <c r="O133" s="102"/>
      <c r="P133" s="100"/>
      <c r="Q133" s="100"/>
      <c r="R133" s="98"/>
      <c r="S133" s="101"/>
      <c r="T133" s="99"/>
      <c r="U133" s="103"/>
      <c r="V133" s="99"/>
      <c r="W133" s="103"/>
      <c r="X133" s="99"/>
      <c r="Y133" s="103"/>
      <c r="Z133" s="99"/>
      <c r="AA133" s="103"/>
      <c r="AB133" s="99"/>
      <c r="AC133" s="103"/>
      <c r="AD133" s="121" t="str">
        <f t="shared" si="4"/>
        <v/>
      </c>
      <c r="AE133" s="17"/>
      <c r="AI133" s="26">
        <f>ROWS($AI$7:$AI132)</f>
        <v>126</v>
      </c>
      <c r="AJ133" s="85" t="str">
        <f>IF(OR($T133="",$G133=""),"",MAX($AJ$7:$AN132)+1)</f>
        <v/>
      </c>
      <c r="AK133" s="85" t="str">
        <f>IF(OR(V133="",$G133=""),"",MAX($AJ$7:$AN132,$AJ133:AJ133)+1)</f>
        <v/>
      </c>
      <c r="AL133" s="85" t="str">
        <f>IF(OR(X133="",$G133=""),"",MAX($AJ$7:$AN132,$AJ133:AK133)+1)</f>
        <v/>
      </c>
      <c r="AM133" s="85" t="str">
        <f>IF(OR(Z133="",$G133=""),"",MAX($AJ$7:$AN132,$AJ133:AL133)+1)</f>
        <v/>
      </c>
      <c r="AN133" s="85" t="str">
        <f>IF(OR(AB133="",$G133=""),"",MAX($AJ$7:$AN132,$AJ133:AM133)+1)</f>
        <v/>
      </c>
      <c r="AP133" s="85" t="str">
        <f>IF($G133="","",MAX($AP$7:$AP132)+1)</f>
        <v/>
      </c>
      <c r="AQ133" s="85" t="str">
        <f>IF($G133="","",IF($Q133="","",RANK($Q133,$Q$8:$Q$1000,1)+COUNTIFS($Q$8:$Q133,$Q133)-1))</f>
        <v/>
      </c>
      <c r="AR133" s="85" t="str">
        <f>IF($G133="","",IF($AW133="","",RANK($AW133,$AW$8:$AW$1000,1)+COUNTIFS($AW$8:$AW133,$AW133)-1))</f>
        <v/>
      </c>
      <c r="AS133" s="85" t="str">
        <f>IF($G133="","",IF($AX133="","",RANK($AX133,$AX$8:$AX$1000,1)+COUNTIFS($AX$8:$AX133,$AX133)-1))</f>
        <v/>
      </c>
      <c r="AU133" s="85" t="str">
        <f t="shared" si="5"/>
        <v/>
      </c>
      <c r="AW133" s="209" t="str">
        <f t="shared" ca="1" si="6"/>
        <v/>
      </c>
      <c r="AX133" s="209" t="str">
        <f t="shared" ca="1" si="7"/>
        <v/>
      </c>
    </row>
    <row r="134" spans="1:50">
      <c r="A134" s="20" t="str">
        <f>IF('יעדים משרדיים ותקשובים'!$E$7="","",'יעדים משרדיים ותקשובים'!$E$7)</f>
        <v>משרד ראש הממשלה</v>
      </c>
      <c r="B134" s="20" t="str">
        <f>IF('יעדים משרדיים ותקשובים'!$I$9="","",'יעדים משרדיים ותקשובים'!$I$9)</f>
        <v>pmo</v>
      </c>
      <c r="C134" s="26">
        <f>ROWS($C$7:$C133)</f>
        <v>127</v>
      </c>
      <c r="D134" s="26" t="str">
        <f>IF(E134="","",INDEX('פעילויות המשרד'!$D$8:$D$150,MATCH(E134,'פעילויות המשרד'!$E$8:$E$150,0)))</f>
        <v/>
      </c>
      <c r="E134" s="17"/>
      <c r="F134" s="26" t="str">
        <f>IF(G134="","",COUNTIFS($D$8:$D134,$D134))</f>
        <v/>
      </c>
      <c r="G134" s="344" t="str">
        <f>IF(OR($E134="",$H134=""),"",IFERROR(CONCATENATE($D134,".",COUNTIFS($D$8:$D134,$D134)),"טעות בהזנה"))</f>
        <v/>
      </c>
      <c r="H134" s="102"/>
      <c r="I134" s="275" t="str">
        <f>IF($E134="","",IF($D134="","",INDEX('פעילויות המשרד'!G:G,MATCH($D134,'פעילויות המשרד'!$D:$D,0))))</f>
        <v/>
      </c>
      <c r="J134" s="275" t="str">
        <f>IF($E134="","",IF($D134="","",INDEX('פעילויות המשרד'!H:H,MATCH($D134,'פעילויות המשרד'!$D:$D,0))))</f>
        <v/>
      </c>
      <c r="K134" s="275" t="str">
        <f>IF($E134="","",IF($D134="","",INDEX('פעילויות המשרד'!K:K,MATCH($D134,'פעילויות המשרד'!$D:$D,0))))</f>
        <v/>
      </c>
      <c r="L134" s="275" t="str">
        <f>IF($E134="","",IF($D134="","",INDEX('פעילויות המשרד'!L:L,MATCH($D134,'פעילויות המשרד'!$D:$D,0))))</f>
        <v/>
      </c>
      <c r="M134" s="275" t="str">
        <f>IF($E134="","",IF($D134="","",INDEX('פעילויות המשרד'!X:X,MATCH($D134,'פעילויות המשרד'!$D:$D,0))))</f>
        <v/>
      </c>
      <c r="N134" s="102"/>
      <c r="O134" s="102"/>
      <c r="P134" s="100"/>
      <c r="Q134" s="100"/>
      <c r="R134" s="98"/>
      <c r="S134" s="101"/>
      <c r="T134" s="99"/>
      <c r="U134" s="103"/>
      <c r="V134" s="99"/>
      <c r="W134" s="103"/>
      <c r="X134" s="99"/>
      <c r="Y134" s="103"/>
      <c r="Z134" s="99"/>
      <c r="AA134" s="103"/>
      <c r="AB134" s="99"/>
      <c r="AC134" s="103"/>
      <c r="AD134" s="121" t="str">
        <f t="shared" si="4"/>
        <v/>
      </c>
      <c r="AE134" s="17"/>
      <c r="AI134" s="26">
        <f>ROWS($AI$7:$AI133)</f>
        <v>127</v>
      </c>
      <c r="AJ134" s="85" t="str">
        <f>IF(OR($T134="",$G134=""),"",MAX($AJ$7:$AN133)+1)</f>
        <v/>
      </c>
      <c r="AK134" s="85" t="str">
        <f>IF(OR(V134="",$G134=""),"",MAX($AJ$7:$AN133,$AJ134:AJ134)+1)</f>
        <v/>
      </c>
      <c r="AL134" s="85" t="str">
        <f>IF(OR(X134="",$G134=""),"",MAX($AJ$7:$AN133,$AJ134:AK134)+1)</f>
        <v/>
      </c>
      <c r="AM134" s="85" t="str">
        <f>IF(OR(Z134="",$G134=""),"",MAX($AJ$7:$AN133,$AJ134:AL134)+1)</f>
        <v/>
      </c>
      <c r="AN134" s="85" t="str">
        <f>IF(OR(AB134="",$G134=""),"",MAX($AJ$7:$AN133,$AJ134:AM134)+1)</f>
        <v/>
      </c>
      <c r="AP134" s="85" t="str">
        <f>IF($G134="","",MAX($AP$7:$AP133)+1)</f>
        <v/>
      </c>
      <c r="AQ134" s="85" t="str">
        <f>IF($G134="","",IF($Q134="","",RANK($Q134,$Q$8:$Q$1000,1)+COUNTIFS($Q$8:$Q134,$Q134)-1))</f>
        <v/>
      </c>
      <c r="AR134" s="85" t="str">
        <f>IF($G134="","",IF($AW134="","",RANK($AW134,$AW$8:$AW$1000,1)+COUNTIFS($AW$8:$AW134,$AW134)-1))</f>
        <v/>
      </c>
      <c r="AS134" s="85" t="str">
        <f>IF($G134="","",IF($AX134="","",RANK($AX134,$AX$8:$AX$1000,1)+COUNTIFS($AX$8:$AX134,$AX134)-1))</f>
        <v/>
      </c>
      <c r="AU134" s="85" t="str">
        <f t="shared" si="5"/>
        <v/>
      </c>
      <c r="AW134" s="209" t="str">
        <f t="shared" ca="1" si="6"/>
        <v/>
      </c>
      <c r="AX134" s="209" t="str">
        <f t="shared" ca="1" si="7"/>
        <v/>
      </c>
    </row>
    <row r="135" spans="1:50">
      <c r="A135" s="20" t="str">
        <f>IF('יעדים משרדיים ותקשובים'!$E$7="","",'יעדים משרדיים ותקשובים'!$E$7)</f>
        <v>משרד ראש הממשלה</v>
      </c>
      <c r="B135" s="20" t="str">
        <f>IF('יעדים משרדיים ותקשובים'!$I$9="","",'יעדים משרדיים ותקשובים'!$I$9)</f>
        <v>pmo</v>
      </c>
      <c r="C135" s="26">
        <f>ROWS($C$7:$C134)</f>
        <v>128</v>
      </c>
      <c r="D135" s="26" t="str">
        <f>IF(E135="","",INDEX('פעילויות המשרד'!$D$8:$D$150,MATCH(E135,'פעילויות המשרד'!$E$8:$E$150,0)))</f>
        <v/>
      </c>
      <c r="E135" s="17"/>
      <c r="F135" s="26" t="str">
        <f>IF(G135="","",COUNTIFS($D$8:$D135,$D135))</f>
        <v/>
      </c>
      <c r="G135" s="344" t="str">
        <f>IF(OR($E135="",$H135=""),"",IFERROR(CONCATENATE($D135,".",COUNTIFS($D$8:$D135,$D135)),"טעות בהזנה"))</f>
        <v/>
      </c>
      <c r="H135" s="102"/>
      <c r="I135" s="275" t="str">
        <f>IF($E135="","",IF($D135="","",INDEX('פעילויות המשרד'!G:G,MATCH($D135,'פעילויות המשרד'!$D:$D,0))))</f>
        <v/>
      </c>
      <c r="J135" s="275" t="str">
        <f>IF($E135="","",IF($D135="","",INDEX('פעילויות המשרד'!H:H,MATCH($D135,'פעילויות המשרד'!$D:$D,0))))</f>
        <v/>
      </c>
      <c r="K135" s="275" t="str">
        <f>IF($E135="","",IF($D135="","",INDEX('פעילויות המשרד'!K:K,MATCH($D135,'פעילויות המשרד'!$D:$D,0))))</f>
        <v/>
      </c>
      <c r="L135" s="275" t="str">
        <f>IF($E135="","",IF($D135="","",INDEX('פעילויות המשרד'!L:L,MATCH($D135,'פעילויות המשרד'!$D:$D,0))))</f>
        <v/>
      </c>
      <c r="M135" s="275" t="str">
        <f>IF($E135="","",IF($D135="","",INDEX('פעילויות המשרד'!X:X,MATCH($D135,'פעילויות המשרד'!$D:$D,0))))</f>
        <v/>
      </c>
      <c r="N135" s="102"/>
      <c r="O135" s="102"/>
      <c r="P135" s="100"/>
      <c r="Q135" s="100"/>
      <c r="R135" s="98"/>
      <c r="S135" s="101"/>
      <c r="T135" s="99"/>
      <c r="U135" s="103"/>
      <c r="V135" s="99"/>
      <c r="W135" s="103"/>
      <c r="X135" s="99"/>
      <c r="Y135" s="103"/>
      <c r="Z135" s="99"/>
      <c r="AA135" s="103"/>
      <c r="AB135" s="99"/>
      <c r="AC135" s="103"/>
      <c r="AD135" s="121" t="str">
        <f t="shared" si="4"/>
        <v/>
      </c>
      <c r="AE135" s="17"/>
      <c r="AI135" s="26">
        <f>ROWS($AI$7:$AI134)</f>
        <v>128</v>
      </c>
      <c r="AJ135" s="85" t="str">
        <f>IF(OR($T135="",$G135=""),"",MAX($AJ$7:$AN134)+1)</f>
        <v/>
      </c>
      <c r="AK135" s="85" t="str">
        <f>IF(OR(V135="",$G135=""),"",MAX($AJ$7:$AN134,$AJ135:AJ135)+1)</f>
        <v/>
      </c>
      <c r="AL135" s="85" t="str">
        <f>IF(OR(X135="",$G135=""),"",MAX($AJ$7:$AN134,$AJ135:AK135)+1)</f>
        <v/>
      </c>
      <c r="AM135" s="85" t="str">
        <f>IF(OR(Z135="",$G135=""),"",MAX($AJ$7:$AN134,$AJ135:AL135)+1)</f>
        <v/>
      </c>
      <c r="AN135" s="85" t="str">
        <f>IF(OR(AB135="",$G135=""),"",MAX($AJ$7:$AN134,$AJ135:AM135)+1)</f>
        <v/>
      </c>
      <c r="AP135" s="85" t="str">
        <f>IF($G135="","",MAX($AP$7:$AP134)+1)</f>
        <v/>
      </c>
      <c r="AQ135" s="85" t="str">
        <f>IF($G135="","",IF($Q135="","",RANK($Q135,$Q$8:$Q$1000,1)+COUNTIFS($Q$8:$Q135,$Q135)-1))</f>
        <v/>
      </c>
      <c r="AR135" s="85" t="str">
        <f>IF($G135="","",IF($AW135="","",RANK($AW135,$AW$8:$AW$1000,1)+COUNTIFS($AW$8:$AW135,$AW135)-1))</f>
        <v/>
      </c>
      <c r="AS135" s="85" t="str">
        <f>IF($G135="","",IF($AX135="","",RANK($AX135,$AX$8:$AX$1000,1)+COUNTIFS($AX$8:$AX135,$AX135)-1))</f>
        <v/>
      </c>
      <c r="AU135" s="85" t="str">
        <f t="shared" si="5"/>
        <v/>
      </c>
      <c r="AW135" s="209" t="str">
        <f t="shared" ca="1" si="6"/>
        <v/>
      </c>
      <c r="AX135" s="209" t="str">
        <f t="shared" ca="1" si="7"/>
        <v/>
      </c>
    </row>
    <row r="136" spans="1:50">
      <c r="A136" s="20" t="str">
        <f>IF('יעדים משרדיים ותקשובים'!$E$7="","",'יעדים משרדיים ותקשובים'!$E$7)</f>
        <v>משרד ראש הממשלה</v>
      </c>
      <c r="B136" s="20" t="str">
        <f>IF('יעדים משרדיים ותקשובים'!$I$9="","",'יעדים משרדיים ותקשובים'!$I$9)</f>
        <v>pmo</v>
      </c>
      <c r="C136" s="26">
        <f>ROWS($C$7:$C135)</f>
        <v>129</v>
      </c>
      <c r="D136" s="26" t="str">
        <f>IF(E136="","",INDEX('פעילויות המשרד'!$D$8:$D$150,MATCH(E136,'פעילויות המשרד'!$E$8:$E$150,0)))</f>
        <v/>
      </c>
      <c r="E136" s="17"/>
      <c r="F136" s="26" t="str">
        <f>IF(G136="","",COUNTIFS($D$8:$D136,$D136))</f>
        <v/>
      </c>
      <c r="G136" s="344" t="str">
        <f>IF(OR($E136="",$H136=""),"",IFERROR(CONCATENATE($D136,".",COUNTIFS($D$8:$D136,$D136)),"טעות בהזנה"))</f>
        <v/>
      </c>
      <c r="H136" s="102"/>
      <c r="I136" s="275" t="str">
        <f>IF($E136="","",IF($D136="","",INDEX('פעילויות המשרד'!G:G,MATCH($D136,'פעילויות המשרד'!$D:$D,0))))</f>
        <v/>
      </c>
      <c r="J136" s="275" t="str">
        <f>IF($E136="","",IF($D136="","",INDEX('פעילויות המשרד'!H:H,MATCH($D136,'פעילויות המשרד'!$D:$D,0))))</f>
        <v/>
      </c>
      <c r="K136" s="275" t="str">
        <f>IF($E136="","",IF($D136="","",INDEX('פעילויות המשרד'!K:K,MATCH($D136,'פעילויות המשרד'!$D:$D,0))))</f>
        <v/>
      </c>
      <c r="L136" s="275" t="str">
        <f>IF($E136="","",IF($D136="","",INDEX('פעילויות המשרד'!L:L,MATCH($D136,'פעילויות המשרד'!$D:$D,0))))</f>
        <v/>
      </c>
      <c r="M136" s="275" t="str">
        <f>IF($E136="","",IF($D136="","",INDEX('פעילויות המשרד'!X:X,MATCH($D136,'פעילויות המשרד'!$D:$D,0))))</f>
        <v/>
      </c>
      <c r="N136" s="102"/>
      <c r="O136" s="102"/>
      <c r="P136" s="100"/>
      <c r="Q136" s="100"/>
      <c r="R136" s="98"/>
      <c r="S136" s="101"/>
      <c r="T136" s="99"/>
      <c r="U136" s="103"/>
      <c r="V136" s="99"/>
      <c r="W136" s="103"/>
      <c r="X136" s="99"/>
      <c r="Y136" s="103"/>
      <c r="Z136" s="99"/>
      <c r="AA136" s="103"/>
      <c r="AB136" s="99"/>
      <c r="AC136" s="103"/>
      <c r="AD136" s="121" t="str">
        <f t="shared" ref="AD136:AD199" si="8">IF($G136="","",IF(ISNUMBER(MATCH($U$3,$T136:$AC136,0)),"כן",""))</f>
        <v/>
      </c>
      <c r="AE136" s="17"/>
      <c r="AI136" s="26">
        <f>ROWS($AI$7:$AI135)</f>
        <v>129</v>
      </c>
      <c r="AJ136" s="85" t="str">
        <f>IF(OR($T136="",$G136=""),"",MAX($AJ$7:$AN135)+1)</f>
        <v/>
      </c>
      <c r="AK136" s="85" t="str">
        <f>IF(OR(V136="",$G136=""),"",MAX($AJ$7:$AN135,$AJ136:AJ136)+1)</f>
        <v/>
      </c>
      <c r="AL136" s="85" t="str">
        <f>IF(OR(X136="",$G136=""),"",MAX($AJ$7:$AN135,$AJ136:AK136)+1)</f>
        <v/>
      </c>
      <c r="AM136" s="85" t="str">
        <f>IF(OR(Z136="",$G136=""),"",MAX($AJ$7:$AN135,$AJ136:AL136)+1)</f>
        <v/>
      </c>
      <c r="AN136" s="85" t="str">
        <f>IF(OR(AB136="",$G136=""),"",MAX($AJ$7:$AN135,$AJ136:AM136)+1)</f>
        <v/>
      </c>
      <c r="AP136" s="85" t="str">
        <f>IF($G136="","",MAX($AP$7:$AP135)+1)</f>
        <v/>
      </c>
      <c r="AQ136" s="85" t="str">
        <f>IF($G136="","",IF($Q136="","",RANK($Q136,$Q$8:$Q$1000,1)+COUNTIFS($Q$8:$Q136,$Q136)-1))</f>
        <v/>
      </c>
      <c r="AR136" s="85" t="str">
        <f>IF($G136="","",IF($AW136="","",RANK($AW136,$AW$8:$AW$1000,1)+COUNTIFS($AW$8:$AW136,$AW136)-1))</f>
        <v/>
      </c>
      <c r="AS136" s="85" t="str">
        <f>IF($G136="","",IF($AX136="","",RANK($AX136,$AX$8:$AX$1000,1)+COUNTIFS($AX$8:$AX136,$AX136)-1))</f>
        <v/>
      </c>
      <c r="AU136" s="85" t="str">
        <f t="shared" ref="AU136:AU199" si="9">IF(INDEX($AP136:$AS136,,MATCH($AU$7,סינון_תוצרים,0))="","",INDEX($AP136:$AS136,,MATCH($AU$7,סינון_תוצרים,0)))</f>
        <v/>
      </c>
      <c r="AW136" s="209" t="str">
        <f t="shared" ca="1" si="6"/>
        <v/>
      </c>
      <c r="AX136" s="209" t="str">
        <f t="shared" ca="1" si="7"/>
        <v/>
      </c>
    </row>
    <row r="137" spans="1:50">
      <c r="A137" s="20" t="str">
        <f>IF('יעדים משרדיים ותקשובים'!$E$7="","",'יעדים משרדיים ותקשובים'!$E$7)</f>
        <v>משרד ראש הממשלה</v>
      </c>
      <c r="B137" s="20" t="str">
        <f>IF('יעדים משרדיים ותקשובים'!$I$9="","",'יעדים משרדיים ותקשובים'!$I$9)</f>
        <v>pmo</v>
      </c>
      <c r="C137" s="26">
        <f>ROWS($C$7:$C136)</f>
        <v>130</v>
      </c>
      <c r="D137" s="26" t="str">
        <f>IF(E137="","",INDEX('פעילויות המשרד'!$D$8:$D$150,MATCH(E137,'פעילויות המשרד'!$E$8:$E$150,0)))</f>
        <v/>
      </c>
      <c r="E137" s="17"/>
      <c r="F137" s="26" t="str">
        <f>IF(G137="","",COUNTIFS($D$8:$D137,$D137))</f>
        <v/>
      </c>
      <c r="G137" s="344" t="str">
        <f>IF(OR($E137="",$H137=""),"",IFERROR(CONCATENATE($D137,".",COUNTIFS($D$8:$D137,$D137)),"טעות בהזנה"))</f>
        <v/>
      </c>
      <c r="H137" s="102"/>
      <c r="I137" s="275" t="str">
        <f>IF($E137="","",IF($D137="","",INDEX('פעילויות המשרד'!G:G,MATCH($D137,'פעילויות המשרד'!$D:$D,0))))</f>
        <v/>
      </c>
      <c r="J137" s="275" t="str">
        <f>IF($E137="","",IF($D137="","",INDEX('פעילויות המשרד'!H:H,MATCH($D137,'פעילויות המשרד'!$D:$D,0))))</f>
        <v/>
      </c>
      <c r="K137" s="275" t="str">
        <f>IF($E137="","",IF($D137="","",INDEX('פעילויות המשרד'!K:K,MATCH($D137,'פעילויות המשרד'!$D:$D,0))))</f>
        <v/>
      </c>
      <c r="L137" s="275" t="str">
        <f>IF($E137="","",IF($D137="","",INDEX('פעילויות המשרד'!L:L,MATCH($D137,'פעילויות המשרד'!$D:$D,0))))</f>
        <v/>
      </c>
      <c r="M137" s="275" t="str">
        <f>IF($E137="","",IF($D137="","",INDEX('פעילויות המשרד'!X:X,MATCH($D137,'פעילויות המשרד'!$D:$D,0))))</f>
        <v/>
      </c>
      <c r="N137" s="102"/>
      <c r="O137" s="102"/>
      <c r="P137" s="100"/>
      <c r="Q137" s="100"/>
      <c r="R137" s="98"/>
      <c r="S137" s="101"/>
      <c r="T137" s="99"/>
      <c r="U137" s="103"/>
      <c r="V137" s="99"/>
      <c r="W137" s="103"/>
      <c r="X137" s="99"/>
      <c r="Y137" s="103"/>
      <c r="Z137" s="99"/>
      <c r="AA137" s="103"/>
      <c r="AB137" s="99"/>
      <c r="AC137" s="103"/>
      <c r="AD137" s="121" t="str">
        <f t="shared" si="8"/>
        <v/>
      </c>
      <c r="AE137" s="17"/>
      <c r="AI137" s="26">
        <f>ROWS($AI$7:$AI136)</f>
        <v>130</v>
      </c>
      <c r="AJ137" s="85" t="str">
        <f>IF(OR($T137="",$G137=""),"",MAX($AJ$7:$AN136)+1)</f>
        <v/>
      </c>
      <c r="AK137" s="85" t="str">
        <f>IF(OR(V137="",$G137=""),"",MAX($AJ$7:$AN136,$AJ137:AJ137)+1)</f>
        <v/>
      </c>
      <c r="AL137" s="85" t="str">
        <f>IF(OR(X137="",$G137=""),"",MAX($AJ$7:$AN136,$AJ137:AK137)+1)</f>
        <v/>
      </c>
      <c r="AM137" s="85" t="str">
        <f>IF(OR(Z137="",$G137=""),"",MAX($AJ$7:$AN136,$AJ137:AL137)+1)</f>
        <v/>
      </c>
      <c r="AN137" s="85" t="str">
        <f>IF(OR(AB137="",$G137=""),"",MAX($AJ$7:$AN136,$AJ137:AM137)+1)</f>
        <v/>
      </c>
      <c r="AP137" s="85" t="str">
        <f>IF($G137="","",MAX($AP$7:$AP136)+1)</f>
        <v/>
      </c>
      <c r="AQ137" s="85" t="str">
        <f>IF($G137="","",IF($Q137="","",RANK($Q137,$Q$8:$Q$1000,1)+COUNTIFS($Q$8:$Q137,$Q137)-1))</f>
        <v/>
      </c>
      <c r="AR137" s="85" t="str">
        <f>IF($G137="","",IF($AW137="","",RANK($AW137,$AW$8:$AW$1000,1)+COUNTIFS($AW$8:$AW137,$AW137)-1))</f>
        <v/>
      </c>
      <c r="AS137" s="85" t="str">
        <f>IF($G137="","",IF($AX137="","",RANK($AX137,$AX$8:$AX$1000,1)+COUNTIFS($AX$8:$AX137,$AX137)-1))</f>
        <v/>
      </c>
      <c r="AU137" s="85" t="str">
        <f t="shared" si="9"/>
        <v/>
      </c>
      <c r="AW137" s="209" t="str">
        <f t="shared" ref="AW137:AW197" ca="1" si="10">IF($G137="","",IF($Q137="","",IF(AND($S137&lt;1,$Q147&gt;TODAY()),$Q137,"")))</f>
        <v/>
      </c>
      <c r="AX137" s="209" t="str">
        <f t="shared" ref="AX137:AX200" ca="1" si="11">IF($G137="","",IF($P137="","",IF(AND(OR($S137="",$S137=0),$P137&lt;TODAY()),$P137,"")))</f>
        <v/>
      </c>
    </row>
    <row r="138" spans="1:50">
      <c r="A138" s="20" t="str">
        <f>IF('יעדים משרדיים ותקשובים'!$E$7="","",'יעדים משרדיים ותקשובים'!$E$7)</f>
        <v>משרד ראש הממשלה</v>
      </c>
      <c r="B138" s="20" t="str">
        <f>IF('יעדים משרדיים ותקשובים'!$I$9="","",'יעדים משרדיים ותקשובים'!$I$9)</f>
        <v>pmo</v>
      </c>
      <c r="C138" s="26">
        <f>ROWS($C$7:$C137)</f>
        <v>131</v>
      </c>
      <c r="D138" s="26" t="str">
        <f>IF(E138="","",INDEX('פעילויות המשרד'!$D$8:$D$150,MATCH(E138,'פעילויות המשרד'!$E$8:$E$150,0)))</f>
        <v/>
      </c>
      <c r="E138" s="17"/>
      <c r="F138" s="26" t="str">
        <f>IF(G138="","",COUNTIFS($D$8:$D138,$D138))</f>
        <v/>
      </c>
      <c r="G138" s="344" t="str">
        <f>IF(OR($E138="",$H138=""),"",IFERROR(CONCATENATE($D138,".",COUNTIFS($D$8:$D138,$D138)),"טעות בהזנה"))</f>
        <v/>
      </c>
      <c r="H138" s="99"/>
      <c r="I138" s="275" t="str">
        <f>IF($E138="","",IF($D138="","",INDEX('פעילויות המשרד'!G:G,MATCH($D138,'פעילויות המשרד'!$D:$D,0))))</f>
        <v/>
      </c>
      <c r="J138" s="275" t="str">
        <f>IF($E138="","",IF($D138="","",INDEX('פעילויות המשרד'!H:H,MATCH($D138,'פעילויות המשרד'!$D:$D,0))))</f>
        <v/>
      </c>
      <c r="K138" s="275" t="str">
        <f>IF($E138="","",IF($D138="","",INDEX('פעילויות המשרד'!K:K,MATCH($D138,'פעילויות המשרד'!$D:$D,0))))</f>
        <v/>
      </c>
      <c r="L138" s="275" t="str">
        <f>IF($E138="","",IF($D138="","",INDEX('פעילויות המשרד'!L:L,MATCH($D138,'פעילויות המשרד'!$D:$D,0))))</f>
        <v/>
      </c>
      <c r="M138" s="275" t="str">
        <f>IF($E138="","",IF($D138="","",INDEX('פעילויות המשרד'!X:X,MATCH($D138,'פעילויות המשרד'!$D:$D,0))))</f>
        <v/>
      </c>
      <c r="N138" s="99"/>
      <c r="O138" s="99"/>
      <c r="P138" s="100"/>
      <c r="Q138" s="100"/>
      <c r="R138" s="98"/>
      <c r="S138" s="101"/>
      <c r="T138" s="99"/>
      <c r="U138" s="103"/>
      <c r="V138" s="99"/>
      <c r="W138" s="103"/>
      <c r="X138" s="99"/>
      <c r="Y138" s="103"/>
      <c r="Z138" s="99"/>
      <c r="AA138" s="103"/>
      <c r="AB138" s="99"/>
      <c r="AC138" s="103"/>
      <c r="AD138" s="121" t="str">
        <f t="shared" si="8"/>
        <v/>
      </c>
      <c r="AE138" s="92"/>
      <c r="AI138" s="26">
        <f>ROWS($AI$7:$AI137)</f>
        <v>131</v>
      </c>
      <c r="AJ138" s="85" t="str">
        <f>IF(OR($T138="",$G138=""),"",MAX($AJ$7:$AN137)+1)</f>
        <v/>
      </c>
      <c r="AK138" s="85" t="str">
        <f>IF(OR(V138="",$G138=""),"",MAX($AJ$7:$AN137,$AJ138:AJ138)+1)</f>
        <v/>
      </c>
      <c r="AL138" s="85" t="str">
        <f>IF(OR(X138="",$G138=""),"",MAX($AJ$7:$AN137,$AJ138:AK138)+1)</f>
        <v/>
      </c>
      <c r="AM138" s="85" t="str">
        <f>IF(OR(Z138="",$G138=""),"",MAX($AJ$7:$AN137,$AJ138:AL138)+1)</f>
        <v/>
      </c>
      <c r="AN138" s="85" t="str">
        <f>IF(OR(AB138="",$G138=""),"",MAX($AJ$7:$AN137,$AJ138:AM138)+1)</f>
        <v/>
      </c>
      <c r="AP138" s="85" t="str">
        <f>IF($G138="","",MAX($AP$7:$AP137)+1)</f>
        <v/>
      </c>
      <c r="AQ138" s="85" t="str">
        <f>IF($G138="","",IF($Q138="","",RANK($Q138,$Q$8:$Q$1000,1)+COUNTIFS($Q$8:$Q138,$Q138)-1))</f>
        <v/>
      </c>
      <c r="AR138" s="85" t="str">
        <f>IF($G138="","",IF($AW138="","",RANK($AW138,$AW$8:$AW$1000,1)+COUNTIFS($AW$8:$AW138,$AW138)-1))</f>
        <v/>
      </c>
      <c r="AS138" s="85" t="str">
        <f>IF($G138="","",IF($AX138="","",RANK($AX138,$AX$8:$AX$1000,1)+COUNTIFS($AX$8:$AX138,$AX138)-1))</f>
        <v/>
      </c>
      <c r="AU138" s="85" t="str">
        <f t="shared" si="9"/>
        <v/>
      </c>
      <c r="AW138" s="209" t="str">
        <f ca="1">IF($G138="","",IF($Q138="","",IF(AND($S138&lt;1,$Q138&lt;TODAY()),$Q138,"")))</f>
        <v/>
      </c>
      <c r="AX138" s="209" t="str">
        <f t="shared" ca="1" si="11"/>
        <v/>
      </c>
    </row>
    <row r="139" spans="1:50">
      <c r="A139" s="20" t="str">
        <f>IF('יעדים משרדיים ותקשובים'!$E$7="","",'יעדים משרדיים ותקשובים'!$E$7)</f>
        <v>משרד ראש הממשלה</v>
      </c>
      <c r="B139" s="20" t="str">
        <f>IF('יעדים משרדיים ותקשובים'!$I$9="","",'יעדים משרדיים ותקשובים'!$I$9)</f>
        <v>pmo</v>
      </c>
      <c r="C139" s="26">
        <f>ROWS($C$7:$C138)</f>
        <v>132</v>
      </c>
      <c r="D139" s="26" t="str">
        <f>IF(E139="","",INDEX('פעילויות המשרד'!$D$8:$D$150,MATCH(E139,'פעילויות המשרד'!$E$8:$E$150,0)))</f>
        <v/>
      </c>
      <c r="E139" s="17"/>
      <c r="F139" s="26" t="str">
        <f>IF(G139="","",COUNTIFS($D$8:$D139,$D139))</f>
        <v/>
      </c>
      <c r="G139" s="344" t="str">
        <f>IF(OR($E139="",$H139=""),"",IFERROR(CONCATENATE($D139,".",COUNTIFS($D$8:$D139,$D139)),"טעות בהזנה"))</f>
        <v/>
      </c>
      <c r="H139" s="99"/>
      <c r="I139" s="275" t="str">
        <f>IF($E139="","",IF($D139="","",INDEX('פעילויות המשרד'!G:G,MATCH($D139,'פעילויות המשרד'!$D:$D,0))))</f>
        <v/>
      </c>
      <c r="J139" s="275" t="str">
        <f>IF($E139="","",IF($D139="","",INDEX('פעילויות המשרד'!H:H,MATCH($D139,'פעילויות המשרד'!$D:$D,0))))</f>
        <v/>
      </c>
      <c r="K139" s="275" t="str">
        <f>IF($E139="","",IF($D139="","",INDEX('פעילויות המשרד'!K:K,MATCH($D139,'פעילויות המשרד'!$D:$D,0))))</f>
        <v/>
      </c>
      <c r="L139" s="275" t="str">
        <f>IF($E139="","",IF($D139="","",INDEX('פעילויות המשרד'!L:L,MATCH($D139,'פעילויות המשרד'!$D:$D,0))))</f>
        <v/>
      </c>
      <c r="M139" s="275" t="str">
        <f>IF($E139="","",IF($D139="","",INDEX('פעילויות המשרד'!X:X,MATCH($D139,'פעילויות המשרד'!$D:$D,0))))</f>
        <v/>
      </c>
      <c r="N139" s="99"/>
      <c r="O139" s="99"/>
      <c r="P139" s="100"/>
      <c r="Q139" s="100"/>
      <c r="R139" s="98"/>
      <c r="S139" s="101"/>
      <c r="T139" s="99"/>
      <c r="U139" s="103"/>
      <c r="V139" s="99"/>
      <c r="W139" s="103"/>
      <c r="X139" s="99"/>
      <c r="Y139" s="103"/>
      <c r="Z139" s="99"/>
      <c r="AA139" s="103"/>
      <c r="AB139" s="99"/>
      <c r="AC139" s="103"/>
      <c r="AD139" s="121" t="str">
        <f t="shared" si="8"/>
        <v/>
      </c>
      <c r="AE139" s="92"/>
      <c r="AI139" s="26">
        <f>ROWS($AI$7:$AI138)</f>
        <v>132</v>
      </c>
      <c r="AJ139" s="85" t="str">
        <f>IF(OR($T139="",$G139=""),"",MAX($AJ$7:$AN138)+1)</f>
        <v/>
      </c>
      <c r="AK139" s="85" t="str">
        <f>IF(OR(V139="",$G139=""),"",MAX($AJ$7:$AN138,$AJ139:AJ139)+1)</f>
        <v/>
      </c>
      <c r="AL139" s="85" t="str">
        <f>IF(OR(X139="",$G139=""),"",MAX($AJ$7:$AN138,$AJ139:AK139)+1)</f>
        <v/>
      </c>
      <c r="AM139" s="85" t="str">
        <f>IF(OR(Z139="",$G139=""),"",MAX($AJ$7:$AN138,$AJ139:AL139)+1)</f>
        <v/>
      </c>
      <c r="AN139" s="85" t="str">
        <f>IF(OR(AB139="",$G139=""),"",MAX($AJ$7:$AN138,$AJ139:AM139)+1)</f>
        <v/>
      </c>
      <c r="AP139" s="85" t="str">
        <f>IF($G139="","",MAX($AP$7:$AP138)+1)</f>
        <v/>
      </c>
      <c r="AQ139" s="85" t="str">
        <f>IF($G139="","",IF($Q139="","",RANK($Q139,$Q$8:$Q$1000,1)+COUNTIFS($Q$8:$Q139,$Q139)-1))</f>
        <v/>
      </c>
      <c r="AR139" s="85" t="str">
        <f>IF($G139="","",IF($AW139="","",RANK($AW139,$AW$8:$AW$1000,1)+COUNTIFS($AW$8:$AW139,$AW139)-1))</f>
        <v/>
      </c>
      <c r="AS139" s="85" t="str">
        <f>IF($G139="","",IF($AX139="","",RANK($AX139,$AX$8:$AX$1000,1)+COUNTIFS($AX$8:$AX139,$AX139)-1))</f>
        <v/>
      </c>
      <c r="AU139" s="85" t="str">
        <f t="shared" si="9"/>
        <v/>
      </c>
      <c r="AW139" s="209" t="str">
        <f ca="1">IF($G139="","",IF($Q139="","",IF(AND($S139&lt;1,$Q139&lt;TODAY()),$Q139,"")))</f>
        <v/>
      </c>
      <c r="AX139" s="209" t="str">
        <f t="shared" ca="1" si="11"/>
        <v/>
      </c>
    </row>
    <row r="140" spans="1:50">
      <c r="A140" s="20" t="str">
        <f>IF('יעדים משרדיים ותקשובים'!$E$7="","",'יעדים משרדיים ותקשובים'!$E$7)</f>
        <v>משרד ראש הממשלה</v>
      </c>
      <c r="B140" s="20" t="str">
        <f>IF('יעדים משרדיים ותקשובים'!$I$9="","",'יעדים משרדיים ותקשובים'!$I$9)</f>
        <v>pmo</v>
      </c>
      <c r="C140" s="26">
        <f>ROWS($C$7:$C139)</f>
        <v>133</v>
      </c>
      <c r="D140" s="26" t="str">
        <f>IF(E140="","",INDEX('פעילויות המשרד'!$D$8:$D$150,MATCH(E140,'פעילויות המשרד'!$E$8:$E$150,0)))</f>
        <v/>
      </c>
      <c r="E140" s="17"/>
      <c r="F140" s="26" t="str">
        <f>IF(G140="","",COUNTIFS($D$8:$D140,$D140))</f>
        <v/>
      </c>
      <c r="G140" s="344" t="str">
        <f>IF(OR($E140="",$H140=""),"",IFERROR(CONCATENATE($D140,".",COUNTIFS($D$8:$D140,$D140)),"טעות בהזנה"))</f>
        <v/>
      </c>
      <c r="H140" s="99"/>
      <c r="I140" s="275" t="str">
        <f>IF($E140="","",IF($D140="","",INDEX('פעילויות המשרד'!G:G,MATCH($D140,'פעילויות המשרד'!$D:$D,0))))</f>
        <v/>
      </c>
      <c r="J140" s="275" t="str">
        <f>IF($E140="","",IF($D140="","",INDEX('פעילויות המשרד'!H:H,MATCH($D140,'פעילויות המשרד'!$D:$D,0))))</f>
        <v/>
      </c>
      <c r="K140" s="275" t="str">
        <f>IF($E140="","",IF($D140="","",INDEX('פעילויות המשרד'!K:K,MATCH($D140,'פעילויות המשרד'!$D:$D,0))))</f>
        <v/>
      </c>
      <c r="L140" s="275" t="str">
        <f>IF($E140="","",IF($D140="","",INDEX('פעילויות המשרד'!L:L,MATCH($D140,'פעילויות המשרד'!$D:$D,0))))</f>
        <v/>
      </c>
      <c r="M140" s="275" t="str">
        <f>IF($E140="","",IF($D140="","",INDEX('פעילויות המשרד'!X:X,MATCH($D140,'פעילויות המשרד'!$D:$D,0))))</f>
        <v/>
      </c>
      <c r="N140" s="99"/>
      <c r="O140" s="99"/>
      <c r="P140" s="100"/>
      <c r="Q140" s="100"/>
      <c r="R140" s="98"/>
      <c r="S140" s="101"/>
      <c r="T140" s="99"/>
      <c r="U140" s="103"/>
      <c r="V140" s="99"/>
      <c r="W140" s="103"/>
      <c r="X140" s="99"/>
      <c r="Y140" s="103"/>
      <c r="Z140" s="99"/>
      <c r="AA140" s="103"/>
      <c r="AB140" s="99"/>
      <c r="AC140" s="103"/>
      <c r="AD140" s="121" t="str">
        <f t="shared" si="8"/>
        <v/>
      </c>
      <c r="AE140" s="92"/>
      <c r="AI140" s="26">
        <f>ROWS($AI$7:$AI139)</f>
        <v>133</v>
      </c>
      <c r="AJ140" s="85" t="str">
        <f>IF(OR($T140="",$G140=""),"",MAX($AJ$7:$AN139)+1)</f>
        <v/>
      </c>
      <c r="AK140" s="85" t="str">
        <f>IF(OR(V140="",$G140=""),"",MAX($AJ$7:$AN139,$AJ140:AJ140)+1)</f>
        <v/>
      </c>
      <c r="AL140" s="85" t="str">
        <f>IF(OR(X140="",$G140=""),"",MAX($AJ$7:$AN139,$AJ140:AK140)+1)</f>
        <v/>
      </c>
      <c r="AM140" s="85" t="str">
        <f>IF(OR(Z140="",$G140=""),"",MAX($AJ$7:$AN139,$AJ140:AL140)+1)</f>
        <v/>
      </c>
      <c r="AN140" s="85" t="str">
        <f>IF(OR(AB140="",$G140=""),"",MAX($AJ$7:$AN139,$AJ140:AM140)+1)</f>
        <v/>
      </c>
      <c r="AP140" s="85" t="str">
        <f>IF($G140="","",MAX($AP$7:$AP139)+1)</f>
        <v/>
      </c>
      <c r="AQ140" s="85" t="str">
        <f>IF($G140="","",IF($Q140="","",RANK($Q140,$Q$8:$Q$1000,1)+COUNTIFS($Q$8:$Q140,$Q140)-1))</f>
        <v/>
      </c>
      <c r="AR140" s="85" t="str">
        <f>IF($G140="","",IF($AW140="","",RANK($AW140,$AW$8:$AW$1000,1)+COUNTIFS($AW$8:$AW140,$AW140)-1))</f>
        <v/>
      </c>
      <c r="AS140" s="85" t="str">
        <f>IF($G140="","",IF($AX140="","",RANK($AX140,$AX$8:$AX$1000,1)+COUNTIFS($AX$8:$AX140,$AX140)-1))</f>
        <v/>
      </c>
      <c r="AU140" s="85" t="str">
        <f t="shared" si="9"/>
        <v/>
      </c>
      <c r="AW140" s="209" t="str">
        <f ca="1">IF($G140="","",IF($Q140="","",IF(AND($S140&lt;1,$Q140&lt;TODAY()),$Q140,"")))</f>
        <v/>
      </c>
      <c r="AX140" s="209" t="str">
        <f t="shared" ca="1" si="11"/>
        <v/>
      </c>
    </row>
    <row r="141" spans="1:50">
      <c r="A141" s="20" t="str">
        <f>IF('יעדים משרדיים ותקשובים'!$E$7="","",'יעדים משרדיים ותקשובים'!$E$7)</f>
        <v>משרד ראש הממשלה</v>
      </c>
      <c r="B141" s="20" t="str">
        <f>IF('יעדים משרדיים ותקשובים'!$I$9="","",'יעדים משרדיים ותקשובים'!$I$9)</f>
        <v>pmo</v>
      </c>
      <c r="C141" s="26">
        <f>ROWS($C$7:$C140)</f>
        <v>134</v>
      </c>
      <c r="D141" s="26" t="str">
        <f>IF(E141="","",INDEX('פעילויות המשרד'!$D$8:$D$150,MATCH(E141,'פעילויות המשרד'!$E$8:$E$150,0)))</f>
        <v/>
      </c>
      <c r="E141" s="17"/>
      <c r="F141" s="26" t="str">
        <f>IF(G141="","",COUNTIFS($D$8:$D141,$D141))</f>
        <v/>
      </c>
      <c r="G141" s="344" t="str">
        <f>IF(OR($E141="",$H141=""),"",IFERROR(CONCATENATE($D141,".",COUNTIFS($D$8:$D141,$D141)),"טעות בהזנה"))</f>
        <v/>
      </c>
      <c r="H141" s="102"/>
      <c r="I141" s="275" t="str">
        <f>IF($E141="","",IF($D141="","",INDEX('פעילויות המשרד'!G:G,MATCH($D141,'פעילויות המשרד'!$D:$D,0))))</f>
        <v/>
      </c>
      <c r="J141" s="275" t="str">
        <f>IF($E141="","",IF($D141="","",INDEX('פעילויות המשרד'!H:H,MATCH($D141,'פעילויות המשרד'!$D:$D,0))))</f>
        <v/>
      </c>
      <c r="K141" s="275" t="str">
        <f>IF($E141="","",IF($D141="","",INDEX('פעילויות המשרד'!K:K,MATCH($D141,'פעילויות המשרד'!$D:$D,0))))</f>
        <v/>
      </c>
      <c r="L141" s="275" t="str">
        <f>IF($E141="","",IF($D141="","",INDEX('פעילויות המשרד'!L:L,MATCH($D141,'פעילויות המשרד'!$D:$D,0))))</f>
        <v/>
      </c>
      <c r="M141" s="275" t="str">
        <f>IF($E141="","",IF($D141="","",INDEX('פעילויות המשרד'!X:X,MATCH($D141,'פעילויות המשרד'!$D:$D,0))))</f>
        <v/>
      </c>
      <c r="N141" s="102"/>
      <c r="O141" s="102"/>
      <c r="P141" s="100"/>
      <c r="Q141" s="100"/>
      <c r="R141" s="98"/>
      <c r="S141" s="101"/>
      <c r="T141" s="99"/>
      <c r="U141" s="103"/>
      <c r="V141" s="99"/>
      <c r="W141" s="103"/>
      <c r="X141" s="99"/>
      <c r="Y141" s="103"/>
      <c r="Z141" s="99"/>
      <c r="AA141" s="103"/>
      <c r="AB141" s="99"/>
      <c r="AC141" s="103"/>
      <c r="AD141" s="121" t="str">
        <f t="shared" si="8"/>
        <v/>
      </c>
      <c r="AE141" s="17"/>
      <c r="AI141" s="26">
        <f>ROWS($AI$7:$AI140)</f>
        <v>134</v>
      </c>
      <c r="AJ141" s="85" t="str">
        <f>IF(OR($T141="",$G141=""),"",MAX($AJ$7:$AN140)+1)</f>
        <v/>
      </c>
      <c r="AK141" s="85" t="str">
        <f>IF(OR(V141="",$G141=""),"",MAX($AJ$7:$AN140,$AJ141:AJ141)+1)</f>
        <v/>
      </c>
      <c r="AL141" s="85" t="str">
        <f>IF(OR(X141="",$G141=""),"",MAX($AJ$7:$AN140,$AJ141:AK141)+1)</f>
        <v/>
      </c>
      <c r="AM141" s="85" t="str">
        <f>IF(OR(Z141="",$G141=""),"",MAX($AJ$7:$AN140,$AJ141:AL141)+1)</f>
        <v/>
      </c>
      <c r="AN141" s="85" t="str">
        <f>IF(OR(AB141="",$G141=""),"",MAX($AJ$7:$AN140,$AJ141:AM141)+1)</f>
        <v/>
      </c>
      <c r="AP141" s="85" t="str">
        <f>IF($G141="","",MAX($AP$7:$AP140)+1)</f>
        <v/>
      </c>
      <c r="AQ141" s="85" t="str">
        <f>IF($G141="","",IF($Q141="","",RANK($Q141,$Q$8:$Q$1000,1)+COUNTIFS($Q$8:$Q141,$Q141)-1))</f>
        <v/>
      </c>
      <c r="AR141" s="85" t="str">
        <f>IF($G141="","",IF($AW141="","",RANK($AW141,$AW$8:$AW$1000,1)+COUNTIFS($AW$8:$AW141,$AW141)-1))</f>
        <v/>
      </c>
      <c r="AS141" s="85" t="str">
        <f>IF($G141="","",IF($AX141="","",RANK($AX141,$AX$8:$AX$1000,1)+COUNTIFS($AX$8:$AX141,$AX141)-1))</f>
        <v/>
      </c>
      <c r="AU141" s="85" t="str">
        <f t="shared" si="9"/>
        <v/>
      </c>
      <c r="AW141" s="209" t="str">
        <f ca="1">IF($G141="","",IF($Q141="","",IF(AND($S141&lt;1,$Q141&lt;TODAY()),$Q141,"")))</f>
        <v/>
      </c>
      <c r="AX141" s="209" t="str">
        <f t="shared" ca="1" si="11"/>
        <v/>
      </c>
    </row>
    <row r="142" spans="1:50">
      <c r="A142" s="20" t="str">
        <f>IF('יעדים משרדיים ותקשובים'!$E$7="","",'יעדים משרדיים ותקשובים'!$E$7)</f>
        <v>משרד ראש הממשלה</v>
      </c>
      <c r="B142" s="20" t="str">
        <f>IF('יעדים משרדיים ותקשובים'!$I$9="","",'יעדים משרדיים ותקשובים'!$I$9)</f>
        <v>pmo</v>
      </c>
      <c r="C142" s="26">
        <f>ROWS($C$7:$C141)</f>
        <v>135</v>
      </c>
      <c r="D142" s="26" t="str">
        <f>IF(E142="","",INDEX('פעילויות המשרד'!$D$8:$D$150,MATCH(E142,'פעילויות המשרד'!$E$8:$E$150,0)))</f>
        <v/>
      </c>
      <c r="E142" s="17"/>
      <c r="F142" s="26" t="str">
        <f>IF(G142="","",COUNTIFS($D$8:$D142,$D142))</f>
        <v/>
      </c>
      <c r="G142" s="344" t="str">
        <f>IF(OR($E142="",$H142=""),"",IFERROR(CONCATENATE($D142,".",COUNTIFS($D$8:$D142,$D142)),"טעות בהזנה"))</f>
        <v/>
      </c>
      <c r="H142" s="102"/>
      <c r="I142" s="275" t="str">
        <f>IF($E142="","",IF($D142="","",INDEX('פעילויות המשרד'!G:G,MATCH($D142,'פעילויות המשרד'!$D:$D,0))))</f>
        <v/>
      </c>
      <c r="J142" s="275" t="str">
        <f>IF($E142="","",IF($D142="","",INDEX('פעילויות המשרד'!H:H,MATCH($D142,'פעילויות המשרד'!$D:$D,0))))</f>
        <v/>
      </c>
      <c r="K142" s="275" t="str">
        <f>IF($E142="","",IF($D142="","",INDEX('פעילויות המשרד'!K:K,MATCH($D142,'פעילויות המשרד'!$D:$D,0))))</f>
        <v/>
      </c>
      <c r="L142" s="275" t="str">
        <f>IF($E142="","",IF($D142="","",INDEX('פעילויות המשרד'!L:L,MATCH($D142,'פעילויות המשרד'!$D:$D,0))))</f>
        <v/>
      </c>
      <c r="M142" s="275" t="str">
        <f>IF($E142="","",IF($D142="","",INDEX('פעילויות המשרד'!X:X,MATCH($D142,'פעילויות המשרד'!$D:$D,0))))</f>
        <v/>
      </c>
      <c r="N142" s="102"/>
      <c r="O142" s="102"/>
      <c r="P142" s="100"/>
      <c r="Q142" s="100"/>
      <c r="R142" s="98"/>
      <c r="S142" s="101"/>
      <c r="T142" s="99"/>
      <c r="U142" s="103"/>
      <c r="V142" s="99"/>
      <c r="W142" s="103"/>
      <c r="X142" s="99"/>
      <c r="Y142" s="103"/>
      <c r="Z142" s="99"/>
      <c r="AA142" s="103"/>
      <c r="AB142" s="99"/>
      <c r="AC142" s="103"/>
      <c r="AD142" s="121" t="str">
        <f t="shared" si="8"/>
        <v/>
      </c>
      <c r="AE142" s="17"/>
      <c r="AI142" s="26">
        <f>ROWS($AI$7:$AI141)</f>
        <v>135</v>
      </c>
      <c r="AJ142" s="85" t="str">
        <f>IF(OR($T142="",$G142=""),"",MAX($AJ$7:$AN141)+1)</f>
        <v/>
      </c>
      <c r="AK142" s="85" t="str">
        <f>IF(OR(V142="",$G142=""),"",MAX($AJ$7:$AN141,$AJ142:AJ142)+1)</f>
        <v/>
      </c>
      <c r="AL142" s="85" t="str">
        <f>IF(OR(X142="",$G142=""),"",MAX($AJ$7:$AN141,$AJ142:AK142)+1)</f>
        <v/>
      </c>
      <c r="AM142" s="85" t="str">
        <f>IF(OR(Z142="",$G142=""),"",MAX($AJ$7:$AN141,$AJ142:AL142)+1)</f>
        <v/>
      </c>
      <c r="AN142" s="85" t="str">
        <f>IF(OR(AB142="",$G142=""),"",MAX($AJ$7:$AN141,$AJ142:AM142)+1)</f>
        <v/>
      </c>
      <c r="AP142" s="85" t="str">
        <f>IF($G142="","",MAX($AP$7:$AP141)+1)</f>
        <v/>
      </c>
      <c r="AQ142" s="85" t="str">
        <f>IF($G142="","",IF($Q142="","",RANK($Q142,$Q$8:$Q$1000,1)+COUNTIFS($Q$8:$Q142,$Q142)-1))</f>
        <v/>
      </c>
      <c r="AR142" s="85" t="str">
        <f>IF($G142="","",IF($AW142="","",RANK($AW142,$AW$8:$AW$1000,1)+COUNTIFS($AW$8:$AW142,$AW142)-1))</f>
        <v/>
      </c>
      <c r="AS142" s="85" t="str">
        <f>IF($G142="","",IF($AX142="","",RANK($AX142,$AX$8:$AX$1000,1)+COUNTIFS($AX$8:$AX142,$AX142)-1))</f>
        <v/>
      </c>
      <c r="AU142" s="85" t="str">
        <f t="shared" si="9"/>
        <v/>
      </c>
      <c r="AW142" s="209" t="str">
        <f ca="1">IF($G142="","",IF($Q142="","",IF(AND($S142&lt;1,$Q142&lt;TODAY()),$Q142,"")))</f>
        <v/>
      </c>
      <c r="AX142" s="209" t="str">
        <f t="shared" ca="1" si="11"/>
        <v/>
      </c>
    </row>
    <row r="143" spans="1:50">
      <c r="A143" s="20" t="str">
        <f>IF('יעדים משרדיים ותקשובים'!$E$7="","",'יעדים משרדיים ותקשובים'!$E$7)</f>
        <v>משרד ראש הממשלה</v>
      </c>
      <c r="B143" s="20" t="str">
        <f>IF('יעדים משרדיים ותקשובים'!$I$9="","",'יעדים משרדיים ותקשובים'!$I$9)</f>
        <v>pmo</v>
      </c>
      <c r="C143" s="26">
        <f>ROWS($C$7:$C142)</f>
        <v>136</v>
      </c>
      <c r="D143" s="26" t="str">
        <f>IF(E143="","",INDEX('פעילויות המשרד'!$D$8:$D$150,MATCH(E143,'פעילויות המשרד'!$E$8:$E$150,0)))</f>
        <v/>
      </c>
      <c r="E143" s="17"/>
      <c r="F143" s="26" t="str">
        <f>IF(G143="","",COUNTIFS($D$8:$D143,$D143))</f>
        <v/>
      </c>
      <c r="G143" s="344" t="str">
        <f>IF(OR($E143="",$H143=""),"",IFERROR(CONCATENATE($D143,".",COUNTIFS($D$8:$D143,$D143)),"טעות בהזנה"))</f>
        <v/>
      </c>
      <c r="H143" s="102"/>
      <c r="I143" s="275" t="str">
        <f>IF($E143="","",IF($D143="","",INDEX('פעילויות המשרד'!G:G,MATCH($D143,'פעילויות המשרד'!$D:$D,0))))</f>
        <v/>
      </c>
      <c r="J143" s="275" t="str">
        <f>IF($E143="","",IF($D143="","",INDEX('פעילויות המשרד'!H:H,MATCH($D143,'פעילויות המשרד'!$D:$D,0))))</f>
        <v/>
      </c>
      <c r="K143" s="275" t="str">
        <f>IF($E143="","",IF($D143="","",INDEX('פעילויות המשרד'!K:K,MATCH($D143,'פעילויות המשרד'!$D:$D,0))))</f>
        <v/>
      </c>
      <c r="L143" s="275" t="str">
        <f>IF($E143="","",IF($D143="","",INDEX('פעילויות המשרד'!L:L,MATCH($D143,'פעילויות המשרד'!$D:$D,0))))</f>
        <v/>
      </c>
      <c r="M143" s="275" t="str">
        <f>IF($E143="","",IF($D143="","",INDEX('פעילויות המשרד'!X:X,MATCH($D143,'פעילויות המשרד'!$D:$D,0))))</f>
        <v/>
      </c>
      <c r="N143" s="102"/>
      <c r="O143" s="102"/>
      <c r="P143" s="100"/>
      <c r="Q143" s="100"/>
      <c r="R143" s="98"/>
      <c r="S143" s="101"/>
      <c r="T143" s="99"/>
      <c r="U143" s="103"/>
      <c r="V143" s="99"/>
      <c r="W143" s="103"/>
      <c r="X143" s="99"/>
      <c r="Y143" s="103"/>
      <c r="Z143" s="99"/>
      <c r="AA143" s="103"/>
      <c r="AB143" s="99"/>
      <c r="AC143" s="103"/>
      <c r="AD143" s="121" t="str">
        <f t="shared" si="8"/>
        <v/>
      </c>
      <c r="AE143" s="17"/>
      <c r="AI143" s="26">
        <f>ROWS($AI$7:$AI142)</f>
        <v>136</v>
      </c>
      <c r="AJ143" s="85" t="str">
        <f>IF(OR($T143="",$G143=""),"",MAX($AJ$7:$AN142)+1)</f>
        <v/>
      </c>
      <c r="AK143" s="85" t="str">
        <f>IF(OR(V143="",$G143=""),"",MAX($AJ$7:$AN142,$AJ143:AJ143)+1)</f>
        <v/>
      </c>
      <c r="AL143" s="85" t="str">
        <f>IF(OR(X143="",$G143=""),"",MAX($AJ$7:$AN142,$AJ143:AK143)+1)</f>
        <v/>
      </c>
      <c r="AM143" s="85" t="str">
        <f>IF(OR(Z143="",$G143=""),"",MAX($AJ$7:$AN142,$AJ143:AL143)+1)</f>
        <v/>
      </c>
      <c r="AN143" s="85" t="str">
        <f>IF(OR(AB143="",$G143=""),"",MAX($AJ$7:$AN142,$AJ143:AM143)+1)</f>
        <v/>
      </c>
      <c r="AP143" s="85" t="str">
        <f>IF($G143="","",MAX($AP$7:$AP142)+1)</f>
        <v/>
      </c>
      <c r="AQ143" s="85" t="str">
        <f>IF($G143="","",IF($Q143="","",RANK($Q143,$Q$8:$Q$1000,1)+COUNTIFS($Q$8:$Q143,$Q143)-1))</f>
        <v/>
      </c>
      <c r="AR143" s="85" t="str">
        <f>IF($G143="","",IF($AW143="","",RANK($AW143,$AW$8:$AW$1000,1)+COUNTIFS($AW$8:$AW143,$AW143)-1))</f>
        <v/>
      </c>
      <c r="AS143" s="85" t="str">
        <f>IF($G143="","",IF($AX143="","",RANK($AX143,$AX$8:$AX$1000,1)+COUNTIFS($AX$8:$AX143,$AX143)-1))</f>
        <v/>
      </c>
      <c r="AU143" s="85" t="str">
        <f t="shared" si="9"/>
        <v/>
      </c>
      <c r="AW143" s="209" t="str">
        <f t="shared" ca="1" si="10"/>
        <v/>
      </c>
      <c r="AX143" s="209" t="str">
        <f t="shared" ca="1" si="11"/>
        <v/>
      </c>
    </row>
    <row r="144" spans="1:50">
      <c r="A144" s="20" t="str">
        <f>IF('יעדים משרדיים ותקשובים'!$E$7="","",'יעדים משרדיים ותקשובים'!$E$7)</f>
        <v>משרד ראש הממשלה</v>
      </c>
      <c r="B144" s="20" t="str">
        <f>IF('יעדים משרדיים ותקשובים'!$I$9="","",'יעדים משרדיים ותקשובים'!$I$9)</f>
        <v>pmo</v>
      </c>
      <c r="C144" s="26">
        <f>ROWS($C$7:$C143)</f>
        <v>137</v>
      </c>
      <c r="D144" s="26" t="str">
        <f>IF(E144="","",INDEX('פעילויות המשרד'!$D$8:$D$150,MATCH(E144,'פעילויות המשרד'!$E$8:$E$150,0)))</f>
        <v/>
      </c>
      <c r="E144" s="17"/>
      <c r="F144" s="26" t="str">
        <f>IF(G144="","",COUNTIFS($D$8:$D144,$D144))</f>
        <v/>
      </c>
      <c r="G144" s="344" t="str">
        <f>IF(OR($E144="",$H144=""),"",IFERROR(CONCATENATE($D144,".",COUNTIFS($D$8:$D144,$D144)),"טעות בהזנה"))</f>
        <v/>
      </c>
      <c r="H144" s="102"/>
      <c r="I144" s="275" t="str">
        <f>IF($E144="","",IF($D144="","",INDEX('פעילויות המשרד'!G:G,MATCH($D144,'פעילויות המשרד'!$D:$D,0))))</f>
        <v/>
      </c>
      <c r="J144" s="275" t="str">
        <f>IF($E144="","",IF($D144="","",INDEX('פעילויות המשרד'!H:H,MATCH($D144,'פעילויות המשרד'!$D:$D,0))))</f>
        <v/>
      </c>
      <c r="K144" s="275" t="str">
        <f>IF($E144="","",IF($D144="","",INDEX('פעילויות המשרד'!K:K,MATCH($D144,'פעילויות המשרד'!$D:$D,0))))</f>
        <v/>
      </c>
      <c r="L144" s="275" t="str">
        <f>IF($E144="","",IF($D144="","",INDEX('פעילויות המשרד'!L:L,MATCH($D144,'פעילויות המשרד'!$D:$D,0))))</f>
        <v/>
      </c>
      <c r="M144" s="275" t="str">
        <f>IF($E144="","",IF($D144="","",INDEX('פעילויות המשרד'!X:X,MATCH($D144,'פעילויות המשרד'!$D:$D,0))))</f>
        <v/>
      </c>
      <c r="N144" s="102"/>
      <c r="O144" s="102"/>
      <c r="P144" s="100"/>
      <c r="Q144" s="100"/>
      <c r="R144" s="98"/>
      <c r="S144" s="101"/>
      <c r="T144" s="99"/>
      <c r="U144" s="103"/>
      <c r="V144" s="99"/>
      <c r="W144" s="103"/>
      <c r="X144" s="99"/>
      <c r="Y144" s="103"/>
      <c r="Z144" s="99"/>
      <c r="AA144" s="103"/>
      <c r="AB144" s="99"/>
      <c r="AC144" s="103"/>
      <c r="AD144" s="121" t="str">
        <f t="shared" si="8"/>
        <v/>
      </c>
      <c r="AE144" s="17"/>
      <c r="AI144" s="26">
        <f>ROWS($AI$7:$AI143)</f>
        <v>137</v>
      </c>
      <c r="AJ144" s="85" t="str">
        <f>IF(OR($T144="",$G144=""),"",MAX($AJ$7:$AN143)+1)</f>
        <v/>
      </c>
      <c r="AK144" s="85" t="str">
        <f>IF(OR(V144="",$G144=""),"",MAX($AJ$7:$AN143,$AJ144:AJ144)+1)</f>
        <v/>
      </c>
      <c r="AL144" s="85" t="str">
        <f>IF(OR(X144="",$G144=""),"",MAX($AJ$7:$AN143,$AJ144:AK144)+1)</f>
        <v/>
      </c>
      <c r="AM144" s="85" t="str">
        <f>IF(OR(Z144="",$G144=""),"",MAX($AJ$7:$AN143,$AJ144:AL144)+1)</f>
        <v/>
      </c>
      <c r="AN144" s="85" t="str">
        <f>IF(OR(AB144="",$G144=""),"",MAX($AJ$7:$AN143,$AJ144:AM144)+1)</f>
        <v/>
      </c>
      <c r="AP144" s="85" t="str">
        <f>IF($G144="","",MAX($AP$7:$AP143)+1)</f>
        <v/>
      </c>
      <c r="AQ144" s="85" t="str">
        <f>IF($G144="","",IF($Q144="","",RANK($Q144,$Q$8:$Q$1000,1)+COUNTIFS($Q$8:$Q144,$Q144)-1))</f>
        <v/>
      </c>
      <c r="AR144" s="85" t="str">
        <f>IF($G144="","",IF($AW144="","",RANK($AW144,$AW$8:$AW$1000,1)+COUNTIFS($AW$8:$AW144,$AW144)-1))</f>
        <v/>
      </c>
      <c r="AS144" s="85" t="str">
        <f>IF($G144="","",IF($AX144="","",RANK($AX144,$AX$8:$AX$1000,1)+COUNTIFS($AX$8:$AX144,$AX144)-1))</f>
        <v/>
      </c>
      <c r="AU144" s="85" t="str">
        <f t="shared" si="9"/>
        <v/>
      </c>
      <c r="AW144" s="209" t="str">
        <f t="shared" ca="1" si="10"/>
        <v/>
      </c>
      <c r="AX144" s="209" t="str">
        <f t="shared" ca="1" si="11"/>
        <v/>
      </c>
    </row>
    <row r="145" spans="1:50">
      <c r="A145" s="20" t="str">
        <f>IF('יעדים משרדיים ותקשובים'!$E$7="","",'יעדים משרדיים ותקשובים'!$E$7)</f>
        <v>משרד ראש הממשלה</v>
      </c>
      <c r="B145" s="20" t="str">
        <f>IF('יעדים משרדיים ותקשובים'!$I$9="","",'יעדים משרדיים ותקשובים'!$I$9)</f>
        <v>pmo</v>
      </c>
      <c r="C145" s="26">
        <f>ROWS($C$7:$C144)</f>
        <v>138</v>
      </c>
      <c r="D145" s="26" t="str">
        <f>IF(E145="","",INDEX('פעילויות המשרד'!$D$8:$D$150,MATCH(E145,'פעילויות המשרד'!$E$8:$E$150,0)))</f>
        <v/>
      </c>
      <c r="E145" s="17"/>
      <c r="F145" s="26" t="str">
        <f>IF(G145="","",COUNTIFS($D$8:$D145,$D145))</f>
        <v/>
      </c>
      <c r="G145" s="344" t="str">
        <f>IF(OR($E145="",$H145=""),"",IFERROR(CONCATENATE($D145,".",COUNTIFS($D$8:$D145,$D145)),"טעות בהזנה"))</f>
        <v/>
      </c>
      <c r="H145" s="102"/>
      <c r="I145" s="275" t="str">
        <f>IF($E145="","",IF($D145="","",INDEX('פעילויות המשרד'!G:G,MATCH($D145,'פעילויות המשרד'!$D:$D,0))))</f>
        <v/>
      </c>
      <c r="J145" s="275" t="str">
        <f>IF($E145="","",IF($D145="","",INDEX('פעילויות המשרד'!H:H,MATCH($D145,'פעילויות המשרד'!$D:$D,0))))</f>
        <v/>
      </c>
      <c r="K145" s="275" t="str">
        <f>IF($E145="","",IF($D145="","",INDEX('פעילויות המשרד'!K:K,MATCH($D145,'פעילויות המשרד'!$D:$D,0))))</f>
        <v/>
      </c>
      <c r="L145" s="275" t="str">
        <f>IF($E145="","",IF($D145="","",INDEX('פעילויות המשרד'!L:L,MATCH($D145,'פעילויות המשרד'!$D:$D,0))))</f>
        <v/>
      </c>
      <c r="M145" s="275" t="str">
        <f>IF($E145="","",IF($D145="","",INDEX('פעילויות המשרד'!X:X,MATCH($D145,'פעילויות המשרד'!$D:$D,0))))</f>
        <v/>
      </c>
      <c r="N145" s="102"/>
      <c r="O145" s="102"/>
      <c r="P145" s="100"/>
      <c r="Q145" s="100"/>
      <c r="R145" s="98"/>
      <c r="S145" s="101"/>
      <c r="T145" s="99"/>
      <c r="U145" s="103"/>
      <c r="V145" s="99"/>
      <c r="W145" s="103"/>
      <c r="X145" s="99"/>
      <c r="Y145" s="103"/>
      <c r="Z145" s="99"/>
      <c r="AA145" s="103"/>
      <c r="AB145" s="99"/>
      <c r="AC145" s="103"/>
      <c r="AD145" s="121" t="str">
        <f t="shared" si="8"/>
        <v/>
      </c>
      <c r="AE145" s="17"/>
      <c r="AI145" s="26">
        <f>ROWS($AI$7:$AI144)</f>
        <v>138</v>
      </c>
      <c r="AJ145" s="85" t="str">
        <f>IF(OR($T145="",$G145=""),"",MAX($AJ$7:$AN144)+1)</f>
        <v/>
      </c>
      <c r="AK145" s="85" t="str">
        <f>IF(OR(V145="",$G145=""),"",MAX($AJ$7:$AN144,$AJ145:AJ145)+1)</f>
        <v/>
      </c>
      <c r="AL145" s="85" t="str">
        <f>IF(OR(X145="",$G145=""),"",MAX($AJ$7:$AN144,$AJ145:AK145)+1)</f>
        <v/>
      </c>
      <c r="AM145" s="85" t="str">
        <f>IF(OR(Z145="",$G145=""),"",MAX($AJ$7:$AN144,$AJ145:AL145)+1)</f>
        <v/>
      </c>
      <c r="AN145" s="85" t="str">
        <f>IF(OR(AB145="",$G145=""),"",MAX($AJ$7:$AN144,$AJ145:AM145)+1)</f>
        <v/>
      </c>
      <c r="AP145" s="85" t="str">
        <f>IF($G145="","",MAX($AP$7:$AP144)+1)</f>
        <v/>
      </c>
      <c r="AQ145" s="85" t="str">
        <f>IF($G145="","",IF($Q145="","",RANK($Q145,$Q$8:$Q$1000,1)+COUNTIFS($Q$8:$Q145,$Q145)-1))</f>
        <v/>
      </c>
      <c r="AR145" s="85" t="str">
        <f>IF($G145="","",IF($AW145="","",RANK($AW145,$AW$8:$AW$1000,1)+COUNTIFS($AW$8:$AW145,$AW145)-1))</f>
        <v/>
      </c>
      <c r="AS145" s="85" t="str">
        <f>IF($G145="","",IF($AX145="","",RANK($AX145,$AX$8:$AX$1000,1)+COUNTIFS($AX$8:$AX145,$AX145)-1))</f>
        <v/>
      </c>
      <c r="AU145" s="85" t="str">
        <f t="shared" si="9"/>
        <v/>
      </c>
      <c r="AW145" s="209" t="str">
        <f t="shared" ca="1" si="10"/>
        <v/>
      </c>
      <c r="AX145" s="209" t="str">
        <f t="shared" ca="1" si="11"/>
        <v/>
      </c>
    </row>
    <row r="146" spans="1:50">
      <c r="A146" s="20" t="str">
        <f>IF('יעדים משרדיים ותקשובים'!$E$7="","",'יעדים משרדיים ותקשובים'!$E$7)</f>
        <v>משרד ראש הממשלה</v>
      </c>
      <c r="B146" s="20" t="str">
        <f>IF('יעדים משרדיים ותקשובים'!$I$9="","",'יעדים משרדיים ותקשובים'!$I$9)</f>
        <v>pmo</v>
      </c>
      <c r="C146" s="26">
        <f>ROWS($C$7:$C145)</f>
        <v>139</v>
      </c>
      <c r="D146" s="26" t="str">
        <f>IF(E146="","",INDEX('פעילויות המשרד'!$D$8:$D$150,MATCH(E146,'פעילויות המשרד'!$E$8:$E$150,0)))</f>
        <v/>
      </c>
      <c r="E146" s="17"/>
      <c r="F146" s="26" t="str">
        <f>IF(G146="","",COUNTIFS($D$8:$D146,$D146))</f>
        <v/>
      </c>
      <c r="G146" s="344" t="str">
        <f>IF(OR($E146="",$H146=""),"",IFERROR(CONCATENATE($D146,".",COUNTIFS($D$8:$D146,$D146)),"טעות בהזנה"))</f>
        <v/>
      </c>
      <c r="H146" s="102"/>
      <c r="I146" s="275" t="str">
        <f>IF($E146="","",IF($D146="","",INDEX('פעילויות המשרד'!G:G,MATCH($D146,'פעילויות המשרד'!$D:$D,0))))</f>
        <v/>
      </c>
      <c r="J146" s="275" t="str">
        <f>IF($E146="","",IF($D146="","",INDEX('פעילויות המשרד'!H:H,MATCH($D146,'פעילויות המשרד'!$D:$D,0))))</f>
        <v/>
      </c>
      <c r="K146" s="275" t="str">
        <f>IF($E146="","",IF($D146="","",INDEX('פעילויות המשרד'!K:K,MATCH($D146,'פעילויות המשרד'!$D:$D,0))))</f>
        <v/>
      </c>
      <c r="L146" s="275" t="str">
        <f>IF($E146="","",IF($D146="","",INDEX('פעילויות המשרד'!L:L,MATCH($D146,'פעילויות המשרד'!$D:$D,0))))</f>
        <v/>
      </c>
      <c r="M146" s="275" t="str">
        <f>IF($E146="","",IF($D146="","",INDEX('פעילויות המשרד'!X:X,MATCH($D146,'פעילויות המשרד'!$D:$D,0))))</f>
        <v/>
      </c>
      <c r="N146" s="102"/>
      <c r="O146" s="102"/>
      <c r="P146" s="100"/>
      <c r="Q146" s="100"/>
      <c r="R146" s="98"/>
      <c r="S146" s="101"/>
      <c r="T146" s="99"/>
      <c r="U146" s="103"/>
      <c r="V146" s="99"/>
      <c r="W146" s="103"/>
      <c r="X146" s="99"/>
      <c r="Y146" s="103"/>
      <c r="Z146" s="99"/>
      <c r="AA146" s="103"/>
      <c r="AB146" s="99"/>
      <c r="AC146" s="103"/>
      <c r="AD146" s="121" t="str">
        <f t="shared" si="8"/>
        <v/>
      </c>
      <c r="AE146" s="17"/>
      <c r="AI146" s="26">
        <f>ROWS($AI$7:$AI145)</f>
        <v>139</v>
      </c>
      <c r="AJ146" s="85" t="str">
        <f>IF(OR($T146="",$G146=""),"",MAX($AJ$7:$AN145)+1)</f>
        <v/>
      </c>
      <c r="AK146" s="85" t="str">
        <f>IF(OR(V146="",$G146=""),"",MAX($AJ$7:$AN145,$AJ146:AJ146)+1)</f>
        <v/>
      </c>
      <c r="AL146" s="85" t="str">
        <f>IF(OR(X146="",$G146=""),"",MAX($AJ$7:$AN145,$AJ146:AK146)+1)</f>
        <v/>
      </c>
      <c r="AM146" s="85" t="str">
        <f>IF(OR(Z146="",$G146=""),"",MAX($AJ$7:$AN145,$AJ146:AL146)+1)</f>
        <v/>
      </c>
      <c r="AN146" s="85" t="str">
        <f>IF(OR(AB146="",$G146=""),"",MAX($AJ$7:$AN145,$AJ146:AM146)+1)</f>
        <v/>
      </c>
      <c r="AP146" s="85" t="str">
        <f>IF($G146="","",MAX($AP$7:$AP145)+1)</f>
        <v/>
      </c>
      <c r="AQ146" s="85" t="str">
        <f>IF($G146="","",IF($Q146="","",RANK($Q146,$Q$8:$Q$1000,1)+COUNTIFS($Q$8:$Q146,$Q146)-1))</f>
        <v/>
      </c>
      <c r="AR146" s="85" t="str">
        <f>IF($G146="","",IF($AW146="","",RANK($AW146,$AW$8:$AW$1000,1)+COUNTIFS($AW$8:$AW146,$AW146)-1))</f>
        <v/>
      </c>
      <c r="AS146" s="85" t="str">
        <f>IF($G146="","",IF($AX146="","",RANK($AX146,$AX$8:$AX$1000,1)+COUNTIFS($AX$8:$AX146,$AX146)-1))</f>
        <v/>
      </c>
      <c r="AU146" s="85" t="str">
        <f t="shared" si="9"/>
        <v/>
      </c>
      <c r="AW146" s="209" t="str">
        <f t="shared" ca="1" si="10"/>
        <v/>
      </c>
      <c r="AX146" s="209" t="str">
        <f t="shared" ca="1" si="11"/>
        <v/>
      </c>
    </row>
    <row r="147" spans="1:50">
      <c r="A147" s="20" t="str">
        <f>IF('יעדים משרדיים ותקשובים'!$E$7="","",'יעדים משרדיים ותקשובים'!$E$7)</f>
        <v>משרד ראש הממשלה</v>
      </c>
      <c r="B147" s="20" t="str">
        <f>IF('יעדים משרדיים ותקשובים'!$I$9="","",'יעדים משרדיים ותקשובים'!$I$9)</f>
        <v>pmo</v>
      </c>
      <c r="C147" s="26">
        <f>ROWS($C$7:$C146)</f>
        <v>140</v>
      </c>
      <c r="D147" s="26" t="str">
        <f>IF(E147="","",INDEX('פעילויות המשרד'!$D$8:$D$150,MATCH(E147,'פעילויות המשרד'!$E$8:$E$150,0)))</f>
        <v/>
      </c>
      <c r="E147" s="17"/>
      <c r="F147" s="26" t="str">
        <f>IF(G147="","",COUNTIFS($D$8:$D147,$D147))</f>
        <v/>
      </c>
      <c r="G147" s="344" t="str">
        <f>IF(OR($E147="",$H147=""),"",IFERROR(CONCATENATE($D147,".",COUNTIFS($D$8:$D147,$D147)),"טעות בהזנה"))</f>
        <v/>
      </c>
      <c r="H147" s="102"/>
      <c r="I147" s="275" t="str">
        <f>IF($E147="","",IF($D147="","",INDEX('פעילויות המשרד'!G:G,MATCH($D147,'פעילויות המשרד'!$D:$D,0))))</f>
        <v/>
      </c>
      <c r="J147" s="275" t="str">
        <f>IF($E147="","",IF($D147="","",INDEX('פעילויות המשרד'!H:H,MATCH($D147,'פעילויות המשרד'!$D:$D,0))))</f>
        <v/>
      </c>
      <c r="K147" s="275" t="str">
        <f>IF($E147="","",IF($D147="","",INDEX('פעילויות המשרד'!K:K,MATCH($D147,'פעילויות המשרד'!$D:$D,0))))</f>
        <v/>
      </c>
      <c r="L147" s="275" t="str">
        <f>IF($E147="","",IF($D147="","",INDEX('פעילויות המשרד'!L:L,MATCH($D147,'פעילויות המשרד'!$D:$D,0))))</f>
        <v/>
      </c>
      <c r="M147" s="275" t="str">
        <f>IF($E147="","",IF($D147="","",INDEX('פעילויות המשרד'!X:X,MATCH($D147,'פעילויות המשרד'!$D:$D,0))))</f>
        <v/>
      </c>
      <c r="N147" s="102"/>
      <c r="O147" s="102"/>
      <c r="P147" s="100"/>
      <c r="Q147" s="100"/>
      <c r="R147" s="98"/>
      <c r="S147" s="101"/>
      <c r="T147" s="99"/>
      <c r="U147" s="103"/>
      <c r="V147" s="99"/>
      <c r="W147" s="103"/>
      <c r="X147" s="99"/>
      <c r="Y147" s="103"/>
      <c r="Z147" s="99"/>
      <c r="AA147" s="103"/>
      <c r="AB147" s="99"/>
      <c r="AC147" s="103"/>
      <c r="AD147" s="121" t="str">
        <f t="shared" si="8"/>
        <v/>
      </c>
      <c r="AE147" s="17"/>
      <c r="AI147" s="26">
        <f>ROWS($AI$7:$AI146)</f>
        <v>140</v>
      </c>
      <c r="AJ147" s="85" t="str">
        <f>IF(OR($T147="",$G147=""),"",MAX($AJ$7:$AN146)+1)</f>
        <v/>
      </c>
      <c r="AK147" s="85" t="str">
        <f>IF(OR(V147="",$G147=""),"",MAX($AJ$7:$AN146,$AJ147:AJ147)+1)</f>
        <v/>
      </c>
      <c r="AL147" s="85" t="str">
        <f>IF(OR(X147="",$G147=""),"",MAX($AJ$7:$AN146,$AJ147:AK147)+1)</f>
        <v/>
      </c>
      <c r="AM147" s="85" t="str">
        <f>IF(OR(Z147="",$G147=""),"",MAX($AJ$7:$AN146,$AJ147:AL147)+1)</f>
        <v/>
      </c>
      <c r="AN147" s="85" t="str">
        <f>IF(OR(AB147="",$G147=""),"",MAX($AJ$7:$AN146,$AJ147:AM147)+1)</f>
        <v/>
      </c>
      <c r="AP147" s="85" t="str">
        <f>IF($G147="","",MAX($AP$7:$AP146)+1)</f>
        <v/>
      </c>
      <c r="AQ147" s="85" t="str">
        <f>IF($G147="","",IF($Q147="","",RANK($Q147,$Q$8:$Q$1000,1)+COUNTIFS($Q$8:$Q147,$Q147)-1))</f>
        <v/>
      </c>
      <c r="AR147" s="85" t="str">
        <f>IF($G147="","",IF($AW147="","",RANK($AW147,$AW$8:$AW$1000,1)+COUNTIFS($AW$8:$AW147,$AW147)-1))</f>
        <v/>
      </c>
      <c r="AS147" s="85" t="str">
        <f>IF($G147="","",IF($AX147="","",RANK($AX147,$AX$8:$AX$1000,1)+COUNTIFS($AX$8:$AX147,$AX147)-1))</f>
        <v/>
      </c>
      <c r="AU147" s="85" t="str">
        <f t="shared" si="9"/>
        <v/>
      </c>
      <c r="AW147" s="209" t="str">
        <f t="shared" ca="1" si="10"/>
        <v/>
      </c>
      <c r="AX147" s="209" t="str">
        <f t="shared" ca="1" si="11"/>
        <v/>
      </c>
    </row>
    <row r="148" spans="1:50">
      <c r="A148" s="20" t="str">
        <f>IF('יעדים משרדיים ותקשובים'!$E$7="","",'יעדים משרדיים ותקשובים'!$E$7)</f>
        <v>משרד ראש הממשלה</v>
      </c>
      <c r="B148" s="20" t="str">
        <f>IF('יעדים משרדיים ותקשובים'!$I$9="","",'יעדים משרדיים ותקשובים'!$I$9)</f>
        <v>pmo</v>
      </c>
      <c r="C148" s="26">
        <f>ROWS($C$7:$C147)</f>
        <v>141</v>
      </c>
      <c r="D148" s="26" t="str">
        <f>IF(E148="","",INDEX('פעילויות המשרד'!$D$8:$D$150,MATCH(E148,'פעילויות המשרד'!$E$8:$E$150,0)))</f>
        <v/>
      </c>
      <c r="E148" s="17"/>
      <c r="F148" s="26" t="str">
        <f>IF(G148="","",COUNTIFS($D$8:$D148,$D148))</f>
        <v/>
      </c>
      <c r="G148" s="344" t="str">
        <f>IF(OR($E148="",$H148=""),"",IFERROR(CONCATENATE($D148,".",COUNTIFS($D$8:$D148,$D148)),"טעות בהזנה"))</f>
        <v/>
      </c>
      <c r="H148" s="99"/>
      <c r="I148" s="275" t="str">
        <f>IF($E148="","",IF($D148="","",INDEX('פעילויות המשרד'!G:G,MATCH($D148,'פעילויות המשרד'!$D:$D,0))))</f>
        <v/>
      </c>
      <c r="J148" s="275" t="str">
        <f>IF($E148="","",IF($D148="","",INDEX('פעילויות המשרד'!H:H,MATCH($D148,'פעילויות המשרד'!$D:$D,0))))</f>
        <v/>
      </c>
      <c r="K148" s="275" t="str">
        <f>IF($E148="","",IF($D148="","",INDEX('פעילויות המשרד'!K:K,MATCH($D148,'פעילויות המשרד'!$D:$D,0))))</f>
        <v/>
      </c>
      <c r="L148" s="275" t="str">
        <f>IF($E148="","",IF($D148="","",INDEX('פעילויות המשרד'!L:L,MATCH($D148,'פעילויות המשרד'!$D:$D,0))))</f>
        <v/>
      </c>
      <c r="M148" s="275" t="str">
        <f>IF($E148="","",IF($D148="","",INDEX('פעילויות המשרד'!X:X,MATCH($D148,'פעילויות המשרד'!$D:$D,0))))</f>
        <v/>
      </c>
      <c r="N148" s="99"/>
      <c r="O148" s="99"/>
      <c r="P148" s="100"/>
      <c r="Q148" s="100"/>
      <c r="R148" s="98"/>
      <c r="S148" s="101"/>
      <c r="T148" s="99"/>
      <c r="U148" s="103"/>
      <c r="V148" s="99"/>
      <c r="W148" s="103"/>
      <c r="X148" s="99"/>
      <c r="Y148" s="103"/>
      <c r="Z148" s="99"/>
      <c r="AA148" s="103"/>
      <c r="AB148" s="99"/>
      <c r="AC148" s="103"/>
      <c r="AD148" s="121" t="str">
        <f t="shared" si="8"/>
        <v/>
      </c>
      <c r="AE148" s="92"/>
      <c r="AI148" s="26">
        <f>ROWS($AI$7:$AI147)</f>
        <v>141</v>
      </c>
      <c r="AJ148" s="85" t="str">
        <f>IF(OR($T148="",$G148=""),"",MAX($AJ$7:$AN147)+1)</f>
        <v/>
      </c>
      <c r="AK148" s="85" t="str">
        <f>IF(OR(V148="",$G148=""),"",MAX($AJ$7:$AN147,$AJ148:AJ148)+1)</f>
        <v/>
      </c>
      <c r="AL148" s="85" t="str">
        <f>IF(OR(X148="",$G148=""),"",MAX($AJ$7:$AN147,$AJ148:AK148)+1)</f>
        <v/>
      </c>
      <c r="AM148" s="85" t="str">
        <f>IF(OR(Z148="",$G148=""),"",MAX($AJ$7:$AN147,$AJ148:AL148)+1)</f>
        <v/>
      </c>
      <c r="AN148" s="85" t="str">
        <f>IF(OR(AB148="",$G148=""),"",MAX($AJ$7:$AN147,$AJ148:AM148)+1)</f>
        <v/>
      </c>
      <c r="AP148" s="85" t="str">
        <f>IF($G148="","",MAX($AP$7:$AP147)+1)</f>
        <v/>
      </c>
      <c r="AQ148" s="85" t="str">
        <f>IF($G148="","",IF($Q148="","",RANK($Q148,$Q$8:$Q$1000,1)+COUNTIFS($Q$8:$Q148,$Q148)-1))</f>
        <v/>
      </c>
      <c r="AR148" s="85" t="str">
        <f>IF($G148="","",IF($AW148="","",RANK($AW148,$AW$8:$AW$1000,1)+COUNTIFS($AW$8:$AW148,$AW148)-1))</f>
        <v/>
      </c>
      <c r="AS148" s="85" t="str">
        <f>IF($G148="","",IF($AX148="","",RANK($AX148,$AX$8:$AX$1000,1)+COUNTIFS($AX$8:$AX148,$AX148)-1))</f>
        <v/>
      </c>
      <c r="AU148" s="85" t="str">
        <f t="shared" si="9"/>
        <v/>
      </c>
      <c r="AW148" s="209" t="str">
        <f ca="1">IF($G148="","",IF($Q148="","",IF(AND($S148&lt;1,$Q148&lt;TODAY()),$Q148,"")))</f>
        <v/>
      </c>
      <c r="AX148" s="209" t="str">
        <f t="shared" ca="1" si="11"/>
        <v/>
      </c>
    </row>
    <row r="149" spans="1:50">
      <c r="A149" s="20" t="str">
        <f>IF('יעדים משרדיים ותקשובים'!$E$7="","",'יעדים משרדיים ותקשובים'!$E$7)</f>
        <v>משרד ראש הממשלה</v>
      </c>
      <c r="B149" s="20" t="str">
        <f>IF('יעדים משרדיים ותקשובים'!$I$9="","",'יעדים משרדיים ותקשובים'!$I$9)</f>
        <v>pmo</v>
      </c>
      <c r="C149" s="26">
        <f>ROWS($C$7:$C148)</f>
        <v>142</v>
      </c>
      <c r="D149" s="26" t="str">
        <f>IF(E149="","",INDEX('פעילויות המשרד'!$D$8:$D$150,MATCH(E149,'פעילויות המשרד'!$E$8:$E$150,0)))</f>
        <v/>
      </c>
      <c r="E149" s="17"/>
      <c r="F149" s="26" t="str">
        <f>IF(G149="","",COUNTIFS($D$8:$D149,$D149))</f>
        <v/>
      </c>
      <c r="G149" s="344" t="str">
        <f>IF(OR($E149="",$H149=""),"",IFERROR(CONCATENATE($D149,".",COUNTIFS($D$8:$D149,$D149)),"טעות בהזנה"))</f>
        <v/>
      </c>
      <c r="H149" s="99"/>
      <c r="I149" s="275" t="str">
        <f>IF($E149="","",IF($D149="","",INDEX('פעילויות המשרד'!G:G,MATCH($D149,'פעילויות המשרד'!$D:$D,0))))</f>
        <v/>
      </c>
      <c r="J149" s="275" t="str">
        <f>IF($E149="","",IF($D149="","",INDEX('פעילויות המשרד'!H:H,MATCH($D149,'פעילויות המשרד'!$D:$D,0))))</f>
        <v/>
      </c>
      <c r="K149" s="275" t="str">
        <f>IF($E149="","",IF($D149="","",INDEX('פעילויות המשרד'!K:K,MATCH($D149,'פעילויות המשרד'!$D:$D,0))))</f>
        <v/>
      </c>
      <c r="L149" s="275" t="str">
        <f>IF($E149="","",IF($D149="","",INDEX('פעילויות המשרד'!L:L,MATCH($D149,'פעילויות המשרד'!$D:$D,0))))</f>
        <v/>
      </c>
      <c r="M149" s="275" t="str">
        <f>IF($E149="","",IF($D149="","",INDEX('פעילויות המשרד'!X:X,MATCH($D149,'פעילויות המשרד'!$D:$D,0))))</f>
        <v/>
      </c>
      <c r="N149" s="99"/>
      <c r="O149" s="99"/>
      <c r="P149" s="100"/>
      <c r="Q149" s="100"/>
      <c r="R149" s="98"/>
      <c r="S149" s="101"/>
      <c r="T149" s="99"/>
      <c r="U149" s="103"/>
      <c r="V149" s="99"/>
      <c r="W149" s="103"/>
      <c r="X149" s="99"/>
      <c r="Y149" s="103"/>
      <c r="Z149" s="99"/>
      <c r="AA149" s="103"/>
      <c r="AB149" s="99"/>
      <c r="AC149" s="103"/>
      <c r="AD149" s="121" t="str">
        <f t="shared" si="8"/>
        <v/>
      </c>
      <c r="AE149" s="92"/>
      <c r="AI149" s="26">
        <f>ROWS($AI$7:$AI148)</f>
        <v>142</v>
      </c>
      <c r="AJ149" s="85" t="str">
        <f>IF(OR($T149="",$G149=""),"",MAX($AJ$7:$AN148)+1)</f>
        <v/>
      </c>
      <c r="AK149" s="85" t="str">
        <f>IF(OR(V149="",$G149=""),"",MAX($AJ$7:$AN148,$AJ149:AJ149)+1)</f>
        <v/>
      </c>
      <c r="AL149" s="85" t="str">
        <f>IF(OR(X149="",$G149=""),"",MAX($AJ$7:$AN148,$AJ149:AK149)+1)</f>
        <v/>
      </c>
      <c r="AM149" s="85" t="str">
        <f>IF(OR(Z149="",$G149=""),"",MAX($AJ$7:$AN148,$AJ149:AL149)+1)</f>
        <v/>
      </c>
      <c r="AN149" s="85" t="str">
        <f>IF(OR(AB149="",$G149=""),"",MAX($AJ$7:$AN148,$AJ149:AM149)+1)</f>
        <v/>
      </c>
      <c r="AP149" s="85" t="str">
        <f>IF($G149="","",MAX($AP$7:$AP148)+1)</f>
        <v/>
      </c>
      <c r="AQ149" s="85" t="str">
        <f>IF($G149="","",IF($Q149="","",RANK($Q149,$Q$8:$Q$1000,1)+COUNTIFS($Q$8:$Q149,$Q149)-1))</f>
        <v/>
      </c>
      <c r="AR149" s="85" t="str">
        <f>IF($G149="","",IF($AW149="","",RANK($AW149,$AW$8:$AW$1000,1)+COUNTIFS($AW$8:$AW149,$AW149)-1))</f>
        <v/>
      </c>
      <c r="AS149" s="85" t="str">
        <f>IF($G149="","",IF($AX149="","",RANK($AX149,$AX$8:$AX$1000,1)+COUNTIFS($AX$8:$AX149,$AX149)-1))</f>
        <v/>
      </c>
      <c r="AU149" s="85" t="str">
        <f t="shared" si="9"/>
        <v/>
      </c>
      <c r="AW149" s="209" t="str">
        <f ca="1">IF($G149="","",IF($Q149="","",IF(AND($S149&lt;1,$Q149&lt;TODAY()),$Q149,"")))</f>
        <v/>
      </c>
      <c r="AX149" s="209" t="str">
        <f t="shared" ca="1" si="11"/>
        <v/>
      </c>
    </row>
    <row r="150" spans="1:50">
      <c r="A150" s="20" t="str">
        <f>IF('יעדים משרדיים ותקשובים'!$E$7="","",'יעדים משרדיים ותקשובים'!$E$7)</f>
        <v>משרד ראש הממשלה</v>
      </c>
      <c r="B150" s="20" t="str">
        <f>IF('יעדים משרדיים ותקשובים'!$I$9="","",'יעדים משרדיים ותקשובים'!$I$9)</f>
        <v>pmo</v>
      </c>
      <c r="C150" s="26">
        <f>ROWS($C$7:$C149)</f>
        <v>143</v>
      </c>
      <c r="D150" s="26" t="str">
        <f>IF(E150="","",INDEX('פעילויות המשרד'!$D$8:$D$150,MATCH(E150,'פעילויות המשרד'!$E$8:$E$150,0)))</f>
        <v/>
      </c>
      <c r="E150" s="17"/>
      <c r="F150" s="26" t="str">
        <f>IF(G150="","",COUNTIFS($D$8:$D150,$D150))</f>
        <v/>
      </c>
      <c r="G150" s="344" t="str">
        <f>IF(OR($E150="",$H150=""),"",IFERROR(CONCATENATE($D150,".",COUNTIFS($D$8:$D150,$D150)),"טעות בהזנה"))</f>
        <v/>
      </c>
      <c r="H150" s="99"/>
      <c r="I150" s="275" t="str">
        <f>IF($E150="","",IF($D150="","",INDEX('פעילויות המשרד'!G:G,MATCH($D150,'פעילויות המשרד'!$D:$D,0))))</f>
        <v/>
      </c>
      <c r="J150" s="275" t="str">
        <f>IF($E150="","",IF($D150="","",INDEX('פעילויות המשרד'!H:H,MATCH($D150,'פעילויות המשרד'!$D:$D,0))))</f>
        <v/>
      </c>
      <c r="K150" s="275" t="str">
        <f>IF($E150="","",IF($D150="","",INDEX('פעילויות המשרד'!K:K,MATCH($D150,'פעילויות המשרד'!$D:$D,0))))</f>
        <v/>
      </c>
      <c r="L150" s="275" t="str">
        <f>IF($E150="","",IF($D150="","",INDEX('פעילויות המשרד'!L:L,MATCH($D150,'פעילויות המשרד'!$D:$D,0))))</f>
        <v/>
      </c>
      <c r="M150" s="275" t="str">
        <f>IF($E150="","",IF($D150="","",INDEX('פעילויות המשרד'!X:X,MATCH($D150,'פעילויות המשרד'!$D:$D,0))))</f>
        <v/>
      </c>
      <c r="N150" s="99"/>
      <c r="O150" s="99"/>
      <c r="P150" s="100"/>
      <c r="Q150" s="100"/>
      <c r="R150" s="98"/>
      <c r="S150" s="101"/>
      <c r="T150" s="99"/>
      <c r="U150" s="103"/>
      <c r="V150" s="99"/>
      <c r="W150" s="103"/>
      <c r="X150" s="99"/>
      <c r="Y150" s="103"/>
      <c r="Z150" s="99"/>
      <c r="AA150" s="103"/>
      <c r="AB150" s="99"/>
      <c r="AC150" s="103"/>
      <c r="AD150" s="121" t="str">
        <f t="shared" si="8"/>
        <v/>
      </c>
      <c r="AE150" s="92"/>
      <c r="AI150" s="26">
        <f>ROWS($AI$7:$AI149)</f>
        <v>143</v>
      </c>
      <c r="AJ150" s="85" t="str">
        <f>IF(OR($T150="",$G150=""),"",MAX($AJ$7:$AN149)+1)</f>
        <v/>
      </c>
      <c r="AK150" s="85" t="str">
        <f>IF(OR(V150="",$G150=""),"",MAX($AJ$7:$AN149,$AJ150:AJ150)+1)</f>
        <v/>
      </c>
      <c r="AL150" s="85" t="str">
        <f>IF(OR(X150="",$G150=""),"",MAX($AJ$7:$AN149,$AJ150:AK150)+1)</f>
        <v/>
      </c>
      <c r="AM150" s="85" t="str">
        <f>IF(OR(Z150="",$G150=""),"",MAX($AJ$7:$AN149,$AJ150:AL150)+1)</f>
        <v/>
      </c>
      <c r="AN150" s="85" t="str">
        <f>IF(OR(AB150="",$G150=""),"",MAX($AJ$7:$AN149,$AJ150:AM150)+1)</f>
        <v/>
      </c>
      <c r="AP150" s="85" t="str">
        <f>IF($G150="","",MAX($AP$7:$AP149)+1)</f>
        <v/>
      </c>
      <c r="AQ150" s="85" t="str">
        <f>IF($G150="","",IF($Q150="","",RANK($Q150,$Q$8:$Q$1000,1)+COUNTIFS($Q$8:$Q150,$Q150)-1))</f>
        <v/>
      </c>
      <c r="AR150" s="85" t="str">
        <f>IF($G150="","",IF($AW150="","",RANK($AW150,$AW$8:$AW$1000,1)+COUNTIFS($AW$8:$AW150,$AW150)-1))</f>
        <v/>
      </c>
      <c r="AS150" s="85" t="str">
        <f>IF($G150="","",IF($AX150="","",RANK($AX150,$AX$8:$AX$1000,1)+COUNTIFS($AX$8:$AX150,$AX150)-1))</f>
        <v/>
      </c>
      <c r="AU150" s="85" t="str">
        <f t="shared" si="9"/>
        <v/>
      </c>
      <c r="AW150" s="209" t="str">
        <f ca="1">IF($G150="","",IF($Q150="","",IF(AND($S150&lt;1,$Q150&lt;TODAY()),$Q150,"")))</f>
        <v/>
      </c>
      <c r="AX150" s="209" t="str">
        <f t="shared" ca="1" si="11"/>
        <v/>
      </c>
    </row>
    <row r="151" spans="1:50">
      <c r="A151" s="20" t="str">
        <f>IF('יעדים משרדיים ותקשובים'!$E$7="","",'יעדים משרדיים ותקשובים'!$E$7)</f>
        <v>משרד ראש הממשלה</v>
      </c>
      <c r="B151" s="20" t="str">
        <f>IF('יעדים משרדיים ותקשובים'!$I$9="","",'יעדים משרדיים ותקשובים'!$I$9)</f>
        <v>pmo</v>
      </c>
      <c r="C151" s="26">
        <f>ROWS($C$7:$C150)</f>
        <v>144</v>
      </c>
      <c r="D151" s="26" t="str">
        <f>IF(E151="","",INDEX('פעילויות המשרד'!$D$8:$D$150,MATCH(E151,'פעילויות המשרד'!$E$8:$E$150,0)))</f>
        <v/>
      </c>
      <c r="E151" s="17"/>
      <c r="F151" s="26" t="str">
        <f>IF(G151="","",COUNTIFS($D$8:$D151,$D151))</f>
        <v/>
      </c>
      <c r="G151" s="344" t="str">
        <f>IF(OR($E151="",$H151=""),"",IFERROR(CONCATENATE($D151,".",COUNTIFS($D$8:$D151,$D151)),"טעות בהזנה"))</f>
        <v/>
      </c>
      <c r="H151" s="102"/>
      <c r="I151" s="275" t="str">
        <f>IF($E151="","",IF($D151="","",INDEX('פעילויות המשרד'!G:G,MATCH($D151,'פעילויות המשרד'!$D:$D,0))))</f>
        <v/>
      </c>
      <c r="J151" s="275" t="str">
        <f>IF($E151="","",IF($D151="","",INDEX('פעילויות המשרד'!H:H,MATCH($D151,'פעילויות המשרד'!$D:$D,0))))</f>
        <v/>
      </c>
      <c r="K151" s="275" t="str">
        <f>IF($E151="","",IF($D151="","",INDEX('פעילויות המשרד'!K:K,MATCH($D151,'פעילויות המשרד'!$D:$D,0))))</f>
        <v/>
      </c>
      <c r="L151" s="275" t="str">
        <f>IF($E151="","",IF($D151="","",INDEX('פעילויות המשרד'!L:L,MATCH($D151,'פעילויות המשרד'!$D:$D,0))))</f>
        <v/>
      </c>
      <c r="M151" s="275" t="str">
        <f>IF($E151="","",IF($D151="","",INDEX('פעילויות המשרד'!X:X,MATCH($D151,'פעילויות המשרד'!$D:$D,0))))</f>
        <v/>
      </c>
      <c r="N151" s="102"/>
      <c r="O151" s="102"/>
      <c r="P151" s="100"/>
      <c r="Q151" s="100"/>
      <c r="R151" s="98"/>
      <c r="S151" s="101"/>
      <c r="T151" s="99"/>
      <c r="U151" s="103"/>
      <c r="V151" s="99"/>
      <c r="W151" s="103"/>
      <c r="X151" s="99"/>
      <c r="Y151" s="103"/>
      <c r="Z151" s="99"/>
      <c r="AA151" s="103"/>
      <c r="AB151" s="99"/>
      <c r="AC151" s="103"/>
      <c r="AD151" s="121" t="str">
        <f t="shared" si="8"/>
        <v/>
      </c>
      <c r="AE151" s="17"/>
      <c r="AI151" s="26">
        <f>ROWS($AI$7:$AI150)</f>
        <v>144</v>
      </c>
      <c r="AJ151" s="85" t="str">
        <f>IF(OR($T151="",$G151=""),"",MAX($AJ$7:$AN150)+1)</f>
        <v/>
      </c>
      <c r="AK151" s="85" t="str">
        <f>IF(OR(V151="",$G151=""),"",MAX($AJ$7:$AN150,$AJ151:AJ151)+1)</f>
        <v/>
      </c>
      <c r="AL151" s="85" t="str">
        <f>IF(OR(X151="",$G151=""),"",MAX($AJ$7:$AN150,$AJ151:AK151)+1)</f>
        <v/>
      </c>
      <c r="AM151" s="85" t="str">
        <f>IF(OR(Z151="",$G151=""),"",MAX($AJ$7:$AN150,$AJ151:AL151)+1)</f>
        <v/>
      </c>
      <c r="AN151" s="85" t="str">
        <f>IF(OR(AB151="",$G151=""),"",MAX($AJ$7:$AN150,$AJ151:AM151)+1)</f>
        <v/>
      </c>
      <c r="AP151" s="85" t="str">
        <f>IF($G151="","",MAX($AP$7:$AP150)+1)</f>
        <v/>
      </c>
      <c r="AQ151" s="85" t="str">
        <f>IF($G151="","",IF($Q151="","",RANK($Q151,$Q$8:$Q$1000,1)+COUNTIFS($Q$8:$Q151,$Q151)-1))</f>
        <v/>
      </c>
      <c r="AR151" s="85" t="str">
        <f>IF($G151="","",IF($AW151="","",RANK($AW151,$AW$8:$AW$1000,1)+COUNTIFS($AW$8:$AW151,$AW151)-1))</f>
        <v/>
      </c>
      <c r="AS151" s="85" t="str">
        <f>IF($G151="","",IF($AX151="","",RANK($AX151,$AX$8:$AX$1000,1)+COUNTIFS($AX$8:$AX151,$AX151)-1))</f>
        <v/>
      </c>
      <c r="AU151" s="85" t="str">
        <f t="shared" si="9"/>
        <v/>
      </c>
      <c r="AW151" s="209" t="str">
        <f ca="1">IF($G151="","",IF($Q151="","",IF(AND($S151&lt;1,$Q151&lt;TODAY()),$Q151,"")))</f>
        <v/>
      </c>
      <c r="AX151" s="209" t="str">
        <f t="shared" ca="1" si="11"/>
        <v/>
      </c>
    </row>
    <row r="152" spans="1:50">
      <c r="A152" s="20" t="str">
        <f>IF('יעדים משרדיים ותקשובים'!$E$7="","",'יעדים משרדיים ותקשובים'!$E$7)</f>
        <v>משרד ראש הממשלה</v>
      </c>
      <c r="B152" s="20" t="str">
        <f>IF('יעדים משרדיים ותקשובים'!$I$9="","",'יעדים משרדיים ותקשובים'!$I$9)</f>
        <v>pmo</v>
      </c>
      <c r="C152" s="26">
        <f>ROWS($C$7:$C151)</f>
        <v>145</v>
      </c>
      <c r="D152" s="26" t="str">
        <f>IF(E152="","",INDEX('פעילויות המשרד'!$D$8:$D$150,MATCH(E152,'פעילויות המשרד'!$E$8:$E$150,0)))</f>
        <v/>
      </c>
      <c r="E152" s="17"/>
      <c r="F152" s="26" t="str">
        <f>IF(G152="","",COUNTIFS($D$8:$D152,$D152))</f>
        <v/>
      </c>
      <c r="G152" s="344" t="str">
        <f>IF(OR($E152="",$H152=""),"",IFERROR(CONCATENATE($D152,".",COUNTIFS($D$8:$D152,$D152)),"טעות בהזנה"))</f>
        <v/>
      </c>
      <c r="H152" s="102"/>
      <c r="I152" s="275" t="str">
        <f>IF($E152="","",IF($D152="","",INDEX('פעילויות המשרד'!G:G,MATCH($D152,'פעילויות המשרד'!$D:$D,0))))</f>
        <v/>
      </c>
      <c r="J152" s="275" t="str">
        <f>IF($E152="","",IF($D152="","",INDEX('פעילויות המשרד'!H:H,MATCH($D152,'פעילויות המשרד'!$D:$D,0))))</f>
        <v/>
      </c>
      <c r="K152" s="275" t="str">
        <f>IF($E152="","",IF($D152="","",INDEX('פעילויות המשרד'!K:K,MATCH($D152,'פעילויות המשרד'!$D:$D,0))))</f>
        <v/>
      </c>
      <c r="L152" s="275" t="str">
        <f>IF($E152="","",IF($D152="","",INDEX('פעילויות המשרד'!L:L,MATCH($D152,'פעילויות המשרד'!$D:$D,0))))</f>
        <v/>
      </c>
      <c r="M152" s="275" t="str">
        <f>IF($E152="","",IF($D152="","",INDEX('פעילויות המשרד'!X:X,MATCH($D152,'פעילויות המשרד'!$D:$D,0))))</f>
        <v/>
      </c>
      <c r="N152" s="102"/>
      <c r="O152" s="102"/>
      <c r="P152" s="100"/>
      <c r="Q152" s="100"/>
      <c r="R152" s="98"/>
      <c r="S152" s="101"/>
      <c r="T152" s="99"/>
      <c r="U152" s="103"/>
      <c r="V152" s="99"/>
      <c r="W152" s="103"/>
      <c r="X152" s="99"/>
      <c r="Y152" s="103"/>
      <c r="Z152" s="99"/>
      <c r="AA152" s="103"/>
      <c r="AB152" s="99"/>
      <c r="AC152" s="103"/>
      <c r="AD152" s="121" t="str">
        <f t="shared" si="8"/>
        <v/>
      </c>
      <c r="AE152" s="17"/>
      <c r="AI152" s="26">
        <f>ROWS($AI$7:$AI151)</f>
        <v>145</v>
      </c>
      <c r="AJ152" s="85" t="str">
        <f>IF(OR($T152="",$G152=""),"",MAX($AJ$7:$AN151)+1)</f>
        <v/>
      </c>
      <c r="AK152" s="85" t="str">
        <f>IF(OR(V152="",$G152=""),"",MAX($AJ$7:$AN151,$AJ152:AJ152)+1)</f>
        <v/>
      </c>
      <c r="AL152" s="85" t="str">
        <f>IF(OR(X152="",$G152=""),"",MAX($AJ$7:$AN151,$AJ152:AK152)+1)</f>
        <v/>
      </c>
      <c r="AM152" s="85" t="str">
        <f>IF(OR(Z152="",$G152=""),"",MAX($AJ$7:$AN151,$AJ152:AL152)+1)</f>
        <v/>
      </c>
      <c r="AN152" s="85" t="str">
        <f>IF(OR(AB152="",$G152=""),"",MAX($AJ$7:$AN151,$AJ152:AM152)+1)</f>
        <v/>
      </c>
      <c r="AP152" s="85" t="str">
        <f>IF($G152="","",MAX($AP$7:$AP151)+1)</f>
        <v/>
      </c>
      <c r="AQ152" s="85" t="str">
        <f>IF($G152="","",IF($Q152="","",RANK($Q152,$Q$8:$Q$1000,1)+COUNTIFS($Q$8:$Q152,$Q152)-1))</f>
        <v/>
      </c>
      <c r="AR152" s="85" t="str">
        <f>IF($G152="","",IF($AW152="","",RANK($AW152,$AW$8:$AW$1000,1)+COUNTIFS($AW$8:$AW152,$AW152)-1))</f>
        <v/>
      </c>
      <c r="AS152" s="85" t="str">
        <f>IF($G152="","",IF($AX152="","",RANK($AX152,$AX$8:$AX$1000,1)+COUNTIFS($AX$8:$AX152,$AX152)-1))</f>
        <v/>
      </c>
      <c r="AU152" s="85" t="str">
        <f t="shared" si="9"/>
        <v/>
      </c>
      <c r="AW152" s="209" t="str">
        <f ca="1">IF($G152="","",IF($Q152="","",IF(AND($S152&lt;1,$Q152&lt;TODAY()),$Q152,"")))</f>
        <v/>
      </c>
      <c r="AX152" s="209" t="str">
        <f t="shared" ca="1" si="11"/>
        <v/>
      </c>
    </row>
    <row r="153" spans="1:50">
      <c r="A153" s="20" t="str">
        <f>IF('יעדים משרדיים ותקשובים'!$E$7="","",'יעדים משרדיים ותקשובים'!$E$7)</f>
        <v>משרד ראש הממשלה</v>
      </c>
      <c r="B153" s="20" t="str">
        <f>IF('יעדים משרדיים ותקשובים'!$I$9="","",'יעדים משרדיים ותקשובים'!$I$9)</f>
        <v>pmo</v>
      </c>
      <c r="C153" s="26">
        <f>ROWS($C$7:$C152)</f>
        <v>146</v>
      </c>
      <c r="D153" s="26" t="str">
        <f>IF(E153="","",INDEX('פעילויות המשרד'!$D$8:$D$150,MATCH(E153,'פעילויות המשרד'!$E$8:$E$150,0)))</f>
        <v/>
      </c>
      <c r="E153" s="17"/>
      <c r="F153" s="26" t="str">
        <f>IF(G153="","",COUNTIFS($D$8:$D153,$D153))</f>
        <v/>
      </c>
      <c r="G153" s="344" t="str">
        <f>IF(OR($E153="",$H153=""),"",IFERROR(CONCATENATE($D153,".",COUNTIFS($D$8:$D153,$D153)),"טעות בהזנה"))</f>
        <v/>
      </c>
      <c r="H153" s="102"/>
      <c r="I153" s="275" t="str">
        <f>IF($E153="","",IF($D153="","",INDEX('פעילויות המשרד'!G:G,MATCH($D153,'פעילויות המשרד'!$D:$D,0))))</f>
        <v/>
      </c>
      <c r="J153" s="275" t="str">
        <f>IF($E153="","",IF($D153="","",INDEX('פעילויות המשרד'!H:H,MATCH($D153,'פעילויות המשרד'!$D:$D,0))))</f>
        <v/>
      </c>
      <c r="K153" s="275" t="str">
        <f>IF($E153="","",IF($D153="","",INDEX('פעילויות המשרד'!K:K,MATCH($D153,'פעילויות המשרד'!$D:$D,0))))</f>
        <v/>
      </c>
      <c r="L153" s="275" t="str">
        <f>IF($E153="","",IF($D153="","",INDEX('פעילויות המשרד'!L:L,MATCH($D153,'פעילויות המשרד'!$D:$D,0))))</f>
        <v/>
      </c>
      <c r="M153" s="275" t="str">
        <f>IF($E153="","",IF($D153="","",INDEX('פעילויות המשרד'!X:X,MATCH($D153,'פעילויות המשרד'!$D:$D,0))))</f>
        <v/>
      </c>
      <c r="N153" s="102"/>
      <c r="O153" s="102"/>
      <c r="P153" s="100"/>
      <c r="Q153" s="100"/>
      <c r="R153" s="98"/>
      <c r="S153" s="101"/>
      <c r="T153" s="99"/>
      <c r="U153" s="103"/>
      <c r="V153" s="99"/>
      <c r="W153" s="103"/>
      <c r="X153" s="99"/>
      <c r="Y153" s="103"/>
      <c r="Z153" s="99"/>
      <c r="AA153" s="103"/>
      <c r="AB153" s="99"/>
      <c r="AC153" s="103"/>
      <c r="AD153" s="121" t="str">
        <f t="shared" si="8"/>
        <v/>
      </c>
      <c r="AE153" s="17"/>
      <c r="AI153" s="26">
        <f>ROWS($AI$7:$AI152)</f>
        <v>146</v>
      </c>
      <c r="AJ153" s="85" t="str">
        <f>IF(OR($T153="",$G153=""),"",MAX($AJ$7:$AN152)+1)</f>
        <v/>
      </c>
      <c r="AK153" s="85" t="str">
        <f>IF(OR(V153="",$G153=""),"",MAX($AJ$7:$AN152,$AJ153:AJ153)+1)</f>
        <v/>
      </c>
      <c r="AL153" s="85" t="str">
        <f>IF(OR(X153="",$G153=""),"",MAX($AJ$7:$AN152,$AJ153:AK153)+1)</f>
        <v/>
      </c>
      <c r="AM153" s="85" t="str">
        <f>IF(OR(Z153="",$G153=""),"",MAX($AJ$7:$AN152,$AJ153:AL153)+1)</f>
        <v/>
      </c>
      <c r="AN153" s="85" t="str">
        <f>IF(OR(AB153="",$G153=""),"",MAX($AJ$7:$AN152,$AJ153:AM153)+1)</f>
        <v/>
      </c>
      <c r="AP153" s="85" t="str">
        <f>IF($G153="","",MAX($AP$7:$AP152)+1)</f>
        <v/>
      </c>
      <c r="AQ153" s="85" t="str">
        <f>IF($G153="","",IF($Q153="","",RANK($Q153,$Q$8:$Q$1000,1)+COUNTIFS($Q$8:$Q153,$Q153)-1))</f>
        <v/>
      </c>
      <c r="AR153" s="85" t="str">
        <f>IF($G153="","",IF($AW153="","",RANK($AW153,$AW$8:$AW$1000,1)+COUNTIFS($AW$8:$AW153,$AW153)-1))</f>
        <v/>
      </c>
      <c r="AS153" s="85" t="str">
        <f>IF($G153="","",IF($AX153="","",RANK($AX153,$AX$8:$AX$1000,1)+COUNTIFS($AX$8:$AX153,$AX153)-1))</f>
        <v/>
      </c>
      <c r="AU153" s="85" t="str">
        <f t="shared" si="9"/>
        <v/>
      </c>
      <c r="AW153" s="209" t="str">
        <f t="shared" ca="1" si="10"/>
        <v/>
      </c>
      <c r="AX153" s="209" t="str">
        <f t="shared" ca="1" si="11"/>
        <v/>
      </c>
    </row>
    <row r="154" spans="1:50">
      <c r="A154" s="20" t="str">
        <f>IF('יעדים משרדיים ותקשובים'!$E$7="","",'יעדים משרדיים ותקשובים'!$E$7)</f>
        <v>משרד ראש הממשלה</v>
      </c>
      <c r="B154" s="20" t="str">
        <f>IF('יעדים משרדיים ותקשובים'!$I$9="","",'יעדים משרדיים ותקשובים'!$I$9)</f>
        <v>pmo</v>
      </c>
      <c r="C154" s="26">
        <f>ROWS($C$7:$C153)</f>
        <v>147</v>
      </c>
      <c r="D154" s="26" t="str">
        <f>IF(E154="","",INDEX('פעילויות המשרד'!$D$8:$D$150,MATCH(E154,'פעילויות המשרד'!$E$8:$E$150,0)))</f>
        <v/>
      </c>
      <c r="E154" s="17"/>
      <c r="F154" s="26" t="str">
        <f>IF(G154="","",COUNTIFS($D$8:$D154,$D154))</f>
        <v/>
      </c>
      <c r="G154" s="344" t="str">
        <f>IF(OR($E154="",$H154=""),"",IFERROR(CONCATENATE($D154,".",COUNTIFS($D$8:$D154,$D154)),"טעות בהזנה"))</f>
        <v/>
      </c>
      <c r="H154" s="102"/>
      <c r="I154" s="275" t="str">
        <f>IF($E154="","",IF($D154="","",INDEX('פעילויות המשרד'!G:G,MATCH($D154,'פעילויות המשרד'!$D:$D,0))))</f>
        <v/>
      </c>
      <c r="J154" s="275" t="str">
        <f>IF($E154="","",IF($D154="","",INDEX('פעילויות המשרד'!H:H,MATCH($D154,'פעילויות המשרד'!$D:$D,0))))</f>
        <v/>
      </c>
      <c r="K154" s="275" t="str">
        <f>IF($E154="","",IF($D154="","",INDEX('פעילויות המשרד'!K:K,MATCH($D154,'פעילויות המשרד'!$D:$D,0))))</f>
        <v/>
      </c>
      <c r="L154" s="275" t="str">
        <f>IF($E154="","",IF($D154="","",INDEX('פעילויות המשרד'!L:L,MATCH($D154,'פעילויות המשרד'!$D:$D,0))))</f>
        <v/>
      </c>
      <c r="M154" s="275" t="str">
        <f>IF($E154="","",IF($D154="","",INDEX('פעילויות המשרד'!X:X,MATCH($D154,'פעילויות המשרד'!$D:$D,0))))</f>
        <v/>
      </c>
      <c r="N154" s="102"/>
      <c r="O154" s="102"/>
      <c r="P154" s="100"/>
      <c r="Q154" s="100"/>
      <c r="R154" s="98"/>
      <c r="S154" s="101"/>
      <c r="T154" s="99"/>
      <c r="U154" s="103"/>
      <c r="V154" s="99"/>
      <c r="W154" s="103"/>
      <c r="X154" s="99"/>
      <c r="Y154" s="103"/>
      <c r="Z154" s="99"/>
      <c r="AA154" s="103"/>
      <c r="AB154" s="99"/>
      <c r="AC154" s="103"/>
      <c r="AD154" s="121" t="str">
        <f t="shared" si="8"/>
        <v/>
      </c>
      <c r="AE154" s="17"/>
      <c r="AI154" s="26">
        <f>ROWS($AI$7:$AI153)</f>
        <v>147</v>
      </c>
      <c r="AJ154" s="85" t="str">
        <f>IF(OR($T154="",$G154=""),"",MAX($AJ$7:$AN153)+1)</f>
        <v/>
      </c>
      <c r="AK154" s="85" t="str">
        <f>IF(OR(V154="",$G154=""),"",MAX($AJ$7:$AN153,$AJ154:AJ154)+1)</f>
        <v/>
      </c>
      <c r="AL154" s="85" t="str">
        <f>IF(OR(X154="",$G154=""),"",MAX($AJ$7:$AN153,$AJ154:AK154)+1)</f>
        <v/>
      </c>
      <c r="AM154" s="85" t="str">
        <f>IF(OR(Z154="",$G154=""),"",MAX($AJ$7:$AN153,$AJ154:AL154)+1)</f>
        <v/>
      </c>
      <c r="AN154" s="85" t="str">
        <f>IF(OR(AB154="",$G154=""),"",MAX($AJ$7:$AN153,$AJ154:AM154)+1)</f>
        <v/>
      </c>
      <c r="AP154" s="85" t="str">
        <f>IF($G154="","",MAX($AP$7:$AP153)+1)</f>
        <v/>
      </c>
      <c r="AQ154" s="85" t="str">
        <f>IF($G154="","",IF($Q154="","",RANK($Q154,$Q$8:$Q$1000,1)+COUNTIFS($Q$8:$Q154,$Q154)-1))</f>
        <v/>
      </c>
      <c r="AR154" s="85" t="str">
        <f>IF($G154="","",IF($AW154="","",RANK($AW154,$AW$8:$AW$1000,1)+COUNTIFS($AW$8:$AW154,$AW154)-1))</f>
        <v/>
      </c>
      <c r="AS154" s="85" t="str">
        <f>IF($G154="","",IF($AX154="","",RANK($AX154,$AX$8:$AX$1000,1)+COUNTIFS($AX$8:$AX154,$AX154)-1))</f>
        <v/>
      </c>
      <c r="AU154" s="85" t="str">
        <f t="shared" si="9"/>
        <v/>
      </c>
      <c r="AW154" s="209" t="str">
        <f t="shared" ca="1" si="10"/>
        <v/>
      </c>
      <c r="AX154" s="209" t="str">
        <f t="shared" ca="1" si="11"/>
        <v/>
      </c>
    </row>
    <row r="155" spans="1:50">
      <c r="A155" s="20" t="str">
        <f>IF('יעדים משרדיים ותקשובים'!$E$7="","",'יעדים משרדיים ותקשובים'!$E$7)</f>
        <v>משרד ראש הממשלה</v>
      </c>
      <c r="B155" s="20" t="str">
        <f>IF('יעדים משרדיים ותקשובים'!$I$9="","",'יעדים משרדיים ותקשובים'!$I$9)</f>
        <v>pmo</v>
      </c>
      <c r="C155" s="26">
        <f>ROWS($C$7:$C154)</f>
        <v>148</v>
      </c>
      <c r="D155" s="26" t="str">
        <f>IF(E155="","",INDEX('פעילויות המשרד'!$D$8:$D$150,MATCH(E155,'פעילויות המשרד'!$E$8:$E$150,0)))</f>
        <v/>
      </c>
      <c r="E155" s="17"/>
      <c r="F155" s="26" t="str">
        <f>IF(G155="","",COUNTIFS($D$8:$D155,$D155))</f>
        <v/>
      </c>
      <c r="G155" s="344" t="str">
        <f>IF(OR($E155="",$H155=""),"",IFERROR(CONCATENATE($D155,".",COUNTIFS($D$8:$D155,$D155)),"טעות בהזנה"))</f>
        <v/>
      </c>
      <c r="H155" s="102"/>
      <c r="I155" s="275" t="str">
        <f>IF($E155="","",IF($D155="","",INDEX('פעילויות המשרד'!G:G,MATCH($D155,'פעילויות המשרד'!$D:$D,0))))</f>
        <v/>
      </c>
      <c r="J155" s="275" t="str">
        <f>IF($E155="","",IF($D155="","",INDEX('פעילויות המשרד'!H:H,MATCH($D155,'פעילויות המשרד'!$D:$D,0))))</f>
        <v/>
      </c>
      <c r="K155" s="275" t="str">
        <f>IF($E155="","",IF($D155="","",INDEX('פעילויות המשרד'!K:K,MATCH($D155,'פעילויות המשרד'!$D:$D,0))))</f>
        <v/>
      </c>
      <c r="L155" s="275" t="str">
        <f>IF($E155="","",IF($D155="","",INDEX('פעילויות המשרד'!L:L,MATCH($D155,'פעילויות המשרד'!$D:$D,0))))</f>
        <v/>
      </c>
      <c r="M155" s="275" t="str">
        <f>IF($E155="","",IF($D155="","",INDEX('פעילויות המשרד'!X:X,MATCH($D155,'פעילויות המשרד'!$D:$D,0))))</f>
        <v/>
      </c>
      <c r="N155" s="102"/>
      <c r="O155" s="102"/>
      <c r="P155" s="100"/>
      <c r="Q155" s="100"/>
      <c r="R155" s="98"/>
      <c r="S155" s="101"/>
      <c r="T155" s="99"/>
      <c r="U155" s="103"/>
      <c r="V155" s="99"/>
      <c r="W155" s="103"/>
      <c r="X155" s="99"/>
      <c r="Y155" s="103"/>
      <c r="Z155" s="99"/>
      <c r="AA155" s="103"/>
      <c r="AB155" s="99"/>
      <c r="AC155" s="103"/>
      <c r="AD155" s="121" t="str">
        <f t="shared" si="8"/>
        <v/>
      </c>
      <c r="AE155" s="17"/>
      <c r="AI155" s="26">
        <f>ROWS($AI$7:$AI154)</f>
        <v>148</v>
      </c>
      <c r="AJ155" s="85" t="str">
        <f>IF(OR($T155="",$G155=""),"",MAX($AJ$7:$AN154)+1)</f>
        <v/>
      </c>
      <c r="AK155" s="85" t="str">
        <f>IF(OR(V155="",$G155=""),"",MAX($AJ$7:$AN154,$AJ155:AJ155)+1)</f>
        <v/>
      </c>
      <c r="AL155" s="85" t="str">
        <f>IF(OR(X155="",$G155=""),"",MAX($AJ$7:$AN154,$AJ155:AK155)+1)</f>
        <v/>
      </c>
      <c r="AM155" s="85" t="str">
        <f>IF(OR(Z155="",$G155=""),"",MAX($AJ$7:$AN154,$AJ155:AL155)+1)</f>
        <v/>
      </c>
      <c r="AN155" s="85" t="str">
        <f>IF(OR(AB155="",$G155=""),"",MAX($AJ$7:$AN154,$AJ155:AM155)+1)</f>
        <v/>
      </c>
      <c r="AP155" s="85" t="str">
        <f>IF($G155="","",MAX($AP$7:$AP154)+1)</f>
        <v/>
      </c>
      <c r="AQ155" s="85" t="str">
        <f>IF($G155="","",IF($Q155="","",RANK($Q155,$Q$8:$Q$1000,1)+COUNTIFS($Q$8:$Q155,$Q155)-1))</f>
        <v/>
      </c>
      <c r="AR155" s="85" t="str">
        <f>IF($G155="","",IF($AW155="","",RANK($AW155,$AW$8:$AW$1000,1)+COUNTIFS($AW$8:$AW155,$AW155)-1))</f>
        <v/>
      </c>
      <c r="AS155" s="85" t="str">
        <f>IF($G155="","",IF($AX155="","",RANK($AX155,$AX$8:$AX$1000,1)+COUNTIFS($AX$8:$AX155,$AX155)-1))</f>
        <v/>
      </c>
      <c r="AU155" s="85" t="str">
        <f t="shared" si="9"/>
        <v/>
      </c>
      <c r="AW155" s="209" t="str">
        <f t="shared" ca="1" si="10"/>
        <v/>
      </c>
      <c r="AX155" s="209" t="str">
        <f t="shared" ca="1" si="11"/>
        <v/>
      </c>
    </row>
    <row r="156" spans="1:50">
      <c r="A156" s="20" t="str">
        <f>IF('יעדים משרדיים ותקשובים'!$E$7="","",'יעדים משרדיים ותקשובים'!$E$7)</f>
        <v>משרד ראש הממשלה</v>
      </c>
      <c r="B156" s="20" t="str">
        <f>IF('יעדים משרדיים ותקשובים'!$I$9="","",'יעדים משרדיים ותקשובים'!$I$9)</f>
        <v>pmo</v>
      </c>
      <c r="C156" s="26">
        <f>ROWS($C$7:$C155)</f>
        <v>149</v>
      </c>
      <c r="D156" s="26" t="str">
        <f>IF(E156="","",INDEX('פעילויות המשרד'!$D$8:$D$150,MATCH(E156,'פעילויות המשרד'!$E$8:$E$150,0)))</f>
        <v/>
      </c>
      <c r="E156" s="17"/>
      <c r="F156" s="26" t="str">
        <f>IF(G156="","",COUNTIFS($D$8:$D156,$D156))</f>
        <v/>
      </c>
      <c r="G156" s="344" t="str">
        <f>IF(OR($E156="",$H156=""),"",IFERROR(CONCATENATE($D156,".",COUNTIFS($D$8:$D156,$D156)),"טעות בהזנה"))</f>
        <v/>
      </c>
      <c r="H156" s="102"/>
      <c r="I156" s="275" t="str">
        <f>IF($E156="","",IF($D156="","",INDEX('פעילויות המשרד'!G:G,MATCH($D156,'פעילויות המשרד'!$D:$D,0))))</f>
        <v/>
      </c>
      <c r="J156" s="275" t="str">
        <f>IF($E156="","",IF($D156="","",INDEX('פעילויות המשרד'!H:H,MATCH($D156,'פעילויות המשרד'!$D:$D,0))))</f>
        <v/>
      </c>
      <c r="K156" s="275" t="str">
        <f>IF($E156="","",IF($D156="","",INDEX('פעילויות המשרד'!K:K,MATCH($D156,'פעילויות המשרד'!$D:$D,0))))</f>
        <v/>
      </c>
      <c r="L156" s="275" t="str">
        <f>IF($E156="","",IF($D156="","",INDEX('פעילויות המשרד'!L:L,MATCH($D156,'פעילויות המשרד'!$D:$D,0))))</f>
        <v/>
      </c>
      <c r="M156" s="275" t="str">
        <f>IF($E156="","",IF($D156="","",INDEX('פעילויות המשרד'!X:X,MATCH($D156,'פעילויות המשרד'!$D:$D,0))))</f>
        <v/>
      </c>
      <c r="N156" s="102"/>
      <c r="O156" s="102"/>
      <c r="P156" s="100"/>
      <c r="Q156" s="100"/>
      <c r="R156" s="98"/>
      <c r="S156" s="101"/>
      <c r="T156" s="99"/>
      <c r="U156" s="103"/>
      <c r="V156" s="99"/>
      <c r="W156" s="103"/>
      <c r="X156" s="99"/>
      <c r="Y156" s="103"/>
      <c r="Z156" s="99"/>
      <c r="AA156" s="103"/>
      <c r="AB156" s="99"/>
      <c r="AC156" s="103"/>
      <c r="AD156" s="121" t="str">
        <f t="shared" si="8"/>
        <v/>
      </c>
      <c r="AE156" s="17"/>
      <c r="AI156" s="26">
        <f>ROWS($AI$7:$AI155)</f>
        <v>149</v>
      </c>
      <c r="AJ156" s="85" t="str">
        <f>IF(OR($T156="",$G156=""),"",MAX($AJ$7:$AN155)+1)</f>
        <v/>
      </c>
      <c r="AK156" s="85" t="str">
        <f>IF(OR(V156="",$G156=""),"",MAX($AJ$7:$AN155,$AJ156:AJ156)+1)</f>
        <v/>
      </c>
      <c r="AL156" s="85" t="str">
        <f>IF(OR(X156="",$G156=""),"",MAX($AJ$7:$AN155,$AJ156:AK156)+1)</f>
        <v/>
      </c>
      <c r="AM156" s="85" t="str">
        <f>IF(OR(Z156="",$G156=""),"",MAX($AJ$7:$AN155,$AJ156:AL156)+1)</f>
        <v/>
      </c>
      <c r="AN156" s="85" t="str">
        <f>IF(OR(AB156="",$G156=""),"",MAX($AJ$7:$AN155,$AJ156:AM156)+1)</f>
        <v/>
      </c>
      <c r="AP156" s="85" t="str">
        <f>IF($G156="","",MAX($AP$7:$AP155)+1)</f>
        <v/>
      </c>
      <c r="AQ156" s="85" t="str">
        <f>IF($G156="","",IF($Q156="","",RANK($Q156,$Q$8:$Q$1000,1)+COUNTIFS($Q$8:$Q156,$Q156)-1))</f>
        <v/>
      </c>
      <c r="AR156" s="85" t="str">
        <f>IF($G156="","",IF($AW156="","",RANK($AW156,$AW$8:$AW$1000,1)+COUNTIFS($AW$8:$AW156,$AW156)-1))</f>
        <v/>
      </c>
      <c r="AS156" s="85" t="str">
        <f>IF($G156="","",IF($AX156="","",RANK($AX156,$AX$8:$AX$1000,1)+COUNTIFS($AX$8:$AX156,$AX156)-1))</f>
        <v/>
      </c>
      <c r="AU156" s="85" t="str">
        <f t="shared" si="9"/>
        <v/>
      </c>
      <c r="AW156" s="209" t="str">
        <f t="shared" ca="1" si="10"/>
        <v/>
      </c>
      <c r="AX156" s="209" t="str">
        <f t="shared" ca="1" si="11"/>
        <v/>
      </c>
    </row>
    <row r="157" spans="1:50">
      <c r="A157" s="20" t="str">
        <f>IF('יעדים משרדיים ותקשובים'!$E$7="","",'יעדים משרדיים ותקשובים'!$E$7)</f>
        <v>משרד ראש הממשלה</v>
      </c>
      <c r="B157" s="20" t="str">
        <f>IF('יעדים משרדיים ותקשובים'!$I$9="","",'יעדים משרדיים ותקשובים'!$I$9)</f>
        <v>pmo</v>
      </c>
      <c r="C157" s="26">
        <f>ROWS($C$7:$C156)</f>
        <v>150</v>
      </c>
      <c r="D157" s="26" t="str">
        <f>IF(E157="","",INDEX('פעילויות המשרד'!$D$8:$D$150,MATCH(E157,'פעילויות המשרד'!$E$8:$E$150,0)))</f>
        <v/>
      </c>
      <c r="E157" s="17"/>
      <c r="F157" s="26" t="str">
        <f>IF(G157="","",COUNTIFS($D$8:$D157,$D157))</f>
        <v/>
      </c>
      <c r="G157" s="344" t="str">
        <f>IF(OR($E157="",$H157=""),"",IFERROR(CONCATENATE($D157,".",COUNTIFS($D$8:$D157,$D157)),"טעות בהזנה"))</f>
        <v/>
      </c>
      <c r="H157" s="102"/>
      <c r="I157" s="275" t="str">
        <f>IF($E157="","",IF($D157="","",INDEX('פעילויות המשרד'!G:G,MATCH($D157,'פעילויות המשרד'!$D:$D,0))))</f>
        <v/>
      </c>
      <c r="J157" s="275" t="str">
        <f>IF($E157="","",IF($D157="","",INDEX('פעילויות המשרד'!H:H,MATCH($D157,'פעילויות המשרד'!$D:$D,0))))</f>
        <v/>
      </c>
      <c r="K157" s="275" t="str">
        <f>IF($E157="","",IF($D157="","",INDEX('פעילויות המשרד'!K:K,MATCH($D157,'פעילויות המשרד'!$D:$D,0))))</f>
        <v/>
      </c>
      <c r="L157" s="275" t="str">
        <f>IF($E157="","",IF($D157="","",INDEX('פעילויות המשרד'!L:L,MATCH($D157,'פעילויות המשרד'!$D:$D,0))))</f>
        <v/>
      </c>
      <c r="M157" s="275" t="str">
        <f>IF($E157="","",IF($D157="","",INDEX('פעילויות המשרד'!X:X,MATCH($D157,'פעילויות המשרד'!$D:$D,0))))</f>
        <v/>
      </c>
      <c r="N157" s="102"/>
      <c r="O157" s="102"/>
      <c r="P157" s="100"/>
      <c r="Q157" s="100"/>
      <c r="R157" s="98"/>
      <c r="S157" s="101"/>
      <c r="T157" s="99"/>
      <c r="U157" s="103"/>
      <c r="V157" s="99"/>
      <c r="W157" s="103"/>
      <c r="X157" s="99"/>
      <c r="Y157" s="103"/>
      <c r="Z157" s="99"/>
      <c r="AA157" s="103"/>
      <c r="AB157" s="99"/>
      <c r="AC157" s="103"/>
      <c r="AD157" s="121" t="str">
        <f t="shared" si="8"/>
        <v/>
      </c>
      <c r="AE157" s="17"/>
      <c r="AI157" s="26">
        <f>ROWS($AI$7:$AI156)</f>
        <v>150</v>
      </c>
      <c r="AJ157" s="85" t="str">
        <f>IF(OR($T157="",$G157=""),"",MAX($AJ$7:$AN156)+1)</f>
        <v/>
      </c>
      <c r="AK157" s="85" t="str">
        <f>IF(OR(V157="",$G157=""),"",MAX($AJ$7:$AN156,$AJ157:AJ157)+1)</f>
        <v/>
      </c>
      <c r="AL157" s="85" t="str">
        <f>IF(OR(X157="",$G157=""),"",MAX($AJ$7:$AN156,$AJ157:AK157)+1)</f>
        <v/>
      </c>
      <c r="AM157" s="85" t="str">
        <f>IF(OR(Z157="",$G157=""),"",MAX($AJ$7:$AN156,$AJ157:AL157)+1)</f>
        <v/>
      </c>
      <c r="AN157" s="85" t="str">
        <f>IF(OR(AB157="",$G157=""),"",MAX($AJ$7:$AN156,$AJ157:AM157)+1)</f>
        <v/>
      </c>
      <c r="AP157" s="85" t="str">
        <f>IF($G157="","",MAX($AP$7:$AP156)+1)</f>
        <v/>
      </c>
      <c r="AQ157" s="85" t="str">
        <f>IF($G157="","",IF($Q157="","",RANK($Q157,$Q$8:$Q$1000,1)+COUNTIFS($Q$8:$Q157,$Q157)-1))</f>
        <v/>
      </c>
      <c r="AR157" s="85" t="str">
        <f>IF($G157="","",IF($AW157="","",RANK($AW157,$AW$8:$AW$1000,1)+COUNTIFS($AW$8:$AW157,$AW157)-1))</f>
        <v/>
      </c>
      <c r="AS157" s="85" t="str">
        <f>IF($G157="","",IF($AX157="","",RANK($AX157,$AX$8:$AX$1000,1)+COUNTIFS($AX$8:$AX157,$AX157)-1))</f>
        <v/>
      </c>
      <c r="AU157" s="85" t="str">
        <f t="shared" si="9"/>
        <v/>
      </c>
      <c r="AW157" s="209" t="str">
        <f t="shared" ca="1" si="10"/>
        <v/>
      </c>
      <c r="AX157" s="209" t="str">
        <f t="shared" ca="1" si="11"/>
        <v/>
      </c>
    </row>
    <row r="158" spans="1:50">
      <c r="A158" s="20" t="str">
        <f>IF('יעדים משרדיים ותקשובים'!$E$7="","",'יעדים משרדיים ותקשובים'!$E$7)</f>
        <v>משרד ראש הממשלה</v>
      </c>
      <c r="B158" s="20" t="str">
        <f>IF('יעדים משרדיים ותקשובים'!$I$9="","",'יעדים משרדיים ותקשובים'!$I$9)</f>
        <v>pmo</v>
      </c>
      <c r="C158" s="26">
        <f>ROWS($C$7:$C157)</f>
        <v>151</v>
      </c>
      <c r="D158" s="26" t="str">
        <f>IF(E158="","",INDEX('פעילויות המשרד'!$D$8:$D$150,MATCH(E158,'פעילויות המשרד'!$E$8:$E$150,0)))</f>
        <v/>
      </c>
      <c r="E158" s="17"/>
      <c r="F158" s="26" t="str">
        <f>IF(G158="","",COUNTIFS($D$8:$D158,$D158))</f>
        <v/>
      </c>
      <c r="G158" s="344" t="str">
        <f>IF(OR($E158="",$H158=""),"",IFERROR(CONCATENATE($D158,".",COUNTIFS($D$8:$D158,$D158)),"טעות בהזנה"))</f>
        <v/>
      </c>
      <c r="H158" s="99"/>
      <c r="I158" s="275" t="str">
        <f>IF($E158="","",IF($D158="","",INDEX('פעילויות המשרד'!G:G,MATCH($D158,'פעילויות המשרד'!$D:$D,0))))</f>
        <v/>
      </c>
      <c r="J158" s="275" t="str">
        <f>IF($E158="","",IF($D158="","",INDEX('פעילויות המשרד'!H:H,MATCH($D158,'פעילויות המשרד'!$D:$D,0))))</f>
        <v/>
      </c>
      <c r="K158" s="275" t="str">
        <f>IF($E158="","",IF($D158="","",INDEX('פעילויות המשרד'!K:K,MATCH($D158,'פעילויות המשרד'!$D:$D,0))))</f>
        <v/>
      </c>
      <c r="L158" s="275" t="str">
        <f>IF($E158="","",IF($D158="","",INDEX('פעילויות המשרד'!L:L,MATCH($D158,'פעילויות המשרד'!$D:$D,0))))</f>
        <v/>
      </c>
      <c r="M158" s="275" t="str">
        <f>IF($E158="","",IF($D158="","",INDEX('פעילויות המשרד'!X:X,MATCH($D158,'פעילויות המשרד'!$D:$D,0))))</f>
        <v/>
      </c>
      <c r="N158" s="99"/>
      <c r="O158" s="99"/>
      <c r="P158" s="100"/>
      <c r="Q158" s="100"/>
      <c r="R158" s="98"/>
      <c r="S158" s="101"/>
      <c r="T158" s="99"/>
      <c r="U158" s="103"/>
      <c r="V158" s="99"/>
      <c r="W158" s="103"/>
      <c r="X158" s="99"/>
      <c r="Y158" s="103"/>
      <c r="Z158" s="99"/>
      <c r="AA158" s="103"/>
      <c r="AB158" s="99"/>
      <c r="AC158" s="103"/>
      <c r="AD158" s="121" t="str">
        <f t="shared" si="8"/>
        <v/>
      </c>
      <c r="AE158" s="92"/>
      <c r="AI158" s="26">
        <f>ROWS($AI$7:$AI157)</f>
        <v>151</v>
      </c>
      <c r="AJ158" s="85" t="str">
        <f>IF(OR($T158="",$G158=""),"",MAX($AJ$7:$AN157)+1)</f>
        <v/>
      </c>
      <c r="AK158" s="85" t="str">
        <f>IF(OR(V158="",$G158=""),"",MAX($AJ$7:$AN157,$AJ158:AJ158)+1)</f>
        <v/>
      </c>
      <c r="AL158" s="85" t="str">
        <f>IF(OR(X158="",$G158=""),"",MAX($AJ$7:$AN157,$AJ158:AK158)+1)</f>
        <v/>
      </c>
      <c r="AM158" s="85" t="str">
        <f>IF(OR(Z158="",$G158=""),"",MAX($AJ$7:$AN157,$AJ158:AL158)+1)</f>
        <v/>
      </c>
      <c r="AN158" s="85" t="str">
        <f>IF(OR(AB158="",$G158=""),"",MAX($AJ$7:$AN157,$AJ158:AM158)+1)</f>
        <v/>
      </c>
      <c r="AP158" s="85" t="str">
        <f>IF($G158="","",MAX($AP$7:$AP157)+1)</f>
        <v/>
      </c>
      <c r="AQ158" s="85" t="str">
        <f>IF($G158="","",IF($Q158="","",RANK($Q158,$Q$8:$Q$1000,1)+COUNTIFS($Q$8:$Q158,$Q158)-1))</f>
        <v/>
      </c>
      <c r="AR158" s="85" t="str">
        <f>IF($G158="","",IF($AW158="","",RANK($AW158,$AW$8:$AW$1000,1)+COUNTIFS($AW$8:$AW158,$AW158)-1))</f>
        <v/>
      </c>
      <c r="AS158" s="85" t="str">
        <f>IF($G158="","",IF($AX158="","",RANK($AX158,$AX$8:$AX$1000,1)+COUNTIFS($AX$8:$AX158,$AX158)-1))</f>
        <v/>
      </c>
      <c r="AU158" s="85" t="str">
        <f t="shared" si="9"/>
        <v/>
      </c>
      <c r="AW158" s="209" t="str">
        <f ca="1">IF($G158="","",IF($Q158="","",IF(AND($S158&lt;1,$Q158&lt;TODAY()),$Q158,"")))</f>
        <v/>
      </c>
      <c r="AX158" s="209" t="str">
        <f t="shared" ca="1" si="11"/>
        <v/>
      </c>
    </row>
    <row r="159" spans="1:50">
      <c r="A159" s="20" t="str">
        <f>IF('יעדים משרדיים ותקשובים'!$E$7="","",'יעדים משרדיים ותקשובים'!$E$7)</f>
        <v>משרד ראש הממשלה</v>
      </c>
      <c r="B159" s="20" t="str">
        <f>IF('יעדים משרדיים ותקשובים'!$I$9="","",'יעדים משרדיים ותקשובים'!$I$9)</f>
        <v>pmo</v>
      </c>
      <c r="C159" s="26">
        <f>ROWS($C$7:$C158)</f>
        <v>152</v>
      </c>
      <c r="D159" s="26" t="str">
        <f>IF(E159="","",INDEX('פעילויות המשרד'!$D$8:$D$150,MATCH(E159,'פעילויות המשרד'!$E$8:$E$150,0)))</f>
        <v/>
      </c>
      <c r="E159" s="17"/>
      <c r="F159" s="26" t="str">
        <f>IF(G159="","",COUNTIFS($D$8:$D159,$D159))</f>
        <v/>
      </c>
      <c r="G159" s="344" t="str">
        <f>IF(OR($E159="",$H159=""),"",IFERROR(CONCATENATE($D159,".",COUNTIFS($D$8:$D159,$D159)),"טעות בהזנה"))</f>
        <v/>
      </c>
      <c r="H159" s="99"/>
      <c r="I159" s="275" t="str">
        <f>IF($E159="","",IF($D159="","",INDEX('פעילויות המשרד'!G:G,MATCH($D159,'פעילויות המשרד'!$D:$D,0))))</f>
        <v/>
      </c>
      <c r="J159" s="275" t="str">
        <f>IF($E159="","",IF($D159="","",INDEX('פעילויות המשרד'!H:H,MATCH($D159,'פעילויות המשרד'!$D:$D,0))))</f>
        <v/>
      </c>
      <c r="K159" s="275" t="str">
        <f>IF($E159="","",IF($D159="","",INDEX('פעילויות המשרד'!K:K,MATCH($D159,'פעילויות המשרד'!$D:$D,0))))</f>
        <v/>
      </c>
      <c r="L159" s="275" t="str">
        <f>IF($E159="","",IF($D159="","",INDEX('פעילויות המשרד'!L:L,MATCH($D159,'פעילויות המשרד'!$D:$D,0))))</f>
        <v/>
      </c>
      <c r="M159" s="275" t="str">
        <f>IF($E159="","",IF($D159="","",INDEX('פעילויות המשרד'!X:X,MATCH($D159,'פעילויות המשרד'!$D:$D,0))))</f>
        <v/>
      </c>
      <c r="N159" s="99"/>
      <c r="O159" s="99"/>
      <c r="P159" s="100"/>
      <c r="Q159" s="100"/>
      <c r="R159" s="98"/>
      <c r="S159" s="101"/>
      <c r="T159" s="99"/>
      <c r="U159" s="103"/>
      <c r="V159" s="99"/>
      <c r="W159" s="103"/>
      <c r="X159" s="99"/>
      <c r="Y159" s="103"/>
      <c r="Z159" s="99"/>
      <c r="AA159" s="103"/>
      <c r="AB159" s="99"/>
      <c r="AC159" s="103"/>
      <c r="AD159" s="121" t="str">
        <f t="shared" si="8"/>
        <v/>
      </c>
      <c r="AE159" s="92"/>
      <c r="AI159" s="26">
        <f>ROWS($AI$7:$AI158)</f>
        <v>152</v>
      </c>
      <c r="AJ159" s="85" t="str">
        <f>IF(OR($T159="",$G159=""),"",MAX($AJ$7:$AN158)+1)</f>
        <v/>
      </c>
      <c r="AK159" s="85" t="str">
        <f>IF(OR(V159="",$G159=""),"",MAX($AJ$7:$AN158,$AJ159:AJ159)+1)</f>
        <v/>
      </c>
      <c r="AL159" s="85" t="str">
        <f>IF(OR(X159="",$G159=""),"",MAX($AJ$7:$AN158,$AJ159:AK159)+1)</f>
        <v/>
      </c>
      <c r="AM159" s="85" t="str">
        <f>IF(OR(Z159="",$G159=""),"",MAX($AJ$7:$AN158,$AJ159:AL159)+1)</f>
        <v/>
      </c>
      <c r="AN159" s="85" t="str">
        <f>IF(OR(AB159="",$G159=""),"",MAX($AJ$7:$AN158,$AJ159:AM159)+1)</f>
        <v/>
      </c>
      <c r="AP159" s="85" t="str">
        <f>IF($G159="","",MAX($AP$7:$AP158)+1)</f>
        <v/>
      </c>
      <c r="AQ159" s="85" t="str">
        <f>IF($G159="","",IF($Q159="","",RANK($Q159,$Q$8:$Q$1000,1)+COUNTIFS($Q$8:$Q159,$Q159)-1))</f>
        <v/>
      </c>
      <c r="AR159" s="85" t="str">
        <f>IF($G159="","",IF($AW159="","",RANK($AW159,$AW$8:$AW$1000,1)+COUNTIFS($AW$8:$AW159,$AW159)-1))</f>
        <v/>
      </c>
      <c r="AS159" s="85" t="str">
        <f>IF($G159="","",IF($AX159="","",RANK($AX159,$AX$8:$AX$1000,1)+COUNTIFS($AX$8:$AX159,$AX159)-1))</f>
        <v/>
      </c>
      <c r="AU159" s="85" t="str">
        <f t="shared" si="9"/>
        <v/>
      </c>
      <c r="AW159" s="209" t="str">
        <f ca="1">IF($G159="","",IF($Q159="","",IF(AND($S159&lt;1,$Q159&lt;TODAY()),$Q159,"")))</f>
        <v/>
      </c>
      <c r="AX159" s="209" t="str">
        <f t="shared" ca="1" si="11"/>
        <v/>
      </c>
    </row>
    <row r="160" spans="1:50">
      <c r="A160" s="20" t="str">
        <f>IF('יעדים משרדיים ותקשובים'!$E$7="","",'יעדים משרדיים ותקשובים'!$E$7)</f>
        <v>משרד ראש הממשלה</v>
      </c>
      <c r="B160" s="20" t="str">
        <f>IF('יעדים משרדיים ותקשובים'!$I$9="","",'יעדים משרדיים ותקשובים'!$I$9)</f>
        <v>pmo</v>
      </c>
      <c r="C160" s="26">
        <f>ROWS($C$7:$C159)</f>
        <v>153</v>
      </c>
      <c r="D160" s="26" t="str">
        <f>IF(E160="","",INDEX('פעילויות המשרד'!$D$8:$D$150,MATCH(E160,'פעילויות המשרד'!$E$8:$E$150,0)))</f>
        <v/>
      </c>
      <c r="E160" s="17"/>
      <c r="F160" s="26" t="str">
        <f>IF(G160="","",COUNTIFS($D$8:$D160,$D160))</f>
        <v/>
      </c>
      <c r="G160" s="344" t="str">
        <f>IF(OR($E160="",$H160=""),"",IFERROR(CONCATENATE($D160,".",COUNTIFS($D$8:$D160,$D160)),"טעות בהזנה"))</f>
        <v/>
      </c>
      <c r="H160" s="99"/>
      <c r="I160" s="275" t="str">
        <f>IF($E160="","",IF($D160="","",INDEX('פעילויות המשרד'!G:G,MATCH($D160,'פעילויות המשרד'!$D:$D,0))))</f>
        <v/>
      </c>
      <c r="J160" s="275" t="str">
        <f>IF($E160="","",IF($D160="","",INDEX('פעילויות המשרד'!H:H,MATCH($D160,'פעילויות המשרד'!$D:$D,0))))</f>
        <v/>
      </c>
      <c r="K160" s="275" t="str">
        <f>IF($E160="","",IF($D160="","",INDEX('פעילויות המשרד'!K:K,MATCH($D160,'פעילויות המשרד'!$D:$D,0))))</f>
        <v/>
      </c>
      <c r="L160" s="275" t="str">
        <f>IF($E160="","",IF($D160="","",INDEX('פעילויות המשרד'!L:L,MATCH($D160,'פעילויות המשרד'!$D:$D,0))))</f>
        <v/>
      </c>
      <c r="M160" s="275" t="str">
        <f>IF($E160="","",IF($D160="","",INDEX('פעילויות המשרד'!X:X,MATCH($D160,'פעילויות המשרד'!$D:$D,0))))</f>
        <v/>
      </c>
      <c r="N160" s="99"/>
      <c r="O160" s="99"/>
      <c r="P160" s="100"/>
      <c r="Q160" s="100"/>
      <c r="R160" s="98"/>
      <c r="S160" s="101"/>
      <c r="T160" s="99"/>
      <c r="U160" s="103"/>
      <c r="V160" s="99"/>
      <c r="W160" s="103"/>
      <c r="X160" s="99"/>
      <c r="Y160" s="103"/>
      <c r="Z160" s="99"/>
      <c r="AA160" s="103"/>
      <c r="AB160" s="99"/>
      <c r="AC160" s="103"/>
      <c r="AD160" s="121" t="str">
        <f t="shared" si="8"/>
        <v/>
      </c>
      <c r="AE160" s="92"/>
      <c r="AI160" s="26">
        <f>ROWS($AI$7:$AI159)</f>
        <v>153</v>
      </c>
      <c r="AJ160" s="85" t="str">
        <f>IF(OR($T160="",$G160=""),"",MAX($AJ$7:$AN159)+1)</f>
        <v/>
      </c>
      <c r="AK160" s="85" t="str">
        <f>IF(OR(V160="",$G160=""),"",MAX($AJ$7:$AN159,$AJ160:AJ160)+1)</f>
        <v/>
      </c>
      <c r="AL160" s="85" t="str">
        <f>IF(OR(X160="",$G160=""),"",MAX($AJ$7:$AN159,$AJ160:AK160)+1)</f>
        <v/>
      </c>
      <c r="AM160" s="85" t="str">
        <f>IF(OR(Z160="",$G160=""),"",MAX($AJ$7:$AN159,$AJ160:AL160)+1)</f>
        <v/>
      </c>
      <c r="AN160" s="85" t="str">
        <f>IF(OR(AB160="",$G160=""),"",MAX($AJ$7:$AN159,$AJ160:AM160)+1)</f>
        <v/>
      </c>
      <c r="AP160" s="85" t="str">
        <f>IF($G160="","",MAX($AP$7:$AP159)+1)</f>
        <v/>
      </c>
      <c r="AQ160" s="85" t="str">
        <f>IF($G160="","",IF($Q160="","",RANK($Q160,$Q$8:$Q$1000,1)+COUNTIFS($Q$8:$Q160,$Q160)-1))</f>
        <v/>
      </c>
      <c r="AR160" s="85" t="str">
        <f>IF($G160="","",IF($AW160="","",RANK($AW160,$AW$8:$AW$1000,1)+COUNTIFS($AW$8:$AW160,$AW160)-1))</f>
        <v/>
      </c>
      <c r="AS160" s="85" t="str">
        <f>IF($G160="","",IF($AX160="","",RANK($AX160,$AX$8:$AX$1000,1)+COUNTIFS($AX$8:$AX160,$AX160)-1))</f>
        <v/>
      </c>
      <c r="AU160" s="85" t="str">
        <f t="shared" si="9"/>
        <v/>
      </c>
      <c r="AW160" s="209" t="str">
        <f ca="1">IF($G160="","",IF($Q160="","",IF(AND($S160&lt;1,$Q160&lt;TODAY()),$Q160,"")))</f>
        <v/>
      </c>
      <c r="AX160" s="209" t="str">
        <f t="shared" ca="1" si="11"/>
        <v/>
      </c>
    </row>
    <row r="161" spans="1:50">
      <c r="A161" s="20" t="str">
        <f>IF('יעדים משרדיים ותקשובים'!$E$7="","",'יעדים משרדיים ותקשובים'!$E$7)</f>
        <v>משרד ראש הממשלה</v>
      </c>
      <c r="B161" s="20" t="str">
        <f>IF('יעדים משרדיים ותקשובים'!$I$9="","",'יעדים משרדיים ותקשובים'!$I$9)</f>
        <v>pmo</v>
      </c>
      <c r="C161" s="26">
        <f>ROWS($C$7:$C160)</f>
        <v>154</v>
      </c>
      <c r="D161" s="26" t="str">
        <f>IF(E161="","",INDEX('פעילויות המשרד'!$D$8:$D$150,MATCH(E161,'פעילויות המשרד'!$E$8:$E$150,0)))</f>
        <v/>
      </c>
      <c r="E161" s="17"/>
      <c r="F161" s="26" t="str">
        <f>IF(G161="","",COUNTIFS($D$8:$D161,$D161))</f>
        <v/>
      </c>
      <c r="G161" s="344" t="str">
        <f>IF(OR($E161="",$H161=""),"",IFERROR(CONCATENATE($D161,".",COUNTIFS($D$8:$D161,$D161)),"טעות בהזנה"))</f>
        <v/>
      </c>
      <c r="H161" s="102"/>
      <c r="I161" s="275" t="str">
        <f>IF($E161="","",IF($D161="","",INDEX('פעילויות המשרד'!G:G,MATCH($D161,'פעילויות המשרד'!$D:$D,0))))</f>
        <v/>
      </c>
      <c r="J161" s="275" t="str">
        <f>IF($E161="","",IF($D161="","",INDEX('פעילויות המשרד'!H:H,MATCH($D161,'פעילויות המשרד'!$D:$D,0))))</f>
        <v/>
      </c>
      <c r="K161" s="275" t="str">
        <f>IF($E161="","",IF($D161="","",INDEX('פעילויות המשרד'!K:K,MATCH($D161,'פעילויות המשרד'!$D:$D,0))))</f>
        <v/>
      </c>
      <c r="L161" s="275" t="str">
        <f>IF($E161="","",IF($D161="","",INDEX('פעילויות המשרד'!L:L,MATCH($D161,'פעילויות המשרד'!$D:$D,0))))</f>
        <v/>
      </c>
      <c r="M161" s="275" t="str">
        <f>IF($E161="","",IF($D161="","",INDEX('פעילויות המשרד'!X:X,MATCH($D161,'פעילויות המשרד'!$D:$D,0))))</f>
        <v/>
      </c>
      <c r="N161" s="102"/>
      <c r="O161" s="102"/>
      <c r="P161" s="100"/>
      <c r="Q161" s="100"/>
      <c r="R161" s="98"/>
      <c r="S161" s="101"/>
      <c r="T161" s="99"/>
      <c r="U161" s="103"/>
      <c r="V161" s="99"/>
      <c r="W161" s="103"/>
      <c r="X161" s="99"/>
      <c r="Y161" s="103"/>
      <c r="Z161" s="99"/>
      <c r="AA161" s="103"/>
      <c r="AB161" s="99"/>
      <c r="AC161" s="103"/>
      <c r="AD161" s="121" t="str">
        <f t="shared" si="8"/>
        <v/>
      </c>
      <c r="AE161" s="17"/>
      <c r="AI161" s="26">
        <f>ROWS($AI$7:$AI160)</f>
        <v>154</v>
      </c>
      <c r="AJ161" s="85" t="str">
        <f>IF(OR($T161="",$G161=""),"",MAX($AJ$7:$AN160)+1)</f>
        <v/>
      </c>
      <c r="AK161" s="85" t="str">
        <f>IF(OR(V161="",$G161=""),"",MAX($AJ$7:$AN160,$AJ161:AJ161)+1)</f>
        <v/>
      </c>
      <c r="AL161" s="85" t="str">
        <f>IF(OR(X161="",$G161=""),"",MAX($AJ$7:$AN160,$AJ161:AK161)+1)</f>
        <v/>
      </c>
      <c r="AM161" s="85" t="str">
        <f>IF(OR(Z161="",$G161=""),"",MAX($AJ$7:$AN160,$AJ161:AL161)+1)</f>
        <v/>
      </c>
      <c r="AN161" s="85" t="str">
        <f>IF(OR(AB161="",$G161=""),"",MAX($AJ$7:$AN160,$AJ161:AM161)+1)</f>
        <v/>
      </c>
      <c r="AP161" s="85" t="str">
        <f>IF($G161="","",MAX($AP$7:$AP160)+1)</f>
        <v/>
      </c>
      <c r="AQ161" s="85" t="str">
        <f>IF($G161="","",IF($Q161="","",RANK($Q161,$Q$8:$Q$1000,1)+COUNTIFS($Q$8:$Q161,$Q161)-1))</f>
        <v/>
      </c>
      <c r="AR161" s="85" t="str">
        <f>IF($G161="","",IF($AW161="","",RANK($AW161,$AW$8:$AW$1000,1)+COUNTIFS($AW$8:$AW161,$AW161)-1))</f>
        <v/>
      </c>
      <c r="AS161" s="85" t="str">
        <f>IF($G161="","",IF($AX161="","",RANK($AX161,$AX$8:$AX$1000,1)+COUNTIFS($AX$8:$AX161,$AX161)-1))</f>
        <v/>
      </c>
      <c r="AU161" s="85" t="str">
        <f t="shared" si="9"/>
        <v/>
      </c>
      <c r="AW161" s="209" t="str">
        <f ca="1">IF($G161="","",IF($Q161="","",IF(AND($S161&lt;1,$Q161&lt;TODAY()),$Q161,"")))</f>
        <v/>
      </c>
      <c r="AX161" s="209" t="str">
        <f t="shared" ca="1" si="11"/>
        <v/>
      </c>
    </row>
    <row r="162" spans="1:50">
      <c r="A162" s="20" t="str">
        <f>IF('יעדים משרדיים ותקשובים'!$E$7="","",'יעדים משרדיים ותקשובים'!$E$7)</f>
        <v>משרד ראש הממשלה</v>
      </c>
      <c r="B162" s="20" t="str">
        <f>IF('יעדים משרדיים ותקשובים'!$I$9="","",'יעדים משרדיים ותקשובים'!$I$9)</f>
        <v>pmo</v>
      </c>
      <c r="C162" s="26">
        <f>ROWS($C$7:$C161)</f>
        <v>155</v>
      </c>
      <c r="D162" s="26" t="str">
        <f>IF(E162="","",INDEX('פעילויות המשרד'!$D$8:$D$150,MATCH(E162,'פעילויות המשרד'!$E$8:$E$150,0)))</f>
        <v/>
      </c>
      <c r="E162" s="17"/>
      <c r="F162" s="26" t="str">
        <f>IF(G162="","",COUNTIFS($D$8:$D162,$D162))</f>
        <v/>
      </c>
      <c r="G162" s="344" t="str">
        <f>IF(OR($E162="",$H162=""),"",IFERROR(CONCATENATE($D162,".",COUNTIFS($D$8:$D162,$D162)),"טעות בהזנה"))</f>
        <v/>
      </c>
      <c r="H162" s="102"/>
      <c r="I162" s="275" t="str">
        <f>IF($E162="","",IF($D162="","",INDEX('פעילויות המשרד'!G:G,MATCH($D162,'פעילויות המשרד'!$D:$D,0))))</f>
        <v/>
      </c>
      <c r="J162" s="275" t="str">
        <f>IF($E162="","",IF($D162="","",INDEX('פעילויות המשרד'!H:H,MATCH($D162,'פעילויות המשרד'!$D:$D,0))))</f>
        <v/>
      </c>
      <c r="K162" s="275" t="str">
        <f>IF($E162="","",IF($D162="","",INDEX('פעילויות המשרד'!K:K,MATCH($D162,'פעילויות המשרד'!$D:$D,0))))</f>
        <v/>
      </c>
      <c r="L162" s="275" t="str">
        <f>IF($E162="","",IF($D162="","",INDEX('פעילויות המשרד'!L:L,MATCH($D162,'פעילויות המשרד'!$D:$D,0))))</f>
        <v/>
      </c>
      <c r="M162" s="275" t="str">
        <f>IF($E162="","",IF($D162="","",INDEX('פעילויות המשרד'!X:X,MATCH($D162,'פעילויות המשרד'!$D:$D,0))))</f>
        <v/>
      </c>
      <c r="N162" s="102"/>
      <c r="O162" s="102"/>
      <c r="P162" s="100"/>
      <c r="Q162" s="100"/>
      <c r="R162" s="98"/>
      <c r="S162" s="101"/>
      <c r="T162" s="99"/>
      <c r="U162" s="103"/>
      <c r="V162" s="99"/>
      <c r="W162" s="103"/>
      <c r="X162" s="99"/>
      <c r="Y162" s="103"/>
      <c r="Z162" s="99"/>
      <c r="AA162" s="103"/>
      <c r="AB162" s="99"/>
      <c r="AC162" s="103"/>
      <c r="AD162" s="121" t="str">
        <f t="shared" si="8"/>
        <v/>
      </c>
      <c r="AE162" s="17"/>
      <c r="AI162" s="26">
        <f>ROWS($AI$7:$AI161)</f>
        <v>155</v>
      </c>
      <c r="AJ162" s="85" t="str">
        <f>IF(OR($T162="",$G162=""),"",MAX($AJ$7:$AN161)+1)</f>
        <v/>
      </c>
      <c r="AK162" s="85" t="str">
        <f>IF(OR(V162="",$G162=""),"",MAX($AJ$7:$AN161,$AJ162:AJ162)+1)</f>
        <v/>
      </c>
      <c r="AL162" s="85" t="str">
        <f>IF(OR(X162="",$G162=""),"",MAX($AJ$7:$AN161,$AJ162:AK162)+1)</f>
        <v/>
      </c>
      <c r="AM162" s="85" t="str">
        <f>IF(OR(Z162="",$G162=""),"",MAX($AJ$7:$AN161,$AJ162:AL162)+1)</f>
        <v/>
      </c>
      <c r="AN162" s="85" t="str">
        <f>IF(OR(AB162="",$G162=""),"",MAX($AJ$7:$AN161,$AJ162:AM162)+1)</f>
        <v/>
      </c>
      <c r="AP162" s="85" t="str">
        <f>IF($G162="","",MAX($AP$7:$AP161)+1)</f>
        <v/>
      </c>
      <c r="AQ162" s="85" t="str">
        <f>IF($G162="","",IF($Q162="","",RANK($Q162,$Q$8:$Q$1000,1)+COUNTIFS($Q$8:$Q162,$Q162)-1))</f>
        <v/>
      </c>
      <c r="AR162" s="85" t="str">
        <f>IF($G162="","",IF($AW162="","",RANK($AW162,$AW$8:$AW$1000,1)+COUNTIFS($AW$8:$AW162,$AW162)-1))</f>
        <v/>
      </c>
      <c r="AS162" s="85" t="str">
        <f>IF($G162="","",IF($AX162="","",RANK($AX162,$AX$8:$AX$1000,1)+COUNTIFS($AX$8:$AX162,$AX162)-1))</f>
        <v/>
      </c>
      <c r="AU162" s="85" t="str">
        <f t="shared" si="9"/>
        <v/>
      </c>
      <c r="AW162" s="209" t="str">
        <f ca="1">IF($G162="","",IF($Q162="","",IF(AND($S162&lt;1,$Q162&lt;TODAY()),$Q162,"")))</f>
        <v/>
      </c>
      <c r="AX162" s="209" t="str">
        <f t="shared" ca="1" si="11"/>
        <v/>
      </c>
    </row>
    <row r="163" spans="1:50">
      <c r="A163" s="20" t="str">
        <f>IF('יעדים משרדיים ותקשובים'!$E$7="","",'יעדים משרדיים ותקשובים'!$E$7)</f>
        <v>משרד ראש הממשלה</v>
      </c>
      <c r="B163" s="20" t="str">
        <f>IF('יעדים משרדיים ותקשובים'!$I$9="","",'יעדים משרדיים ותקשובים'!$I$9)</f>
        <v>pmo</v>
      </c>
      <c r="C163" s="26">
        <f>ROWS($C$7:$C162)</f>
        <v>156</v>
      </c>
      <c r="D163" s="26" t="str">
        <f>IF(E163="","",INDEX('פעילויות המשרד'!$D$8:$D$150,MATCH(E163,'פעילויות המשרד'!$E$8:$E$150,0)))</f>
        <v/>
      </c>
      <c r="E163" s="17"/>
      <c r="F163" s="26" t="str">
        <f>IF(G163="","",COUNTIFS($D$8:$D163,$D163))</f>
        <v/>
      </c>
      <c r="G163" s="344" t="str">
        <f>IF(OR($E163="",$H163=""),"",IFERROR(CONCATENATE($D163,".",COUNTIFS($D$8:$D163,$D163)),"טעות בהזנה"))</f>
        <v/>
      </c>
      <c r="H163" s="102"/>
      <c r="I163" s="275" t="str">
        <f>IF($E163="","",IF($D163="","",INDEX('פעילויות המשרד'!G:G,MATCH($D163,'פעילויות המשרד'!$D:$D,0))))</f>
        <v/>
      </c>
      <c r="J163" s="275" t="str">
        <f>IF($E163="","",IF($D163="","",INDEX('פעילויות המשרד'!H:H,MATCH($D163,'פעילויות המשרד'!$D:$D,0))))</f>
        <v/>
      </c>
      <c r="K163" s="275" t="str">
        <f>IF($E163="","",IF($D163="","",INDEX('פעילויות המשרד'!K:K,MATCH($D163,'פעילויות המשרד'!$D:$D,0))))</f>
        <v/>
      </c>
      <c r="L163" s="275" t="str">
        <f>IF($E163="","",IF($D163="","",INDEX('פעילויות המשרד'!L:L,MATCH($D163,'פעילויות המשרד'!$D:$D,0))))</f>
        <v/>
      </c>
      <c r="M163" s="275" t="str">
        <f>IF($E163="","",IF($D163="","",INDEX('פעילויות המשרד'!X:X,MATCH($D163,'פעילויות המשרד'!$D:$D,0))))</f>
        <v/>
      </c>
      <c r="N163" s="102"/>
      <c r="O163" s="102"/>
      <c r="P163" s="100"/>
      <c r="Q163" s="100"/>
      <c r="R163" s="98"/>
      <c r="S163" s="101"/>
      <c r="T163" s="99"/>
      <c r="U163" s="103"/>
      <c r="V163" s="99"/>
      <c r="W163" s="103"/>
      <c r="X163" s="99"/>
      <c r="Y163" s="103"/>
      <c r="Z163" s="99"/>
      <c r="AA163" s="103"/>
      <c r="AB163" s="99"/>
      <c r="AC163" s="103"/>
      <c r="AD163" s="121" t="str">
        <f t="shared" si="8"/>
        <v/>
      </c>
      <c r="AE163" s="17"/>
      <c r="AI163" s="26">
        <f>ROWS($AI$7:$AI162)</f>
        <v>156</v>
      </c>
      <c r="AJ163" s="85" t="str">
        <f>IF(OR($T163="",$G163=""),"",MAX($AJ$7:$AN162)+1)</f>
        <v/>
      </c>
      <c r="AK163" s="85" t="str">
        <f>IF(OR(V163="",$G163=""),"",MAX($AJ$7:$AN162,$AJ163:AJ163)+1)</f>
        <v/>
      </c>
      <c r="AL163" s="85" t="str">
        <f>IF(OR(X163="",$G163=""),"",MAX($AJ$7:$AN162,$AJ163:AK163)+1)</f>
        <v/>
      </c>
      <c r="AM163" s="85" t="str">
        <f>IF(OR(Z163="",$G163=""),"",MAX($AJ$7:$AN162,$AJ163:AL163)+1)</f>
        <v/>
      </c>
      <c r="AN163" s="85" t="str">
        <f>IF(OR(AB163="",$G163=""),"",MAX($AJ$7:$AN162,$AJ163:AM163)+1)</f>
        <v/>
      </c>
      <c r="AP163" s="85" t="str">
        <f>IF($G163="","",MAX($AP$7:$AP162)+1)</f>
        <v/>
      </c>
      <c r="AQ163" s="85" t="str">
        <f>IF($G163="","",IF($Q163="","",RANK($Q163,$Q$8:$Q$1000,1)+COUNTIFS($Q$8:$Q163,$Q163)-1))</f>
        <v/>
      </c>
      <c r="AR163" s="85" t="str">
        <f>IF($G163="","",IF($AW163="","",RANK($AW163,$AW$8:$AW$1000,1)+COUNTIFS($AW$8:$AW163,$AW163)-1))</f>
        <v/>
      </c>
      <c r="AS163" s="85" t="str">
        <f>IF($G163="","",IF($AX163="","",RANK($AX163,$AX$8:$AX$1000,1)+COUNTIFS($AX$8:$AX163,$AX163)-1))</f>
        <v/>
      </c>
      <c r="AU163" s="85" t="str">
        <f t="shared" si="9"/>
        <v/>
      </c>
      <c r="AW163" s="209" t="str">
        <f t="shared" ca="1" si="10"/>
        <v/>
      </c>
      <c r="AX163" s="209" t="str">
        <f t="shared" ca="1" si="11"/>
        <v/>
      </c>
    </row>
    <row r="164" spans="1:50">
      <c r="A164" s="20" t="str">
        <f>IF('יעדים משרדיים ותקשובים'!$E$7="","",'יעדים משרדיים ותקשובים'!$E$7)</f>
        <v>משרד ראש הממשלה</v>
      </c>
      <c r="B164" s="20" t="str">
        <f>IF('יעדים משרדיים ותקשובים'!$I$9="","",'יעדים משרדיים ותקשובים'!$I$9)</f>
        <v>pmo</v>
      </c>
      <c r="C164" s="26">
        <f>ROWS($C$7:$C163)</f>
        <v>157</v>
      </c>
      <c r="D164" s="26" t="str">
        <f>IF(E164="","",INDEX('פעילויות המשרד'!$D$8:$D$150,MATCH(E164,'פעילויות המשרד'!$E$8:$E$150,0)))</f>
        <v/>
      </c>
      <c r="E164" s="17"/>
      <c r="F164" s="26" t="str">
        <f>IF(G164="","",COUNTIFS($D$8:$D164,$D164))</f>
        <v/>
      </c>
      <c r="G164" s="344" t="str">
        <f>IF(OR($E164="",$H164=""),"",IFERROR(CONCATENATE($D164,".",COUNTIFS($D$8:$D164,$D164)),"טעות בהזנה"))</f>
        <v/>
      </c>
      <c r="H164" s="102"/>
      <c r="I164" s="275" t="str">
        <f>IF($E164="","",IF($D164="","",INDEX('פעילויות המשרד'!G:G,MATCH($D164,'פעילויות המשרד'!$D:$D,0))))</f>
        <v/>
      </c>
      <c r="J164" s="275" t="str">
        <f>IF($E164="","",IF($D164="","",INDEX('פעילויות המשרד'!H:H,MATCH($D164,'פעילויות המשרד'!$D:$D,0))))</f>
        <v/>
      </c>
      <c r="K164" s="275" t="str">
        <f>IF($E164="","",IF($D164="","",INDEX('פעילויות המשרד'!K:K,MATCH($D164,'פעילויות המשרד'!$D:$D,0))))</f>
        <v/>
      </c>
      <c r="L164" s="275" t="str">
        <f>IF($E164="","",IF($D164="","",INDEX('פעילויות המשרד'!L:L,MATCH($D164,'פעילויות המשרד'!$D:$D,0))))</f>
        <v/>
      </c>
      <c r="M164" s="275" t="str">
        <f>IF($E164="","",IF($D164="","",INDEX('פעילויות המשרד'!X:X,MATCH($D164,'פעילויות המשרד'!$D:$D,0))))</f>
        <v/>
      </c>
      <c r="N164" s="102"/>
      <c r="O164" s="102"/>
      <c r="P164" s="100"/>
      <c r="Q164" s="100"/>
      <c r="R164" s="98"/>
      <c r="S164" s="101"/>
      <c r="T164" s="99"/>
      <c r="U164" s="103"/>
      <c r="V164" s="99"/>
      <c r="W164" s="103"/>
      <c r="X164" s="99"/>
      <c r="Y164" s="103"/>
      <c r="Z164" s="99"/>
      <c r="AA164" s="103"/>
      <c r="AB164" s="99"/>
      <c r="AC164" s="103"/>
      <c r="AD164" s="121" t="str">
        <f t="shared" si="8"/>
        <v/>
      </c>
      <c r="AE164" s="17"/>
      <c r="AI164" s="26">
        <f>ROWS($AI$7:$AI163)</f>
        <v>157</v>
      </c>
      <c r="AJ164" s="85" t="str">
        <f>IF(OR($T164="",$G164=""),"",MAX($AJ$7:$AN163)+1)</f>
        <v/>
      </c>
      <c r="AK164" s="85" t="str">
        <f>IF(OR(V164="",$G164=""),"",MAX($AJ$7:$AN163,$AJ164:AJ164)+1)</f>
        <v/>
      </c>
      <c r="AL164" s="85" t="str">
        <f>IF(OR(X164="",$G164=""),"",MAX($AJ$7:$AN163,$AJ164:AK164)+1)</f>
        <v/>
      </c>
      <c r="AM164" s="85" t="str">
        <f>IF(OR(Z164="",$G164=""),"",MAX($AJ$7:$AN163,$AJ164:AL164)+1)</f>
        <v/>
      </c>
      <c r="AN164" s="85" t="str">
        <f>IF(OR(AB164="",$G164=""),"",MAX($AJ$7:$AN163,$AJ164:AM164)+1)</f>
        <v/>
      </c>
      <c r="AP164" s="85" t="str">
        <f>IF($G164="","",MAX($AP$7:$AP163)+1)</f>
        <v/>
      </c>
      <c r="AQ164" s="85" t="str">
        <f>IF($G164="","",IF($Q164="","",RANK($Q164,$Q$8:$Q$1000,1)+COUNTIFS($Q$8:$Q164,$Q164)-1))</f>
        <v/>
      </c>
      <c r="AR164" s="85" t="str">
        <f>IF($G164="","",IF($AW164="","",RANK($AW164,$AW$8:$AW$1000,1)+COUNTIFS($AW$8:$AW164,$AW164)-1))</f>
        <v/>
      </c>
      <c r="AS164" s="85" t="str">
        <f>IF($G164="","",IF($AX164="","",RANK($AX164,$AX$8:$AX$1000,1)+COUNTIFS($AX$8:$AX164,$AX164)-1))</f>
        <v/>
      </c>
      <c r="AU164" s="85" t="str">
        <f t="shared" si="9"/>
        <v/>
      </c>
      <c r="AW164" s="209" t="str">
        <f t="shared" ca="1" si="10"/>
        <v/>
      </c>
      <c r="AX164" s="209" t="str">
        <f t="shared" ca="1" si="11"/>
        <v/>
      </c>
    </row>
    <row r="165" spans="1:50">
      <c r="A165" s="20" t="str">
        <f>IF('יעדים משרדיים ותקשובים'!$E$7="","",'יעדים משרדיים ותקשובים'!$E$7)</f>
        <v>משרד ראש הממשלה</v>
      </c>
      <c r="B165" s="20" t="str">
        <f>IF('יעדים משרדיים ותקשובים'!$I$9="","",'יעדים משרדיים ותקשובים'!$I$9)</f>
        <v>pmo</v>
      </c>
      <c r="C165" s="26">
        <f>ROWS($C$7:$C164)</f>
        <v>158</v>
      </c>
      <c r="D165" s="26" t="str">
        <f>IF(E165="","",INDEX('פעילויות המשרד'!$D$8:$D$150,MATCH(E165,'פעילויות המשרד'!$E$8:$E$150,0)))</f>
        <v/>
      </c>
      <c r="E165" s="17"/>
      <c r="F165" s="26" t="str">
        <f>IF(G165="","",COUNTIFS($D$8:$D165,$D165))</f>
        <v/>
      </c>
      <c r="G165" s="344" t="str">
        <f>IF(OR($E165="",$H165=""),"",IFERROR(CONCATENATE($D165,".",COUNTIFS($D$8:$D165,$D165)),"טעות בהזנה"))</f>
        <v/>
      </c>
      <c r="H165" s="102"/>
      <c r="I165" s="275" t="str">
        <f>IF($E165="","",IF($D165="","",INDEX('פעילויות המשרד'!G:G,MATCH($D165,'פעילויות המשרד'!$D:$D,0))))</f>
        <v/>
      </c>
      <c r="J165" s="275" t="str">
        <f>IF($E165="","",IF($D165="","",INDEX('פעילויות המשרד'!H:H,MATCH($D165,'פעילויות המשרד'!$D:$D,0))))</f>
        <v/>
      </c>
      <c r="K165" s="275" t="str">
        <f>IF($E165="","",IF($D165="","",INDEX('פעילויות המשרד'!K:K,MATCH($D165,'פעילויות המשרד'!$D:$D,0))))</f>
        <v/>
      </c>
      <c r="L165" s="275" t="str">
        <f>IF($E165="","",IF($D165="","",INDEX('פעילויות המשרד'!L:L,MATCH($D165,'פעילויות המשרד'!$D:$D,0))))</f>
        <v/>
      </c>
      <c r="M165" s="275" t="str">
        <f>IF($E165="","",IF($D165="","",INDEX('פעילויות המשרד'!X:X,MATCH($D165,'פעילויות המשרד'!$D:$D,0))))</f>
        <v/>
      </c>
      <c r="N165" s="102"/>
      <c r="O165" s="102"/>
      <c r="P165" s="100"/>
      <c r="Q165" s="100"/>
      <c r="R165" s="98"/>
      <c r="S165" s="101"/>
      <c r="T165" s="99"/>
      <c r="U165" s="103"/>
      <c r="V165" s="99"/>
      <c r="W165" s="103"/>
      <c r="X165" s="99"/>
      <c r="Y165" s="103"/>
      <c r="Z165" s="99"/>
      <c r="AA165" s="103"/>
      <c r="AB165" s="99"/>
      <c r="AC165" s="103"/>
      <c r="AD165" s="121" t="str">
        <f t="shared" si="8"/>
        <v/>
      </c>
      <c r="AE165" s="17"/>
      <c r="AI165" s="26">
        <f>ROWS($AI$7:$AI164)</f>
        <v>158</v>
      </c>
      <c r="AJ165" s="85" t="str">
        <f>IF(OR($T165="",$G165=""),"",MAX($AJ$7:$AN164)+1)</f>
        <v/>
      </c>
      <c r="AK165" s="85" t="str">
        <f>IF(OR(V165="",$G165=""),"",MAX($AJ$7:$AN164,$AJ165:AJ165)+1)</f>
        <v/>
      </c>
      <c r="AL165" s="85" t="str">
        <f>IF(OR(X165="",$G165=""),"",MAX($AJ$7:$AN164,$AJ165:AK165)+1)</f>
        <v/>
      </c>
      <c r="AM165" s="85" t="str">
        <f>IF(OR(Z165="",$G165=""),"",MAX($AJ$7:$AN164,$AJ165:AL165)+1)</f>
        <v/>
      </c>
      <c r="AN165" s="85" t="str">
        <f>IF(OR(AB165="",$G165=""),"",MAX($AJ$7:$AN164,$AJ165:AM165)+1)</f>
        <v/>
      </c>
      <c r="AP165" s="85" t="str">
        <f>IF($G165="","",MAX($AP$7:$AP164)+1)</f>
        <v/>
      </c>
      <c r="AQ165" s="85" t="str">
        <f>IF($G165="","",IF($Q165="","",RANK($Q165,$Q$8:$Q$1000,1)+COUNTIFS($Q$8:$Q165,$Q165)-1))</f>
        <v/>
      </c>
      <c r="AR165" s="85" t="str">
        <f>IF($G165="","",IF($AW165="","",RANK($AW165,$AW$8:$AW$1000,1)+COUNTIFS($AW$8:$AW165,$AW165)-1))</f>
        <v/>
      </c>
      <c r="AS165" s="85" t="str">
        <f>IF($G165="","",IF($AX165="","",RANK($AX165,$AX$8:$AX$1000,1)+COUNTIFS($AX$8:$AX165,$AX165)-1))</f>
        <v/>
      </c>
      <c r="AU165" s="85" t="str">
        <f t="shared" si="9"/>
        <v/>
      </c>
      <c r="AW165" s="209" t="str">
        <f t="shared" ca="1" si="10"/>
        <v/>
      </c>
      <c r="AX165" s="209" t="str">
        <f t="shared" ca="1" si="11"/>
        <v/>
      </c>
    </row>
    <row r="166" spans="1:50">
      <c r="A166" s="20" t="str">
        <f>IF('יעדים משרדיים ותקשובים'!$E$7="","",'יעדים משרדיים ותקשובים'!$E$7)</f>
        <v>משרד ראש הממשלה</v>
      </c>
      <c r="B166" s="20" t="str">
        <f>IF('יעדים משרדיים ותקשובים'!$I$9="","",'יעדים משרדיים ותקשובים'!$I$9)</f>
        <v>pmo</v>
      </c>
      <c r="C166" s="26">
        <f>ROWS($C$7:$C165)</f>
        <v>159</v>
      </c>
      <c r="D166" s="26" t="str">
        <f>IF(E166="","",INDEX('פעילויות המשרד'!$D$8:$D$150,MATCH(E166,'פעילויות המשרד'!$E$8:$E$150,0)))</f>
        <v/>
      </c>
      <c r="E166" s="17"/>
      <c r="F166" s="26" t="str">
        <f>IF(G166="","",COUNTIFS($D$8:$D166,$D166))</f>
        <v/>
      </c>
      <c r="G166" s="344" t="str">
        <f>IF(OR($E166="",$H166=""),"",IFERROR(CONCATENATE($D166,".",COUNTIFS($D$8:$D166,$D166)),"טעות בהזנה"))</f>
        <v/>
      </c>
      <c r="H166" s="102"/>
      <c r="I166" s="275" t="str">
        <f>IF($E166="","",IF($D166="","",INDEX('פעילויות המשרד'!G:G,MATCH($D166,'פעילויות המשרד'!$D:$D,0))))</f>
        <v/>
      </c>
      <c r="J166" s="275" t="str">
        <f>IF($E166="","",IF($D166="","",INDEX('פעילויות המשרד'!H:H,MATCH($D166,'פעילויות המשרד'!$D:$D,0))))</f>
        <v/>
      </c>
      <c r="K166" s="275" t="str">
        <f>IF($E166="","",IF($D166="","",INDEX('פעילויות המשרד'!K:K,MATCH($D166,'פעילויות המשרד'!$D:$D,0))))</f>
        <v/>
      </c>
      <c r="L166" s="275" t="str">
        <f>IF($E166="","",IF($D166="","",INDEX('פעילויות המשרד'!L:L,MATCH($D166,'פעילויות המשרד'!$D:$D,0))))</f>
        <v/>
      </c>
      <c r="M166" s="275" t="str">
        <f>IF($E166="","",IF($D166="","",INDEX('פעילויות המשרד'!X:X,MATCH($D166,'פעילויות המשרד'!$D:$D,0))))</f>
        <v/>
      </c>
      <c r="N166" s="102"/>
      <c r="O166" s="102"/>
      <c r="P166" s="100"/>
      <c r="Q166" s="100"/>
      <c r="R166" s="98"/>
      <c r="S166" s="101"/>
      <c r="T166" s="99"/>
      <c r="U166" s="103"/>
      <c r="V166" s="99"/>
      <c r="W166" s="103"/>
      <c r="X166" s="99"/>
      <c r="Y166" s="103"/>
      <c r="Z166" s="99"/>
      <c r="AA166" s="103"/>
      <c r="AB166" s="99"/>
      <c r="AC166" s="103"/>
      <c r="AD166" s="121" t="str">
        <f t="shared" si="8"/>
        <v/>
      </c>
      <c r="AE166" s="17"/>
      <c r="AI166" s="26">
        <f>ROWS($AI$7:$AI165)</f>
        <v>159</v>
      </c>
      <c r="AJ166" s="85" t="str">
        <f>IF(OR($T166="",$G166=""),"",MAX($AJ$7:$AN165)+1)</f>
        <v/>
      </c>
      <c r="AK166" s="85" t="str">
        <f>IF(OR(V166="",$G166=""),"",MAX($AJ$7:$AN165,$AJ166:AJ166)+1)</f>
        <v/>
      </c>
      <c r="AL166" s="85" t="str">
        <f>IF(OR(X166="",$G166=""),"",MAX($AJ$7:$AN165,$AJ166:AK166)+1)</f>
        <v/>
      </c>
      <c r="AM166" s="85" t="str">
        <f>IF(OR(Z166="",$G166=""),"",MAX($AJ$7:$AN165,$AJ166:AL166)+1)</f>
        <v/>
      </c>
      <c r="AN166" s="85" t="str">
        <f>IF(OR(AB166="",$G166=""),"",MAX($AJ$7:$AN165,$AJ166:AM166)+1)</f>
        <v/>
      </c>
      <c r="AP166" s="85" t="str">
        <f>IF($G166="","",MAX($AP$7:$AP165)+1)</f>
        <v/>
      </c>
      <c r="AQ166" s="85" t="str">
        <f>IF($G166="","",IF($Q166="","",RANK($Q166,$Q$8:$Q$1000,1)+COUNTIFS($Q$8:$Q166,$Q166)-1))</f>
        <v/>
      </c>
      <c r="AR166" s="85" t="str">
        <f>IF($G166="","",IF($AW166="","",RANK($AW166,$AW$8:$AW$1000,1)+COUNTIFS($AW$8:$AW166,$AW166)-1))</f>
        <v/>
      </c>
      <c r="AS166" s="85" t="str">
        <f>IF($G166="","",IF($AX166="","",RANK($AX166,$AX$8:$AX$1000,1)+COUNTIFS($AX$8:$AX166,$AX166)-1))</f>
        <v/>
      </c>
      <c r="AU166" s="85" t="str">
        <f t="shared" si="9"/>
        <v/>
      </c>
      <c r="AW166" s="209" t="str">
        <f t="shared" ca="1" si="10"/>
        <v/>
      </c>
      <c r="AX166" s="209" t="str">
        <f t="shared" ca="1" si="11"/>
        <v/>
      </c>
    </row>
    <row r="167" spans="1:50">
      <c r="A167" s="20" t="str">
        <f>IF('יעדים משרדיים ותקשובים'!$E$7="","",'יעדים משרדיים ותקשובים'!$E$7)</f>
        <v>משרד ראש הממשלה</v>
      </c>
      <c r="B167" s="20" t="str">
        <f>IF('יעדים משרדיים ותקשובים'!$I$9="","",'יעדים משרדיים ותקשובים'!$I$9)</f>
        <v>pmo</v>
      </c>
      <c r="C167" s="26">
        <f>ROWS($C$7:$C166)</f>
        <v>160</v>
      </c>
      <c r="D167" s="26" t="str">
        <f>IF(E167="","",INDEX('פעילויות המשרד'!$D$8:$D$150,MATCH(E167,'פעילויות המשרד'!$E$8:$E$150,0)))</f>
        <v/>
      </c>
      <c r="E167" s="17"/>
      <c r="F167" s="26" t="str">
        <f>IF(G167="","",COUNTIFS($D$8:$D167,$D167))</f>
        <v/>
      </c>
      <c r="G167" s="344" t="str">
        <f>IF(OR($E167="",$H167=""),"",IFERROR(CONCATENATE($D167,".",COUNTIFS($D$8:$D167,$D167)),"טעות בהזנה"))</f>
        <v/>
      </c>
      <c r="H167" s="102"/>
      <c r="I167" s="275" t="str">
        <f>IF($E167="","",IF($D167="","",INDEX('פעילויות המשרד'!G:G,MATCH($D167,'פעילויות המשרד'!$D:$D,0))))</f>
        <v/>
      </c>
      <c r="J167" s="275" t="str">
        <f>IF($E167="","",IF($D167="","",INDEX('פעילויות המשרד'!H:H,MATCH($D167,'פעילויות המשרד'!$D:$D,0))))</f>
        <v/>
      </c>
      <c r="K167" s="275" t="str">
        <f>IF($E167="","",IF($D167="","",INDEX('פעילויות המשרד'!K:K,MATCH($D167,'פעילויות המשרד'!$D:$D,0))))</f>
        <v/>
      </c>
      <c r="L167" s="275" t="str">
        <f>IF($E167="","",IF($D167="","",INDEX('פעילויות המשרד'!L:L,MATCH($D167,'פעילויות המשרד'!$D:$D,0))))</f>
        <v/>
      </c>
      <c r="M167" s="275" t="str">
        <f>IF($E167="","",IF($D167="","",INDEX('פעילויות המשרד'!X:X,MATCH($D167,'פעילויות המשרד'!$D:$D,0))))</f>
        <v/>
      </c>
      <c r="N167" s="102"/>
      <c r="O167" s="102"/>
      <c r="P167" s="100"/>
      <c r="Q167" s="100"/>
      <c r="R167" s="98"/>
      <c r="S167" s="101"/>
      <c r="T167" s="99"/>
      <c r="U167" s="103"/>
      <c r="V167" s="99"/>
      <c r="W167" s="103"/>
      <c r="X167" s="99"/>
      <c r="Y167" s="103"/>
      <c r="Z167" s="99"/>
      <c r="AA167" s="103"/>
      <c r="AB167" s="99"/>
      <c r="AC167" s="103"/>
      <c r="AD167" s="121" t="str">
        <f t="shared" si="8"/>
        <v/>
      </c>
      <c r="AE167" s="17"/>
      <c r="AI167" s="26">
        <f>ROWS($AI$7:$AI166)</f>
        <v>160</v>
      </c>
      <c r="AJ167" s="85" t="str">
        <f>IF(OR($T167="",$G167=""),"",MAX($AJ$7:$AN166)+1)</f>
        <v/>
      </c>
      <c r="AK167" s="85" t="str">
        <f>IF(OR(V167="",$G167=""),"",MAX($AJ$7:$AN166,$AJ167:AJ167)+1)</f>
        <v/>
      </c>
      <c r="AL167" s="85" t="str">
        <f>IF(OR(X167="",$G167=""),"",MAX($AJ$7:$AN166,$AJ167:AK167)+1)</f>
        <v/>
      </c>
      <c r="AM167" s="85" t="str">
        <f>IF(OR(Z167="",$G167=""),"",MAX($AJ$7:$AN166,$AJ167:AL167)+1)</f>
        <v/>
      </c>
      <c r="AN167" s="85" t="str">
        <f>IF(OR(AB167="",$G167=""),"",MAX($AJ$7:$AN166,$AJ167:AM167)+1)</f>
        <v/>
      </c>
      <c r="AP167" s="85" t="str">
        <f>IF($G167="","",MAX($AP$7:$AP166)+1)</f>
        <v/>
      </c>
      <c r="AQ167" s="85" t="str">
        <f>IF($G167="","",IF($Q167="","",RANK($Q167,$Q$8:$Q$1000,1)+COUNTIFS($Q$8:$Q167,$Q167)-1))</f>
        <v/>
      </c>
      <c r="AR167" s="85" t="str">
        <f>IF($G167="","",IF($AW167="","",RANK($AW167,$AW$8:$AW$1000,1)+COUNTIFS($AW$8:$AW167,$AW167)-1))</f>
        <v/>
      </c>
      <c r="AS167" s="85" t="str">
        <f>IF($G167="","",IF($AX167="","",RANK($AX167,$AX$8:$AX$1000,1)+COUNTIFS($AX$8:$AX167,$AX167)-1))</f>
        <v/>
      </c>
      <c r="AU167" s="85" t="str">
        <f t="shared" si="9"/>
        <v/>
      </c>
      <c r="AW167" s="209" t="str">
        <f t="shared" ca="1" si="10"/>
        <v/>
      </c>
      <c r="AX167" s="209" t="str">
        <f t="shared" ca="1" si="11"/>
        <v/>
      </c>
    </row>
    <row r="168" spans="1:50">
      <c r="A168" s="20" t="str">
        <f>IF('יעדים משרדיים ותקשובים'!$E$7="","",'יעדים משרדיים ותקשובים'!$E$7)</f>
        <v>משרד ראש הממשלה</v>
      </c>
      <c r="B168" s="20" t="str">
        <f>IF('יעדים משרדיים ותקשובים'!$I$9="","",'יעדים משרדיים ותקשובים'!$I$9)</f>
        <v>pmo</v>
      </c>
      <c r="C168" s="26">
        <f>ROWS($C$7:$C167)</f>
        <v>161</v>
      </c>
      <c r="D168" s="26" t="str">
        <f>IF(E168="","",INDEX('פעילויות המשרד'!$D$8:$D$150,MATCH(E168,'פעילויות המשרד'!$E$8:$E$150,0)))</f>
        <v/>
      </c>
      <c r="E168" s="17"/>
      <c r="F168" s="26" t="str">
        <f>IF(G168="","",COUNTIFS($D$8:$D168,$D168))</f>
        <v/>
      </c>
      <c r="G168" s="344" t="str">
        <f>IF(OR($E168="",$H168=""),"",IFERROR(CONCATENATE($D168,".",COUNTIFS($D$8:$D168,$D168)),"טעות בהזנה"))</f>
        <v/>
      </c>
      <c r="H168" s="99"/>
      <c r="I168" s="275" t="str">
        <f>IF($E168="","",IF($D168="","",INDEX('פעילויות המשרד'!G:G,MATCH($D168,'פעילויות המשרד'!$D:$D,0))))</f>
        <v/>
      </c>
      <c r="J168" s="275" t="str">
        <f>IF($E168="","",IF($D168="","",INDEX('פעילויות המשרד'!H:H,MATCH($D168,'פעילויות המשרד'!$D:$D,0))))</f>
        <v/>
      </c>
      <c r="K168" s="275" t="str">
        <f>IF($E168="","",IF($D168="","",INDEX('פעילויות המשרד'!K:K,MATCH($D168,'פעילויות המשרד'!$D:$D,0))))</f>
        <v/>
      </c>
      <c r="L168" s="275" t="str">
        <f>IF($E168="","",IF($D168="","",INDEX('פעילויות המשרד'!L:L,MATCH($D168,'פעילויות המשרד'!$D:$D,0))))</f>
        <v/>
      </c>
      <c r="M168" s="275" t="str">
        <f>IF($E168="","",IF($D168="","",INDEX('פעילויות המשרד'!X:X,MATCH($D168,'פעילויות המשרד'!$D:$D,0))))</f>
        <v/>
      </c>
      <c r="N168" s="99"/>
      <c r="O168" s="99"/>
      <c r="P168" s="100"/>
      <c r="Q168" s="100"/>
      <c r="R168" s="98"/>
      <c r="S168" s="101"/>
      <c r="T168" s="99"/>
      <c r="U168" s="103"/>
      <c r="V168" s="99"/>
      <c r="W168" s="103"/>
      <c r="X168" s="99"/>
      <c r="Y168" s="103"/>
      <c r="Z168" s="99"/>
      <c r="AA168" s="103"/>
      <c r="AB168" s="99"/>
      <c r="AC168" s="103"/>
      <c r="AD168" s="121" t="str">
        <f t="shared" si="8"/>
        <v/>
      </c>
      <c r="AE168" s="92"/>
      <c r="AI168" s="26">
        <f>ROWS($AI$7:$AI167)</f>
        <v>161</v>
      </c>
      <c r="AJ168" s="85" t="str">
        <f>IF(OR($T168="",$G168=""),"",MAX($AJ$7:$AN167)+1)</f>
        <v/>
      </c>
      <c r="AK168" s="85" t="str">
        <f>IF(OR(V168="",$G168=""),"",MAX($AJ$7:$AN167,$AJ168:AJ168)+1)</f>
        <v/>
      </c>
      <c r="AL168" s="85" t="str">
        <f>IF(OR(X168="",$G168=""),"",MAX($AJ$7:$AN167,$AJ168:AK168)+1)</f>
        <v/>
      </c>
      <c r="AM168" s="85" t="str">
        <f>IF(OR(Z168="",$G168=""),"",MAX($AJ$7:$AN167,$AJ168:AL168)+1)</f>
        <v/>
      </c>
      <c r="AN168" s="85" t="str">
        <f>IF(OR(AB168="",$G168=""),"",MAX($AJ$7:$AN167,$AJ168:AM168)+1)</f>
        <v/>
      </c>
      <c r="AP168" s="85" t="str">
        <f>IF($G168="","",MAX($AP$7:$AP167)+1)</f>
        <v/>
      </c>
      <c r="AQ168" s="85" t="str">
        <f>IF($G168="","",IF($Q168="","",RANK($Q168,$Q$8:$Q$1000,1)+COUNTIFS($Q$8:$Q168,$Q168)-1))</f>
        <v/>
      </c>
      <c r="AR168" s="85" t="str">
        <f>IF($G168="","",IF($AW168="","",RANK($AW168,$AW$8:$AW$1000,1)+COUNTIFS($AW$8:$AW168,$AW168)-1))</f>
        <v/>
      </c>
      <c r="AS168" s="85" t="str">
        <f>IF($G168="","",IF($AX168="","",RANK($AX168,$AX$8:$AX$1000,1)+COUNTIFS($AX$8:$AX168,$AX168)-1))</f>
        <v/>
      </c>
      <c r="AU168" s="85" t="str">
        <f t="shared" si="9"/>
        <v/>
      </c>
      <c r="AW168" s="209" t="str">
        <f ca="1">IF($G168="","",IF($Q168="","",IF(AND($S168&lt;1,$Q168&lt;TODAY()),$Q168,"")))</f>
        <v/>
      </c>
      <c r="AX168" s="209" t="str">
        <f t="shared" ca="1" si="11"/>
        <v/>
      </c>
    </row>
    <row r="169" spans="1:50">
      <c r="A169" s="20" t="str">
        <f>IF('יעדים משרדיים ותקשובים'!$E$7="","",'יעדים משרדיים ותקשובים'!$E$7)</f>
        <v>משרד ראש הממשלה</v>
      </c>
      <c r="B169" s="20" t="str">
        <f>IF('יעדים משרדיים ותקשובים'!$I$9="","",'יעדים משרדיים ותקשובים'!$I$9)</f>
        <v>pmo</v>
      </c>
      <c r="C169" s="26">
        <f>ROWS($C$7:$C168)</f>
        <v>162</v>
      </c>
      <c r="D169" s="26" t="str">
        <f>IF(E169="","",INDEX('פעילויות המשרד'!$D$8:$D$150,MATCH(E169,'פעילויות המשרד'!$E$8:$E$150,0)))</f>
        <v/>
      </c>
      <c r="E169" s="17"/>
      <c r="F169" s="26" t="str">
        <f>IF(G169="","",COUNTIFS($D$8:$D169,$D169))</f>
        <v/>
      </c>
      <c r="G169" s="344" t="str">
        <f>IF(OR($E169="",$H169=""),"",IFERROR(CONCATENATE($D169,".",COUNTIFS($D$8:$D169,$D169)),"טעות בהזנה"))</f>
        <v/>
      </c>
      <c r="H169" s="99"/>
      <c r="I169" s="275" t="str">
        <f>IF($E169="","",IF($D169="","",INDEX('פעילויות המשרד'!G:G,MATCH($D169,'פעילויות המשרד'!$D:$D,0))))</f>
        <v/>
      </c>
      <c r="J169" s="275" t="str">
        <f>IF($E169="","",IF($D169="","",INDEX('פעילויות המשרד'!H:H,MATCH($D169,'פעילויות המשרד'!$D:$D,0))))</f>
        <v/>
      </c>
      <c r="K169" s="275" t="str">
        <f>IF($E169="","",IF($D169="","",INDEX('פעילויות המשרד'!K:K,MATCH($D169,'פעילויות המשרד'!$D:$D,0))))</f>
        <v/>
      </c>
      <c r="L169" s="275" t="str">
        <f>IF($E169="","",IF($D169="","",INDEX('פעילויות המשרד'!L:L,MATCH($D169,'פעילויות המשרד'!$D:$D,0))))</f>
        <v/>
      </c>
      <c r="M169" s="275" t="str">
        <f>IF($E169="","",IF($D169="","",INDEX('פעילויות המשרד'!X:X,MATCH($D169,'פעילויות המשרד'!$D:$D,0))))</f>
        <v/>
      </c>
      <c r="N169" s="99"/>
      <c r="O169" s="99"/>
      <c r="P169" s="100"/>
      <c r="Q169" s="100"/>
      <c r="R169" s="98"/>
      <c r="S169" s="101"/>
      <c r="T169" s="99"/>
      <c r="U169" s="103"/>
      <c r="V169" s="99"/>
      <c r="W169" s="103"/>
      <c r="X169" s="99"/>
      <c r="Y169" s="103"/>
      <c r="Z169" s="99"/>
      <c r="AA169" s="103"/>
      <c r="AB169" s="99"/>
      <c r="AC169" s="103"/>
      <c r="AD169" s="121" t="str">
        <f t="shared" si="8"/>
        <v/>
      </c>
      <c r="AE169" s="92"/>
      <c r="AI169" s="26">
        <f>ROWS($AI$7:$AI168)</f>
        <v>162</v>
      </c>
      <c r="AJ169" s="85" t="str">
        <f>IF(OR($T169="",$G169=""),"",MAX($AJ$7:$AN168)+1)</f>
        <v/>
      </c>
      <c r="AK169" s="85" t="str">
        <f>IF(OR(V169="",$G169=""),"",MAX($AJ$7:$AN168,$AJ169:AJ169)+1)</f>
        <v/>
      </c>
      <c r="AL169" s="85" t="str">
        <f>IF(OR(X169="",$G169=""),"",MAX($AJ$7:$AN168,$AJ169:AK169)+1)</f>
        <v/>
      </c>
      <c r="AM169" s="85" t="str">
        <f>IF(OR(Z169="",$G169=""),"",MAX($AJ$7:$AN168,$AJ169:AL169)+1)</f>
        <v/>
      </c>
      <c r="AN169" s="85" t="str">
        <f>IF(OR(AB169="",$G169=""),"",MAX($AJ$7:$AN168,$AJ169:AM169)+1)</f>
        <v/>
      </c>
      <c r="AP169" s="85" t="str">
        <f>IF($G169="","",MAX($AP$7:$AP168)+1)</f>
        <v/>
      </c>
      <c r="AQ169" s="85" t="str">
        <f>IF($G169="","",IF($Q169="","",RANK($Q169,$Q$8:$Q$1000,1)+COUNTIFS($Q$8:$Q169,$Q169)-1))</f>
        <v/>
      </c>
      <c r="AR169" s="85" t="str">
        <f>IF($G169="","",IF($AW169="","",RANK($AW169,$AW$8:$AW$1000,1)+COUNTIFS($AW$8:$AW169,$AW169)-1))</f>
        <v/>
      </c>
      <c r="AS169" s="85" t="str">
        <f>IF($G169="","",IF($AX169="","",RANK($AX169,$AX$8:$AX$1000,1)+COUNTIFS($AX$8:$AX169,$AX169)-1))</f>
        <v/>
      </c>
      <c r="AU169" s="85" t="str">
        <f t="shared" si="9"/>
        <v/>
      </c>
      <c r="AW169" s="209" t="str">
        <f ca="1">IF($G169="","",IF($Q169="","",IF(AND($S169&lt;1,$Q169&lt;TODAY()),$Q169,"")))</f>
        <v/>
      </c>
      <c r="AX169" s="209" t="str">
        <f t="shared" ca="1" si="11"/>
        <v/>
      </c>
    </row>
    <row r="170" spans="1:50">
      <c r="A170" s="20" t="str">
        <f>IF('יעדים משרדיים ותקשובים'!$E$7="","",'יעדים משרדיים ותקשובים'!$E$7)</f>
        <v>משרד ראש הממשלה</v>
      </c>
      <c r="B170" s="20" t="str">
        <f>IF('יעדים משרדיים ותקשובים'!$I$9="","",'יעדים משרדיים ותקשובים'!$I$9)</f>
        <v>pmo</v>
      </c>
      <c r="C170" s="26">
        <f>ROWS($C$7:$C169)</f>
        <v>163</v>
      </c>
      <c r="D170" s="26" t="str">
        <f>IF(E170="","",INDEX('פעילויות המשרד'!$D$8:$D$150,MATCH(E170,'פעילויות המשרד'!$E$8:$E$150,0)))</f>
        <v/>
      </c>
      <c r="E170" s="17"/>
      <c r="F170" s="26" t="str">
        <f>IF(G170="","",COUNTIFS($D$8:$D170,$D170))</f>
        <v/>
      </c>
      <c r="G170" s="344" t="str">
        <f>IF(OR($E170="",$H170=""),"",IFERROR(CONCATENATE($D170,".",COUNTIFS($D$8:$D170,$D170)),"טעות בהזנה"))</f>
        <v/>
      </c>
      <c r="H170" s="99"/>
      <c r="I170" s="275" t="str">
        <f>IF($E170="","",IF($D170="","",INDEX('פעילויות המשרד'!G:G,MATCH($D170,'פעילויות המשרד'!$D:$D,0))))</f>
        <v/>
      </c>
      <c r="J170" s="275" t="str">
        <f>IF($E170="","",IF($D170="","",INDEX('פעילויות המשרד'!H:H,MATCH($D170,'פעילויות המשרד'!$D:$D,0))))</f>
        <v/>
      </c>
      <c r="K170" s="275" t="str">
        <f>IF($E170="","",IF($D170="","",INDEX('פעילויות המשרד'!K:K,MATCH($D170,'פעילויות המשרד'!$D:$D,0))))</f>
        <v/>
      </c>
      <c r="L170" s="275" t="str">
        <f>IF($E170="","",IF($D170="","",INDEX('פעילויות המשרד'!L:L,MATCH($D170,'פעילויות המשרד'!$D:$D,0))))</f>
        <v/>
      </c>
      <c r="M170" s="275" t="str">
        <f>IF($E170="","",IF($D170="","",INDEX('פעילויות המשרד'!X:X,MATCH($D170,'פעילויות המשרד'!$D:$D,0))))</f>
        <v/>
      </c>
      <c r="N170" s="99"/>
      <c r="O170" s="99"/>
      <c r="P170" s="100"/>
      <c r="Q170" s="100"/>
      <c r="R170" s="98"/>
      <c r="S170" s="101"/>
      <c r="T170" s="99"/>
      <c r="U170" s="103"/>
      <c r="V170" s="99"/>
      <c r="W170" s="103"/>
      <c r="X170" s="99"/>
      <c r="Y170" s="103"/>
      <c r="Z170" s="99"/>
      <c r="AA170" s="103"/>
      <c r="AB170" s="99"/>
      <c r="AC170" s="103"/>
      <c r="AD170" s="121" t="str">
        <f t="shared" si="8"/>
        <v/>
      </c>
      <c r="AE170" s="92"/>
      <c r="AI170" s="26">
        <f>ROWS($AI$7:$AI169)</f>
        <v>163</v>
      </c>
      <c r="AJ170" s="85" t="str">
        <f>IF(OR($T170="",$G170=""),"",MAX($AJ$7:$AN169)+1)</f>
        <v/>
      </c>
      <c r="AK170" s="85" t="str">
        <f>IF(OR(V170="",$G170=""),"",MAX($AJ$7:$AN169,$AJ170:AJ170)+1)</f>
        <v/>
      </c>
      <c r="AL170" s="85" t="str">
        <f>IF(OR(X170="",$G170=""),"",MAX($AJ$7:$AN169,$AJ170:AK170)+1)</f>
        <v/>
      </c>
      <c r="AM170" s="85" t="str">
        <f>IF(OR(Z170="",$G170=""),"",MAX($AJ$7:$AN169,$AJ170:AL170)+1)</f>
        <v/>
      </c>
      <c r="AN170" s="85" t="str">
        <f>IF(OR(AB170="",$G170=""),"",MAX($AJ$7:$AN169,$AJ170:AM170)+1)</f>
        <v/>
      </c>
      <c r="AP170" s="85" t="str">
        <f>IF($G170="","",MAX($AP$7:$AP169)+1)</f>
        <v/>
      </c>
      <c r="AQ170" s="85" t="str">
        <f>IF($G170="","",IF($Q170="","",RANK($Q170,$Q$8:$Q$1000,1)+COUNTIFS($Q$8:$Q170,$Q170)-1))</f>
        <v/>
      </c>
      <c r="AR170" s="85" t="str">
        <f>IF($G170="","",IF($AW170="","",RANK($AW170,$AW$8:$AW$1000,1)+COUNTIFS($AW$8:$AW170,$AW170)-1))</f>
        <v/>
      </c>
      <c r="AS170" s="85" t="str">
        <f>IF($G170="","",IF($AX170="","",RANK($AX170,$AX$8:$AX$1000,1)+COUNTIFS($AX$8:$AX170,$AX170)-1))</f>
        <v/>
      </c>
      <c r="AU170" s="85" t="str">
        <f t="shared" si="9"/>
        <v/>
      </c>
      <c r="AW170" s="209" t="str">
        <f ca="1">IF($G170="","",IF($Q170="","",IF(AND($S170&lt;1,$Q170&lt;TODAY()),$Q170,"")))</f>
        <v/>
      </c>
      <c r="AX170" s="209" t="str">
        <f t="shared" ca="1" si="11"/>
        <v/>
      </c>
    </row>
    <row r="171" spans="1:50">
      <c r="A171" s="20" t="str">
        <f>IF('יעדים משרדיים ותקשובים'!$E$7="","",'יעדים משרדיים ותקשובים'!$E$7)</f>
        <v>משרד ראש הממשלה</v>
      </c>
      <c r="B171" s="20" t="str">
        <f>IF('יעדים משרדיים ותקשובים'!$I$9="","",'יעדים משרדיים ותקשובים'!$I$9)</f>
        <v>pmo</v>
      </c>
      <c r="C171" s="26">
        <f>ROWS($C$7:$C170)</f>
        <v>164</v>
      </c>
      <c r="D171" s="26" t="str">
        <f>IF(E171="","",INDEX('פעילויות המשרד'!$D$8:$D$150,MATCH(E171,'פעילויות המשרד'!$E$8:$E$150,0)))</f>
        <v/>
      </c>
      <c r="E171" s="17"/>
      <c r="F171" s="26" t="str">
        <f>IF(G171="","",COUNTIFS($D$8:$D171,$D171))</f>
        <v/>
      </c>
      <c r="G171" s="344" t="str">
        <f>IF(OR($E171="",$H171=""),"",IFERROR(CONCATENATE($D171,".",COUNTIFS($D$8:$D171,$D171)),"טעות בהזנה"))</f>
        <v/>
      </c>
      <c r="H171" s="102"/>
      <c r="I171" s="275" t="str">
        <f>IF($E171="","",IF($D171="","",INDEX('פעילויות המשרד'!G:G,MATCH($D171,'פעילויות המשרד'!$D:$D,0))))</f>
        <v/>
      </c>
      <c r="J171" s="275" t="str">
        <f>IF($E171="","",IF($D171="","",INDEX('פעילויות המשרד'!H:H,MATCH($D171,'פעילויות המשרד'!$D:$D,0))))</f>
        <v/>
      </c>
      <c r="K171" s="275" t="str">
        <f>IF($E171="","",IF($D171="","",INDEX('פעילויות המשרד'!K:K,MATCH($D171,'פעילויות המשרד'!$D:$D,0))))</f>
        <v/>
      </c>
      <c r="L171" s="275" t="str">
        <f>IF($E171="","",IF($D171="","",INDEX('פעילויות המשרד'!L:L,MATCH($D171,'פעילויות המשרד'!$D:$D,0))))</f>
        <v/>
      </c>
      <c r="M171" s="275" t="str">
        <f>IF($E171="","",IF($D171="","",INDEX('פעילויות המשרד'!X:X,MATCH($D171,'פעילויות המשרד'!$D:$D,0))))</f>
        <v/>
      </c>
      <c r="N171" s="102"/>
      <c r="O171" s="102"/>
      <c r="P171" s="100"/>
      <c r="Q171" s="100"/>
      <c r="R171" s="98"/>
      <c r="S171" s="101"/>
      <c r="T171" s="99"/>
      <c r="U171" s="103"/>
      <c r="V171" s="99"/>
      <c r="W171" s="103"/>
      <c r="X171" s="99"/>
      <c r="Y171" s="103"/>
      <c r="Z171" s="99"/>
      <c r="AA171" s="103"/>
      <c r="AB171" s="99"/>
      <c r="AC171" s="103"/>
      <c r="AD171" s="121" t="str">
        <f t="shared" si="8"/>
        <v/>
      </c>
      <c r="AE171" s="17"/>
      <c r="AI171" s="26">
        <f>ROWS($AI$7:$AI170)</f>
        <v>164</v>
      </c>
      <c r="AJ171" s="85" t="str">
        <f>IF(OR($T171="",$G171=""),"",MAX($AJ$7:$AN170)+1)</f>
        <v/>
      </c>
      <c r="AK171" s="85" t="str">
        <f>IF(OR(V171="",$G171=""),"",MAX($AJ$7:$AN170,$AJ171:AJ171)+1)</f>
        <v/>
      </c>
      <c r="AL171" s="85" t="str">
        <f>IF(OR(X171="",$G171=""),"",MAX($AJ$7:$AN170,$AJ171:AK171)+1)</f>
        <v/>
      </c>
      <c r="AM171" s="85" t="str">
        <f>IF(OR(Z171="",$G171=""),"",MAX($AJ$7:$AN170,$AJ171:AL171)+1)</f>
        <v/>
      </c>
      <c r="AN171" s="85" t="str">
        <f>IF(OR(AB171="",$G171=""),"",MAX($AJ$7:$AN170,$AJ171:AM171)+1)</f>
        <v/>
      </c>
      <c r="AP171" s="85" t="str">
        <f>IF($G171="","",MAX($AP$7:$AP170)+1)</f>
        <v/>
      </c>
      <c r="AQ171" s="85" t="str">
        <f>IF($G171="","",IF($Q171="","",RANK($Q171,$Q$8:$Q$1000,1)+COUNTIFS($Q$8:$Q171,$Q171)-1))</f>
        <v/>
      </c>
      <c r="AR171" s="85" t="str">
        <f>IF($G171="","",IF($AW171="","",RANK($AW171,$AW$8:$AW$1000,1)+COUNTIFS($AW$8:$AW171,$AW171)-1))</f>
        <v/>
      </c>
      <c r="AS171" s="85" t="str">
        <f>IF($G171="","",IF($AX171="","",RANK($AX171,$AX$8:$AX$1000,1)+COUNTIFS($AX$8:$AX171,$AX171)-1))</f>
        <v/>
      </c>
      <c r="AU171" s="85" t="str">
        <f t="shared" si="9"/>
        <v/>
      </c>
      <c r="AW171" s="209" t="str">
        <f ca="1">IF($G171="","",IF($Q171="","",IF(AND($S171&lt;1,$Q171&lt;TODAY()),$Q171,"")))</f>
        <v/>
      </c>
      <c r="AX171" s="209" t="str">
        <f t="shared" ca="1" si="11"/>
        <v/>
      </c>
    </row>
    <row r="172" spans="1:50">
      <c r="A172" s="20" t="str">
        <f>IF('יעדים משרדיים ותקשובים'!$E$7="","",'יעדים משרדיים ותקשובים'!$E$7)</f>
        <v>משרד ראש הממשלה</v>
      </c>
      <c r="B172" s="20" t="str">
        <f>IF('יעדים משרדיים ותקשובים'!$I$9="","",'יעדים משרדיים ותקשובים'!$I$9)</f>
        <v>pmo</v>
      </c>
      <c r="C172" s="26">
        <f>ROWS($C$7:$C171)</f>
        <v>165</v>
      </c>
      <c r="D172" s="26" t="str">
        <f>IF(E172="","",INDEX('פעילויות המשרד'!$D$8:$D$150,MATCH(E172,'פעילויות המשרד'!$E$8:$E$150,0)))</f>
        <v/>
      </c>
      <c r="E172" s="17"/>
      <c r="F172" s="26" t="str">
        <f>IF(G172="","",COUNTIFS($D$8:$D172,$D172))</f>
        <v/>
      </c>
      <c r="G172" s="344" t="str">
        <f>IF(OR($E172="",$H172=""),"",IFERROR(CONCATENATE($D172,".",COUNTIFS($D$8:$D172,$D172)),"טעות בהזנה"))</f>
        <v/>
      </c>
      <c r="H172" s="102"/>
      <c r="I172" s="275" t="str">
        <f>IF($E172="","",IF($D172="","",INDEX('פעילויות המשרד'!G:G,MATCH($D172,'פעילויות המשרד'!$D:$D,0))))</f>
        <v/>
      </c>
      <c r="J172" s="275" t="str">
        <f>IF($E172="","",IF($D172="","",INDEX('פעילויות המשרד'!H:H,MATCH($D172,'פעילויות המשרד'!$D:$D,0))))</f>
        <v/>
      </c>
      <c r="K172" s="275" t="str">
        <f>IF($E172="","",IF($D172="","",INDEX('פעילויות המשרד'!K:K,MATCH($D172,'פעילויות המשרד'!$D:$D,0))))</f>
        <v/>
      </c>
      <c r="L172" s="275" t="str">
        <f>IF($E172="","",IF($D172="","",INDEX('פעילויות המשרד'!L:L,MATCH($D172,'פעילויות המשרד'!$D:$D,0))))</f>
        <v/>
      </c>
      <c r="M172" s="275" t="str">
        <f>IF($E172="","",IF($D172="","",INDEX('פעילויות המשרד'!X:X,MATCH($D172,'פעילויות המשרד'!$D:$D,0))))</f>
        <v/>
      </c>
      <c r="N172" s="102"/>
      <c r="O172" s="102"/>
      <c r="P172" s="100"/>
      <c r="Q172" s="100"/>
      <c r="R172" s="98"/>
      <c r="S172" s="101"/>
      <c r="T172" s="99"/>
      <c r="U172" s="103"/>
      <c r="V172" s="99"/>
      <c r="W172" s="103"/>
      <c r="X172" s="99"/>
      <c r="Y172" s="103"/>
      <c r="Z172" s="99"/>
      <c r="AA172" s="103"/>
      <c r="AB172" s="99"/>
      <c r="AC172" s="103"/>
      <c r="AD172" s="121" t="str">
        <f t="shared" si="8"/>
        <v/>
      </c>
      <c r="AE172" s="17"/>
      <c r="AI172" s="26">
        <f>ROWS($AI$7:$AI171)</f>
        <v>165</v>
      </c>
      <c r="AJ172" s="85" t="str">
        <f>IF(OR($T172="",$G172=""),"",MAX($AJ$7:$AN171)+1)</f>
        <v/>
      </c>
      <c r="AK172" s="85" t="str">
        <f>IF(OR(V172="",$G172=""),"",MAX($AJ$7:$AN171,$AJ172:AJ172)+1)</f>
        <v/>
      </c>
      <c r="AL172" s="85" t="str">
        <f>IF(OR(X172="",$G172=""),"",MAX($AJ$7:$AN171,$AJ172:AK172)+1)</f>
        <v/>
      </c>
      <c r="AM172" s="85" t="str">
        <f>IF(OR(Z172="",$G172=""),"",MAX($AJ$7:$AN171,$AJ172:AL172)+1)</f>
        <v/>
      </c>
      <c r="AN172" s="85" t="str">
        <f>IF(OR(AB172="",$G172=""),"",MAX($AJ$7:$AN171,$AJ172:AM172)+1)</f>
        <v/>
      </c>
      <c r="AP172" s="85" t="str">
        <f>IF($G172="","",MAX($AP$7:$AP171)+1)</f>
        <v/>
      </c>
      <c r="AQ172" s="85" t="str">
        <f>IF($G172="","",IF($Q172="","",RANK($Q172,$Q$8:$Q$1000,1)+COUNTIFS($Q$8:$Q172,$Q172)-1))</f>
        <v/>
      </c>
      <c r="AR172" s="85" t="str">
        <f>IF($G172="","",IF($AW172="","",RANK($AW172,$AW$8:$AW$1000,1)+COUNTIFS($AW$8:$AW172,$AW172)-1))</f>
        <v/>
      </c>
      <c r="AS172" s="85" t="str">
        <f>IF($G172="","",IF($AX172="","",RANK($AX172,$AX$8:$AX$1000,1)+COUNTIFS($AX$8:$AX172,$AX172)-1))</f>
        <v/>
      </c>
      <c r="AU172" s="85" t="str">
        <f t="shared" si="9"/>
        <v/>
      </c>
      <c r="AW172" s="209" t="str">
        <f ca="1">IF($G172="","",IF($Q172="","",IF(AND($S172&lt;1,$Q172&lt;TODAY()),$Q172,"")))</f>
        <v/>
      </c>
      <c r="AX172" s="209" t="str">
        <f t="shared" ca="1" si="11"/>
        <v/>
      </c>
    </row>
    <row r="173" spans="1:50">
      <c r="A173" s="20" t="str">
        <f>IF('יעדים משרדיים ותקשובים'!$E$7="","",'יעדים משרדיים ותקשובים'!$E$7)</f>
        <v>משרד ראש הממשלה</v>
      </c>
      <c r="B173" s="20" t="str">
        <f>IF('יעדים משרדיים ותקשובים'!$I$9="","",'יעדים משרדיים ותקשובים'!$I$9)</f>
        <v>pmo</v>
      </c>
      <c r="C173" s="26">
        <f>ROWS($C$7:$C172)</f>
        <v>166</v>
      </c>
      <c r="D173" s="26" t="str">
        <f>IF(E173="","",INDEX('פעילויות המשרד'!$D$8:$D$150,MATCH(E173,'פעילויות המשרד'!$E$8:$E$150,0)))</f>
        <v/>
      </c>
      <c r="E173" s="17"/>
      <c r="F173" s="26" t="str">
        <f>IF(G173="","",COUNTIFS($D$8:$D173,$D173))</f>
        <v/>
      </c>
      <c r="G173" s="344" t="str">
        <f>IF(OR($E173="",$H173=""),"",IFERROR(CONCATENATE($D173,".",COUNTIFS($D$8:$D173,$D173)),"טעות בהזנה"))</f>
        <v/>
      </c>
      <c r="H173" s="102"/>
      <c r="I173" s="275" t="str">
        <f>IF($E173="","",IF($D173="","",INDEX('פעילויות המשרד'!G:G,MATCH($D173,'פעילויות המשרד'!$D:$D,0))))</f>
        <v/>
      </c>
      <c r="J173" s="275" t="str">
        <f>IF($E173="","",IF($D173="","",INDEX('פעילויות המשרד'!H:H,MATCH($D173,'פעילויות המשרד'!$D:$D,0))))</f>
        <v/>
      </c>
      <c r="K173" s="275" t="str">
        <f>IF($E173="","",IF($D173="","",INDEX('פעילויות המשרד'!K:K,MATCH($D173,'פעילויות המשרד'!$D:$D,0))))</f>
        <v/>
      </c>
      <c r="L173" s="275" t="str">
        <f>IF($E173="","",IF($D173="","",INDEX('פעילויות המשרד'!L:L,MATCH($D173,'פעילויות המשרד'!$D:$D,0))))</f>
        <v/>
      </c>
      <c r="M173" s="275" t="str">
        <f>IF($E173="","",IF($D173="","",INDEX('פעילויות המשרד'!X:X,MATCH($D173,'פעילויות המשרד'!$D:$D,0))))</f>
        <v/>
      </c>
      <c r="N173" s="102"/>
      <c r="O173" s="102"/>
      <c r="P173" s="100"/>
      <c r="Q173" s="100"/>
      <c r="R173" s="98"/>
      <c r="S173" s="101"/>
      <c r="T173" s="99"/>
      <c r="U173" s="103"/>
      <c r="V173" s="99"/>
      <c r="W173" s="103"/>
      <c r="X173" s="99"/>
      <c r="Y173" s="103"/>
      <c r="Z173" s="99"/>
      <c r="AA173" s="103"/>
      <c r="AB173" s="99"/>
      <c r="AC173" s="103"/>
      <c r="AD173" s="121" t="str">
        <f t="shared" si="8"/>
        <v/>
      </c>
      <c r="AE173" s="17"/>
      <c r="AI173" s="26">
        <f>ROWS($AI$7:$AI172)</f>
        <v>166</v>
      </c>
      <c r="AJ173" s="85" t="str">
        <f>IF(OR($T173="",$G173=""),"",MAX($AJ$7:$AN172)+1)</f>
        <v/>
      </c>
      <c r="AK173" s="85" t="str">
        <f>IF(OR(V173="",$G173=""),"",MAX($AJ$7:$AN172,$AJ173:AJ173)+1)</f>
        <v/>
      </c>
      <c r="AL173" s="85" t="str">
        <f>IF(OR(X173="",$G173=""),"",MAX($AJ$7:$AN172,$AJ173:AK173)+1)</f>
        <v/>
      </c>
      <c r="AM173" s="85" t="str">
        <f>IF(OR(Z173="",$G173=""),"",MAX($AJ$7:$AN172,$AJ173:AL173)+1)</f>
        <v/>
      </c>
      <c r="AN173" s="85" t="str">
        <f>IF(OR(AB173="",$G173=""),"",MAX($AJ$7:$AN172,$AJ173:AM173)+1)</f>
        <v/>
      </c>
      <c r="AP173" s="85" t="str">
        <f>IF($G173="","",MAX($AP$7:$AP172)+1)</f>
        <v/>
      </c>
      <c r="AQ173" s="85" t="str">
        <f>IF($G173="","",IF($Q173="","",RANK($Q173,$Q$8:$Q$1000,1)+COUNTIFS($Q$8:$Q173,$Q173)-1))</f>
        <v/>
      </c>
      <c r="AR173" s="85" t="str">
        <f>IF($G173="","",IF($AW173="","",RANK($AW173,$AW$8:$AW$1000,1)+COUNTIFS($AW$8:$AW173,$AW173)-1))</f>
        <v/>
      </c>
      <c r="AS173" s="85" t="str">
        <f>IF($G173="","",IF($AX173="","",RANK($AX173,$AX$8:$AX$1000,1)+COUNTIFS($AX$8:$AX173,$AX173)-1))</f>
        <v/>
      </c>
      <c r="AU173" s="85" t="str">
        <f t="shared" si="9"/>
        <v/>
      </c>
      <c r="AW173" s="209" t="str">
        <f t="shared" ca="1" si="10"/>
        <v/>
      </c>
      <c r="AX173" s="209" t="str">
        <f t="shared" ca="1" si="11"/>
        <v/>
      </c>
    </row>
    <row r="174" spans="1:50">
      <c r="A174" s="20" t="str">
        <f>IF('יעדים משרדיים ותקשובים'!$E$7="","",'יעדים משרדיים ותקשובים'!$E$7)</f>
        <v>משרד ראש הממשלה</v>
      </c>
      <c r="B174" s="20" t="str">
        <f>IF('יעדים משרדיים ותקשובים'!$I$9="","",'יעדים משרדיים ותקשובים'!$I$9)</f>
        <v>pmo</v>
      </c>
      <c r="C174" s="26">
        <f>ROWS($C$7:$C173)</f>
        <v>167</v>
      </c>
      <c r="D174" s="26" t="str">
        <f>IF(E174="","",INDEX('פעילויות המשרד'!$D$8:$D$150,MATCH(E174,'פעילויות המשרד'!$E$8:$E$150,0)))</f>
        <v/>
      </c>
      <c r="E174" s="17"/>
      <c r="F174" s="26" t="str">
        <f>IF(G174="","",COUNTIFS($D$8:$D174,$D174))</f>
        <v/>
      </c>
      <c r="G174" s="344" t="str">
        <f>IF(OR($E174="",$H174=""),"",IFERROR(CONCATENATE($D174,".",COUNTIFS($D$8:$D174,$D174)),"טעות בהזנה"))</f>
        <v/>
      </c>
      <c r="H174" s="102"/>
      <c r="I174" s="275" t="str">
        <f>IF($E174="","",IF($D174="","",INDEX('פעילויות המשרד'!G:G,MATCH($D174,'פעילויות המשרד'!$D:$D,0))))</f>
        <v/>
      </c>
      <c r="J174" s="275" t="str">
        <f>IF($E174="","",IF($D174="","",INDEX('פעילויות המשרד'!H:H,MATCH($D174,'פעילויות המשרד'!$D:$D,0))))</f>
        <v/>
      </c>
      <c r="K174" s="275" t="str">
        <f>IF($E174="","",IF($D174="","",INDEX('פעילויות המשרד'!K:K,MATCH($D174,'פעילויות המשרד'!$D:$D,0))))</f>
        <v/>
      </c>
      <c r="L174" s="275" t="str">
        <f>IF($E174="","",IF($D174="","",INDEX('פעילויות המשרד'!L:L,MATCH($D174,'פעילויות המשרד'!$D:$D,0))))</f>
        <v/>
      </c>
      <c r="M174" s="275" t="str">
        <f>IF($E174="","",IF($D174="","",INDEX('פעילויות המשרד'!X:X,MATCH($D174,'פעילויות המשרד'!$D:$D,0))))</f>
        <v/>
      </c>
      <c r="N174" s="102"/>
      <c r="O174" s="102"/>
      <c r="P174" s="100"/>
      <c r="Q174" s="100"/>
      <c r="R174" s="98"/>
      <c r="S174" s="101"/>
      <c r="T174" s="99"/>
      <c r="U174" s="103"/>
      <c r="V174" s="99"/>
      <c r="W174" s="103"/>
      <c r="X174" s="99"/>
      <c r="Y174" s="103"/>
      <c r="Z174" s="99"/>
      <c r="AA174" s="103"/>
      <c r="AB174" s="99"/>
      <c r="AC174" s="103"/>
      <c r="AD174" s="121" t="str">
        <f t="shared" si="8"/>
        <v/>
      </c>
      <c r="AE174" s="17"/>
      <c r="AI174" s="26">
        <f>ROWS($AI$7:$AI173)</f>
        <v>167</v>
      </c>
      <c r="AJ174" s="85" t="str">
        <f>IF(OR($T174="",$G174=""),"",MAX($AJ$7:$AN173)+1)</f>
        <v/>
      </c>
      <c r="AK174" s="85" t="str">
        <f>IF(OR(V174="",$G174=""),"",MAX($AJ$7:$AN173,$AJ174:AJ174)+1)</f>
        <v/>
      </c>
      <c r="AL174" s="85" t="str">
        <f>IF(OR(X174="",$G174=""),"",MAX($AJ$7:$AN173,$AJ174:AK174)+1)</f>
        <v/>
      </c>
      <c r="AM174" s="85" t="str">
        <f>IF(OR(Z174="",$G174=""),"",MAX($AJ$7:$AN173,$AJ174:AL174)+1)</f>
        <v/>
      </c>
      <c r="AN174" s="85" t="str">
        <f>IF(OR(AB174="",$G174=""),"",MAX($AJ$7:$AN173,$AJ174:AM174)+1)</f>
        <v/>
      </c>
      <c r="AP174" s="85" t="str">
        <f>IF($G174="","",MAX($AP$7:$AP173)+1)</f>
        <v/>
      </c>
      <c r="AQ174" s="85" t="str">
        <f>IF($G174="","",IF($Q174="","",RANK($Q174,$Q$8:$Q$1000,1)+COUNTIFS($Q$8:$Q174,$Q174)-1))</f>
        <v/>
      </c>
      <c r="AR174" s="85" t="str">
        <f>IF($G174="","",IF($AW174="","",RANK($AW174,$AW$8:$AW$1000,1)+COUNTIFS($AW$8:$AW174,$AW174)-1))</f>
        <v/>
      </c>
      <c r="AS174" s="85" t="str">
        <f>IF($G174="","",IF($AX174="","",RANK($AX174,$AX$8:$AX$1000,1)+COUNTIFS($AX$8:$AX174,$AX174)-1))</f>
        <v/>
      </c>
      <c r="AU174" s="85" t="str">
        <f t="shared" si="9"/>
        <v/>
      </c>
      <c r="AW174" s="209" t="str">
        <f t="shared" ca="1" si="10"/>
        <v/>
      </c>
      <c r="AX174" s="209" t="str">
        <f t="shared" ca="1" si="11"/>
        <v/>
      </c>
    </row>
    <row r="175" spans="1:50">
      <c r="A175" s="20" t="str">
        <f>IF('יעדים משרדיים ותקשובים'!$E$7="","",'יעדים משרדיים ותקשובים'!$E$7)</f>
        <v>משרד ראש הממשלה</v>
      </c>
      <c r="B175" s="20" t="str">
        <f>IF('יעדים משרדיים ותקשובים'!$I$9="","",'יעדים משרדיים ותקשובים'!$I$9)</f>
        <v>pmo</v>
      </c>
      <c r="C175" s="26">
        <f>ROWS($C$7:$C174)</f>
        <v>168</v>
      </c>
      <c r="D175" s="26" t="str">
        <f>IF(E175="","",INDEX('פעילויות המשרד'!$D$8:$D$150,MATCH(E175,'פעילויות המשרד'!$E$8:$E$150,0)))</f>
        <v/>
      </c>
      <c r="E175" s="17"/>
      <c r="F175" s="26" t="str">
        <f>IF(G175="","",COUNTIFS($D$8:$D175,$D175))</f>
        <v/>
      </c>
      <c r="G175" s="344" t="str">
        <f>IF(OR($E175="",$H175=""),"",IFERROR(CONCATENATE($D175,".",COUNTIFS($D$8:$D175,$D175)),"טעות בהזנה"))</f>
        <v/>
      </c>
      <c r="H175" s="102"/>
      <c r="I175" s="275" t="str">
        <f>IF($E175="","",IF($D175="","",INDEX('פעילויות המשרד'!G:G,MATCH($D175,'פעילויות המשרד'!$D:$D,0))))</f>
        <v/>
      </c>
      <c r="J175" s="275" t="str">
        <f>IF($E175="","",IF($D175="","",INDEX('פעילויות המשרד'!H:H,MATCH($D175,'פעילויות המשרד'!$D:$D,0))))</f>
        <v/>
      </c>
      <c r="K175" s="275" t="str">
        <f>IF($E175="","",IF($D175="","",INDEX('פעילויות המשרד'!K:K,MATCH($D175,'פעילויות המשרד'!$D:$D,0))))</f>
        <v/>
      </c>
      <c r="L175" s="275" t="str">
        <f>IF($E175="","",IF($D175="","",INDEX('פעילויות המשרד'!L:L,MATCH($D175,'פעילויות המשרד'!$D:$D,0))))</f>
        <v/>
      </c>
      <c r="M175" s="275" t="str">
        <f>IF($E175="","",IF($D175="","",INDEX('פעילויות המשרד'!X:X,MATCH($D175,'פעילויות המשרד'!$D:$D,0))))</f>
        <v/>
      </c>
      <c r="N175" s="102"/>
      <c r="O175" s="102"/>
      <c r="P175" s="100"/>
      <c r="Q175" s="100"/>
      <c r="R175" s="98"/>
      <c r="S175" s="101"/>
      <c r="T175" s="99"/>
      <c r="U175" s="103"/>
      <c r="V175" s="99"/>
      <c r="W175" s="103"/>
      <c r="X175" s="99"/>
      <c r="Y175" s="103"/>
      <c r="Z175" s="99"/>
      <c r="AA175" s="103"/>
      <c r="AB175" s="99"/>
      <c r="AC175" s="103"/>
      <c r="AD175" s="121" t="str">
        <f t="shared" si="8"/>
        <v/>
      </c>
      <c r="AE175" s="17"/>
      <c r="AI175" s="26">
        <f>ROWS($AI$7:$AI174)</f>
        <v>168</v>
      </c>
      <c r="AJ175" s="85" t="str">
        <f>IF(OR($T175="",$G175=""),"",MAX($AJ$7:$AN174)+1)</f>
        <v/>
      </c>
      <c r="AK175" s="85" t="str">
        <f>IF(OR(V175="",$G175=""),"",MAX($AJ$7:$AN174,$AJ175:AJ175)+1)</f>
        <v/>
      </c>
      <c r="AL175" s="85" t="str">
        <f>IF(OR(X175="",$G175=""),"",MAX($AJ$7:$AN174,$AJ175:AK175)+1)</f>
        <v/>
      </c>
      <c r="AM175" s="85" t="str">
        <f>IF(OR(Z175="",$G175=""),"",MAX($AJ$7:$AN174,$AJ175:AL175)+1)</f>
        <v/>
      </c>
      <c r="AN175" s="85" t="str">
        <f>IF(OR(AB175="",$G175=""),"",MAX($AJ$7:$AN174,$AJ175:AM175)+1)</f>
        <v/>
      </c>
      <c r="AP175" s="85" t="str">
        <f>IF($G175="","",MAX($AP$7:$AP174)+1)</f>
        <v/>
      </c>
      <c r="AQ175" s="85" t="str">
        <f>IF($G175="","",IF($Q175="","",RANK($Q175,$Q$8:$Q$1000,1)+COUNTIFS($Q$8:$Q175,$Q175)-1))</f>
        <v/>
      </c>
      <c r="AR175" s="85" t="str">
        <f>IF($G175="","",IF($AW175="","",RANK($AW175,$AW$8:$AW$1000,1)+COUNTIFS($AW$8:$AW175,$AW175)-1))</f>
        <v/>
      </c>
      <c r="AS175" s="85" t="str">
        <f>IF($G175="","",IF($AX175="","",RANK($AX175,$AX$8:$AX$1000,1)+COUNTIFS($AX$8:$AX175,$AX175)-1))</f>
        <v/>
      </c>
      <c r="AU175" s="85" t="str">
        <f t="shared" si="9"/>
        <v/>
      </c>
      <c r="AW175" s="209" t="str">
        <f t="shared" ca="1" si="10"/>
        <v/>
      </c>
      <c r="AX175" s="209" t="str">
        <f t="shared" ca="1" si="11"/>
        <v/>
      </c>
    </row>
    <row r="176" spans="1:50">
      <c r="A176" s="20" t="str">
        <f>IF('יעדים משרדיים ותקשובים'!$E$7="","",'יעדים משרדיים ותקשובים'!$E$7)</f>
        <v>משרד ראש הממשלה</v>
      </c>
      <c r="B176" s="20" t="str">
        <f>IF('יעדים משרדיים ותקשובים'!$I$9="","",'יעדים משרדיים ותקשובים'!$I$9)</f>
        <v>pmo</v>
      </c>
      <c r="C176" s="26">
        <f>ROWS($C$7:$C175)</f>
        <v>169</v>
      </c>
      <c r="D176" s="26" t="str">
        <f>IF(E176="","",INDEX('פעילויות המשרד'!$D$8:$D$150,MATCH(E176,'פעילויות המשרד'!$E$8:$E$150,0)))</f>
        <v/>
      </c>
      <c r="E176" s="17"/>
      <c r="F176" s="26" t="str">
        <f>IF(G176="","",COUNTIFS($D$8:$D176,$D176))</f>
        <v/>
      </c>
      <c r="G176" s="344" t="str">
        <f>IF(OR($E176="",$H176=""),"",IFERROR(CONCATENATE($D176,".",COUNTIFS($D$8:$D176,$D176)),"טעות בהזנה"))</f>
        <v/>
      </c>
      <c r="H176" s="102"/>
      <c r="I176" s="275" t="str">
        <f>IF($E176="","",IF($D176="","",INDEX('פעילויות המשרד'!G:G,MATCH($D176,'פעילויות המשרד'!$D:$D,0))))</f>
        <v/>
      </c>
      <c r="J176" s="275" t="str">
        <f>IF($E176="","",IF($D176="","",INDEX('פעילויות המשרד'!H:H,MATCH($D176,'פעילויות המשרד'!$D:$D,0))))</f>
        <v/>
      </c>
      <c r="K176" s="275" t="str">
        <f>IF($E176="","",IF($D176="","",INDEX('פעילויות המשרד'!K:K,MATCH($D176,'פעילויות המשרד'!$D:$D,0))))</f>
        <v/>
      </c>
      <c r="L176" s="275" t="str">
        <f>IF($E176="","",IF($D176="","",INDEX('פעילויות המשרד'!L:L,MATCH($D176,'פעילויות המשרד'!$D:$D,0))))</f>
        <v/>
      </c>
      <c r="M176" s="275" t="str">
        <f>IF($E176="","",IF($D176="","",INDEX('פעילויות המשרד'!X:X,MATCH($D176,'פעילויות המשרד'!$D:$D,0))))</f>
        <v/>
      </c>
      <c r="N176" s="102"/>
      <c r="O176" s="102"/>
      <c r="P176" s="100"/>
      <c r="Q176" s="100"/>
      <c r="R176" s="98"/>
      <c r="S176" s="101"/>
      <c r="T176" s="99"/>
      <c r="U176" s="103"/>
      <c r="V176" s="99"/>
      <c r="W176" s="103"/>
      <c r="X176" s="99"/>
      <c r="Y176" s="103"/>
      <c r="Z176" s="99"/>
      <c r="AA176" s="103"/>
      <c r="AB176" s="99"/>
      <c r="AC176" s="103"/>
      <c r="AD176" s="121" t="str">
        <f t="shared" si="8"/>
        <v/>
      </c>
      <c r="AE176" s="17"/>
      <c r="AI176" s="26">
        <f>ROWS($AI$7:$AI175)</f>
        <v>169</v>
      </c>
      <c r="AJ176" s="85" t="str">
        <f>IF(OR($T176="",$G176=""),"",MAX($AJ$7:$AN175)+1)</f>
        <v/>
      </c>
      <c r="AK176" s="85" t="str">
        <f>IF(OR(V176="",$G176=""),"",MAX($AJ$7:$AN175,$AJ176:AJ176)+1)</f>
        <v/>
      </c>
      <c r="AL176" s="85" t="str">
        <f>IF(OR(X176="",$G176=""),"",MAX($AJ$7:$AN175,$AJ176:AK176)+1)</f>
        <v/>
      </c>
      <c r="AM176" s="85" t="str">
        <f>IF(OR(Z176="",$G176=""),"",MAX($AJ$7:$AN175,$AJ176:AL176)+1)</f>
        <v/>
      </c>
      <c r="AN176" s="85" t="str">
        <f>IF(OR(AB176="",$G176=""),"",MAX($AJ$7:$AN175,$AJ176:AM176)+1)</f>
        <v/>
      </c>
      <c r="AP176" s="85" t="str">
        <f>IF($G176="","",MAX($AP$7:$AP175)+1)</f>
        <v/>
      </c>
      <c r="AQ176" s="85" t="str">
        <f>IF($G176="","",IF($Q176="","",RANK($Q176,$Q$8:$Q$1000,1)+COUNTIFS($Q$8:$Q176,$Q176)-1))</f>
        <v/>
      </c>
      <c r="AR176" s="85" t="str">
        <f>IF($G176="","",IF($AW176="","",RANK($AW176,$AW$8:$AW$1000,1)+COUNTIFS($AW$8:$AW176,$AW176)-1))</f>
        <v/>
      </c>
      <c r="AS176" s="85" t="str">
        <f>IF($G176="","",IF($AX176="","",RANK($AX176,$AX$8:$AX$1000,1)+COUNTIFS($AX$8:$AX176,$AX176)-1))</f>
        <v/>
      </c>
      <c r="AU176" s="85" t="str">
        <f t="shared" si="9"/>
        <v/>
      </c>
      <c r="AW176" s="209" t="str">
        <f t="shared" ca="1" si="10"/>
        <v/>
      </c>
      <c r="AX176" s="209" t="str">
        <f t="shared" ca="1" si="11"/>
        <v/>
      </c>
    </row>
    <row r="177" spans="1:50">
      <c r="A177" s="20" t="str">
        <f>IF('יעדים משרדיים ותקשובים'!$E$7="","",'יעדים משרדיים ותקשובים'!$E$7)</f>
        <v>משרד ראש הממשלה</v>
      </c>
      <c r="B177" s="20" t="str">
        <f>IF('יעדים משרדיים ותקשובים'!$I$9="","",'יעדים משרדיים ותקשובים'!$I$9)</f>
        <v>pmo</v>
      </c>
      <c r="C177" s="26">
        <f>ROWS($C$7:$C176)</f>
        <v>170</v>
      </c>
      <c r="D177" s="26" t="str">
        <f>IF(E177="","",INDEX('פעילויות המשרד'!$D$8:$D$150,MATCH(E177,'פעילויות המשרד'!$E$8:$E$150,0)))</f>
        <v/>
      </c>
      <c r="E177" s="17"/>
      <c r="F177" s="26" t="str">
        <f>IF(G177="","",COUNTIFS($D$8:$D177,$D177))</f>
        <v/>
      </c>
      <c r="G177" s="344" t="str">
        <f>IF(OR($E177="",$H177=""),"",IFERROR(CONCATENATE($D177,".",COUNTIFS($D$8:$D177,$D177)),"טעות בהזנה"))</f>
        <v/>
      </c>
      <c r="H177" s="102"/>
      <c r="I177" s="275" t="str">
        <f>IF($E177="","",IF($D177="","",INDEX('פעילויות המשרד'!G:G,MATCH($D177,'פעילויות המשרד'!$D:$D,0))))</f>
        <v/>
      </c>
      <c r="J177" s="275" t="str">
        <f>IF($E177="","",IF($D177="","",INDEX('פעילויות המשרד'!H:H,MATCH($D177,'פעילויות המשרד'!$D:$D,0))))</f>
        <v/>
      </c>
      <c r="K177" s="275" t="str">
        <f>IF($E177="","",IF($D177="","",INDEX('פעילויות המשרד'!K:K,MATCH($D177,'פעילויות המשרד'!$D:$D,0))))</f>
        <v/>
      </c>
      <c r="L177" s="275" t="str">
        <f>IF($E177="","",IF($D177="","",INDEX('פעילויות המשרד'!L:L,MATCH($D177,'פעילויות המשרד'!$D:$D,0))))</f>
        <v/>
      </c>
      <c r="M177" s="275" t="str">
        <f>IF($E177="","",IF($D177="","",INDEX('פעילויות המשרד'!X:X,MATCH($D177,'פעילויות המשרד'!$D:$D,0))))</f>
        <v/>
      </c>
      <c r="N177" s="102"/>
      <c r="O177" s="102"/>
      <c r="P177" s="100"/>
      <c r="Q177" s="100"/>
      <c r="R177" s="98"/>
      <c r="S177" s="101"/>
      <c r="T177" s="99"/>
      <c r="U177" s="103"/>
      <c r="V177" s="99"/>
      <c r="W177" s="103"/>
      <c r="X177" s="99"/>
      <c r="Y177" s="103"/>
      <c r="Z177" s="99"/>
      <c r="AA177" s="103"/>
      <c r="AB177" s="99"/>
      <c r="AC177" s="103"/>
      <c r="AD177" s="121" t="str">
        <f t="shared" si="8"/>
        <v/>
      </c>
      <c r="AE177" s="17"/>
      <c r="AI177" s="26">
        <f>ROWS($AI$7:$AI176)</f>
        <v>170</v>
      </c>
      <c r="AJ177" s="85" t="str">
        <f>IF(OR($T177="",$G177=""),"",MAX($AJ$7:$AN176)+1)</f>
        <v/>
      </c>
      <c r="AK177" s="85" t="str">
        <f>IF(OR(V177="",$G177=""),"",MAX($AJ$7:$AN176,$AJ177:AJ177)+1)</f>
        <v/>
      </c>
      <c r="AL177" s="85" t="str">
        <f>IF(OR(X177="",$G177=""),"",MAX($AJ$7:$AN176,$AJ177:AK177)+1)</f>
        <v/>
      </c>
      <c r="AM177" s="85" t="str">
        <f>IF(OR(Z177="",$G177=""),"",MAX($AJ$7:$AN176,$AJ177:AL177)+1)</f>
        <v/>
      </c>
      <c r="AN177" s="85" t="str">
        <f>IF(OR(AB177="",$G177=""),"",MAX($AJ$7:$AN176,$AJ177:AM177)+1)</f>
        <v/>
      </c>
      <c r="AP177" s="85" t="str">
        <f>IF($G177="","",MAX($AP$7:$AP176)+1)</f>
        <v/>
      </c>
      <c r="AQ177" s="85" t="str">
        <f>IF($G177="","",IF($Q177="","",RANK($Q177,$Q$8:$Q$1000,1)+COUNTIFS($Q$8:$Q177,$Q177)-1))</f>
        <v/>
      </c>
      <c r="AR177" s="85" t="str">
        <f>IF($G177="","",IF($AW177="","",RANK($AW177,$AW$8:$AW$1000,1)+COUNTIFS($AW$8:$AW177,$AW177)-1))</f>
        <v/>
      </c>
      <c r="AS177" s="85" t="str">
        <f>IF($G177="","",IF($AX177="","",RANK($AX177,$AX$8:$AX$1000,1)+COUNTIFS($AX$8:$AX177,$AX177)-1))</f>
        <v/>
      </c>
      <c r="AU177" s="85" t="str">
        <f t="shared" si="9"/>
        <v/>
      </c>
      <c r="AW177" s="209" t="str">
        <f t="shared" ca="1" si="10"/>
        <v/>
      </c>
      <c r="AX177" s="209" t="str">
        <f t="shared" ca="1" si="11"/>
        <v/>
      </c>
    </row>
    <row r="178" spans="1:50">
      <c r="A178" s="20" t="str">
        <f>IF('יעדים משרדיים ותקשובים'!$E$7="","",'יעדים משרדיים ותקשובים'!$E$7)</f>
        <v>משרד ראש הממשלה</v>
      </c>
      <c r="B178" s="20" t="str">
        <f>IF('יעדים משרדיים ותקשובים'!$I$9="","",'יעדים משרדיים ותקשובים'!$I$9)</f>
        <v>pmo</v>
      </c>
      <c r="C178" s="26">
        <f>ROWS($C$7:$C177)</f>
        <v>171</v>
      </c>
      <c r="D178" s="26" t="str">
        <f>IF(E178="","",INDEX('פעילויות המשרד'!$D$8:$D$150,MATCH(E178,'פעילויות המשרד'!$E$8:$E$150,0)))</f>
        <v/>
      </c>
      <c r="E178" s="17"/>
      <c r="F178" s="26" t="str">
        <f>IF(G178="","",COUNTIFS($D$8:$D178,$D178))</f>
        <v/>
      </c>
      <c r="G178" s="344" t="str">
        <f>IF(OR($E178="",$H178=""),"",IFERROR(CONCATENATE($D178,".",COUNTIFS($D$8:$D178,$D178)),"טעות בהזנה"))</f>
        <v/>
      </c>
      <c r="H178" s="99"/>
      <c r="I178" s="275" t="str">
        <f>IF($E178="","",IF($D178="","",INDEX('פעילויות המשרד'!G:G,MATCH($D178,'פעילויות המשרד'!$D:$D,0))))</f>
        <v/>
      </c>
      <c r="J178" s="275" t="str">
        <f>IF($E178="","",IF($D178="","",INDEX('פעילויות המשרד'!H:H,MATCH($D178,'פעילויות המשרד'!$D:$D,0))))</f>
        <v/>
      </c>
      <c r="K178" s="275" t="str">
        <f>IF($E178="","",IF($D178="","",INDEX('פעילויות המשרד'!K:K,MATCH($D178,'פעילויות המשרד'!$D:$D,0))))</f>
        <v/>
      </c>
      <c r="L178" s="275" t="str">
        <f>IF($E178="","",IF($D178="","",INDEX('פעילויות המשרד'!L:L,MATCH($D178,'פעילויות המשרד'!$D:$D,0))))</f>
        <v/>
      </c>
      <c r="M178" s="275" t="str">
        <f>IF($E178="","",IF($D178="","",INDEX('פעילויות המשרד'!X:X,MATCH($D178,'פעילויות המשרד'!$D:$D,0))))</f>
        <v/>
      </c>
      <c r="N178" s="99"/>
      <c r="O178" s="99"/>
      <c r="P178" s="100"/>
      <c r="Q178" s="100"/>
      <c r="R178" s="98"/>
      <c r="S178" s="101"/>
      <c r="T178" s="99"/>
      <c r="U178" s="103"/>
      <c r="V178" s="99"/>
      <c r="W178" s="103"/>
      <c r="X178" s="99"/>
      <c r="Y178" s="103"/>
      <c r="Z178" s="99"/>
      <c r="AA178" s="103"/>
      <c r="AB178" s="99"/>
      <c r="AC178" s="103"/>
      <c r="AD178" s="121" t="str">
        <f t="shared" si="8"/>
        <v/>
      </c>
      <c r="AE178" s="92"/>
      <c r="AI178" s="26">
        <f>ROWS($AI$7:$AI177)</f>
        <v>171</v>
      </c>
      <c r="AJ178" s="85" t="str">
        <f>IF(OR($T178="",$G178=""),"",MAX($AJ$7:$AN177)+1)</f>
        <v/>
      </c>
      <c r="AK178" s="85" t="str">
        <f>IF(OR(V178="",$G178=""),"",MAX($AJ$7:$AN177,$AJ178:AJ178)+1)</f>
        <v/>
      </c>
      <c r="AL178" s="85" t="str">
        <f>IF(OR(X178="",$G178=""),"",MAX($AJ$7:$AN177,$AJ178:AK178)+1)</f>
        <v/>
      </c>
      <c r="AM178" s="85" t="str">
        <f>IF(OR(Z178="",$G178=""),"",MAX($AJ$7:$AN177,$AJ178:AL178)+1)</f>
        <v/>
      </c>
      <c r="AN178" s="85" t="str">
        <f>IF(OR(AB178="",$G178=""),"",MAX($AJ$7:$AN177,$AJ178:AM178)+1)</f>
        <v/>
      </c>
      <c r="AP178" s="85" t="str">
        <f>IF($G178="","",MAX($AP$7:$AP177)+1)</f>
        <v/>
      </c>
      <c r="AQ178" s="85" t="str">
        <f>IF($G178="","",IF($Q178="","",RANK($Q178,$Q$8:$Q$1000,1)+COUNTIFS($Q$8:$Q178,$Q178)-1))</f>
        <v/>
      </c>
      <c r="AR178" s="85" t="str">
        <f>IF($G178="","",IF($AW178="","",RANK($AW178,$AW$8:$AW$1000,1)+COUNTIFS($AW$8:$AW178,$AW178)-1))</f>
        <v/>
      </c>
      <c r="AS178" s="85" t="str">
        <f>IF($G178="","",IF($AX178="","",RANK($AX178,$AX$8:$AX$1000,1)+COUNTIFS($AX$8:$AX178,$AX178)-1))</f>
        <v/>
      </c>
      <c r="AU178" s="85" t="str">
        <f t="shared" si="9"/>
        <v/>
      </c>
      <c r="AW178" s="209" t="str">
        <f ca="1">IF($G178="","",IF($Q178="","",IF(AND($S178&lt;1,$Q178&lt;TODAY()),$Q178,"")))</f>
        <v/>
      </c>
      <c r="AX178" s="209" t="str">
        <f t="shared" ca="1" si="11"/>
        <v/>
      </c>
    </row>
    <row r="179" spans="1:50">
      <c r="A179" s="20" t="str">
        <f>IF('יעדים משרדיים ותקשובים'!$E$7="","",'יעדים משרדיים ותקשובים'!$E$7)</f>
        <v>משרד ראש הממשלה</v>
      </c>
      <c r="B179" s="20" t="str">
        <f>IF('יעדים משרדיים ותקשובים'!$I$9="","",'יעדים משרדיים ותקשובים'!$I$9)</f>
        <v>pmo</v>
      </c>
      <c r="C179" s="26">
        <f>ROWS($C$7:$C178)</f>
        <v>172</v>
      </c>
      <c r="D179" s="26" t="str">
        <f>IF(E179="","",INDEX('פעילויות המשרד'!$D$8:$D$150,MATCH(E179,'פעילויות המשרד'!$E$8:$E$150,0)))</f>
        <v/>
      </c>
      <c r="E179" s="17"/>
      <c r="F179" s="26" t="str">
        <f>IF(G179="","",COUNTIFS($D$8:$D179,$D179))</f>
        <v/>
      </c>
      <c r="G179" s="344" t="str">
        <f>IF(OR($E179="",$H179=""),"",IFERROR(CONCATENATE($D179,".",COUNTIFS($D$8:$D179,$D179)),"טעות בהזנה"))</f>
        <v/>
      </c>
      <c r="H179" s="99"/>
      <c r="I179" s="275" t="str">
        <f>IF($E179="","",IF($D179="","",INDEX('פעילויות המשרד'!G:G,MATCH($D179,'פעילויות המשרד'!$D:$D,0))))</f>
        <v/>
      </c>
      <c r="J179" s="275" t="str">
        <f>IF($E179="","",IF($D179="","",INDEX('פעילויות המשרד'!H:H,MATCH($D179,'פעילויות המשרד'!$D:$D,0))))</f>
        <v/>
      </c>
      <c r="K179" s="275" t="str">
        <f>IF($E179="","",IF($D179="","",INDEX('פעילויות המשרד'!K:K,MATCH($D179,'פעילויות המשרד'!$D:$D,0))))</f>
        <v/>
      </c>
      <c r="L179" s="275" t="str">
        <f>IF($E179="","",IF($D179="","",INDEX('פעילויות המשרד'!L:L,MATCH($D179,'פעילויות המשרד'!$D:$D,0))))</f>
        <v/>
      </c>
      <c r="M179" s="275" t="str">
        <f>IF($E179="","",IF($D179="","",INDEX('פעילויות המשרד'!X:X,MATCH($D179,'פעילויות המשרד'!$D:$D,0))))</f>
        <v/>
      </c>
      <c r="N179" s="99"/>
      <c r="O179" s="99"/>
      <c r="P179" s="100"/>
      <c r="Q179" s="100"/>
      <c r="R179" s="98"/>
      <c r="S179" s="101"/>
      <c r="T179" s="99"/>
      <c r="U179" s="103"/>
      <c r="V179" s="99"/>
      <c r="W179" s="103"/>
      <c r="X179" s="99"/>
      <c r="Y179" s="103"/>
      <c r="Z179" s="99"/>
      <c r="AA179" s="103"/>
      <c r="AB179" s="99"/>
      <c r="AC179" s="103"/>
      <c r="AD179" s="121" t="str">
        <f t="shared" si="8"/>
        <v/>
      </c>
      <c r="AE179" s="92"/>
      <c r="AI179" s="26">
        <f>ROWS($AI$7:$AI178)</f>
        <v>172</v>
      </c>
      <c r="AJ179" s="85" t="str">
        <f>IF(OR($T179="",$G179=""),"",MAX($AJ$7:$AN178)+1)</f>
        <v/>
      </c>
      <c r="AK179" s="85" t="str">
        <f>IF(OR(V179="",$G179=""),"",MAX($AJ$7:$AN178,$AJ179:AJ179)+1)</f>
        <v/>
      </c>
      <c r="AL179" s="85" t="str">
        <f>IF(OR(X179="",$G179=""),"",MAX($AJ$7:$AN178,$AJ179:AK179)+1)</f>
        <v/>
      </c>
      <c r="AM179" s="85" t="str">
        <f>IF(OR(Z179="",$G179=""),"",MAX($AJ$7:$AN178,$AJ179:AL179)+1)</f>
        <v/>
      </c>
      <c r="AN179" s="85" t="str">
        <f>IF(OR(AB179="",$G179=""),"",MAX($AJ$7:$AN178,$AJ179:AM179)+1)</f>
        <v/>
      </c>
      <c r="AP179" s="85" t="str">
        <f>IF($G179="","",MAX($AP$7:$AP178)+1)</f>
        <v/>
      </c>
      <c r="AQ179" s="85" t="str">
        <f>IF($G179="","",IF($Q179="","",RANK($Q179,$Q$8:$Q$1000,1)+COUNTIFS($Q$8:$Q179,$Q179)-1))</f>
        <v/>
      </c>
      <c r="AR179" s="85" t="str">
        <f>IF($G179="","",IF($AW179="","",RANK($AW179,$AW$8:$AW$1000,1)+COUNTIFS($AW$8:$AW179,$AW179)-1))</f>
        <v/>
      </c>
      <c r="AS179" s="85" t="str">
        <f>IF($G179="","",IF($AX179="","",RANK($AX179,$AX$8:$AX$1000,1)+COUNTIFS($AX$8:$AX179,$AX179)-1))</f>
        <v/>
      </c>
      <c r="AU179" s="85" t="str">
        <f t="shared" si="9"/>
        <v/>
      </c>
      <c r="AW179" s="209" t="str">
        <f ca="1">IF($G179="","",IF($Q179="","",IF(AND($S179&lt;1,$Q179&lt;TODAY()),$Q179,"")))</f>
        <v/>
      </c>
      <c r="AX179" s="209" t="str">
        <f t="shared" ca="1" si="11"/>
        <v/>
      </c>
    </row>
    <row r="180" spans="1:50">
      <c r="A180" s="20" t="str">
        <f>IF('יעדים משרדיים ותקשובים'!$E$7="","",'יעדים משרדיים ותקשובים'!$E$7)</f>
        <v>משרד ראש הממשלה</v>
      </c>
      <c r="B180" s="20" t="str">
        <f>IF('יעדים משרדיים ותקשובים'!$I$9="","",'יעדים משרדיים ותקשובים'!$I$9)</f>
        <v>pmo</v>
      </c>
      <c r="C180" s="26">
        <f>ROWS($C$7:$C179)</f>
        <v>173</v>
      </c>
      <c r="D180" s="26" t="str">
        <f>IF(E180="","",INDEX('פעילויות המשרד'!$D$8:$D$150,MATCH(E180,'פעילויות המשרד'!$E$8:$E$150,0)))</f>
        <v/>
      </c>
      <c r="E180" s="17"/>
      <c r="F180" s="26" t="str">
        <f>IF(G180="","",COUNTIFS($D$8:$D180,$D180))</f>
        <v/>
      </c>
      <c r="G180" s="344" t="str">
        <f>IF(OR($E180="",$H180=""),"",IFERROR(CONCATENATE($D180,".",COUNTIFS($D$8:$D180,$D180)),"טעות בהזנה"))</f>
        <v/>
      </c>
      <c r="H180" s="99"/>
      <c r="I180" s="275" t="str">
        <f>IF($E180="","",IF($D180="","",INDEX('פעילויות המשרד'!G:G,MATCH($D180,'פעילויות המשרד'!$D:$D,0))))</f>
        <v/>
      </c>
      <c r="J180" s="275" t="str">
        <f>IF($E180="","",IF($D180="","",INDEX('פעילויות המשרד'!H:H,MATCH($D180,'פעילויות המשרד'!$D:$D,0))))</f>
        <v/>
      </c>
      <c r="K180" s="275" t="str">
        <f>IF($E180="","",IF($D180="","",INDEX('פעילויות המשרד'!K:K,MATCH($D180,'פעילויות המשרד'!$D:$D,0))))</f>
        <v/>
      </c>
      <c r="L180" s="275" t="str">
        <f>IF($E180="","",IF($D180="","",INDEX('פעילויות המשרד'!L:L,MATCH($D180,'פעילויות המשרד'!$D:$D,0))))</f>
        <v/>
      </c>
      <c r="M180" s="275" t="str">
        <f>IF($E180="","",IF($D180="","",INDEX('פעילויות המשרד'!X:X,MATCH($D180,'פעילויות המשרד'!$D:$D,0))))</f>
        <v/>
      </c>
      <c r="N180" s="99"/>
      <c r="O180" s="99"/>
      <c r="P180" s="100"/>
      <c r="Q180" s="100"/>
      <c r="R180" s="98"/>
      <c r="S180" s="101"/>
      <c r="T180" s="99"/>
      <c r="U180" s="103"/>
      <c r="V180" s="99"/>
      <c r="W180" s="103"/>
      <c r="X180" s="99"/>
      <c r="Y180" s="103"/>
      <c r="Z180" s="99"/>
      <c r="AA180" s="103"/>
      <c r="AB180" s="99"/>
      <c r="AC180" s="103"/>
      <c r="AD180" s="121" t="str">
        <f t="shared" si="8"/>
        <v/>
      </c>
      <c r="AE180" s="92"/>
      <c r="AI180" s="26">
        <f>ROWS($AI$7:$AI179)</f>
        <v>173</v>
      </c>
      <c r="AJ180" s="85" t="str">
        <f>IF(OR($T180="",$G180=""),"",MAX($AJ$7:$AN179)+1)</f>
        <v/>
      </c>
      <c r="AK180" s="85" t="str">
        <f>IF(OR(V180="",$G180=""),"",MAX($AJ$7:$AN179,$AJ180:AJ180)+1)</f>
        <v/>
      </c>
      <c r="AL180" s="85" t="str">
        <f>IF(OR(X180="",$G180=""),"",MAX($AJ$7:$AN179,$AJ180:AK180)+1)</f>
        <v/>
      </c>
      <c r="AM180" s="85" t="str">
        <f>IF(OR(Z180="",$G180=""),"",MAX($AJ$7:$AN179,$AJ180:AL180)+1)</f>
        <v/>
      </c>
      <c r="AN180" s="85" t="str">
        <f>IF(OR(AB180="",$G180=""),"",MAX($AJ$7:$AN179,$AJ180:AM180)+1)</f>
        <v/>
      </c>
      <c r="AP180" s="85" t="str">
        <f>IF($G180="","",MAX($AP$7:$AP179)+1)</f>
        <v/>
      </c>
      <c r="AQ180" s="85" t="str">
        <f>IF($G180="","",IF($Q180="","",RANK($Q180,$Q$8:$Q$1000,1)+COUNTIFS($Q$8:$Q180,$Q180)-1))</f>
        <v/>
      </c>
      <c r="AR180" s="85" t="str">
        <f>IF($G180="","",IF($AW180="","",RANK($AW180,$AW$8:$AW$1000,1)+COUNTIFS($AW$8:$AW180,$AW180)-1))</f>
        <v/>
      </c>
      <c r="AS180" s="85" t="str">
        <f>IF($G180="","",IF($AX180="","",RANK($AX180,$AX$8:$AX$1000,1)+COUNTIFS($AX$8:$AX180,$AX180)-1))</f>
        <v/>
      </c>
      <c r="AU180" s="85" t="str">
        <f t="shared" si="9"/>
        <v/>
      </c>
      <c r="AW180" s="209" t="str">
        <f ca="1">IF($G180="","",IF($Q180="","",IF(AND($S180&lt;1,$Q180&lt;TODAY()),$Q180,"")))</f>
        <v/>
      </c>
      <c r="AX180" s="209" t="str">
        <f t="shared" ca="1" si="11"/>
        <v/>
      </c>
    </row>
    <row r="181" spans="1:50">
      <c r="A181" s="20" t="str">
        <f>IF('יעדים משרדיים ותקשובים'!$E$7="","",'יעדים משרדיים ותקשובים'!$E$7)</f>
        <v>משרד ראש הממשלה</v>
      </c>
      <c r="B181" s="20" t="str">
        <f>IF('יעדים משרדיים ותקשובים'!$I$9="","",'יעדים משרדיים ותקשובים'!$I$9)</f>
        <v>pmo</v>
      </c>
      <c r="C181" s="26">
        <f>ROWS($C$7:$C180)</f>
        <v>174</v>
      </c>
      <c r="D181" s="26" t="str">
        <f>IF(E181="","",INDEX('פעילויות המשרד'!$D$8:$D$150,MATCH(E181,'פעילויות המשרד'!$E$8:$E$150,0)))</f>
        <v/>
      </c>
      <c r="E181" s="17"/>
      <c r="F181" s="26" t="str">
        <f>IF(G181="","",COUNTIFS($D$8:$D181,$D181))</f>
        <v/>
      </c>
      <c r="G181" s="344" t="str">
        <f>IF(OR($E181="",$H181=""),"",IFERROR(CONCATENATE($D181,".",COUNTIFS($D$8:$D181,$D181)),"טעות בהזנה"))</f>
        <v/>
      </c>
      <c r="H181" s="102"/>
      <c r="I181" s="275" t="str">
        <f>IF($E181="","",IF($D181="","",INDEX('פעילויות המשרד'!G:G,MATCH($D181,'פעילויות המשרד'!$D:$D,0))))</f>
        <v/>
      </c>
      <c r="J181" s="275" t="str">
        <f>IF($E181="","",IF($D181="","",INDEX('פעילויות המשרד'!H:H,MATCH($D181,'פעילויות המשרד'!$D:$D,0))))</f>
        <v/>
      </c>
      <c r="K181" s="275" t="str">
        <f>IF($E181="","",IF($D181="","",INDEX('פעילויות המשרד'!K:K,MATCH($D181,'פעילויות המשרד'!$D:$D,0))))</f>
        <v/>
      </c>
      <c r="L181" s="275" t="str">
        <f>IF($E181="","",IF($D181="","",INDEX('פעילויות המשרד'!L:L,MATCH($D181,'פעילויות המשרד'!$D:$D,0))))</f>
        <v/>
      </c>
      <c r="M181" s="275" t="str">
        <f>IF($E181="","",IF($D181="","",INDEX('פעילויות המשרד'!X:X,MATCH($D181,'פעילויות המשרד'!$D:$D,0))))</f>
        <v/>
      </c>
      <c r="N181" s="102"/>
      <c r="O181" s="102"/>
      <c r="P181" s="100"/>
      <c r="Q181" s="100"/>
      <c r="R181" s="98"/>
      <c r="S181" s="101"/>
      <c r="T181" s="99"/>
      <c r="U181" s="103"/>
      <c r="V181" s="99"/>
      <c r="W181" s="103"/>
      <c r="X181" s="99"/>
      <c r="Y181" s="103"/>
      <c r="Z181" s="99"/>
      <c r="AA181" s="103"/>
      <c r="AB181" s="99"/>
      <c r="AC181" s="103"/>
      <c r="AD181" s="121" t="str">
        <f t="shared" si="8"/>
        <v/>
      </c>
      <c r="AE181" s="17"/>
      <c r="AI181" s="26">
        <f>ROWS($AI$7:$AI180)</f>
        <v>174</v>
      </c>
      <c r="AJ181" s="85" t="str">
        <f>IF(OR($T181="",$G181=""),"",MAX($AJ$7:$AN180)+1)</f>
        <v/>
      </c>
      <c r="AK181" s="85" t="str">
        <f>IF(OR(V181="",$G181=""),"",MAX($AJ$7:$AN180,$AJ181:AJ181)+1)</f>
        <v/>
      </c>
      <c r="AL181" s="85" t="str">
        <f>IF(OR(X181="",$G181=""),"",MAX($AJ$7:$AN180,$AJ181:AK181)+1)</f>
        <v/>
      </c>
      <c r="AM181" s="85" t="str">
        <f>IF(OR(Z181="",$G181=""),"",MAX($AJ$7:$AN180,$AJ181:AL181)+1)</f>
        <v/>
      </c>
      <c r="AN181" s="85" t="str">
        <f>IF(OR(AB181="",$G181=""),"",MAX($AJ$7:$AN180,$AJ181:AM181)+1)</f>
        <v/>
      </c>
      <c r="AP181" s="85" t="str">
        <f>IF($G181="","",MAX($AP$7:$AP180)+1)</f>
        <v/>
      </c>
      <c r="AQ181" s="85" t="str">
        <f>IF($G181="","",IF($Q181="","",RANK($Q181,$Q$8:$Q$1000,1)+COUNTIFS($Q$8:$Q181,$Q181)-1))</f>
        <v/>
      </c>
      <c r="AR181" s="85" t="str">
        <f>IF($G181="","",IF($AW181="","",RANK($AW181,$AW$8:$AW$1000,1)+COUNTIFS($AW$8:$AW181,$AW181)-1))</f>
        <v/>
      </c>
      <c r="AS181" s="85" t="str">
        <f>IF($G181="","",IF($AX181="","",RANK($AX181,$AX$8:$AX$1000,1)+COUNTIFS($AX$8:$AX181,$AX181)-1))</f>
        <v/>
      </c>
      <c r="AU181" s="85" t="str">
        <f t="shared" si="9"/>
        <v/>
      </c>
      <c r="AW181" s="209" t="str">
        <f ca="1">IF($G181="","",IF($Q181="","",IF(AND($S181&lt;1,$Q181&lt;TODAY()),$Q181,"")))</f>
        <v/>
      </c>
      <c r="AX181" s="209" t="str">
        <f t="shared" ca="1" si="11"/>
        <v/>
      </c>
    </row>
    <row r="182" spans="1:50">
      <c r="A182" s="20" t="str">
        <f>IF('יעדים משרדיים ותקשובים'!$E$7="","",'יעדים משרדיים ותקשובים'!$E$7)</f>
        <v>משרד ראש הממשלה</v>
      </c>
      <c r="B182" s="20" t="str">
        <f>IF('יעדים משרדיים ותקשובים'!$I$9="","",'יעדים משרדיים ותקשובים'!$I$9)</f>
        <v>pmo</v>
      </c>
      <c r="C182" s="26">
        <f>ROWS($C$7:$C181)</f>
        <v>175</v>
      </c>
      <c r="D182" s="26" t="str">
        <f>IF(E182="","",INDEX('פעילויות המשרד'!$D$8:$D$150,MATCH(E182,'פעילויות המשרד'!$E$8:$E$150,0)))</f>
        <v/>
      </c>
      <c r="E182" s="17"/>
      <c r="F182" s="26" t="str">
        <f>IF(G182="","",COUNTIFS($D$8:$D182,$D182))</f>
        <v/>
      </c>
      <c r="G182" s="344" t="str">
        <f>IF(OR($E182="",$H182=""),"",IFERROR(CONCATENATE($D182,".",COUNTIFS($D$8:$D182,$D182)),"טעות בהזנה"))</f>
        <v/>
      </c>
      <c r="H182" s="102"/>
      <c r="I182" s="275" t="str">
        <f>IF($E182="","",IF($D182="","",INDEX('פעילויות המשרד'!G:G,MATCH($D182,'פעילויות המשרד'!$D:$D,0))))</f>
        <v/>
      </c>
      <c r="J182" s="275" t="str">
        <f>IF($E182="","",IF($D182="","",INDEX('פעילויות המשרד'!H:H,MATCH($D182,'פעילויות המשרד'!$D:$D,0))))</f>
        <v/>
      </c>
      <c r="K182" s="275" t="str">
        <f>IF($E182="","",IF($D182="","",INDEX('פעילויות המשרד'!K:K,MATCH($D182,'פעילויות המשרד'!$D:$D,0))))</f>
        <v/>
      </c>
      <c r="L182" s="275" t="str">
        <f>IF($E182="","",IF($D182="","",INDEX('פעילויות המשרד'!L:L,MATCH($D182,'פעילויות המשרד'!$D:$D,0))))</f>
        <v/>
      </c>
      <c r="M182" s="275" t="str">
        <f>IF($E182="","",IF($D182="","",INDEX('פעילויות המשרד'!X:X,MATCH($D182,'פעילויות המשרד'!$D:$D,0))))</f>
        <v/>
      </c>
      <c r="N182" s="102"/>
      <c r="O182" s="102"/>
      <c r="P182" s="100"/>
      <c r="Q182" s="100"/>
      <c r="R182" s="98"/>
      <c r="S182" s="101"/>
      <c r="T182" s="99"/>
      <c r="U182" s="103"/>
      <c r="V182" s="99"/>
      <c r="W182" s="103"/>
      <c r="X182" s="99"/>
      <c r="Y182" s="103"/>
      <c r="Z182" s="99"/>
      <c r="AA182" s="103"/>
      <c r="AB182" s="99"/>
      <c r="AC182" s="103"/>
      <c r="AD182" s="121" t="str">
        <f t="shared" si="8"/>
        <v/>
      </c>
      <c r="AE182" s="17"/>
      <c r="AI182" s="26">
        <f>ROWS($AI$7:$AI181)</f>
        <v>175</v>
      </c>
      <c r="AJ182" s="85" t="str">
        <f>IF(OR($T182="",$G182=""),"",MAX($AJ$7:$AN181)+1)</f>
        <v/>
      </c>
      <c r="AK182" s="85" t="str">
        <f>IF(OR(V182="",$G182=""),"",MAX($AJ$7:$AN181,$AJ182:AJ182)+1)</f>
        <v/>
      </c>
      <c r="AL182" s="85" t="str">
        <f>IF(OR(X182="",$G182=""),"",MAX($AJ$7:$AN181,$AJ182:AK182)+1)</f>
        <v/>
      </c>
      <c r="AM182" s="85" t="str">
        <f>IF(OR(Z182="",$G182=""),"",MAX($AJ$7:$AN181,$AJ182:AL182)+1)</f>
        <v/>
      </c>
      <c r="AN182" s="85" t="str">
        <f>IF(OR(AB182="",$G182=""),"",MAX($AJ$7:$AN181,$AJ182:AM182)+1)</f>
        <v/>
      </c>
      <c r="AP182" s="85" t="str">
        <f>IF($G182="","",MAX($AP$7:$AP181)+1)</f>
        <v/>
      </c>
      <c r="AQ182" s="85" t="str">
        <f>IF($G182="","",IF($Q182="","",RANK($Q182,$Q$8:$Q$1000,1)+COUNTIFS($Q$8:$Q182,$Q182)-1))</f>
        <v/>
      </c>
      <c r="AR182" s="85" t="str">
        <f>IF($G182="","",IF($AW182="","",RANK($AW182,$AW$8:$AW$1000,1)+COUNTIFS($AW$8:$AW182,$AW182)-1))</f>
        <v/>
      </c>
      <c r="AS182" s="85" t="str">
        <f>IF($G182="","",IF($AX182="","",RANK($AX182,$AX$8:$AX$1000,1)+COUNTIFS($AX$8:$AX182,$AX182)-1))</f>
        <v/>
      </c>
      <c r="AU182" s="85" t="str">
        <f t="shared" si="9"/>
        <v/>
      </c>
      <c r="AW182" s="209" t="str">
        <f ca="1">IF($G182="","",IF($Q182="","",IF(AND($S182&lt;1,$Q182&lt;TODAY()),$Q182,"")))</f>
        <v/>
      </c>
      <c r="AX182" s="209" t="str">
        <f t="shared" ca="1" si="11"/>
        <v/>
      </c>
    </row>
    <row r="183" spans="1:50">
      <c r="A183" s="20" t="str">
        <f>IF('יעדים משרדיים ותקשובים'!$E$7="","",'יעדים משרדיים ותקשובים'!$E$7)</f>
        <v>משרד ראש הממשלה</v>
      </c>
      <c r="B183" s="20" t="str">
        <f>IF('יעדים משרדיים ותקשובים'!$I$9="","",'יעדים משרדיים ותקשובים'!$I$9)</f>
        <v>pmo</v>
      </c>
      <c r="C183" s="26">
        <f>ROWS($C$7:$C182)</f>
        <v>176</v>
      </c>
      <c r="D183" s="26" t="str">
        <f>IF(E183="","",INDEX('פעילויות המשרד'!$D$8:$D$150,MATCH(E183,'פעילויות המשרד'!$E$8:$E$150,0)))</f>
        <v/>
      </c>
      <c r="E183" s="17"/>
      <c r="F183" s="26" t="str">
        <f>IF(G183="","",COUNTIFS($D$8:$D183,$D183))</f>
        <v/>
      </c>
      <c r="G183" s="344" t="str">
        <f>IF(OR($E183="",$H183=""),"",IFERROR(CONCATENATE($D183,".",COUNTIFS($D$8:$D183,$D183)),"טעות בהזנה"))</f>
        <v/>
      </c>
      <c r="H183" s="102"/>
      <c r="I183" s="275" t="str">
        <f>IF($E183="","",IF($D183="","",INDEX('פעילויות המשרד'!G:G,MATCH($D183,'פעילויות המשרד'!$D:$D,0))))</f>
        <v/>
      </c>
      <c r="J183" s="275" t="str">
        <f>IF($E183="","",IF($D183="","",INDEX('פעילויות המשרד'!H:H,MATCH($D183,'פעילויות המשרד'!$D:$D,0))))</f>
        <v/>
      </c>
      <c r="K183" s="275" t="str">
        <f>IF($E183="","",IF($D183="","",INDEX('פעילויות המשרד'!K:K,MATCH($D183,'פעילויות המשרד'!$D:$D,0))))</f>
        <v/>
      </c>
      <c r="L183" s="275" t="str">
        <f>IF($E183="","",IF($D183="","",INDEX('פעילויות המשרד'!L:L,MATCH($D183,'פעילויות המשרד'!$D:$D,0))))</f>
        <v/>
      </c>
      <c r="M183" s="275" t="str">
        <f>IF($E183="","",IF($D183="","",INDEX('פעילויות המשרד'!X:X,MATCH($D183,'פעילויות המשרד'!$D:$D,0))))</f>
        <v/>
      </c>
      <c r="N183" s="102"/>
      <c r="O183" s="102"/>
      <c r="P183" s="100"/>
      <c r="Q183" s="100"/>
      <c r="R183" s="98"/>
      <c r="S183" s="101"/>
      <c r="T183" s="99"/>
      <c r="U183" s="103"/>
      <c r="V183" s="99"/>
      <c r="W183" s="103"/>
      <c r="X183" s="99"/>
      <c r="Y183" s="103"/>
      <c r="Z183" s="99"/>
      <c r="AA183" s="103"/>
      <c r="AB183" s="99"/>
      <c r="AC183" s="103"/>
      <c r="AD183" s="121" t="str">
        <f t="shared" si="8"/>
        <v/>
      </c>
      <c r="AE183" s="17"/>
      <c r="AI183" s="26">
        <f>ROWS($AI$7:$AI182)</f>
        <v>176</v>
      </c>
      <c r="AJ183" s="85" t="str">
        <f>IF(OR($T183="",$G183=""),"",MAX($AJ$7:$AN182)+1)</f>
        <v/>
      </c>
      <c r="AK183" s="85" t="str">
        <f>IF(OR(V183="",$G183=""),"",MAX($AJ$7:$AN182,$AJ183:AJ183)+1)</f>
        <v/>
      </c>
      <c r="AL183" s="85" t="str">
        <f>IF(OR(X183="",$G183=""),"",MAX($AJ$7:$AN182,$AJ183:AK183)+1)</f>
        <v/>
      </c>
      <c r="AM183" s="85" t="str">
        <f>IF(OR(Z183="",$G183=""),"",MAX($AJ$7:$AN182,$AJ183:AL183)+1)</f>
        <v/>
      </c>
      <c r="AN183" s="85" t="str">
        <f>IF(OR(AB183="",$G183=""),"",MAX($AJ$7:$AN182,$AJ183:AM183)+1)</f>
        <v/>
      </c>
      <c r="AP183" s="85" t="str">
        <f>IF($G183="","",MAX($AP$7:$AP182)+1)</f>
        <v/>
      </c>
      <c r="AQ183" s="85" t="str">
        <f>IF($G183="","",IF($Q183="","",RANK($Q183,$Q$8:$Q$1000,1)+COUNTIFS($Q$8:$Q183,$Q183)-1))</f>
        <v/>
      </c>
      <c r="AR183" s="85" t="str">
        <f>IF($G183="","",IF($AW183="","",RANK($AW183,$AW$8:$AW$1000,1)+COUNTIFS($AW$8:$AW183,$AW183)-1))</f>
        <v/>
      </c>
      <c r="AS183" s="85" t="str">
        <f>IF($G183="","",IF($AX183="","",RANK($AX183,$AX$8:$AX$1000,1)+COUNTIFS($AX$8:$AX183,$AX183)-1))</f>
        <v/>
      </c>
      <c r="AU183" s="85" t="str">
        <f t="shared" si="9"/>
        <v/>
      </c>
      <c r="AW183" s="209" t="str">
        <f t="shared" ca="1" si="10"/>
        <v/>
      </c>
      <c r="AX183" s="209" t="str">
        <f t="shared" ca="1" si="11"/>
        <v/>
      </c>
    </row>
    <row r="184" spans="1:50">
      <c r="A184" s="20" t="str">
        <f>IF('יעדים משרדיים ותקשובים'!$E$7="","",'יעדים משרדיים ותקשובים'!$E$7)</f>
        <v>משרד ראש הממשלה</v>
      </c>
      <c r="B184" s="20" t="str">
        <f>IF('יעדים משרדיים ותקשובים'!$I$9="","",'יעדים משרדיים ותקשובים'!$I$9)</f>
        <v>pmo</v>
      </c>
      <c r="C184" s="26">
        <f>ROWS($C$7:$C183)</f>
        <v>177</v>
      </c>
      <c r="D184" s="26" t="str">
        <f>IF(E184="","",INDEX('פעילויות המשרד'!$D$8:$D$150,MATCH(E184,'פעילויות המשרד'!$E$8:$E$150,0)))</f>
        <v/>
      </c>
      <c r="E184" s="17"/>
      <c r="F184" s="26" t="str">
        <f>IF(G184="","",COUNTIFS($D$8:$D184,$D184))</f>
        <v/>
      </c>
      <c r="G184" s="344" t="str">
        <f>IF(OR($E184="",$H184=""),"",IFERROR(CONCATENATE($D184,".",COUNTIFS($D$8:$D184,$D184)),"טעות בהזנה"))</f>
        <v/>
      </c>
      <c r="H184" s="102"/>
      <c r="I184" s="275" t="str">
        <f>IF($E184="","",IF($D184="","",INDEX('פעילויות המשרד'!G:G,MATCH($D184,'פעילויות המשרד'!$D:$D,0))))</f>
        <v/>
      </c>
      <c r="J184" s="275" t="str">
        <f>IF($E184="","",IF($D184="","",INDEX('פעילויות המשרד'!H:H,MATCH($D184,'פעילויות המשרד'!$D:$D,0))))</f>
        <v/>
      </c>
      <c r="K184" s="275" t="str">
        <f>IF($E184="","",IF($D184="","",INDEX('פעילויות המשרד'!K:K,MATCH($D184,'פעילויות המשרד'!$D:$D,0))))</f>
        <v/>
      </c>
      <c r="L184" s="275" t="str">
        <f>IF($E184="","",IF($D184="","",INDEX('פעילויות המשרד'!L:L,MATCH($D184,'פעילויות המשרד'!$D:$D,0))))</f>
        <v/>
      </c>
      <c r="M184" s="275" t="str">
        <f>IF($E184="","",IF($D184="","",INDEX('פעילויות המשרד'!X:X,MATCH($D184,'פעילויות המשרד'!$D:$D,0))))</f>
        <v/>
      </c>
      <c r="N184" s="102"/>
      <c r="O184" s="102"/>
      <c r="P184" s="100"/>
      <c r="Q184" s="100"/>
      <c r="R184" s="98"/>
      <c r="S184" s="101"/>
      <c r="T184" s="99"/>
      <c r="U184" s="103"/>
      <c r="V184" s="99"/>
      <c r="W184" s="103"/>
      <c r="X184" s="99"/>
      <c r="Y184" s="103"/>
      <c r="Z184" s="99"/>
      <c r="AA184" s="103"/>
      <c r="AB184" s="99"/>
      <c r="AC184" s="103"/>
      <c r="AD184" s="121" t="str">
        <f t="shared" si="8"/>
        <v/>
      </c>
      <c r="AE184" s="17"/>
      <c r="AI184" s="26">
        <f>ROWS($AI$7:$AI183)</f>
        <v>177</v>
      </c>
      <c r="AJ184" s="85" t="str">
        <f>IF(OR($T184="",$G184=""),"",MAX($AJ$7:$AN183)+1)</f>
        <v/>
      </c>
      <c r="AK184" s="85" t="str">
        <f>IF(OR(V184="",$G184=""),"",MAX($AJ$7:$AN183,$AJ184:AJ184)+1)</f>
        <v/>
      </c>
      <c r="AL184" s="85" t="str">
        <f>IF(OR(X184="",$G184=""),"",MAX($AJ$7:$AN183,$AJ184:AK184)+1)</f>
        <v/>
      </c>
      <c r="AM184" s="85" t="str">
        <f>IF(OR(Z184="",$G184=""),"",MAX($AJ$7:$AN183,$AJ184:AL184)+1)</f>
        <v/>
      </c>
      <c r="AN184" s="85" t="str">
        <f>IF(OR(AB184="",$G184=""),"",MAX($AJ$7:$AN183,$AJ184:AM184)+1)</f>
        <v/>
      </c>
      <c r="AP184" s="85" t="str">
        <f>IF($G184="","",MAX($AP$7:$AP183)+1)</f>
        <v/>
      </c>
      <c r="AQ184" s="85" t="str">
        <f>IF($G184="","",IF($Q184="","",RANK($Q184,$Q$8:$Q$1000,1)+COUNTIFS($Q$8:$Q184,$Q184)-1))</f>
        <v/>
      </c>
      <c r="AR184" s="85" t="str">
        <f>IF($G184="","",IF($AW184="","",RANK($AW184,$AW$8:$AW$1000,1)+COUNTIFS($AW$8:$AW184,$AW184)-1))</f>
        <v/>
      </c>
      <c r="AS184" s="85" t="str">
        <f>IF($G184="","",IF($AX184="","",RANK($AX184,$AX$8:$AX$1000,1)+COUNTIFS($AX$8:$AX184,$AX184)-1))</f>
        <v/>
      </c>
      <c r="AU184" s="85" t="str">
        <f t="shared" si="9"/>
        <v/>
      </c>
      <c r="AW184" s="209" t="str">
        <f t="shared" ca="1" si="10"/>
        <v/>
      </c>
      <c r="AX184" s="209" t="str">
        <f t="shared" ca="1" si="11"/>
        <v/>
      </c>
    </row>
    <row r="185" spans="1:50">
      <c r="A185" s="20" t="str">
        <f>IF('יעדים משרדיים ותקשובים'!$E$7="","",'יעדים משרדיים ותקשובים'!$E$7)</f>
        <v>משרד ראש הממשלה</v>
      </c>
      <c r="B185" s="20" t="str">
        <f>IF('יעדים משרדיים ותקשובים'!$I$9="","",'יעדים משרדיים ותקשובים'!$I$9)</f>
        <v>pmo</v>
      </c>
      <c r="C185" s="26">
        <f>ROWS($C$7:$C184)</f>
        <v>178</v>
      </c>
      <c r="D185" s="26" t="str">
        <f>IF(E185="","",INDEX('פעילויות המשרד'!$D$8:$D$150,MATCH(E185,'פעילויות המשרד'!$E$8:$E$150,0)))</f>
        <v/>
      </c>
      <c r="E185" s="17"/>
      <c r="F185" s="26" t="str">
        <f>IF(G185="","",COUNTIFS($D$8:$D185,$D185))</f>
        <v/>
      </c>
      <c r="G185" s="344" t="str">
        <f>IF(OR($E185="",$H185=""),"",IFERROR(CONCATENATE($D185,".",COUNTIFS($D$8:$D185,$D185)),"טעות בהזנה"))</f>
        <v/>
      </c>
      <c r="H185" s="102"/>
      <c r="I185" s="275" t="str">
        <f>IF($E185="","",IF($D185="","",INDEX('פעילויות המשרד'!G:G,MATCH($D185,'פעילויות המשרד'!$D:$D,0))))</f>
        <v/>
      </c>
      <c r="J185" s="275" t="str">
        <f>IF($E185="","",IF($D185="","",INDEX('פעילויות המשרד'!H:H,MATCH($D185,'פעילויות המשרד'!$D:$D,0))))</f>
        <v/>
      </c>
      <c r="K185" s="275" t="str">
        <f>IF($E185="","",IF($D185="","",INDEX('פעילויות המשרד'!K:K,MATCH($D185,'פעילויות המשרד'!$D:$D,0))))</f>
        <v/>
      </c>
      <c r="L185" s="275" t="str">
        <f>IF($E185="","",IF($D185="","",INDEX('פעילויות המשרד'!L:L,MATCH($D185,'פעילויות המשרד'!$D:$D,0))))</f>
        <v/>
      </c>
      <c r="M185" s="275" t="str">
        <f>IF($E185="","",IF($D185="","",INDEX('פעילויות המשרד'!X:X,MATCH($D185,'פעילויות המשרד'!$D:$D,0))))</f>
        <v/>
      </c>
      <c r="N185" s="102"/>
      <c r="O185" s="102"/>
      <c r="P185" s="100"/>
      <c r="Q185" s="100"/>
      <c r="R185" s="98"/>
      <c r="S185" s="101"/>
      <c r="T185" s="99"/>
      <c r="U185" s="103"/>
      <c r="V185" s="99"/>
      <c r="W185" s="103"/>
      <c r="X185" s="99"/>
      <c r="Y185" s="103"/>
      <c r="Z185" s="99"/>
      <c r="AA185" s="103"/>
      <c r="AB185" s="99"/>
      <c r="AC185" s="103"/>
      <c r="AD185" s="121" t="str">
        <f t="shared" si="8"/>
        <v/>
      </c>
      <c r="AE185" s="17"/>
      <c r="AI185" s="26">
        <f>ROWS($AI$7:$AI184)</f>
        <v>178</v>
      </c>
      <c r="AJ185" s="85" t="str">
        <f>IF(OR($T185="",$G185=""),"",MAX($AJ$7:$AN184)+1)</f>
        <v/>
      </c>
      <c r="AK185" s="85" t="str">
        <f>IF(OR(V185="",$G185=""),"",MAX($AJ$7:$AN184,$AJ185:AJ185)+1)</f>
        <v/>
      </c>
      <c r="AL185" s="85" t="str">
        <f>IF(OR(X185="",$G185=""),"",MAX($AJ$7:$AN184,$AJ185:AK185)+1)</f>
        <v/>
      </c>
      <c r="AM185" s="85" t="str">
        <f>IF(OR(Z185="",$G185=""),"",MAX($AJ$7:$AN184,$AJ185:AL185)+1)</f>
        <v/>
      </c>
      <c r="AN185" s="85" t="str">
        <f>IF(OR(AB185="",$G185=""),"",MAX($AJ$7:$AN184,$AJ185:AM185)+1)</f>
        <v/>
      </c>
      <c r="AP185" s="85" t="str">
        <f>IF($G185="","",MAX($AP$7:$AP184)+1)</f>
        <v/>
      </c>
      <c r="AQ185" s="85" t="str">
        <f>IF($G185="","",IF($Q185="","",RANK($Q185,$Q$8:$Q$1000,1)+COUNTIFS($Q$8:$Q185,$Q185)-1))</f>
        <v/>
      </c>
      <c r="AR185" s="85" t="str">
        <f>IF($G185="","",IF($AW185="","",RANK($AW185,$AW$8:$AW$1000,1)+COUNTIFS($AW$8:$AW185,$AW185)-1))</f>
        <v/>
      </c>
      <c r="AS185" s="85" t="str">
        <f>IF($G185="","",IF($AX185="","",RANK($AX185,$AX$8:$AX$1000,1)+COUNTIFS($AX$8:$AX185,$AX185)-1))</f>
        <v/>
      </c>
      <c r="AU185" s="85" t="str">
        <f t="shared" si="9"/>
        <v/>
      </c>
      <c r="AW185" s="209" t="str">
        <f t="shared" ca="1" si="10"/>
        <v/>
      </c>
      <c r="AX185" s="209" t="str">
        <f t="shared" ca="1" si="11"/>
        <v/>
      </c>
    </row>
    <row r="186" spans="1:50">
      <c r="A186" s="20" t="str">
        <f>IF('יעדים משרדיים ותקשובים'!$E$7="","",'יעדים משרדיים ותקשובים'!$E$7)</f>
        <v>משרד ראש הממשלה</v>
      </c>
      <c r="B186" s="20" t="str">
        <f>IF('יעדים משרדיים ותקשובים'!$I$9="","",'יעדים משרדיים ותקשובים'!$I$9)</f>
        <v>pmo</v>
      </c>
      <c r="C186" s="26">
        <f>ROWS($C$7:$C185)</f>
        <v>179</v>
      </c>
      <c r="D186" s="26" t="str">
        <f>IF(E186="","",INDEX('פעילויות המשרד'!$D$8:$D$150,MATCH(E186,'פעילויות המשרד'!$E$8:$E$150,0)))</f>
        <v/>
      </c>
      <c r="E186" s="17"/>
      <c r="F186" s="26" t="str">
        <f>IF(G186="","",COUNTIFS($D$8:$D186,$D186))</f>
        <v/>
      </c>
      <c r="G186" s="344" t="str">
        <f>IF(OR($E186="",$H186=""),"",IFERROR(CONCATENATE($D186,".",COUNTIFS($D$8:$D186,$D186)),"טעות בהזנה"))</f>
        <v/>
      </c>
      <c r="H186" s="102"/>
      <c r="I186" s="275" t="str">
        <f>IF($E186="","",IF($D186="","",INDEX('פעילויות המשרד'!G:G,MATCH($D186,'פעילויות המשרד'!$D:$D,0))))</f>
        <v/>
      </c>
      <c r="J186" s="275" t="str">
        <f>IF($E186="","",IF($D186="","",INDEX('פעילויות המשרד'!H:H,MATCH($D186,'פעילויות המשרד'!$D:$D,0))))</f>
        <v/>
      </c>
      <c r="K186" s="275" t="str">
        <f>IF($E186="","",IF($D186="","",INDEX('פעילויות המשרד'!K:K,MATCH($D186,'פעילויות המשרד'!$D:$D,0))))</f>
        <v/>
      </c>
      <c r="L186" s="275" t="str">
        <f>IF($E186="","",IF($D186="","",INDEX('פעילויות המשרד'!L:L,MATCH($D186,'פעילויות המשרד'!$D:$D,0))))</f>
        <v/>
      </c>
      <c r="M186" s="275" t="str">
        <f>IF($E186="","",IF($D186="","",INDEX('פעילויות המשרד'!X:X,MATCH($D186,'פעילויות המשרד'!$D:$D,0))))</f>
        <v/>
      </c>
      <c r="N186" s="102"/>
      <c r="O186" s="102"/>
      <c r="P186" s="100"/>
      <c r="Q186" s="100"/>
      <c r="R186" s="98"/>
      <c r="S186" s="101"/>
      <c r="T186" s="99"/>
      <c r="U186" s="103"/>
      <c r="V186" s="99"/>
      <c r="W186" s="103"/>
      <c r="X186" s="99"/>
      <c r="Y186" s="103"/>
      <c r="Z186" s="99"/>
      <c r="AA186" s="103"/>
      <c r="AB186" s="99"/>
      <c r="AC186" s="103"/>
      <c r="AD186" s="121" t="str">
        <f t="shared" si="8"/>
        <v/>
      </c>
      <c r="AE186" s="17"/>
      <c r="AI186" s="26">
        <f>ROWS($AI$7:$AI185)</f>
        <v>179</v>
      </c>
      <c r="AJ186" s="85" t="str">
        <f>IF(OR($T186="",$G186=""),"",MAX($AJ$7:$AN185)+1)</f>
        <v/>
      </c>
      <c r="AK186" s="85" t="str">
        <f>IF(OR(V186="",$G186=""),"",MAX($AJ$7:$AN185,$AJ186:AJ186)+1)</f>
        <v/>
      </c>
      <c r="AL186" s="85" t="str">
        <f>IF(OR(X186="",$G186=""),"",MAX($AJ$7:$AN185,$AJ186:AK186)+1)</f>
        <v/>
      </c>
      <c r="AM186" s="85" t="str">
        <f>IF(OR(Z186="",$G186=""),"",MAX($AJ$7:$AN185,$AJ186:AL186)+1)</f>
        <v/>
      </c>
      <c r="AN186" s="85" t="str">
        <f>IF(OR(AB186="",$G186=""),"",MAX($AJ$7:$AN185,$AJ186:AM186)+1)</f>
        <v/>
      </c>
      <c r="AP186" s="85" t="str">
        <f>IF($G186="","",MAX($AP$7:$AP185)+1)</f>
        <v/>
      </c>
      <c r="AQ186" s="85" t="str">
        <f>IF($G186="","",IF($Q186="","",RANK($Q186,$Q$8:$Q$1000,1)+COUNTIFS($Q$8:$Q186,$Q186)-1))</f>
        <v/>
      </c>
      <c r="AR186" s="85" t="str">
        <f>IF($G186="","",IF($AW186="","",RANK($AW186,$AW$8:$AW$1000,1)+COUNTIFS($AW$8:$AW186,$AW186)-1))</f>
        <v/>
      </c>
      <c r="AS186" s="85" t="str">
        <f>IF($G186="","",IF($AX186="","",RANK($AX186,$AX$8:$AX$1000,1)+COUNTIFS($AX$8:$AX186,$AX186)-1))</f>
        <v/>
      </c>
      <c r="AU186" s="85" t="str">
        <f t="shared" si="9"/>
        <v/>
      </c>
      <c r="AW186" s="209" t="str">
        <f t="shared" ca="1" si="10"/>
        <v/>
      </c>
      <c r="AX186" s="209" t="str">
        <f t="shared" ca="1" si="11"/>
        <v/>
      </c>
    </row>
    <row r="187" spans="1:50">
      <c r="A187" s="20" t="str">
        <f>IF('יעדים משרדיים ותקשובים'!$E$7="","",'יעדים משרדיים ותקשובים'!$E$7)</f>
        <v>משרד ראש הממשלה</v>
      </c>
      <c r="B187" s="20" t="str">
        <f>IF('יעדים משרדיים ותקשובים'!$I$9="","",'יעדים משרדיים ותקשובים'!$I$9)</f>
        <v>pmo</v>
      </c>
      <c r="C187" s="26">
        <f>ROWS($C$7:$C186)</f>
        <v>180</v>
      </c>
      <c r="D187" s="26" t="str">
        <f>IF(E187="","",INDEX('פעילויות המשרד'!$D$8:$D$150,MATCH(E187,'פעילויות המשרד'!$E$8:$E$150,0)))</f>
        <v/>
      </c>
      <c r="E187" s="17"/>
      <c r="F187" s="26" t="str">
        <f>IF(G187="","",COUNTIFS($D$8:$D187,$D187))</f>
        <v/>
      </c>
      <c r="G187" s="344" t="str">
        <f>IF(OR($E187="",$H187=""),"",IFERROR(CONCATENATE($D187,".",COUNTIFS($D$8:$D187,$D187)),"טעות בהזנה"))</f>
        <v/>
      </c>
      <c r="H187" s="102"/>
      <c r="I187" s="275" t="str">
        <f>IF($E187="","",IF($D187="","",INDEX('פעילויות המשרד'!G:G,MATCH($D187,'פעילויות המשרד'!$D:$D,0))))</f>
        <v/>
      </c>
      <c r="J187" s="275" t="str">
        <f>IF($E187="","",IF($D187="","",INDEX('פעילויות המשרד'!H:H,MATCH($D187,'פעילויות המשרד'!$D:$D,0))))</f>
        <v/>
      </c>
      <c r="K187" s="275" t="str">
        <f>IF($E187="","",IF($D187="","",INDEX('פעילויות המשרד'!K:K,MATCH($D187,'פעילויות המשרד'!$D:$D,0))))</f>
        <v/>
      </c>
      <c r="L187" s="275" t="str">
        <f>IF($E187="","",IF($D187="","",INDEX('פעילויות המשרד'!L:L,MATCH($D187,'פעילויות המשרד'!$D:$D,0))))</f>
        <v/>
      </c>
      <c r="M187" s="275" t="str">
        <f>IF($E187="","",IF($D187="","",INDEX('פעילויות המשרד'!X:X,MATCH($D187,'פעילויות המשרד'!$D:$D,0))))</f>
        <v/>
      </c>
      <c r="N187" s="102"/>
      <c r="O187" s="102"/>
      <c r="P187" s="100"/>
      <c r="Q187" s="100"/>
      <c r="R187" s="98"/>
      <c r="S187" s="101"/>
      <c r="T187" s="99"/>
      <c r="U187" s="103"/>
      <c r="V187" s="99"/>
      <c r="W187" s="103"/>
      <c r="X187" s="99"/>
      <c r="Y187" s="103"/>
      <c r="Z187" s="99"/>
      <c r="AA187" s="103"/>
      <c r="AB187" s="99"/>
      <c r="AC187" s="103"/>
      <c r="AD187" s="121" t="str">
        <f t="shared" si="8"/>
        <v/>
      </c>
      <c r="AE187" s="17"/>
      <c r="AI187" s="26">
        <f>ROWS($AI$7:$AI186)</f>
        <v>180</v>
      </c>
      <c r="AJ187" s="85" t="str">
        <f>IF(OR($T187="",$G187=""),"",MAX($AJ$7:$AN186)+1)</f>
        <v/>
      </c>
      <c r="AK187" s="85" t="str">
        <f>IF(OR(V187="",$G187=""),"",MAX($AJ$7:$AN186,$AJ187:AJ187)+1)</f>
        <v/>
      </c>
      <c r="AL187" s="85" t="str">
        <f>IF(OR(X187="",$G187=""),"",MAX($AJ$7:$AN186,$AJ187:AK187)+1)</f>
        <v/>
      </c>
      <c r="AM187" s="85" t="str">
        <f>IF(OR(Z187="",$G187=""),"",MAX($AJ$7:$AN186,$AJ187:AL187)+1)</f>
        <v/>
      </c>
      <c r="AN187" s="85" t="str">
        <f>IF(OR(AB187="",$G187=""),"",MAX($AJ$7:$AN186,$AJ187:AM187)+1)</f>
        <v/>
      </c>
      <c r="AP187" s="85" t="str">
        <f>IF($G187="","",MAX($AP$7:$AP186)+1)</f>
        <v/>
      </c>
      <c r="AQ187" s="85" t="str">
        <f>IF($G187="","",IF($Q187="","",RANK($Q187,$Q$8:$Q$1000,1)+COUNTIFS($Q$8:$Q187,$Q187)-1))</f>
        <v/>
      </c>
      <c r="AR187" s="85" t="str">
        <f>IF($G187="","",IF($AW187="","",RANK($AW187,$AW$8:$AW$1000,1)+COUNTIFS($AW$8:$AW187,$AW187)-1))</f>
        <v/>
      </c>
      <c r="AS187" s="85" t="str">
        <f>IF($G187="","",IF($AX187="","",RANK($AX187,$AX$8:$AX$1000,1)+COUNTIFS($AX$8:$AX187,$AX187)-1))</f>
        <v/>
      </c>
      <c r="AU187" s="85" t="str">
        <f t="shared" si="9"/>
        <v/>
      </c>
      <c r="AW187" s="209" t="str">
        <f t="shared" ca="1" si="10"/>
        <v/>
      </c>
      <c r="AX187" s="209" t="str">
        <f t="shared" ca="1" si="11"/>
        <v/>
      </c>
    </row>
    <row r="188" spans="1:50">
      <c r="A188" s="20" t="str">
        <f>IF('יעדים משרדיים ותקשובים'!$E$7="","",'יעדים משרדיים ותקשובים'!$E$7)</f>
        <v>משרד ראש הממשלה</v>
      </c>
      <c r="B188" s="20" t="str">
        <f>IF('יעדים משרדיים ותקשובים'!$I$9="","",'יעדים משרדיים ותקשובים'!$I$9)</f>
        <v>pmo</v>
      </c>
      <c r="C188" s="26">
        <f>ROWS($C$7:$C187)</f>
        <v>181</v>
      </c>
      <c r="D188" s="26" t="str">
        <f>IF(E188="","",INDEX('פעילויות המשרד'!$D$8:$D$150,MATCH(E188,'פעילויות המשרד'!$E$8:$E$150,0)))</f>
        <v/>
      </c>
      <c r="E188" s="17"/>
      <c r="F188" s="26" t="str">
        <f>IF(G188="","",COUNTIFS($D$8:$D188,$D188))</f>
        <v/>
      </c>
      <c r="G188" s="344" t="str">
        <f>IF(OR($E188="",$H188=""),"",IFERROR(CONCATENATE($D188,".",COUNTIFS($D$8:$D188,$D188)),"טעות בהזנה"))</f>
        <v/>
      </c>
      <c r="H188" s="99"/>
      <c r="I188" s="275" t="str">
        <f>IF($E188="","",IF($D188="","",INDEX('פעילויות המשרד'!G:G,MATCH($D188,'פעילויות המשרד'!$D:$D,0))))</f>
        <v/>
      </c>
      <c r="J188" s="275" t="str">
        <f>IF($E188="","",IF($D188="","",INDEX('פעילויות המשרד'!H:H,MATCH($D188,'פעילויות המשרד'!$D:$D,0))))</f>
        <v/>
      </c>
      <c r="K188" s="275" t="str">
        <f>IF($E188="","",IF($D188="","",INDEX('פעילויות המשרד'!K:K,MATCH($D188,'פעילויות המשרד'!$D:$D,0))))</f>
        <v/>
      </c>
      <c r="L188" s="275" t="str">
        <f>IF($E188="","",IF($D188="","",INDEX('פעילויות המשרד'!L:L,MATCH($D188,'פעילויות המשרד'!$D:$D,0))))</f>
        <v/>
      </c>
      <c r="M188" s="275" t="str">
        <f>IF($E188="","",IF($D188="","",INDEX('פעילויות המשרד'!X:X,MATCH($D188,'פעילויות המשרד'!$D:$D,0))))</f>
        <v/>
      </c>
      <c r="N188" s="99"/>
      <c r="O188" s="99"/>
      <c r="P188" s="100"/>
      <c r="Q188" s="100"/>
      <c r="R188" s="98"/>
      <c r="S188" s="101"/>
      <c r="T188" s="99"/>
      <c r="U188" s="103"/>
      <c r="V188" s="99"/>
      <c r="W188" s="103"/>
      <c r="X188" s="99"/>
      <c r="Y188" s="103"/>
      <c r="Z188" s="99"/>
      <c r="AA188" s="103"/>
      <c r="AB188" s="99"/>
      <c r="AC188" s="103"/>
      <c r="AD188" s="121" t="str">
        <f t="shared" si="8"/>
        <v/>
      </c>
      <c r="AE188" s="92"/>
      <c r="AI188" s="26">
        <f>ROWS($AI$7:$AI187)</f>
        <v>181</v>
      </c>
      <c r="AJ188" s="85" t="str">
        <f>IF(OR($T188="",$G188=""),"",MAX($AJ$7:$AN187)+1)</f>
        <v/>
      </c>
      <c r="AK188" s="85" t="str">
        <f>IF(OR(V188="",$G188=""),"",MAX($AJ$7:$AN187,$AJ188:AJ188)+1)</f>
        <v/>
      </c>
      <c r="AL188" s="85" t="str">
        <f>IF(OR(X188="",$G188=""),"",MAX($AJ$7:$AN187,$AJ188:AK188)+1)</f>
        <v/>
      </c>
      <c r="AM188" s="85" t="str">
        <f>IF(OR(Z188="",$G188=""),"",MAX($AJ$7:$AN187,$AJ188:AL188)+1)</f>
        <v/>
      </c>
      <c r="AN188" s="85" t="str">
        <f>IF(OR(AB188="",$G188=""),"",MAX($AJ$7:$AN187,$AJ188:AM188)+1)</f>
        <v/>
      </c>
      <c r="AP188" s="85" t="str">
        <f>IF($G188="","",MAX($AP$7:$AP187)+1)</f>
        <v/>
      </c>
      <c r="AQ188" s="85" t="str">
        <f>IF($G188="","",IF($Q188="","",RANK($Q188,$Q$8:$Q$1000,1)+COUNTIFS($Q$8:$Q188,$Q188)-1))</f>
        <v/>
      </c>
      <c r="AR188" s="85" t="str">
        <f>IF($G188="","",IF($AW188="","",RANK($AW188,$AW$8:$AW$1000,1)+COUNTIFS($AW$8:$AW188,$AW188)-1))</f>
        <v/>
      </c>
      <c r="AS188" s="85" t="str">
        <f>IF($G188="","",IF($AX188="","",RANK($AX188,$AX$8:$AX$1000,1)+COUNTIFS($AX$8:$AX188,$AX188)-1))</f>
        <v/>
      </c>
      <c r="AU188" s="85" t="str">
        <f t="shared" si="9"/>
        <v/>
      </c>
      <c r="AW188" s="209" t="str">
        <f ca="1">IF($G188="","",IF($Q188="","",IF(AND($S188&lt;1,$Q188&lt;TODAY()),$Q188,"")))</f>
        <v/>
      </c>
      <c r="AX188" s="209" t="str">
        <f t="shared" ca="1" si="11"/>
        <v/>
      </c>
    </row>
    <row r="189" spans="1:50">
      <c r="A189" s="20" t="str">
        <f>IF('יעדים משרדיים ותקשובים'!$E$7="","",'יעדים משרדיים ותקשובים'!$E$7)</f>
        <v>משרד ראש הממשלה</v>
      </c>
      <c r="B189" s="20" t="str">
        <f>IF('יעדים משרדיים ותקשובים'!$I$9="","",'יעדים משרדיים ותקשובים'!$I$9)</f>
        <v>pmo</v>
      </c>
      <c r="C189" s="26">
        <f>ROWS($C$7:$C188)</f>
        <v>182</v>
      </c>
      <c r="D189" s="26" t="str">
        <f>IF(E189="","",INDEX('פעילויות המשרד'!$D$8:$D$150,MATCH(E189,'פעילויות המשרד'!$E$8:$E$150,0)))</f>
        <v/>
      </c>
      <c r="E189" s="17"/>
      <c r="F189" s="26" t="str">
        <f>IF(G189="","",COUNTIFS($D$8:$D189,$D189))</f>
        <v/>
      </c>
      <c r="G189" s="344" t="str">
        <f>IF(OR($E189="",$H189=""),"",IFERROR(CONCATENATE($D189,".",COUNTIFS($D$8:$D189,$D189)),"טעות בהזנה"))</f>
        <v/>
      </c>
      <c r="H189" s="99"/>
      <c r="I189" s="275" t="str">
        <f>IF($E189="","",IF($D189="","",INDEX('פעילויות המשרד'!G:G,MATCH($D189,'פעילויות המשרד'!$D:$D,0))))</f>
        <v/>
      </c>
      <c r="J189" s="275" t="str">
        <f>IF($E189="","",IF($D189="","",INDEX('פעילויות המשרד'!H:H,MATCH($D189,'פעילויות המשרד'!$D:$D,0))))</f>
        <v/>
      </c>
      <c r="K189" s="275" t="str">
        <f>IF($E189="","",IF($D189="","",INDEX('פעילויות המשרד'!K:K,MATCH($D189,'פעילויות המשרד'!$D:$D,0))))</f>
        <v/>
      </c>
      <c r="L189" s="275" t="str">
        <f>IF($E189="","",IF($D189="","",INDEX('פעילויות המשרד'!L:L,MATCH($D189,'פעילויות המשרד'!$D:$D,0))))</f>
        <v/>
      </c>
      <c r="M189" s="275" t="str">
        <f>IF($E189="","",IF($D189="","",INDEX('פעילויות המשרד'!X:X,MATCH($D189,'פעילויות המשרד'!$D:$D,0))))</f>
        <v/>
      </c>
      <c r="N189" s="99"/>
      <c r="O189" s="99"/>
      <c r="P189" s="100"/>
      <c r="Q189" s="100"/>
      <c r="R189" s="98"/>
      <c r="S189" s="101"/>
      <c r="T189" s="99"/>
      <c r="U189" s="103"/>
      <c r="V189" s="99"/>
      <c r="W189" s="103"/>
      <c r="X189" s="99"/>
      <c r="Y189" s="103"/>
      <c r="Z189" s="99"/>
      <c r="AA189" s="103"/>
      <c r="AB189" s="99"/>
      <c r="AC189" s="103"/>
      <c r="AD189" s="121" t="str">
        <f t="shared" si="8"/>
        <v/>
      </c>
      <c r="AE189" s="92"/>
      <c r="AI189" s="26">
        <f>ROWS($AI$7:$AI188)</f>
        <v>182</v>
      </c>
      <c r="AJ189" s="85" t="str">
        <f>IF(OR($T189="",$G189=""),"",MAX($AJ$7:$AN188)+1)</f>
        <v/>
      </c>
      <c r="AK189" s="85" t="str">
        <f>IF(OR(V189="",$G189=""),"",MAX($AJ$7:$AN188,$AJ189:AJ189)+1)</f>
        <v/>
      </c>
      <c r="AL189" s="85" t="str">
        <f>IF(OR(X189="",$G189=""),"",MAX($AJ$7:$AN188,$AJ189:AK189)+1)</f>
        <v/>
      </c>
      <c r="AM189" s="85" t="str">
        <f>IF(OR(Z189="",$G189=""),"",MAX($AJ$7:$AN188,$AJ189:AL189)+1)</f>
        <v/>
      </c>
      <c r="AN189" s="85" t="str">
        <f>IF(OR(AB189="",$G189=""),"",MAX($AJ$7:$AN188,$AJ189:AM189)+1)</f>
        <v/>
      </c>
      <c r="AP189" s="85" t="str">
        <f>IF($G189="","",MAX($AP$7:$AP188)+1)</f>
        <v/>
      </c>
      <c r="AQ189" s="85" t="str">
        <f>IF($G189="","",IF($Q189="","",RANK($Q189,$Q$8:$Q$1000,1)+COUNTIFS($Q$8:$Q189,$Q189)-1))</f>
        <v/>
      </c>
      <c r="AR189" s="85" t="str">
        <f>IF($G189="","",IF($AW189="","",RANK($AW189,$AW$8:$AW$1000,1)+COUNTIFS($AW$8:$AW189,$AW189)-1))</f>
        <v/>
      </c>
      <c r="AS189" s="85" t="str">
        <f>IF($G189="","",IF($AX189="","",RANK($AX189,$AX$8:$AX$1000,1)+COUNTIFS($AX$8:$AX189,$AX189)-1))</f>
        <v/>
      </c>
      <c r="AU189" s="85" t="str">
        <f t="shared" si="9"/>
        <v/>
      </c>
      <c r="AW189" s="209" t="str">
        <f ca="1">IF($G189="","",IF($Q189="","",IF(AND($S189&lt;1,$Q189&lt;TODAY()),$Q189,"")))</f>
        <v/>
      </c>
      <c r="AX189" s="209" t="str">
        <f t="shared" ca="1" si="11"/>
        <v/>
      </c>
    </row>
    <row r="190" spans="1:50">
      <c r="A190" s="20" t="str">
        <f>IF('יעדים משרדיים ותקשובים'!$E$7="","",'יעדים משרדיים ותקשובים'!$E$7)</f>
        <v>משרד ראש הממשלה</v>
      </c>
      <c r="B190" s="20" t="str">
        <f>IF('יעדים משרדיים ותקשובים'!$I$9="","",'יעדים משרדיים ותקשובים'!$I$9)</f>
        <v>pmo</v>
      </c>
      <c r="C190" s="26">
        <f>ROWS($C$7:$C189)</f>
        <v>183</v>
      </c>
      <c r="D190" s="26" t="str">
        <f>IF(E190="","",INDEX('פעילויות המשרד'!$D$8:$D$150,MATCH(E190,'פעילויות המשרד'!$E$8:$E$150,0)))</f>
        <v/>
      </c>
      <c r="E190" s="17"/>
      <c r="F190" s="26" t="str">
        <f>IF(G190="","",COUNTIFS($D$8:$D190,$D190))</f>
        <v/>
      </c>
      <c r="G190" s="344" t="str">
        <f>IF(OR($E190="",$H190=""),"",IFERROR(CONCATENATE($D190,".",COUNTIFS($D$8:$D190,$D190)),"טעות בהזנה"))</f>
        <v/>
      </c>
      <c r="H190" s="99"/>
      <c r="I190" s="275" t="str">
        <f>IF($E190="","",IF($D190="","",INDEX('פעילויות המשרד'!G:G,MATCH($D190,'פעילויות המשרד'!$D:$D,0))))</f>
        <v/>
      </c>
      <c r="J190" s="275" t="str">
        <f>IF($E190="","",IF($D190="","",INDEX('פעילויות המשרד'!H:H,MATCH($D190,'פעילויות המשרד'!$D:$D,0))))</f>
        <v/>
      </c>
      <c r="K190" s="275" t="str">
        <f>IF($E190="","",IF($D190="","",INDEX('פעילויות המשרד'!K:K,MATCH($D190,'פעילויות המשרד'!$D:$D,0))))</f>
        <v/>
      </c>
      <c r="L190" s="275" t="str">
        <f>IF($E190="","",IF($D190="","",INDEX('פעילויות המשרד'!L:L,MATCH($D190,'פעילויות המשרד'!$D:$D,0))))</f>
        <v/>
      </c>
      <c r="M190" s="275" t="str">
        <f>IF($E190="","",IF($D190="","",INDEX('פעילויות המשרד'!X:X,MATCH($D190,'פעילויות המשרד'!$D:$D,0))))</f>
        <v/>
      </c>
      <c r="N190" s="99"/>
      <c r="O190" s="99"/>
      <c r="P190" s="100"/>
      <c r="Q190" s="100"/>
      <c r="R190" s="98"/>
      <c r="S190" s="101"/>
      <c r="T190" s="99"/>
      <c r="U190" s="103"/>
      <c r="V190" s="99"/>
      <c r="W190" s="103"/>
      <c r="X190" s="99"/>
      <c r="Y190" s="103"/>
      <c r="Z190" s="99"/>
      <c r="AA190" s="103"/>
      <c r="AB190" s="99"/>
      <c r="AC190" s="103"/>
      <c r="AD190" s="121" t="str">
        <f t="shared" si="8"/>
        <v/>
      </c>
      <c r="AE190" s="92"/>
      <c r="AI190" s="26">
        <f>ROWS($AI$7:$AI189)</f>
        <v>183</v>
      </c>
      <c r="AJ190" s="85" t="str">
        <f>IF(OR($T190="",$G190=""),"",MAX($AJ$7:$AN189)+1)</f>
        <v/>
      </c>
      <c r="AK190" s="85" t="str">
        <f>IF(OR(V190="",$G190=""),"",MAX($AJ$7:$AN189,$AJ190:AJ190)+1)</f>
        <v/>
      </c>
      <c r="AL190" s="85" t="str">
        <f>IF(OR(X190="",$G190=""),"",MAX($AJ$7:$AN189,$AJ190:AK190)+1)</f>
        <v/>
      </c>
      <c r="AM190" s="85" t="str">
        <f>IF(OR(Z190="",$G190=""),"",MAX($AJ$7:$AN189,$AJ190:AL190)+1)</f>
        <v/>
      </c>
      <c r="AN190" s="85" t="str">
        <f>IF(OR(AB190="",$G190=""),"",MAX($AJ$7:$AN189,$AJ190:AM190)+1)</f>
        <v/>
      </c>
      <c r="AP190" s="85" t="str">
        <f>IF($G190="","",MAX($AP$7:$AP189)+1)</f>
        <v/>
      </c>
      <c r="AQ190" s="85" t="str">
        <f>IF($G190="","",IF($Q190="","",RANK($Q190,$Q$8:$Q$1000,1)+COUNTIFS($Q$8:$Q190,$Q190)-1))</f>
        <v/>
      </c>
      <c r="AR190" s="85" t="str">
        <f>IF($G190="","",IF($AW190="","",RANK($AW190,$AW$8:$AW$1000,1)+COUNTIFS($AW$8:$AW190,$AW190)-1))</f>
        <v/>
      </c>
      <c r="AS190" s="85" t="str">
        <f>IF($G190="","",IF($AX190="","",RANK($AX190,$AX$8:$AX$1000,1)+COUNTIFS($AX$8:$AX190,$AX190)-1))</f>
        <v/>
      </c>
      <c r="AU190" s="85" t="str">
        <f t="shared" si="9"/>
        <v/>
      </c>
      <c r="AW190" s="209" t="str">
        <f ca="1">IF($G190="","",IF($Q190="","",IF(AND($S190&lt;1,$Q190&lt;TODAY()),$Q190,"")))</f>
        <v/>
      </c>
      <c r="AX190" s="209" t="str">
        <f t="shared" ca="1" si="11"/>
        <v/>
      </c>
    </row>
    <row r="191" spans="1:50">
      <c r="A191" s="20" t="str">
        <f>IF('יעדים משרדיים ותקשובים'!$E$7="","",'יעדים משרדיים ותקשובים'!$E$7)</f>
        <v>משרד ראש הממשלה</v>
      </c>
      <c r="B191" s="20" t="str">
        <f>IF('יעדים משרדיים ותקשובים'!$I$9="","",'יעדים משרדיים ותקשובים'!$I$9)</f>
        <v>pmo</v>
      </c>
      <c r="C191" s="26">
        <f>ROWS($C$7:$C190)</f>
        <v>184</v>
      </c>
      <c r="D191" s="26" t="str">
        <f>IF(E191="","",INDEX('פעילויות המשרד'!$D$8:$D$150,MATCH(E191,'פעילויות המשרד'!$E$8:$E$150,0)))</f>
        <v/>
      </c>
      <c r="E191" s="17"/>
      <c r="F191" s="26" t="str">
        <f>IF(G191="","",COUNTIFS($D$8:$D191,$D191))</f>
        <v/>
      </c>
      <c r="G191" s="344" t="str">
        <f>IF(OR($E191="",$H191=""),"",IFERROR(CONCATENATE($D191,".",COUNTIFS($D$8:$D191,$D191)),"טעות בהזנה"))</f>
        <v/>
      </c>
      <c r="H191" s="102"/>
      <c r="I191" s="275" t="str">
        <f>IF($E191="","",IF($D191="","",INDEX('פעילויות המשרד'!G:G,MATCH($D191,'פעילויות המשרד'!$D:$D,0))))</f>
        <v/>
      </c>
      <c r="J191" s="275" t="str">
        <f>IF($E191="","",IF($D191="","",INDEX('פעילויות המשרד'!H:H,MATCH($D191,'פעילויות המשרד'!$D:$D,0))))</f>
        <v/>
      </c>
      <c r="K191" s="275" t="str">
        <f>IF($E191="","",IF($D191="","",INDEX('פעילויות המשרד'!K:K,MATCH($D191,'פעילויות המשרד'!$D:$D,0))))</f>
        <v/>
      </c>
      <c r="L191" s="275" t="str">
        <f>IF($E191="","",IF($D191="","",INDEX('פעילויות המשרד'!L:L,MATCH($D191,'פעילויות המשרד'!$D:$D,0))))</f>
        <v/>
      </c>
      <c r="M191" s="275" t="str">
        <f>IF($E191="","",IF($D191="","",INDEX('פעילויות המשרד'!X:X,MATCH($D191,'פעילויות המשרד'!$D:$D,0))))</f>
        <v/>
      </c>
      <c r="N191" s="102"/>
      <c r="O191" s="102"/>
      <c r="P191" s="100"/>
      <c r="Q191" s="100"/>
      <c r="R191" s="98"/>
      <c r="S191" s="101"/>
      <c r="T191" s="99"/>
      <c r="U191" s="103"/>
      <c r="V191" s="99"/>
      <c r="W191" s="103"/>
      <c r="X191" s="99"/>
      <c r="Y191" s="103"/>
      <c r="Z191" s="99"/>
      <c r="AA191" s="103"/>
      <c r="AB191" s="99"/>
      <c r="AC191" s="103"/>
      <c r="AD191" s="121" t="str">
        <f t="shared" si="8"/>
        <v/>
      </c>
      <c r="AE191" s="17"/>
      <c r="AI191" s="26">
        <f>ROWS($AI$7:$AI190)</f>
        <v>184</v>
      </c>
      <c r="AJ191" s="85" t="str">
        <f>IF(OR($T191="",$G191=""),"",MAX($AJ$7:$AN190)+1)</f>
        <v/>
      </c>
      <c r="AK191" s="85" t="str">
        <f>IF(OR(V191="",$G191=""),"",MAX($AJ$7:$AN190,$AJ191:AJ191)+1)</f>
        <v/>
      </c>
      <c r="AL191" s="85" t="str">
        <f>IF(OR(X191="",$G191=""),"",MAX($AJ$7:$AN190,$AJ191:AK191)+1)</f>
        <v/>
      </c>
      <c r="AM191" s="85" t="str">
        <f>IF(OR(Z191="",$G191=""),"",MAX($AJ$7:$AN190,$AJ191:AL191)+1)</f>
        <v/>
      </c>
      <c r="AN191" s="85" t="str">
        <f>IF(OR(AB191="",$G191=""),"",MAX($AJ$7:$AN190,$AJ191:AM191)+1)</f>
        <v/>
      </c>
      <c r="AP191" s="85" t="str">
        <f>IF($G191="","",MAX($AP$7:$AP190)+1)</f>
        <v/>
      </c>
      <c r="AQ191" s="85" t="str">
        <f>IF($G191="","",IF($Q191="","",RANK($Q191,$Q$8:$Q$1000,1)+COUNTIFS($Q$8:$Q191,$Q191)-1))</f>
        <v/>
      </c>
      <c r="AR191" s="85" t="str">
        <f>IF($G191="","",IF($AW191="","",RANK($AW191,$AW$8:$AW$1000,1)+COUNTIFS($AW$8:$AW191,$AW191)-1))</f>
        <v/>
      </c>
      <c r="AS191" s="85" t="str">
        <f>IF($G191="","",IF($AX191="","",RANK($AX191,$AX$8:$AX$1000,1)+COUNTIFS($AX$8:$AX191,$AX191)-1))</f>
        <v/>
      </c>
      <c r="AU191" s="85" t="str">
        <f t="shared" si="9"/>
        <v/>
      </c>
      <c r="AW191" s="209" t="str">
        <f ca="1">IF($G191="","",IF($Q191="","",IF(AND($S191&lt;1,$Q191&lt;TODAY()),$Q191,"")))</f>
        <v/>
      </c>
      <c r="AX191" s="209" t="str">
        <f t="shared" ca="1" si="11"/>
        <v/>
      </c>
    </row>
    <row r="192" spans="1:50">
      <c r="A192" s="20" t="str">
        <f>IF('יעדים משרדיים ותקשובים'!$E$7="","",'יעדים משרדיים ותקשובים'!$E$7)</f>
        <v>משרד ראש הממשלה</v>
      </c>
      <c r="B192" s="20" t="str">
        <f>IF('יעדים משרדיים ותקשובים'!$I$9="","",'יעדים משרדיים ותקשובים'!$I$9)</f>
        <v>pmo</v>
      </c>
      <c r="C192" s="26">
        <f>ROWS($C$7:$C191)</f>
        <v>185</v>
      </c>
      <c r="D192" s="26" t="str">
        <f>IF(E192="","",INDEX('פעילויות המשרד'!$D$8:$D$150,MATCH(E192,'פעילויות המשרד'!$E$8:$E$150,0)))</f>
        <v/>
      </c>
      <c r="E192" s="17"/>
      <c r="F192" s="26" t="str">
        <f>IF(G192="","",COUNTIFS($D$8:$D192,$D192))</f>
        <v/>
      </c>
      <c r="G192" s="344" t="str">
        <f>IF(OR($E192="",$H192=""),"",IFERROR(CONCATENATE($D192,".",COUNTIFS($D$8:$D192,$D192)),"טעות בהזנה"))</f>
        <v/>
      </c>
      <c r="H192" s="102"/>
      <c r="I192" s="275" t="str">
        <f>IF($E192="","",IF($D192="","",INDEX('פעילויות המשרד'!G:G,MATCH($D192,'פעילויות המשרד'!$D:$D,0))))</f>
        <v/>
      </c>
      <c r="J192" s="275" t="str">
        <f>IF($E192="","",IF($D192="","",INDEX('פעילויות המשרד'!H:H,MATCH($D192,'פעילויות המשרד'!$D:$D,0))))</f>
        <v/>
      </c>
      <c r="K192" s="275" t="str">
        <f>IF($E192="","",IF($D192="","",INDEX('פעילויות המשרד'!K:K,MATCH($D192,'פעילויות המשרד'!$D:$D,0))))</f>
        <v/>
      </c>
      <c r="L192" s="275" t="str">
        <f>IF($E192="","",IF($D192="","",INDEX('פעילויות המשרד'!L:L,MATCH($D192,'פעילויות המשרד'!$D:$D,0))))</f>
        <v/>
      </c>
      <c r="M192" s="275" t="str">
        <f>IF($E192="","",IF($D192="","",INDEX('פעילויות המשרד'!X:X,MATCH($D192,'פעילויות המשרד'!$D:$D,0))))</f>
        <v/>
      </c>
      <c r="N192" s="102"/>
      <c r="O192" s="102"/>
      <c r="P192" s="100"/>
      <c r="Q192" s="100"/>
      <c r="R192" s="98"/>
      <c r="S192" s="101"/>
      <c r="T192" s="99"/>
      <c r="U192" s="103"/>
      <c r="V192" s="99"/>
      <c r="W192" s="103"/>
      <c r="X192" s="99"/>
      <c r="Y192" s="103"/>
      <c r="Z192" s="99"/>
      <c r="AA192" s="103"/>
      <c r="AB192" s="99"/>
      <c r="AC192" s="103"/>
      <c r="AD192" s="121" t="str">
        <f t="shared" si="8"/>
        <v/>
      </c>
      <c r="AE192" s="17"/>
      <c r="AI192" s="26">
        <f>ROWS($AI$7:$AI191)</f>
        <v>185</v>
      </c>
      <c r="AJ192" s="85" t="str">
        <f>IF(OR($T192="",$G192=""),"",MAX($AJ$7:$AN191)+1)</f>
        <v/>
      </c>
      <c r="AK192" s="85" t="str">
        <f>IF(OR(V192="",$G192=""),"",MAX($AJ$7:$AN191,$AJ192:AJ192)+1)</f>
        <v/>
      </c>
      <c r="AL192" s="85" t="str">
        <f>IF(OR(X192="",$G192=""),"",MAX($AJ$7:$AN191,$AJ192:AK192)+1)</f>
        <v/>
      </c>
      <c r="AM192" s="85" t="str">
        <f>IF(OR(Z192="",$G192=""),"",MAX($AJ$7:$AN191,$AJ192:AL192)+1)</f>
        <v/>
      </c>
      <c r="AN192" s="85" t="str">
        <f>IF(OR(AB192="",$G192=""),"",MAX($AJ$7:$AN191,$AJ192:AM192)+1)</f>
        <v/>
      </c>
      <c r="AP192" s="85" t="str">
        <f>IF($G192="","",MAX($AP$7:$AP191)+1)</f>
        <v/>
      </c>
      <c r="AQ192" s="85" t="str">
        <f>IF($G192="","",IF($Q192="","",RANK($Q192,$Q$8:$Q$1000,1)+COUNTIFS($Q$8:$Q192,$Q192)-1))</f>
        <v/>
      </c>
      <c r="AR192" s="85" t="str">
        <f>IF($G192="","",IF($AW192="","",RANK($AW192,$AW$8:$AW$1000,1)+COUNTIFS($AW$8:$AW192,$AW192)-1))</f>
        <v/>
      </c>
      <c r="AS192" s="85" t="str">
        <f>IF($G192="","",IF($AX192="","",RANK($AX192,$AX$8:$AX$1000,1)+COUNTIFS($AX$8:$AX192,$AX192)-1))</f>
        <v/>
      </c>
      <c r="AU192" s="85" t="str">
        <f t="shared" si="9"/>
        <v/>
      </c>
      <c r="AW192" s="209" t="str">
        <f ca="1">IF($G192="","",IF($Q192="","",IF(AND($S192&lt;1,$Q192&lt;TODAY()),$Q192,"")))</f>
        <v/>
      </c>
      <c r="AX192" s="209" t="str">
        <f t="shared" ca="1" si="11"/>
        <v/>
      </c>
    </row>
    <row r="193" spans="1:50">
      <c r="A193" s="20" t="str">
        <f>IF('יעדים משרדיים ותקשובים'!$E$7="","",'יעדים משרדיים ותקשובים'!$E$7)</f>
        <v>משרד ראש הממשלה</v>
      </c>
      <c r="B193" s="20" t="str">
        <f>IF('יעדים משרדיים ותקשובים'!$I$9="","",'יעדים משרדיים ותקשובים'!$I$9)</f>
        <v>pmo</v>
      </c>
      <c r="C193" s="26">
        <f>ROWS($C$7:$C192)</f>
        <v>186</v>
      </c>
      <c r="D193" s="26" t="str">
        <f>IF(E193="","",INDEX('פעילויות המשרד'!$D$8:$D$150,MATCH(E193,'פעילויות המשרד'!$E$8:$E$150,0)))</f>
        <v/>
      </c>
      <c r="E193" s="17"/>
      <c r="F193" s="26" t="str">
        <f>IF(G193="","",COUNTIFS($D$8:$D193,$D193))</f>
        <v/>
      </c>
      <c r="G193" s="344" t="str">
        <f>IF(OR($E193="",$H193=""),"",IFERROR(CONCATENATE($D193,".",COUNTIFS($D$8:$D193,$D193)),"טעות בהזנה"))</f>
        <v/>
      </c>
      <c r="H193" s="102"/>
      <c r="I193" s="275" t="str">
        <f>IF($E193="","",IF($D193="","",INDEX('פעילויות המשרד'!G:G,MATCH($D193,'פעילויות המשרד'!$D:$D,0))))</f>
        <v/>
      </c>
      <c r="J193" s="275" t="str">
        <f>IF($E193="","",IF($D193="","",INDEX('פעילויות המשרד'!H:H,MATCH($D193,'פעילויות המשרד'!$D:$D,0))))</f>
        <v/>
      </c>
      <c r="K193" s="275" t="str">
        <f>IF($E193="","",IF($D193="","",INDEX('פעילויות המשרד'!K:K,MATCH($D193,'פעילויות המשרד'!$D:$D,0))))</f>
        <v/>
      </c>
      <c r="L193" s="275" t="str">
        <f>IF($E193="","",IF($D193="","",INDEX('פעילויות המשרד'!L:L,MATCH($D193,'פעילויות המשרד'!$D:$D,0))))</f>
        <v/>
      </c>
      <c r="M193" s="275" t="str">
        <f>IF($E193="","",IF($D193="","",INDEX('פעילויות המשרד'!X:X,MATCH($D193,'פעילויות המשרד'!$D:$D,0))))</f>
        <v/>
      </c>
      <c r="N193" s="102"/>
      <c r="O193" s="102"/>
      <c r="P193" s="100"/>
      <c r="Q193" s="100"/>
      <c r="R193" s="98"/>
      <c r="S193" s="101"/>
      <c r="T193" s="99"/>
      <c r="U193" s="103"/>
      <c r="V193" s="99"/>
      <c r="W193" s="103"/>
      <c r="X193" s="99"/>
      <c r="Y193" s="103"/>
      <c r="Z193" s="99"/>
      <c r="AA193" s="103"/>
      <c r="AB193" s="99"/>
      <c r="AC193" s="103"/>
      <c r="AD193" s="121" t="str">
        <f t="shared" si="8"/>
        <v/>
      </c>
      <c r="AE193" s="17"/>
      <c r="AI193" s="26">
        <f>ROWS($AI$7:$AI192)</f>
        <v>186</v>
      </c>
      <c r="AJ193" s="85" t="str">
        <f>IF(OR($T193="",$G193=""),"",MAX($AJ$7:$AN192)+1)</f>
        <v/>
      </c>
      <c r="AK193" s="85" t="str">
        <f>IF(OR(V193="",$G193=""),"",MAX($AJ$7:$AN192,$AJ193:AJ193)+1)</f>
        <v/>
      </c>
      <c r="AL193" s="85" t="str">
        <f>IF(OR(X193="",$G193=""),"",MAX($AJ$7:$AN192,$AJ193:AK193)+1)</f>
        <v/>
      </c>
      <c r="AM193" s="85" t="str">
        <f>IF(OR(Z193="",$G193=""),"",MAX($AJ$7:$AN192,$AJ193:AL193)+1)</f>
        <v/>
      </c>
      <c r="AN193" s="85" t="str">
        <f>IF(OR(AB193="",$G193=""),"",MAX($AJ$7:$AN192,$AJ193:AM193)+1)</f>
        <v/>
      </c>
      <c r="AP193" s="85" t="str">
        <f>IF($G193="","",MAX($AP$7:$AP192)+1)</f>
        <v/>
      </c>
      <c r="AQ193" s="85" t="str">
        <f>IF($G193="","",IF($Q193="","",RANK($Q193,$Q$8:$Q$1000,1)+COUNTIFS($Q$8:$Q193,$Q193)-1))</f>
        <v/>
      </c>
      <c r="AR193" s="85" t="str">
        <f>IF($G193="","",IF($AW193="","",RANK($AW193,$AW$8:$AW$1000,1)+COUNTIFS($AW$8:$AW193,$AW193)-1))</f>
        <v/>
      </c>
      <c r="AS193" s="85" t="str">
        <f>IF($G193="","",IF($AX193="","",RANK($AX193,$AX$8:$AX$1000,1)+COUNTIFS($AX$8:$AX193,$AX193)-1))</f>
        <v/>
      </c>
      <c r="AU193" s="85" t="str">
        <f t="shared" si="9"/>
        <v/>
      </c>
      <c r="AW193" s="209" t="str">
        <f t="shared" ca="1" si="10"/>
        <v/>
      </c>
      <c r="AX193" s="209" t="str">
        <f t="shared" ca="1" si="11"/>
        <v/>
      </c>
    </row>
    <row r="194" spans="1:50">
      <c r="A194" s="20" t="str">
        <f>IF('יעדים משרדיים ותקשובים'!$E$7="","",'יעדים משרדיים ותקשובים'!$E$7)</f>
        <v>משרד ראש הממשלה</v>
      </c>
      <c r="B194" s="20" t="str">
        <f>IF('יעדים משרדיים ותקשובים'!$I$9="","",'יעדים משרדיים ותקשובים'!$I$9)</f>
        <v>pmo</v>
      </c>
      <c r="C194" s="26">
        <f>ROWS($C$7:$C193)</f>
        <v>187</v>
      </c>
      <c r="D194" s="26" t="str">
        <f>IF(E194="","",INDEX('פעילויות המשרד'!$D$8:$D$150,MATCH(E194,'פעילויות המשרד'!$E$8:$E$150,0)))</f>
        <v/>
      </c>
      <c r="E194" s="17"/>
      <c r="F194" s="26" t="str">
        <f>IF(G194="","",COUNTIFS($D$8:$D194,$D194))</f>
        <v/>
      </c>
      <c r="G194" s="344" t="str">
        <f>IF(OR($E194="",$H194=""),"",IFERROR(CONCATENATE($D194,".",COUNTIFS($D$8:$D194,$D194)),"טעות בהזנה"))</f>
        <v/>
      </c>
      <c r="H194" s="102"/>
      <c r="I194" s="275" t="str">
        <f>IF($E194="","",IF($D194="","",INDEX('פעילויות המשרד'!G:G,MATCH($D194,'פעילויות המשרד'!$D:$D,0))))</f>
        <v/>
      </c>
      <c r="J194" s="275" t="str">
        <f>IF($E194="","",IF($D194="","",INDEX('פעילויות המשרד'!H:H,MATCH($D194,'פעילויות המשרד'!$D:$D,0))))</f>
        <v/>
      </c>
      <c r="K194" s="275" t="str">
        <f>IF($E194="","",IF($D194="","",INDEX('פעילויות המשרד'!K:K,MATCH($D194,'פעילויות המשרד'!$D:$D,0))))</f>
        <v/>
      </c>
      <c r="L194" s="275" t="str">
        <f>IF($E194="","",IF($D194="","",INDEX('פעילויות המשרד'!L:L,MATCH($D194,'פעילויות המשרד'!$D:$D,0))))</f>
        <v/>
      </c>
      <c r="M194" s="275" t="str">
        <f>IF($E194="","",IF($D194="","",INDEX('פעילויות המשרד'!X:X,MATCH($D194,'פעילויות המשרד'!$D:$D,0))))</f>
        <v/>
      </c>
      <c r="N194" s="102"/>
      <c r="O194" s="102"/>
      <c r="P194" s="100"/>
      <c r="Q194" s="100"/>
      <c r="R194" s="98"/>
      <c r="S194" s="101"/>
      <c r="T194" s="99"/>
      <c r="U194" s="103"/>
      <c r="V194" s="99"/>
      <c r="W194" s="103"/>
      <c r="X194" s="99"/>
      <c r="Y194" s="103"/>
      <c r="Z194" s="99"/>
      <c r="AA194" s="103"/>
      <c r="AB194" s="99"/>
      <c r="AC194" s="103"/>
      <c r="AD194" s="121" t="str">
        <f t="shared" si="8"/>
        <v/>
      </c>
      <c r="AE194" s="17"/>
      <c r="AI194" s="26">
        <f>ROWS($AI$7:$AI193)</f>
        <v>187</v>
      </c>
      <c r="AJ194" s="85" t="str">
        <f>IF(OR($T194="",$G194=""),"",MAX($AJ$7:$AN193)+1)</f>
        <v/>
      </c>
      <c r="AK194" s="85" t="str">
        <f>IF(OR(V194="",$G194=""),"",MAX($AJ$7:$AN193,$AJ194:AJ194)+1)</f>
        <v/>
      </c>
      <c r="AL194" s="85" t="str">
        <f>IF(OR(X194="",$G194=""),"",MAX($AJ$7:$AN193,$AJ194:AK194)+1)</f>
        <v/>
      </c>
      <c r="AM194" s="85" t="str">
        <f>IF(OR(Z194="",$G194=""),"",MAX($AJ$7:$AN193,$AJ194:AL194)+1)</f>
        <v/>
      </c>
      <c r="AN194" s="85" t="str">
        <f>IF(OR(AB194="",$G194=""),"",MAX($AJ$7:$AN193,$AJ194:AM194)+1)</f>
        <v/>
      </c>
      <c r="AP194" s="85" t="str">
        <f>IF($G194="","",MAX($AP$7:$AP193)+1)</f>
        <v/>
      </c>
      <c r="AQ194" s="85" t="str">
        <f>IF($G194="","",IF($Q194="","",RANK($Q194,$Q$8:$Q$1000,1)+COUNTIFS($Q$8:$Q194,$Q194)-1))</f>
        <v/>
      </c>
      <c r="AR194" s="85" t="str">
        <f>IF($G194="","",IF($AW194="","",RANK($AW194,$AW$8:$AW$1000,1)+COUNTIFS($AW$8:$AW194,$AW194)-1))</f>
        <v/>
      </c>
      <c r="AS194" s="85" t="str">
        <f>IF($G194="","",IF($AX194="","",RANK($AX194,$AX$8:$AX$1000,1)+COUNTIFS($AX$8:$AX194,$AX194)-1))</f>
        <v/>
      </c>
      <c r="AU194" s="85" t="str">
        <f t="shared" si="9"/>
        <v/>
      </c>
      <c r="AW194" s="209" t="str">
        <f t="shared" ca="1" si="10"/>
        <v/>
      </c>
      <c r="AX194" s="209" t="str">
        <f t="shared" ca="1" si="11"/>
        <v/>
      </c>
    </row>
    <row r="195" spans="1:50">
      <c r="A195" s="20" t="str">
        <f>IF('יעדים משרדיים ותקשובים'!$E$7="","",'יעדים משרדיים ותקשובים'!$E$7)</f>
        <v>משרד ראש הממשלה</v>
      </c>
      <c r="B195" s="20" t="str">
        <f>IF('יעדים משרדיים ותקשובים'!$I$9="","",'יעדים משרדיים ותקשובים'!$I$9)</f>
        <v>pmo</v>
      </c>
      <c r="C195" s="26">
        <f>ROWS($C$7:$C194)</f>
        <v>188</v>
      </c>
      <c r="D195" s="26" t="str">
        <f>IF(E195="","",INDEX('פעילויות המשרד'!$D$8:$D$150,MATCH(E195,'פעילויות המשרד'!$E$8:$E$150,0)))</f>
        <v/>
      </c>
      <c r="E195" s="17"/>
      <c r="F195" s="26" t="str">
        <f>IF(G195="","",COUNTIFS($D$8:$D195,$D195))</f>
        <v/>
      </c>
      <c r="G195" s="344" t="str">
        <f>IF(OR($E195="",$H195=""),"",IFERROR(CONCATENATE($D195,".",COUNTIFS($D$8:$D195,$D195)),"טעות בהזנה"))</f>
        <v/>
      </c>
      <c r="H195" s="102"/>
      <c r="I195" s="275" t="str">
        <f>IF($E195="","",IF($D195="","",INDEX('פעילויות המשרד'!G:G,MATCH($D195,'פעילויות המשרד'!$D:$D,0))))</f>
        <v/>
      </c>
      <c r="J195" s="275" t="str">
        <f>IF($E195="","",IF($D195="","",INDEX('פעילויות המשרד'!H:H,MATCH($D195,'פעילויות המשרד'!$D:$D,0))))</f>
        <v/>
      </c>
      <c r="K195" s="275" t="str">
        <f>IF($E195="","",IF($D195="","",INDEX('פעילויות המשרד'!K:K,MATCH($D195,'פעילויות המשרד'!$D:$D,0))))</f>
        <v/>
      </c>
      <c r="L195" s="275" t="str">
        <f>IF($E195="","",IF($D195="","",INDEX('פעילויות המשרד'!L:L,MATCH($D195,'פעילויות המשרד'!$D:$D,0))))</f>
        <v/>
      </c>
      <c r="M195" s="275" t="str">
        <f>IF($E195="","",IF($D195="","",INDEX('פעילויות המשרד'!X:X,MATCH($D195,'פעילויות המשרד'!$D:$D,0))))</f>
        <v/>
      </c>
      <c r="N195" s="102"/>
      <c r="O195" s="102"/>
      <c r="P195" s="100"/>
      <c r="Q195" s="100"/>
      <c r="R195" s="98"/>
      <c r="S195" s="101"/>
      <c r="T195" s="99"/>
      <c r="U195" s="103"/>
      <c r="V195" s="99"/>
      <c r="W195" s="103"/>
      <c r="X195" s="99"/>
      <c r="Y195" s="103"/>
      <c r="Z195" s="99"/>
      <c r="AA195" s="103"/>
      <c r="AB195" s="99"/>
      <c r="AC195" s="103"/>
      <c r="AD195" s="121" t="str">
        <f t="shared" si="8"/>
        <v/>
      </c>
      <c r="AE195" s="17"/>
      <c r="AI195" s="26">
        <f>ROWS($AI$7:$AI194)</f>
        <v>188</v>
      </c>
      <c r="AJ195" s="85" t="str">
        <f>IF(OR($T195="",$G195=""),"",MAX($AJ$7:$AN194)+1)</f>
        <v/>
      </c>
      <c r="AK195" s="85" t="str">
        <f>IF(OR(V195="",$G195=""),"",MAX($AJ$7:$AN194,$AJ195:AJ195)+1)</f>
        <v/>
      </c>
      <c r="AL195" s="85" t="str">
        <f>IF(OR(X195="",$G195=""),"",MAX($AJ$7:$AN194,$AJ195:AK195)+1)</f>
        <v/>
      </c>
      <c r="AM195" s="85" t="str">
        <f>IF(OR(Z195="",$G195=""),"",MAX($AJ$7:$AN194,$AJ195:AL195)+1)</f>
        <v/>
      </c>
      <c r="AN195" s="85" t="str">
        <f>IF(OR(AB195="",$G195=""),"",MAX($AJ$7:$AN194,$AJ195:AM195)+1)</f>
        <v/>
      </c>
      <c r="AP195" s="85" t="str">
        <f>IF($G195="","",MAX($AP$7:$AP194)+1)</f>
        <v/>
      </c>
      <c r="AQ195" s="85" t="str">
        <f>IF($G195="","",IF($Q195="","",RANK($Q195,$Q$8:$Q$1000,1)+COUNTIFS($Q$8:$Q195,$Q195)-1))</f>
        <v/>
      </c>
      <c r="AR195" s="85" t="str">
        <f>IF($G195="","",IF($AW195="","",RANK($AW195,$AW$8:$AW$1000,1)+COUNTIFS($AW$8:$AW195,$AW195)-1))</f>
        <v/>
      </c>
      <c r="AS195" s="85" t="str">
        <f>IF($G195="","",IF($AX195="","",RANK($AX195,$AX$8:$AX$1000,1)+COUNTIFS($AX$8:$AX195,$AX195)-1))</f>
        <v/>
      </c>
      <c r="AU195" s="85" t="str">
        <f t="shared" si="9"/>
        <v/>
      </c>
      <c r="AW195" s="209" t="str">
        <f t="shared" ca="1" si="10"/>
        <v/>
      </c>
      <c r="AX195" s="209" t="str">
        <f t="shared" ca="1" si="11"/>
        <v/>
      </c>
    </row>
    <row r="196" spans="1:50">
      <c r="A196" s="20" t="str">
        <f>IF('יעדים משרדיים ותקשובים'!$E$7="","",'יעדים משרדיים ותקשובים'!$E$7)</f>
        <v>משרד ראש הממשלה</v>
      </c>
      <c r="B196" s="20" t="str">
        <f>IF('יעדים משרדיים ותקשובים'!$I$9="","",'יעדים משרדיים ותקשובים'!$I$9)</f>
        <v>pmo</v>
      </c>
      <c r="C196" s="26">
        <f>ROWS($C$7:$C195)</f>
        <v>189</v>
      </c>
      <c r="D196" s="26" t="str">
        <f>IF(E196="","",INDEX('פעילויות המשרד'!$D$8:$D$150,MATCH(E196,'פעילויות המשרד'!$E$8:$E$150,0)))</f>
        <v/>
      </c>
      <c r="E196" s="17"/>
      <c r="F196" s="26" t="str">
        <f>IF(G196="","",COUNTIFS($D$8:$D196,$D196))</f>
        <v/>
      </c>
      <c r="G196" s="344" t="str">
        <f>IF(OR($E196="",$H196=""),"",IFERROR(CONCATENATE($D196,".",COUNTIFS($D$8:$D196,$D196)),"טעות בהזנה"))</f>
        <v/>
      </c>
      <c r="H196" s="102"/>
      <c r="I196" s="275" t="str">
        <f>IF($E196="","",IF($D196="","",INDEX('פעילויות המשרד'!G:G,MATCH($D196,'פעילויות המשרד'!$D:$D,0))))</f>
        <v/>
      </c>
      <c r="J196" s="275" t="str">
        <f>IF($E196="","",IF($D196="","",INDEX('פעילויות המשרד'!H:H,MATCH($D196,'פעילויות המשרד'!$D:$D,0))))</f>
        <v/>
      </c>
      <c r="K196" s="275" t="str">
        <f>IF($E196="","",IF($D196="","",INDEX('פעילויות המשרד'!K:K,MATCH($D196,'פעילויות המשרד'!$D:$D,0))))</f>
        <v/>
      </c>
      <c r="L196" s="275" t="str">
        <f>IF($E196="","",IF($D196="","",INDEX('פעילויות המשרד'!L:L,MATCH($D196,'פעילויות המשרד'!$D:$D,0))))</f>
        <v/>
      </c>
      <c r="M196" s="275" t="str">
        <f>IF($E196="","",IF($D196="","",INDEX('פעילויות המשרד'!X:X,MATCH($D196,'פעילויות המשרד'!$D:$D,0))))</f>
        <v/>
      </c>
      <c r="N196" s="102"/>
      <c r="O196" s="102"/>
      <c r="P196" s="100"/>
      <c r="Q196" s="100"/>
      <c r="R196" s="98"/>
      <c r="S196" s="101"/>
      <c r="T196" s="99"/>
      <c r="U196" s="103"/>
      <c r="V196" s="99"/>
      <c r="W196" s="103"/>
      <c r="X196" s="99"/>
      <c r="Y196" s="103"/>
      <c r="Z196" s="99"/>
      <c r="AA196" s="103"/>
      <c r="AB196" s="99"/>
      <c r="AC196" s="103"/>
      <c r="AD196" s="121" t="str">
        <f t="shared" si="8"/>
        <v/>
      </c>
      <c r="AE196" s="17"/>
      <c r="AI196" s="26">
        <f>ROWS($AI$7:$AI195)</f>
        <v>189</v>
      </c>
      <c r="AJ196" s="85" t="str">
        <f>IF(OR($T196="",$G196=""),"",MAX($AJ$7:$AN195)+1)</f>
        <v/>
      </c>
      <c r="AK196" s="85" t="str">
        <f>IF(OR(V196="",$G196=""),"",MAX($AJ$7:$AN195,$AJ196:AJ196)+1)</f>
        <v/>
      </c>
      <c r="AL196" s="85" t="str">
        <f>IF(OR(X196="",$G196=""),"",MAX($AJ$7:$AN195,$AJ196:AK196)+1)</f>
        <v/>
      </c>
      <c r="AM196" s="85" t="str">
        <f>IF(OR(Z196="",$G196=""),"",MAX($AJ$7:$AN195,$AJ196:AL196)+1)</f>
        <v/>
      </c>
      <c r="AN196" s="85" t="str">
        <f>IF(OR(AB196="",$G196=""),"",MAX($AJ$7:$AN195,$AJ196:AM196)+1)</f>
        <v/>
      </c>
      <c r="AP196" s="85" t="str">
        <f>IF($G196="","",MAX($AP$7:$AP195)+1)</f>
        <v/>
      </c>
      <c r="AQ196" s="85" t="str">
        <f>IF($G196="","",IF($Q196="","",RANK($Q196,$Q$8:$Q$1000,1)+COUNTIFS($Q$8:$Q196,$Q196)-1))</f>
        <v/>
      </c>
      <c r="AR196" s="85" t="str">
        <f>IF($G196="","",IF($AW196="","",RANK($AW196,$AW$8:$AW$1000,1)+COUNTIFS($AW$8:$AW196,$AW196)-1))</f>
        <v/>
      </c>
      <c r="AS196" s="85" t="str">
        <f>IF($G196="","",IF($AX196="","",RANK($AX196,$AX$8:$AX$1000,1)+COUNTIFS($AX$8:$AX196,$AX196)-1))</f>
        <v/>
      </c>
      <c r="AU196" s="85" t="str">
        <f t="shared" si="9"/>
        <v/>
      </c>
      <c r="AW196" s="209" t="str">
        <f t="shared" ca="1" si="10"/>
        <v/>
      </c>
      <c r="AX196" s="209" t="str">
        <f t="shared" ca="1" si="11"/>
        <v/>
      </c>
    </row>
    <row r="197" spans="1:50">
      <c r="A197" s="20" t="str">
        <f>IF('יעדים משרדיים ותקשובים'!$E$7="","",'יעדים משרדיים ותקשובים'!$E$7)</f>
        <v>משרד ראש הממשלה</v>
      </c>
      <c r="B197" s="20" t="str">
        <f>IF('יעדים משרדיים ותקשובים'!$I$9="","",'יעדים משרדיים ותקשובים'!$I$9)</f>
        <v>pmo</v>
      </c>
      <c r="C197" s="26">
        <f>ROWS($C$7:$C196)</f>
        <v>190</v>
      </c>
      <c r="D197" s="26" t="str">
        <f>IF(E197="","",INDEX('פעילויות המשרד'!$D$8:$D$150,MATCH(E197,'פעילויות המשרד'!$E$8:$E$150,0)))</f>
        <v/>
      </c>
      <c r="E197" s="17"/>
      <c r="F197" s="26" t="str">
        <f>IF(G197="","",COUNTIFS($D$8:$D197,$D197))</f>
        <v/>
      </c>
      <c r="G197" s="344" t="str">
        <f>IF(OR($E197="",$H197=""),"",IFERROR(CONCATENATE($D197,".",COUNTIFS($D$8:$D197,$D197)),"טעות בהזנה"))</f>
        <v/>
      </c>
      <c r="H197" s="102"/>
      <c r="I197" s="275" t="str">
        <f>IF($E197="","",IF($D197="","",INDEX('פעילויות המשרד'!G:G,MATCH($D197,'פעילויות המשרד'!$D:$D,0))))</f>
        <v/>
      </c>
      <c r="J197" s="275" t="str">
        <f>IF($E197="","",IF($D197="","",INDEX('פעילויות המשרד'!H:H,MATCH($D197,'פעילויות המשרד'!$D:$D,0))))</f>
        <v/>
      </c>
      <c r="K197" s="275" t="str">
        <f>IF($E197="","",IF($D197="","",INDEX('פעילויות המשרד'!K:K,MATCH($D197,'פעילויות המשרד'!$D:$D,0))))</f>
        <v/>
      </c>
      <c r="L197" s="275" t="str">
        <f>IF($E197="","",IF($D197="","",INDEX('פעילויות המשרד'!L:L,MATCH($D197,'פעילויות המשרד'!$D:$D,0))))</f>
        <v/>
      </c>
      <c r="M197" s="275" t="str">
        <f>IF($E197="","",IF($D197="","",INDEX('פעילויות המשרד'!X:X,MATCH($D197,'פעילויות המשרד'!$D:$D,0))))</f>
        <v/>
      </c>
      <c r="N197" s="102"/>
      <c r="O197" s="102"/>
      <c r="P197" s="100"/>
      <c r="Q197" s="100"/>
      <c r="R197" s="98"/>
      <c r="S197" s="101"/>
      <c r="T197" s="99"/>
      <c r="U197" s="103"/>
      <c r="V197" s="99"/>
      <c r="W197" s="103"/>
      <c r="X197" s="99"/>
      <c r="Y197" s="103"/>
      <c r="Z197" s="99"/>
      <c r="AA197" s="103"/>
      <c r="AB197" s="99"/>
      <c r="AC197" s="103"/>
      <c r="AD197" s="121" t="str">
        <f t="shared" si="8"/>
        <v/>
      </c>
      <c r="AE197" s="17"/>
      <c r="AI197" s="26">
        <f>ROWS($AI$7:$AI196)</f>
        <v>190</v>
      </c>
      <c r="AJ197" s="85" t="str">
        <f>IF(OR($T197="",$G197=""),"",MAX($AJ$7:$AN196)+1)</f>
        <v/>
      </c>
      <c r="AK197" s="85" t="str">
        <f>IF(OR(V197="",$G197=""),"",MAX($AJ$7:$AN196,$AJ197:AJ197)+1)</f>
        <v/>
      </c>
      <c r="AL197" s="85" t="str">
        <f>IF(OR(X197="",$G197=""),"",MAX($AJ$7:$AN196,$AJ197:AK197)+1)</f>
        <v/>
      </c>
      <c r="AM197" s="85" t="str">
        <f>IF(OR(Z197="",$G197=""),"",MAX($AJ$7:$AN196,$AJ197:AL197)+1)</f>
        <v/>
      </c>
      <c r="AN197" s="85" t="str">
        <f>IF(OR(AB197="",$G197=""),"",MAX($AJ$7:$AN196,$AJ197:AM197)+1)</f>
        <v/>
      </c>
      <c r="AP197" s="85" t="str">
        <f>IF($G197="","",MAX($AP$7:$AP196)+1)</f>
        <v/>
      </c>
      <c r="AQ197" s="85" t="str">
        <f>IF($G197="","",IF($Q197="","",RANK($Q197,$Q$8:$Q$1000,1)+COUNTIFS($Q$8:$Q197,$Q197)-1))</f>
        <v/>
      </c>
      <c r="AR197" s="85" t="str">
        <f>IF($G197="","",IF($AW197="","",RANK($AW197,$AW$8:$AW$1000,1)+COUNTIFS($AW$8:$AW197,$AW197)-1))</f>
        <v/>
      </c>
      <c r="AS197" s="85" t="str">
        <f>IF($G197="","",IF($AX197="","",RANK($AX197,$AX$8:$AX$1000,1)+COUNTIFS($AX$8:$AX197,$AX197)-1))</f>
        <v/>
      </c>
      <c r="AU197" s="85" t="str">
        <f t="shared" si="9"/>
        <v/>
      </c>
      <c r="AW197" s="209" t="str">
        <f t="shared" ca="1" si="10"/>
        <v/>
      </c>
      <c r="AX197" s="209" t="str">
        <f t="shared" ca="1" si="11"/>
        <v/>
      </c>
    </row>
    <row r="198" spans="1:50">
      <c r="A198" s="20" t="str">
        <f>IF('יעדים משרדיים ותקשובים'!$E$7="","",'יעדים משרדיים ותקשובים'!$E$7)</f>
        <v>משרד ראש הממשלה</v>
      </c>
      <c r="B198" s="20" t="str">
        <f>IF('יעדים משרדיים ותקשובים'!$I$9="","",'יעדים משרדיים ותקשובים'!$I$9)</f>
        <v>pmo</v>
      </c>
      <c r="C198" s="26">
        <f>ROWS($C$7:$C197)</f>
        <v>191</v>
      </c>
      <c r="D198" s="26" t="str">
        <f>IF(E198="","",INDEX('פעילויות המשרד'!$D$8:$D$150,MATCH(E198,'פעילויות המשרד'!$E$8:$E$150,0)))</f>
        <v/>
      </c>
      <c r="E198" s="17"/>
      <c r="F198" s="26" t="str">
        <f>IF(G198="","",COUNTIFS($D$8:$D198,$D198))</f>
        <v/>
      </c>
      <c r="G198" s="344" t="str">
        <f>IF(OR($E198="",$H198=""),"",IFERROR(CONCATENATE($D198,".",COUNTIFS($D$8:$D198,$D198)),"טעות בהזנה"))</f>
        <v/>
      </c>
      <c r="H198" s="99"/>
      <c r="I198" s="275" t="str">
        <f>IF($E198="","",IF($D198="","",INDEX('פעילויות המשרד'!G:G,MATCH($D198,'פעילויות המשרד'!$D:$D,0))))</f>
        <v/>
      </c>
      <c r="J198" s="275" t="str">
        <f>IF($E198="","",IF($D198="","",INDEX('פעילויות המשרד'!H:H,MATCH($D198,'פעילויות המשרד'!$D:$D,0))))</f>
        <v/>
      </c>
      <c r="K198" s="275" t="str">
        <f>IF($E198="","",IF($D198="","",INDEX('פעילויות המשרד'!K:K,MATCH($D198,'פעילויות המשרד'!$D:$D,0))))</f>
        <v/>
      </c>
      <c r="L198" s="275" t="str">
        <f>IF($E198="","",IF($D198="","",INDEX('פעילויות המשרד'!L:L,MATCH($D198,'פעילויות המשרד'!$D:$D,0))))</f>
        <v/>
      </c>
      <c r="M198" s="275" t="str">
        <f>IF($E198="","",IF($D198="","",INDEX('פעילויות המשרד'!X:X,MATCH($D198,'פעילויות המשרד'!$D:$D,0))))</f>
        <v/>
      </c>
      <c r="N198" s="99"/>
      <c r="O198" s="99"/>
      <c r="P198" s="100"/>
      <c r="Q198" s="100"/>
      <c r="R198" s="98"/>
      <c r="S198" s="101"/>
      <c r="T198" s="99"/>
      <c r="U198" s="103"/>
      <c r="V198" s="99"/>
      <c r="W198" s="103"/>
      <c r="X198" s="99"/>
      <c r="Y198" s="103"/>
      <c r="Z198" s="99"/>
      <c r="AA198" s="103"/>
      <c r="AB198" s="99"/>
      <c r="AC198" s="103"/>
      <c r="AD198" s="121" t="str">
        <f t="shared" si="8"/>
        <v/>
      </c>
      <c r="AE198" s="92"/>
      <c r="AI198" s="26">
        <f>ROWS($AI$7:$AI197)</f>
        <v>191</v>
      </c>
      <c r="AJ198" s="85" t="str">
        <f>IF(OR($T198="",$G198=""),"",MAX($AJ$7:$AN197)+1)</f>
        <v/>
      </c>
      <c r="AK198" s="85" t="str">
        <f>IF(OR(V198="",$G198=""),"",MAX($AJ$7:$AN197,$AJ198:AJ198)+1)</f>
        <v/>
      </c>
      <c r="AL198" s="85" t="str">
        <f>IF(OR(X198="",$G198=""),"",MAX($AJ$7:$AN197,$AJ198:AK198)+1)</f>
        <v/>
      </c>
      <c r="AM198" s="85" t="str">
        <f>IF(OR(Z198="",$G198=""),"",MAX($AJ$7:$AN197,$AJ198:AL198)+1)</f>
        <v/>
      </c>
      <c r="AN198" s="85" t="str">
        <f>IF(OR(AB198="",$G198=""),"",MAX($AJ$7:$AN197,$AJ198:AM198)+1)</f>
        <v/>
      </c>
      <c r="AP198" s="85" t="str">
        <f>IF($G198="","",MAX($AP$7:$AP197)+1)</f>
        <v/>
      </c>
      <c r="AQ198" s="85" t="str">
        <f>IF($G198="","",IF($Q198="","",RANK($Q198,$Q$8:$Q$1000,1)+COUNTIFS($Q$8:$Q198,$Q198)-1))</f>
        <v/>
      </c>
      <c r="AR198" s="85" t="str">
        <f>IF($G198="","",IF($AW198="","",RANK($AW198,$AW$8:$AW$1000,1)+COUNTIFS($AW$8:$AW198,$AW198)-1))</f>
        <v/>
      </c>
      <c r="AS198" s="85" t="str">
        <f>IF($G198="","",IF($AX198="","",RANK($AX198,$AX$8:$AX$1000,1)+COUNTIFS($AX$8:$AX198,$AX198)-1))</f>
        <v/>
      </c>
      <c r="AU198" s="85" t="str">
        <f t="shared" si="9"/>
        <v/>
      </c>
      <c r="AW198" s="209" t="str">
        <f ca="1">IF($G198="","",IF($Q198="","",IF(AND($S198&lt;1,$Q198&lt;TODAY()),$Q198,"")))</f>
        <v/>
      </c>
      <c r="AX198" s="209" t="str">
        <f t="shared" ca="1" si="11"/>
        <v/>
      </c>
    </row>
    <row r="199" spans="1:50">
      <c r="A199" s="20" t="str">
        <f>IF('יעדים משרדיים ותקשובים'!$E$7="","",'יעדים משרדיים ותקשובים'!$E$7)</f>
        <v>משרד ראש הממשלה</v>
      </c>
      <c r="B199" s="20" t="str">
        <f>IF('יעדים משרדיים ותקשובים'!$I$9="","",'יעדים משרדיים ותקשובים'!$I$9)</f>
        <v>pmo</v>
      </c>
      <c r="C199" s="26">
        <f>ROWS($C$7:$C198)</f>
        <v>192</v>
      </c>
      <c r="D199" s="26" t="str">
        <f>IF(E199="","",INDEX('פעילויות המשרד'!$D$8:$D$150,MATCH(E199,'פעילויות המשרד'!$E$8:$E$150,0)))</f>
        <v/>
      </c>
      <c r="E199" s="17"/>
      <c r="F199" s="26" t="str">
        <f>IF(G199="","",COUNTIFS($D$8:$D199,$D199))</f>
        <v/>
      </c>
      <c r="G199" s="344" t="str">
        <f>IF(OR($E199="",$H199=""),"",IFERROR(CONCATENATE($D199,".",COUNTIFS($D$8:$D199,$D199)),"טעות בהזנה"))</f>
        <v/>
      </c>
      <c r="H199" s="99"/>
      <c r="I199" s="275" t="str">
        <f>IF($E199="","",IF($D199="","",INDEX('פעילויות המשרד'!G:G,MATCH($D199,'פעילויות המשרד'!$D:$D,0))))</f>
        <v/>
      </c>
      <c r="J199" s="275" t="str">
        <f>IF($E199="","",IF($D199="","",INDEX('פעילויות המשרד'!H:H,MATCH($D199,'פעילויות המשרד'!$D:$D,0))))</f>
        <v/>
      </c>
      <c r="K199" s="275" t="str">
        <f>IF($E199="","",IF($D199="","",INDEX('פעילויות המשרד'!K:K,MATCH($D199,'פעילויות המשרד'!$D:$D,0))))</f>
        <v/>
      </c>
      <c r="L199" s="275" t="str">
        <f>IF($E199="","",IF($D199="","",INDEX('פעילויות המשרד'!L:L,MATCH($D199,'פעילויות המשרד'!$D:$D,0))))</f>
        <v/>
      </c>
      <c r="M199" s="275" t="str">
        <f>IF($E199="","",IF($D199="","",INDEX('פעילויות המשרד'!X:X,MATCH($D199,'פעילויות המשרד'!$D:$D,0))))</f>
        <v/>
      </c>
      <c r="N199" s="99"/>
      <c r="O199" s="99"/>
      <c r="P199" s="100"/>
      <c r="Q199" s="100"/>
      <c r="R199" s="98"/>
      <c r="S199" s="101"/>
      <c r="T199" s="99"/>
      <c r="U199" s="103"/>
      <c r="V199" s="99"/>
      <c r="W199" s="103"/>
      <c r="X199" s="99"/>
      <c r="Y199" s="103"/>
      <c r="Z199" s="99"/>
      <c r="AA199" s="103"/>
      <c r="AB199" s="99"/>
      <c r="AC199" s="103"/>
      <c r="AD199" s="121" t="str">
        <f t="shared" si="8"/>
        <v/>
      </c>
      <c r="AE199" s="92"/>
      <c r="AI199" s="26">
        <f>ROWS($AI$7:$AI198)</f>
        <v>192</v>
      </c>
      <c r="AJ199" s="85" t="str">
        <f>IF(OR($T199="",$G199=""),"",MAX($AJ$7:$AN198)+1)</f>
        <v/>
      </c>
      <c r="AK199" s="85" t="str">
        <f>IF(OR(V199="",$G199=""),"",MAX($AJ$7:$AN198,$AJ199:AJ199)+1)</f>
        <v/>
      </c>
      <c r="AL199" s="85" t="str">
        <f>IF(OR(X199="",$G199=""),"",MAX($AJ$7:$AN198,$AJ199:AK199)+1)</f>
        <v/>
      </c>
      <c r="AM199" s="85" t="str">
        <f>IF(OR(Z199="",$G199=""),"",MAX($AJ$7:$AN198,$AJ199:AL199)+1)</f>
        <v/>
      </c>
      <c r="AN199" s="85" t="str">
        <f>IF(OR(AB199="",$G199=""),"",MAX($AJ$7:$AN198,$AJ199:AM199)+1)</f>
        <v/>
      </c>
      <c r="AP199" s="85" t="str">
        <f>IF($G199="","",MAX($AP$7:$AP198)+1)</f>
        <v/>
      </c>
      <c r="AQ199" s="85" t="str">
        <f>IF($G199="","",IF($Q199="","",RANK($Q199,$Q$8:$Q$1000,1)+COUNTIFS($Q$8:$Q199,$Q199)-1))</f>
        <v/>
      </c>
      <c r="AR199" s="85" t="str">
        <f>IF($G199="","",IF($AW199="","",RANK($AW199,$AW$8:$AW$1000,1)+COUNTIFS($AW$8:$AW199,$AW199)-1))</f>
        <v/>
      </c>
      <c r="AS199" s="85" t="str">
        <f>IF($G199="","",IF($AX199="","",RANK($AX199,$AX$8:$AX$1000,1)+COUNTIFS($AX$8:$AX199,$AX199)-1))</f>
        <v/>
      </c>
      <c r="AU199" s="85" t="str">
        <f t="shared" si="9"/>
        <v/>
      </c>
      <c r="AW199" s="209" t="str">
        <f ca="1">IF($G199="","",IF($Q199="","",IF(AND($S199&lt;1,$Q199&lt;TODAY()),$Q199,"")))</f>
        <v/>
      </c>
      <c r="AX199" s="209" t="str">
        <f t="shared" ca="1" si="11"/>
        <v/>
      </c>
    </row>
    <row r="200" spans="1:50">
      <c r="A200" s="20" t="str">
        <f>IF('יעדים משרדיים ותקשובים'!$E$7="","",'יעדים משרדיים ותקשובים'!$E$7)</f>
        <v>משרד ראש הממשלה</v>
      </c>
      <c r="B200" s="20" t="str">
        <f>IF('יעדים משרדיים ותקשובים'!$I$9="","",'יעדים משרדיים ותקשובים'!$I$9)</f>
        <v>pmo</v>
      </c>
      <c r="C200" s="26">
        <f>ROWS($C$7:$C199)</f>
        <v>193</v>
      </c>
      <c r="D200" s="26" t="str">
        <f>IF(E200="","",INDEX('פעילויות המשרד'!$D$8:$D$150,MATCH(E200,'פעילויות המשרד'!$E$8:$E$150,0)))</f>
        <v/>
      </c>
      <c r="E200" s="17"/>
      <c r="F200" s="26" t="str">
        <f>IF(G200="","",COUNTIFS($D$8:$D200,$D200))</f>
        <v/>
      </c>
      <c r="G200" s="344" t="str">
        <f>IF(OR($E200="",$H200=""),"",IFERROR(CONCATENATE($D200,".",COUNTIFS($D$8:$D200,$D200)),"טעות בהזנה"))</f>
        <v/>
      </c>
      <c r="H200" s="99"/>
      <c r="I200" s="275" t="str">
        <f>IF($E200="","",IF($D200="","",INDEX('פעילויות המשרד'!G:G,MATCH($D200,'פעילויות המשרד'!$D:$D,0))))</f>
        <v/>
      </c>
      <c r="J200" s="275" t="str">
        <f>IF($E200="","",IF($D200="","",INDEX('פעילויות המשרד'!H:H,MATCH($D200,'פעילויות המשרד'!$D:$D,0))))</f>
        <v/>
      </c>
      <c r="K200" s="275" t="str">
        <f>IF($E200="","",IF($D200="","",INDEX('פעילויות המשרד'!K:K,MATCH($D200,'פעילויות המשרד'!$D:$D,0))))</f>
        <v/>
      </c>
      <c r="L200" s="275" t="str">
        <f>IF($E200="","",IF($D200="","",INDEX('פעילויות המשרד'!L:L,MATCH($D200,'פעילויות המשרד'!$D:$D,0))))</f>
        <v/>
      </c>
      <c r="M200" s="275" t="str">
        <f>IF($E200="","",IF($D200="","",INDEX('פעילויות המשרד'!X:X,MATCH($D200,'פעילויות המשרד'!$D:$D,0))))</f>
        <v/>
      </c>
      <c r="N200" s="99"/>
      <c r="O200" s="99"/>
      <c r="P200" s="100"/>
      <c r="Q200" s="100"/>
      <c r="R200" s="98"/>
      <c r="S200" s="101"/>
      <c r="T200" s="99"/>
      <c r="U200" s="103"/>
      <c r="V200" s="99"/>
      <c r="W200" s="103"/>
      <c r="X200" s="99"/>
      <c r="Y200" s="103"/>
      <c r="Z200" s="99"/>
      <c r="AA200" s="103"/>
      <c r="AB200" s="99"/>
      <c r="AC200" s="103"/>
      <c r="AD200" s="121" t="str">
        <f t="shared" ref="AD200:AD263" si="12">IF($G200="","",IF(ISNUMBER(MATCH($U$3,$T200:$AC200,0)),"כן",""))</f>
        <v/>
      </c>
      <c r="AE200" s="92"/>
      <c r="AI200" s="26">
        <f>ROWS($AI$7:$AI199)</f>
        <v>193</v>
      </c>
      <c r="AJ200" s="85" t="str">
        <f>IF(OR($T200="",$G200=""),"",MAX($AJ$7:$AN199)+1)</f>
        <v/>
      </c>
      <c r="AK200" s="85" t="str">
        <f>IF(OR(V200="",$G200=""),"",MAX($AJ$7:$AN199,$AJ200:AJ200)+1)</f>
        <v/>
      </c>
      <c r="AL200" s="85" t="str">
        <f>IF(OR(X200="",$G200=""),"",MAX($AJ$7:$AN199,$AJ200:AK200)+1)</f>
        <v/>
      </c>
      <c r="AM200" s="85" t="str">
        <f>IF(OR(Z200="",$G200=""),"",MAX($AJ$7:$AN199,$AJ200:AL200)+1)</f>
        <v/>
      </c>
      <c r="AN200" s="85" t="str">
        <f>IF(OR(AB200="",$G200=""),"",MAX($AJ$7:$AN199,$AJ200:AM200)+1)</f>
        <v/>
      </c>
      <c r="AP200" s="85" t="str">
        <f>IF($G200="","",MAX($AP$7:$AP199)+1)</f>
        <v/>
      </c>
      <c r="AQ200" s="85" t="str">
        <f>IF($G200="","",IF($Q200="","",RANK($Q200,$Q$8:$Q$1000,1)+COUNTIFS($Q$8:$Q200,$Q200)-1))</f>
        <v/>
      </c>
      <c r="AR200" s="85" t="str">
        <f>IF($G200="","",IF($AW200="","",RANK($AW200,$AW$8:$AW$1000,1)+COUNTIFS($AW$8:$AW200,$AW200)-1))</f>
        <v/>
      </c>
      <c r="AS200" s="85" t="str">
        <f>IF($G200="","",IF($AX200="","",RANK($AX200,$AX$8:$AX$1000,1)+COUNTIFS($AX$8:$AX200,$AX200)-1))</f>
        <v/>
      </c>
      <c r="AU200" s="85" t="str">
        <f t="shared" ref="AU200:AU263" si="13">IF(INDEX($AP200:$AS200,,MATCH($AU$7,סינון_תוצרים,0))="","",INDEX($AP200:$AS200,,MATCH($AU$7,סינון_תוצרים,0)))</f>
        <v/>
      </c>
      <c r="AW200" s="209" t="str">
        <f ca="1">IF($G200="","",IF($Q200="","",IF(AND($S200&lt;1,$Q200&lt;TODAY()),$Q200,"")))</f>
        <v/>
      </c>
      <c r="AX200" s="209" t="str">
        <f t="shared" ca="1" si="11"/>
        <v/>
      </c>
    </row>
    <row r="201" spans="1:50">
      <c r="A201" s="20" t="str">
        <f>IF('יעדים משרדיים ותקשובים'!$E$7="","",'יעדים משרדיים ותקשובים'!$E$7)</f>
        <v>משרד ראש הממשלה</v>
      </c>
      <c r="B201" s="20" t="str">
        <f>IF('יעדים משרדיים ותקשובים'!$I$9="","",'יעדים משרדיים ותקשובים'!$I$9)</f>
        <v>pmo</v>
      </c>
      <c r="C201" s="26">
        <f>ROWS($C$7:$C200)</f>
        <v>194</v>
      </c>
      <c r="D201" s="26" t="str">
        <f>IF(E201="","",INDEX('פעילויות המשרד'!$D$8:$D$150,MATCH(E201,'פעילויות המשרד'!$E$8:$E$150,0)))</f>
        <v/>
      </c>
      <c r="E201" s="17"/>
      <c r="F201" s="26" t="str">
        <f>IF(G201="","",COUNTIFS($D$8:$D201,$D201))</f>
        <v/>
      </c>
      <c r="G201" s="344" t="str">
        <f>IF(OR($E201="",$H201=""),"",IFERROR(CONCATENATE($D201,".",COUNTIFS($D$8:$D201,$D201)),"טעות בהזנה"))</f>
        <v/>
      </c>
      <c r="H201" s="102"/>
      <c r="I201" s="275" t="str">
        <f>IF($E201="","",IF($D201="","",INDEX('פעילויות המשרד'!G:G,MATCH($D201,'פעילויות המשרד'!$D:$D,0))))</f>
        <v/>
      </c>
      <c r="J201" s="275" t="str">
        <f>IF($E201="","",IF($D201="","",INDEX('פעילויות המשרד'!H:H,MATCH($D201,'פעילויות המשרד'!$D:$D,0))))</f>
        <v/>
      </c>
      <c r="K201" s="275" t="str">
        <f>IF($E201="","",IF($D201="","",INDEX('פעילויות המשרד'!K:K,MATCH($D201,'פעילויות המשרד'!$D:$D,0))))</f>
        <v/>
      </c>
      <c r="L201" s="275" t="str">
        <f>IF($E201="","",IF($D201="","",INDEX('פעילויות המשרד'!L:L,MATCH($D201,'פעילויות המשרד'!$D:$D,0))))</f>
        <v/>
      </c>
      <c r="M201" s="275" t="str">
        <f>IF($E201="","",IF($D201="","",INDEX('פעילויות המשרד'!X:X,MATCH($D201,'פעילויות המשרד'!$D:$D,0))))</f>
        <v/>
      </c>
      <c r="N201" s="102"/>
      <c r="O201" s="102"/>
      <c r="P201" s="100"/>
      <c r="Q201" s="100"/>
      <c r="R201" s="98"/>
      <c r="S201" s="101"/>
      <c r="T201" s="99"/>
      <c r="U201" s="103"/>
      <c r="V201" s="99"/>
      <c r="W201" s="103"/>
      <c r="X201" s="99"/>
      <c r="Y201" s="103"/>
      <c r="Z201" s="99"/>
      <c r="AA201" s="103"/>
      <c r="AB201" s="99"/>
      <c r="AC201" s="103"/>
      <c r="AD201" s="121" t="str">
        <f t="shared" si="12"/>
        <v/>
      </c>
      <c r="AE201" s="17"/>
      <c r="AI201" s="26">
        <f>ROWS($AI$7:$AI200)</f>
        <v>194</v>
      </c>
      <c r="AJ201" s="85" t="str">
        <f>IF(OR($T201="",$G201=""),"",MAX($AJ$7:$AN200)+1)</f>
        <v/>
      </c>
      <c r="AK201" s="85" t="str">
        <f>IF(OR(V201="",$G201=""),"",MAX($AJ$7:$AN200,$AJ201:AJ201)+1)</f>
        <v/>
      </c>
      <c r="AL201" s="85" t="str">
        <f>IF(OR(X201="",$G201=""),"",MAX($AJ$7:$AN200,$AJ201:AK201)+1)</f>
        <v/>
      </c>
      <c r="AM201" s="85" t="str">
        <f>IF(OR(Z201="",$G201=""),"",MAX($AJ$7:$AN200,$AJ201:AL201)+1)</f>
        <v/>
      </c>
      <c r="AN201" s="85" t="str">
        <f>IF(OR(AB201="",$G201=""),"",MAX($AJ$7:$AN200,$AJ201:AM201)+1)</f>
        <v/>
      </c>
      <c r="AP201" s="85" t="str">
        <f>IF($G201="","",MAX($AP$7:$AP200)+1)</f>
        <v/>
      </c>
      <c r="AQ201" s="85" t="str">
        <f>IF($G201="","",IF($Q201="","",RANK($Q201,$Q$8:$Q$1000,1)+COUNTIFS($Q$8:$Q201,$Q201)-1))</f>
        <v/>
      </c>
      <c r="AR201" s="85" t="str">
        <f>IF($G201="","",IF($AW201="","",RANK($AW201,$AW$8:$AW$1000,1)+COUNTIFS($AW$8:$AW201,$AW201)-1))</f>
        <v/>
      </c>
      <c r="AS201" s="85" t="str">
        <f>IF($G201="","",IF($AX201="","",RANK($AX201,$AX$8:$AX$1000,1)+COUNTIFS($AX$8:$AX201,$AX201)-1))</f>
        <v/>
      </c>
      <c r="AU201" s="85" t="str">
        <f t="shared" si="13"/>
        <v/>
      </c>
      <c r="AW201" s="209" t="str">
        <f ca="1">IF($G201="","",IF($Q201="","",IF(AND($S201&lt;1,$Q201&lt;TODAY()),$Q201,"")))</f>
        <v/>
      </c>
      <c r="AX201" s="209" t="str">
        <f ca="1">IF($G201="","",IF($P201="","",IF(AND(OR($S201="",$S201=0),$P201&lt;TODAY()),$P201,"")))</f>
        <v/>
      </c>
    </row>
    <row r="202" spans="1:50">
      <c r="A202" s="20" t="str">
        <f>IF('יעדים משרדיים ותקשובים'!$E$7="","",'יעדים משרדיים ותקשובים'!$E$7)</f>
        <v>משרד ראש הממשלה</v>
      </c>
      <c r="B202" s="20" t="str">
        <f>IF('יעדים משרדיים ותקשובים'!$I$9="","",'יעדים משרדיים ותקשובים'!$I$9)</f>
        <v>pmo</v>
      </c>
      <c r="C202" s="26">
        <f>ROWS($C$7:$C201)</f>
        <v>195</v>
      </c>
      <c r="D202" s="26" t="str">
        <f>IF(E202="","",INDEX('פעילויות המשרד'!$D$8:$D$150,MATCH(E202,'פעילויות המשרד'!$E$8:$E$150,0)))</f>
        <v/>
      </c>
      <c r="E202" s="17"/>
      <c r="F202" s="26" t="str">
        <f>IF(G202="","",COUNTIFS($D$8:$D202,$D202))</f>
        <v/>
      </c>
      <c r="G202" s="344" t="str">
        <f>IF(OR($E202="",$H202=""),"",IFERROR(CONCATENATE($D202,".",COUNTIFS($D$8:$D202,$D202)),"טעות בהזנה"))</f>
        <v/>
      </c>
      <c r="H202" s="102"/>
      <c r="I202" s="275" t="str">
        <f>IF($E202="","",IF($D202="","",INDEX('פעילויות המשרד'!G:G,MATCH($D202,'פעילויות המשרד'!$D:$D,0))))</f>
        <v/>
      </c>
      <c r="J202" s="275" t="str">
        <f>IF($E202="","",IF($D202="","",INDEX('פעילויות המשרד'!H:H,MATCH($D202,'פעילויות המשרד'!$D:$D,0))))</f>
        <v/>
      </c>
      <c r="K202" s="275" t="str">
        <f>IF($E202="","",IF($D202="","",INDEX('פעילויות המשרד'!K:K,MATCH($D202,'פעילויות המשרד'!$D:$D,0))))</f>
        <v/>
      </c>
      <c r="L202" s="275" t="str">
        <f>IF($E202="","",IF($D202="","",INDEX('פעילויות המשרד'!L:L,MATCH($D202,'פעילויות המשרד'!$D:$D,0))))</f>
        <v/>
      </c>
      <c r="M202" s="275" t="str">
        <f>IF($E202="","",IF($D202="","",INDEX('פעילויות המשרד'!X:X,MATCH($D202,'פעילויות המשרד'!$D:$D,0))))</f>
        <v/>
      </c>
      <c r="N202" s="102"/>
      <c r="O202" s="102"/>
      <c r="P202" s="100"/>
      <c r="Q202" s="100"/>
      <c r="R202" s="98"/>
      <c r="S202" s="101"/>
      <c r="T202" s="99"/>
      <c r="U202" s="103"/>
      <c r="V202" s="99"/>
      <c r="W202" s="103"/>
      <c r="X202" s="99"/>
      <c r="Y202" s="103"/>
      <c r="Z202" s="99"/>
      <c r="AA202" s="103"/>
      <c r="AB202" s="99"/>
      <c r="AC202" s="103"/>
      <c r="AD202" s="121" t="str">
        <f t="shared" si="12"/>
        <v/>
      </c>
      <c r="AE202" s="17"/>
      <c r="AI202" s="26">
        <f>ROWS($AI$7:$AI201)</f>
        <v>195</v>
      </c>
      <c r="AJ202" s="85" t="str">
        <f>IF(OR($T202="",$G202=""),"",MAX($AJ$7:$AN201)+1)</f>
        <v/>
      </c>
      <c r="AK202" s="85" t="str">
        <f>IF(OR(V202="",$G202=""),"",MAX($AJ$7:$AN201,$AJ202:AJ202)+1)</f>
        <v/>
      </c>
      <c r="AL202" s="85" t="str">
        <f>IF(OR(X202="",$G202=""),"",MAX($AJ$7:$AN201,$AJ202:AK202)+1)</f>
        <v/>
      </c>
      <c r="AM202" s="85" t="str">
        <f>IF(OR(Z202="",$G202=""),"",MAX($AJ$7:$AN201,$AJ202:AL202)+1)</f>
        <v/>
      </c>
      <c r="AN202" s="85" t="str">
        <f>IF(OR(AB202="",$G202=""),"",MAX($AJ$7:$AN201,$AJ202:AM202)+1)</f>
        <v/>
      </c>
      <c r="AP202" s="85" t="str">
        <f>IF($G202="","",MAX($AP$7:$AP201)+1)</f>
        <v/>
      </c>
      <c r="AQ202" s="85" t="str">
        <f>IF($G202="","",IF($Q202="","",RANK($Q202,$Q$8:$Q$1000,1)+COUNTIFS($Q$8:$Q202,$Q202)-1))</f>
        <v/>
      </c>
      <c r="AR202" s="85" t="str">
        <f>IF($G202="","",IF($AW202="","",RANK($AW202,$AW$8:$AW$1000,1)+COUNTIFS($AW$8:$AW202,$AW202)-1))</f>
        <v/>
      </c>
      <c r="AS202" s="85" t="str">
        <f>IF($G202="","",IF($AX202="","",RANK($AX202,$AX$8:$AX$1000,1)+COUNTIFS($AX$8:$AX202,$AX202)-1))</f>
        <v/>
      </c>
      <c r="AU202" s="85" t="str">
        <f t="shared" si="13"/>
        <v/>
      </c>
      <c r="AW202" s="209" t="str">
        <f ca="1">IF($G202="","",IF($Q202="","",IF(AND($S202&lt;1,$Q202&lt;TODAY()),$Q202,"")))</f>
        <v/>
      </c>
      <c r="AX202" s="209" t="str">
        <f ca="1">IF($G202="","",IF($P202="","",IF(AND(OR($S202="",$S202=0),$P202&lt;TODAY()),$P202,"")))</f>
        <v/>
      </c>
    </row>
    <row r="203" spans="1:50">
      <c r="A203" s="20" t="str">
        <f>IF('יעדים משרדיים ותקשובים'!$E$7="","",'יעדים משרדיים ותקשובים'!$E$7)</f>
        <v>משרד ראש הממשלה</v>
      </c>
      <c r="B203" s="20" t="str">
        <f>IF('יעדים משרדיים ותקשובים'!$I$9="","",'יעדים משרדיים ותקשובים'!$I$9)</f>
        <v>pmo</v>
      </c>
      <c r="C203" s="26">
        <f>ROWS($C$7:$C202)</f>
        <v>196</v>
      </c>
      <c r="D203" s="26" t="str">
        <f>IF(E203="","",INDEX('פעילויות המשרד'!$D$8:$D$150,MATCH(E203,'פעילויות המשרד'!$E$8:$E$150,0)))</f>
        <v/>
      </c>
      <c r="E203" s="17"/>
      <c r="F203" s="26" t="str">
        <f>IF(G203="","",COUNTIFS($D$8:$D203,$D203))</f>
        <v/>
      </c>
      <c r="G203" s="344" t="str">
        <f>IF(OR($E203="",$H203=""),"",IFERROR(CONCATENATE($D203,".",COUNTIFS($D$8:$D203,$D203)),"טעות בהזנה"))</f>
        <v/>
      </c>
      <c r="H203" s="102"/>
      <c r="I203" s="275" t="str">
        <f>IF($E203="","",IF($D203="","",INDEX('פעילויות המשרד'!G:G,MATCH($D203,'פעילויות המשרד'!$D:$D,0))))</f>
        <v/>
      </c>
      <c r="J203" s="275" t="str">
        <f>IF($E203="","",IF($D203="","",INDEX('פעילויות המשרד'!H:H,MATCH($D203,'פעילויות המשרד'!$D:$D,0))))</f>
        <v/>
      </c>
      <c r="K203" s="275" t="str">
        <f>IF($E203="","",IF($D203="","",INDEX('פעילויות המשרד'!K:K,MATCH($D203,'פעילויות המשרד'!$D:$D,0))))</f>
        <v/>
      </c>
      <c r="L203" s="275" t="str">
        <f>IF($E203="","",IF($D203="","",INDEX('פעילויות המשרד'!L:L,MATCH($D203,'פעילויות המשרד'!$D:$D,0))))</f>
        <v/>
      </c>
      <c r="M203" s="275" t="str">
        <f>IF($E203="","",IF($D203="","",INDEX('פעילויות המשרד'!X:X,MATCH($D203,'פעילויות המשרד'!$D:$D,0))))</f>
        <v/>
      </c>
      <c r="N203" s="102"/>
      <c r="O203" s="102"/>
      <c r="P203" s="100"/>
      <c r="Q203" s="100"/>
      <c r="R203" s="98"/>
      <c r="S203" s="101"/>
      <c r="T203" s="99"/>
      <c r="U203" s="103"/>
      <c r="V203" s="99"/>
      <c r="W203" s="103"/>
      <c r="X203" s="99"/>
      <c r="Y203" s="103"/>
      <c r="Z203" s="99"/>
      <c r="AA203" s="103"/>
      <c r="AB203" s="99"/>
      <c r="AC203" s="103"/>
      <c r="AD203" s="121" t="str">
        <f t="shared" si="12"/>
        <v/>
      </c>
      <c r="AE203" s="17"/>
      <c r="AI203" s="26">
        <f>ROWS($AI$7:$AI202)</f>
        <v>196</v>
      </c>
      <c r="AJ203" s="85" t="str">
        <f>IF(OR($T203="",$G203=""),"",MAX($AJ$7:$AN202)+1)</f>
        <v/>
      </c>
      <c r="AK203" s="85" t="str">
        <f>IF(OR(V203="",$G203=""),"",MAX($AJ$7:$AN202,$AJ203:AJ203)+1)</f>
        <v/>
      </c>
      <c r="AL203" s="85" t="str">
        <f>IF(OR(X203="",$G203=""),"",MAX($AJ$7:$AN202,$AJ203:AK203)+1)</f>
        <v/>
      </c>
      <c r="AM203" s="85" t="str">
        <f>IF(OR(Z203="",$G203=""),"",MAX($AJ$7:$AN202,$AJ203:AL203)+1)</f>
        <v/>
      </c>
      <c r="AN203" s="85" t="str">
        <f>IF(OR(AB203="",$G203=""),"",MAX($AJ$7:$AN202,$AJ203:AM203)+1)</f>
        <v/>
      </c>
      <c r="AP203" s="85" t="str">
        <f>IF($G203="","",MAX($AP$7:$AP202)+1)</f>
        <v/>
      </c>
      <c r="AQ203" s="85" t="str">
        <f>IF($G203="","",IF($Q203="","",RANK($Q203,$Q$8:$Q$1000,1)+COUNTIFS($Q$8:$Q203,$Q203)-1))</f>
        <v/>
      </c>
      <c r="AR203" s="85" t="str">
        <f>IF($G203="","",IF($AW203="","",RANK($AW203,$AW$8:$AW$1000,1)+COUNTIFS($AW$8:$AW203,$AW203)-1))</f>
        <v/>
      </c>
      <c r="AS203" s="85" t="str">
        <f>IF($G203="","",IF($AX203="","",RANK($AX203,$AX$8:$AX$1000,1)+COUNTIFS($AX$8:$AX203,$AX203)-1))</f>
        <v/>
      </c>
      <c r="AU203" s="85" t="str">
        <f t="shared" si="13"/>
        <v/>
      </c>
      <c r="AW203" s="209" t="str">
        <f t="shared" ref="AW203:AW264" ca="1" si="14">IF($G203="","",IF($Q203="","",IF(AND($S203&lt;1,$Q213&gt;TODAY()),$Q203,"")))</f>
        <v/>
      </c>
      <c r="AX203" s="209" t="str">
        <f t="shared" ref="AX203:AX264" ca="1" si="15">IF($G203="","",IF($P203="","",IF(AND(OR($S203="",$S203=0),$P203&lt;TODAY()),$P203,"")))</f>
        <v/>
      </c>
    </row>
    <row r="204" spans="1:50">
      <c r="A204" s="20" t="str">
        <f>IF('יעדים משרדיים ותקשובים'!$E$7="","",'יעדים משרדיים ותקשובים'!$E$7)</f>
        <v>משרד ראש הממשלה</v>
      </c>
      <c r="B204" s="20" t="str">
        <f>IF('יעדים משרדיים ותקשובים'!$I$9="","",'יעדים משרדיים ותקשובים'!$I$9)</f>
        <v>pmo</v>
      </c>
      <c r="C204" s="26">
        <f>ROWS($C$7:$C203)</f>
        <v>197</v>
      </c>
      <c r="D204" s="26" t="str">
        <f>IF(E204="","",INDEX('פעילויות המשרד'!$D$8:$D$150,MATCH(E204,'פעילויות המשרד'!$E$8:$E$150,0)))</f>
        <v/>
      </c>
      <c r="E204" s="17"/>
      <c r="F204" s="26" t="str">
        <f>IF(G204="","",COUNTIFS($D$8:$D204,$D204))</f>
        <v/>
      </c>
      <c r="G204" s="344" t="str">
        <f>IF(OR($E204="",$H204=""),"",IFERROR(CONCATENATE($D204,".",COUNTIFS($D$8:$D204,$D204)),"טעות בהזנה"))</f>
        <v/>
      </c>
      <c r="H204" s="102"/>
      <c r="I204" s="275" t="str">
        <f>IF($E204="","",IF($D204="","",INDEX('פעילויות המשרד'!G:G,MATCH($D204,'פעילויות המשרד'!$D:$D,0))))</f>
        <v/>
      </c>
      <c r="J204" s="275" t="str">
        <f>IF($E204="","",IF($D204="","",INDEX('פעילויות המשרד'!H:H,MATCH($D204,'פעילויות המשרד'!$D:$D,0))))</f>
        <v/>
      </c>
      <c r="K204" s="275" t="str">
        <f>IF($E204="","",IF($D204="","",INDEX('פעילויות המשרד'!K:K,MATCH($D204,'פעילויות המשרד'!$D:$D,0))))</f>
        <v/>
      </c>
      <c r="L204" s="275" t="str">
        <f>IF($E204="","",IF($D204="","",INDEX('פעילויות המשרד'!L:L,MATCH($D204,'פעילויות המשרד'!$D:$D,0))))</f>
        <v/>
      </c>
      <c r="M204" s="275" t="str">
        <f>IF($E204="","",IF($D204="","",INDEX('פעילויות המשרד'!X:X,MATCH($D204,'פעילויות המשרד'!$D:$D,0))))</f>
        <v/>
      </c>
      <c r="N204" s="102"/>
      <c r="O204" s="102"/>
      <c r="P204" s="100"/>
      <c r="Q204" s="100"/>
      <c r="R204" s="98"/>
      <c r="S204" s="101"/>
      <c r="T204" s="99"/>
      <c r="U204" s="103"/>
      <c r="V204" s="99"/>
      <c r="W204" s="103"/>
      <c r="X204" s="99"/>
      <c r="Y204" s="103"/>
      <c r="Z204" s="99"/>
      <c r="AA204" s="103"/>
      <c r="AB204" s="99"/>
      <c r="AC204" s="103"/>
      <c r="AD204" s="121" t="str">
        <f t="shared" si="12"/>
        <v/>
      </c>
      <c r="AE204" s="17"/>
      <c r="AI204" s="26">
        <f>ROWS($AI$7:$AI203)</f>
        <v>197</v>
      </c>
      <c r="AJ204" s="85" t="str">
        <f>IF(OR($T204="",$G204=""),"",MAX($AJ$7:$AN203)+1)</f>
        <v/>
      </c>
      <c r="AK204" s="85" t="str">
        <f>IF(OR(V204="",$G204=""),"",MAX($AJ$7:$AN203,$AJ204:AJ204)+1)</f>
        <v/>
      </c>
      <c r="AL204" s="85" t="str">
        <f>IF(OR(X204="",$G204=""),"",MAX($AJ$7:$AN203,$AJ204:AK204)+1)</f>
        <v/>
      </c>
      <c r="AM204" s="85" t="str">
        <f>IF(OR(Z204="",$G204=""),"",MAX($AJ$7:$AN203,$AJ204:AL204)+1)</f>
        <v/>
      </c>
      <c r="AN204" s="85" t="str">
        <f>IF(OR(AB204="",$G204=""),"",MAX($AJ$7:$AN203,$AJ204:AM204)+1)</f>
        <v/>
      </c>
      <c r="AP204" s="85" t="str">
        <f>IF($G204="","",MAX($AP$7:$AP203)+1)</f>
        <v/>
      </c>
      <c r="AQ204" s="85" t="str">
        <f>IF($G204="","",IF($Q204="","",RANK($Q204,$Q$8:$Q$1000,1)+COUNTIFS($Q$8:$Q204,$Q204)-1))</f>
        <v/>
      </c>
      <c r="AR204" s="85" t="str">
        <f>IF($G204="","",IF($AW204="","",RANK($AW204,$AW$8:$AW$1000,1)+COUNTIFS($AW$8:$AW204,$AW204)-1))</f>
        <v/>
      </c>
      <c r="AS204" s="85" t="str">
        <f>IF($G204="","",IF($AX204="","",RANK($AX204,$AX$8:$AX$1000,1)+COUNTIFS($AX$8:$AX204,$AX204)-1))</f>
        <v/>
      </c>
      <c r="AU204" s="85" t="str">
        <f t="shared" si="13"/>
        <v/>
      </c>
      <c r="AW204" s="209" t="str">
        <f t="shared" ca="1" si="14"/>
        <v/>
      </c>
      <c r="AX204" s="209" t="str">
        <f t="shared" ca="1" si="15"/>
        <v/>
      </c>
    </row>
    <row r="205" spans="1:50">
      <c r="A205" s="20" t="str">
        <f>IF('יעדים משרדיים ותקשובים'!$E$7="","",'יעדים משרדיים ותקשובים'!$E$7)</f>
        <v>משרד ראש הממשלה</v>
      </c>
      <c r="B205" s="20" t="str">
        <f>IF('יעדים משרדיים ותקשובים'!$I$9="","",'יעדים משרדיים ותקשובים'!$I$9)</f>
        <v>pmo</v>
      </c>
      <c r="C205" s="26">
        <f>ROWS($C$7:$C204)</f>
        <v>198</v>
      </c>
      <c r="D205" s="26" t="str">
        <f>IF(E205="","",INDEX('פעילויות המשרד'!$D$8:$D$150,MATCH(E205,'פעילויות המשרד'!$E$8:$E$150,0)))</f>
        <v/>
      </c>
      <c r="E205" s="17"/>
      <c r="F205" s="26" t="str">
        <f>IF(G205="","",COUNTIFS($D$8:$D205,$D205))</f>
        <v/>
      </c>
      <c r="G205" s="344" t="str">
        <f>IF(OR($E205="",$H205=""),"",IFERROR(CONCATENATE($D205,".",COUNTIFS($D$8:$D205,$D205)),"טעות בהזנה"))</f>
        <v/>
      </c>
      <c r="H205" s="102"/>
      <c r="I205" s="275" t="str">
        <f>IF($E205="","",IF($D205="","",INDEX('פעילויות המשרד'!G:G,MATCH($D205,'פעילויות המשרד'!$D:$D,0))))</f>
        <v/>
      </c>
      <c r="J205" s="275" t="str">
        <f>IF($E205="","",IF($D205="","",INDEX('פעילויות המשרד'!H:H,MATCH($D205,'פעילויות המשרד'!$D:$D,0))))</f>
        <v/>
      </c>
      <c r="K205" s="275" t="str">
        <f>IF($E205="","",IF($D205="","",INDEX('פעילויות המשרד'!K:K,MATCH($D205,'פעילויות המשרד'!$D:$D,0))))</f>
        <v/>
      </c>
      <c r="L205" s="275" t="str">
        <f>IF($E205="","",IF($D205="","",INDEX('פעילויות המשרד'!L:L,MATCH($D205,'פעילויות המשרד'!$D:$D,0))))</f>
        <v/>
      </c>
      <c r="M205" s="275" t="str">
        <f>IF($E205="","",IF($D205="","",INDEX('פעילויות המשרד'!X:X,MATCH($D205,'פעילויות המשרד'!$D:$D,0))))</f>
        <v/>
      </c>
      <c r="N205" s="102"/>
      <c r="O205" s="102"/>
      <c r="P205" s="100"/>
      <c r="Q205" s="100"/>
      <c r="R205" s="98"/>
      <c r="S205" s="101"/>
      <c r="T205" s="99"/>
      <c r="U205" s="103"/>
      <c r="V205" s="99"/>
      <c r="W205" s="103"/>
      <c r="X205" s="99"/>
      <c r="Y205" s="103"/>
      <c r="Z205" s="99"/>
      <c r="AA205" s="103"/>
      <c r="AB205" s="99"/>
      <c r="AC205" s="103"/>
      <c r="AD205" s="121" t="str">
        <f t="shared" si="12"/>
        <v/>
      </c>
      <c r="AE205" s="17"/>
      <c r="AI205" s="26">
        <f>ROWS($AI$7:$AI204)</f>
        <v>198</v>
      </c>
      <c r="AJ205" s="85" t="str">
        <f>IF(OR($T205="",$G205=""),"",MAX($AJ$7:$AN204)+1)</f>
        <v/>
      </c>
      <c r="AK205" s="85" t="str">
        <f>IF(OR(V205="",$G205=""),"",MAX($AJ$7:$AN204,$AJ205:AJ205)+1)</f>
        <v/>
      </c>
      <c r="AL205" s="85" t="str">
        <f>IF(OR(X205="",$G205=""),"",MAX($AJ$7:$AN204,$AJ205:AK205)+1)</f>
        <v/>
      </c>
      <c r="AM205" s="85" t="str">
        <f>IF(OR(Z205="",$G205=""),"",MAX($AJ$7:$AN204,$AJ205:AL205)+1)</f>
        <v/>
      </c>
      <c r="AN205" s="85" t="str">
        <f>IF(OR(AB205="",$G205=""),"",MAX($AJ$7:$AN204,$AJ205:AM205)+1)</f>
        <v/>
      </c>
      <c r="AP205" s="85" t="str">
        <f>IF($G205="","",MAX($AP$7:$AP204)+1)</f>
        <v/>
      </c>
      <c r="AQ205" s="85" t="str">
        <f>IF($G205="","",IF($Q205="","",RANK($Q205,$Q$8:$Q$1000,1)+COUNTIFS($Q$8:$Q205,$Q205)-1))</f>
        <v/>
      </c>
      <c r="AR205" s="85" t="str">
        <f>IF($G205="","",IF($AW205="","",RANK($AW205,$AW$8:$AW$1000,1)+COUNTIFS($AW$8:$AW205,$AW205)-1))</f>
        <v/>
      </c>
      <c r="AS205" s="85" t="str">
        <f>IF($G205="","",IF($AX205="","",RANK($AX205,$AX$8:$AX$1000,1)+COUNTIFS($AX$8:$AX205,$AX205)-1))</f>
        <v/>
      </c>
      <c r="AU205" s="85" t="str">
        <f t="shared" si="13"/>
        <v/>
      </c>
      <c r="AW205" s="209" t="str">
        <f t="shared" ca="1" si="14"/>
        <v/>
      </c>
      <c r="AX205" s="209" t="str">
        <f t="shared" ca="1" si="15"/>
        <v/>
      </c>
    </row>
    <row r="206" spans="1:50">
      <c r="A206" s="20" t="str">
        <f>IF('יעדים משרדיים ותקשובים'!$E$7="","",'יעדים משרדיים ותקשובים'!$E$7)</f>
        <v>משרד ראש הממשלה</v>
      </c>
      <c r="B206" s="20" t="str">
        <f>IF('יעדים משרדיים ותקשובים'!$I$9="","",'יעדים משרדיים ותקשובים'!$I$9)</f>
        <v>pmo</v>
      </c>
      <c r="C206" s="26">
        <f>ROWS($C$7:$C205)</f>
        <v>199</v>
      </c>
      <c r="D206" s="26" t="str">
        <f>IF(E206="","",INDEX('פעילויות המשרד'!$D$8:$D$150,MATCH(E206,'פעילויות המשרד'!$E$8:$E$150,0)))</f>
        <v/>
      </c>
      <c r="E206" s="17"/>
      <c r="F206" s="26" t="str">
        <f>IF(G206="","",COUNTIFS($D$8:$D206,$D206))</f>
        <v/>
      </c>
      <c r="G206" s="344" t="str">
        <f>IF(OR($E206="",$H206=""),"",IFERROR(CONCATENATE($D206,".",COUNTIFS($D$8:$D206,$D206)),"טעות בהזנה"))</f>
        <v/>
      </c>
      <c r="H206" s="102"/>
      <c r="I206" s="275" t="str">
        <f>IF($E206="","",IF($D206="","",INDEX('פעילויות המשרד'!G:G,MATCH($D206,'פעילויות המשרד'!$D:$D,0))))</f>
        <v/>
      </c>
      <c r="J206" s="275" t="str">
        <f>IF($E206="","",IF($D206="","",INDEX('פעילויות המשרד'!H:H,MATCH($D206,'פעילויות המשרד'!$D:$D,0))))</f>
        <v/>
      </c>
      <c r="K206" s="275" t="str">
        <f>IF($E206="","",IF($D206="","",INDEX('פעילויות המשרד'!K:K,MATCH($D206,'פעילויות המשרד'!$D:$D,0))))</f>
        <v/>
      </c>
      <c r="L206" s="275" t="str">
        <f>IF($E206="","",IF($D206="","",INDEX('פעילויות המשרד'!L:L,MATCH($D206,'פעילויות המשרד'!$D:$D,0))))</f>
        <v/>
      </c>
      <c r="M206" s="275" t="str">
        <f>IF($E206="","",IF($D206="","",INDEX('פעילויות המשרד'!X:X,MATCH($D206,'פעילויות המשרד'!$D:$D,0))))</f>
        <v/>
      </c>
      <c r="N206" s="102"/>
      <c r="O206" s="102"/>
      <c r="P206" s="100"/>
      <c r="Q206" s="100"/>
      <c r="R206" s="98"/>
      <c r="S206" s="101"/>
      <c r="T206" s="99"/>
      <c r="U206" s="103"/>
      <c r="V206" s="99"/>
      <c r="W206" s="103"/>
      <c r="X206" s="99"/>
      <c r="Y206" s="103"/>
      <c r="Z206" s="99"/>
      <c r="AA206" s="103"/>
      <c r="AB206" s="99"/>
      <c r="AC206" s="103"/>
      <c r="AD206" s="121" t="str">
        <f t="shared" si="12"/>
        <v/>
      </c>
      <c r="AE206" s="17"/>
      <c r="AI206" s="26">
        <f>ROWS($AI$7:$AI205)</f>
        <v>199</v>
      </c>
      <c r="AJ206" s="85" t="str">
        <f>IF(OR($T206="",$G206=""),"",MAX($AJ$7:$AN205)+1)</f>
        <v/>
      </c>
      <c r="AK206" s="85" t="str">
        <f>IF(OR(V206="",$G206=""),"",MAX($AJ$7:$AN205,$AJ206:AJ206)+1)</f>
        <v/>
      </c>
      <c r="AL206" s="85" t="str">
        <f>IF(OR(X206="",$G206=""),"",MAX($AJ$7:$AN205,$AJ206:AK206)+1)</f>
        <v/>
      </c>
      <c r="AM206" s="85" t="str">
        <f>IF(OR(Z206="",$G206=""),"",MAX($AJ$7:$AN205,$AJ206:AL206)+1)</f>
        <v/>
      </c>
      <c r="AN206" s="85" t="str">
        <f>IF(OR(AB206="",$G206=""),"",MAX($AJ$7:$AN205,$AJ206:AM206)+1)</f>
        <v/>
      </c>
      <c r="AP206" s="85" t="str">
        <f>IF($G206="","",MAX($AP$7:$AP205)+1)</f>
        <v/>
      </c>
      <c r="AQ206" s="85" t="str">
        <f>IF($G206="","",IF($Q206="","",RANK($Q206,$Q$8:$Q$1000,1)+COUNTIFS($Q$8:$Q206,$Q206)-1))</f>
        <v/>
      </c>
      <c r="AR206" s="85" t="str">
        <f>IF($G206="","",IF($AW206="","",RANK($AW206,$AW$8:$AW$1000,1)+COUNTIFS($AW$8:$AW206,$AW206)-1))</f>
        <v/>
      </c>
      <c r="AS206" s="85" t="str">
        <f>IF($G206="","",IF($AX206="","",RANK($AX206,$AX$8:$AX$1000,1)+COUNTIFS($AX$8:$AX206,$AX206)-1))</f>
        <v/>
      </c>
      <c r="AU206" s="85" t="str">
        <f t="shared" si="13"/>
        <v/>
      </c>
      <c r="AW206" s="209" t="str">
        <f t="shared" ca="1" si="14"/>
        <v/>
      </c>
      <c r="AX206" s="209" t="str">
        <f t="shared" ca="1" si="15"/>
        <v/>
      </c>
    </row>
    <row r="207" spans="1:50">
      <c r="A207" s="20" t="str">
        <f>IF('יעדים משרדיים ותקשובים'!$E$7="","",'יעדים משרדיים ותקשובים'!$E$7)</f>
        <v>משרד ראש הממשלה</v>
      </c>
      <c r="B207" s="20" t="str">
        <f>IF('יעדים משרדיים ותקשובים'!$I$9="","",'יעדים משרדיים ותקשובים'!$I$9)</f>
        <v>pmo</v>
      </c>
      <c r="C207" s="26">
        <f>ROWS($C$7:$C206)</f>
        <v>200</v>
      </c>
      <c r="D207" s="26" t="str">
        <f>IF(E207="","",INDEX('פעילויות המשרד'!$D$8:$D$150,MATCH(E207,'פעילויות המשרד'!$E$8:$E$150,0)))</f>
        <v/>
      </c>
      <c r="E207" s="17"/>
      <c r="F207" s="26" t="str">
        <f>IF(G207="","",COUNTIFS($D$8:$D207,$D207))</f>
        <v/>
      </c>
      <c r="G207" s="344" t="str">
        <f>IF(OR($E207="",$H207=""),"",IFERROR(CONCATENATE($D207,".",COUNTIFS($D$8:$D207,$D207)),"טעות בהזנה"))</f>
        <v/>
      </c>
      <c r="H207" s="102"/>
      <c r="I207" s="275" t="str">
        <f>IF($E207="","",IF($D207="","",INDEX('פעילויות המשרד'!G:G,MATCH($D207,'פעילויות המשרד'!$D:$D,0))))</f>
        <v/>
      </c>
      <c r="J207" s="275" t="str">
        <f>IF($E207="","",IF($D207="","",INDEX('פעילויות המשרד'!H:H,MATCH($D207,'פעילויות המשרד'!$D:$D,0))))</f>
        <v/>
      </c>
      <c r="K207" s="275" t="str">
        <f>IF($E207="","",IF($D207="","",INDEX('פעילויות המשרד'!K:K,MATCH($D207,'פעילויות המשרד'!$D:$D,0))))</f>
        <v/>
      </c>
      <c r="L207" s="275" t="str">
        <f>IF($E207="","",IF($D207="","",INDEX('פעילויות המשרד'!L:L,MATCH($D207,'פעילויות המשרד'!$D:$D,0))))</f>
        <v/>
      </c>
      <c r="M207" s="275" t="str">
        <f>IF($E207="","",IF($D207="","",INDEX('פעילויות המשרד'!X:X,MATCH($D207,'פעילויות המשרד'!$D:$D,0))))</f>
        <v/>
      </c>
      <c r="N207" s="102"/>
      <c r="O207" s="102"/>
      <c r="P207" s="100"/>
      <c r="Q207" s="100"/>
      <c r="R207" s="98"/>
      <c r="S207" s="101"/>
      <c r="T207" s="99"/>
      <c r="U207" s="103"/>
      <c r="V207" s="99"/>
      <c r="W207" s="103"/>
      <c r="X207" s="99"/>
      <c r="Y207" s="103"/>
      <c r="Z207" s="99"/>
      <c r="AA207" s="103"/>
      <c r="AB207" s="99"/>
      <c r="AC207" s="103"/>
      <c r="AD207" s="121" t="str">
        <f t="shared" si="12"/>
        <v/>
      </c>
      <c r="AE207" s="17"/>
      <c r="AI207" s="26">
        <f>ROWS($AI$7:$AI206)</f>
        <v>200</v>
      </c>
      <c r="AJ207" s="85" t="str">
        <f>IF(OR($T207="",$G207=""),"",MAX($AJ$7:$AN206)+1)</f>
        <v/>
      </c>
      <c r="AK207" s="85" t="str">
        <f>IF(OR(V207="",$G207=""),"",MAX($AJ$7:$AN206,$AJ207:AJ207)+1)</f>
        <v/>
      </c>
      <c r="AL207" s="85" t="str">
        <f>IF(OR(X207="",$G207=""),"",MAX($AJ$7:$AN206,$AJ207:AK207)+1)</f>
        <v/>
      </c>
      <c r="AM207" s="85" t="str">
        <f>IF(OR(Z207="",$G207=""),"",MAX($AJ$7:$AN206,$AJ207:AL207)+1)</f>
        <v/>
      </c>
      <c r="AN207" s="85" t="str">
        <f>IF(OR(AB207="",$G207=""),"",MAX($AJ$7:$AN206,$AJ207:AM207)+1)</f>
        <v/>
      </c>
      <c r="AP207" s="85" t="str">
        <f>IF($G207="","",MAX($AP$7:$AP206)+1)</f>
        <v/>
      </c>
      <c r="AQ207" s="85" t="str">
        <f>IF($G207="","",IF($Q207="","",RANK($Q207,$Q$8:$Q$1000,1)+COUNTIFS($Q$8:$Q207,$Q207)-1))</f>
        <v/>
      </c>
      <c r="AR207" s="85" t="str">
        <f>IF($G207="","",IF($AW207="","",RANK($AW207,$AW$8:$AW$1000,1)+COUNTIFS($AW$8:$AW207,$AW207)-1))</f>
        <v/>
      </c>
      <c r="AS207" s="85" t="str">
        <f>IF($G207="","",IF($AX207="","",RANK($AX207,$AX$8:$AX$1000,1)+COUNTIFS($AX$8:$AX207,$AX207)-1))</f>
        <v/>
      </c>
      <c r="AU207" s="85" t="str">
        <f t="shared" si="13"/>
        <v/>
      </c>
      <c r="AW207" s="209" t="str">
        <f t="shared" ca="1" si="14"/>
        <v/>
      </c>
      <c r="AX207" s="209" t="str">
        <f t="shared" ca="1" si="15"/>
        <v/>
      </c>
    </row>
    <row r="208" spans="1:50">
      <c r="A208" s="20" t="str">
        <f>IF('יעדים משרדיים ותקשובים'!$E$7="","",'יעדים משרדיים ותקשובים'!$E$7)</f>
        <v>משרד ראש הממשלה</v>
      </c>
      <c r="B208" s="20" t="str">
        <f>IF('יעדים משרדיים ותקשובים'!$I$9="","",'יעדים משרדיים ותקשובים'!$I$9)</f>
        <v>pmo</v>
      </c>
      <c r="C208" s="26">
        <f>ROWS($C$7:$C207)</f>
        <v>201</v>
      </c>
      <c r="D208" s="26" t="str">
        <f>IF(E208="","",INDEX('פעילויות המשרד'!$D$8:$D$150,MATCH(E208,'פעילויות המשרד'!$E$8:$E$150,0)))</f>
        <v/>
      </c>
      <c r="E208" s="17"/>
      <c r="F208" s="26" t="str">
        <f>IF(G208="","",COUNTIFS($D$8:$D208,$D208))</f>
        <v/>
      </c>
      <c r="G208" s="344" t="str">
        <f>IF(OR($E208="",$H208=""),"",IFERROR(CONCATENATE($D208,".",COUNTIFS($D$8:$D208,$D208)),"טעות בהזנה"))</f>
        <v/>
      </c>
      <c r="H208" s="99"/>
      <c r="I208" s="275" t="str">
        <f>IF($E208="","",IF($D208="","",INDEX('פעילויות המשרד'!G:G,MATCH($D208,'פעילויות המשרד'!$D:$D,0))))</f>
        <v/>
      </c>
      <c r="J208" s="275" t="str">
        <f>IF($E208="","",IF($D208="","",INDEX('פעילויות המשרד'!H:H,MATCH($D208,'פעילויות המשרד'!$D:$D,0))))</f>
        <v/>
      </c>
      <c r="K208" s="275" t="str">
        <f>IF($E208="","",IF($D208="","",INDEX('פעילויות המשרד'!K:K,MATCH($D208,'פעילויות המשרד'!$D:$D,0))))</f>
        <v/>
      </c>
      <c r="L208" s="275" t="str">
        <f>IF($E208="","",IF($D208="","",INDEX('פעילויות המשרד'!L:L,MATCH($D208,'פעילויות המשרד'!$D:$D,0))))</f>
        <v/>
      </c>
      <c r="M208" s="275" t="str">
        <f>IF($E208="","",IF($D208="","",INDEX('פעילויות המשרד'!X:X,MATCH($D208,'פעילויות המשרד'!$D:$D,0))))</f>
        <v/>
      </c>
      <c r="N208" s="99"/>
      <c r="O208" s="99"/>
      <c r="P208" s="100"/>
      <c r="Q208" s="100"/>
      <c r="R208" s="98"/>
      <c r="S208" s="101"/>
      <c r="T208" s="99"/>
      <c r="U208" s="103"/>
      <c r="V208" s="99"/>
      <c r="W208" s="103"/>
      <c r="X208" s="99"/>
      <c r="Y208" s="103"/>
      <c r="Z208" s="99"/>
      <c r="AA208" s="103"/>
      <c r="AB208" s="99"/>
      <c r="AC208" s="103"/>
      <c r="AD208" s="121" t="str">
        <f t="shared" si="12"/>
        <v/>
      </c>
      <c r="AE208" s="92"/>
      <c r="AI208" s="26">
        <f>ROWS($AI$7:$AI207)</f>
        <v>201</v>
      </c>
      <c r="AJ208" s="85" t="str">
        <f>IF(OR($T208="",$G208=""),"",MAX($AJ$7:$AN207)+1)</f>
        <v/>
      </c>
      <c r="AK208" s="85" t="str">
        <f>IF(OR(V208="",$G208=""),"",MAX($AJ$7:$AN207,$AJ208:AJ208)+1)</f>
        <v/>
      </c>
      <c r="AL208" s="85" t="str">
        <f>IF(OR(X208="",$G208=""),"",MAX($AJ$7:$AN207,$AJ208:AK208)+1)</f>
        <v/>
      </c>
      <c r="AM208" s="85" t="str">
        <f>IF(OR(Z208="",$G208=""),"",MAX($AJ$7:$AN207,$AJ208:AL208)+1)</f>
        <v/>
      </c>
      <c r="AN208" s="85" t="str">
        <f>IF(OR(AB208="",$G208=""),"",MAX($AJ$7:$AN207,$AJ208:AM208)+1)</f>
        <v/>
      </c>
      <c r="AP208" s="85" t="str">
        <f>IF($G208="","",MAX($AP$7:$AP207)+1)</f>
        <v/>
      </c>
      <c r="AQ208" s="85" t="str">
        <f>IF($G208="","",IF($Q208="","",RANK($Q208,$Q$8:$Q$1000,1)+COUNTIFS($Q$8:$Q208,$Q208)-1))</f>
        <v/>
      </c>
      <c r="AR208" s="85" t="str">
        <f>IF($G208="","",IF($AW208="","",RANK($AW208,$AW$8:$AW$1000,1)+COUNTIFS($AW$8:$AW208,$AW208)-1))</f>
        <v/>
      </c>
      <c r="AS208" s="85" t="str">
        <f>IF($G208="","",IF($AX208="","",RANK($AX208,$AX$8:$AX$1000,1)+COUNTIFS($AX$8:$AX208,$AX208)-1))</f>
        <v/>
      </c>
      <c r="AU208" s="85" t="str">
        <f t="shared" si="13"/>
        <v/>
      </c>
      <c r="AW208" s="209" t="str">
        <f ca="1">IF($G208="","",IF($Q208="","",IF(AND($S208&lt;1,$Q208&lt;TODAY()),$Q208,"")))</f>
        <v/>
      </c>
      <c r="AX208" s="209" t="str">
        <f t="shared" ca="1" si="15"/>
        <v/>
      </c>
    </row>
    <row r="209" spans="1:50">
      <c r="A209" s="20" t="str">
        <f>IF('יעדים משרדיים ותקשובים'!$E$7="","",'יעדים משרדיים ותקשובים'!$E$7)</f>
        <v>משרד ראש הממשלה</v>
      </c>
      <c r="B209" s="20" t="str">
        <f>IF('יעדים משרדיים ותקשובים'!$I$9="","",'יעדים משרדיים ותקשובים'!$I$9)</f>
        <v>pmo</v>
      </c>
      <c r="C209" s="26">
        <f>ROWS($C$7:$C208)</f>
        <v>202</v>
      </c>
      <c r="D209" s="26" t="str">
        <f>IF(E209="","",INDEX('פעילויות המשרד'!$D$8:$D$150,MATCH(E209,'פעילויות המשרד'!$E$8:$E$150,0)))</f>
        <v/>
      </c>
      <c r="E209" s="17"/>
      <c r="F209" s="26" t="str">
        <f>IF(G209="","",COUNTIFS($D$8:$D209,$D209))</f>
        <v/>
      </c>
      <c r="G209" s="344" t="str">
        <f>IF(OR($E209="",$H209=""),"",IFERROR(CONCATENATE($D209,".",COUNTIFS($D$8:$D209,$D209)),"טעות בהזנה"))</f>
        <v/>
      </c>
      <c r="H209" s="99"/>
      <c r="I209" s="275" t="str">
        <f>IF($E209="","",IF($D209="","",INDEX('פעילויות המשרד'!G:G,MATCH($D209,'פעילויות המשרד'!$D:$D,0))))</f>
        <v/>
      </c>
      <c r="J209" s="275" t="str">
        <f>IF($E209="","",IF($D209="","",INDEX('פעילויות המשרד'!H:H,MATCH($D209,'פעילויות המשרד'!$D:$D,0))))</f>
        <v/>
      </c>
      <c r="K209" s="275" t="str">
        <f>IF($E209="","",IF($D209="","",INDEX('פעילויות המשרד'!K:K,MATCH($D209,'פעילויות המשרד'!$D:$D,0))))</f>
        <v/>
      </c>
      <c r="L209" s="275" t="str">
        <f>IF($E209="","",IF($D209="","",INDEX('פעילויות המשרד'!L:L,MATCH($D209,'פעילויות המשרד'!$D:$D,0))))</f>
        <v/>
      </c>
      <c r="M209" s="275" t="str">
        <f>IF($E209="","",IF($D209="","",INDEX('פעילויות המשרד'!X:X,MATCH($D209,'פעילויות המשרד'!$D:$D,0))))</f>
        <v/>
      </c>
      <c r="N209" s="99"/>
      <c r="O209" s="99"/>
      <c r="P209" s="100"/>
      <c r="Q209" s="100"/>
      <c r="R209" s="98"/>
      <c r="S209" s="101"/>
      <c r="T209" s="99"/>
      <c r="U209" s="103"/>
      <c r="V209" s="99"/>
      <c r="W209" s="103"/>
      <c r="X209" s="99"/>
      <c r="Y209" s="103"/>
      <c r="Z209" s="99"/>
      <c r="AA209" s="103"/>
      <c r="AB209" s="99"/>
      <c r="AC209" s="103"/>
      <c r="AD209" s="121" t="str">
        <f t="shared" si="12"/>
        <v/>
      </c>
      <c r="AE209" s="92"/>
      <c r="AI209" s="26">
        <f>ROWS($AI$7:$AI208)</f>
        <v>202</v>
      </c>
      <c r="AJ209" s="85" t="str">
        <f>IF(OR($T209="",$G209=""),"",MAX($AJ$7:$AN208)+1)</f>
        <v/>
      </c>
      <c r="AK209" s="85" t="str">
        <f>IF(OR(V209="",$G209=""),"",MAX($AJ$7:$AN208,$AJ209:AJ209)+1)</f>
        <v/>
      </c>
      <c r="AL209" s="85" t="str">
        <f>IF(OR(X209="",$G209=""),"",MAX($AJ$7:$AN208,$AJ209:AK209)+1)</f>
        <v/>
      </c>
      <c r="AM209" s="85" t="str">
        <f>IF(OR(Z209="",$G209=""),"",MAX($AJ$7:$AN208,$AJ209:AL209)+1)</f>
        <v/>
      </c>
      <c r="AN209" s="85" t="str">
        <f>IF(OR(AB209="",$G209=""),"",MAX($AJ$7:$AN208,$AJ209:AM209)+1)</f>
        <v/>
      </c>
      <c r="AP209" s="85" t="str">
        <f>IF($G209="","",MAX($AP$7:$AP208)+1)</f>
        <v/>
      </c>
      <c r="AQ209" s="85" t="str">
        <f>IF($G209="","",IF($Q209="","",RANK($Q209,$Q$8:$Q$1000,1)+COUNTIFS($Q$8:$Q209,$Q209)-1))</f>
        <v/>
      </c>
      <c r="AR209" s="85" t="str">
        <f>IF($G209="","",IF($AW209="","",RANK($AW209,$AW$8:$AW$1000,1)+COUNTIFS($AW$8:$AW209,$AW209)-1))</f>
        <v/>
      </c>
      <c r="AS209" s="85" t="str">
        <f>IF($G209="","",IF($AX209="","",RANK($AX209,$AX$8:$AX$1000,1)+COUNTIFS($AX$8:$AX209,$AX209)-1))</f>
        <v/>
      </c>
      <c r="AU209" s="85" t="str">
        <f t="shared" si="13"/>
        <v/>
      </c>
      <c r="AW209" s="209" t="str">
        <f ca="1">IF($G209="","",IF($Q209="","",IF(AND($S209&lt;1,$Q209&lt;TODAY()),$Q209,"")))</f>
        <v/>
      </c>
      <c r="AX209" s="209" t="str">
        <f t="shared" ca="1" si="15"/>
        <v/>
      </c>
    </row>
    <row r="210" spans="1:50">
      <c r="A210" s="20" t="str">
        <f>IF('יעדים משרדיים ותקשובים'!$E$7="","",'יעדים משרדיים ותקשובים'!$E$7)</f>
        <v>משרד ראש הממשלה</v>
      </c>
      <c r="B210" s="20" t="str">
        <f>IF('יעדים משרדיים ותקשובים'!$I$9="","",'יעדים משרדיים ותקשובים'!$I$9)</f>
        <v>pmo</v>
      </c>
      <c r="C210" s="26">
        <f>ROWS($C$7:$C209)</f>
        <v>203</v>
      </c>
      <c r="D210" s="26" t="str">
        <f>IF(E210="","",INDEX('פעילויות המשרד'!$D$8:$D$150,MATCH(E210,'פעילויות המשרד'!$E$8:$E$150,0)))</f>
        <v/>
      </c>
      <c r="E210" s="17"/>
      <c r="F210" s="26" t="str">
        <f>IF(G210="","",COUNTIFS($D$8:$D210,$D210))</f>
        <v/>
      </c>
      <c r="G210" s="344" t="str">
        <f>IF(OR($E210="",$H210=""),"",IFERROR(CONCATENATE($D210,".",COUNTIFS($D$8:$D210,$D210)),"טעות בהזנה"))</f>
        <v/>
      </c>
      <c r="H210" s="99"/>
      <c r="I210" s="275" t="str">
        <f>IF($E210="","",IF($D210="","",INDEX('פעילויות המשרד'!G:G,MATCH($D210,'פעילויות המשרד'!$D:$D,0))))</f>
        <v/>
      </c>
      <c r="J210" s="275" t="str">
        <f>IF($E210="","",IF($D210="","",INDEX('פעילויות המשרד'!H:H,MATCH($D210,'פעילויות המשרד'!$D:$D,0))))</f>
        <v/>
      </c>
      <c r="K210" s="275" t="str">
        <f>IF($E210="","",IF($D210="","",INDEX('פעילויות המשרד'!K:K,MATCH($D210,'פעילויות המשרד'!$D:$D,0))))</f>
        <v/>
      </c>
      <c r="L210" s="275" t="str">
        <f>IF($E210="","",IF($D210="","",INDEX('פעילויות המשרד'!L:L,MATCH($D210,'פעילויות המשרד'!$D:$D,0))))</f>
        <v/>
      </c>
      <c r="M210" s="275" t="str">
        <f>IF($E210="","",IF($D210="","",INDEX('פעילויות המשרד'!X:X,MATCH($D210,'פעילויות המשרד'!$D:$D,0))))</f>
        <v/>
      </c>
      <c r="N210" s="99"/>
      <c r="O210" s="99"/>
      <c r="P210" s="100"/>
      <c r="Q210" s="100"/>
      <c r="R210" s="98"/>
      <c r="S210" s="101"/>
      <c r="T210" s="99"/>
      <c r="U210" s="103"/>
      <c r="V210" s="99"/>
      <c r="W210" s="103"/>
      <c r="X210" s="99"/>
      <c r="Y210" s="103"/>
      <c r="Z210" s="99"/>
      <c r="AA210" s="103"/>
      <c r="AB210" s="99"/>
      <c r="AC210" s="103"/>
      <c r="AD210" s="121" t="str">
        <f t="shared" si="12"/>
        <v/>
      </c>
      <c r="AE210" s="92"/>
      <c r="AI210" s="26">
        <f>ROWS($AI$7:$AI209)</f>
        <v>203</v>
      </c>
      <c r="AJ210" s="85" t="str">
        <f>IF(OR($T210="",$G210=""),"",MAX($AJ$7:$AN209)+1)</f>
        <v/>
      </c>
      <c r="AK210" s="85" t="str">
        <f>IF(OR(V210="",$G210=""),"",MAX($AJ$7:$AN209,$AJ210:AJ210)+1)</f>
        <v/>
      </c>
      <c r="AL210" s="85" t="str">
        <f>IF(OR(X210="",$G210=""),"",MAX($AJ$7:$AN209,$AJ210:AK210)+1)</f>
        <v/>
      </c>
      <c r="AM210" s="85" t="str">
        <f>IF(OR(Z210="",$G210=""),"",MAX($AJ$7:$AN209,$AJ210:AL210)+1)</f>
        <v/>
      </c>
      <c r="AN210" s="85" t="str">
        <f>IF(OR(AB210="",$G210=""),"",MAX($AJ$7:$AN209,$AJ210:AM210)+1)</f>
        <v/>
      </c>
      <c r="AP210" s="85" t="str">
        <f>IF($G210="","",MAX($AP$7:$AP209)+1)</f>
        <v/>
      </c>
      <c r="AQ210" s="85" t="str">
        <f>IF($G210="","",IF($Q210="","",RANK($Q210,$Q$8:$Q$1000,1)+COUNTIFS($Q$8:$Q210,$Q210)-1))</f>
        <v/>
      </c>
      <c r="AR210" s="85" t="str">
        <f>IF($G210="","",IF($AW210="","",RANK($AW210,$AW$8:$AW$1000,1)+COUNTIFS($AW$8:$AW210,$AW210)-1))</f>
        <v/>
      </c>
      <c r="AS210" s="85" t="str">
        <f>IF($G210="","",IF($AX210="","",RANK($AX210,$AX$8:$AX$1000,1)+COUNTIFS($AX$8:$AX210,$AX210)-1))</f>
        <v/>
      </c>
      <c r="AU210" s="85" t="str">
        <f t="shared" si="13"/>
        <v/>
      </c>
      <c r="AW210" s="209" t="str">
        <f ca="1">IF($G210="","",IF($Q210="","",IF(AND($S210&lt;1,$Q210&lt;TODAY()),$Q210,"")))</f>
        <v/>
      </c>
      <c r="AX210" s="209" t="str">
        <f t="shared" ca="1" si="15"/>
        <v/>
      </c>
    </row>
    <row r="211" spans="1:50">
      <c r="A211" s="20" t="str">
        <f>IF('יעדים משרדיים ותקשובים'!$E$7="","",'יעדים משרדיים ותקשובים'!$E$7)</f>
        <v>משרד ראש הממשלה</v>
      </c>
      <c r="B211" s="20" t="str">
        <f>IF('יעדים משרדיים ותקשובים'!$I$9="","",'יעדים משרדיים ותקשובים'!$I$9)</f>
        <v>pmo</v>
      </c>
      <c r="C211" s="26">
        <f>ROWS($C$7:$C210)</f>
        <v>204</v>
      </c>
      <c r="D211" s="26" t="str">
        <f>IF(E211="","",INDEX('פעילויות המשרד'!$D$8:$D$150,MATCH(E211,'פעילויות המשרד'!$E$8:$E$150,0)))</f>
        <v/>
      </c>
      <c r="E211" s="17"/>
      <c r="F211" s="26" t="str">
        <f>IF(G211="","",COUNTIFS($D$8:$D211,$D211))</f>
        <v/>
      </c>
      <c r="G211" s="344" t="str">
        <f>IF(OR($E211="",$H211=""),"",IFERROR(CONCATENATE($D211,".",COUNTIFS($D$8:$D211,$D211)),"טעות בהזנה"))</f>
        <v/>
      </c>
      <c r="H211" s="102"/>
      <c r="I211" s="275" t="str">
        <f>IF($E211="","",IF($D211="","",INDEX('פעילויות המשרד'!G:G,MATCH($D211,'פעילויות המשרד'!$D:$D,0))))</f>
        <v/>
      </c>
      <c r="J211" s="275" t="str">
        <f>IF($E211="","",IF($D211="","",INDEX('פעילויות המשרד'!H:H,MATCH($D211,'פעילויות המשרד'!$D:$D,0))))</f>
        <v/>
      </c>
      <c r="K211" s="275" t="str">
        <f>IF($E211="","",IF($D211="","",INDEX('פעילויות המשרד'!K:K,MATCH($D211,'פעילויות המשרד'!$D:$D,0))))</f>
        <v/>
      </c>
      <c r="L211" s="275" t="str">
        <f>IF($E211="","",IF($D211="","",INDEX('פעילויות המשרד'!L:L,MATCH($D211,'פעילויות המשרד'!$D:$D,0))))</f>
        <v/>
      </c>
      <c r="M211" s="275" t="str">
        <f>IF($E211="","",IF($D211="","",INDEX('פעילויות המשרד'!X:X,MATCH($D211,'פעילויות המשרד'!$D:$D,0))))</f>
        <v/>
      </c>
      <c r="N211" s="102"/>
      <c r="O211" s="102"/>
      <c r="P211" s="100"/>
      <c r="Q211" s="100"/>
      <c r="R211" s="98"/>
      <c r="S211" s="101"/>
      <c r="T211" s="99"/>
      <c r="U211" s="103"/>
      <c r="V211" s="99"/>
      <c r="W211" s="103"/>
      <c r="X211" s="99"/>
      <c r="Y211" s="103"/>
      <c r="Z211" s="99"/>
      <c r="AA211" s="103"/>
      <c r="AB211" s="99"/>
      <c r="AC211" s="103"/>
      <c r="AD211" s="121" t="str">
        <f t="shared" si="12"/>
        <v/>
      </c>
      <c r="AE211" s="17"/>
      <c r="AI211" s="26">
        <f>ROWS($AI$7:$AI210)</f>
        <v>204</v>
      </c>
      <c r="AJ211" s="85" t="str">
        <f>IF(OR($T211="",$G211=""),"",MAX($AJ$7:$AN210)+1)</f>
        <v/>
      </c>
      <c r="AK211" s="85" t="str">
        <f>IF(OR(V211="",$G211=""),"",MAX($AJ$7:$AN210,$AJ211:AJ211)+1)</f>
        <v/>
      </c>
      <c r="AL211" s="85" t="str">
        <f>IF(OR(X211="",$G211=""),"",MAX($AJ$7:$AN210,$AJ211:AK211)+1)</f>
        <v/>
      </c>
      <c r="AM211" s="85" t="str">
        <f>IF(OR(Z211="",$G211=""),"",MAX($AJ$7:$AN210,$AJ211:AL211)+1)</f>
        <v/>
      </c>
      <c r="AN211" s="85" t="str">
        <f>IF(OR(AB211="",$G211=""),"",MAX($AJ$7:$AN210,$AJ211:AM211)+1)</f>
        <v/>
      </c>
      <c r="AP211" s="85" t="str">
        <f>IF($G211="","",MAX($AP$7:$AP210)+1)</f>
        <v/>
      </c>
      <c r="AQ211" s="85" t="str">
        <f>IF($G211="","",IF($Q211="","",RANK($Q211,$Q$8:$Q$1000,1)+COUNTIFS($Q$8:$Q211,$Q211)-1))</f>
        <v/>
      </c>
      <c r="AR211" s="85" t="str">
        <f>IF($G211="","",IF($AW211="","",RANK($AW211,$AW$8:$AW$1000,1)+COUNTIFS($AW$8:$AW211,$AW211)-1))</f>
        <v/>
      </c>
      <c r="AS211" s="85" t="str">
        <f>IF($G211="","",IF($AX211="","",RANK($AX211,$AX$8:$AX$1000,1)+COUNTIFS($AX$8:$AX211,$AX211)-1))</f>
        <v/>
      </c>
      <c r="AU211" s="85" t="str">
        <f t="shared" si="13"/>
        <v/>
      </c>
      <c r="AW211" s="209" t="str">
        <f ca="1">IF($G211="","",IF($Q211="","",IF(AND($S211&lt;1,$Q211&lt;TODAY()),$Q211,"")))</f>
        <v/>
      </c>
      <c r="AX211" s="209" t="str">
        <f t="shared" ca="1" si="15"/>
        <v/>
      </c>
    </row>
    <row r="212" spans="1:50">
      <c r="A212" s="20" t="str">
        <f>IF('יעדים משרדיים ותקשובים'!$E$7="","",'יעדים משרדיים ותקשובים'!$E$7)</f>
        <v>משרד ראש הממשלה</v>
      </c>
      <c r="B212" s="20" t="str">
        <f>IF('יעדים משרדיים ותקשובים'!$I$9="","",'יעדים משרדיים ותקשובים'!$I$9)</f>
        <v>pmo</v>
      </c>
      <c r="C212" s="26">
        <f>ROWS($C$7:$C211)</f>
        <v>205</v>
      </c>
      <c r="D212" s="26" t="str">
        <f>IF(E212="","",INDEX('פעילויות המשרד'!$D$8:$D$150,MATCH(E212,'פעילויות המשרד'!$E$8:$E$150,0)))</f>
        <v/>
      </c>
      <c r="E212" s="17"/>
      <c r="F212" s="26" t="str">
        <f>IF(G212="","",COUNTIFS($D$8:$D212,$D212))</f>
        <v/>
      </c>
      <c r="G212" s="344" t="str">
        <f>IF(OR($E212="",$H212=""),"",IFERROR(CONCATENATE($D212,".",COUNTIFS($D$8:$D212,$D212)),"טעות בהזנה"))</f>
        <v/>
      </c>
      <c r="H212" s="102"/>
      <c r="I212" s="275" t="str">
        <f>IF($E212="","",IF($D212="","",INDEX('פעילויות המשרד'!G:G,MATCH($D212,'פעילויות המשרד'!$D:$D,0))))</f>
        <v/>
      </c>
      <c r="J212" s="275" t="str">
        <f>IF($E212="","",IF($D212="","",INDEX('פעילויות המשרד'!H:H,MATCH($D212,'פעילויות המשרד'!$D:$D,0))))</f>
        <v/>
      </c>
      <c r="K212" s="275" t="str">
        <f>IF($E212="","",IF($D212="","",INDEX('פעילויות המשרד'!K:K,MATCH($D212,'פעילויות המשרד'!$D:$D,0))))</f>
        <v/>
      </c>
      <c r="L212" s="275" t="str">
        <f>IF($E212="","",IF($D212="","",INDEX('פעילויות המשרד'!L:L,MATCH($D212,'פעילויות המשרד'!$D:$D,0))))</f>
        <v/>
      </c>
      <c r="M212" s="275" t="str">
        <f>IF($E212="","",IF($D212="","",INDEX('פעילויות המשרד'!X:X,MATCH($D212,'פעילויות המשרד'!$D:$D,0))))</f>
        <v/>
      </c>
      <c r="N212" s="102"/>
      <c r="O212" s="102"/>
      <c r="P212" s="100"/>
      <c r="Q212" s="100"/>
      <c r="R212" s="98"/>
      <c r="S212" s="101"/>
      <c r="T212" s="99"/>
      <c r="U212" s="103"/>
      <c r="V212" s="99"/>
      <c r="W212" s="103"/>
      <c r="X212" s="99"/>
      <c r="Y212" s="103"/>
      <c r="Z212" s="99"/>
      <c r="AA212" s="103"/>
      <c r="AB212" s="99"/>
      <c r="AC212" s="103"/>
      <c r="AD212" s="121" t="str">
        <f t="shared" si="12"/>
        <v/>
      </c>
      <c r="AE212" s="17"/>
      <c r="AI212" s="26">
        <f>ROWS($AI$7:$AI211)</f>
        <v>205</v>
      </c>
      <c r="AJ212" s="85" t="str">
        <f>IF(OR($T212="",$G212=""),"",MAX($AJ$7:$AN211)+1)</f>
        <v/>
      </c>
      <c r="AK212" s="85" t="str">
        <f>IF(OR(V212="",$G212=""),"",MAX($AJ$7:$AN211,$AJ212:AJ212)+1)</f>
        <v/>
      </c>
      <c r="AL212" s="85" t="str">
        <f>IF(OR(X212="",$G212=""),"",MAX($AJ$7:$AN211,$AJ212:AK212)+1)</f>
        <v/>
      </c>
      <c r="AM212" s="85" t="str">
        <f>IF(OR(Z212="",$G212=""),"",MAX($AJ$7:$AN211,$AJ212:AL212)+1)</f>
        <v/>
      </c>
      <c r="AN212" s="85" t="str">
        <f>IF(OR(AB212="",$G212=""),"",MAX($AJ$7:$AN211,$AJ212:AM212)+1)</f>
        <v/>
      </c>
      <c r="AP212" s="85" t="str">
        <f>IF($G212="","",MAX($AP$7:$AP211)+1)</f>
        <v/>
      </c>
      <c r="AQ212" s="85" t="str">
        <f>IF($G212="","",IF($Q212="","",RANK($Q212,$Q$8:$Q$1000,1)+COUNTIFS($Q$8:$Q212,$Q212)-1))</f>
        <v/>
      </c>
      <c r="AR212" s="85" t="str">
        <f>IF($G212="","",IF($AW212="","",RANK($AW212,$AW$8:$AW$1000,1)+COUNTIFS($AW$8:$AW212,$AW212)-1))</f>
        <v/>
      </c>
      <c r="AS212" s="85" t="str">
        <f>IF($G212="","",IF($AX212="","",RANK($AX212,$AX$8:$AX$1000,1)+COUNTIFS($AX$8:$AX212,$AX212)-1))</f>
        <v/>
      </c>
      <c r="AU212" s="85" t="str">
        <f t="shared" si="13"/>
        <v/>
      </c>
      <c r="AW212" s="209" t="str">
        <f ca="1">IF($G212="","",IF($Q212="","",IF(AND($S212&lt;1,$Q212&lt;TODAY()),$Q212,"")))</f>
        <v/>
      </c>
      <c r="AX212" s="209" t="str">
        <f t="shared" ca="1" si="15"/>
        <v/>
      </c>
    </row>
    <row r="213" spans="1:50">
      <c r="A213" s="20" t="str">
        <f>IF('יעדים משרדיים ותקשובים'!$E$7="","",'יעדים משרדיים ותקשובים'!$E$7)</f>
        <v>משרד ראש הממשלה</v>
      </c>
      <c r="B213" s="20" t="str">
        <f>IF('יעדים משרדיים ותקשובים'!$I$9="","",'יעדים משרדיים ותקשובים'!$I$9)</f>
        <v>pmo</v>
      </c>
      <c r="C213" s="26">
        <f>ROWS($C$7:$C212)</f>
        <v>206</v>
      </c>
      <c r="D213" s="26" t="str">
        <f>IF(E213="","",INDEX('פעילויות המשרד'!$D$8:$D$150,MATCH(E213,'פעילויות המשרד'!$E$8:$E$150,0)))</f>
        <v/>
      </c>
      <c r="E213" s="17"/>
      <c r="F213" s="26" t="str">
        <f>IF(G213="","",COUNTIFS($D$8:$D213,$D213))</f>
        <v/>
      </c>
      <c r="G213" s="344" t="str">
        <f>IF(OR($E213="",$H213=""),"",IFERROR(CONCATENATE($D213,".",COUNTIFS($D$8:$D213,$D213)),"טעות בהזנה"))</f>
        <v/>
      </c>
      <c r="H213" s="102"/>
      <c r="I213" s="275" t="str">
        <f>IF($E213="","",IF($D213="","",INDEX('פעילויות המשרד'!G:G,MATCH($D213,'פעילויות המשרד'!$D:$D,0))))</f>
        <v/>
      </c>
      <c r="J213" s="275" t="str">
        <f>IF($E213="","",IF($D213="","",INDEX('פעילויות המשרד'!H:H,MATCH($D213,'פעילויות המשרד'!$D:$D,0))))</f>
        <v/>
      </c>
      <c r="K213" s="275" t="str">
        <f>IF($E213="","",IF($D213="","",INDEX('פעילויות המשרד'!K:K,MATCH($D213,'פעילויות המשרד'!$D:$D,0))))</f>
        <v/>
      </c>
      <c r="L213" s="275" t="str">
        <f>IF($E213="","",IF($D213="","",INDEX('פעילויות המשרד'!L:L,MATCH($D213,'פעילויות המשרד'!$D:$D,0))))</f>
        <v/>
      </c>
      <c r="M213" s="275" t="str">
        <f>IF($E213="","",IF($D213="","",INDEX('פעילויות המשרד'!X:X,MATCH($D213,'פעילויות המשרד'!$D:$D,0))))</f>
        <v/>
      </c>
      <c r="N213" s="102"/>
      <c r="O213" s="102"/>
      <c r="P213" s="100"/>
      <c r="Q213" s="100"/>
      <c r="R213" s="98"/>
      <c r="S213" s="101"/>
      <c r="T213" s="99"/>
      <c r="U213" s="103"/>
      <c r="V213" s="99"/>
      <c r="W213" s="103"/>
      <c r="X213" s="99"/>
      <c r="Y213" s="103"/>
      <c r="Z213" s="99"/>
      <c r="AA213" s="103"/>
      <c r="AB213" s="99"/>
      <c r="AC213" s="103"/>
      <c r="AD213" s="121" t="str">
        <f t="shared" si="12"/>
        <v/>
      </c>
      <c r="AE213" s="17"/>
      <c r="AI213" s="26">
        <f>ROWS($AI$7:$AI212)</f>
        <v>206</v>
      </c>
      <c r="AJ213" s="85" t="str">
        <f>IF(OR($T213="",$G213=""),"",MAX($AJ$7:$AN212)+1)</f>
        <v/>
      </c>
      <c r="AK213" s="85" t="str">
        <f>IF(OR(V213="",$G213=""),"",MAX($AJ$7:$AN212,$AJ213:AJ213)+1)</f>
        <v/>
      </c>
      <c r="AL213" s="85" t="str">
        <f>IF(OR(X213="",$G213=""),"",MAX($AJ$7:$AN212,$AJ213:AK213)+1)</f>
        <v/>
      </c>
      <c r="AM213" s="85" t="str">
        <f>IF(OR(Z213="",$G213=""),"",MAX($AJ$7:$AN212,$AJ213:AL213)+1)</f>
        <v/>
      </c>
      <c r="AN213" s="85" t="str">
        <f>IF(OR(AB213="",$G213=""),"",MAX($AJ$7:$AN212,$AJ213:AM213)+1)</f>
        <v/>
      </c>
      <c r="AP213" s="85" t="str">
        <f>IF($G213="","",MAX($AP$7:$AP212)+1)</f>
        <v/>
      </c>
      <c r="AQ213" s="85" t="str">
        <f>IF($G213="","",IF($Q213="","",RANK($Q213,$Q$8:$Q$1000,1)+COUNTIFS($Q$8:$Q213,$Q213)-1))</f>
        <v/>
      </c>
      <c r="AR213" s="85" t="str">
        <f>IF($G213="","",IF($AW213="","",RANK($AW213,$AW$8:$AW$1000,1)+COUNTIFS($AW$8:$AW213,$AW213)-1))</f>
        <v/>
      </c>
      <c r="AS213" s="85" t="str">
        <f>IF($G213="","",IF($AX213="","",RANK($AX213,$AX$8:$AX$1000,1)+COUNTIFS($AX$8:$AX213,$AX213)-1))</f>
        <v/>
      </c>
      <c r="AU213" s="85" t="str">
        <f t="shared" si="13"/>
        <v/>
      </c>
      <c r="AW213" s="209" t="str">
        <f t="shared" ca="1" si="14"/>
        <v/>
      </c>
      <c r="AX213" s="209" t="str">
        <f t="shared" ca="1" si="15"/>
        <v/>
      </c>
    </row>
    <row r="214" spans="1:50">
      <c r="A214" s="20" t="str">
        <f>IF('יעדים משרדיים ותקשובים'!$E$7="","",'יעדים משרדיים ותקשובים'!$E$7)</f>
        <v>משרד ראש הממשלה</v>
      </c>
      <c r="B214" s="20" t="str">
        <f>IF('יעדים משרדיים ותקשובים'!$I$9="","",'יעדים משרדיים ותקשובים'!$I$9)</f>
        <v>pmo</v>
      </c>
      <c r="C214" s="26">
        <f>ROWS($C$7:$C213)</f>
        <v>207</v>
      </c>
      <c r="D214" s="26" t="str">
        <f>IF(E214="","",INDEX('פעילויות המשרד'!$D$8:$D$150,MATCH(E214,'פעילויות המשרד'!$E$8:$E$150,0)))</f>
        <v/>
      </c>
      <c r="E214" s="17"/>
      <c r="F214" s="26" t="str">
        <f>IF(G214="","",COUNTIFS($D$8:$D214,$D214))</f>
        <v/>
      </c>
      <c r="G214" s="344" t="str">
        <f>IF(OR($E214="",$H214=""),"",IFERROR(CONCATENATE($D214,".",COUNTIFS($D$8:$D214,$D214)),"טעות בהזנה"))</f>
        <v/>
      </c>
      <c r="H214" s="102"/>
      <c r="I214" s="275" t="str">
        <f>IF($E214="","",IF($D214="","",INDEX('פעילויות המשרד'!G:G,MATCH($D214,'פעילויות המשרד'!$D:$D,0))))</f>
        <v/>
      </c>
      <c r="J214" s="275" t="str">
        <f>IF($E214="","",IF($D214="","",INDEX('פעילויות המשרד'!H:H,MATCH($D214,'פעילויות המשרד'!$D:$D,0))))</f>
        <v/>
      </c>
      <c r="K214" s="275" t="str">
        <f>IF($E214="","",IF($D214="","",INDEX('פעילויות המשרד'!K:K,MATCH($D214,'פעילויות המשרד'!$D:$D,0))))</f>
        <v/>
      </c>
      <c r="L214" s="275" t="str">
        <f>IF($E214="","",IF($D214="","",INDEX('פעילויות המשרד'!L:L,MATCH($D214,'פעילויות המשרד'!$D:$D,0))))</f>
        <v/>
      </c>
      <c r="M214" s="275" t="str">
        <f>IF($E214="","",IF($D214="","",INDEX('פעילויות המשרד'!X:X,MATCH($D214,'פעילויות המשרד'!$D:$D,0))))</f>
        <v/>
      </c>
      <c r="N214" s="102"/>
      <c r="O214" s="102"/>
      <c r="P214" s="100"/>
      <c r="Q214" s="100"/>
      <c r="R214" s="98"/>
      <c r="S214" s="101"/>
      <c r="T214" s="99"/>
      <c r="U214" s="103"/>
      <c r="V214" s="99"/>
      <c r="W214" s="103"/>
      <c r="X214" s="99"/>
      <c r="Y214" s="103"/>
      <c r="Z214" s="99"/>
      <c r="AA214" s="103"/>
      <c r="AB214" s="99"/>
      <c r="AC214" s="103"/>
      <c r="AD214" s="121" t="str">
        <f t="shared" si="12"/>
        <v/>
      </c>
      <c r="AE214" s="17"/>
      <c r="AI214" s="26">
        <f>ROWS($AI$7:$AI213)</f>
        <v>207</v>
      </c>
      <c r="AJ214" s="85" t="str">
        <f>IF(OR($T214="",$G214=""),"",MAX($AJ$7:$AN213)+1)</f>
        <v/>
      </c>
      <c r="AK214" s="85" t="str">
        <f>IF(OR(V214="",$G214=""),"",MAX($AJ$7:$AN213,$AJ214:AJ214)+1)</f>
        <v/>
      </c>
      <c r="AL214" s="85" t="str">
        <f>IF(OR(X214="",$G214=""),"",MAX($AJ$7:$AN213,$AJ214:AK214)+1)</f>
        <v/>
      </c>
      <c r="AM214" s="85" t="str">
        <f>IF(OR(Z214="",$G214=""),"",MAX($AJ$7:$AN213,$AJ214:AL214)+1)</f>
        <v/>
      </c>
      <c r="AN214" s="85" t="str">
        <f>IF(OR(AB214="",$G214=""),"",MAX($AJ$7:$AN213,$AJ214:AM214)+1)</f>
        <v/>
      </c>
      <c r="AP214" s="85" t="str">
        <f>IF($G214="","",MAX($AP$7:$AP213)+1)</f>
        <v/>
      </c>
      <c r="AQ214" s="85" t="str">
        <f>IF($G214="","",IF($Q214="","",RANK($Q214,$Q$8:$Q$1000,1)+COUNTIFS($Q$8:$Q214,$Q214)-1))</f>
        <v/>
      </c>
      <c r="AR214" s="85" t="str">
        <f>IF($G214="","",IF($AW214="","",RANK($AW214,$AW$8:$AW$1000,1)+COUNTIFS($AW$8:$AW214,$AW214)-1))</f>
        <v/>
      </c>
      <c r="AS214" s="85" t="str">
        <f>IF($G214="","",IF($AX214="","",RANK($AX214,$AX$8:$AX$1000,1)+COUNTIFS($AX$8:$AX214,$AX214)-1))</f>
        <v/>
      </c>
      <c r="AU214" s="85" t="str">
        <f t="shared" si="13"/>
        <v/>
      </c>
      <c r="AW214" s="209" t="str">
        <f t="shared" ca="1" si="14"/>
        <v/>
      </c>
      <c r="AX214" s="209" t="str">
        <f t="shared" ca="1" si="15"/>
        <v/>
      </c>
    </row>
    <row r="215" spans="1:50">
      <c r="A215" s="20" t="str">
        <f>IF('יעדים משרדיים ותקשובים'!$E$7="","",'יעדים משרדיים ותקשובים'!$E$7)</f>
        <v>משרד ראש הממשלה</v>
      </c>
      <c r="B215" s="20" t="str">
        <f>IF('יעדים משרדיים ותקשובים'!$I$9="","",'יעדים משרדיים ותקשובים'!$I$9)</f>
        <v>pmo</v>
      </c>
      <c r="C215" s="26">
        <f>ROWS($C$7:$C214)</f>
        <v>208</v>
      </c>
      <c r="D215" s="26" t="str">
        <f>IF(E215="","",INDEX('פעילויות המשרד'!$D$8:$D$150,MATCH(E215,'פעילויות המשרד'!$E$8:$E$150,0)))</f>
        <v/>
      </c>
      <c r="E215" s="17"/>
      <c r="F215" s="26" t="str">
        <f>IF(G215="","",COUNTIFS($D$8:$D215,$D215))</f>
        <v/>
      </c>
      <c r="G215" s="344" t="str">
        <f>IF(OR($E215="",$H215=""),"",IFERROR(CONCATENATE($D215,".",COUNTIFS($D$8:$D215,$D215)),"טעות בהזנה"))</f>
        <v/>
      </c>
      <c r="H215" s="102"/>
      <c r="I215" s="275" t="str">
        <f>IF($E215="","",IF($D215="","",INDEX('פעילויות המשרד'!G:G,MATCH($D215,'פעילויות המשרד'!$D:$D,0))))</f>
        <v/>
      </c>
      <c r="J215" s="275" t="str">
        <f>IF($E215="","",IF($D215="","",INDEX('פעילויות המשרד'!H:H,MATCH($D215,'פעילויות המשרד'!$D:$D,0))))</f>
        <v/>
      </c>
      <c r="K215" s="275" t="str">
        <f>IF($E215="","",IF($D215="","",INDEX('פעילויות המשרד'!K:K,MATCH($D215,'פעילויות המשרד'!$D:$D,0))))</f>
        <v/>
      </c>
      <c r="L215" s="275" t="str">
        <f>IF($E215="","",IF($D215="","",INDEX('פעילויות המשרד'!L:L,MATCH($D215,'פעילויות המשרד'!$D:$D,0))))</f>
        <v/>
      </c>
      <c r="M215" s="275" t="str">
        <f>IF($E215="","",IF($D215="","",INDEX('פעילויות המשרד'!X:X,MATCH($D215,'פעילויות המשרד'!$D:$D,0))))</f>
        <v/>
      </c>
      <c r="N215" s="102"/>
      <c r="O215" s="102"/>
      <c r="P215" s="100"/>
      <c r="Q215" s="100"/>
      <c r="R215" s="98"/>
      <c r="S215" s="101"/>
      <c r="T215" s="99"/>
      <c r="U215" s="103"/>
      <c r="V215" s="99"/>
      <c r="W215" s="103"/>
      <c r="X215" s="99"/>
      <c r="Y215" s="103"/>
      <c r="Z215" s="99"/>
      <c r="AA215" s="103"/>
      <c r="AB215" s="99"/>
      <c r="AC215" s="103"/>
      <c r="AD215" s="121" t="str">
        <f t="shared" si="12"/>
        <v/>
      </c>
      <c r="AE215" s="17"/>
      <c r="AI215" s="26">
        <f>ROWS($AI$7:$AI214)</f>
        <v>208</v>
      </c>
      <c r="AJ215" s="85" t="str">
        <f>IF(OR($T215="",$G215=""),"",MAX($AJ$7:$AN214)+1)</f>
        <v/>
      </c>
      <c r="AK215" s="85" t="str">
        <f>IF(OR(V215="",$G215=""),"",MAX($AJ$7:$AN214,$AJ215:AJ215)+1)</f>
        <v/>
      </c>
      <c r="AL215" s="85" t="str">
        <f>IF(OR(X215="",$G215=""),"",MAX($AJ$7:$AN214,$AJ215:AK215)+1)</f>
        <v/>
      </c>
      <c r="AM215" s="85" t="str">
        <f>IF(OR(Z215="",$G215=""),"",MAX($AJ$7:$AN214,$AJ215:AL215)+1)</f>
        <v/>
      </c>
      <c r="AN215" s="85" t="str">
        <f>IF(OR(AB215="",$G215=""),"",MAX($AJ$7:$AN214,$AJ215:AM215)+1)</f>
        <v/>
      </c>
      <c r="AP215" s="85" t="str">
        <f>IF($G215="","",MAX($AP$7:$AP214)+1)</f>
        <v/>
      </c>
      <c r="AQ215" s="85" t="str">
        <f>IF($G215="","",IF($Q215="","",RANK($Q215,$Q$8:$Q$1000,1)+COUNTIFS($Q$8:$Q215,$Q215)-1))</f>
        <v/>
      </c>
      <c r="AR215" s="85" t="str">
        <f>IF($G215="","",IF($AW215="","",RANK($AW215,$AW$8:$AW$1000,1)+COUNTIFS($AW$8:$AW215,$AW215)-1))</f>
        <v/>
      </c>
      <c r="AS215" s="85" t="str">
        <f>IF($G215="","",IF($AX215="","",RANK($AX215,$AX$8:$AX$1000,1)+COUNTIFS($AX$8:$AX215,$AX215)-1))</f>
        <v/>
      </c>
      <c r="AU215" s="85" t="str">
        <f t="shared" si="13"/>
        <v/>
      </c>
      <c r="AW215" s="209" t="str">
        <f t="shared" ca="1" si="14"/>
        <v/>
      </c>
      <c r="AX215" s="209" t="str">
        <f t="shared" ca="1" si="15"/>
        <v/>
      </c>
    </row>
    <row r="216" spans="1:50">
      <c r="A216" s="20" t="str">
        <f>IF('יעדים משרדיים ותקשובים'!$E$7="","",'יעדים משרדיים ותקשובים'!$E$7)</f>
        <v>משרד ראש הממשלה</v>
      </c>
      <c r="B216" s="20" t="str">
        <f>IF('יעדים משרדיים ותקשובים'!$I$9="","",'יעדים משרדיים ותקשובים'!$I$9)</f>
        <v>pmo</v>
      </c>
      <c r="C216" s="26">
        <f>ROWS($C$7:$C215)</f>
        <v>209</v>
      </c>
      <c r="D216" s="26" t="str">
        <f>IF(E216="","",INDEX('פעילויות המשרד'!$D$8:$D$150,MATCH(E216,'פעילויות המשרד'!$E$8:$E$150,0)))</f>
        <v/>
      </c>
      <c r="E216" s="17"/>
      <c r="F216" s="26" t="str">
        <f>IF(G216="","",COUNTIFS($D$8:$D216,$D216))</f>
        <v/>
      </c>
      <c r="G216" s="344" t="str">
        <f>IF(OR($E216="",$H216=""),"",IFERROR(CONCATENATE($D216,".",COUNTIFS($D$8:$D216,$D216)),"טעות בהזנה"))</f>
        <v/>
      </c>
      <c r="H216" s="102"/>
      <c r="I216" s="275" t="str">
        <f>IF($E216="","",IF($D216="","",INDEX('פעילויות המשרד'!G:G,MATCH($D216,'פעילויות המשרד'!$D:$D,0))))</f>
        <v/>
      </c>
      <c r="J216" s="275" t="str">
        <f>IF($E216="","",IF($D216="","",INDEX('פעילויות המשרד'!H:H,MATCH($D216,'פעילויות המשרד'!$D:$D,0))))</f>
        <v/>
      </c>
      <c r="K216" s="275" t="str">
        <f>IF($E216="","",IF($D216="","",INDEX('פעילויות המשרד'!K:K,MATCH($D216,'פעילויות המשרד'!$D:$D,0))))</f>
        <v/>
      </c>
      <c r="L216" s="275" t="str">
        <f>IF($E216="","",IF($D216="","",INDEX('פעילויות המשרד'!L:L,MATCH($D216,'פעילויות המשרד'!$D:$D,0))))</f>
        <v/>
      </c>
      <c r="M216" s="275" t="str">
        <f>IF($E216="","",IF($D216="","",INDEX('פעילויות המשרד'!X:X,MATCH($D216,'פעילויות המשרד'!$D:$D,0))))</f>
        <v/>
      </c>
      <c r="N216" s="102"/>
      <c r="O216" s="102"/>
      <c r="P216" s="100"/>
      <c r="Q216" s="100"/>
      <c r="R216" s="98"/>
      <c r="S216" s="101"/>
      <c r="T216" s="99"/>
      <c r="U216" s="103"/>
      <c r="V216" s="99"/>
      <c r="W216" s="103"/>
      <c r="X216" s="99"/>
      <c r="Y216" s="103"/>
      <c r="Z216" s="99"/>
      <c r="AA216" s="103"/>
      <c r="AB216" s="99"/>
      <c r="AC216" s="103"/>
      <c r="AD216" s="121" t="str">
        <f t="shared" si="12"/>
        <v/>
      </c>
      <c r="AE216" s="17"/>
      <c r="AI216" s="26">
        <f>ROWS($AI$7:$AI215)</f>
        <v>209</v>
      </c>
      <c r="AJ216" s="85" t="str">
        <f>IF(OR($T216="",$G216=""),"",MAX($AJ$7:$AN215)+1)</f>
        <v/>
      </c>
      <c r="AK216" s="85" t="str">
        <f>IF(OR(V216="",$G216=""),"",MAX($AJ$7:$AN215,$AJ216:AJ216)+1)</f>
        <v/>
      </c>
      <c r="AL216" s="85" t="str">
        <f>IF(OR(X216="",$G216=""),"",MAX($AJ$7:$AN215,$AJ216:AK216)+1)</f>
        <v/>
      </c>
      <c r="AM216" s="85" t="str">
        <f>IF(OR(Z216="",$G216=""),"",MAX($AJ$7:$AN215,$AJ216:AL216)+1)</f>
        <v/>
      </c>
      <c r="AN216" s="85" t="str">
        <f>IF(OR(AB216="",$G216=""),"",MAX($AJ$7:$AN215,$AJ216:AM216)+1)</f>
        <v/>
      </c>
      <c r="AP216" s="85" t="str">
        <f>IF($G216="","",MAX($AP$7:$AP215)+1)</f>
        <v/>
      </c>
      <c r="AQ216" s="85" t="str">
        <f>IF($G216="","",IF($Q216="","",RANK($Q216,$Q$8:$Q$1000,1)+COUNTIFS($Q$8:$Q216,$Q216)-1))</f>
        <v/>
      </c>
      <c r="AR216" s="85" t="str">
        <f>IF($G216="","",IF($AW216="","",RANK($AW216,$AW$8:$AW$1000,1)+COUNTIFS($AW$8:$AW216,$AW216)-1))</f>
        <v/>
      </c>
      <c r="AS216" s="85" t="str">
        <f>IF($G216="","",IF($AX216="","",RANK($AX216,$AX$8:$AX$1000,1)+COUNTIFS($AX$8:$AX216,$AX216)-1))</f>
        <v/>
      </c>
      <c r="AU216" s="85" t="str">
        <f t="shared" si="13"/>
        <v/>
      </c>
      <c r="AW216" s="209" t="str">
        <f t="shared" ca="1" si="14"/>
        <v/>
      </c>
      <c r="AX216" s="209" t="str">
        <f t="shared" ca="1" si="15"/>
        <v/>
      </c>
    </row>
    <row r="217" spans="1:50">
      <c r="A217" s="20" t="str">
        <f>IF('יעדים משרדיים ותקשובים'!$E$7="","",'יעדים משרדיים ותקשובים'!$E$7)</f>
        <v>משרד ראש הממשלה</v>
      </c>
      <c r="B217" s="20" t="str">
        <f>IF('יעדים משרדיים ותקשובים'!$I$9="","",'יעדים משרדיים ותקשובים'!$I$9)</f>
        <v>pmo</v>
      </c>
      <c r="C217" s="26">
        <f>ROWS($C$7:$C216)</f>
        <v>210</v>
      </c>
      <c r="D217" s="26" t="str">
        <f>IF(E217="","",INDEX('פעילויות המשרד'!$D$8:$D$150,MATCH(E217,'פעילויות המשרד'!$E$8:$E$150,0)))</f>
        <v/>
      </c>
      <c r="E217" s="17"/>
      <c r="F217" s="26" t="str">
        <f>IF(G217="","",COUNTIFS($D$8:$D217,$D217))</f>
        <v/>
      </c>
      <c r="G217" s="344" t="str">
        <f>IF(OR($E217="",$H217=""),"",IFERROR(CONCATENATE($D217,".",COUNTIFS($D$8:$D217,$D217)),"טעות בהזנה"))</f>
        <v/>
      </c>
      <c r="H217" s="102"/>
      <c r="I217" s="275" t="str">
        <f>IF($E217="","",IF($D217="","",INDEX('פעילויות המשרד'!G:G,MATCH($D217,'פעילויות המשרד'!$D:$D,0))))</f>
        <v/>
      </c>
      <c r="J217" s="275" t="str">
        <f>IF($E217="","",IF($D217="","",INDEX('פעילויות המשרד'!H:H,MATCH($D217,'פעילויות המשרד'!$D:$D,0))))</f>
        <v/>
      </c>
      <c r="K217" s="275" t="str">
        <f>IF($E217="","",IF($D217="","",INDEX('פעילויות המשרד'!K:K,MATCH($D217,'פעילויות המשרד'!$D:$D,0))))</f>
        <v/>
      </c>
      <c r="L217" s="275" t="str">
        <f>IF($E217="","",IF($D217="","",INDEX('פעילויות המשרד'!L:L,MATCH($D217,'פעילויות המשרד'!$D:$D,0))))</f>
        <v/>
      </c>
      <c r="M217" s="275" t="str">
        <f>IF($E217="","",IF($D217="","",INDEX('פעילויות המשרד'!X:X,MATCH($D217,'פעילויות המשרד'!$D:$D,0))))</f>
        <v/>
      </c>
      <c r="N217" s="102"/>
      <c r="O217" s="102"/>
      <c r="P217" s="100"/>
      <c r="Q217" s="100"/>
      <c r="R217" s="98"/>
      <c r="S217" s="101"/>
      <c r="T217" s="99"/>
      <c r="U217" s="103"/>
      <c r="V217" s="99"/>
      <c r="W217" s="103"/>
      <c r="X217" s="99"/>
      <c r="Y217" s="103"/>
      <c r="Z217" s="99"/>
      <c r="AA217" s="103"/>
      <c r="AB217" s="99"/>
      <c r="AC217" s="103"/>
      <c r="AD217" s="121" t="str">
        <f t="shared" si="12"/>
        <v/>
      </c>
      <c r="AE217" s="17"/>
      <c r="AI217" s="26">
        <f>ROWS($AI$7:$AI216)</f>
        <v>210</v>
      </c>
      <c r="AJ217" s="85" t="str">
        <f>IF(OR($T217="",$G217=""),"",MAX($AJ$7:$AN216)+1)</f>
        <v/>
      </c>
      <c r="AK217" s="85" t="str">
        <f>IF(OR(V217="",$G217=""),"",MAX($AJ$7:$AN216,$AJ217:AJ217)+1)</f>
        <v/>
      </c>
      <c r="AL217" s="85" t="str">
        <f>IF(OR(X217="",$G217=""),"",MAX($AJ$7:$AN216,$AJ217:AK217)+1)</f>
        <v/>
      </c>
      <c r="AM217" s="85" t="str">
        <f>IF(OR(Z217="",$G217=""),"",MAX($AJ$7:$AN216,$AJ217:AL217)+1)</f>
        <v/>
      </c>
      <c r="AN217" s="85" t="str">
        <f>IF(OR(AB217="",$G217=""),"",MAX($AJ$7:$AN216,$AJ217:AM217)+1)</f>
        <v/>
      </c>
      <c r="AP217" s="85" t="str">
        <f>IF($G217="","",MAX($AP$7:$AP216)+1)</f>
        <v/>
      </c>
      <c r="AQ217" s="85" t="str">
        <f>IF($G217="","",IF($Q217="","",RANK($Q217,$Q$8:$Q$1000,1)+COUNTIFS($Q$8:$Q217,$Q217)-1))</f>
        <v/>
      </c>
      <c r="AR217" s="85" t="str">
        <f>IF($G217="","",IF($AW217="","",RANK($AW217,$AW$8:$AW$1000,1)+COUNTIFS($AW$8:$AW217,$AW217)-1))</f>
        <v/>
      </c>
      <c r="AS217" s="85" t="str">
        <f>IF($G217="","",IF($AX217="","",RANK($AX217,$AX$8:$AX$1000,1)+COUNTIFS($AX$8:$AX217,$AX217)-1))</f>
        <v/>
      </c>
      <c r="AU217" s="85" t="str">
        <f t="shared" si="13"/>
        <v/>
      </c>
      <c r="AW217" s="209" t="str">
        <f t="shared" ca="1" si="14"/>
        <v/>
      </c>
      <c r="AX217" s="209" t="str">
        <f t="shared" ca="1" si="15"/>
        <v/>
      </c>
    </row>
    <row r="218" spans="1:50">
      <c r="A218" s="20" t="str">
        <f>IF('יעדים משרדיים ותקשובים'!$E$7="","",'יעדים משרדיים ותקשובים'!$E$7)</f>
        <v>משרד ראש הממשלה</v>
      </c>
      <c r="B218" s="20" t="str">
        <f>IF('יעדים משרדיים ותקשובים'!$I$9="","",'יעדים משרדיים ותקשובים'!$I$9)</f>
        <v>pmo</v>
      </c>
      <c r="C218" s="26">
        <f>ROWS($C$7:$C217)</f>
        <v>211</v>
      </c>
      <c r="D218" s="26" t="str">
        <f>IF(E218="","",INDEX('פעילויות המשרד'!$D$8:$D$150,MATCH(E218,'פעילויות המשרד'!$E$8:$E$150,0)))</f>
        <v/>
      </c>
      <c r="E218" s="17"/>
      <c r="F218" s="26" t="str">
        <f>IF(G218="","",COUNTIFS($D$8:$D218,$D218))</f>
        <v/>
      </c>
      <c r="G218" s="344" t="str">
        <f>IF(OR($E218="",$H218=""),"",IFERROR(CONCATENATE($D218,".",COUNTIFS($D$8:$D218,$D218)),"טעות בהזנה"))</f>
        <v/>
      </c>
      <c r="H218" s="99"/>
      <c r="I218" s="275" t="str">
        <f>IF($E218="","",IF($D218="","",INDEX('פעילויות המשרד'!G:G,MATCH($D218,'פעילויות המשרד'!$D:$D,0))))</f>
        <v/>
      </c>
      <c r="J218" s="275" t="str">
        <f>IF($E218="","",IF($D218="","",INDEX('פעילויות המשרד'!H:H,MATCH($D218,'פעילויות המשרד'!$D:$D,0))))</f>
        <v/>
      </c>
      <c r="K218" s="275" t="str">
        <f>IF($E218="","",IF($D218="","",INDEX('פעילויות המשרד'!K:K,MATCH($D218,'פעילויות המשרד'!$D:$D,0))))</f>
        <v/>
      </c>
      <c r="L218" s="275" t="str">
        <f>IF($E218="","",IF($D218="","",INDEX('פעילויות המשרד'!L:L,MATCH($D218,'פעילויות המשרד'!$D:$D,0))))</f>
        <v/>
      </c>
      <c r="M218" s="275" t="str">
        <f>IF($E218="","",IF($D218="","",INDEX('פעילויות המשרד'!X:X,MATCH($D218,'פעילויות המשרד'!$D:$D,0))))</f>
        <v/>
      </c>
      <c r="N218" s="99"/>
      <c r="O218" s="99"/>
      <c r="P218" s="100"/>
      <c r="Q218" s="100"/>
      <c r="R218" s="98"/>
      <c r="S218" s="101"/>
      <c r="T218" s="99"/>
      <c r="U218" s="103"/>
      <c r="V218" s="99"/>
      <c r="W218" s="103"/>
      <c r="X218" s="99"/>
      <c r="Y218" s="103"/>
      <c r="Z218" s="99"/>
      <c r="AA218" s="103"/>
      <c r="AB218" s="99"/>
      <c r="AC218" s="103"/>
      <c r="AD218" s="121" t="str">
        <f t="shared" si="12"/>
        <v/>
      </c>
      <c r="AE218" s="92"/>
      <c r="AI218" s="26">
        <f>ROWS($AI$7:$AI217)</f>
        <v>211</v>
      </c>
      <c r="AJ218" s="85" t="str">
        <f>IF(OR($T218="",$G218=""),"",MAX($AJ$7:$AN217)+1)</f>
        <v/>
      </c>
      <c r="AK218" s="85" t="str">
        <f>IF(OR(V218="",$G218=""),"",MAX($AJ$7:$AN217,$AJ218:AJ218)+1)</f>
        <v/>
      </c>
      <c r="AL218" s="85" t="str">
        <f>IF(OR(X218="",$G218=""),"",MAX($AJ$7:$AN217,$AJ218:AK218)+1)</f>
        <v/>
      </c>
      <c r="AM218" s="85" t="str">
        <f>IF(OR(Z218="",$G218=""),"",MAX($AJ$7:$AN217,$AJ218:AL218)+1)</f>
        <v/>
      </c>
      <c r="AN218" s="85" t="str">
        <f>IF(OR(AB218="",$G218=""),"",MAX($AJ$7:$AN217,$AJ218:AM218)+1)</f>
        <v/>
      </c>
      <c r="AP218" s="85" t="str">
        <f>IF($G218="","",MAX($AP$7:$AP217)+1)</f>
        <v/>
      </c>
      <c r="AQ218" s="85" t="str">
        <f>IF($G218="","",IF($Q218="","",RANK($Q218,$Q$8:$Q$1000,1)+COUNTIFS($Q$8:$Q218,$Q218)-1))</f>
        <v/>
      </c>
      <c r="AR218" s="85" t="str">
        <f>IF($G218="","",IF($AW218="","",RANK($AW218,$AW$8:$AW$1000,1)+COUNTIFS($AW$8:$AW218,$AW218)-1))</f>
        <v/>
      </c>
      <c r="AS218" s="85" t="str">
        <f>IF($G218="","",IF($AX218="","",RANK($AX218,$AX$8:$AX$1000,1)+COUNTIFS($AX$8:$AX218,$AX218)-1))</f>
        <v/>
      </c>
      <c r="AU218" s="85" t="str">
        <f t="shared" si="13"/>
        <v/>
      </c>
      <c r="AW218" s="209" t="str">
        <f ca="1">IF($G218="","",IF($Q218="","",IF(AND($S218&lt;1,$Q218&lt;TODAY()),$Q218,"")))</f>
        <v/>
      </c>
      <c r="AX218" s="209" t="str">
        <f t="shared" ca="1" si="15"/>
        <v/>
      </c>
    </row>
    <row r="219" spans="1:50">
      <c r="A219" s="20" t="str">
        <f>IF('יעדים משרדיים ותקשובים'!$E$7="","",'יעדים משרדיים ותקשובים'!$E$7)</f>
        <v>משרד ראש הממשלה</v>
      </c>
      <c r="B219" s="20" t="str">
        <f>IF('יעדים משרדיים ותקשובים'!$I$9="","",'יעדים משרדיים ותקשובים'!$I$9)</f>
        <v>pmo</v>
      </c>
      <c r="C219" s="26">
        <f>ROWS($C$7:$C218)</f>
        <v>212</v>
      </c>
      <c r="D219" s="26" t="str">
        <f>IF(E219="","",INDEX('פעילויות המשרד'!$D$8:$D$150,MATCH(E219,'פעילויות המשרד'!$E$8:$E$150,0)))</f>
        <v/>
      </c>
      <c r="E219" s="17"/>
      <c r="F219" s="26" t="str">
        <f>IF(G219="","",COUNTIFS($D$8:$D219,$D219))</f>
        <v/>
      </c>
      <c r="G219" s="344" t="str">
        <f>IF(OR($E219="",$H219=""),"",IFERROR(CONCATENATE($D219,".",COUNTIFS($D$8:$D219,$D219)),"טעות בהזנה"))</f>
        <v/>
      </c>
      <c r="H219" s="99"/>
      <c r="I219" s="275" t="str">
        <f>IF($E219="","",IF($D219="","",INDEX('פעילויות המשרד'!G:G,MATCH($D219,'פעילויות המשרד'!$D:$D,0))))</f>
        <v/>
      </c>
      <c r="J219" s="275" t="str">
        <f>IF($E219="","",IF($D219="","",INDEX('פעילויות המשרד'!H:H,MATCH($D219,'פעילויות המשרד'!$D:$D,0))))</f>
        <v/>
      </c>
      <c r="K219" s="275" t="str">
        <f>IF($E219="","",IF($D219="","",INDEX('פעילויות המשרד'!K:K,MATCH($D219,'פעילויות המשרד'!$D:$D,0))))</f>
        <v/>
      </c>
      <c r="L219" s="275" t="str">
        <f>IF($E219="","",IF($D219="","",INDEX('פעילויות המשרד'!L:L,MATCH($D219,'פעילויות המשרד'!$D:$D,0))))</f>
        <v/>
      </c>
      <c r="M219" s="275" t="str">
        <f>IF($E219="","",IF($D219="","",INDEX('פעילויות המשרד'!X:X,MATCH($D219,'פעילויות המשרד'!$D:$D,0))))</f>
        <v/>
      </c>
      <c r="N219" s="99"/>
      <c r="O219" s="99"/>
      <c r="P219" s="100"/>
      <c r="Q219" s="100"/>
      <c r="R219" s="98"/>
      <c r="S219" s="101"/>
      <c r="T219" s="99"/>
      <c r="U219" s="103"/>
      <c r="V219" s="99"/>
      <c r="W219" s="103"/>
      <c r="X219" s="99"/>
      <c r="Y219" s="103"/>
      <c r="Z219" s="99"/>
      <c r="AA219" s="103"/>
      <c r="AB219" s="99"/>
      <c r="AC219" s="103"/>
      <c r="AD219" s="121" t="str">
        <f t="shared" si="12"/>
        <v/>
      </c>
      <c r="AE219" s="92"/>
      <c r="AI219" s="26">
        <f>ROWS($AI$7:$AI218)</f>
        <v>212</v>
      </c>
      <c r="AJ219" s="85" t="str">
        <f>IF(OR($T219="",$G219=""),"",MAX($AJ$7:$AN218)+1)</f>
        <v/>
      </c>
      <c r="AK219" s="85" t="str">
        <f>IF(OR(V219="",$G219=""),"",MAX($AJ$7:$AN218,$AJ219:AJ219)+1)</f>
        <v/>
      </c>
      <c r="AL219" s="85" t="str">
        <f>IF(OR(X219="",$G219=""),"",MAX($AJ$7:$AN218,$AJ219:AK219)+1)</f>
        <v/>
      </c>
      <c r="AM219" s="85" t="str">
        <f>IF(OR(Z219="",$G219=""),"",MAX($AJ$7:$AN218,$AJ219:AL219)+1)</f>
        <v/>
      </c>
      <c r="AN219" s="85" t="str">
        <f>IF(OR(AB219="",$G219=""),"",MAX($AJ$7:$AN218,$AJ219:AM219)+1)</f>
        <v/>
      </c>
      <c r="AP219" s="85" t="str">
        <f>IF($G219="","",MAX($AP$7:$AP218)+1)</f>
        <v/>
      </c>
      <c r="AQ219" s="85" t="str">
        <f>IF($G219="","",IF($Q219="","",RANK($Q219,$Q$8:$Q$1000,1)+COUNTIFS($Q$8:$Q219,$Q219)-1))</f>
        <v/>
      </c>
      <c r="AR219" s="85" t="str">
        <f>IF($G219="","",IF($AW219="","",RANK($AW219,$AW$8:$AW$1000,1)+COUNTIFS($AW$8:$AW219,$AW219)-1))</f>
        <v/>
      </c>
      <c r="AS219" s="85" t="str">
        <f>IF($G219="","",IF($AX219="","",RANK($AX219,$AX$8:$AX$1000,1)+COUNTIFS($AX$8:$AX219,$AX219)-1))</f>
        <v/>
      </c>
      <c r="AU219" s="85" t="str">
        <f t="shared" si="13"/>
        <v/>
      </c>
      <c r="AW219" s="209" t="str">
        <f ca="1">IF($G219="","",IF($Q219="","",IF(AND($S219&lt;1,$Q219&lt;TODAY()),$Q219,"")))</f>
        <v/>
      </c>
      <c r="AX219" s="209" t="str">
        <f t="shared" ca="1" si="15"/>
        <v/>
      </c>
    </row>
    <row r="220" spans="1:50">
      <c r="A220" s="20" t="str">
        <f>IF('יעדים משרדיים ותקשובים'!$E$7="","",'יעדים משרדיים ותקשובים'!$E$7)</f>
        <v>משרד ראש הממשלה</v>
      </c>
      <c r="B220" s="20" t="str">
        <f>IF('יעדים משרדיים ותקשובים'!$I$9="","",'יעדים משרדיים ותקשובים'!$I$9)</f>
        <v>pmo</v>
      </c>
      <c r="C220" s="26">
        <f>ROWS($C$7:$C219)</f>
        <v>213</v>
      </c>
      <c r="D220" s="26" t="str">
        <f>IF(E220="","",INDEX('פעילויות המשרד'!$D$8:$D$150,MATCH(E220,'פעילויות המשרד'!$E$8:$E$150,0)))</f>
        <v/>
      </c>
      <c r="E220" s="17"/>
      <c r="F220" s="26" t="str">
        <f>IF(G220="","",COUNTIFS($D$8:$D220,$D220))</f>
        <v/>
      </c>
      <c r="G220" s="344" t="str">
        <f>IF(OR($E220="",$H220=""),"",IFERROR(CONCATENATE($D220,".",COUNTIFS($D$8:$D220,$D220)),"טעות בהזנה"))</f>
        <v/>
      </c>
      <c r="H220" s="99"/>
      <c r="I220" s="275" t="str">
        <f>IF($E220="","",IF($D220="","",INDEX('פעילויות המשרד'!G:G,MATCH($D220,'פעילויות המשרד'!$D:$D,0))))</f>
        <v/>
      </c>
      <c r="J220" s="275" t="str">
        <f>IF($E220="","",IF($D220="","",INDEX('פעילויות המשרד'!H:H,MATCH($D220,'פעילויות המשרד'!$D:$D,0))))</f>
        <v/>
      </c>
      <c r="K220" s="275" t="str">
        <f>IF($E220="","",IF($D220="","",INDEX('פעילויות המשרד'!K:K,MATCH($D220,'פעילויות המשרד'!$D:$D,0))))</f>
        <v/>
      </c>
      <c r="L220" s="275" t="str">
        <f>IF($E220="","",IF($D220="","",INDEX('פעילויות המשרד'!L:L,MATCH($D220,'פעילויות המשרד'!$D:$D,0))))</f>
        <v/>
      </c>
      <c r="M220" s="275" t="str">
        <f>IF($E220="","",IF($D220="","",INDEX('פעילויות המשרד'!X:X,MATCH($D220,'פעילויות המשרד'!$D:$D,0))))</f>
        <v/>
      </c>
      <c r="N220" s="99"/>
      <c r="O220" s="99"/>
      <c r="P220" s="100"/>
      <c r="Q220" s="100"/>
      <c r="R220" s="98"/>
      <c r="S220" s="101"/>
      <c r="T220" s="99"/>
      <c r="U220" s="103"/>
      <c r="V220" s="99"/>
      <c r="W220" s="103"/>
      <c r="X220" s="99"/>
      <c r="Y220" s="103"/>
      <c r="Z220" s="99"/>
      <c r="AA220" s="103"/>
      <c r="AB220" s="99"/>
      <c r="AC220" s="103"/>
      <c r="AD220" s="121" t="str">
        <f t="shared" si="12"/>
        <v/>
      </c>
      <c r="AE220" s="92"/>
      <c r="AI220" s="26">
        <f>ROWS($AI$7:$AI219)</f>
        <v>213</v>
      </c>
      <c r="AJ220" s="85" t="str">
        <f>IF(OR($T220="",$G220=""),"",MAX($AJ$7:$AN219)+1)</f>
        <v/>
      </c>
      <c r="AK220" s="85" t="str">
        <f>IF(OR(V220="",$G220=""),"",MAX($AJ$7:$AN219,$AJ220:AJ220)+1)</f>
        <v/>
      </c>
      <c r="AL220" s="85" t="str">
        <f>IF(OR(X220="",$G220=""),"",MAX($AJ$7:$AN219,$AJ220:AK220)+1)</f>
        <v/>
      </c>
      <c r="AM220" s="85" t="str">
        <f>IF(OR(Z220="",$G220=""),"",MAX($AJ$7:$AN219,$AJ220:AL220)+1)</f>
        <v/>
      </c>
      <c r="AN220" s="85" t="str">
        <f>IF(OR(AB220="",$G220=""),"",MAX($AJ$7:$AN219,$AJ220:AM220)+1)</f>
        <v/>
      </c>
      <c r="AP220" s="85" t="str">
        <f>IF($G220="","",MAX($AP$7:$AP219)+1)</f>
        <v/>
      </c>
      <c r="AQ220" s="85" t="str">
        <f>IF($G220="","",IF($Q220="","",RANK($Q220,$Q$8:$Q$1000,1)+COUNTIFS($Q$8:$Q220,$Q220)-1))</f>
        <v/>
      </c>
      <c r="AR220" s="85" t="str">
        <f>IF($G220="","",IF($AW220="","",RANK($AW220,$AW$8:$AW$1000,1)+COUNTIFS($AW$8:$AW220,$AW220)-1))</f>
        <v/>
      </c>
      <c r="AS220" s="85" t="str">
        <f>IF($G220="","",IF($AX220="","",RANK($AX220,$AX$8:$AX$1000,1)+COUNTIFS($AX$8:$AX220,$AX220)-1))</f>
        <v/>
      </c>
      <c r="AU220" s="85" t="str">
        <f t="shared" si="13"/>
        <v/>
      </c>
      <c r="AW220" s="209" t="str">
        <f ca="1">IF($G220="","",IF($Q220="","",IF(AND($S220&lt;1,$Q220&lt;TODAY()),$Q220,"")))</f>
        <v/>
      </c>
      <c r="AX220" s="209" t="str">
        <f t="shared" ca="1" si="15"/>
        <v/>
      </c>
    </row>
    <row r="221" spans="1:50">
      <c r="A221" s="20" t="str">
        <f>IF('יעדים משרדיים ותקשובים'!$E$7="","",'יעדים משרדיים ותקשובים'!$E$7)</f>
        <v>משרד ראש הממשלה</v>
      </c>
      <c r="B221" s="20" t="str">
        <f>IF('יעדים משרדיים ותקשובים'!$I$9="","",'יעדים משרדיים ותקשובים'!$I$9)</f>
        <v>pmo</v>
      </c>
      <c r="C221" s="26">
        <f>ROWS($C$7:$C220)</f>
        <v>214</v>
      </c>
      <c r="D221" s="26" t="str">
        <f>IF(E221="","",INDEX('פעילויות המשרד'!$D$8:$D$150,MATCH(E221,'פעילויות המשרד'!$E$8:$E$150,0)))</f>
        <v/>
      </c>
      <c r="E221" s="17"/>
      <c r="F221" s="26" t="str">
        <f>IF(G221="","",COUNTIFS($D$8:$D221,$D221))</f>
        <v/>
      </c>
      <c r="G221" s="344" t="str">
        <f>IF(OR($E221="",$H221=""),"",IFERROR(CONCATENATE($D221,".",COUNTIFS($D$8:$D221,$D221)),"טעות בהזנה"))</f>
        <v/>
      </c>
      <c r="H221" s="102"/>
      <c r="I221" s="275" t="str">
        <f>IF($E221="","",IF($D221="","",INDEX('פעילויות המשרד'!G:G,MATCH($D221,'פעילויות המשרד'!$D:$D,0))))</f>
        <v/>
      </c>
      <c r="J221" s="275" t="str">
        <f>IF($E221="","",IF($D221="","",INDEX('פעילויות המשרד'!H:H,MATCH($D221,'פעילויות המשרד'!$D:$D,0))))</f>
        <v/>
      </c>
      <c r="K221" s="275" t="str">
        <f>IF($E221="","",IF($D221="","",INDEX('פעילויות המשרד'!K:K,MATCH($D221,'פעילויות המשרד'!$D:$D,0))))</f>
        <v/>
      </c>
      <c r="L221" s="275" t="str">
        <f>IF($E221="","",IF($D221="","",INDEX('פעילויות המשרד'!L:L,MATCH($D221,'פעילויות המשרד'!$D:$D,0))))</f>
        <v/>
      </c>
      <c r="M221" s="275" t="str">
        <f>IF($E221="","",IF($D221="","",INDEX('פעילויות המשרד'!X:X,MATCH($D221,'פעילויות המשרד'!$D:$D,0))))</f>
        <v/>
      </c>
      <c r="N221" s="102"/>
      <c r="O221" s="102"/>
      <c r="P221" s="100"/>
      <c r="Q221" s="100"/>
      <c r="R221" s="98"/>
      <c r="S221" s="101"/>
      <c r="T221" s="99"/>
      <c r="U221" s="103"/>
      <c r="V221" s="99"/>
      <c r="W221" s="103"/>
      <c r="X221" s="99"/>
      <c r="Y221" s="103"/>
      <c r="Z221" s="99"/>
      <c r="AA221" s="103"/>
      <c r="AB221" s="99"/>
      <c r="AC221" s="103"/>
      <c r="AD221" s="121" t="str">
        <f t="shared" si="12"/>
        <v/>
      </c>
      <c r="AE221" s="17"/>
      <c r="AI221" s="26">
        <f>ROWS($AI$7:$AI220)</f>
        <v>214</v>
      </c>
      <c r="AJ221" s="85" t="str">
        <f>IF(OR($T221="",$G221=""),"",MAX($AJ$7:$AN220)+1)</f>
        <v/>
      </c>
      <c r="AK221" s="85" t="str">
        <f>IF(OR(V221="",$G221=""),"",MAX($AJ$7:$AN220,$AJ221:AJ221)+1)</f>
        <v/>
      </c>
      <c r="AL221" s="85" t="str">
        <f>IF(OR(X221="",$G221=""),"",MAX($AJ$7:$AN220,$AJ221:AK221)+1)</f>
        <v/>
      </c>
      <c r="AM221" s="85" t="str">
        <f>IF(OR(Z221="",$G221=""),"",MAX($AJ$7:$AN220,$AJ221:AL221)+1)</f>
        <v/>
      </c>
      <c r="AN221" s="85" t="str">
        <f>IF(OR(AB221="",$G221=""),"",MAX($AJ$7:$AN220,$AJ221:AM221)+1)</f>
        <v/>
      </c>
      <c r="AP221" s="85" t="str">
        <f>IF($G221="","",MAX($AP$7:$AP220)+1)</f>
        <v/>
      </c>
      <c r="AQ221" s="85" t="str">
        <f>IF($G221="","",IF($Q221="","",RANK($Q221,$Q$8:$Q$1000,1)+COUNTIFS($Q$8:$Q221,$Q221)-1))</f>
        <v/>
      </c>
      <c r="AR221" s="85" t="str">
        <f>IF($G221="","",IF($AW221="","",RANK($AW221,$AW$8:$AW$1000,1)+COUNTIFS($AW$8:$AW221,$AW221)-1))</f>
        <v/>
      </c>
      <c r="AS221" s="85" t="str">
        <f>IF($G221="","",IF($AX221="","",RANK($AX221,$AX$8:$AX$1000,1)+COUNTIFS($AX$8:$AX221,$AX221)-1))</f>
        <v/>
      </c>
      <c r="AU221" s="85" t="str">
        <f t="shared" si="13"/>
        <v/>
      </c>
      <c r="AW221" s="209" t="str">
        <f ca="1">IF($G221="","",IF($Q221="","",IF(AND($S221&lt;1,$Q221&lt;TODAY()),$Q221,"")))</f>
        <v/>
      </c>
      <c r="AX221" s="209" t="str">
        <f t="shared" ca="1" si="15"/>
        <v/>
      </c>
    </row>
    <row r="222" spans="1:50">
      <c r="A222" s="20" t="str">
        <f>IF('יעדים משרדיים ותקשובים'!$E$7="","",'יעדים משרדיים ותקשובים'!$E$7)</f>
        <v>משרד ראש הממשלה</v>
      </c>
      <c r="B222" s="20" t="str">
        <f>IF('יעדים משרדיים ותקשובים'!$I$9="","",'יעדים משרדיים ותקשובים'!$I$9)</f>
        <v>pmo</v>
      </c>
      <c r="C222" s="26">
        <f>ROWS($C$7:$C221)</f>
        <v>215</v>
      </c>
      <c r="D222" s="26" t="str">
        <f>IF(E222="","",INDEX('פעילויות המשרד'!$D$8:$D$150,MATCH(E222,'פעילויות המשרד'!$E$8:$E$150,0)))</f>
        <v/>
      </c>
      <c r="E222" s="17"/>
      <c r="F222" s="26" t="str">
        <f>IF(G222="","",COUNTIFS($D$8:$D222,$D222))</f>
        <v/>
      </c>
      <c r="G222" s="344" t="str">
        <f>IF(OR($E222="",$H222=""),"",IFERROR(CONCATENATE($D222,".",COUNTIFS($D$8:$D222,$D222)),"טעות בהזנה"))</f>
        <v/>
      </c>
      <c r="H222" s="102"/>
      <c r="I222" s="275" t="str">
        <f>IF($E222="","",IF($D222="","",INDEX('פעילויות המשרד'!G:G,MATCH($D222,'פעילויות המשרד'!$D:$D,0))))</f>
        <v/>
      </c>
      <c r="J222" s="275" t="str">
        <f>IF($E222="","",IF($D222="","",INDEX('פעילויות המשרד'!H:H,MATCH($D222,'פעילויות המשרד'!$D:$D,0))))</f>
        <v/>
      </c>
      <c r="K222" s="275" t="str">
        <f>IF($E222="","",IF($D222="","",INDEX('פעילויות המשרד'!K:K,MATCH($D222,'פעילויות המשרד'!$D:$D,0))))</f>
        <v/>
      </c>
      <c r="L222" s="275" t="str">
        <f>IF($E222="","",IF($D222="","",INDEX('פעילויות המשרד'!L:L,MATCH($D222,'פעילויות המשרד'!$D:$D,0))))</f>
        <v/>
      </c>
      <c r="M222" s="275" t="str">
        <f>IF($E222="","",IF($D222="","",INDEX('פעילויות המשרד'!X:X,MATCH($D222,'פעילויות המשרד'!$D:$D,0))))</f>
        <v/>
      </c>
      <c r="N222" s="102"/>
      <c r="O222" s="102"/>
      <c r="P222" s="100"/>
      <c r="Q222" s="100"/>
      <c r="R222" s="98"/>
      <c r="S222" s="101"/>
      <c r="T222" s="99"/>
      <c r="U222" s="103"/>
      <c r="V222" s="99"/>
      <c r="W222" s="103"/>
      <c r="X222" s="99"/>
      <c r="Y222" s="103"/>
      <c r="Z222" s="99"/>
      <c r="AA222" s="103"/>
      <c r="AB222" s="99"/>
      <c r="AC222" s="103"/>
      <c r="AD222" s="121" t="str">
        <f t="shared" si="12"/>
        <v/>
      </c>
      <c r="AE222" s="17"/>
      <c r="AI222" s="26">
        <f>ROWS($AI$7:$AI221)</f>
        <v>215</v>
      </c>
      <c r="AJ222" s="85" t="str">
        <f>IF(OR($T222="",$G222=""),"",MAX($AJ$7:$AN221)+1)</f>
        <v/>
      </c>
      <c r="AK222" s="85" t="str">
        <f>IF(OR(V222="",$G222=""),"",MAX($AJ$7:$AN221,$AJ222:AJ222)+1)</f>
        <v/>
      </c>
      <c r="AL222" s="85" t="str">
        <f>IF(OR(X222="",$G222=""),"",MAX($AJ$7:$AN221,$AJ222:AK222)+1)</f>
        <v/>
      </c>
      <c r="AM222" s="85" t="str">
        <f>IF(OR(Z222="",$G222=""),"",MAX($AJ$7:$AN221,$AJ222:AL222)+1)</f>
        <v/>
      </c>
      <c r="AN222" s="85" t="str">
        <f>IF(OR(AB222="",$G222=""),"",MAX($AJ$7:$AN221,$AJ222:AM222)+1)</f>
        <v/>
      </c>
      <c r="AP222" s="85" t="str">
        <f>IF($G222="","",MAX($AP$7:$AP221)+1)</f>
        <v/>
      </c>
      <c r="AQ222" s="85" t="str">
        <f>IF($G222="","",IF($Q222="","",RANK($Q222,$Q$8:$Q$1000,1)+COUNTIFS($Q$8:$Q222,$Q222)-1))</f>
        <v/>
      </c>
      <c r="AR222" s="85" t="str">
        <f>IF($G222="","",IF($AW222="","",RANK($AW222,$AW$8:$AW$1000,1)+COUNTIFS($AW$8:$AW222,$AW222)-1))</f>
        <v/>
      </c>
      <c r="AS222" s="85" t="str">
        <f>IF($G222="","",IF($AX222="","",RANK($AX222,$AX$8:$AX$1000,1)+COUNTIFS($AX$8:$AX222,$AX222)-1))</f>
        <v/>
      </c>
      <c r="AU222" s="85" t="str">
        <f t="shared" si="13"/>
        <v/>
      </c>
      <c r="AW222" s="209" t="str">
        <f ca="1">IF($G222="","",IF($Q222="","",IF(AND($S222&lt;1,$Q222&lt;TODAY()),$Q222,"")))</f>
        <v/>
      </c>
      <c r="AX222" s="209" t="str">
        <f t="shared" ca="1" si="15"/>
        <v/>
      </c>
    </row>
    <row r="223" spans="1:50">
      <c r="A223" s="20" t="str">
        <f>IF('יעדים משרדיים ותקשובים'!$E$7="","",'יעדים משרדיים ותקשובים'!$E$7)</f>
        <v>משרד ראש הממשלה</v>
      </c>
      <c r="B223" s="20" t="str">
        <f>IF('יעדים משרדיים ותקשובים'!$I$9="","",'יעדים משרדיים ותקשובים'!$I$9)</f>
        <v>pmo</v>
      </c>
      <c r="C223" s="26">
        <f>ROWS($C$7:$C222)</f>
        <v>216</v>
      </c>
      <c r="D223" s="26" t="str">
        <f>IF(E223="","",INDEX('פעילויות המשרד'!$D$8:$D$150,MATCH(E223,'פעילויות המשרד'!$E$8:$E$150,0)))</f>
        <v/>
      </c>
      <c r="E223" s="17"/>
      <c r="F223" s="26" t="str">
        <f>IF(G223="","",COUNTIFS($D$8:$D223,$D223))</f>
        <v/>
      </c>
      <c r="G223" s="344" t="str">
        <f>IF(OR($E223="",$H223=""),"",IFERROR(CONCATENATE($D223,".",COUNTIFS($D$8:$D223,$D223)),"טעות בהזנה"))</f>
        <v/>
      </c>
      <c r="H223" s="102"/>
      <c r="I223" s="275" t="str">
        <f>IF($E223="","",IF($D223="","",INDEX('פעילויות המשרד'!G:G,MATCH($D223,'פעילויות המשרד'!$D:$D,0))))</f>
        <v/>
      </c>
      <c r="J223" s="275" t="str">
        <f>IF($E223="","",IF($D223="","",INDEX('פעילויות המשרד'!H:H,MATCH($D223,'פעילויות המשרד'!$D:$D,0))))</f>
        <v/>
      </c>
      <c r="K223" s="275" t="str">
        <f>IF($E223="","",IF($D223="","",INDEX('פעילויות המשרד'!K:K,MATCH($D223,'פעילויות המשרד'!$D:$D,0))))</f>
        <v/>
      </c>
      <c r="L223" s="275" t="str">
        <f>IF($E223="","",IF($D223="","",INDEX('פעילויות המשרד'!L:L,MATCH($D223,'פעילויות המשרד'!$D:$D,0))))</f>
        <v/>
      </c>
      <c r="M223" s="275" t="str">
        <f>IF($E223="","",IF($D223="","",INDEX('פעילויות המשרד'!X:X,MATCH($D223,'פעילויות המשרד'!$D:$D,0))))</f>
        <v/>
      </c>
      <c r="N223" s="102"/>
      <c r="O223" s="102"/>
      <c r="P223" s="100"/>
      <c r="Q223" s="100"/>
      <c r="R223" s="98"/>
      <c r="S223" s="101"/>
      <c r="T223" s="99"/>
      <c r="U223" s="103"/>
      <c r="V223" s="99"/>
      <c r="W223" s="103"/>
      <c r="X223" s="99"/>
      <c r="Y223" s="103"/>
      <c r="Z223" s="99"/>
      <c r="AA223" s="103"/>
      <c r="AB223" s="99"/>
      <c r="AC223" s="103"/>
      <c r="AD223" s="121" t="str">
        <f t="shared" si="12"/>
        <v/>
      </c>
      <c r="AE223" s="17"/>
      <c r="AI223" s="26">
        <f>ROWS($AI$7:$AI222)</f>
        <v>216</v>
      </c>
      <c r="AJ223" s="85" t="str">
        <f>IF(OR($T223="",$G223=""),"",MAX($AJ$7:$AN222)+1)</f>
        <v/>
      </c>
      <c r="AK223" s="85" t="str">
        <f>IF(OR(V223="",$G223=""),"",MAX($AJ$7:$AN222,$AJ223:AJ223)+1)</f>
        <v/>
      </c>
      <c r="AL223" s="85" t="str">
        <f>IF(OR(X223="",$G223=""),"",MAX($AJ$7:$AN222,$AJ223:AK223)+1)</f>
        <v/>
      </c>
      <c r="AM223" s="85" t="str">
        <f>IF(OR(Z223="",$G223=""),"",MAX($AJ$7:$AN222,$AJ223:AL223)+1)</f>
        <v/>
      </c>
      <c r="AN223" s="85" t="str">
        <f>IF(OR(AB223="",$G223=""),"",MAX($AJ$7:$AN222,$AJ223:AM223)+1)</f>
        <v/>
      </c>
      <c r="AP223" s="85" t="str">
        <f>IF($G223="","",MAX($AP$7:$AP222)+1)</f>
        <v/>
      </c>
      <c r="AQ223" s="85" t="str">
        <f>IF($G223="","",IF($Q223="","",RANK($Q223,$Q$8:$Q$1000,1)+COUNTIFS($Q$8:$Q223,$Q223)-1))</f>
        <v/>
      </c>
      <c r="AR223" s="85" t="str">
        <f>IF($G223="","",IF($AW223="","",RANK($AW223,$AW$8:$AW$1000,1)+COUNTIFS($AW$8:$AW223,$AW223)-1))</f>
        <v/>
      </c>
      <c r="AS223" s="85" t="str">
        <f>IF($G223="","",IF($AX223="","",RANK($AX223,$AX$8:$AX$1000,1)+COUNTIFS($AX$8:$AX223,$AX223)-1))</f>
        <v/>
      </c>
      <c r="AU223" s="85" t="str">
        <f t="shared" si="13"/>
        <v/>
      </c>
      <c r="AW223" s="209" t="str">
        <f t="shared" ca="1" si="14"/>
        <v/>
      </c>
      <c r="AX223" s="209" t="str">
        <f t="shared" ca="1" si="15"/>
        <v/>
      </c>
    </row>
    <row r="224" spans="1:50">
      <c r="A224" s="20" t="str">
        <f>IF('יעדים משרדיים ותקשובים'!$E$7="","",'יעדים משרדיים ותקשובים'!$E$7)</f>
        <v>משרד ראש הממשלה</v>
      </c>
      <c r="B224" s="20" t="str">
        <f>IF('יעדים משרדיים ותקשובים'!$I$9="","",'יעדים משרדיים ותקשובים'!$I$9)</f>
        <v>pmo</v>
      </c>
      <c r="C224" s="26">
        <f>ROWS($C$7:$C223)</f>
        <v>217</v>
      </c>
      <c r="D224" s="26" t="str">
        <f>IF(E224="","",INDEX('פעילויות המשרד'!$D$8:$D$150,MATCH(E224,'פעילויות המשרד'!$E$8:$E$150,0)))</f>
        <v/>
      </c>
      <c r="E224" s="17"/>
      <c r="F224" s="26" t="str">
        <f>IF(G224="","",COUNTIFS($D$8:$D224,$D224))</f>
        <v/>
      </c>
      <c r="G224" s="344" t="str">
        <f>IF(OR($E224="",$H224=""),"",IFERROR(CONCATENATE($D224,".",COUNTIFS($D$8:$D224,$D224)),"טעות בהזנה"))</f>
        <v/>
      </c>
      <c r="H224" s="102"/>
      <c r="I224" s="275" t="str">
        <f>IF($E224="","",IF($D224="","",INDEX('פעילויות המשרד'!G:G,MATCH($D224,'פעילויות המשרד'!$D:$D,0))))</f>
        <v/>
      </c>
      <c r="J224" s="275" t="str">
        <f>IF($E224="","",IF($D224="","",INDEX('פעילויות המשרד'!H:H,MATCH($D224,'פעילויות המשרד'!$D:$D,0))))</f>
        <v/>
      </c>
      <c r="K224" s="275" t="str">
        <f>IF($E224="","",IF($D224="","",INDEX('פעילויות המשרד'!K:K,MATCH($D224,'פעילויות המשרד'!$D:$D,0))))</f>
        <v/>
      </c>
      <c r="L224" s="275" t="str">
        <f>IF($E224="","",IF($D224="","",INDEX('פעילויות המשרד'!L:L,MATCH($D224,'פעילויות המשרד'!$D:$D,0))))</f>
        <v/>
      </c>
      <c r="M224" s="275" t="str">
        <f>IF($E224="","",IF($D224="","",INDEX('פעילויות המשרד'!X:X,MATCH($D224,'פעילויות המשרד'!$D:$D,0))))</f>
        <v/>
      </c>
      <c r="N224" s="102"/>
      <c r="O224" s="102"/>
      <c r="P224" s="100"/>
      <c r="Q224" s="100"/>
      <c r="R224" s="98"/>
      <c r="S224" s="101"/>
      <c r="T224" s="99"/>
      <c r="U224" s="103"/>
      <c r="V224" s="99"/>
      <c r="W224" s="103"/>
      <c r="X224" s="99"/>
      <c r="Y224" s="103"/>
      <c r="Z224" s="99"/>
      <c r="AA224" s="103"/>
      <c r="AB224" s="99"/>
      <c r="AC224" s="103"/>
      <c r="AD224" s="121" t="str">
        <f t="shared" si="12"/>
        <v/>
      </c>
      <c r="AE224" s="17"/>
      <c r="AI224" s="26">
        <f>ROWS($AI$7:$AI223)</f>
        <v>217</v>
      </c>
      <c r="AJ224" s="85" t="str">
        <f>IF(OR($T224="",$G224=""),"",MAX($AJ$7:$AN223)+1)</f>
        <v/>
      </c>
      <c r="AK224" s="85" t="str">
        <f>IF(OR(V224="",$G224=""),"",MAX($AJ$7:$AN223,$AJ224:AJ224)+1)</f>
        <v/>
      </c>
      <c r="AL224" s="85" t="str">
        <f>IF(OR(X224="",$G224=""),"",MAX($AJ$7:$AN223,$AJ224:AK224)+1)</f>
        <v/>
      </c>
      <c r="AM224" s="85" t="str">
        <f>IF(OR(Z224="",$G224=""),"",MAX($AJ$7:$AN223,$AJ224:AL224)+1)</f>
        <v/>
      </c>
      <c r="AN224" s="85" t="str">
        <f>IF(OR(AB224="",$G224=""),"",MAX($AJ$7:$AN223,$AJ224:AM224)+1)</f>
        <v/>
      </c>
      <c r="AP224" s="85" t="str">
        <f>IF($G224="","",MAX($AP$7:$AP223)+1)</f>
        <v/>
      </c>
      <c r="AQ224" s="85" t="str">
        <f>IF($G224="","",IF($Q224="","",RANK($Q224,$Q$8:$Q$1000,1)+COUNTIFS($Q$8:$Q224,$Q224)-1))</f>
        <v/>
      </c>
      <c r="AR224" s="85" t="str">
        <f>IF($G224="","",IF($AW224="","",RANK($AW224,$AW$8:$AW$1000,1)+COUNTIFS($AW$8:$AW224,$AW224)-1))</f>
        <v/>
      </c>
      <c r="AS224" s="85" t="str">
        <f>IF($G224="","",IF($AX224="","",RANK($AX224,$AX$8:$AX$1000,1)+COUNTIFS($AX$8:$AX224,$AX224)-1))</f>
        <v/>
      </c>
      <c r="AU224" s="85" t="str">
        <f t="shared" si="13"/>
        <v/>
      </c>
      <c r="AW224" s="209" t="str">
        <f t="shared" ca="1" si="14"/>
        <v/>
      </c>
      <c r="AX224" s="209" t="str">
        <f t="shared" ca="1" si="15"/>
        <v/>
      </c>
    </row>
    <row r="225" spans="1:50">
      <c r="A225" s="20" t="str">
        <f>IF('יעדים משרדיים ותקשובים'!$E$7="","",'יעדים משרדיים ותקשובים'!$E$7)</f>
        <v>משרד ראש הממשלה</v>
      </c>
      <c r="B225" s="20" t="str">
        <f>IF('יעדים משרדיים ותקשובים'!$I$9="","",'יעדים משרדיים ותקשובים'!$I$9)</f>
        <v>pmo</v>
      </c>
      <c r="C225" s="26">
        <f>ROWS($C$7:$C224)</f>
        <v>218</v>
      </c>
      <c r="D225" s="26" t="str">
        <f>IF(E225="","",INDEX('פעילויות המשרד'!$D$8:$D$150,MATCH(E225,'פעילויות המשרד'!$E$8:$E$150,0)))</f>
        <v/>
      </c>
      <c r="E225" s="17"/>
      <c r="F225" s="26" t="str">
        <f>IF(G225="","",COUNTIFS($D$8:$D225,$D225))</f>
        <v/>
      </c>
      <c r="G225" s="344" t="str">
        <f>IF(OR($E225="",$H225=""),"",IFERROR(CONCATENATE($D225,".",COUNTIFS($D$8:$D225,$D225)),"טעות בהזנה"))</f>
        <v/>
      </c>
      <c r="H225" s="102"/>
      <c r="I225" s="275" t="str">
        <f>IF($E225="","",IF($D225="","",INDEX('פעילויות המשרד'!G:G,MATCH($D225,'פעילויות המשרד'!$D:$D,0))))</f>
        <v/>
      </c>
      <c r="J225" s="275" t="str">
        <f>IF($E225="","",IF($D225="","",INDEX('פעילויות המשרד'!H:H,MATCH($D225,'פעילויות המשרד'!$D:$D,0))))</f>
        <v/>
      </c>
      <c r="K225" s="275" t="str">
        <f>IF($E225="","",IF($D225="","",INDEX('פעילויות המשרד'!K:K,MATCH($D225,'פעילויות המשרד'!$D:$D,0))))</f>
        <v/>
      </c>
      <c r="L225" s="275" t="str">
        <f>IF($E225="","",IF($D225="","",INDEX('פעילויות המשרד'!L:L,MATCH($D225,'פעילויות המשרד'!$D:$D,0))))</f>
        <v/>
      </c>
      <c r="M225" s="275" t="str">
        <f>IF($E225="","",IF($D225="","",INDEX('פעילויות המשרד'!X:X,MATCH($D225,'פעילויות המשרד'!$D:$D,0))))</f>
        <v/>
      </c>
      <c r="N225" s="102"/>
      <c r="O225" s="102"/>
      <c r="P225" s="100"/>
      <c r="Q225" s="100"/>
      <c r="R225" s="98"/>
      <c r="S225" s="101"/>
      <c r="T225" s="99"/>
      <c r="U225" s="103"/>
      <c r="V225" s="99"/>
      <c r="W225" s="103"/>
      <c r="X225" s="99"/>
      <c r="Y225" s="103"/>
      <c r="Z225" s="99"/>
      <c r="AA225" s="103"/>
      <c r="AB225" s="99"/>
      <c r="AC225" s="103"/>
      <c r="AD225" s="121" t="str">
        <f t="shared" si="12"/>
        <v/>
      </c>
      <c r="AE225" s="17"/>
      <c r="AI225" s="26">
        <f>ROWS($AI$7:$AI224)</f>
        <v>218</v>
      </c>
      <c r="AJ225" s="85" t="str">
        <f>IF(OR($T225="",$G225=""),"",MAX($AJ$7:$AN224)+1)</f>
        <v/>
      </c>
      <c r="AK225" s="85" t="str">
        <f>IF(OR(V225="",$G225=""),"",MAX($AJ$7:$AN224,$AJ225:AJ225)+1)</f>
        <v/>
      </c>
      <c r="AL225" s="85" t="str">
        <f>IF(OR(X225="",$G225=""),"",MAX($AJ$7:$AN224,$AJ225:AK225)+1)</f>
        <v/>
      </c>
      <c r="AM225" s="85" t="str">
        <f>IF(OR(Z225="",$G225=""),"",MAX($AJ$7:$AN224,$AJ225:AL225)+1)</f>
        <v/>
      </c>
      <c r="AN225" s="85" t="str">
        <f>IF(OR(AB225="",$G225=""),"",MAX($AJ$7:$AN224,$AJ225:AM225)+1)</f>
        <v/>
      </c>
      <c r="AP225" s="85" t="str">
        <f>IF($G225="","",MAX($AP$7:$AP224)+1)</f>
        <v/>
      </c>
      <c r="AQ225" s="85" t="str">
        <f>IF($G225="","",IF($Q225="","",RANK($Q225,$Q$8:$Q$1000,1)+COUNTIFS($Q$8:$Q225,$Q225)-1))</f>
        <v/>
      </c>
      <c r="AR225" s="85" t="str">
        <f>IF($G225="","",IF($AW225="","",RANK($AW225,$AW$8:$AW$1000,1)+COUNTIFS($AW$8:$AW225,$AW225)-1))</f>
        <v/>
      </c>
      <c r="AS225" s="85" t="str">
        <f>IF($G225="","",IF($AX225="","",RANK($AX225,$AX$8:$AX$1000,1)+COUNTIFS($AX$8:$AX225,$AX225)-1))</f>
        <v/>
      </c>
      <c r="AU225" s="85" t="str">
        <f t="shared" si="13"/>
        <v/>
      </c>
      <c r="AW225" s="209" t="str">
        <f t="shared" ca="1" si="14"/>
        <v/>
      </c>
      <c r="AX225" s="209" t="str">
        <f t="shared" ca="1" si="15"/>
        <v/>
      </c>
    </row>
    <row r="226" spans="1:50">
      <c r="A226" s="20" t="str">
        <f>IF('יעדים משרדיים ותקשובים'!$E$7="","",'יעדים משרדיים ותקשובים'!$E$7)</f>
        <v>משרד ראש הממשלה</v>
      </c>
      <c r="B226" s="20" t="str">
        <f>IF('יעדים משרדיים ותקשובים'!$I$9="","",'יעדים משרדיים ותקשובים'!$I$9)</f>
        <v>pmo</v>
      </c>
      <c r="C226" s="26">
        <f>ROWS($C$7:$C225)</f>
        <v>219</v>
      </c>
      <c r="D226" s="26" t="str">
        <f>IF(E226="","",INDEX('פעילויות המשרד'!$D$8:$D$150,MATCH(E226,'פעילויות המשרד'!$E$8:$E$150,0)))</f>
        <v/>
      </c>
      <c r="E226" s="17"/>
      <c r="F226" s="26" t="str">
        <f>IF(G226="","",COUNTIFS($D$8:$D226,$D226))</f>
        <v/>
      </c>
      <c r="G226" s="344" t="str">
        <f>IF(OR($E226="",$H226=""),"",IFERROR(CONCATENATE($D226,".",COUNTIFS($D$8:$D226,$D226)),"טעות בהזנה"))</f>
        <v/>
      </c>
      <c r="H226" s="102"/>
      <c r="I226" s="275" t="str">
        <f>IF($E226="","",IF($D226="","",INDEX('פעילויות המשרד'!G:G,MATCH($D226,'פעילויות המשרד'!$D:$D,0))))</f>
        <v/>
      </c>
      <c r="J226" s="275" t="str">
        <f>IF($E226="","",IF($D226="","",INDEX('פעילויות המשרד'!H:H,MATCH($D226,'פעילויות המשרד'!$D:$D,0))))</f>
        <v/>
      </c>
      <c r="K226" s="275" t="str">
        <f>IF($E226="","",IF($D226="","",INDEX('פעילויות המשרד'!K:K,MATCH($D226,'פעילויות המשרד'!$D:$D,0))))</f>
        <v/>
      </c>
      <c r="L226" s="275" t="str">
        <f>IF($E226="","",IF($D226="","",INDEX('פעילויות המשרד'!L:L,MATCH($D226,'פעילויות המשרד'!$D:$D,0))))</f>
        <v/>
      </c>
      <c r="M226" s="275" t="str">
        <f>IF($E226="","",IF($D226="","",INDEX('פעילויות המשרד'!X:X,MATCH($D226,'פעילויות המשרד'!$D:$D,0))))</f>
        <v/>
      </c>
      <c r="N226" s="102"/>
      <c r="O226" s="102"/>
      <c r="P226" s="100"/>
      <c r="Q226" s="100"/>
      <c r="R226" s="98"/>
      <c r="S226" s="101"/>
      <c r="T226" s="99"/>
      <c r="U226" s="103"/>
      <c r="V226" s="99"/>
      <c r="W226" s="103"/>
      <c r="X226" s="99"/>
      <c r="Y226" s="103"/>
      <c r="Z226" s="99"/>
      <c r="AA226" s="103"/>
      <c r="AB226" s="99"/>
      <c r="AC226" s="103"/>
      <c r="AD226" s="121" t="str">
        <f t="shared" si="12"/>
        <v/>
      </c>
      <c r="AE226" s="17"/>
      <c r="AI226" s="26">
        <f>ROWS($AI$7:$AI225)</f>
        <v>219</v>
      </c>
      <c r="AJ226" s="85" t="str">
        <f>IF(OR($T226="",$G226=""),"",MAX($AJ$7:$AN225)+1)</f>
        <v/>
      </c>
      <c r="AK226" s="85" t="str">
        <f>IF(OR(V226="",$G226=""),"",MAX($AJ$7:$AN225,$AJ226:AJ226)+1)</f>
        <v/>
      </c>
      <c r="AL226" s="85" t="str">
        <f>IF(OR(X226="",$G226=""),"",MAX($AJ$7:$AN225,$AJ226:AK226)+1)</f>
        <v/>
      </c>
      <c r="AM226" s="85" t="str">
        <f>IF(OR(Z226="",$G226=""),"",MAX($AJ$7:$AN225,$AJ226:AL226)+1)</f>
        <v/>
      </c>
      <c r="AN226" s="85" t="str">
        <f>IF(OR(AB226="",$G226=""),"",MAX($AJ$7:$AN225,$AJ226:AM226)+1)</f>
        <v/>
      </c>
      <c r="AP226" s="85" t="str">
        <f>IF($G226="","",MAX($AP$7:$AP225)+1)</f>
        <v/>
      </c>
      <c r="AQ226" s="85" t="str">
        <f>IF($G226="","",IF($Q226="","",RANK($Q226,$Q$8:$Q$1000,1)+COUNTIFS($Q$8:$Q226,$Q226)-1))</f>
        <v/>
      </c>
      <c r="AR226" s="85" t="str">
        <f>IF($G226="","",IF($AW226="","",RANK($AW226,$AW$8:$AW$1000,1)+COUNTIFS($AW$8:$AW226,$AW226)-1))</f>
        <v/>
      </c>
      <c r="AS226" s="85" t="str">
        <f>IF($G226="","",IF($AX226="","",RANK($AX226,$AX$8:$AX$1000,1)+COUNTIFS($AX$8:$AX226,$AX226)-1))</f>
        <v/>
      </c>
      <c r="AU226" s="85" t="str">
        <f t="shared" si="13"/>
        <v/>
      </c>
      <c r="AW226" s="209" t="str">
        <f t="shared" ca="1" si="14"/>
        <v/>
      </c>
      <c r="AX226" s="209" t="str">
        <f t="shared" ca="1" si="15"/>
        <v/>
      </c>
    </row>
    <row r="227" spans="1:50">
      <c r="A227" s="20" t="str">
        <f>IF('יעדים משרדיים ותקשובים'!$E$7="","",'יעדים משרדיים ותקשובים'!$E$7)</f>
        <v>משרד ראש הממשלה</v>
      </c>
      <c r="B227" s="20" t="str">
        <f>IF('יעדים משרדיים ותקשובים'!$I$9="","",'יעדים משרדיים ותקשובים'!$I$9)</f>
        <v>pmo</v>
      </c>
      <c r="C227" s="26">
        <f>ROWS($C$7:$C226)</f>
        <v>220</v>
      </c>
      <c r="D227" s="26" t="str">
        <f>IF(E227="","",INDEX('פעילויות המשרד'!$D$8:$D$150,MATCH(E227,'פעילויות המשרד'!$E$8:$E$150,0)))</f>
        <v/>
      </c>
      <c r="E227" s="17"/>
      <c r="F227" s="26" t="str">
        <f>IF(G227="","",COUNTIFS($D$8:$D227,$D227))</f>
        <v/>
      </c>
      <c r="G227" s="344" t="str">
        <f>IF(OR($E227="",$H227=""),"",IFERROR(CONCATENATE($D227,".",COUNTIFS($D$8:$D227,$D227)),"טעות בהזנה"))</f>
        <v/>
      </c>
      <c r="H227" s="102"/>
      <c r="I227" s="275" t="str">
        <f>IF($E227="","",IF($D227="","",INDEX('פעילויות המשרד'!G:G,MATCH($D227,'פעילויות המשרד'!$D:$D,0))))</f>
        <v/>
      </c>
      <c r="J227" s="275" t="str">
        <f>IF($E227="","",IF($D227="","",INDEX('פעילויות המשרד'!H:H,MATCH($D227,'פעילויות המשרד'!$D:$D,0))))</f>
        <v/>
      </c>
      <c r="K227" s="275" t="str">
        <f>IF($E227="","",IF($D227="","",INDEX('פעילויות המשרד'!K:K,MATCH($D227,'פעילויות המשרד'!$D:$D,0))))</f>
        <v/>
      </c>
      <c r="L227" s="275" t="str">
        <f>IF($E227="","",IF($D227="","",INDEX('פעילויות המשרד'!L:L,MATCH($D227,'פעילויות המשרד'!$D:$D,0))))</f>
        <v/>
      </c>
      <c r="M227" s="275" t="str">
        <f>IF($E227="","",IF($D227="","",INDEX('פעילויות המשרד'!X:X,MATCH($D227,'פעילויות המשרד'!$D:$D,0))))</f>
        <v/>
      </c>
      <c r="N227" s="102"/>
      <c r="O227" s="102"/>
      <c r="P227" s="100"/>
      <c r="Q227" s="100"/>
      <c r="R227" s="98"/>
      <c r="S227" s="101"/>
      <c r="T227" s="99"/>
      <c r="U227" s="103"/>
      <c r="V227" s="99"/>
      <c r="W227" s="103"/>
      <c r="X227" s="99"/>
      <c r="Y227" s="103"/>
      <c r="Z227" s="99"/>
      <c r="AA227" s="103"/>
      <c r="AB227" s="99"/>
      <c r="AC227" s="103"/>
      <c r="AD227" s="121" t="str">
        <f t="shared" si="12"/>
        <v/>
      </c>
      <c r="AE227" s="17"/>
      <c r="AI227" s="26">
        <f>ROWS($AI$7:$AI226)</f>
        <v>220</v>
      </c>
      <c r="AJ227" s="85" t="str">
        <f>IF(OR($T227="",$G227=""),"",MAX($AJ$7:$AN226)+1)</f>
        <v/>
      </c>
      <c r="AK227" s="85" t="str">
        <f>IF(OR(V227="",$G227=""),"",MAX($AJ$7:$AN226,$AJ227:AJ227)+1)</f>
        <v/>
      </c>
      <c r="AL227" s="85" t="str">
        <f>IF(OR(X227="",$G227=""),"",MAX($AJ$7:$AN226,$AJ227:AK227)+1)</f>
        <v/>
      </c>
      <c r="AM227" s="85" t="str">
        <f>IF(OR(Z227="",$G227=""),"",MAX($AJ$7:$AN226,$AJ227:AL227)+1)</f>
        <v/>
      </c>
      <c r="AN227" s="85" t="str">
        <f>IF(OR(AB227="",$G227=""),"",MAX($AJ$7:$AN226,$AJ227:AM227)+1)</f>
        <v/>
      </c>
      <c r="AP227" s="85" t="str">
        <f>IF($G227="","",MAX($AP$7:$AP226)+1)</f>
        <v/>
      </c>
      <c r="AQ227" s="85" t="str">
        <f>IF($G227="","",IF($Q227="","",RANK($Q227,$Q$8:$Q$1000,1)+COUNTIFS($Q$8:$Q227,$Q227)-1))</f>
        <v/>
      </c>
      <c r="AR227" s="85" t="str">
        <f>IF($G227="","",IF($AW227="","",RANK($AW227,$AW$8:$AW$1000,1)+COUNTIFS($AW$8:$AW227,$AW227)-1))</f>
        <v/>
      </c>
      <c r="AS227" s="85" t="str">
        <f>IF($G227="","",IF($AX227="","",RANK($AX227,$AX$8:$AX$1000,1)+COUNTIFS($AX$8:$AX227,$AX227)-1))</f>
        <v/>
      </c>
      <c r="AU227" s="85" t="str">
        <f t="shared" si="13"/>
        <v/>
      </c>
      <c r="AW227" s="209" t="str">
        <f t="shared" ca="1" si="14"/>
        <v/>
      </c>
      <c r="AX227" s="209" t="str">
        <f t="shared" ca="1" si="15"/>
        <v/>
      </c>
    </row>
    <row r="228" spans="1:50">
      <c r="A228" s="20" t="str">
        <f>IF('יעדים משרדיים ותקשובים'!$E$7="","",'יעדים משרדיים ותקשובים'!$E$7)</f>
        <v>משרד ראש הממשלה</v>
      </c>
      <c r="B228" s="20" t="str">
        <f>IF('יעדים משרדיים ותקשובים'!$I$9="","",'יעדים משרדיים ותקשובים'!$I$9)</f>
        <v>pmo</v>
      </c>
      <c r="C228" s="26">
        <f>ROWS($C$7:$C227)</f>
        <v>221</v>
      </c>
      <c r="D228" s="26" t="str">
        <f>IF(E228="","",INDEX('פעילויות המשרד'!$D$8:$D$150,MATCH(E228,'פעילויות המשרד'!$E$8:$E$150,0)))</f>
        <v/>
      </c>
      <c r="E228" s="17"/>
      <c r="F228" s="26" t="str">
        <f>IF(G228="","",COUNTIFS($D$8:$D228,$D228))</f>
        <v/>
      </c>
      <c r="G228" s="344" t="str">
        <f>IF(OR($E228="",$H228=""),"",IFERROR(CONCATENATE($D228,".",COUNTIFS($D$8:$D228,$D228)),"טעות בהזנה"))</f>
        <v/>
      </c>
      <c r="H228" s="99"/>
      <c r="I228" s="275" t="str">
        <f>IF($E228="","",IF($D228="","",INDEX('פעילויות המשרד'!G:G,MATCH($D228,'פעילויות המשרד'!$D:$D,0))))</f>
        <v/>
      </c>
      <c r="J228" s="275" t="str">
        <f>IF($E228="","",IF($D228="","",INDEX('פעילויות המשרד'!H:H,MATCH($D228,'פעילויות המשרד'!$D:$D,0))))</f>
        <v/>
      </c>
      <c r="K228" s="275" t="str">
        <f>IF($E228="","",IF($D228="","",INDEX('פעילויות המשרד'!K:K,MATCH($D228,'פעילויות המשרד'!$D:$D,0))))</f>
        <v/>
      </c>
      <c r="L228" s="275" t="str">
        <f>IF($E228="","",IF($D228="","",INDEX('פעילויות המשרד'!L:L,MATCH($D228,'פעילויות המשרד'!$D:$D,0))))</f>
        <v/>
      </c>
      <c r="M228" s="275" t="str">
        <f>IF($E228="","",IF($D228="","",INDEX('פעילויות המשרד'!X:X,MATCH($D228,'פעילויות המשרד'!$D:$D,0))))</f>
        <v/>
      </c>
      <c r="N228" s="99"/>
      <c r="O228" s="99"/>
      <c r="P228" s="100"/>
      <c r="Q228" s="100"/>
      <c r="R228" s="98"/>
      <c r="S228" s="101"/>
      <c r="T228" s="99"/>
      <c r="U228" s="103"/>
      <c r="V228" s="99"/>
      <c r="W228" s="103"/>
      <c r="X228" s="99"/>
      <c r="Y228" s="103"/>
      <c r="Z228" s="99"/>
      <c r="AA228" s="103"/>
      <c r="AB228" s="99"/>
      <c r="AC228" s="103"/>
      <c r="AD228" s="121" t="str">
        <f t="shared" si="12"/>
        <v/>
      </c>
      <c r="AE228" s="92"/>
      <c r="AI228" s="26">
        <f>ROWS($AI$7:$AI227)</f>
        <v>221</v>
      </c>
      <c r="AJ228" s="85" t="str">
        <f>IF(OR($T228="",$G228=""),"",MAX($AJ$7:$AN227)+1)</f>
        <v/>
      </c>
      <c r="AK228" s="85" t="str">
        <f>IF(OR(V228="",$G228=""),"",MAX($AJ$7:$AN227,$AJ228:AJ228)+1)</f>
        <v/>
      </c>
      <c r="AL228" s="85" t="str">
        <f>IF(OR(X228="",$G228=""),"",MAX($AJ$7:$AN227,$AJ228:AK228)+1)</f>
        <v/>
      </c>
      <c r="AM228" s="85" t="str">
        <f>IF(OR(Z228="",$G228=""),"",MAX($AJ$7:$AN227,$AJ228:AL228)+1)</f>
        <v/>
      </c>
      <c r="AN228" s="85" t="str">
        <f>IF(OR(AB228="",$G228=""),"",MAX($AJ$7:$AN227,$AJ228:AM228)+1)</f>
        <v/>
      </c>
      <c r="AP228" s="85" t="str">
        <f>IF($G228="","",MAX($AP$7:$AP227)+1)</f>
        <v/>
      </c>
      <c r="AQ228" s="85" t="str">
        <f>IF($G228="","",IF($Q228="","",RANK($Q228,$Q$8:$Q$1000,1)+COUNTIFS($Q$8:$Q228,$Q228)-1))</f>
        <v/>
      </c>
      <c r="AR228" s="85" t="str">
        <f>IF($G228="","",IF($AW228="","",RANK($AW228,$AW$8:$AW$1000,1)+COUNTIFS($AW$8:$AW228,$AW228)-1))</f>
        <v/>
      </c>
      <c r="AS228" s="85" t="str">
        <f>IF($G228="","",IF($AX228="","",RANK($AX228,$AX$8:$AX$1000,1)+COUNTIFS($AX$8:$AX228,$AX228)-1))</f>
        <v/>
      </c>
      <c r="AU228" s="85" t="str">
        <f t="shared" si="13"/>
        <v/>
      </c>
      <c r="AW228" s="209" t="str">
        <f ca="1">IF($G228="","",IF($Q228="","",IF(AND($S228&lt;1,$Q228&lt;TODAY()),$Q228,"")))</f>
        <v/>
      </c>
      <c r="AX228" s="209" t="str">
        <f t="shared" ca="1" si="15"/>
        <v/>
      </c>
    </row>
    <row r="229" spans="1:50">
      <c r="A229" s="20" t="str">
        <f>IF('יעדים משרדיים ותקשובים'!$E$7="","",'יעדים משרדיים ותקשובים'!$E$7)</f>
        <v>משרד ראש הממשלה</v>
      </c>
      <c r="B229" s="20" t="str">
        <f>IF('יעדים משרדיים ותקשובים'!$I$9="","",'יעדים משרדיים ותקשובים'!$I$9)</f>
        <v>pmo</v>
      </c>
      <c r="C229" s="26">
        <f>ROWS($C$7:$C228)</f>
        <v>222</v>
      </c>
      <c r="D229" s="26" t="str">
        <f>IF(E229="","",INDEX('פעילויות המשרד'!$D$8:$D$150,MATCH(E229,'פעילויות המשרד'!$E$8:$E$150,0)))</f>
        <v/>
      </c>
      <c r="E229" s="17"/>
      <c r="F229" s="26" t="str">
        <f>IF(G229="","",COUNTIFS($D$8:$D229,$D229))</f>
        <v/>
      </c>
      <c r="G229" s="344" t="str">
        <f>IF(OR($E229="",$H229=""),"",IFERROR(CONCATENATE($D229,".",COUNTIFS($D$8:$D229,$D229)),"טעות בהזנה"))</f>
        <v/>
      </c>
      <c r="H229" s="99"/>
      <c r="I229" s="275" t="str">
        <f>IF($E229="","",IF($D229="","",INDEX('פעילויות המשרד'!G:G,MATCH($D229,'פעילויות המשרד'!$D:$D,0))))</f>
        <v/>
      </c>
      <c r="J229" s="275" t="str">
        <f>IF($E229="","",IF($D229="","",INDEX('פעילויות המשרד'!H:H,MATCH($D229,'פעילויות המשרד'!$D:$D,0))))</f>
        <v/>
      </c>
      <c r="K229" s="275" t="str">
        <f>IF($E229="","",IF($D229="","",INDEX('פעילויות המשרד'!K:K,MATCH($D229,'פעילויות המשרד'!$D:$D,0))))</f>
        <v/>
      </c>
      <c r="L229" s="275" t="str">
        <f>IF($E229="","",IF($D229="","",INDEX('פעילויות המשרד'!L:L,MATCH($D229,'פעילויות המשרד'!$D:$D,0))))</f>
        <v/>
      </c>
      <c r="M229" s="275" t="str">
        <f>IF($E229="","",IF($D229="","",INDEX('פעילויות המשרד'!X:X,MATCH($D229,'פעילויות המשרד'!$D:$D,0))))</f>
        <v/>
      </c>
      <c r="N229" s="99"/>
      <c r="O229" s="99"/>
      <c r="P229" s="100"/>
      <c r="Q229" s="100"/>
      <c r="R229" s="98"/>
      <c r="S229" s="101"/>
      <c r="T229" s="99"/>
      <c r="U229" s="103"/>
      <c r="V229" s="99"/>
      <c r="W229" s="103"/>
      <c r="X229" s="99"/>
      <c r="Y229" s="103"/>
      <c r="Z229" s="99"/>
      <c r="AA229" s="103"/>
      <c r="AB229" s="99"/>
      <c r="AC229" s="103"/>
      <c r="AD229" s="121" t="str">
        <f t="shared" si="12"/>
        <v/>
      </c>
      <c r="AE229" s="92"/>
      <c r="AI229" s="26">
        <f>ROWS($AI$7:$AI228)</f>
        <v>222</v>
      </c>
      <c r="AJ229" s="85" t="str">
        <f>IF(OR($T229="",$G229=""),"",MAX($AJ$7:$AN228)+1)</f>
        <v/>
      </c>
      <c r="AK229" s="85" t="str">
        <f>IF(OR(V229="",$G229=""),"",MAX($AJ$7:$AN228,$AJ229:AJ229)+1)</f>
        <v/>
      </c>
      <c r="AL229" s="85" t="str">
        <f>IF(OR(X229="",$G229=""),"",MAX($AJ$7:$AN228,$AJ229:AK229)+1)</f>
        <v/>
      </c>
      <c r="AM229" s="85" t="str">
        <f>IF(OR(Z229="",$G229=""),"",MAX($AJ$7:$AN228,$AJ229:AL229)+1)</f>
        <v/>
      </c>
      <c r="AN229" s="85" t="str">
        <f>IF(OR(AB229="",$G229=""),"",MAX($AJ$7:$AN228,$AJ229:AM229)+1)</f>
        <v/>
      </c>
      <c r="AP229" s="85" t="str">
        <f>IF($G229="","",MAX($AP$7:$AP228)+1)</f>
        <v/>
      </c>
      <c r="AQ229" s="85" t="str">
        <f>IF($G229="","",IF($Q229="","",RANK($Q229,$Q$8:$Q$1000,1)+COUNTIFS($Q$8:$Q229,$Q229)-1))</f>
        <v/>
      </c>
      <c r="AR229" s="85" t="str">
        <f>IF($G229="","",IF($AW229="","",RANK($AW229,$AW$8:$AW$1000,1)+COUNTIFS($AW$8:$AW229,$AW229)-1))</f>
        <v/>
      </c>
      <c r="AS229" s="85" t="str">
        <f>IF($G229="","",IF($AX229="","",RANK($AX229,$AX$8:$AX$1000,1)+COUNTIFS($AX$8:$AX229,$AX229)-1))</f>
        <v/>
      </c>
      <c r="AU229" s="85" t="str">
        <f t="shared" si="13"/>
        <v/>
      </c>
      <c r="AW229" s="209" t="str">
        <f ca="1">IF($G229="","",IF($Q229="","",IF(AND($S229&lt;1,$Q229&lt;TODAY()),$Q229,"")))</f>
        <v/>
      </c>
      <c r="AX229" s="209" t="str">
        <f t="shared" ca="1" si="15"/>
        <v/>
      </c>
    </row>
    <row r="230" spans="1:50">
      <c r="A230" s="20" t="str">
        <f>IF('יעדים משרדיים ותקשובים'!$E$7="","",'יעדים משרדיים ותקשובים'!$E$7)</f>
        <v>משרד ראש הממשלה</v>
      </c>
      <c r="B230" s="20" t="str">
        <f>IF('יעדים משרדיים ותקשובים'!$I$9="","",'יעדים משרדיים ותקשובים'!$I$9)</f>
        <v>pmo</v>
      </c>
      <c r="C230" s="26">
        <f>ROWS($C$7:$C229)</f>
        <v>223</v>
      </c>
      <c r="D230" s="26" t="str">
        <f>IF(E230="","",INDEX('פעילויות המשרד'!$D$8:$D$150,MATCH(E230,'פעילויות המשרד'!$E$8:$E$150,0)))</f>
        <v/>
      </c>
      <c r="E230" s="17"/>
      <c r="F230" s="26" t="str">
        <f>IF(G230="","",COUNTIFS($D$8:$D230,$D230))</f>
        <v/>
      </c>
      <c r="G230" s="344" t="str">
        <f>IF(OR($E230="",$H230=""),"",IFERROR(CONCATENATE($D230,".",COUNTIFS($D$8:$D230,$D230)),"טעות בהזנה"))</f>
        <v/>
      </c>
      <c r="H230" s="99"/>
      <c r="I230" s="275" t="str">
        <f>IF($E230="","",IF($D230="","",INDEX('פעילויות המשרד'!G:G,MATCH($D230,'פעילויות המשרד'!$D:$D,0))))</f>
        <v/>
      </c>
      <c r="J230" s="275" t="str">
        <f>IF($E230="","",IF($D230="","",INDEX('פעילויות המשרד'!H:H,MATCH($D230,'פעילויות המשרד'!$D:$D,0))))</f>
        <v/>
      </c>
      <c r="K230" s="275" t="str">
        <f>IF($E230="","",IF($D230="","",INDEX('פעילויות המשרד'!K:K,MATCH($D230,'פעילויות המשרד'!$D:$D,0))))</f>
        <v/>
      </c>
      <c r="L230" s="275" t="str">
        <f>IF($E230="","",IF($D230="","",INDEX('פעילויות המשרד'!L:L,MATCH($D230,'פעילויות המשרד'!$D:$D,0))))</f>
        <v/>
      </c>
      <c r="M230" s="275" t="str">
        <f>IF($E230="","",IF($D230="","",INDEX('פעילויות המשרד'!X:X,MATCH($D230,'פעילויות המשרד'!$D:$D,0))))</f>
        <v/>
      </c>
      <c r="N230" s="99"/>
      <c r="O230" s="99"/>
      <c r="P230" s="100"/>
      <c r="Q230" s="100"/>
      <c r="R230" s="98"/>
      <c r="S230" s="101"/>
      <c r="T230" s="99"/>
      <c r="U230" s="103"/>
      <c r="V230" s="99"/>
      <c r="W230" s="103"/>
      <c r="X230" s="99"/>
      <c r="Y230" s="103"/>
      <c r="Z230" s="99"/>
      <c r="AA230" s="103"/>
      <c r="AB230" s="99"/>
      <c r="AC230" s="103"/>
      <c r="AD230" s="121" t="str">
        <f t="shared" si="12"/>
        <v/>
      </c>
      <c r="AE230" s="92"/>
      <c r="AI230" s="26">
        <f>ROWS($AI$7:$AI229)</f>
        <v>223</v>
      </c>
      <c r="AJ230" s="85" t="str">
        <f>IF(OR($T230="",$G230=""),"",MAX($AJ$7:$AN229)+1)</f>
        <v/>
      </c>
      <c r="AK230" s="85" t="str">
        <f>IF(OR(V230="",$G230=""),"",MAX($AJ$7:$AN229,$AJ230:AJ230)+1)</f>
        <v/>
      </c>
      <c r="AL230" s="85" t="str">
        <f>IF(OR(X230="",$G230=""),"",MAX($AJ$7:$AN229,$AJ230:AK230)+1)</f>
        <v/>
      </c>
      <c r="AM230" s="85" t="str">
        <f>IF(OR(Z230="",$G230=""),"",MAX($AJ$7:$AN229,$AJ230:AL230)+1)</f>
        <v/>
      </c>
      <c r="AN230" s="85" t="str">
        <f>IF(OR(AB230="",$G230=""),"",MAX($AJ$7:$AN229,$AJ230:AM230)+1)</f>
        <v/>
      </c>
      <c r="AP230" s="85" t="str">
        <f>IF($G230="","",MAX($AP$7:$AP229)+1)</f>
        <v/>
      </c>
      <c r="AQ230" s="85" t="str">
        <f>IF($G230="","",IF($Q230="","",RANK($Q230,$Q$8:$Q$1000,1)+COUNTIFS($Q$8:$Q230,$Q230)-1))</f>
        <v/>
      </c>
      <c r="AR230" s="85" t="str">
        <f>IF($G230="","",IF($AW230="","",RANK($AW230,$AW$8:$AW$1000,1)+COUNTIFS($AW$8:$AW230,$AW230)-1))</f>
        <v/>
      </c>
      <c r="AS230" s="85" t="str">
        <f>IF($G230="","",IF($AX230="","",RANK($AX230,$AX$8:$AX$1000,1)+COUNTIFS($AX$8:$AX230,$AX230)-1))</f>
        <v/>
      </c>
      <c r="AU230" s="85" t="str">
        <f t="shared" si="13"/>
        <v/>
      </c>
      <c r="AW230" s="209" t="str">
        <f ca="1">IF($G230="","",IF($Q230="","",IF(AND($S230&lt;1,$Q230&lt;TODAY()),$Q230,"")))</f>
        <v/>
      </c>
      <c r="AX230" s="209" t="str">
        <f t="shared" ca="1" si="15"/>
        <v/>
      </c>
    </row>
    <row r="231" spans="1:50">
      <c r="A231" s="20" t="str">
        <f>IF('יעדים משרדיים ותקשובים'!$E$7="","",'יעדים משרדיים ותקשובים'!$E$7)</f>
        <v>משרד ראש הממשלה</v>
      </c>
      <c r="B231" s="20" t="str">
        <f>IF('יעדים משרדיים ותקשובים'!$I$9="","",'יעדים משרדיים ותקשובים'!$I$9)</f>
        <v>pmo</v>
      </c>
      <c r="C231" s="26">
        <f>ROWS($C$7:$C230)</f>
        <v>224</v>
      </c>
      <c r="D231" s="26" t="str">
        <f>IF(E231="","",INDEX('פעילויות המשרד'!$D$8:$D$150,MATCH(E231,'פעילויות המשרד'!$E$8:$E$150,0)))</f>
        <v/>
      </c>
      <c r="E231" s="17"/>
      <c r="F231" s="26" t="str">
        <f>IF(G231="","",COUNTIFS($D$8:$D231,$D231))</f>
        <v/>
      </c>
      <c r="G231" s="344" t="str">
        <f>IF(OR($E231="",$H231=""),"",IFERROR(CONCATENATE($D231,".",COUNTIFS($D$8:$D231,$D231)),"טעות בהזנה"))</f>
        <v/>
      </c>
      <c r="H231" s="102"/>
      <c r="I231" s="275" t="str">
        <f>IF($E231="","",IF($D231="","",INDEX('פעילויות המשרד'!G:G,MATCH($D231,'פעילויות המשרד'!$D:$D,0))))</f>
        <v/>
      </c>
      <c r="J231" s="275" t="str">
        <f>IF($E231="","",IF($D231="","",INDEX('פעילויות המשרד'!H:H,MATCH($D231,'פעילויות המשרד'!$D:$D,0))))</f>
        <v/>
      </c>
      <c r="K231" s="275" t="str">
        <f>IF($E231="","",IF($D231="","",INDEX('פעילויות המשרד'!K:K,MATCH($D231,'פעילויות המשרד'!$D:$D,0))))</f>
        <v/>
      </c>
      <c r="L231" s="275" t="str">
        <f>IF($E231="","",IF($D231="","",INDEX('פעילויות המשרד'!L:L,MATCH($D231,'פעילויות המשרד'!$D:$D,0))))</f>
        <v/>
      </c>
      <c r="M231" s="275" t="str">
        <f>IF($E231="","",IF($D231="","",INDEX('פעילויות המשרד'!X:X,MATCH($D231,'פעילויות המשרד'!$D:$D,0))))</f>
        <v/>
      </c>
      <c r="N231" s="102"/>
      <c r="O231" s="102"/>
      <c r="P231" s="100"/>
      <c r="Q231" s="100"/>
      <c r="R231" s="98"/>
      <c r="S231" s="101"/>
      <c r="T231" s="99"/>
      <c r="U231" s="103"/>
      <c r="V231" s="99"/>
      <c r="W231" s="103"/>
      <c r="X231" s="99"/>
      <c r="Y231" s="103"/>
      <c r="Z231" s="99"/>
      <c r="AA231" s="103"/>
      <c r="AB231" s="99"/>
      <c r="AC231" s="103"/>
      <c r="AD231" s="121" t="str">
        <f t="shared" si="12"/>
        <v/>
      </c>
      <c r="AE231" s="17"/>
      <c r="AI231" s="26">
        <f>ROWS($AI$7:$AI230)</f>
        <v>224</v>
      </c>
      <c r="AJ231" s="85" t="str">
        <f>IF(OR($T231="",$G231=""),"",MAX($AJ$7:$AN230)+1)</f>
        <v/>
      </c>
      <c r="AK231" s="85" t="str">
        <f>IF(OR(V231="",$G231=""),"",MAX($AJ$7:$AN230,$AJ231:AJ231)+1)</f>
        <v/>
      </c>
      <c r="AL231" s="85" t="str">
        <f>IF(OR(X231="",$G231=""),"",MAX($AJ$7:$AN230,$AJ231:AK231)+1)</f>
        <v/>
      </c>
      <c r="AM231" s="85" t="str">
        <f>IF(OR(Z231="",$G231=""),"",MAX($AJ$7:$AN230,$AJ231:AL231)+1)</f>
        <v/>
      </c>
      <c r="AN231" s="85" t="str">
        <f>IF(OR(AB231="",$G231=""),"",MAX($AJ$7:$AN230,$AJ231:AM231)+1)</f>
        <v/>
      </c>
      <c r="AP231" s="85" t="str">
        <f>IF($G231="","",MAX($AP$7:$AP230)+1)</f>
        <v/>
      </c>
      <c r="AQ231" s="85" t="str">
        <f>IF($G231="","",IF($Q231="","",RANK($Q231,$Q$8:$Q$1000,1)+COUNTIFS($Q$8:$Q231,$Q231)-1))</f>
        <v/>
      </c>
      <c r="AR231" s="85" t="str">
        <f>IF($G231="","",IF($AW231="","",RANK($AW231,$AW$8:$AW$1000,1)+COUNTIFS($AW$8:$AW231,$AW231)-1))</f>
        <v/>
      </c>
      <c r="AS231" s="85" t="str">
        <f>IF($G231="","",IF($AX231="","",RANK($AX231,$AX$8:$AX$1000,1)+COUNTIFS($AX$8:$AX231,$AX231)-1))</f>
        <v/>
      </c>
      <c r="AU231" s="85" t="str">
        <f t="shared" si="13"/>
        <v/>
      </c>
      <c r="AW231" s="209" t="str">
        <f ca="1">IF($G231="","",IF($Q231="","",IF(AND($S231&lt;1,$Q231&lt;TODAY()),$Q231,"")))</f>
        <v/>
      </c>
      <c r="AX231" s="209" t="str">
        <f t="shared" ca="1" si="15"/>
        <v/>
      </c>
    </row>
    <row r="232" spans="1:50">
      <c r="A232" s="20" t="str">
        <f>IF('יעדים משרדיים ותקשובים'!$E$7="","",'יעדים משרדיים ותקשובים'!$E$7)</f>
        <v>משרד ראש הממשלה</v>
      </c>
      <c r="B232" s="20" t="str">
        <f>IF('יעדים משרדיים ותקשובים'!$I$9="","",'יעדים משרדיים ותקשובים'!$I$9)</f>
        <v>pmo</v>
      </c>
      <c r="C232" s="26">
        <f>ROWS($C$7:$C231)</f>
        <v>225</v>
      </c>
      <c r="D232" s="26" t="str">
        <f>IF(E232="","",INDEX('פעילויות המשרד'!$D$8:$D$150,MATCH(E232,'פעילויות המשרד'!$E$8:$E$150,0)))</f>
        <v/>
      </c>
      <c r="E232" s="17"/>
      <c r="F232" s="26" t="str">
        <f>IF(G232="","",COUNTIFS($D$8:$D232,$D232))</f>
        <v/>
      </c>
      <c r="G232" s="344" t="str">
        <f>IF(OR($E232="",$H232=""),"",IFERROR(CONCATENATE($D232,".",COUNTIFS($D$8:$D232,$D232)),"טעות בהזנה"))</f>
        <v/>
      </c>
      <c r="H232" s="102"/>
      <c r="I232" s="275" t="str">
        <f>IF($E232="","",IF($D232="","",INDEX('פעילויות המשרד'!G:G,MATCH($D232,'פעילויות המשרד'!$D:$D,0))))</f>
        <v/>
      </c>
      <c r="J232" s="275" t="str">
        <f>IF($E232="","",IF($D232="","",INDEX('פעילויות המשרד'!H:H,MATCH($D232,'פעילויות המשרד'!$D:$D,0))))</f>
        <v/>
      </c>
      <c r="K232" s="275" t="str">
        <f>IF($E232="","",IF($D232="","",INDEX('פעילויות המשרד'!K:K,MATCH($D232,'פעילויות המשרד'!$D:$D,0))))</f>
        <v/>
      </c>
      <c r="L232" s="275" t="str">
        <f>IF($E232="","",IF($D232="","",INDEX('פעילויות המשרד'!L:L,MATCH($D232,'פעילויות המשרד'!$D:$D,0))))</f>
        <v/>
      </c>
      <c r="M232" s="275" t="str">
        <f>IF($E232="","",IF($D232="","",INDEX('פעילויות המשרד'!X:X,MATCH($D232,'פעילויות המשרד'!$D:$D,0))))</f>
        <v/>
      </c>
      <c r="N232" s="102"/>
      <c r="O232" s="102"/>
      <c r="P232" s="100"/>
      <c r="Q232" s="100"/>
      <c r="R232" s="98"/>
      <c r="S232" s="101"/>
      <c r="T232" s="99"/>
      <c r="U232" s="103"/>
      <c r="V232" s="99"/>
      <c r="W232" s="103"/>
      <c r="X232" s="99"/>
      <c r="Y232" s="103"/>
      <c r="Z232" s="99"/>
      <c r="AA232" s="103"/>
      <c r="AB232" s="99"/>
      <c r="AC232" s="103"/>
      <c r="AD232" s="121" t="str">
        <f t="shared" si="12"/>
        <v/>
      </c>
      <c r="AE232" s="17"/>
      <c r="AI232" s="26">
        <f>ROWS($AI$7:$AI231)</f>
        <v>225</v>
      </c>
      <c r="AJ232" s="85" t="str">
        <f>IF(OR($T232="",$G232=""),"",MAX($AJ$7:$AN231)+1)</f>
        <v/>
      </c>
      <c r="AK232" s="85" t="str">
        <f>IF(OR(V232="",$G232=""),"",MAX($AJ$7:$AN231,$AJ232:AJ232)+1)</f>
        <v/>
      </c>
      <c r="AL232" s="85" t="str">
        <f>IF(OR(X232="",$G232=""),"",MAX($AJ$7:$AN231,$AJ232:AK232)+1)</f>
        <v/>
      </c>
      <c r="AM232" s="85" t="str">
        <f>IF(OR(Z232="",$G232=""),"",MAX($AJ$7:$AN231,$AJ232:AL232)+1)</f>
        <v/>
      </c>
      <c r="AN232" s="85" t="str">
        <f>IF(OR(AB232="",$G232=""),"",MAX($AJ$7:$AN231,$AJ232:AM232)+1)</f>
        <v/>
      </c>
      <c r="AP232" s="85" t="str">
        <f>IF($G232="","",MAX($AP$7:$AP231)+1)</f>
        <v/>
      </c>
      <c r="AQ232" s="85" t="str">
        <f>IF($G232="","",IF($Q232="","",RANK($Q232,$Q$8:$Q$1000,1)+COUNTIFS($Q$8:$Q232,$Q232)-1))</f>
        <v/>
      </c>
      <c r="AR232" s="85" t="str">
        <f>IF($G232="","",IF($AW232="","",RANK($AW232,$AW$8:$AW$1000,1)+COUNTIFS($AW$8:$AW232,$AW232)-1))</f>
        <v/>
      </c>
      <c r="AS232" s="85" t="str">
        <f>IF($G232="","",IF($AX232="","",RANK($AX232,$AX$8:$AX$1000,1)+COUNTIFS($AX$8:$AX232,$AX232)-1))</f>
        <v/>
      </c>
      <c r="AU232" s="85" t="str">
        <f t="shared" si="13"/>
        <v/>
      </c>
      <c r="AW232" s="209" t="str">
        <f ca="1">IF($G232="","",IF($Q232="","",IF(AND($S232&lt;1,$Q232&lt;TODAY()),$Q232,"")))</f>
        <v/>
      </c>
      <c r="AX232" s="209" t="str">
        <f t="shared" ca="1" si="15"/>
        <v/>
      </c>
    </row>
    <row r="233" spans="1:50">
      <c r="A233" s="20" t="str">
        <f>IF('יעדים משרדיים ותקשובים'!$E$7="","",'יעדים משרדיים ותקשובים'!$E$7)</f>
        <v>משרד ראש הממשלה</v>
      </c>
      <c r="B233" s="20" t="str">
        <f>IF('יעדים משרדיים ותקשובים'!$I$9="","",'יעדים משרדיים ותקשובים'!$I$9)</f>
        <v>pmo</v>
      </c>
      <c r="C233" s="26">
        <f>ROWS($C$7:$C232)</f>
        <v>226</v>
      </c>
      <c r="D233" s="26" t="str">
        <f>IF(E233="","",INDEX('פעילויות המשרד'!$D$8:$D$150,MATCH(E233,'פעילויות המשרד'!$E$8:$E$150,0)))</f>
        <v/>
      </c>
      <c r="E233" s="17"/>
      <c r="F233" s="26" t="str">
        <f>IF(G233="","",COUNTIFS($D$8:$D233,$D233))</f>
        <v/>
      </c>
      <c r="G233" s="344" t="str">
        <f>IF(OR($E233="",$H233=""),"",IFERROR(CONCATENATE($D233,".",COUNTIFS($D$8:$D233,$D233)),"טעות בהזנה"))</f>
        <v/>
      </c>
      <c r="H233" s="102"/>
      <c r="I233" s="275" t="str">
        <f>IF($E233="","",IF($D233="","",INDEX('פעילויות המשרד'!G:G,MATCH($D233,'פעילויות המשרד'!$D:$D,0))))</f>
        <v/>
      </c>
      <c r="J233" s="275" t="str">
        <f>IF($E233="","",IF($D233="","",INDEX('פעילויות המשרד'!H:H,MATCH($D233,'פעילויות המשרד'!$D:$D,0))))</f>
        <v/>
      </c>
      <c r="K233" s="275" t="str">
        <f>IF($E233="","",IF($D233="","",INDEX('פעילויות המשרד'!K:K,MATCH($D233,'פעילויות המשרד'!$D:$D,0))))</f>
        <v/>
      </c>
      <c r="L233" s="275" t="str">
        <f>IF($E233="","",IF($D233="","",INDEX('פעילויות המשרד'!L:L,MATCH($D233,'פעילויות המשרד'!$D:$D,0))))</f>
        <v/>
      </c>
      <c r="M233" s="275" t="str">
        <f>IF($E233="","",IF($D233="","",INDEX('פעילויות המשרד'!X:X,MATCH($D233,'פעילויות המשרד'!$D:$D,0))))</f>
        <v/>
      </c>
      <c r="N233" s="102"/>
      <c r="O233" s="102"/>
      <c r="P233" s="100"/>
      <c r="Q233" s="100"/>
      <c r="R233" s="98"/>
      <c r="S233" s="101"/>
      <c r="T233" s="99"/>
      <c r="U233" s="103"/>
      <c r="V233" s="99"/>
      <c r="W233" s="103"/>
      <c r="X233" s="99"/>
      <c r="Y233" s="103"/>
      <c r="Z233" s="99"/>
      <c r="AA233" s="103"/>
      <c r="AB233" s="99"/>
      <c r="AC233" s="103"/>
      <c r="AD233" s="121" t="str">
        <f t="shared" si="12"/>
        <v/>
      </c>
      <c r="AE233" s="17"/>
      <c r="AI233" s="26">
        <f>ROWS($AI$7:$AI232)</f>
        <v>226</v>
      </c>
      <c r="AJ233" s="85" t="str">
        <f>IF(OR($T233="",$G233=""),"",MAX($AJ$7:$AN232)+1)</f>
        <v/>
      </c>
      <c r="AK233" s="85" t="str">
        <f>IF(OR(V233="",$G233=""),"",MAX($AJ$7:$AN232,$AJ233:AJ233)+1)</f>
        <v/>
      </c>
      <c r="AL233" s="85" t="str">
        <f>IF(OR(X233="",$G233=""),"",MAX($AJ$7:$AN232,$AJ233:AK233)+1)</f>
        <v/>
      </c>
      <c r="AM233" s="85" t="str">
        <f>IF(OR(Z233="",$G233=""),"",MAX($AJ$7:$AN232,$AJ233:AL233)+1)</f>
        <v/>
      </c>
      <c r="AN233" s="85" t="str">
        <f>IF(OR(AB233="",$G233=""),"",MAX($AJ$7:$AN232,$AJ233:AM233)+1)</f>
        <v/>
      </c>
      <c r="AP233" s="85" t="str">
        <f>IF($G233="","",MAX($AP$7:$AP232)+1)</f>
        <v/>
      </c>
      <c r="AQ233" s="85" t="str">
        <f>IF($G233="","",IF($Q233="","",RANK($Q233,$Q$8:$Q$1000,1)+COUNTIFS($Q$8:$Q233,$Q233)-1))</f>
        <v/>
      </c>
      <c r="AR233" s="85" t="str">
        <f>IF($G233="","",IF($AW233="","",RANK($AW233,$AW$8:$AW$1000,1)+COUNTIFS($AW$8:$AW233,$AW233)-1))</f>
        <v/>
      </c>
      <c r="AS233" s="85" t="str">
        <f>IF($G233="","",IF($AX233="","",RANK($AX233,$AX$8:$AX$1000,1)+COUNTIFS($AX$8:$AX233,$AX233)-1))</f>
        <v/>
      </c>
      <c r="AU233" s="85" t="str">
        <f t="shared" si="13"/>
        <v/>
      </c>
      <c r="AW233" s="209" t="str">
        <f t="shared" ca="1" si="14"/>
        <v/>
      </c>
      <c r="AX233" s="209" t="str">
        <f t="shared" ca="1" si="15"/>
        <v/>
      </c>
    </row>
    <row r="234" spans="1:50">
      <c r="A234" s="20" t="str">
        <f>IF('יעדים משרדיים ותקשובים'!$E$7="","",'יעדים משרדיים ותקשובים'!$E$7)</f>
        <v>משרד ראש הממשלה</v>
      </c>
      <c r="B234" s="20" t="str">
        <f>IF('יעדים משרדיים ותקשובים'!$I$9="","",'יעדים משרדיים ותקשובים'!$I$9)</f>
        <v>pmo</v>
      </c>
      <c r="C234" s="26">
        <f>ROWS($C$7:$C233)</f>
        <v>227</v>
      </c>
      <c r="D234" s="26" t="str">
        <f>IF(E234="","",INDEX('פעילויות המשרד'!$D$8:$D$150,MATCH(E234,'פעילויות המשרד'!$E$8:$E$150,0)))</f>
        <v/>
      </c>
      <c r="E234" s="17"/>
      <c r="F234" s="26" t="str">
        <f>IF(G234="","",COUNTIFS($D$8:$D234,$D234))</f>
        <v/>
      </c>
      <c r="G234" s="344" t="str">
        <f>IF(OR($E234="",$H234=""),"",IFERROR(CONCATENATE($D234,".",COUNTIFS($D$8:$D234,$D234)),"טעות בהזנה"))</f>
        <v/>
      </c>
      <c r="H234" s="102"/>
      <c r="I234" s="275" t="str">
        <f>IF($E234="","",IF($D234="","",INDEX('פעילויות המשרד'!G:G,MATCH($D234,'פעילויות המשרד'!$D:$D,0))))</f>
        <v/>
      </c>
      <c r="J234" s="275" t="str">
        <f>IF($E234="","",IF($D234="","",INDEX('פעילויות המשרד'!H:H,MATCH($D234,'פעילויות המשרד'!$D:$D,0))))</f>
        <v/>
      </c>
      <c r="K234" s="275" t="str">
        <f>IF($E234="","",IF($D234="","",INDEX('פעילויות המשרד'!K:K,MATCH($D234,'פעילויות המשרד'!$D:$D,0))))</f>
        <v/>
      </c>
      <c r="L234" s="275" t="str">
        <f>IF($E234="","",IF($D234="","",INDEX('פעילויות המשרד'!L:L,MATCH($D234,'פעילויות המשרד'!$D:$D,0))))</f>
        <v/>
      </c>
      <c r="M234" s="275" t="str">
        <f>IF($E234="","",IF($D234="","",INDEX('פעילויות המשרד'!X:X,MATCH($D234,'פעילויות המשרד'!$D:$D,0))))</f>
        <v/>
      </c>
      <c r="N234" s="102"/>
      <c r="O234" s="102"/>
      <c r="P234" s="100"/>
      <c r="Q234" s="100"/>
      <c r="R234" s="98"/>
      <c r="S234" s="101"/>
      <c r="T234" s="99"/>
      <c r="U234" s="103"/>
      <c r="V234" s="99"/>
      <c r="W234" s="103"/>
      <c r="X234" s="99"/>
      <c r="Y234" s="103"/>
      <c r="Z234" s="99"/>
      <c r="AA234" s="103"/>
      <c r="AB234" s="99"/>
      <c r="AC234" s="103"/>
      <c r="AD234" s="121" t="str">
        <f t="shared" si="12"/>
        <v/>
      </c>
      <c r="AE234" s="17"/>
      <c r="AI234" s="26">
        <f>ROWS($AI$7:$AI233)</f>
        <v>227</v>
      </c>
      <c r="AJ234" s="85" t="str">
        <f>IF(OR($T234="",$G234=""),"",MAX($AJ$7:$AN233)+1)</f>
        <v/>
      </c>
      <c r="AK234" s="85" t="str">
        <f>IF(OR(V234="",$G234=""),"",MAX($AJ$7:$AN233,$AJ234:AJ234)+1)</f>
        <v/>
      </c>
      <c r="AL234" s="85" t="str">
        <f>IF(OR(X234="",$G234=""),"",MAX($AJ$7:$AN233,$AJ234:AK234)+1)</f>
        <v/>
      </c>
      <c r="AM234" s="85" t="str">
        <f>IF(OR(Z234="",$G234=""),"",MAX($AJ$7:$AN233,$AJ234:AL234)+1)</f>
        <v/>
      </c>
      <c r="AN234" s="85" t="str">
        <f>IF(OR(AB234="",$G234=""),"",MAX($AJ$7:$AN233,$AJ234:AM234)+1)</f>
        <v/>
      </c>
      <c r="AP234" s="85" t="str">
        <f>IF($G234="","",MAX($AP$7:$AP233)+1)</f>
        <v/>
      </c>
      <c r="AQ234" s="85" t="str">
        <f>IF($G234="","",IF($Q234="","",RANK($Q234,$Q$8:$Q$1000,1)+COUNTIFS($Q$8:$Q234,$Q234)-1))</f>
        <v/>
      </c>
      <c r="AR234" s="85" t="str">
        <f>IF($G234="","",IF($AW234="","",RANK($AW234,$AW$8:$AW$1000,1)+COUNTIFS($AW$8:$AW234,$AW234)-1))</f>
        <v/>
      </c>
      <c r="AS234" s="85" t="str">
        <f>IF($G234="","",IF($AX234="","",RANK($AX234,$AX$8:$AX$1000,1)+COUNTIFS($AX$8:$AX234,$AX234)-1))</f>
        <v/>
      </c>
      <c r="AU234" s="85" t="str">
        <f t="shared" si="13"/>
        <v/>
      </c>
      <c r="AW234" s="209" t="str">
        <f t="shared" ca="1" si="14"/>
        <v/>
      </c>
      <c r="AX234" s="209" t="str">
        <f t="shared" ca="1" si="15"/>
        <v/>
      </c>
    </row>
    <row r="235" spans="1:50">
      <c r="A235" s="20" t="str">
        <f>IF('יעדים משרדיים ותקשובים'!$E$7="","",'יעדים משרדיים ותקשובים'!$E$7)</f>
        <v>משרד ראש הממשלה</v>
      </c>
      <c r="B235" s="20" t="str">
        <f>IF('יעדים משרדיים ותקשובים'!$I$9="","",'יעדים משרדיים ותקשובים'!$I$9)</f>
        <v>pmo</v>
      </c>
      <c r="C235" s="26">
        <f>ROWS($C$7:$C234)</f>
        <v>228</v>
      </c>
      <c r="D235" s="26" t="str">
        <f>IF(E235="","",INDEX('פעילויות המשרד'!$D$8:$D$150,MATCH(E235,'פעילויות המשרד'!$E$8:$E$150,0)))</f>
        <v/>
      </c>
      <c r="E235" s="17"/>
      <c r="F235" s="26" t="str">
        <f>IF(G235="","",COUNTIFS($D$8:$D235,$D235))</f>
        <v/>
      </c>
      <c r="G235" s="344" t="str">
        <f>IF(OR($E235="",$H235=""),"",IFERROR(CONCATENATE($D235,".",COUNTIFS($D$8:$D235,$D235)),"טעות בהזנה"))</f>
        <v/>
      </c>
      <c r="H235" s="102"/>
      <c r="I235" s="275" t="str">
        <f>IF($E235="","",IF($D235="","",INDEX('פעילויות המשרד'!G:G,MATCH($D235,'פעילויות המשרד'!$D:$D,0))))</f>
        <v/>
      </c>
      <c r="J235" s="275" t="str">
        <f>IF($E235="","",IF($D235="","",INDEX('פעילויות המשרד'!H:H,MATCH($D235,'פעילויות המשרד'!$D:$D,0))))</f>
        <v/>
      </c>
      <c r="K235" s="275" t="str">
        <f>IF($E235="","",IF($D235="","",INDEX('פעילויות המשרד'!K:K,MATCH($D235,'פעילויות המשרד'!$D:$D,0))))</f>
        <v/>
      </c>
      <c r="L235" s="275" t="str">
        <f>IF($E235="","",IF($D235="","",INDEX('פעילויות המשרד'!L:L,MATCH($D235,'פעילויות המשרד'!$D:$D,0))))</f>
        <v/>
      </c>
      <c r="M235" s="275" t="str">
        <f>IF($E235="","",IF($D235="","",INDEX('פעילויות המשרד'!X:X,MATCH($D235,'פעילויות המשרד'!$D:$D,0))))</f>
        <v/>
      </c>
      <c r="N235" s="102"/>
      <c r="O235" s="102"/>
      <c r="P235" s="100"/>
      <c r="Q235" s="100"/>
      <c r="R235" s="98"/>
      <c r="S235" s="101"/>
      <c r="T235" s="99"/>
      <c r="U235" s="103"/>
      <c r="V235" s="99"/>
      <c r="W235" s="103"/>
      <c r="X235" s="99"/>
      <c r="Y235" s="103"/>
      <c r="Z235" s="99"/>
      <c r="AA235" s="103"/>
      <c r="AB235" s="99"/>
      <c r="AC235" s="103"/>
      <c r="AD235" s="121" t="str">
        <f t="shared" si="12"/>
        <v/>
      </c>
      <c r="AE235" s="17"/>
      <c r="AI235" s="26">
        <f>ROWS($AI$7:$AI234)</f>
        <v>228</v>
      </c>
      <c r="AJ235" s="85" t="str">
        <f>IF(OR($T235="",$G235=""),"",MAX($AJ$7:$AN234)+1)</f>
        <v/>
      </c>
      <c r="AK235" s="85" t="str">
        <f>IF(OR(V235="",$G235=""),"",MAX($AJ$7:$AN234,$AJ235:AJ235)+1)</f>
        <v/>
      </c>
      <c r="AL235" s="85" t="str">
        <f>IF(OR(X235="",$G235=""),"",MAX($AJ$7:$AN234,$AJ235:AK235)+1)</f>
        <v/>
      </c>
      <c r="AM235" s="85" t="str">
        <f>IF(OR(Z235="",$G235=""),"",MAX($AJ$7:$AN234,$AJ235:AL235)+1)</f>
        <v/>
      </c>
      <c r="AN235" s="85" t="str">
        <f>IF(OR(AB235="",$G235=""),"",MAX($AJ$7:$AN234,$AJ235:AM235)+1)</f>
        <v/>
      </c>
      <c r="AP235" s="85" t="str">
        <f>IF($G235="","",MAX($AP$7:$AP234)+1)</f>
        <v/>
      </c>
      <c r="AQ235" s="85" t="str">
        <f>IF($G235="","",IF($Q235="","",RANK($Q235,$Q$8:$Q$1000,1)+COUNTIFS($Q$8:$Q235,$Q235)-1))</f>
        <v/>
      </c>
      <c r="AR235" s="85" t="str">
        <f>IF($G235="","",IF($AW235="","",RANK($AW235,$AW$8:$AW$1000,1)+COUNTIFS($AW$8:$AW235,$AW235)-1))</f>
        <v/>
      </c>
      <c r="AS235" s="85" t="str">
        <f>IF($G235="","",IF($AX235="","",RANK($AX235,$AX$8:$AX$1000,1)+COUNTIFS($AX$8:$AX235,$AX235)-1))</f>
        <v/>
      </c>
      <c r="AU235" s="85" t="str">
        <f t="shared" si="13"/>
        <v/>
      </c>
      <c r="AW235" s="209" t="str">
        <f t="shared" ca="1" si="14"/>
        <v/>
      </c>
      <c r="AX235" s="209" t="str">
        <f t="shared" ca="1" si="15"/>
        <v/>
      </c>
    </row>
    <row r="236" spans="1:50">
      <c r="A236" s="20" t="str">
        <f>IF('יעדים משרדיים ותקשובים'!$E$7="","",'יעדים משרדיים ותקשובים'!$E$7)</f>
        <v>משרד ראש הממשלה</v>
      </c>
      <c r="B236" s="20" t="str">
        <f>IF('יעדים משרדיים ותקשובים'!$I$9="","",'יעדים משרדיים ותקשובים'!$I$9)</f>
        <v>pmo</v>
      </c>
      <c r="C236" s="26">
        <f>ROWS($C$7:$C235)</f>
        <v>229</v>
      </c>
      <c r="D236" s="26" t="str">
        <f>IF(E236="","",INDEX('פעילויות המשרד'!$D$8:$D$150,MATCH(E236,'פעילויות המשרד'!$E$8:$E$150,0)))</f>
        <v/>
      </c>
      <c r="E236" s="17"/>
      <c r="F236" s="26" t="str">
        <f>IF(G236="","",COUNTIFS($D$8:$D236,$D236))</f>
        <v/>
      </c>
      <c r="G236" s="344" t="str">
        <f>IF(OR($E236="",$H236=""),"",IFERROR(CONCATENATE($D236,".",COUNTIFS($D$8:$D236,$D236)),"טעות בהזנה"))</f>
        <v/>
      </c>
      <c r="H236" s="102"/>
      <c r="I236" s="275" t="str">
        <f>IF($E236="","",IF($D236="","",INDEX('פעילויות המשרד'!G:G,MATCH($D236,'פעילויות המשרד'!$D:$D,0))))</f>
        <v/>
      </c>
      <c r="J236" s="275" t="str">
        <f>IF($E236="","",IF($D236="","",INDEX('פעילויות המשרד'!H:H,MATCH($D236,'פעילויות המשרד'!$D:$D,0))))</f>
        <v/>
      </c>
      <c r="K236" s="275" t="str">
        <f>IF($E236="","",IF($D236="","",INDEX('פעילויות המשרד'!K:K,MATCH($D236,'פעילויות המשרד'!$D:$D,0))))</f>
        <v/>
      </c>
      <c r="L236" s="275" t="str">
        <f>IF($E236="","",IF($D236="","",INDEX('פעילויות המשרד'!L:L,MATCH($D236,'פעילויות המשרד'!$D:$D,0))))</f>
        <v/>
      </c>
      <c r="M236" s="275" t="str">
        <f>IF($E236="","",IF($D236="","",INDEX('פעילויות המשרד'!X:X,MATCH($D236,'פעילויות המשרד'!$D:$D,0))))</f>
        <v/>
      </c>
      <c r="N236" s="102"/>
      <c r="O236" s="102"/>
      <c r="P236" s="100"/>
      <c r="Q236" s="100"/>
      <c r="R236" s="98"/>
      <c r="S236" s="101"/>
      <c r="T236" s="99"/>
      <c r="U236" s="103"/>
      <c r="V236" s="99"/>
      <c r="W236" s="103"/>
      <c r="X236" s="99"/>
      <c r="Y236" s="103"/>
      <c r="Z236" s="99"/>
      <c r="AA236" s="103"/>
      <c r="AB236" s="99"/>
      <c r="AC236" s="103"/>
      <c r="AD236" s="121" t="str">
        <f t="shared" si="12"/>
        <v/>
      </c>
      <c r="AE236" s="17"/>
      <c r="AI236" s="26">
        <f>ROWS($AI$7:$AI235)</f>
        <v>229</v>
      </c>
      <c r="AJ236" s="85" t="str">
        <f>IF(OR($T236="",$G236=""),"",MAX($AJ$7:$AN235)+1)</f>
        <v/>
      </c>
      <c r="AK236" s="85" t="str">
        <f>IF(OR(V236="",$G236=""),"",MAX($AJ$7:$AN235,$AJ236:AJ236)+1)</f>
        <v/>
      </c>
      <c r="AL236" s="85" t="str">
        <f>IF(OR(X236="",$G236=""),"",MAX($AJ$7:$AN235,$AJ236:AK236)+1)</f>
        <v/>
      </c>
      <c r="AM236" s="85" t="str">
        <f>IF(OR(Z236="",$G236=""),"",MAX($AJ$7:$AN235,$AJ236:AL236)+1)</f>
        <v/>
      </c>
      <c r="AN236" s="85" t="str">
        <f>IF(OR(AB236="",$G236=""),"",MAX($AJ$7:$AN235,$AJ236:AM236)+1)</f>
        <v/>
      </c>
      <c r="AP236" s="85" t="str">
        <f>IF($G236="","",MAX($AP$7:$AP235)+1)</f>
        <v/>
      </c>
      <c r="AQ236" s="85" t="str">
        <f>IF($G236="","",IF($Q236="","",RANK($Q236,$Q$8:$Q$1000,1)+COUNTIFS($Q$8:$Q236,$Q236)-1))</f>
        <v/>
      </c>
      <c r="AR236" s="85" t="str">
        <f>IF($G236="","",IF($AW236="","",RANK($AW236,$AW$8:$AW$1000,1)+COUNTIFS($AW$8:$AW236,$AW236)-1))</f>
        <v/>
      </c>
      <c r="AS236" s="85" t="str">
        <f>IF($G236="","",IF($AX236="","",RANK($AX236,$AX$8:$AX$1000,1)+COUNTIFS($AX$8:$AX236,$AX236)-1))</f>
        <v/>
      </c>
      <c r="AU236" s="85" t="str">
        <f t="shared" si="13"/>
        <v/>
      </c>
      <c r="AW236" s="209" t="str">
        <f t="shared" ca="1" si="14"/>
        <v/>
      </c>
      <c r="AX236" s="209" t="str">
        <f t="shared" ca="1" si="15"/>
        <v/>
      </c>
    </row>
    <row r="237" spans="1:50">
      <c r="A237" s="20" t="str">
        <f>IF('יעדים משרדיים ותקשובים'!$E$7="","",'יעדים משרדיים ותקשובים'!$E$7)</f>
        <v>משרד ראש הממשלה</v>
      </c>
      <c r="B237" s="20" t="str">
        <f>IF('יעדים משרדיים ותקשובים'!$I$9="","",'יעדים משרדיים ותקשובים'!$I$9)</f>
        <v>pmo</v>
      </c>
      <c r="C237" s="26">
        <f>ROWS($C$7:$C236)</f>
        <v>230</v>
      </c>
      <c r="D237" s="26" t="str">
        <f>IF(E237="","",INDEX('פעילויות המשרד'!$D$8:$D$150,MATCH(E237,'פעילויות המשרד'!$E$8:$E$150,0)))</f>
        <v/>
      </c>
      <c r="E237" s="17"/>
      <c r="F237" s="26" t="str">
        <f>IF(G237="","",COUNTIFS($D$8:$D237,$D237))</f>
        <v/>
      </c>
      <c r="G237" s="344" t="str">
        <f>IF(OR($E237="",$H237=""),"",IFERROR(CONCATENATE($D237,".",COUNTIFS($D$8:$D237,$D237)),"טעות בהזנה"))</f>
        <v/>
      </c>
      <c r="H237" s="102"/>
      <c r="I237" s="275" t="str">
        <f>IF($E237="","",IF($D237="","",INDEX('פעילויות המשרד'!G:G,MATCH($D237,'פעילויות המשרד'!$D:$D,0))))</f>
        <v/>
      </c>
      <c r="J237" s="275" t="str">
        <f>IF($E237="","",IF($D237="","",INDEX('פעילויות המשרד'!H:H,MATCH($D237,'פעילויות המשרד'!$D:$D,0))))</f>
        <v/>
      </c>
      <c r="K237" s="275" t="str">
        <f>IF($E237="","",IF($D237="","",INDEX('פעילויות המשרד'!K:K,MATCH($D237,'פעילויות המשרד'!$D:$D,0))))</f>
        <v/>
      </c>
      <c r="L237" s="275" t="str">
        <f>IF($E237="","",IF($D237="","",INDEX('פעילויות המשרד'!L:L,MATCH($D237,'פעילויות המשרד'!$D:$D,0))))</f>
        <v/>
      </c>
      <c r="M237" s="275" t="str">
        <f>IF($E237="","",IF($D237="","",INDEX('פעילויות המשרד'!X:X,MATCH($D237,'פעילויות המשרד'!$D:$D,0))))</f>
        <v/>
      </c>
      <c r="N237" s="102"/>
      <c r="O237" s="102"/>
      <c r="P237" s="100"/>
      <c r="Q237" s="100"/>
      <c r="R237" s="98"/>
      <c r="S237" s="101"/>
      <c r="T237" s="99"/>
      <c r="U237" s="103"/>
      <c r="V237" s="99"/>
      <c r="W237" s="103"/>
      <c r="X237" s="99"/>
      <c r="Y237" s="103"/>
      <c r="Z237" s="99"/>
      <c r="AA237" s="103"/>
      <c r="AB237" s="99"/>
      <c r="AC237" s="103"/>
      <c r="AD237" s="121" t="str">
        <f t="shared" si="12"/>
        <v/>
      </c>
      <c r="AE237" s="17"/>
      <c r="AI237" s="26">
        <f>ROWS($AI$7:$AI236)</f>
        <v>230</v>
      </c>
      <c r="AJ237" s="85" t="str">
        <f>IF(OR($T237="",$G237=""),"",MAX($AJ$7:$AN236)+1)</f>
        <v/>
      </c>
      <c r="AK237" s="85" t="str">
        <f>IF(OR(V237="",$G237=""),"",MAX($AJ$7:$AN236,$AJ237:AJ237)+1)</f>
        <v/>
      </c>
      <c r="AL237" s="85" t="str">
        <f>IF(OR(X237="",$G237=""),"",MAX($AJ$7:$AN236,$AJ237:AK237)+1)</f>
        <v/>
      </c>
      <c r="AM237" s="85" t="str">
        <f>IF(OR(Z237="",$G237=""),"",MAX($AJ$7:$AN236,$AJ237:AL237)+1)</f>
        <v/>
      </c>
      <c r="AN237" s="85" t="str">
        <f>IF(OR(AB237="",$G237=""),"",MAX($AJ$7:$AN236,$AJ237:AM237)+1)</f>
        <v/>
      </c>
      <c r="AP237" s="85" t="str">
        <f>IF($G237="","",MAX($AP$7:$AP236)+1)</f>
        <v/>
      </c>
      <c r="AQ237" s="85" t="str">
        <f>IF($G237="","",IF($Q237="","",RANK($Q237,$Q$8:$Q$1000,1)+COUNTIFS($Q$8:$Q237,$Q237)-1))</f>
        <v/>
      </c>
      <c r="AR237" s="85" t="str">
        <f>IF($G237="","",IF($AW237="","",RANK($AW237,$AW$8:$AW$1000,1)+COUNTIFS($AW$8:$AW237,$AW237)-1))</f>
        <v/>
      </c>
      <c r="AS237" s="85" t="str">
        <f>IF($G237="","",IF($AX237="","",RANK($AX237,$AX$8:$AX$1000,1)+COUNTIFS($AX$8:$AX237,$AX237)-1))</f>
        <v/>
      </c>
      <c r="AU237" s="85" t="str">
        <f t="shared" si="13"/>
        <v/>
      </c>
      <c r="AW237" s="209" t="str">
        <f t="shared" ca="1" si="14"/>
        <v/>
      </c>
      <c r="AX237" s="209" t="str">
        <f t="shared" ca="1" si="15"/>
        <v/>
      </c>
    </row>
    <row r="238" spans="1:50">
      <c r="A238" s="20" t="str">
        <f>IF('יעדים משרדיים ותקשובים'!$E$7="","",'יעדים משרדיים ותקשובים'!$E$7)</f>
        <v>משרד ראש הממשלה</v>
      </c>
      <c r="B238" s="20" t="str">
        <f>IF('יעדים משרדיים ותקשובים'!$I$9="","",'יעדים משרדיים ותקשובים'!$I$9)</f>
        <v>pmo</v>
      </c>
      <c r="C238" s="26">
        <f>ROWS($C$7:$C237)</f>
        <v>231</v>
      </c>
      <c r="D238" s="26" t="str">
        <f>IF(E238="","",INDEX('פעילויות המשרד'!$D$8:$D$150,MATCH(E238,'פעילויות המשרד'!$E$8:$E$150,0)))</f>
        <v/>
      </c>
      <c r="E238" s="17"/>
      <c r="F238" s="26" t="str">
        <f>IF(G238="","",COUNTIFS($D$8:$D238,$D238))</f>
        <v/>
      </c>
      <c r="G238" s="344" t="str">
        <f>IF(OR($E238="",$H238=""),"",IFERROR(CONCATENATE($D238,".",COUNTIFS($D$8:$D238,$D238)),"טעות בהזנה"))</f>
        <v/>
      </c>
      <c r="H238" s="99"/>
      <c r="I238" s="275" t="str">
        <f>IF($E238="","",IF($D238="","",INDEX('פעילויות המשרד'!G:G,MATCH($D238,'פעילויות המשרד'!$D:$D,0))))</f>
        <v/>
      </c>
      <c r="J238" s="275" t="str">
        <f>IF($E238="","",IF($D238="","",INDEX('פעילויות המשרד'!H:H,MATCH($D238,'פעילויות המשרד'!$D:$D,0))))</f>
        <v/>
      </c>
      <c r="K238" s="275" t="str">
        <f>IF($E238="","",IF($D238="","",INDEX('פעילויות המשרד'!K:K,MATCH($D238,'פעילויות המשרד'!$D:$D,0))))</f>
        <v/>
      </c>
      <c r="L238" s="275" t="str">
        <f>IF($E238="","",IF($D238="","",INDEX('פעילויות המשרד'!L:L,MATCH($D238,'פעילויות המשרד'!$D:$D,0))))</f>
        <v/>
      </c>
      <c r="M238" s="275" t="str">
        <f>IF($E238="","",IF($D238="","",INDEX('פעילויות המשרד'!X:X,MATCH($D238,'פעילויות המשרד'!$D:$D,0))))</f>
        <v/>
      </c>
      <c r="N238" s="99"/>
      <c r="O238" s="99"/>
      <c r="P238" s="100"/>
      <c r="Q238" s="100"/>
      <c r="R238" s="98"/>
      <c r="S238" s="101"/>
      <c r="T238" s="99"/>
      <c r="U238" s="103"/>
      <c r="V238" s="99"/>
      <c r="W238" s="103"/>
      <c r="X238" s="99"/>
      <c r="Y238" s="103"/>
      <c r="Z238" s="99"/>
      <c r="AA238" s="103"/>
      <c r="AB238" s="99"/>
      <c r="AC238" s="103"/>
      <c r="AD238" s="121" t="str">
        <f t="shared" si="12"/>
        <v/>
      </c>
      <c r="AE238" s="92"/>
      <c r="AI238" s="26">
        <f>ROWS($AI$7:$AI237)</f>
        <v>231</v>
      </c>
      <c r="AJ238" s="85" t="str">
        <f>IF(OR($T238="",$G238=""),"",MAX($AJ$7:$AN237)+1)</f>
        <v/>
      </c>
      <c r="AK238" s="85" t="str">
        <f>IF(OR(V238="",$G238=""),"",MAX($AJ$7:$AN237,$AJ238:AJ238)+1)</f>
        <v/>
      </c>
      <c r="AL238" s="85" t="str">
        <f>IF(OR(X238="",$G238=""),"",MAX($AJ$7:$AN237,$AJ238:AK238)+1)</f>
        <v/>
      </c>
      <c r="AM238" s="85" t="str">
        <f>IF(OR(Z238="",$G238=""),"",MAX($AJ$7:$AN237,$AJ238:AL238)+1)</f>
        <v/>
      </c>
      <c r="AN238" s="85" t="str">
        <f>IF(OR(AB238="",$G238=""),"",MAX($AJ$7:$AN237,$AJ238:AM238)+1)</f>
        <v/>
      </c>
      <c r="AP238" s="85" t="str">
        <f>IF($G238="","",MAX($AP$7:$AP237)+1)</f>
        <v/>
      </c>
      <c r="AQ238" s="85" t="str">
        <f>IF($G238="","",IF($Q238="","",RANK($Q238,$Q$8:$Q$1000,1)+COUNTIFS($Q$8:$Q238,$Q238)-1))</f>
        <v/>
      </c>
      <c r="AR238" s="85" t="str">
        <f>IF($G238="","",IF($AW238="","",RANK($AW238,$AW$8:$AW$1000,1)+COUNTIFS($AW$8:$AW238,$AW238)-1))</f>
        <v/>
      </c>
      <c r="AS238" s="85" t="str">
        <f>IF($G238="","",IF($AX238="","",RANK($AX238,$AX$8:$AX$1000,1)+COUNTIFS($AX$8:$AX238,$AX238)-1))</f>
        <v/>
      </c>
      <c r="AU238" s="85" t="str">
        <f t="shared" si="13"/>
        <v/>
      </c>
      <c r="AW238" s="209" t="str">
        <f ca="1">IF($G238="","",IF($Q238="","",IF(AND($S238&lt;1,$Q238&lt;TODAY()),$Q238,"")))</f>
        <v/>
      </c>
      <c r="AX238" s="209" t="str">
        <f t="shared" ca="1" si="15"/>
        <v/>
      </c>
    </row>
    <row r="239" spans="1:50">
      <c r="A239" s="20" t="str">
        <f>IF('יעדים משרדיים ותקשובים'!$E$7="","",'יעדים משרדיים ותקשובים'!$E$7)</f>
        <v>משרד ראש הממשלה</v>
      </c>
      <c r="B239" s="20" t="str">
        <f>IF('יעדים משרדיים ותקשובים'!$I$9="","",'יעדים משרדיים ותקשובים'!$I$9)</f>
        <v>pmo</v>
      </c>
      <c r="C239" s="26">
        <f>ROWS($C$7:$C238)</f>
        <v>232</v>
      </c>
      <c r="D239" s="26" t="str">
        <f>IF(E239="","",INDEX('פעילויות המשרד'!$D$8:$D$150,MATCH(E239,'פעילויות המשרד'!$E$8:$E$150,0)))</f>
        <v/>
      </c>
      <c r="E239" s="17"/>
      <c r="F239" s="26" t="str">
        <f>IF(G239="","",COUNTIFS($D$8:$D239,$D239))</f>
        <v/>
      </c>
      <c r="G239" s="344" t="str">
        <f>IF(OR($E239="",$H239=""),"",IFERROR(CONCATENATE($D239,".",COUNTIFS($D$8:$D239,$D239)),"טעות בהזנה"))</f>
        <v/>
      </c>
      <c r="H239" s="99"/>
      <c r="I239" s="275" t="str">
        <f>IF($E239="","",IF($D239="","",INDEX('פעילויות המשרד'!G:G,MATCH($D239,'פעילויות המשרד'!$D:$D,0))))</f>
        <v/>
      </c>
      <c r="J239" s="275" t="str">
        <f>IF($E239="","",IF($D239="","",INDEX('פעילויות המשרד'!H:H,MATCH($D239,'פעילויות המשרד'!$D:$D,0))))</f>
        <v/>
      </c>
      <c r="K239" s="275" t="str">
        <f>IF($E239="","",IF($D239="","",INDEX('פעילויות המשרד'!K:K,MATCH($D239,'פעילויות המשרד'!$D:$D,0))))</f>
        <v/>
      </c>
      <c r="L239" s="275" t="str">
        <f>IF($E239="","",IF($D239="","",INDEX('פעילויות המשרד'!L:L,MATCH($D239,'פעילויות המשרד'!$D:$D,0))))</f>
        <v/>
      </c>
      <c r="M239" s="275" t="str">
        <f>IF($E239="","",IF($D239="","",INDEX('פעילויות המשרד'!X:X,MATCH($D239,'פעילויות המשרד'!$D:$D,0))))</f>
        <v/>
      </c>
      <c r="N239" s="99"/>
      <c r="O239" s="99"/>
      <c r="P239" s="100"/>
      <c r="Q239" s="100"/>
      <c r="R239" s="98"/>
      <c r="S239" s="101"/>
      <c r="T239" s="99"/>
      <c r="U239" s="103"/>
      <c r="V239" s="99"/>
      <c r="W239" s="103"/>
      <c r="X239" s="99"/>
      <c r="Y239" s="103"/>
      <c r="Z239" s="99"/>
      <c r="AA239" s="103"/>
      <c r="AB239" s="99"/>
      <c r="AC239" s="103"/>
      <c r="AD239" s="121" t="str">
        <f t="shared" si="12"/>
        <v/>
      </c>
      <c r="AE239" s="92"/>
      <c r="AI239" s="26">
        <f>ROWS($AI$7:$AI238)</f>
        <v>232</v>
      </c>
      <c r="AJ239" s="85" t="str">
        <f>IF(OR($T239="",$G239=""),"",MAX($AJ$7:$AN238)+1)</f>
        <v/>
      </c>
      <c r="AK239" s="85" t="str">
        <f>IF(OR(V239="",$G239=""),"",MAX($AJ$7:$AN238,$AJ239:AJ239)+1)</f>
        <v/>
      </c>
      <c r="AL239" s="85" t="str">
        <f>IF(OR(X239="",$G239=""),"",MAX($AJ$7:$AN238,$AJ239:AK239)+1)</f>
        <v/>
      </c>
      <c r="AM239" s="85" t="str">
        <f>IF(OR(Z239="",$G239=""),"",MAX($AJ$7:$AN238,$AJ239:AL239)+1)</f>
        <v/>
      </c>
      <c r="AN239" s="85" t="str">
        <f>IF(OR(AB239="",$G239=""),"",MAX($AJ$7:$AN238,$AJ239:AM239)+1)</f>
        <v/>
      </c>
      <c r="AP239" s="85" t="str">
        <f>IF($G239="","",MAX($AP$7:$AP238)+1)</f>
        <v/>
      </c>
      <c r="AQ239" s="85" t="str">
        <f>IF($G239="","",IF($Q239="","",RANK($Q239,$Q$8:$Q$1000,1)+COUNTIFS($Q$8:$Q239,$Q239)-1))</f>
        <v/>
      </c>
      <c r="AR239" s="85" t="str">
        <f>IF($G239="","",IF($AW239="","",RANK($AW239,$AW$8:$AW$1000,1)+COUNTIFS($AW$8:$AW239,$AW239)-1))</f>
        <v/>
      </c>
      <c r="AS239" s="85" t="str">
        <f>IF($G239="","",IF($AX239="","",RANK($AX239,$AX$8:$AX$1000,1)+COUNTIFS($AX$8:$AX239,$AX239)-1))</f>
        <v/>
      </c>
      <c r="AU239" s="85" t="str">
        <f t="shared" si="13"/>
        <v/>
      </c>
      <c r="AW239" s="209" t="str">
        <f ca="1">IF($G239="","",IF($Q239="","",IF(AND($S239&lt;1,$Q239&lt;TODAY()),$Q239,"")))</f>
        <v/>
      </c>
      <c r="AX239" s="209" t="str">
        <f t="shared" ca="1" si="15"/>
        <v/>
      </c>
    </row>
    <row r="240" spans="1:50">
      <c r="A240" s="20" t="str">
        <f>IF('יעדים משרדיים ותקשובים'!$E$7="","",'יעדים משרדיים ותקשובים'!$E$7)</f>
        <v>משרד ראש הממשלה</v>
      </c>
      <c r="B240" s="20" t="str">
        <f>IF('יעדים משרדיים ותקשובים'!$I$9="","",'יעדים משרדיים ותקשובים'!$I$9)</f>
        <v>pmo</v>
      </c>
      <c r="C240" s="26">
        <f>ROWS($C$7:$C239)</f>
        <v>233</v>
      </c>
      <c r="D240" s="26" t="str">
        <f>IF(E240="","",INDEX('פעילויות המשרד'!$D$8:$D$150,MATCH(E240,'פעילויות המשרד'!$E$8:$E$150,0)))</f>
        <v/>
      </c>
      <c r="E240" s="17"/>
      <c r="F240" s="26" t="str">
        <f>IF(G240="","",COUNTIFS($D$8:$D240,$D240))</f>
        <v/>
      </c>
      <c r="G240" s="344" t="str">
        <f>IF(OR($E240="",$H240=""),"",IFERROR(CONCATENATE($D240,".",COUNTIFS($D$8:$D240,$D240)),"טעות בהזנה"))</f>
        <v/>
      </c>
      <c r="H240" s="99"/>
      <c r="I240" s="275" t="str">
        <f>IF($E240="","",IF($D240="","",INDEX('פעילויות המשרד'!G:G,MATCH($D240,'פעילויות המשרד'!$D:$D,0))))</f>
        <v/>
      </c>
      <c r="J240" s="275" t="str">
        <f>IF($E240="","",IF($D240="","",INDEX('פעילויות המשרד'!H:H,MATCH($D240,'פעילויות המשרד'!$D:$D,0))))</f>
        <v/>
      </c>
      <c r="K240" s="275" t="str">
        <f>IF($E240="","",IF($D240="","",INDEX('פעילויות המשרד'!K:K,MATCH($D240,'פעילויות המשרד'!$D:$D,0))))</f>
        <v/>
      </c>
      <c r="L240" s="275" t="str">
        <f>IF($E240="","",IF($D240="","",INDEX('פעילויות המשרד'!L:L,MATCH($D240,'פעילויות המשרד'!$D:$D,0))))</f>
        <v/>
      </c>
      <c r="M240" s="275" t="str">
        <f>IF($E240="","",IF($D240="","",INDEX('פעילויות המשרד'!X:X,MATCH($D240,'פעילויות המשרד'!$D:$D,0))))</f>
        <v/>
      </c>
      <c r="N240" s="99"/>
      <c r="O240" s="99"/>
      <c r="P240" s="100"/>
      <c r="Q240" s="100"/>
      <c r="R240" s="98"/>
      <c r="S240" s="101"/>
      <c r="T240" s="99"/>
      <c r="U240" s="103"/>
      <c r="V240" s="99"/>
      <c r="W240" s="103"/>
      <c r="X240" s="99"/>
      <c r="Y240" s="103"/>
      <c r="Z240" s="99"/>
      <c r="AA240" s="103"/>
      <c r="AB240" s="99"/>
      <c r="AC240" s="103"/>
      <c r="AD240" s="121" t="str">
        <f t="shared" si="12"/>
        <v/>
      </c>
      <c r="AE240" s="92"/>
      <c r="AI240" s="26">
        <f>ROWS($AI$7:$AI239)</f>
        <v>233</v>
      </c>
      <c r="AJ240" s="85" t="str">
        <f>IF(OR($T240="",$G240=""),"",MAX($AJ$7:$AN239)+1)</f>
        <v/>
      </c>
      <c r="AK240" s="85" t="str">
        <f>IF(OR(V240="",$G240=""),"",MAX($AJ$7:$AN239,$AJ240:AJ240)+1)</f>
        <v/>
      </c>
      <c r="AL240" s="85" t="str">
        <f>IF(OR(X240="",$G240=""),"",MAX($AJ$7:$AN239,$AJ240:AK240)+1)</f>
        <v/>
      </c>
      <c r="AM240" s="85" t="str">
        <f>IF(OR(Z240="",$G240=""),"",MAX($AJ$7:$AN239,$AJ240:AL240)+1)</f>
        <v/>
      </c>
      <c r="AN240" s="85" t="str">
        <f>IF(OR(AB240="",$G240=""),"",MAX($AJ$7:$AN239,$AJ240:AM240)+1)</f>
        <v/>
      </c>
      <c r="AP240" s="85" t="str">
        <f>IF($G240="","",MAX($AP$7:$AP239)+1)</f>
        <v/>
      </c>
      <c r="AQ240" s="85" t="str">
        <f>IF($G240="","",IF($Q240="","",RANK($Q240,$Q$8:$Q$1000,1)+COUNTIFS($Q$8:$Q240,$Q240)-1))</f>
        <v/>
      </c>
      <c r="AR240" s="85" t="str">
        <f>IF($G240="","",IF($AW240="","",RANK($AW240,$AW$8:$AW$1000,1)+COUNTIFS($AW$8:$AW240,$AW240)-1))</f>
        <v/>
      </c>
      <c r="AS240" s="85" t="str">
        <f>IF($G240="","",IF($AX240="","",RANK($AX240,$AX$8:$AX$1000,1)+COUNTIFS($AX$8:$AX240,$AX240)-1))</f>
        <v/>
      </c>
      <c r="AU240" s="85" t="str">
        <f t="shared" si="13"/>
        <v/>
      </c>
      <c r="AW240" s="209" t="str">
        <f ca="1">IF($G240="","",IF($Q240="","",IF(AND($S240&lt;1,$Q240&lt;TODAY()),$Q240,"")))</f>
        <v/>
      </c>
      <c r="AX240" s="209" t="str">
        <f t="shared" ca="1" si="15"/>
        <v/>
      </c>
    </row>
    <row r="241" spans="1:50">
      <c r="A241" s="20" t="str">
        <f>IF('יעדים משרדיים ותקשובים'!$E$7="","",'יעדים משרדיים ותקשובים'!$E$7)</f>
        <v>משרד ראש הממשלה</v>
      </c>
      <c r="B241" s="20" t="str">
        <f>IF('יעדים משרדיים ותקשובים'!$I$9="","",'יעדים משרדיים ותקשובים'!$I$9)</f>
        <v>pmo</v>
      </c>
      <c r="C241" s="26">
        <f>ROWS($C$7:$C240)</f>
        <v>234</v>
      </c>
      <c r="D241" s="26" t="str">
        <f>IF(E241="","",INDEX('פעילויות המשרד'!$D$8:$D$150,MATCH(E241,'פעילויות המשרד'!$E$8:$E$150,0)))</f>
        <v/>
      </c>
      <c r="E241" s="17"/>
      <c r="F241" s="26" t="str">
        <f>IF(G241="","",COUNTIFS($D$8:$D241,$D241))</f>
        <v/>
      </c>
      <c r="G241" s="344" t="str">
        <f>IF(OR($E241="",$H241=""),"",IFERROR(CONCATENATE($D241,".",COUNTIFS($D$8:$D241,$D241)),"טעות בהזנה"))</f>
        <v/>
      </c>
      <c r="H241" s="102"/>
      <c r="I241" s="275" t="str">
        <f>IF($E241="","",IF($D241="","",INDEX('פעילויות המשרד'!G:G,MATCH($D241,'פעילויות המשרד'!$D:$D,0))))</f>
        <v/>
      </c>
      <c r="J241" s="275" t="str">
        <f>IF($E241="","",IF($D241="","",INDEX('פעילויות המשרד'!H:H,MATCH($D241,'פעילויות המשרד'!$D:$D,0))))</f>
        <v/>
      </c>
      <c r="K241" s="275" t="str">
        <f>IF($E241="","",IF($D241="","",INDEX('פעילויות המשרד'!K:K,MATCH($D241,'פעילויות המשרד'!$D:$D,0))))</f>
        <v/>
      </c>
      <c r="L241" s="275" t="str">
        <f>IF($E241="","",IF($D241="","",INDEX('פעילויות המשרד'!L:L,MATCH($D241,'פעילויות המשרד'!$D:$D,0))))</f>
        <v/>
      </c>
      <c r="M241" s="275" t="str">
        <f>IF($E241="","",IF($D241="","",INDEX('פעילויות המשרד'!X:X,MATCH($D241,'פעילויות המשרד'!$D:$D,0))))</f>
        <v/>
      </c>
      <c r="N241" s="102"/>
      <c r="O241" s="102"/>
      <c r="P241" s="100"/>
      <c r="Q241" s="100"/>
      <c r="R241" s="98"/>
      <c r="S241" s="101"/>
      <c r="T241" s="99"/>
      <c r="U241" s="103"/>
      <c r="V241" s="99"/>
      <c r="W241" s="103"/>
      <c r="X241" s="99"/>
      <c r="Y241" s="103"/>
      <c r="Z241" s="99"/>
      <c r="AA241" s="103"/>
      <c r="AB241" s="99"/>
      <c r="AC241" s="103"/>
      <c r="AD241" s="121" t="str">
        <f t="shared" si="12"/>
        <v/>
      </c>
      <c r="AE241" s="17"/>
      <c r="AI241" s="26">
        <f>ROWS($AI$7:$AI240)</f>
        <v>234</v>
      </c>
      <c r="AJ241" s="85" t="str">
        <f>IF(OR($T241="",$G241=""),"",MAX($AJ$7:$AN240)+1)</f>
        <v/>
      </c>
      <c r="AK241" s="85" t="str">
        <f>IF(OR(V241="",$G241=""),"",MAX($AJ$7:$AN240,$AJ241:AJ241)+1)</f>
        <v/>
      </c>
      <c r="AL241" s="85" t="str">
        <f>IF(OR(X241="",$G241=""),"",MAX($AJ$7:$AN240,$AJ241:AK241)+1)</f>
        <v/>
      </c>
      <c r="AM241" s="85" t="str">
        <f>IF(OR(Z241="",$G241=""),"",MAX($AJ$7:$AN240,$AJ241:AL241)+1)</f>
        <v/>
      </c>
      <c r="AN241" s="85" t="str">
        <f>IF(OR(AB241="",$G241=""),"",MAX($AJ$7:$AN240,$AJ241:AM241)+1)</f>
        <v/>
      </c>
      <c r="AP241" s="85" t="str">
        <f>IF($G241="","",MAX($AP$7:$AP240)+1)</f>
        <v/>
      </c>
      <c r="AQ241" s="85" t="str">
        <f>IF($G241="","",IF($Q241="","",RANK($Q241,$Q$8:$Q$1000,1)+COUNTIFS($Q$8:$Q241,$Q241)-1))</f>
        <v/>
      </c>
      <c r="AR241" s="85" t="str">
        <f>IF($G241="","",IF($AW241="","",RANK($AW241,$AW$8:$AW$1000,1)+COUNTIFS($AW$8:$AW241,$AW241)-1))</f>
        <v/>
      </c>
      <c r="AS241" s="85" t="str">
        <f>IF($G241="","",IF($AX241="","",RANK($AX241,$AX$8:$AX$1000,1)+COUNTIFS($AX$8:$AX241,$AX241)-1))</f>
        <v/>
      </c>
      <c r="AU241" s="85" t="str">
        <f t="shared" si="13"/>
        <v/>
      </c>
      <c r="AW241" s="209" t="str">
        <f ca="1">IF($G241="","",IF($Q241="","",IF(AND($S241&lt;1,$Q241&lt;TODAY()),$Q241,"")))</f>
        <v/>
      </c>
      <c r="AX241" s="209" t="str">
        <f t="shared" ca="1" si="15"/>
        <v/>
      </c>
    </row>
    <row r="242" spans="1:50">
      <c r="A242" s="20" t="str">
        <f>IF('יעדים משרדיים ותקשובים'!$E$7="","",'יעדים משרדיים ותקשובים'!$E$7)</f>
        <v>משרד ראש הממשלה</v>
      </c>
      <c r="B242" s="20" t="str">
        <f>IF('יעדים משרדיים ותקשובים'!$I$9="","",'יעדים משרדיים ותקשובים'!$I$9)</f>
        <v>pmo</v>
      </c>
      <c r="C242" s="26">
        <f>ROWS($C$7:$C241)</f>
        <v>235</v>
      </c>
      <c r="D242" s="26" t="str">
        <f>IF(E242="","",INDEX('פעילויות המשרד'!$D$8:$D$150,MATCH(E242,'פעילויות המשרד'!$E$8:$E$150,0)))</f>
        <v/>
      </c>
      <c r="E242" s="17"/>
      <c r="F242" s="26" t="str">
        <f>IF(G242="","",COUNTIFS($D$8:$D242,$D242))</f>
        <v/>
      </c>
      <c r="G242" s="344" t="str">
        <f>IF(OR($E242="",$H242=""),"",IFERROR(CONCATENATE($D242,".",COUNTIFS($D$8:$D242,$D242)),"טעות בהזנה"))</f>
        <v/>
      </c>
      <c r="H242" s="102"/>
      <c r="I242" s="275" t="str">
        <f>IF($E242="","",IF($D242="","",INDEX('פעילויות המשרד'!G:G,MATCH($D242,'פעילויות המשרד'!$D:$D,0))))</f>
        <v/>
      </c>
      <c r="J242" s="275" t="str">
        <f>IF($E242="","",IF($D242="","",INDEX('פעילויות המשרד'!H:H,MATCH($D242,'פעילויות המשרד'!$D:$D,0))))</f>
        <v/>
      </c>
      <c r="K242" s="275" t="str">
        <f>IF($E242="","",IF($D242="","",INDEX('פעילויות המשרד'!K:K,MATCH($D242,'פעילויות המשרד'!$D:$D,0))))</f>
        <v/>
      </c>
      <c r="L242" s="275" t="str">
        <f>IF($E242="","",IF($D242="","",INDEX('פעילויות המשרד'!L:L,MATCH($D242,'פעילויות המשרד'!$D:$D,0))))</f>
        <v/>
      </c>
      <c r="M242" s="275" t="str">
        <f>IF($E242="","",IF($D242="","",INDEX('פעילויות המשרד'!X:X,MATCH($D242,'פעילויות המשרד'!$D:$D,0))))</f>
        <v/>
      </c>
      <c r="N242" s="102"/>
      <c r="O242" s="102"/>
      <c r="P242" s="100"/>
      <c r="Q242" s="100"/>
      <c r="R242" s="98"/>
      <c r="S242" s="101"/>
      <c r="T242" s="99"/>
      <c r="U242" s="103"/>
      <c r="V242" s="99"/>
      <c r="W242" s="103"/>
      <c r="X242" s="99"/>
      <c r="Y242" s="103"/>
      <c r="Z242" s="99"/>
      <c r="AA242" s="103"/>
      <c r="AB242" s="99"/>
      <c r="AC242" s="103"/>
      <c r="AD242" s="121" t="str">
        <f t="shared" si="12"/>
        <v/>
      </c>
      <c r="AE242" s="17"/>
      <c r="AI242" s="26">
        <f>ROWS($AI$7:$AI241)</f>
        <v>235</v>
      </c>
      <c r="AJ242" s="85" t="str">
        <f>IF(OR($T242="",$G242=""),"",MAX($AJ$7:$AN241)+1)</f>
        <v/>
      </c>
      <c r="AK242" s="85" t="str">
        <f>IF(OR(V242="",$G242=""),"",MAX($AJ$7:$AN241,$AJ242:AJ242)+1)</f>
        <v/>
      </c>
      <c r="AL242" s="85" t="str">
        <f>IF(OR(X242="",$G242=""),"",MAX($AJ$7:$AN241,$AJ242:AK242)+1)</f>
        <v/>
      </c>
      <c r="AM242" s="85" t="str">
        <f>IF(OR(Z242="",$G242=""),"",MAX($AJ$7:$AN241,$AJ242:AL242)+1)</f>
        <v/>
      </c>
      <c r="AN242" s="85" t="str">
        <f>IF(OR(AB242="",$G242=""),"",MAX($AJ$7:$AN241,$AJ242:AM242)+1)</f>
        <v/>
      </c>
      <c r="AP242" s="85" t="str">
        <f>IF($G242="","",MAX($AP$7:$AP241)+1)</f>
        <v/>
      </c>
      <c r="AQ242" s="85" t="str">
        <f>IF($G242="","",IF($Q242="","",RANK($Q242,$Q$8:$Q$1000,1)+COUNTIFS($Q$8:$Q242,$Q242)-1))</f>
        <v/>
      </c>
      <c r="AR242" s="85" t="str">
        <f>IF($G242="","",IF($AW242="","",RANK($AW242,$AW$8:$AW$1000,1)+COUNTIFS($AW$8:$AW242,$AW242)-1))</f>
        <v/>
      </c>
      <c r="AS242" s="85" t="str">
        <f>IF($G242="","",IF($AX242="","",RANK($AX242,$AX$8:$AX$1000,1)+COUNTIFS($AX$8:$AX242,$AX242)-1))</f>
        <v/>
      </c>
      <c r="AU242" s="85" t="str">
        <f t="shared" si="13"/>
        <v/>
      </c>
      <c r="AW242" s="209" t="str">
        <f ca="1">IF($G242="","",IF($Q242="","",IF(AND($S242&lt;1,$Q242&lt;TODAY()),$Q242,"")))</f>
        <v/>
      </c>
      <c r="AX242" s="209" t="str">
        <f t="shared" ca="1" si="15"/>
        <v/>
      </c>
    </row>
    <row r="243" spans="1:50">
      <c r="A243" s="20" t="str">
        <f>IF('יעדים משרדיים ותקשובים'!$E$7="","",'יעדים משרדיים ותקשובים'!$E$7)</f>
        <v>משרד ראש הממשלה</v>
      </c>
      <c r="B243" s="20" t="str">
        <f>IF('יעדים משרדיים ותקשובים'!$I$9="","",'יעדים משרדיים ותקשובים'!$I$9)</f>
        <v>pmo</v>
      </c>
      <c r="C243" s="26">
        <f>ROWS($C$7:$C242)</f>
        <v>236</v>
      </c>
      <c r="D243" s="26" t="str">
        <f>IF(E243="","",INDEX('פעילויות המשרד'!$D$8:$D$150,MATCH(E243,'פעילויות המשרד'!$E$8:$E$150,0)))</f>
        <v/>
      </c>
      <c r="E243" s="17"/>
      <c r="F243" s="26" t="str">
        <f>IF(G243="","",COUNTIFS($D$8:$D243,$D243))</f>
        <v/>
      </c>
      <c r="G243" s="344" t="str">
        <f>IF(OR($E243="",$H243=""),"",IFERROR(CONCATENATE($D243,".",COUNTIFS($D$8:$D243,$D243)),"טעות בהזנה"))</f>
        <v/>
      </c>
      <c r="H243" s="102"/>
      <c r="I243" s="275" t="str">
        <f>IF($E243="","",IF($D243="","",INDEX('פעילויות המשרד'!G:G,MATCH($D243,'פעילויות המשרד'!$D:$D,0))))</f>
        <v/>
      </c>
      <c r="J243" s="275" t="str">
        <f>IF($E243="","",IF($D243="","",INDEX('פעילויות המשרד'!H:H,MATCH($D243,'פעילויות המשרד'!$D:$D,0))))</f>
        <v/>
      </c>
      <c r="K243" s="275" t="str">
        <f>IF($E243="","",IF($D243="","",INDEX('פעילויות המשרד'!K:K,MATCH($D243,'פעילויות המשרד'!$D:$D,0))))</f>
        <v/>
      </c>
      <c r="L243" s="275" t="str">
        <f>IF($E243="","",IF($D243="","",INDEX('פעילויות המשרד'!L:L,MATCH($D243,'פעילויות המשרד'!$D:$D,0))))</f>
        <v/>
      </c>
      <c r="M243" s="275" t="str">
        <f>IF($E243="","",IF($D243="","",INDEX('פעילויות המשרד'!X:X,MATCH($D243,'פעילויות המשרד'!$D:$D,0))))</f>
        <v/>
      </c>
      <c r="N243" s="102"/>
      <c r="O243" s="102"/>
      <c r="P243" s="100"/>
      <c r="Q243" s="100"/>
      <c r="R243" s="98"/>
      <c r="S243" s="101"/>
      <c r="T243" s="99"/>
      <c r="U243" s="103"/>
      <c r="V243" s="99"/>
      <c r="W243" s="103"/>
      <c r="X243" s="99"/>
      <c r="Y243" s="103"/>
      <c r="Z243" s="99"/>
      <c r="AA243" s="103"/>
      <c r="AB243" s="99"/>
      <c r="AC243" s="103"/>
      <c r="AD243" s="121" t="str">
        <f t="shared" si="12"/>
        <v/>
      </c>
      <c r="AE243" s="17"/>
      <c r="AI243" s="26">
        <f>ROWS($AI$7:$AI242)</f>
        <v>236</v>
      </c>
      <c r="AJ243" s="85" t="str">
        <f>IF(OR($T243="",$G243=""),"",MAX($AJ$7:$AN242)+1)</f>
        <v/>
      </c>
      <c r="AK243" s="85" t="str">
        <f>IF(OR(V243="",$G243=""),"",MAX($AJ$7:$AN242,$AJ243:AJ243)+1)</f>
        <v/>
      </c>
      <c r="AL243" s="85" t="str">
        <f>IF(OR(X243="",$G243=""),"",MAX($AJ$7:$AN242,$AJ243:AK243)+1)</f>
        <v/>
      </c>
      <c r="AM243" s="85" t="str">
        <f>IF(OR(Z243="",$G243=""),"",MAX($AJ$7:$AN242,$AJ243:AL243)+1)</f>
        <v/>
      </c>
      <c r="AN243" s="85" t="str">
        <f>IF(OR(AB243="",$G243=""),"",MAX($AJ$7:$AN242,$AJ243:AM243)+1)</f>
        <v/>
      </c>
      <c r="AP243" s="85" t="str">
        <f>IF($G243="","",MAX($AP$7:$AP242)+1)</f>
        <v/>
      </c>
      <c r="AQ243" s="85" t="str">
        <f>IF($G243="","",IF($Q243="","",RANK($Q243,$Q$8:$Q$1000,1)+COUNTIFS($Q$8:$Q243,$Q243)-1))</f>
        <v/>
      </c>
      <c r="AR243" s="85" t="str">
        <f>IF($G243="","",IF($AW243="","",RANK($AW243,$AW$8:$AW$1000,1)+COUNTIFS($AW$8:$AW243,$AW243)-1))</f>
        <v/>
      </c>
      <c r="AS243" s="85" t="str">
        <f>IF($G243="","",IF($AX243="","",RANK($AX243,$AX$8:$AX$1000,1)+COUNTIFS($AX$8:$AX243,$AX243)-1))</f>
        <v/>
      </c>
      <c r="AU243" s="85" t="str">
        <f t="shared" si="13"/>
        <v/>
      </c>
      <c r="AW243" s="209" t="str">
        <f t="shared" ca="1" si="14"/>
        <v/>
      </c>
      <c r="AX243" s="209" t="str">
        <f t="shared" ca="1" si="15"/>
        <v/>
      </c>
    </row>
    <row r="244" spans="1:50">
      <c r="A244" s="20" t="str">
        <f>IF('יעדים משרדיים ותקשובים'!$E$7="","",'יעדים משרדיים ותקשובים'!$E$7)</f>
        <v>משרד ראש הממשלה</v>
      </c>
      <c r="B244" s="20" t="str">
        <f>IF('יעדים משרדיים ותקשובים'!$I$9="","",'יעדים משרדיים ותקשובים'!$I$9)</f>
        <v>pmo</v>
      </c>
      <c r="C244" s="26">
        <f>ROWS($C$7:$C243)</f>
        <v>237</v>
      </c>
      <c r="D244" s="26" t="str">
        <f>IF(E244="","",INDEX('פעילויות המשרד'!$D$8:$D$150,MATCH(E244,'פעילויות המשרד'!$E$8:$E$150,0)))</f>
        <v/>
      </c>
      <c r="E244" s="17"/>
      <c r="F244" s="26" t="str">
        <f>IF(G244="","",COUNTIFS($D$8:$D244,$D244))</f>
        <v/>
      </c>
      <c r="G244" s="344" t="str">
        <f>IF(OR($E244="",$H244=""),"",IFERROR(CONCATENATE($D244,".",COUNTIFS($D$8:$D244,$D244)),"טעות בהזנה"))</f>
        <v/>
      </c>
      <c r="H244" s="102"/>
      <c r="I244" s="275" t="str">
        <f>IF($E244="","",IF($D244="","",INDEX('פעילויות המשרד'!G:G,MATCH($D244,'פעילויות המשרד'!$D:$D,0))))</f>
        <v/>
      </c>
      <c r="J244" s="275" t="str">
        <f>IF($E244="","",IF($D244="","",INDEX('פעילויות המשרד'!H:H,MATCH($D244,'פעילויות המשרד'!$D:$D,0))))</f>
        <v/>
      </c>
      <c r="K244" s="275" t="str">
        <f>IF($E244="","",IF($D244="","",INDEX('פעילויות המשרד'!K:K,MATCH($D244,'פעילויות המשרד'!$D:$D,0))))</f>
        <v/>
      </c>
      <c r="L244" s="275" t="str">
        <f>IF($E244="","",IF($D244="","",INDEX('פעילויות המשרד'!L:L,MATCH($D244,'פעילויות המשרד'!$D:$D,0))))</f>
        <v/>
      </c>
      <c r="M244" s="275" t="str">
        <f>IF($E244="","",IF($D244="","",INDEX('פעילויות המשרד'!X:X,MATCH($D244,'פעילויות המשרד'!$D:$D,0))))</f>
        <v/>
      </c>
      <c r="N244" s="102"/>
      <c r="O244" s="102"/>
      <c r="P244" s="100"/>
      <c r="Q244" s="100"/>
      <c r="R244" s="98"/>
      <c r="S244" s="101"/>
      <c r="T244" s="99"/>
      <c r="U244" s="103"/>
      <c r="V244" s="99"/>
      <c r="W244" s="103"/>
      <c r="X244" s="99"/>
      <c r="Y244" s="103"/>
      <c r="Z244" s="99"/>
      <c r="AA244" s="103"/>
      <c r="AB244" s="99"/>
      <c r="AC244" s="103"/>
      <c r="AD244" s="121" t="str">
        <f t="shared" si="12"/>
        <v/>
      </c>
      <c r="AE244" s="17"/>
      <c r="AI244" s="26">
        <f>ROWS($AI$7:$AI243)</f>
        <v>237</v>
      </c>
      <c r="AJ244" s="85" t="str">
        <f>IF(OR($T244="",$G244=""),"",MAX($AJ$7:$AN243)+1)</f>
        <v/>
      </c>
      <c r="AK244" s="85" t="str">
        <f>IF(OR(V244="",$G244=""),"",MAX($AJ$7:$AN243,$AJ244:AJ244)+1)</f>
        <v/>
      </c>
      <c r="AL244" s="85" t="str">
        <f>IF(OR(X244="",$G244=""),"",MAX($AJ$7:$AN243,$AJ244:AK244)+1)</f>
        <v/>
      </c>
      <c r="AM244" s="85" t="str">
        <f>IF(OR(Z244="",$G244=""),"",MAX($AJ$7:$AN243,$AJ244:AL244)+1)</f>
        <v/>
      </c>
      <c r="AN244" s="85" t="str">
        <f>IF(OR(AB244="",$G244=""),"",MAX($AJ$7:$AN243,$AJ244:AM244)+1)</f>
        <v/>
      </c>
      <c r="AP244" s="85" t="str">
        <f>IF($G244="","",MAX($AP$7:$AP243)+1)</f>
        <v/>
      </c>
      <c r="AQ244" s="85" t="str">
        <f>IF($G244="","",IF($Q244="","",RANK($Q244,$Q$8:$Q$1000,1)+COUNTIFS($Q$8:$Q244,$Q244)-1))</f>
        <v/>
      </c>
      <c r="AR244" s="85" t="str">
        <f>IF($G244="","",IF($AW244="","",RANK($AW244,$AW$8:$AW$1000,1)+COUNTIFS($AW$8:$AW244,$AW244)-1))</f>
        <v/>
      </c>
      <c r="AS244" s="85" t="str">
        <f>IF($G244="","",IF($AX244="","",RANK($AX244,$AX$8:$AX$1000,1)+COUNTIFS($AX$8:$AX244,$AX244)-1))</f>
        <v/>
      </c>
      <c r="AU244" s="85" t="str">
        <f t="shared" si="13"/>
        <v/>
      </c>
      <c r="AW244" s="209" t="str">
        <f t="shared" ca="1" si="14"/>
        <v/>
      </c>
      <c r="AX244" s="209" t="str">
        <f t="shared" ca="1" si="15"/>
        <v/>
      </c>
    </row>
    <row r="245" spans="1:50">
      <c r="A245" s="20" t="str">
        <f>IF('יעדים משרדיים ותקשובים'!$E$7="","",'יעדים משרדיים ותקשובים'!$E$7)</f>
        <v>משרד ראש הממשלה</v>
      </c>
      <c r="B245" s="20" t="str">
        <f>IF('יעדים משרדיים ותקשובים'!$I$9="","",'יעדים משרדיים ותקשובים'!$I$9)</f>
        <v>pmo</v>
      </c>
      <c r="C245" s="26">
        <f>ROWS($C$7:$C244)</f>
        <v>238</v>
      </c>
      <c r="D245" s="26" t="str">
        <f>IF(E245="","",INDEX('פעילויות המשרד'!$D$8:$D$150,MATCH(E245,'פעילויות המשרד'!$E$8:$E$150,0)))</f>
        <v/>
      </c>
      <c r="E245" s="17"/>
      <c r="F245" s="26" t="str">
        <f>IF(G245="","",COUNTIFS($D$8:$D245,$D245))</f>
        <v/>
      </c>
      <c r="G245" s="344" t="str">
        <f>IF(OR($E245="",$H245=""),"",IFERROR(CONCATENATE($D245,".",COUNTIFS($D$8:$D245,$D245)),"טעות בהזנה"))</f>
        <v/>
      </c>
      <c r="H245" s="102"/>
      <c r="I245" s="275" t="str">
        <f>IF($E245="","",IF($D245="","",INDEX('פעילויות המשרד'!G:G,MATCH($D245,'פעילויות המשרד'!$D:$D,0))))</f>
        <v/>
      </c>
      <c r="J245" s="275" t="str">
        <f>IF($E245="","",IF($D245="","",INDEX('פעילויות המשרד'!H:H,MATCH($D245,'פעילויות המשרד'!$D:$D,0))))</f>
        <v/>
      </c>
      <c r="K245" s="275" t="str">
        <f>IF($E245="","",IF($D245="","",INDEX('פעילויות המשרד'!K:K,MATCH($D245,'פעילויות המשרד'!$D:$D,0))))</f>
        <v/>
      </c>
      <c r="L245" s="275" t="str">
        <f>IF($E245="","",IF($D245="","",INDEX('פעילויות המשרד'!L:L,MATCH($D245,'פעילויות המשרד'!$D:$D,0))))</f>
        <v/>
      </c>
      <c r="M245" s="275" t="str">
        <f>IF($E245="","",IF($D245="","",INDEX('פעילויות המשרד'!X:X,MATCH($D245,'פעילויות המשרד'!$D:$D,0))))</f>
        <v/>
      </c>
      <c r="N245" s="102"/>
      <c r="O245" s="102"/>
      <c r="P245" s="100"/>
      <c r="Q245" s="100"/>
      <c r="R245" s="98"/>
      <c r="S245" s="101"/>
      <c r="T245" s="99"/>
      <c r="U245" s="103"/>
      <c r="V245" s="99"/>
      <c r="W245" s="103"/>
      <c r="X245" s="99"/>
      <c r="Y245" s="103"/>
      <c r="Z245" s="99"/>
      <c r="AA245" s="103"/>
      <c r="AB245" s="99"/>
      <c r="AC245" s="103"/>
      <c r="AD245" s="121" t="str">
        <f t="shared" si="12"/>
        <v/>
      </c>
      <c r="AE245" s="17"/>
      <c r="AI245" s="26">
        <f>ROWS($AI$7:$AI244)</f>
        <v>238</v>
      </c>
      <c r="AJ245" s="85" t="str">
        <f>IF(OR($T245="",$G245=""),"",MAX($AJ$7:$AN244)+1)</f>
        <v/>
      </c>
      <c r="AK245" s="85" t="str">
        <f>IF(OR(V245="",$G245=""),"",MAX($AJ$7:$AN244,$AJ245:AJ245)+1)</f>
        <v/>
      </c>
      <c r="AL245" s="85" t="str">
        <f>IF(OR(X245="",$G245=""),"",MAX($AJ$7:$AN244,$AJ245:AK245)+1)</f>
        <v/>
      </c>
      <c r="AM245" s="85" t="str">
        <f>IF(OR(Z245="",$G245=""),"",MAX($AJ$7:$AN244,$AJ245:AL245)+1)</f>
        <v/>
      </c>
      <c r="AN245" s="85" t="str">
        <f>IF(OR(AB245="",$G245=""),"",MAX($AJ$7:$AN244,$AJ245:AM245)+1)</f>
        <v/>
      </c>
      <c r="AP245" s="85" t="str">
        <f>IF($G245="","",MAX($AP$7:$AP244)+1)</f>
        <v/>
      </c>
      <c r="AQ245" s="85" t="str">
        <f>IF($G245="","",IF($Q245="","",RANK($Q245,$Q$8:$Q$1000,1)+COUNTIFS($Q$8:$Q245,$Q245)-1))</f>
        <v/>
      </c>
      <c r="AR245" s="85" t="str">
        <f>IF($G245="","",IF($AW245="","",RANK($AW245,$AW$8:$AW$1000,1)+COUNTIFS($AW$8:$AW245,$AW245)-1))</f>
        <v/>
      </c>
      <c r="AS245" s="85" t="str">
        <f>IF($G245="","",IF($AX245="","",RANK($AX245,$AX$8:$AX$1000,1)+COUNTIFS($AX$8:$AX245,$AX245)-1))</f>
        <v/>
      </c>
      <c r="AU245" s="85" t="str">
        <f t="shared" si="13"/>
        <v/>
      </c>
      <c r="AW245" s="209" t="str">
        <f t="shared" ca="1" si="14"/>
        <v/>
      </c>
      <c r="AX245" s="209" t="str">
        <f t="shared" ca="1" si="15"/>
        <v/>
      </c>
    </row>
    <row r="246" spans="1:50">
      <c r="A246" s="20" t="str">
        <f>IF('יעדים משרדיים ותקשובים'!$E$7="","",'יעדים משרדיים ותקשובים'!$E$7)</f>
        <v>משרד ראש הממשלה</v>
      </c>
      <c r="B246" s="20" t="str">
        <f>IF('יעדים משרדיים ותקשובים'!$I$9="","",'יעדים משרדיים ותקשובים'!$I$9)</f>
        <v>pmo</v>
      </c>
      <c r="C246" s="26">
        <f>ROWS($C$7:$C245)</f>
        <v>239</v>
      </c>
      <c r="D246" s="26" t="str">
        <f>IF(E246="","",INDEX('פעילויות המשרד'!$D$8:$D$150,MATCH(E246,'פעילויות המשרד'!$E$8:$E$150,0)))</f>
        <v/>
      </c>
      <c r="E246" s="17"/>
      <c r="F246" s="26" t="str">
        <f>IF(G246="","",COUNTIFS($D$8:$D246,$D246))</f>
        <v/>
      </c>
      <c r="G246" s="344" t="str">
        <f>IF(OR($E246="",$H246=""),"",IFERROR(CONCATENATE($D246,".",COUNTIFS($D$8:$D246,$D246)),"טעות בהזנה"))</f>
        <v/>
      </c>
      <c r="H246" s="102"/>
      <c r="I246" s="275" t="str">
        <f>IF($E246="","",IF($D246="","",INDEX('פעילויות המשרד'!G:G,MATCH($D246,'פעילויות המשרד'!$D:$D,0))))</f>
        <v/>
      </c>
      <c r="J246" s="275" t="str">
        <f>IF($E246="","",IF($D246="","",INDEX('פעילויות המשרד'!H:H,MATCH($D246,'פעילויות המשרד'!$D:$D,0))))</f>
        <v/>
      </c>
      <c r="K246" s="275" t="str">
        <f>IF($E246="","",IF($D246="","",INDEX('פעילויות המשרד'!K:K,MATCH($D246,'פעילויות המשרד'!$D:$D,0))))</f>
        <v/>
      </c>
      <c r="L246" s="275" t="str">
        <f>IF($E246="","",IF($D246="","",INDEX('פעילויות המשרד'!L:L,MATCH($D246,'פעילויות המשרד'!$D:$D,0))))</f>
        <v/>
      </c>
      <c r="M246" s="275" t="str">
        <f>IF($E246="","",IF($D246="","",INDEX('פעילויות המשרד'!X:X,MATCH($D246,'פעילויות המשרד'!$D:$D,0))))</f>
        <v/>
      </c>
      <c r="N246" s="102"/>
      <c r="O246" s="102"/>
      <c r="P246" s="100"/>
      <c r="Q246" s="100"/>
      <c r="R246" s="98"/>
      <c r="S246" s="101"/>
      <c r="T246" s="99"/>
      <c r="U246" s="103"/>
      <c r="V246" s="99"/>
      <c r="W246" s="103"/>
      <c r="X246" s="99"/>
      <c r="Y246" s="103"/>
      <c r="Z246" s="99"/>
      <c r="AA246" s="103"/>
      <c r="AB246" s="99"/>
      <c r="AC246" s="103"/>
      <c r="AD246" s="121" t="str">
        <f t="shared" si="12"/>
        <v/>
      </c>
      <c r="AE246" s="17"/>
      <c r="AI246" s="26">
        <f>ROWS($AI$7:$AI245)</f>
        <v>239</v>
      </c>
      <c r="AJ246" s="85" t="str">
        <f>IF(OR($T246="",$G246=""),"",MAX($AJ$7:$AN245)+1)</f>
        <v/>
      </c>
      <c r="AK246" s="85" t="str">
        <f>IF(OR(V246="",$G246=""),"",MAX($AJ$7:$AN245,$AJ246:AJ246)+1)</f>
        <v/>
      </c>
      <c r="AL246" s="85" t="str">
        <f>IF(OR(X246="",$G246=""),"",MAX($AJ$7:$AN245,$AJ246:AK246)+1)</f>
        <v/>
      </c>
      <c r="AM246" s="85" t="str">
        <f>IF(OR(Z246="",$G246=""),"",MAX($AJ$7:$AN245,$AJ246:AL246)+1)</f>
        <v/>
      </c>
      <c r="AN246" s="85" t="str">
        <f>IF(OR(AB246="",$G246=""),"",MAX($AJ$7:$AN245,$AJ246:AM246)+1)</f>
        <v/>
      </c>
      <c r="AP246" s="85" t="str">
        <f>IF($G246="","",MAX($AP$7:$AP245)+1)</f>
        <v/>
      </c>
      <c r="AQ246" s="85" t="str">
        <f>IF($G246="","",IF($Q246="","",RANK($Q246,$Q$8:$Q$1000,1)+COUNTIFS($Q$8:$Q246,$Q246)-1))</f>
        <v/>
      </c>
      <c r="AR246" s="85" t="str">
        <f>IF($G246="","",IF($AW246="","",RANK($AW246,$AW$8:$AW$1000,1)+COUNTIFS($AW$8:$AW246,$AW246)-1))</f>
        <v/>
      </c>
      <c r="AS246" s="85" t="str">
        <f>IF($G246="","",IF($AX246="","",RANK($AX246,$AX$8:$AX$1000,1)+COUNTIFS($AX$8:$AX246,$AX246)-1))</f>
        <v/>
      </c>
      <c r="AU246" s="85" t="str">
        <f t="shared" si="13"/>
        <v/>
      </c>
      <c r="AW246" s="209" t="str">
        <f t="shared" ca="1" si="14"/>
        <v/>
      </c>
      <c r="AX246" s="209" t="str">
        <f t="shared" ca="1" si="15"/>
        <v/>
      </c>
    </row>
    <row r="247" spans="1:50">
      <c r="A247" s="20" t="str">
        <f>IF('יעדים משרדיים ותקשובים'!$E$7="","",'יעדים משרדיים ותקשובים'!$E$7)</f>
        <v>משרד ראש הממשלה</v>
      </c>
      <c r="B247" s="20" t="str">
        <f>IF('יעדים משרדיים ותקשובים'!$I$9="","",'יעדים משרדיים ותקשובים'!$I$9)</f>
        <v>pmo</v>
      </c>
      <c r="C247" s="26">
        <f>ROWS($C$7:$C246)</f>
        <v>240</v>
      </c>
      <c r="D247" s="26" t="str">
        <f>IF(E247="","",INDEX('פעילויות המשרד'!$D$8:$D$150,MATCH(E247,'פעילויות המשרד'!$E$8:$E$150,0)))</f>
        <v/>
      </c>
      <c r="E247" s="17"/>
      <c r="F247" s="26" t="str">
        <f>IF(G247="","",COUNTIFS($D$8:$D247,$D247))</f>
        <v/>
      </c>
      <c r="G247" s="344" t="str">
        <f>IF(OR($E247="",$H247=""),"",IFERROR(CONCATENATE($D247,".",COUNTIFS($D$8:$D247,$D247)),"טעות בהזנה"))</f>
        <v/>
      </c>
      <c r="H247" s="102"/>
      <c r="I247" s="275" t="str">
        <f>IF($E247="","",IF($D247="","",INDEX('פעילויות המשרד'!G:G,MATCH($D247,'פעילויות המשרד'!$D:$D,0))))</f>
        <v/>
      </c>
      <c r="J247" s="275" t="str">
        <f>IF($E247="","",IF($D247="","",INDEX('פעילויות המשרד'!H:H,MATCH($D247,'פעילויות המשרד'!$D:$D,0))))</f>
        <v/>
      </c>
      <c r="K247" s="275" t="str">
        <f>IF($E247="","",IF($D247="","",INDEX('פעילויות המשרד'!K:K,MATCH($D247,'פעילויות המשרד'!$D:$D,0))))</f>
        <v/>
      </c>
      <c r="L247" s="275" t="str">
        <f>IF($E247="","",IF($D247="","",INDEX('פעילויות המשרד'!L:L,MATCH($D247,'פעילויות המשרד'!$D:$D,0))))</f>
        <v/>
      </c>
      <c r="M247" s="275" t="str">
        <f>IF($E247="","",IF($D247="","",INDEX('פעילויות המשרד'!X:X,MATCH($D247,'פעילויות המשרד'!$D:$D,0))))</f>
        <v/>
      </c>
      <c r="N247" s="102"/>
      <c r="O247" s="102"/>
      <c r="P247" s="100"/>
      <c r="Q247" s="100"/>
      <c r="R247" s="98"/>
      <c r="S247" s="101"/>
      <c r="T247" s="99"/>
      <c r="U247" s="103"/>
      <c r="V247" s="99"/>
      <c r="W247" s="103"/>
      <c r="X247" s="99"/>
      <c r="Y247" s="103"/>
      <c r="Z247" s="99"/>
      <c r="AA247" s="103"/>
      <c r="AB247" s="99"/>
      <c r="AC247" s="103"/>
      <c r="AD247" s="121" t="str">
        <f t="shared" si="12"/>
        <v/>
      </c>
      <c r="AE247" s="17"/>
      <c r="AI247" s="26">
        <f>ROWS($AI$7:$AI246)</f>
        <v>240</v>
      </c>
      <c r="AJ247" s="85" t="str">
        <f>IF(OR($T247="",$G247=""),"",MAX($AJ$7:$AN246)+1)</f>
        <v/>
      </c>
      <c r="AK247" s="85" t="str">
        <f>IF(OR(V247="",$G247=""),"",MAX($AJ$7:$AN246,$AJ247:AJ247)+1)</f>
        <v/>
      </c>
      <c r="AL247" s="85" t="str">
        <f>IF(OR(X247="",$G247=""),"",MAX($AJ$7:$AN246,$AJ247:AK247)+1)</f>
        <v/>
      </c>
      <c r="AM247" s="85" t="str">
        <f>IF(OR(Z247="",$G247=""),"",MAX($AJ$7:$AN246,$AJ247:AL247)+1)</f>
        <v/>
      </c>
      <c r="AN247" s="85" t="str">
        <f>IF(OR(AB247="",$G247=""),"",MAX($AJ$7:$AN246,$AJ247:AM247)+1)</f>
        <v/>
      </c>
      <c r="AP247" s="85" t="str">
        <f>IF($G247="","",MAX($AP$7:$AP246)+1)</f>
        <v/>
      </c>
      <c r="AQ247" s="85" t="str">
        <f>IF($G247="","",IF($Q247="","",RANK($Q247,$Q$8:$Q$1000,1)+COUNTIFS($Q$8:$Q247,$Q247)-1))</f>
        <v/>
      </c>
      <c r="AR247" s="85" t="str">
        <f>IF($G247="","",IF($AW247="","",RANK($AW247,$AW$8:$AW$1000,1)+COUNTIFS($AW$8:$AW247,$AW247)-1))</f>
        <v/>
      </c>
      <c r="AS247" s="85" t="str">
        <f>IF($G247="","",IF($AX247="","",RANK($AX247,$AX$8:$AX$1000,1)+COUNTIFS($AX$8:$AX247,$AX247)-1))</f>
        <v/>
      </c>
      <c r="AU247" s="85" t="str">
        <f t="shared" si="13"/>
        <v/>
      </c>
      <c r="AW247" s="209" t="str">
        <f t="shared" ca="1" si="14"/>
        <v/>
      </c>
      <c r="AX247" s="209" t="str">
        <f t="shared" ca="1" si="15"/>
        <v/>
      </c>
    </row>
    <row r="248" spans="1:50">
      <c r="A248" s="20" t="str">
        <f>IF('יעדים משרדיים ותקשובים'!$E$7="","",'יעדים משרדיים ותקשובים'!$E$7)</f>
        <v>משרד ראש הממשלה</v>
      </c>
      <c r="B248" s="20" t="str">
        <f>IF('יעדים משרדיים ותקשובים'!$I$9="","",'יעדים משרדיים ותקשובים'!$I$9)</f>
        <v>pmo</v>
      </c>
      <c r="C248" s="26">
        <f>ROWS($C$7:$C247)</f>
        <v>241</v>
      </c>
      <c r="D248" s="26" t="str">
        <f>IF(E248="","",INDEX('פעילויות המשרד'!$D$8:$D$150,MATCH(E248,'פעילויות המשרד'!$E$8:$E$150,0)))</f>
        <v/>
      </c>
      <c r="E248" s="17"/>
      <c r="F248" s="26" t="str">
        <f>IF(G248="","",COUNTIFS($D$8:$D248,$D248))</f>
        <v/>
      </c>
      <c r="G248" s="344" t="str">
        <f>IF(OR($E248="",$H248=""),"",IFERROR(CONCATENATE($D248,".",COUNTIFS($D$8:$D248,$D248)),"טעות בהזנה"))</f>
        <v/>
      </c>
      <c r="H248" s="99"/>
      <c r="I248" s="275" t="str">
        <f>IF($E248="","",IF($D248="","",INDEX('פעילויות המשרד'!G:G,MATCH($D248,'פעילויות המשרד'!$D:$D,0))))</f>
        <v/>
      </c>
      <c r="J248" s="275" t="str">
        <f>IF($E248="","",IF($D248="","",INDEX('פעילויות המשרד'!H:H,MATCH($D248,'פעילויות המשרד'!$D:$D,0))))</f>
        <v/>
      </c>
      <c r="K248" s="275" t="str">
        <f>IF($E248="","",IF($D248="","",INDEX('פעילויות המשרד'!K:K,MATCH($D248,'פעילויות המשרד'!$D:$D,0))))</f>
        <v/>
      </c>
      <c r="L248" s="275" t="str">
        <f>IF($E248="","",IF($D248="","",INDEX('פעילויות המשרד'!L:L,MATCH($D248,'פעילויות המשרד'!$D:$D,0))))</f>
        <v/>
      </c>
      <c r="M248" s="275" t="str">
        <f>IF($E248="","",IF($D248="","",INDEX('פעילויות המשרד'!X:X,MATCH($D248,'פעילויות המשרד'!$D:$D,0))))</f>
        <v/>
      </c>
      <c r="N248" s="99"/>
      <c r="O248" s="99"/>
      <c r="P248" s="100"/>
      <c r="Q248" s="100"/>
      <c r="R248" s="98"/>
      <c r="S248" s="101"/>
      <c r="T248" s="99"/>
      <c r="U248" s="103"/>
      <c r="V248" s="99"/>
      <c r="W248" s="103"/>
      <c r="X248" s="99"/>
      <c r="Y248" s="103"/>
      <c r="Z248" s="99"/>
      <c r="AA248" s="103"/>
      <c r="AB248" s="99"/>
      <c r="AC248" s="103"/>
      <c r="AD248" s="121" t="str">
        <f t="shared" si="12"/>
        <v/>
      </c>
      <c r="AE248" s="92"/>
      <c r="AI248" s="26">
        <f>ROWS($AI$7:$AI247)</f>
        <v>241</v>
      </c>
      <c r="AJ248" s="85" t="str">
        <f>IF(OR($T248="",$G248=""),"",MAX($AJ$7:$AN247)+1)</f>
        <v/>
      </c>
      <c r="AK248" s="85" t="str">
        <f>IF(OR(V248="",$G248=""),"",MAX($AJ$7:$AN247,$AJ248:AJ248)+1)</f>
        <v/>
      </c>
      <c r="AL248" s="85" t="str">
        <f>IF(OR(X248="",$G248=""),"",MAX($AJ$7:$AN247,$AJ248:AK248)+1)</f>
        <v/>
      </c>
      <c r="AM248" s="85" t="str">
        <f>IF(OR(Z248="",$G248=""),"",MAX($AJ$7:$AN247,$AJ248:AL248)+1)</f>
        <v/>
      </c>
      <c r="AN248" s="85" t="str">
        <f>IF(OR(AB248="",$G248=""),"",MAX($AJ$7:$AN247,$AJ248:AM248)+1)</f>
        <v/>
      </c>
      <c r="AP248" s="85" t="str">
        <f>IF($G248="","",MAX($AP$7:$AP247)+1)</f>
        <v/>
      </c>
      <c r="AQ248" s="85" t="str">
        <f>IF($G248="","",IF($Q248="","",RANK($Q248,$Q$8:$Q$1000,1)+COUNTIFS($Q$8:$Q248,$Q248)-1))</f>
        <v/>
      </c>
      <c r="AR248" s="85" t="str">
        <f>IF($G248="","",IF($AW248="","",RANK($AW248,$AW$8:$AW$1000,1)+COUNTIFS($AW$8:$AW248,$AW248)-1))</f>
        <v/>
      </c>
      <c r="AS248" s="85" t="str">
        <f>IF($G248="","",IF($AX248="","",RANK($AX248,$AX$8:$AX$1000,1)+COUNTIFS($AX$8:$AX248,$AX248)-1))</f>
        <v/>
      </c>
      <c r="AU248" s="85" t="str">
        <f t="shared" si="13"/>
        <v/>
      </c>
      <c r="AW248" s="209" t="str">
        <f ca="1">IF($G248="","",IF($Q248="","",IF(AND($S248&lt;1,$Q248&lt;TODAY()),$Q248,"")))</f>
        <v/>
      </c>
      <c r="AX248" s="209" t="str">
        <f t="shared" ca="1" si="15"/>
        <v/>
      </c>
    </row>
    <row r="249" spans="1:50">
      <c r="A249" s="20" t="str">
        <f>IF('יעדים משרדיים ותקשובים'!$E$7="","",'יעדים משרדיים ותקשובים'!$E$7)</f>
        <v>משרד ראש הממשלה</v>
      </c>
      <c r="B249" s="20" t="str">
        <f>IF('יעדים משרדיים ותקשובים'!$I$9="","",'יעדים משרדיים ותקשובים'!$I$9)</f>
        <v>pmo</v>
      </c>
      <c r="C249" s="26">
        <f>ROWS($C$7:$C248)</f>
        <v>242</v>
      </c>
      <c r="D249" s="26" t="str">
        <f>IF(E249="","",INDEX('פעילויות המשרד'!$D$8:$D$150,MATCH(E249,'פעילויות המשרד'!$E$8:$E$150,0)))</f>
        <v/>
      </c>
      <c r="E249" s="17"/>
      <c r="F249" s="26" t="str">
        <f>IF(G249="","",COUNTIFS($D$8:$D249,$D249))</f>
        <v/>
      </c>
      <c r="G249" s="344" t="str">
        <f>IF(OR($E249="",$H249=""),"",IFERROR(CONCATENATE($D249,".",COUNTIFS($D$8:$D249,$D249)),"טעות בהזנה"))</f>
        <v/>
      </c>
      <c r="H249" s="99"/>
      <c r="I249" s="275" t="str">
        <f>IF($E249="","",IF($D249="","",INDEX('פעילויות המשרד'!G:G,MATCH($D249,'פעילויות המשרד'!$D:$D,0))))</f>
        <v/>
      </c>
      <c r="J249" s="275" t="str">
        <f>IF($E249="","",IF($D249="","",INDEX('פעילויות המשרד'!H:H,MATCH($D249,'פעילויות המשרד'!$D:$D,0))))</f>
        <v/>
      </c>
      <c r="K249" s="275" t="str">
        <f>IF($E249="","",IF($D249="","",INDEX('פעילויות המשרד'!K:K,MATCH($D249,'פעילויות המשרד'!$D:$D,0))))</f>
        <v/>
      </c>
      <c r="L249" s="275" t="str">
        <f>IF($E249="","",IF($D249="","",INDEX('פעילויות המשרד'!L:L,MATCH($D249,'פעילויות המשרד'!$D:$D,0))))</f>
        <v/>
      </c>
      <c r="M249" s="275" t="str">
        <f>IF($E249="","",IF($D249="","",INDEX('פעילויות המשרד'!X:X,MATCH($D249,'פעילויות המשרד'!$D:$D,0))))</f>
        <v/>
      </c>
      <c r="N249" s="99"/>
      <c r="O249" s="99"/>
      <c r="P249" s="100"/>
      <c r="Q249" s="100"/>
      <c r="R249" s="98"/>
      <c r="S249" s="101"/>
      <c r="T249" s="99"/>
      <c r="U249" s="103"/>
      <c r="V249" s="99"/>
      <c r="W249" s="103"/>
      <c r="X249" s="99"/>
      <c r="Y249" s="103"/>
      <c r="Z249" s="99"/>
      <c r="AA249" s="103"/>
      <c r="AB249" s="99"/>
      <c r="AC249" s="103"/>
      <c r="AD249" s="121" t="str">
        <f t="shared" si="12"/>
        <v/>
      </c>
      <c r="AE249" s="92"/>
      <c r="AI249" s="26">
        <f>ROWS($AI$7:$AI248)</f>
        <v>242</v>
      </c>
      <c r="AJ249" s="85" t="str">
        <f>IF(OR($T249="",$G249=""),"",MAX($AJ$7:$AN248)+1)</f>
        <v/>
      </c>
      <c r="AK249" s="85" t="str">
        <f>IF(OR(V249="",$G249=""),"",MAX($AJ$7:$AN248,$AJ249:AJ249)+1)</f>
        <v/>
      </c>
      <c r="AL249" s="85" t="str">
        <f>IF(OR(X249="",$G249=""),"",MAX($AJ$7:$AN248,$AJ249:AK249)+1)</f>
        <v/>
      </c>
      <c r="AM249" s="85" t="str">
        <f>IF(OR(Z249="",$G249=""),"",MAX($AJ$7:$AN248,$AJ249:AL249)+1)</f>
        <v/>
      </c>
      <c r="AN249" s="85" t="str">
        <f>IF(OR(AB249="",$G249=""),"",MAX($AJ$7:$AN248,$AJ249:AM249)+1)</f>
        <v/>
      </c>
      <c r="AP249" s="85" t="str">
        <f>IF($G249="","",MAX($AP$7:$AP248)+1)</f>
        <v/>
      </c>
      <c r="AQ249" s="85" t="str">
        <f>IF($G249="","",IF($Q249="","",RANK($Q249,$Q$8:$Q$1000,1)+COUNTIFS($Q$8:$Q249,$Q249)-1))</f>
        <v/>
      </c>
      <c r="AR249" s="85" t="str">
        <f>IF($G249="","",IF($AW249="","",RANK($AW249,$AW$8:$AW$1000,1)+COUNTIFS($AW$8:$AW249,$AW249)-1))</f>
        <v/>
      </c>
      <c r="AS249" s="85" t="str">
        <f>IF($G249="","",IF($AX249="","",RANK($AX249,$AX$8:$AX$1000,1)+COUNTIFS($AX$8:$AX249,$AX249)-1))</f>
        <v/>
      </c>
      <c r="AU249" s="85" t="str">
        <f t="shared" si="13"/>
        <v/>
      </c>
      <c r="AW249" s="209" t="str">
        <f ca="1">IF($G249="","",IF($Q249="","",IF(AND($S249&lt;1,$Q249&lt;TODAY()),$Q249,"")))</f>
        <v/>
      </c>
      <c r="AX249" s="209" t="str">
        <f t="shared" ca="1" si="15"/>
        <v/>
      </c>
    </row>
    <row r="250" spans="1:50">
      <c r="A250" s="20" t="str">
        <f>IF('יעדים משרדיים ותקשובים'!$E$7="","",'יעדים משרדיים ותקשובים'!$E$7)</f>
        <v>משרד ראש הממשלה</v>
      </c>
      <c r="B250" s="20" t="str">
        <f>IF('יעדים משרדיים ותקשובים'!$I$9="","",'יעדים משרדיים ותקשובים'!$I$9)</f>
        <v>pmo</v>
      </c>
      <c r="C250" s="26">
        <f>ROWS($C$7:$C249)</f>
        <v>243</v>
      </c>
      <c r="D250" s="26" t="str">
        <f>IF(E250="","",INDEX('פעילויות המשרד'!$D$8:$D$150,MATCH(E250,'פעילויות המשרד'!$E$8:$E$150,0)))</f>
        <v/>
      </c>
      <c r="E250" s="17"/>
      <c r="F250" s="26" t="str">
        <f>IF(G250="","",COUNTIFS($D$8:$D250,$D250))</f>
        <v/>
      </c>
      <c r="G250" s="344" t="str">
        <f>IF(OR($E250="",$H250=""),"",IFERROR(CONCATENATE($D250,".",COUNTIFS($D$8:$D250,$D250)),"טעות בהזנה"))</f>
        <v/>
      </c>
      <c r="H250" s="99"/>
      <c r="I250" s="275" t="str">
        <f>IF($E250="","",IF($D250="","",INDEX('פעילויות המשרד'!G:G,MATCH($D250,'פעילויות המשרד'!$D:$D,0))))</f>
        <v/>
      </c>
      <c r="J250" s="275" t="str">
        <f>IF($E250="","",IF($D250="","",INDEX('פעילויות המשרד'!H:H,MATCH($D250,'פעילויות המשרד'!$D:$D,0))))</f>
        <v/>
      </c>
      <c r="K250" s="275" t="str">
        <f>IF($E250="","",IF($D250="","",INDEX('פעילויות המשרד'!K:K,MATCH($D250,'פעילויות המשרד'!$D:$D,0))))</f>
        <v/>
      </c>
      <c r="L250" s="275" t="str">
        <f>IF($E250="","",IF($D250="","",INDEX('פעילויות המשרד'!L:L,MATCH($D250,'פעילויות המשרד'!$D:$D,0))))</f>
        <v/>
      </c>
      <c r="M250" s="275" t="str">
        <f>IF($E250="","",IF($D250="","",INDEX('פעילויות המשרד'!X:X,MATCH($D250,'פעילויות המשרד'!$D:$D,0))))</f>
        <v/>
      </c>
      <c r="N250" s="99"/>
      <c r="O250" s="99"/>
      <c r="P250" s="100"/>
      <c r="Q250" s="100"/>
      <c r="R250" s="98"/>
      <c r="S250" s="101"/>
      <c r="T250" s="99"/>
      <c r="U250" s="103"/>
      <c r="V250" s="99"/>
      <c r="W250" s="103"/>
      <c r="X250" s="99"/>
      <c r="Y250" s="103"/>
      <c r="Z250" s="99"/>
      <c r="AA250" s="103"/>
      <c r="AB250" s="99"/>
      <c r="AC250" s="103"/>
      <c r="AD250" s="121" t="str">
        <f t="shared" si="12"/>
        <v/>
      </c>
      <c r="AE250" s="92"/>
      <c r="AI250" s="26">
        <f>ROWS($AI$7:$AI249)</f>
        <v>243</v>
      </c>
      <c r="AJ250" s="85" t="str">
        <f>IF(OR($T250="",$G250=""),"",MAX($AJ$7:$AN249)+1)</f>
        <v/>
      </c>
      <c r="AK250" s="85" t="str">
        <f>IF(OR(V250="",$G250=""),"",MAX($AJ$7:$AN249,$AJ250:AJ250)+1)</f>
        <v/>
      </c>
      <c r="AL250" s="85" t="str">
        <f>IF(OR(X250="",$G250=""),"",MAX($AJ$7:$AN249,$AJ250:AK250)+1)</f>
        <v/>
      </c>
      <c r="AM250" s="85" t="str">
        <f>IF(OR(Z250="",$G250=""),"",MAX($AJ$7:$AN249,$AJ250:AL250)+1)</f>
        <v/>
      </c>
      <c r="AN250" s="85" t="str">
        <f>IF(OR(AB250="",$G250=""),"",MAX($AJ$7:$AN249,$AJ250:AM250)+1)</f>
        <v/>
      </c>
      <c r="AP250" s="85" t="str">
        <f>IF($G250="","",MAX($AP$7:$AP249)+1)</f>
        <v/>
      </c>
      <c r="AQ250" s="85" t="str">
        <f>IF($G250="","",IF($Q250="","",RANK($Q250,$Q$8:$Q$1000,1)+COUNTIFS($Q$8:$Q250,$Q250)-1))</f>
        <v/>
      </c>
      <c r="AR250" s="85" t="str">
        <f>IF($G250="","",IF($AW250="","",RANK($AW250,$AW$8:$AW$1000,1)+COUNTIFS($AW$8:$AW250,$AW250)-1))</f>
        <v/>
      </c>
      <c r="AS250" s="85" t="str">
        <f>IF($G250="","",IF($AX250="","",RANK($AX250,$AX$8:$AX$1000,1)+COUNTIFS($AX$8:$AX250,$AX250)-1))</f>
        <v/>
      </c>
      <c r="AU250" s="85" t="str">
        <f t="shared" si="13"/>
        <v/>
      </c>
      <c r="AW250" s="209" t="str">
        <f ca="1">IF($G250="","",IF($Q250="","",IF(AND($S250&lt;1,$Q250&lt;TODAY()),$Q250,"")))</f>
        <v/>
      </c>
      <c r="AX250" s="209" t="str">
        <f t="shared" ca="1" si="15"/>
        <v/>
      </c>
    </row>
    <row r="251" spans="1:50">
      <c r="A251" s="20" t="str">
        <f>IF('יעדים משרדיים ותקשובים'!$E$7="","",'יעדים משרדיים ותקשובים'!$E$7)</f>
        <v>משרד ראש הממשלה</v>
      </c>
      <c r="B251" s="20" t="str">
        <f>IF('יעדים משרדיים ותקשובים'!$I$9="","",'יעדים משרדיים ותקשובים'!$I$9)</f>
        <v>pmo</v>
      </c>
      <c r="C251" s="26">
        <f>ROWS($C$7:$C250)</f>
        <v>244</v>
      </c>
      <c r="D251" s="26" t="str">
        <f>IF(E251="","",INDEX('פעילויות המשרד'!$D$8:$D$150,MATCH(E251,'פעילויות המשרד'!$E$8:$E$150,0)))</f>
        <v/>
      </c>
      <c r="E251" s="17"/>
      <c r="F251" s="26" t="str">
        <f>IF(G251="","",COUNTIFS($D$8:$D251,$D251))</f>
        <v/>
      </c>
      <c r="G251" s="344" t="str">
        <f>IF(OR($E251="",$H251=""),"",IFERROR(CONCATENATE($D251,".",COUNTIFS($D$8:$D251,$D251)),"טעות בהזנה"))</f>
        <v/>
      </c>
      <c r="H251" s="102"/>
      <c r="I251" s="275" t="str">
        <f>IF($E251="","",IF($D251="","",INDEX('פעילויות המשרד'!G:G,MATCH($D251,'פעילויות המשרד'!$D:$D,0))))</f>
        <v/>
      </c>
      <c r="J251" s="275" t="str">
        <f>IF($E251="","",IF($D251="","",INDEX('פעילויות המשרד'!H:H,MATCH($D251,'פעילויות המשרד'!$D:$D,0))))</f>
        <v/>
      </c>
      <c r="K251" s="275" t="str">
        <f>IF($E251="","",IF($D251="","",INDEX('פעילויות המשרד'!K:K,MATCH($D251,'פעילויות המשרד'!$D:$D,0))))</f>
        <v/>
      </c>
      <c r="L251" s="275" t="str">
        <f>IF($E251="","",IF($D251="","",INDEX('פעילויות המשרד'!L:L,MATCH($D251,'פעילויות המשרד'!$D:$D,0))))</f>
        <v/>
      </c>
      <c r="M251" s="275" t="str">
        <f>IF($E251="","",IF($D251="","",INDEX('פעילויות המשרד'!X:X,MATCH($D251,'פעילויות המשרד'!$D:$D,0))))</f>
        <v/>
      </c>
      <c r="N251" s="102"/>
      <c r="O251" s="102"/>
      <c r="P251" s="100"/>
      <c r="Q251" s="100"/>
      <c r="R251" s="98"/>
      <c r="S251" s="101"/>
      <c r="T251" s="99"/>
      <c r="U251" s="103"/>
      <c r="V251" s="99"/>
      <c r="W251" s="103"/>
      <c r="X251" s="99"/>
      <c r="Y251" s="103"/>
      <c r="Z251" s="99"/>
      <c r="AA251" s="103"/>
      <c r="AB251" s="99"/>
      <c r="AC251" s="103"/>
      <c r="AD251" s="121" t="str">
        <f t="shared" si="12"/>
        <v/>
      </c>
      <c r="AE251" s="17"/>
      <c r="AI251" s="26">
        <f>ROWS($AI$7:$AI250)</f>
        <v>244</v>
      </c>
      <c r="AJ251" s="85" t="str">
        <f>IF(OR($T251="",$G251=""),"",MAX($AJ$7:$AN250)+1)</f>
        <v/>
      </c>
      <c r="AK251" s="85" t="str">
        <f>IF(OR(V251="",$G251=""),"",MAX($AJ$7:$AN250,$AJ251:AJ251)+1)</f>
        <v/>
      </c>
      <c r="AL251" s="85" t="str">
        <f>IF(OR(X251="",$G251=""),"",MAX($AJ$7:$AN250,$AJ251:AK251)+1)</f>
        <v/>
      </c>
      <c r="AM251" s="85" t="str">
        <f>IF(OR(Z251="",$G251=""),"",MAX($AJ$7:$AN250,$AJ251:AL251)+1)</f>
        <v/>
      </c>
      <c r="AN251" s="85" t="str">
        <f>IF(OR(AB251="",$G251=""),"",MAX($AJ$7:$AN250,$AJ251:AM251)+1)</f>
        <v/>
      </c>
      <c r="AP251" s="85" t="str">
        <f>IF($G251="","",MAX($AP$7:$AP250)+1)</f>
        <v/>
      </c>
      <c r="AQ251" s="85" t="str">
        <f>IF($G251="","",IF($Q251="","",RANK($Q251,$Q$8:$Q$1000,1)+COUNTIFS($Q$8:$Q251,$Q251)-1))</f>
        <v/>
      </c>
      <c r="AR251" s="85" t="str">
        <f>IF($G251="","",IF($AW251="","",RANK($AW251,$AW$8:$AW$1000,1)+COUNTIFS($AW$8:$AW251,$AW251)-1))</f>
        <v/>
      </c>
      <c r="AS251" s="85" t="str">
        <f>IF($G251="","",IF($AX251="","",RANK($AX251,$AX$8:$AX$1000,1)+COUNTIFS($AX$8:$AX251,$AX251)-1))</f>
        <v/>
      </c>
      <c r="AU251" s="85" t="str">
        <f t="shared" si="13"/>
        <v/>
      </c>
      <c r="AW251" s="209" t="str">
        <f ca="1">IF($G251="","",IF($Q251="","",IF(AND($S251&lt;1,$Q251&lt;TODAY()),$Q251,"")))</f>
        <v/>
      </c>
      <c r="AX251" s="209" t="str">
        <f t="shared" ca="1" si="15"/>
        <v/>
      </c>
    </row>
    <row r="252" spans="1:50">
      <c r="A252" s="20" t="str">
        <f>IF('יעדים משרדיים ותקשובים'!$E$7="","",'יעדים משרדיים ותקשובים'!$E$7)</f>
        <v>משרד ראש הממשלה</v>
      </c>
      <c r="B252" s="20" t="str">
        <f>IF('יעדים משרדיים ותקשובים'!$I$9="","",'יעדים משרדיים ותקשובים'!$I$9)</f>
        <v>pmo</v>
      </c>
      <c r="C252" s="26">
        <f>ROWS($C$7:$C251)</f>
        <v>245</v>
      </c>
      <c r="D252" s="26" t="str">
        <f>IF(E252="","",INDEX('פעילויות המשרד'!$D$8:$D$150,MATCH(E252,'פעילויות המשרד'!$E$8:$E$150,0)))</f>
        <v/>
      </c>
      <c r="E252" s="17"/>
      <c r="F252" s="26" t="str">
        <f>IF(G252="","",COUNTIFS($D$8:$D252,$D252))</f>
        <v/>
      </c>
      <c r="G252" s="344" t="str">
        <f>IF(OR($E252="",$H252=""),"",IFERROR(CONCATENATE($D252,".",COUNTIFS($D$8:$D252,$D252)),"טעות בהזנה"))</f>
        <v/>
      </c>
      <c r="H252" s="102"/>
      <c r="I252" s="275" t="str">
        <f>IF($E252="","",IF($D252="","",INDEX('פעילויות המשרד'!G:G,MATCH($D252,'פעילויות המשרד'!$D:$D,0))))</f>
        <v/>
      </c>
      <c r="J252" s="275" t="str">
        <f>IF($E252="","",IF($D252="","",INDEX('פעילויות המשרד'!H:H,MATCH($D252,'פעילויות המשרד'!$D:$D,0))))</f>
        <v/>
      </c>
      <c r="K252" s="275" t="str">
        <f>IF($E252="","",IF($D252="","",INDEX('פעילויות המשרד'!K:K,MATCH($D252,'פעילויות המשרד'!$D:$D,0))))</f>
        <v/>
      </c>
      <c r="L252" s="275" t="str">
        <f>IF($E252="","",IF($D252="","",INDEX('פעילויות המשרד'!L:L,MATCH($D252,'פעילויות המשרד'!$D:$D,0))))</f>
        <v/>
      </c>
      <c r="M252" s="275" t="str">
        <f>IF($E252="","",IF($D252="","",INDEX('פעילויות המשרד'!X:X,MATCH($D252,'פעילויות המשרד'!$D:$D,0))))</f>
        <v/>
      </c>
      <c r="N252" s="102"/>
      <c r="O252" s="102"/>
      <c r="P252" s="100"/>
      <c r="Q252" s="100"/>
      <c r="R252" s="98"/>
      <c r="S252" s="101"/>
      <c r="T252" s="99"/>
      <c r="U252" s="103"/>
      <c r="V252" s="99"/>
      <c r="W252" s="103"/>
      <c r="X252" s="99"/>
      <c r="Y252" s="103"/>
      <c r="Z252" s="99"/>
      <c r="AA252" s="103"/>
      <c r="AB252" s="99"/>
      <c r="AC252" s="103"/>
      <c r="AD252" s="121" t="str">
        <f t="shared" si="12"/>
        <v/>
      </c>
      <c r="AE252" s="17"/>
      <c r="AI252" s="26">
        <f>ROWS($AI$7:$AI251)</f>
        <v>245</v>
      </c>
      <c r="AJ252" s="85" t="str">
        <f>IF(OR($T252="",$G252=""),"",MAX($AJ$7:$AN251)+1)</f>
        <v/>
      </c>
      <c r="AK252" s="85" t="str">
        <f>IF(OR(V252="",$G252=""),"",MAX($AJ$7:$AN251,$AJ252:AJ252)+1)</f>
        <v/>
      </c>
      <c r="AL252" s="85" t="str">
        <f>IF(OR(X252="",$G252=""),"",MAX($AJ$7:$AN251,$AJ252:AK252)+1)</f>
        <v/>
      </c>
      <c r="AM252" s="85" t="str">
        <f>IF(OR(Z252="",$G252=""),"",MAX($AJ$7:$AN251,$AJ252:AL252)+1)</f>
        <v/>
      </c>
      <c r="AN252" s="85" t="str">
        <f>IF(OR(AB252="",$G252=""),"",MAX($AJ$7:$AN251,$AJ252:AM252)+1)</f>
        <v/>
      </c>
      <c r="AP252" s="85" t="str">
        <f>IF($G252="","",MAX($AP$7:$AP251)+1)</f>
        <v/>
      </c>
      <c r="AQ252" s="85" t="str">
        <f>IF($G252="","",IF($Q252="","",RANK($Q252,$Q$8:$Q$1000,1)+COUNTIFS($Q$8:$Q252,$Q252)-1))</f>
        <v/>
      </c>
      <c r="AR252" s="85" t="str">
        <f>IF($G252="","",IF($AW252="","",RANK($AW252,$AW$8:$AW$1000,1)+COUNTIFS($AW$8:$AW252,$AW252)-1))</f>
        <v/>
      </c>
      <c r="AS252" s="85" t="str">
        <f>IF($G252="","",IF($AX252="","",RANK($AX252,$AX$8:$AX$1000,1)+COUNTIFS($AX$8:$AX252,$AX252)-1))</f>
        <v/>
      </c>
      <c r="AU252" s="85" t="str">
        <f t="shared" si="13"/>
        <v/>
      </c>
      <c r="AW252" s="209" t="str">
        <f ca="1">IF($G252="","",IF($Q252="","",IF(AND($S252&lt;1,$Q252&lt;TODAY()),$Q252,"")))</f>
        <v/>
      </c>
      <c r="AX252" s="209" t="str">
        <f t="shared" ca="1" si="15"/>
        <v/>
      </c>
    </row>
    <row r="253" spans="1:50">
      <c r="A253" s="20" t="str">
        <f>IF('יעדים משרדיים ותקשובים'!$E$7="","",'יעדים משרדיים ותקשובים'!$E$7)</f>
        <v>משרד ראש הממשלה</v>
      </c>
      <c r="B253" s="20" t="str">
        <f>IF('יעדים משרדיים ותקשובים'!$I$9="","",'יעדים משרדיים ותקשובים'!$I$9)</f>
        <v>pmo</v>
      </c>
      <c r="C253" s="26">
        <f>ROWS($C$7:$C252)</f>
        <v>246</v>
      </c>
      <c r="D253" s="26" t="str">
        <f>IF(E253="","",INDEX('פעילויות המשרד'!$D$8:$D$150,MATCH(E253,'פעילויות המשרד'!$E$8:$E$150,0)))</f>
        <v/>
      </c>
      <c r="E253" s="17"/>
      <c r="F253" s="26" t="str">
        <f>IF(G253="","",COUNTIFS($D$8:$D253,$D253))</f>
        <v/>
      </c>
      <c r="G253" s="344" t="str">
        <f>IF(OR($E253="",$H253=""),"",IFERROR(CONCATENATE($D253,".",COUNTIFS($D$8:$D253,$D253)),"טעות בהזנה"))</f>
        <v/>
      </c>
      <c r="H253" s="102"/>
      <c r="I253" s="275" t="str">
        <f>IF($E253="","",IF($D253="","",INDEX('פעילויות המשרד'!G:G,MATCH($D253,'פעילויות המשרד'!$D:$D,0))))</f>
        <v/>
      </c>
      <c r="J253" s="275" t="str">
        <f>IF($E253="","",IF($D253="","",INDEX('פעילויות המשרד'!H:H,MATCH($D253,'פעילויות המשרד'!$D:$D,0))))</f>
        <v/>
      </c>
      <c r="K253" s="275" t="str">
        <f>IF($E253="","",IF($D253="","",INDEX('פעילויות המשרד'!K:K,MATCH($D253,'פעילויות המשרד'!$D:$D,0))))</f>
        <v/>
      </c>
      <c r="L253" s="275" t="str">
        <f>IF($E253="","",IF($D253="","",INDEX('פעילויות המשרד'!L:L,MATCH($D253,'פעילויות המשרד'!$D:$D,0))))</f>
        <v/>
      </c>
      <c r="M253" s="275" t="str">
        <f>IF($E253="","",IF($D253="","",INDEX('פעילויות המשרד'!X:X,MATCH($D253,'פעילויות המשרד'!$D:$D,0))))</f>
        <v/>
      </c>
      <c r="N253" s="102"/>
      <c r="O253" s="102"/>
      <c r="P253" s="100"/>
      <c r="Q253" s="100"/>
      <c r="R253" s="98"/>
      <c r="S253" s="101"/>
      <c r="T253" s="99"/>
      <c r="U253" s="103"/>
      <c r="V253" s="99"/>
      <c r="W253" s="103"/>
      <c r="X253" s="99"/>
      <c r="Y253" s="103"/>
      <c r="Z253" s="99"/>
      <c r="AA253" s="103"/>
      <c r="AB253" s="99"/>
      <c r="AC253" s="103"/>
      <c r="AD253" s="121" t="str">
        <f t="shared" si="12"/>
        <v/>
      </c>
      <c r="AE253" s="17"/>
      <c r="AI253" s="26">
        <f>ROWS($AI$7:$AI252)</f>
        <v>246</v>
      </c>
      <c r="AJ253" s="85" t="str">
        <f>IF(OR($T253="",$G253=""),"",MAX($AJ$7:$AN252)+1)</f>
        <v/>
      </c>
      <c r="AK253" s="85" t="str">
        <f>IF(OR(V253="",$G253=""),"",MAX($AJ$7:$AN252,$AJ253:AJ253)+1)</f>
        <v/>
      </c>
      <c r="AL253" s="85" t="str">
        <f>IF(OR(X253="",$G253=""),"",MAX($AJ$7:$AN252,$AJ253:AK253)+1)</f>
        <v/>
      </c>
      <c r="AM253" s="85" t="str">
        <f>IF(OR(Z253="",$G253=""),"",MAX($AJ$7:$AN252,$AJ253:AL253)+1)</f>
        <v/>
      </c>
      <c r="AN253" s="85" t="str">
        <f>IF(OR(AB253="",$G253=""),"",MAX($AJ$7:$AN252,$AJ253:AM253)+1)</f>
        <v/>
      </c>
      <c r="AP253" s="85" t="str">
        <f>IF($G253="","",MAX($AP$7:$AP252)+1)</f>
        <v/>
      </c>
      <c r="AQ253" s="85" t="str">
        <f>IF($G253="","",IF($Q253="","",RANK($Q253,$Q$8:$Q$1000,1)+COUNTIFS($Q$8:$Q253,$Q253)-1))</f>
        <v/>
      </c>
      <c r="AR253" s="85" t="str">
        <f>IF($G253="","",IF($AW253="","",RANK($AW253,$AW$8:$AW$1000,1)+COUNTIFS($AW$8:$AW253,$AW253)-1))</f>
        <v/>
      </c>
      <c r="AS253" s="85" t="str">
        <f>IF($G253="","",IF($AX253="","",RANK($AX253,$AX$8:$AX$1000,1)+COUNTIFS($AX$8:$AX253,$AX253)-1))</f>
        <v/>
      </c>
      <c r="AU253" s="85" t="str">
        <f t="shared" si="13"/>
        <v/>
      </c>
      <c r="AW253" s="209" t="str">
        <f t="shared" ca="1" si="14"/>
        <v/>
      </c>
      <c r="AX253" s="209" t="str">
        <f t="shared" ca="1" si="15"/>
        <v/>
      </c>
    </row>
    <row r="254" spans="1:50">
      <c r="A254" s="20" t="str">
        <f>IF('יעדים משרדיים ותקשובים'!$E$7="","",'יעדים משרדיים ותקשובים'!$E$7)</f>
        <v>משרד ראש הממשלה</v>
      </c>
      <c r="B254" s="20" t="str">
        <f>IF('יעדים משרדיים ותקשובים'!$I$9="","",'יעדים משרדיים ותקשובים'!$I$9)</f>
        <v>pmo</v>
      </c>
      <c r="C254" s="26">
        <f>ROWS($C$7:$C253)</f>
        <v>247</v>
      </c>
      <c r="D254" s="26" t="str">
        <f>IF(E254="","",INDEX('פעילויות המשרד'!$D$8:$D$150,MATCH(E254,'פעילויות המשרד'!$E$8:$E$150,0)))</f>
        <v/>
      </c>
      <c r="E254" s="17"/>
      <c r="F254" s="26" t="str">
        <f>IF(G254="","",COUNTIFS($D$8:$D254,$D254))</f>
        <v/>
      </c>
      <c r="G254" s="344" t="str">
        <f>IF(OR($E254="",$H254=""),"",IFERROR(CONCATENATE($D254,".",COUNTIFS($D$8:$D254,$D254)),"טעות בהזנה"))</f>
        <v/>
      </c>
      <c r="H254" s="102"/>
      <c r="I254" s="275" t="str">
        <f>IF($E254="","",IF($D254="","",INDEX('פעילויות המשרד'!G:G,MATCH($D254,'פעילויות המשרד'!$D:$D,0))))</f>
        <v/>
      </c>
      <c r="J254" s="275" t="str">
        <f>IF($E254="","",IF($D254="","",INDEX('פעילויות המשרד'!H:H,MATCH($D254,'פעילויות המשרד'!$D:$D,0))))</f>
        <v/>
      </c>
      <c r="K254" s="275" t="str">
        <f>IF($E254="","",IF($D254="","",INDEX('פעילויות המשרד'!K:K,MATCH($D254,'פעילויות המשרד'!$D:$D,0))))</f>
        <v/>
      </c>
      <c r="L254" s="275" t="str">
        <f>IF($E254="","",IF($D254="","",INDEX('פעילויות המשרד'!L:L,MATCH($D254,'פעילויות המשרד'!$D:$D,0))))</f>
        <v/>
      </c>
      <c r="M254" s="275" t="str">
        <f>IF($E254="","",IF($D254="","",INDEX('פעילויות המשרד'!X:X,MATCH($D254,'פעילויות המשרד'!$D:$D,0))))</f>
        <v/>
      </c>
      <c r="N254" s="102"/>
      <c r="O254" s="102"/>
      <c r="P254" s="100"/>
      <c r="Q254" s="100"/>
      <c r="R254" s="98"/>
      <c r="S254" s="101"/>
      <c r="T254" s="99"/>
      <c r="U254" s="103"/>
      <c r="V254" s="99"/>
      <c r="W254" s="103"/>
      <c r="X254" s="99"/>
      <c r="Y254" s="103"/>
      <c r="Z254" s="99"/>
      <c r="AA254" s="103"/>
      <c r="AB254" s="99"/>
      <c r="AC254" s="103"/>
      <c r="AD254" s="121" t="str">
        <f t="shared" si="12"/>
        <v/>
      </c>
      <c r="AE254" s="17"/>
      <c r="AI254" s="26">
        <f>ROWS($AI$7:$AI253)</f>
        <v>247</v>
      </c>
      <c r="AJ254" s="85" t="str">
        <f>IF(OR($T254="",$G254=""),"",MAX($AJ$7:$AN253)+1)</f>
        <v/>
      </c>
      <c r="AK254" s="85" t="str">
        <f>IF(OR(V254="",$G254=""),"",MAX($AJ$7:$AN253,$AJ254:AJ254)+1)</f>
        <v/>
      </c>
      <c r="AL254" s="85" t="str">
        <f>IF(OR(X254="",$G254=""),"",MAX($AJ$7:$AN253,$AJ254:AK254)+1)</f>
        <v/>
      </c>
      <c r="AM254" s="85" t="str">
        <f>IF(OR(Z254="",$G254=""),"",MAX($AJ$7:$AN253,$AJ254:AL254)+1)</f>
        <v/>
      </c>
      <c r="AN254" s="85" t="str">
        <f>IF(OR(AB254="",$G254=""),"",MAX($AJ$7:$AN253,$AJ254:AM254)+1)</f>
        <v/>
      </c>
      <c r="AP254" s="85" t="str">
        <f>IF($G254="","",MAX($AP$7:$AP253)+1)</f>
        <v/>
      </c>
      <c r="AQ254" s="85" t="str">
        <f>IF($G254="","",IF($Q254="","",RANK($Q254,$Q$8:$Q$1000,1)+COUNTIFS($Q$8:$Q254,$Q254)-1))</f>
        <v/>
      </c>
      <c r="AR254" s="85" t="str">
        <f>IF($G254="","",IF($AW254="","",RANK($AW254,$AW$8:$AW$1000,1)+COUNTIFS($AW$8:$AW254,$AW254)-1))</f>
        <v/>
      </c>
      <c r="AS254" s="85" t="str">
        <f>IF($G254="","",IF($AX254="","",RANK($AX254,$AX$8:$AX$1000,1)+COUNTIFS($AX$8:$AX254,$AX254)-1))</f>
        <v/>
      </c>
      <c r="AU254" s="85" t="str">
        <f t="shared" si="13"/>
        <v/>
      </c>
      <c r="AW254" s="209" t="str">
        <f t="shared" ca="1" si="14"/>
        <v/>
      </c>
      <c r="AX254" s="209" t="str">
        <f t="shared" ca="1" si="15"/>
        <v/>
      </c>
    </row>
    <row r="255" spans="1:50">
      <c r="A255" s="20" t="str">
        <f>IF('יעדים משרדיים ותקשובים'!$E$7="","",'יעדים משרדיים ותקשובים'!$E$7)</f>
        <v>משרד ראש הממשלה</v>
      </c>
      <c r="B255" s="20" t="str">
        <f>IF('יעדים משרדיים ותקשובים'!$I$9="","",'יעדים משרדיים ותקשובים'!$I$9)</f>
        <v>pmo</v>
      </c>
      <c r="C255" s="26">
        <f>ROWS($C$7:$C254)</f>
        <v>248</v>
      </c>
      <c r="D255" s="26" t="str">
        <f>IF(E255="","",INDEX('פעילויות המשרד'!$D$8:$D$150,MATCH(E255,'פעילויות המשרד'!$E$8:$E$150,0)))</f>
        <v/>
      </c>
      <c r="E255" s="17"/>
      <c r="F255" s="26" t="str">
        <f>IF(G255="","",COUNTIFS($D$8:$D255,$D255))</f>
        <v/>
      </c>
      <c r="G255" s="344" t="str">
        <f>IF(OR($E255="",$H255=""),"",IFERROR(CONCATENATE($D255,".",COUNTIFS($D$8:$D255,$D255)),"טעות בהזנה"))</f>
        <v/>
      </c>
      <c r="H255" s="102"/>
      <c r="I255" s="275" t="str">
        <f>IF($E255="","",IF($D255="","",INDEX('פעילויות המשרד'!G:G,MATCH($D255,'פעילויות המשרד'!$D:$D,0))))</f>
        <v/>
      </c>
      <c r="J255" s="275" t="str">
        <f>IF($E255="","",IF($D255="","",INDEX('פעילויות המשרד'!H:H,MATCH($D255,'פעילויות המשרד'!$D:$D,0))))</f>
        <v/>
      </c>
      <c r="K255" s="275" t="str">
        <f>IF($E255="","",IF($D255="","",INDEX('פעילויות המשרד'!K:K,MATCH($D255,'פעילויות המשרד'!$D:$D,0))))</f>
        <v/>
      </c>
      <c r="L255" s="275" t="str">
        <f>IF($E255="","",IF($D255="","",INDEX('פעילויות המשרד'!L:L,MATCH($D255,'פעילויות המשרד'!$D:$D,0))))</f>
        <v/>
      </c>
      <c r="M255" s="275" t="str">
        <f>IF($E255="","",IF($D255="","",INDEX('פעילויות המשרד'!X:X,MATCH($D255,'פעילויות המשרד'!$D:$D,0))))</f>
        <v/>
      </c>
      <c r="N255" s="102"/>
      <c r="O255" s="102"/>
      <c r="P255" s="100"/>
      <c r="Q255" s="100"/>
      <c r="R255" s="98"/>
      <c r="S255" s="101"/>
      <c r="T255" s="99"/>
      <c r="U255" s="103"/>
      <c r="V255" s="99"/>
      <c r="W255" s="103"/>
      <c r="X255" s="99"/>
      <c r="Y255" s="103"/>
      <c r="Z255" s="99"/>
      <c r="AA255" s="103"/>
      <c r="AB255" s="99"/>
      <c r="AC255" s="103"/>
      <c r="AD255" s="121" t="str">
        <f t="shared" si="12"/>
        <v/>
      </c>
      <c r="AE255" s="17"/>
      <c r="AI255" s="26">
        <f>ROWS($AI$7:$AI254)</f>
        <v>248</v>
      </c>
      <c r="AJ255" s="85" t="str">
        <f>IF(OR($T255="",$G255=""),"",MAX($AJ$7:$AN254)+1)</f>
        <v/>
      </c>
      <c r="AK255" s="85" t="str">
        <f>IF(OR(V255="",$G255=""),"",MAX($AJ$7:$AN254,$AJ255:AJ255)+1)</f>
        <v/>
      </c>
      <c r="AL255" s="85" t="str">
        <f>IF(OR(X255="",$G255=""),"",MAX($AJ$7:$AN254,$AJ255:AK255)+1)</f>
        <v/>
      </c>
      <c r="AM255" s="85" t="str">
        <f>IF(OR(Z255="",$G255=""),"",MAX($AJ$7:$AN254,$AJ255:AL255)+1)</f>
        <v/>
      </c>
      <c r="AN255" s="85" t="str">
        <f>IF(OR(AB255="",$G255=""),"",MAX($AJ$7:$AN254,$AJ255:AM255)+1)</f>
        <v/>
      </c>
      <c r="AP255" s="85" t="str">
        <f>IF($G255="","",MAX($AP$7:$AP254)+1)</f>
        <v/>
      </c>
      <c r="AQ255" s="85" t="str">
        <f>IF($G255="","",IF($Q255="","",RANK($Q255,$Q$8:$Q$1000,1)+COUNTIFS($Q$8:$Q255,$Q255)-1))</f>
        <v/>
      </c>
      <c r="AR255" s="85" t="str">
        <f>IF($G255="","",IF($AW255="","",RANK($AW255,$AW$8:$AW$1000,1)+COUNTIFS($AW$8:$AW255,$AW255)-1))</f>
        <v/>
      </c>
      <c r="AS255" s="85" t="str">
        <f>IF($G255="","",IF($AX255="","",RANK($AX255,$AX$8:$AX$1000,1)+COUNTIFS($AX$8:$AX255,$AX255)-1))</f>
        <v/>
      </c>
      <c r="AU255" s="85" t="str">
        <f t="shared" si="13"/>
        <v/>
      </c>
      <c r="AW255" s="209" t="str">
        <f t="shared" ca="1" si="14"/>
        <v/>
      </c>
      <c r="AX255" s="209" t="str">
        <f t="shared" ca="1" si="15"/>
        <v/>
      </c>
    </row>
    <row r="256" spans="1:50">
      <c r="A256" s="20" t="str">
        <f>IF('יעדים משרדיים ותקשובים'!$E$7="","",'יעדים משרדיים ותקשובים'!$E$7)</f>
        <v>משרד ראש הממשלה</v>
      </c>
      <c r="B256" s="20" t="str">
        <f>IF('יעדים משרדיים ותקשובים'!$I$9="","",'יעדים משרדיים ותקשובים'!$I$9)</f>
        <v>pmo</v>
      </c>
      <c r="C256" s="26">
        <f>ROWS($C$7:$C255)</f>
        <v>249</v>
      </c>
      <c r="D256" s="26" t="str">
        <f>IF(E256="","",INDEX('פעילויות המשרד'!$D$8:$D$150,MATCH(E256,'פעילויות המשרד'!$E$8:$E$150,0)))</f>
        <v/>
      </c>
      <c r="E256" s="17"/>
      <c r="F256" s="26" t="str">
        <f>IF(G256="","",COUNTIFS($D$8:$D256,$D256))</f>
        <v/>
      </c>
      <c r="G256" s="344" t="str">
        <f>IF(OR($E256="",$H256=""),"",IFERROR(CONCATENATE($D256,".",COUNTIFS($D$8:$D256,$D256)),"טעות בהזנה"))</f>
        <v/>
      </c>
      <c r="H256" s="102"/>
      <c r="I256" s="275" t="str">
        <f>IF($E256="","",IF($D256="","",INDEX('פעילויות המשרד'!G:G,MATCH($D256,'פעילויות המשרד'!$D:$D,0))))</f>
        <v/>
      </c>
      <c r="J256" s="275" t="str">
        <f>IF($E256="","",IF($D256="","",INDEX('פעילויות המשרד'!H:H,MATCH($D256,'פעילויות המשרד'!$D:$D,0))))</f>
        <v/>
      </c>
      <c r="K256" s="275" t="str">
        <f>IF($E256="","",IF($D256="","",INDEX('פעילויות המשרד'!K:K,MATCH($D256,'פעילויות המשרד'!$D:$D,0))))</f>
        <v/>
      </c>
      <c r="L256" s="275" t="str">
        <f>IF($E256="","",IF($D256="","",INDEX('פעילויות המשרד'!L:L,MATCH($D256,'פעילויות המשרד'!$D:$D,0))))</f>
        <v/>
      </c>
      <c r="M256" s="275" t="str">
        <f>IF($E256="","",IF($D256="","",INDEX('פעילויות המשרד'!X:X,MATCH($D256,'פעילויות המשרד'!$D:$D,0))))</f>
        <v/>
      </c>
      <c r="N256" s="102"/>
      <c r="O256" s="102"/>
      <c r="P256" s="100"/>
      <c r="Q256" s="100"/>
      <c r="R256" s="98"/>
      <c r="S256" s="101"/>
      <c r="T256" s="99"/>
      <c r="U256" s="103"/>
      <c r="V256" s="99"/>
      <c r="W256" s="103"/>
      <c r="X256" s="99"/>
      <c r="Y256" s="103"/>
      <c r="Z256" s="99"/>
      <c r="AA256" s="103"/>
      <c r="AB256" s="99"/>
      <c r="AC256" s="103"/>
      <c r="AD256" s="121" t="str">
        <f t="shared" si="12"/>
        <v/>
      </c>
      <c r="AE256" s="17"/>
      <c r="AI256" s="26">
        <f>ROWS($AI$7:$AI255)</f>
        <v>249</v>
      </c>
      <c r="AJ256" s="85" t="str">
        <f>IF(OR($T256="",$G256=""),"",MAX($AJ$7:$AN255)+1)</f>
        <v/>
      </c>
      <c r="AK256" s="85" t="str">
        <f>IF(OR(V256="",$G256=""),"",MAX($AJ$7:$AN255,$AJ256:AJ256)+1)</f>
        <v/>
      </c>
      <c r="AL256" s="85" t="str">
        <f>IF(OR(X256="",$G256=""),"",MAX($AJ$7:$AN255,$AJ256:AK256)+1)</f>
        <v/>
      </c>
      <c r="AM256" s="85" t="str">
        <f>IF(OR(Z256="",$G256=""),"",MAX($AJ$7:$AN255,$AJ256:AL256)+1)</f>
        <v/>
      </c>
      <c r="AN256" s="85" t="str">
        <f>IF(OR(AB256="",$G256=""),"",MAX($AJ$7:$AN255,$AJ256:AM256)+1)</f>
        <v/>
      </c>
      <c r="AP256" s="85" t="str">
        <f>IF($G256="","",MAX($AP$7:$AP255)+1)</f>
        <v/>
      </c>
      <c r="AQ256" s="85" t="str">
        <f>IF($G256="","",IF($Q256="","",RANK($Q256,$Q$8:$Q$1000,1)+COUNTIFS($Q$8:$Q256,$Q256)-1))</f>
        <v/>
      </c>
      <c r="AR256" s="85" t="str">
        <f>IF($G256="","",IF($AW256="","",RANK($AW256,$AW$8:$AW$1000,1)+COUNTIFS($AW$8:$AW256,$AW256)-1))</f>
        <v/>
      </c>
      <c r="AS256" s="85" t="str">
        <f>IF($G256="","",IF($AX256="","",RANK($AX256,$AX$8:$AX$1000,1)+COUNTIFS($AX$8:$AX256,$AX256)-1))</f>
        <v/>
      </c>
      <c r="AU256" s="85" t="str">
        <f t="shared" si="13"/>
        <v/>
      </c>
      <c r="AW256" s="209" t="str">
        <f t="shared" ca="1" si="14"/>
        <v/>
      </c>
      <c r="AX256" s="209" t="str">
        <f t="shared" ca="1" si="15"/>
        <v/>
      </c>
    </row>
    <row r="257" spans="1:50">
      <c r="A257" s="20" t="str">
        <f>IF('יעדים משרדיים ותקשובים'!$E$7="","",'יעדים משרדיים ותקשובים'!$E$7)</f>
        <v>משרד ראש הממשלה</v>
      </c>
      <c r="B257" s="20" t="str">
        <f>IF('יעדים משרדיים ותקשובים'!$I$9="","",'יעדים משרדיים ותקשובים'!$I$9)</f>
        <v>pmo</v>
      </c>
      <c r="C257" s="26">
        <f>ROWS($C$7:$C256)</f>
        <v>250</v>
      </c>
      <c r="D257" s="26" t="str">
        <f>IF(E257="","",INDEX('פעילויות המשרד'!$D$8:$D$150,MATCH(E257,'פעילויות המשרד'!$E$8:$E$150,0)))</f>
        <v/>
      </c>
      <c r="E257" s="17"/>
      <c r="F257" s="26" t="str">
        <f>IF(G257="","",COUNTIFS($D$8:$D257,$D257))</f>
        <v/>
      </c>
      <c r="G257" s="344" t="str">
        <f>IF(OR($E257="",$H257=""),"",IFERROR(CONCATENATE($D257,".",COUNTIFS($D$8:$D257,$D257)),"טעות בהזנה"))</f>
        <v/>
      </c>
      <c r="H257" s="102"/>
      <c r="I257" s="275" t="str">
        <f>IF($E257="","",IF($D257="","",INDEX('פעילויות המשרד'!G:G,MATCH($D257,'פעילויות המשרד'!$D:$D,0))))</f>
        <v/>
      </c>
      <c r="J257" s="275" t="str">
        <f>IF($E257="","",IF($D257="","",INDEX('פעילויות המשרד'!H:H,MATCH($D257,'פעילויות המשרד'!$D:$D,0))))</f>
        <v/>
      </c>
      <c r="K257" s="275" t="str">
        <f>IF($E257="","",IF($D257="","",INDEX('פעילויות המשרד'!K:K,MATCH($D257,'פעילויות המשרד'!$D:$D,0))))</f>
        <v/>
      </c>
      <c r="L257" s="275" t="str">
        <f>IF($E257="","",IF($D257="","",INDEX('פעילויות המשרד'!L:L,MATCH($D257,'פעילויות המשרד'!$D:$D,0))))</f>
        <v/>
      </c>
      <c r="M257" s="275" t="str">
        <f>IF($E257="","",IF($D257="","",INDEX('פעילויות המשרד'!X:X,MATCH($D257,'פעילויות המשרד'!$D:$D,0))))</f>
        <v/>
      </c>
      <c r="N257" s="102"/>
      <c r="O257" s="102"/>
      <c r="P257" s="100"/>
      <c r="Q257" s="100"/>
      <c r="R257" s="98"/>
      <c r="S257" s="101"/>
      <c r="T257" s="99"/>
      <c r="U257" s="103"/>
      <c r="V257" s="99"/>
      <c r="W257" s="103"/>
      <c r="X257" s="99"/>
      <c r="Y257" s="103"/>
      <c r="Z257" s="99"/>
      <c r="AA257" s="103"/>
      <c r="AB257" s="99"/>
      <c r="AC257" s="103"/>
      <c r="AD257" s="121" t="str">
        <f t="shared" si="12"/>
        <v/>
      </c>
      <c r="AE257" s="17"/>
      <c r="AI257" s="26">
        <f>ROWS($AI$7:$AI256)</f>
        <v>250</v>
      </c>
      <c r="AJ257" s="85" t="str">
        <f>IF(OR($T257="",$G257=""),"",MAX($AJ$7:$AN256)+1)</f>
        <v/>
      </c>
      <c r="AK257" s="85" t="str">
        <f>IF(OR(V257="",$G257=""),"",MAX($AJ$7:$AN256,$AJ257:AJ257)+1)</f>
        <v/>
      </c>
      <c r="AL257" s="85" t="str">
        <f>IF(OR(X257="",$G257=""),"",MAX($AJ$7:$AN256,$AJ257:AK257)+1)</f>
        <v/>
      </c>
      <c r="AM257" s="85" t="str">
        <f>IF(OR(Z257="",$G257=""),"",MAX($AJ$7:$AN256,$AJ257:AL257)+1)</f>
        <v/>
      </c>
      <c r="AN257" s="85" t="str">
        <f>IF(OR(AB257="",$G257=""),"",MAX($AJ$7:$AN256,$AJ257:AM257)+1)</f>
        <v/>
      </c>
      <c r="AP257" s="85" t="str">
        <f>IF($G257="","",MAX($AP$7:$AP256)+1)</f>
        <v/>
      </c>
      <c r="AQ257" s="85" t="str">
        <f>IF($G257="","",IF($Q257="","",RANK($Q257,$Q$8:$Q$1000,1)+COUNTIFS($Q$8:$Q257,$Q257)-1))</f>
        <v/>
      </c>
      <c r="AR257" s="85" t="str">
        <f>IF($G257="","",IF($AW257="","",RANK($AW257,$AW$8:$AW$1000,1)+COUNTIFS($AW$8:$AW257,$AW257)-1))</f>
        <v/>
      </c>
      <c r="AS257" s="85" t="str">
        <f>IF($G257="","",IF($AX257="","",RANK($AX257,$AX$8:$AX$1000,1)+COUNTIFS($AX$8:$AX257,$AX257)-1))</f>
        <v/>
      </c>
      <c r="AU257" s="85" t="str">
        <f t="shared" si="13"/>
        <v/>
      </c>
      <c r="AW257" s="209" t="str">
        <f t="shared" ca="1" si="14"/>
        <v/>
      </c>
      <c r="AX257" s="209" t="str">
        <f t="shared" ca="1" si="15"/>
        <v/>
      </c>
    </row>
    <row r="258" spans="1:50">
      <c r="A258" s="20" t="str">
        <f>IF('יעדים משרדיים ותקשובים'!$E$7="","",'יעדים משרדיים ותקשובים'!$E$7)</f>
        <v>משרד ראש הממשלה</v>
      </c>
      <c r="B258" s="20" t="str">
        <f>IF('יעדים משרדיים ותקשובים'!$I$9="","",'יעדים משרדיים ותקשובים'!$I$9)</f>
        <v>pmo</v>
      </c>
      <c r="C258" s="26">
        <f>ROWS($C$7:$C257)</f>
        <v>251</v>
      </c>
      <c r="D258" s="26" t="str">
        <f>IF(E258="","",INDEX('פעילויות המשרד'!$D$8:$D$150,MATCH(E258,'פעילויות המשרד'!$E$8:$E$150,0)))</f>
        <v/>
      </c>
      <c r="E258" s="17"/>
      <c r="F258" s="26" t="str">
        <f>IF(G258="","",COUNTIFS($D$8:$D258,$D258))</f>
        <v/>
      </c>
      <c r="G258" s="344" t="str">
        <f>IF(OR($E258="",$H258=""),"",IFERROR(CONCATENATE($D258,".",COUNTIFS($D$8:$D258,$D258)),"טעות בהזנה"))</f>
        <v/>
      </c>
      <c r="H258" s="99"/>
      <c r="I258" s="275" t="str">
        <f>IF($E258="","",IF($D258="","",INDEX('פעילויות המשרד'!G:G,MATCH($D258,'פעילויות המשרד'!$D:$D,0))))</f>
        <v/>
      </c>
      <c r="J258" s="275" t="str">
        <f>IF($E258="","",IF($D258="","",INDEX('פעילויות המשרד'!H:H,MATCH($D258,'פעילויות המשרד'!$D:$D,0))))</f>
        <v/>
      </c>
      <c r="K258" s="275" t="str">
        <f>IF($E258="","",IF($D258="","",INDEX('פעילויות המשרד'!K:K,MATCH($D258,'פעילויות המשרד'!$D:$D,0))))</f>
        <v/>
      </c>
      <c r="L258" s="275" t="str">
        <f>IF($E258="","",IF($D258="","",INDEX('פעילויות המשרד'!L:L,MATCH($D258,'פעילויות המשרד'!$D:$D,0))))</f>
        <v/>
      </c>
      <c r="M258" s="275" t="str">
        <f>IF($E258="","",IF($D258="","",INDEX('פעילויות המשרד'!X:X,MATCH($D258,'פעילויות המשרד'!$D:$D,0))))</f>
        <v/>
      </c>
      <c r="N258" s="99"/>
      <c r="O258" s="99"/>
      <c r="P258" s="100"/>
      <c r="Q258" s="100"/>
      <c r="R258" s="98"/>
      <c r="S258" s="101"/>
      <c r="T258" s="99"/>
      <c r="U258" s="103"/>
      <c r="V258" s="99"/>
      <c r="W258" s="103"/>
      <c r="X258" s="99"/>
      <c r="Y258" s="103"/>
      <c r="Z258" s="99"/>
      <c r="AA258" s="103"/>
      <c r="AB258" s="99"/>
      <c r="AC258" s="103"/>
      <c r="AD258" s="121" t="str">
        <f t="shared" si="12"/>
        <v/>
      </c>
      <c r="AE258" s="92"/>
      <c r="AI258" s="26">
        <f>ROWS($AI$7:$AI257)</f>
        <v>251</v>
      </c>
      <c r="AJ258" s="85" t="str">
        <f>IF(OR($T258="",$G258=""),"",MAX($AJ$7:$AN257)+1)</f>
        <v/>
      </c>
      <c r="AK258" s="85" t="str">
        <f>IF(OR(V258="",$G258=""),"",MAX($AJ$7:$AN257,$AJ258:AJ258)+1)</f>
        <v/>
      </c>
      <c r="AL258" s="85" t="str">
        <f>IF(OR(X258="",$G258=""),"",MAX($AJ$7:$AN257,$AJ258:AK258)+1)</f>
        <v/>
      </c>
      <c r="AM258" s="85" t="str">
        <f>IF(OR(Z258="",$G258=""),"",MAX($AJ$7:$AN257,$AJ258:AL258)+1)</f>
        <v/>
      </c>
      <c r="AN258" s="85" t="str">
        <f>IF(OR(AB258="",$G258=""),"",MAX($AJ$7:$AN257,$AJ258:AM258)+1)</f>
        <v/>
      </c>
      <c r="AP258" s="85" t="str">
        <f>IF($G258="","",MAX($AP$7:$AP257)+1)</f>
        <v/>
      </c>
      <c r="AQ258" s="85" t="str">
        <f>IF($G258="","",IF($Q258="","",RANK($Q258,$Q$8:$Q$1000,1)+COUNTIFS($Q$8:$Q258,$Q258)-1))</f>
        <v/>
      </c>
      <c r="AR258" s="85" t="str">
        <f>IF($G258="","",IF($AW258="","",RANK($AW258,$AW$8:$AW$1000,1)+COUNTIFS($AW$8:$AW258,$AW258)-1))</f>
        <v/>
      </c>
      <c r="AS258" s="85" t="str">
        <f>IF($G258="","",IF($AX258="","",RANK($AX258,$AX$8:$AX$1000,1)+COUNTIFS($AX$8:$AX258,$AX258)-1))</f>
        <v/>
      </c>
      <c r="AU258" s="85" t="str">
        <f t="shared" si="13"/>
        <v/>
      </c>
      <c r="AW258" s="209" t="str">
        <f ca="1">IF($G258="","",IF($Q258="","",IF(AND($S258&lt;1,$Q258&lt;TODAY()),$Q258,"")))</f>
        <v/>
      </c>
      <c r="AX258" s="209" t="str">
        <f t="shared" ca="1" si="15"/>
        <v/>
      </c>
    </row>
    <row r="259" spans="1:50">
      <c r="A259" s="20" t="str">
        <f>IF('יעדים משרדיים ותקשובים'!$E$7="","",'יעדים משרדיים ותקשובים'!$E$7)</f>
        <v>משרד ראש הממשלה</v>
      </c>
      <c r="B259" s="20" t="str">
        <f>IF('יעדים משרדיים ותקשובים'!$I$9="","",'יעדים משרדיים ותקשובים'!$I$9)</f>
        <v>pmo</v>
      </c>
      <c r="C259" s="26">
        <f>ROWS($C$7:$C258)</f>
        <v>252</v>
      </c>
      <c r="D259" s="26" t="str">
        <f>IF(E259="","",INDEX('פעילויות המשרד'!$D$8:$D$150,MATCH(E259,'פעילויות המשרד'!$E$8:$E$150,0)))</f>
        <v/>
      </c>
      <c r="E259" s="17"/>
      <c r="F259" s="26" t="str">
        <f>IF(G259="","",COUNTIFS($D$8:$D259,$D259))</f>
        <v/>
      </c>
      <c r="G259" s="344" t="str">
        <f>IF(OR($E259="",$H259=""),"",IFERROR(CONCATENATE($D259,".",COUNTIFS($D$8:$D259,$D259)),"טעות בהזנה"))</f>
        <v/>
      </c>
      <c r="H259" s="99"/>
      <c r="I259" s="275" t="str">
        <f>IF($E259="","",IF($D259="","",INDEX('פעילויות המשרד'!G:G,MATCH($D259,'פעילויות המשרד'!$D:$D,0))))</f>
        <v/>
      </c>
      <c r="J259" s="275" t="str">
        <f>IF($E259="","",IF($D259="","",INDEX('פעילויות המשרד'!H:H,MATCH($D259,'פעילויות המשרד'!$D:$D,0))))</f>
        <v/>
      </c>
      <c r="K259" s="275" t="str">
        <f>IF($E259="","",IF($D259="","",INDEX('פעילויות המשרד'!K:K,MATCH($D259,'פעילויות המשרד'!$D:$D,0))))</f>
        <v/>
      </c>
      <c r="L259" s="275" t="str">
        <f>IF($E259="","",IF($D259="","",INDEX('פעילויות המשרד'!L:L,MATCH($D259,'פעילויות המשרד'!$D:$D,0))))</f>
        <v/>
      </c>
      <c r="M259" s="275" t="str">
        <f>IF($E259="","",IF($D259="","",INDEX('פעילויות המשרד'!X:X,MATCH($D259,'פעילויות המשרד'!$D:$D,0))))</f>
        <v/>
      </c>
      <c r="N259" s="99"/>
      <c r="O259" s="99"/>
      <c r="P259" s="100"/>
      <c r="Q259" s="100"/>
      <c r="R259" s="98"/>
      <c r="S259" s="101"/>
      <c r="T259" s="99"/>
      <c r="U259" s="103"/>
      <c r="V259" s="99"/>
      <c r="W259" s="103"/>
      <c r="X259" s="99"/>
      <c r="Y259" s="103"/>
      <c r="Z259" s="99"/>
      <c r="AA259" s="103"/>
      <c r="AB259" s="99"/>
      <c r="AC259" s="103"/>
      <c r="AD259" s="121" t="str">
        <f t="shared" si="12"/>
        <v/>
      </c>
      <c r="AE259" s="92"/>
      <c r="AI259" s="26">
        <f>ROWS($AI$7:$AI258)</f>
        <v>252</v>
      </c>
      <c r="AJ259" s="85" t="str">
        <f>IF(OR($T259="",$G259=""),"",MAX($AJ$7:$AN258)+1)</f>
        <v/>
      </c>
      <c r="AK259" s="85" t="str">
        <f>IF(OR(V259="",$G259=""),"",MAX($AJ$7:$AN258,$AJ259:AJ259)+1)</f>
        <v/>
      </c>
      <c r="AL259" s="85" t="str">
        <f>IF(OR(X259="",$G259=""),"",MAX($AJ$7:$AN258,$AJ259:AK259)+1)</f>
        <v/>
      </c>
      <c r="AM259" s="85" t="str">
        <f>IF(OR(Z259="",$G259=""),"",MAX($AJ$7:$AN258,$AJ259:AL259)+1)</f>
        <v/>
      </c>
      <c r="AN259" s="85" t="str">
        <f>IF(OR(AB259="",$G259=""),"",MAX($AJ$7:$AN258,$AJ259:AM259)+1)</f>
        <v/>
      </c>
      <c r="AP259" s="85" t="str">
        <f>IF($G259="","",MAX($AP$7:$AP258)+1)</f>
        <v/>
      </c>
      <c r="AQ259" s="85" t="str">
        <f>IF($G259="","",IF($Q259="","",RANK($Q259,$Q$8:$Q$1000,1)+COUNTIFS($Q$8:$Q259,$Q259)-1))</f>
        <v/>
      </c>
      <c r="AR259" s="85" t="str">
        <f>IF($G259="","",IF($AW259="","",RANK($AW259,$AW$8:$AW$1000,1)+COUNTIFS($AW$8:$AW259,$AW259)-1))</f>
        <v/>
      </c>
      <c r="AS259" s="85" t="str">
        <f>IF($G259="","",IF($AX259="","",RANK($AX259,$AX$8:$AX$1000,1)+COUNTIFS($AX$8:$AX259,$AX259)-1))</f>
        <v/>
      </c>
      <c r="AU259" s="85" t="str">
        <f t="shared" si="13"/>
        <v/>
      </c>
      <c r="AW259" s="209" t="str">
        <f ca="1">IF($G259="","",IF($Q259="","",IF(AND($S259&lt;1,$Q259&lt;TODAY()),$Q259,"")))</f>
        <v/>
      </c>
      <c r="AX259" s="209" t="str">
        <f t="shared" ca="1" si="15"/>
        <v/>
      </c>
    </row>
    <row r="260" spans="1:50">
      <c r="A260" s="20" t="str">
        <f>IF('יעדים משרדיים ותקשובים'!$E$7="","",'יעדים משרדיים ותקשובים'!$E$7)</f>
        <v>משרד ראש הממשלה</v>
      </c>
      <c r="B260" s="20" t="str">
        <f>IF('יעדים משרדיים ותקשובים'!$I$9="","",'יעדים משרדיים ותקשובים'!$I$9)</f>
        <v>pmo</v>
      </c>
      <c r="C260" s="26">
        <f>ROWS($C$7:$C259)</f>
        <v>253</v>
      </c>
      <c r="D260" s="26" t="str">
        <f>IF(E260="","",INDEX('פעילויות המשרד'!$D$8:$D$150,MATCH(E260,'פעילויות המשרד'!$E$8:$E$150,0)))</f>
        <v/>
      </c>
      <c r="E260" s="17"/>
      <c r="F260" s="26" t="str">
        <f>IF(G260="","",COUNTIFS($D$8:$D260,$D260))</f>
        <v/>
      </c>
      <c r="G260" s="344" t="str">
        <f>IF(OR($E260="",$H260=""),"",IFERROR(CONCATENATE($D260,".",COUNTIFS($D$8:$D260,$D260)),"טעות בהזנה"))</f>
        <v/>
      </c>
      <c r="H260" s="99"/>
      <c r="I260" s="275" t="str">
        <f>IF($E260="","",IF($D260="","",INDEX('פעילויות המשרד'!G:G,MATCH($D260,'פעילויות המשרד'!$D:$D,0))))</f>
        <v/>
      </c>
      <c r="J260" s="275" t="str">
        <f>IF($E260="","",IF($D260="","",INDEX('פעילויות המשרד'!H:H,MATCH($D260,'פעילויות המשרד'!$D:$D,0))))</f>
        <v/>
      </c>
      <c r="K260" s="275" t="str">
        <f>IF($E260="","",IF($D260="","",INDEX('פעילויות המשרד'!K:K,MATCH($D260,'פעילויות המשרד'!$D:$D,0))))</f>
        <v/>
      </c>
      <c r="L260" s="275" t="str">
        <f>IF($E260="","",IF($D260="","",INDEX('פעילויות המשרד'!L:L,MATCH($D260,'פעילויות המשרד'!$D:$D,0))))</f>
        <v/>
      </c>
      <c r="M260" s="275" t="str">
        <f>IF($E260="","",IF($D260="","",INDEX('פעילויות המשרד'!X:X,MATCH($D260,'פעילויות המשרד'!$D:$D,0))))</f>
        <v/>
      </c>
      <c r="N260" s="99"/>
      <c r="O260" s="99"/>
      <c r="P260" s="100"/>
      <c r="Q260" s="100"/>
      <c r="R260" s="98"/>
      <c r="S260" s="101"/>
      <c r="T260" s="99"/>
      <c r="U260" s="103"/>
      <c r="V260" s="99"/>
      <c r="W260" s="103"/>
      <c r="X260" s="99"/>
      <c r="Y260" s="103"/>
      <c r="Z260" s="99"/>
      <c r="AA260" s="103"/>
      <c r="AB260" s="99"/>
      <c r="AC260" s="103"/>
      <c r="AD260" s="121" t="str">
        <f t="shared" si="12"/>
        <v/>
      </c>
      <c r="AE260" s="92"/>
      <c r="AI260" s="26">
        <f>ROWS($AI$7:$AI259)</f>
        <v>253</v>
      </c>
      <c r="AJ260" s="85" t="str">
        <f>IF(OR($T260="",$G260=""),"",MAX($AJ$7:$AN259)+1)</f>
        <v/>
      </c>
      <c r="AK260" s="85" t="str">
        <f>IF(OR(V260="",$G260=""),"",MAX($AJ$7:$AN259,$AJ260:AJ260)+1)</f>
        <v/>
      </c>
      <c r="AL260" s="85" t="str">
        <f>IF(OR(X260="",$G260=""),"",MAX($AJ$7:$AN259,$AJ260:AK260)+1)</f>
        <v/>
      </c>
      <c r="AM260" s="85" t="str">
        <f>IF(OR(Z260="",$G260=""),"",MAX($AJ$7:$AN259,$AJ260:AL260)+1)</f>
        <v/>
      </c>
      <c r="AN260" s="85" t="str">
        <f>IF(OR(AB260="",$G260=""),"",MAX($AJ$7:$AN259,$AJ260:AM260)+1)</f>
        <v/>
      </c>
      <c r="AP260" s="85" t="str">
        <f>IF($G260="","",MAX($AP$7:$AP259)+1)</f>
        <v/>
      </c>
      <c r="AQ260" s="85" t="str">
        <f>IF($G260="","",IF($Q260="","",RANK($Q260,$Q$8:$Q$1000,1)+COUNTIFS($Q$8:$Q260,$Q260)-1))</f>
        <v/>
      </c>
      <c r="AR260" s="85" t="str">
        <f>IF($G260="","",IF($AW260="","",RANK($AW260,$AW$8:$AW$1000,1)+COUNTIFS($AW$8:$AW260,$AW260)-1))</f>
        <v/>
      </c>
      <c r="AS260" s="85" t="str">
        <f>IF($G260="","",IF($AX260="","",RANK($AX260,$AX$8:$AX$1000,1)+COUNTIFS($AX$8:$AX260,$AX260)-1))</f>
        <v/>
      </c>
      <c r="AU260" s="85" t="str">
        <f t="shared" si="13"/>
        <v/>
      </c>
      <c r="AW260" s="209" t="str">
        <f ca="1">IF($G260="","",IF($Q260="","",IF(AND($S260&lt;1,$Q260&lt;TODAY()),$Q260,"")))</f>
        <v/>
      </c>
      <c r="AX260" s="209" t="str">
        <f t="shared" ca="1" si="15"/>
        <v/>
      </c>
    </row>
    <row r="261" spans="1:50">
      <c r="A261" s="20" t="str">
        <f>IF('יעדים משרדיים ותקשובים'!$E$7="","",'יעדים משרדיים ותקשובים'!$E$7)</f>
        <v>משרד ראש הממשלה</v>
      </c>
      <c r="B261" s="20" t="str">
        <f>IF('יעדים משרדיים ותקשובים'!$I$9="","",'יעדים משרדיים ותקשובים'!$I$9)</f>
        <v>pmo</v>
      </c>
      <c r="C261" s="26">
        <f>ROWS($C$7:$C260)</f>
        <v>254</v>
      </c>
      <c r="D261" s="26" t="str">
        <f>IF(E261="","",INDEX('פעילויות המשרד'!$D$8:$D$150,MATCH(E261,'פעילויות המשרד'!$E$8:$E$150,0)))</f>
        <v/>
      </c>
      <c r="E261" s="17"/>
      <c r="F261" s="26" t="str">
        <f>IF(G261="","",COUNTIFS($D$8:$D261,$D261))</f>
        <v/>
      </c>
      <c r="G261" s="344" t="str">
        <f>IF(OR($E261="",$H261=""),"",IFERROR(CONCATENATE($D261,".",COUNTIFS($D$8:$D261,$D261)),"טעות בהזנה"))</f>
        <v/>
      </c>
      <c r="H261" s="102"/>
      <c r="I261" s="275" t="str">
        <f>IF($E261="","",IF($D261="","",INDEX('פעילויות המשרד'!G:G,MATCH($D261,'פעילויות המשרד'!$D:$D,0))))</f>
        <v/>
      </c>
      <c r="J261" s="275" t="str">
        <f>IF($E261="","",IF($D261="","",INDEX('פעילויות המשרד'!H:H,MATCH($D261,'פעילויות המשרד'!$D:$D,0))))</f>
        <v/>
      </c>
      <c r="K261" s="275" t="str">
        <f>IF($E261="","",IF($D261="","",INDEX('פעילויות המשרד'!K:K,MATCH($D261,'פעילויות המשרד'!$D:$D,0))))</f>
        <v/>
      </c>
      <c r="L261" s="275" t="str">
        <f>IF($E261="","",IF($D261="","",INDEX('פעילויות המשרד'!L:L,MATCH($D261,'פעילויות המשרד'!$D:$D,0))))</f>
        <v/>
      </c>
      <c r="M261" s="275" t="str">
        <f>IF($E261="","",IF($D261="","",INDEX('פעילויות המשרד'!X:X,MATCH($D261,'פעילויות המשרד'!$D:$D,0))))</f>
        <v/>
      </c>
      <c r="N261" s="102"/>
      <c r="O261" s="102"/>
      <c r="P261" s="100"/>
      <c r="Q261" s="100"/>
      <c r="R261" s="98"/>
      <c r="S261" s="101"/>
      <c r="T261" s="99"/>
      <c r="U261" s="103"/>
      <c r="V261" s="99"/>
      <c r="W261" s="103"/>
      <c r="X261" s="99"/>
      <c r="Y261" s="103"/>
      <c r="Z261" s="99"/>
      <c r="AA261" s="103"/>
      <c r="AB261" s="99"/>
      <c r="AC261" s="103"/>
      <c r="AD261" s="121" t="str">
        <f t="shared" si="12"/>
        <v/>
      </c>
      <c r="AE261" s="17"/>
      <c r="AI261" s="26">
        <f>ROWS($AI$7:$AI260)</f>
        <v>254</v>
      </c>
      <c r="AJ261" s="85" t="str">
        <f>IF(OR($T261="",$G261=""),"",MAX($AJ$7:$AN260)+1)</f>
        <v/>
      </c>
      <c r="AK261" s="85" t="str">
        <f>IF(OR(V261="",$G261=""),"",MAX($AJ$7:$AN260,$AJ261:AJ261)+1)</f>
        <v/>
      </c>
      <c r="AL261" s="85" t="str">
        <f>IF(OR(X261="",$G261=""),"",MAX($AJ$7:$AN260,$AJ261:AK261)+1)</f>
        <v/>
      </c>
      <c r="AM261" s="85" t="str">
        <f>IF(OR(Z261="",$G261=""),"",MAX($AJ$7:$AN260,$AJ261:AL261)+1)</f>
        <v/>
      </c>
      <c r="AN261" s="85" t="str">
        <f>IF(OR(AB261="",$G261=""),"",MAX($AJ$7:$AN260,$AJ261:AM261)+1)</f>
        <v/>
      </c>
      <c r="AP261" s="85" t="str">
        <f>IF($G261="","",MAX($AP$7:$AP260)+1)</f>
        <v/>
      </c>
      <c r="AQ261" s="85" t="str">
        <f>IF($G261="","",IF($Q261="","",RANK($Q261,$Q$8:$Q$1000,1)+COUNTIFS($Q$8:$Q261,$Q261)-1))</f>
        <v/>
      </c>
      <c r="AR261" s="85" t="str">
        <f>IF($G261="","",IF($AW261="","",RANK($AW261,$AW$8:$AW$1000,1)+COUNTIFS($AW$8:$AW261,$AW261)-1))</f>
        <v/>
      </c>
      <c r="AS261" s="85" t="str">
        <f>IF($G261="","",IF($AX261="","",RANK($AX261,$AX$8:$AX$1000,1)+COUNTIFS($AX$8:$AX261,$AX261)-1))</f>
        <v/>
      </c>
      <c r="AU261" s="85" t="str">
        <f t="shared" si="13"/>
        <v/>
      </c>
      <c r="AW261" s="209" t="str">
        <f ca="1">IF($G261="","",IF($Q261="","",IF(AND($S261&lt;1,$Q261&lt;TODAY()),$Q261,"")))</f>
        <v/>
      </c>
      <c r="AX261" s="209" t="str">
        <f t="shared" ca="1" si="15"/>
        <v/>
      </c>
    </row>
    <row r="262" spans="1:50">
      <c r="A262" s="20" t="str">
        <f>IF('יעדים משרדיים ותקשובים'!$E$7="","",'יעדים משרדיים ותקשובים'!$E$7)</f>
        <v>משרד ראש הממשלה</v>
      </c>
      <c r="B262" s="20" t="str">
        <f>IF('יעדים משרדיים ותקשובים'!$I$9="","",'יעדים משרדיים ותקשובים'!$I$9)</f>
        <v>pmo</v>
      </c>
      <c r="C262" s="26">
        <f>ROWS($C$7:$C261)</f>
        <v>255</v>
      </c>
      <c r="D262" s="26" t="str">
        <f>IF(E262="","",INDEX('פעילויות המשרד'!$D$8:$D$150,MATCH(E262,'פעילויות המשרד'!$E$8:$E$150,0)))</f>
        <v/>
      </c>
      <c r="E262" s="17"/>
      <c r="F262" s="26" t="str">
        <f>IF(G262="","",COUNTIFS($D$8:$D262,$D262))</f>
        <v/>
      </c>
      <c r="G262" s="344" t="str">
        <f>IF(OR($E262="",$H262=""),"",IFERROR(CONCATENATE($D262,".",COUNTIFS($D$8:$D262,$D262)),"טעות בהזנה"))</f>
        <v/>
      </c>
      <c r="H262" s="102"/>
      <c r="I262" s="275" t="str">
        <f>IF($E262="","",IF($D262="","",INDEX('פעילויות המשרד'!G:G,MATCH($D262,'פעילויות המשרד'!$D:$D,0))))</f>
        <v/>
      </c>
      <c r="J262" s="275" t="str">
        <f>IF($E262="","",IF($D262="","",INDEX('פעילויות המשרד'!H:H,MATCH($D262,'פעילויות המשרד'!$D:$D,0))))</f>
        <v/>
      </c>
      <c r="K262" s="275" t="str">
        <f>IF($E262="","",IF($D262="","",INDEX('פעילויות המשרד'!K:K,MATCH($D262,'פעילויות המשרד'!$D:$D,0))))</f>
        <v/>
      </c>
      <c r="L262" s="275" t="str">
        <f>IF($E262="","",IF($D262="","",INDEX('פעילויות המשרד'!L:L,MATCH($D262,'פעילויות המשרד'!$D:$D,0))))</f>
        <v/>
      </c>
      <c r="M262" s="275" t="str">
        <f>IF($E262="","",IF($D262="","",INDEX('פעילויות המשרד'!X:X,MATCH($D262,'פעילויות המשרד'!$D:$D,0))))</f>
        <v/>
      </c>
      <c r="N262" s="102"/>
      <c r="O262" s="102"/>
      <c r="P262" s="100"/>
      <c r="Q262" s="100"/>
      <c r="R262" s="98"/>
      <c r="S262" s="101"/>
      <c r="T262" s="99"/>
      <c r="U262" s="103"/>
      <c r="V262" s="99"/>
      <c r="W262" s="103"/>
      <c r="X262" s="99"/>
      <c r="Y262" s="103"/>
      <c r="Z262" s="99"/>
      <c r="AA262" s="103"/>
      <c r="AB262" s="99"/>
      <c r="AC262" s="103"/>
      <c r="AD262" s="121" t="str">
        <f t="shared" si="12"/>
        <v/>
      </c>
      <c r="AE262" s="17"/>
      <c r="AI262" s="26">
        <f>ROWS($AI$7:$AI261)</f>
        <v>255</v>
      </c>
      <c r="AJ262" s="85" t="str">
        <f>IF(OR($T262="",$G262=""),"",MAX($AJ$7:$AN261)+1)</f>
        <v/>
      </c>
      <c r="AK262" s="85" t="str">
        <f>IF(OR(V262="",$G262=""),"",MAX($AJ$7:$AN261,$AJ262:AJ262)+1)</f>
        <v/>
      </c>
      <c r="AL262" s="85" t="str">
        <f>IF(OR(X262="",$G262=""),"",MAX($AJ$7:$AN261,$AJ262:AK262)+1)</f>
        <v/>
      </c>
      <c r="AM262" s="85" t="str">
        <f>IF(OR(Z262="",$G262=""),"",MAX($AJ$7:$AN261,$AJ262:AL262)+1)</f>
        <v/>
      </c>
      <c r="AN262" s="85" t="str">
        <f>IF(OR(AB262="",$G262=""),"",MAX($AJ$7:$AN261,$AJ262:AM262)+1)</f>
        <v/>
      </c>
      <c r="AP262" s="85" t="str">
        <f>IF($G262="","",MAX($AP$7:$AP261)+1)</f>
        <v/>
      </c>
      <c r="AQ262" s="85" t="str">
        <f>IF($G262="","",IF($Q262="","",RANK($Q262,$Q$8:$Q$1000,1)+COUNTIFS($Q$8:$Q262,$Q262)-1))</f>
        <v/>
      </c>
      <c r="AR262" s="85" t="str">
        <f>IF($G262="","",IF($AW262="","",RANK($AW262,$AW$8:$AW$1000,1)+COUNTIFS($AW$8:$AW262,$AW262)-1))</f>
        <v/>
      </c>
      <c r="AS262" s="85" t="str">
        <f>IF($G262="","",IF($AX262="","",RANK($AX262,$AX$8:$AX$1000,1)+COUNTIFS($AX$8:$AX262,$AX262)-1))</f>
        <v/>
      </c>
      <c r="AU262" s="85" t="str">
        <f t="shared" si="13"/>
        <v/>
      </c>
      <c r="AW262" s="209" t="str">
        <f ca="1">IF($G262="","",IF($Q262="","",IF(AND($S262&lt;1,$Q262&lt;TODAY()),$Q262,"")))</f>
        <v/>
      </c>
      <c r="AX262" s="209" t="str">
        <f t="shared" ca="1" si="15"/>
        <v/>
      </c>
    </row>
    <row r="263" spans="1:50">
      <c r="A263" s="20" t="str">
        <f>IF('יעדים משרדיים ותקשובים'!$E$7="","",'יעדים משרדיים ותקשובים'!$E$7)</f>
        <v>משרד ראש הממשלה</v>
      </c>
      <c r="B263" s="20" t="str">
        <f>IF('יעדים משרדיים ותקשובים'!$I$9="","",'יעדים משרדיים ותקשובים'!$I$9)</f>
        <v>pmo</v>
      </c>
      <c r="C263" s="26">
        <f>ROWS($C$7:$C262)</f>
        <v>256</v>
      </c>
      <c r="D263" s="26" t="str">
        <f>IF(E263="","",INDEX('פעילויות המשרד'!$D$8:$D$150,MATCH(E263,'פעילויות המשרד'!$E$8:$E$150,0)))</f>
        <v/>
      </c>
      <c r="E263" s="17"/>
      <c r="F263" s="26" t="str">
        <f>IF(G263="","",COUNTIFS($D$8:$D263,$D263))</f>
        <v/>
      </c>
      <c r="G263" s="344" t="str">
        <f>IF(OR($E263="",$H263=""),"",IFERROR(CONCATENATE($D263,".",COUNTIFS($D$8:$D263,$D263)),"טעות בהזנה"))</f>
        <v/>
      </c>
      <c r="H263" s="102"/>
      <c r="I263" s="275" t="str">
        <f>IF($E263="","",IF($D263="","",INDEX('פעילויות המשרד'!G:G,MATCH($D263,'פעילויות המשרד'!$D:$D,0))))</f>
        <v/>
      </c>
      <c r="J263" s="275" t="str">
        <f>IF($E263="","",IF($D263="","",INDEX('פעילויות המשרד'!H:H,MATCH($D263,'פעילויות המשרד'!$D:$D,0))))</f>
        <v/>
      </c>
      <c r="K263" s="275" t="str">
        <f>IF($E263="","",IF($D263="","",INDEX('פעילויות המשרד'!K:K,MATCH($D263,'פעילויות המשרד'!$D:$D,0))))</f>
        <v/>
      </c>
      <c r="L263" s="275" t="str">
        <f>IF($E263="","",IF($D263="","",INDEX('פעילויות המשרד'!L:L,MATCH($D263,'פעילויות המשרד'!$D:$D,0))))</f>
        <v/>
      </c>
      <c r="M263" s="275" t="str">
        <f>IF($E263="","",IF($D263="","",INDEX('פעילויות המשרד'!X:X,MATCH($D263,'פעילויות המשרד'!$D:$D,0))))</f>
        <v/>
      </c>
      <c r="N263" s="102"/>
      <c r="O263" s="102"/>
      <c r="P263" s="100"/>
      <c r="Q263" s="100"/>
      <c r="R263" s="98"/>
      <c r="S263" s="101"/>
      <c r="T263" s="99"/>
      <c r="U263" s="103"/>
      <c r="V263" s="99"/>
      <c r="W263" s="103"/>
      <c r="X263" s="99"/>
      <c r="Y263" s="103"/>
      <c r="Z263" s="99"/>
      <c r="AA263" s="103"/>
      <c r="AB263" s="99"/>
      <c r="AC263" s="103"/>
      <c r="AD263" s="121" t="str">
        <f t="shared" si="12"/>
        <v/>
      </c>
      <c r="AE263" s="17"/>
      <c r="AI263" s="26">
        <f>ROWS($AI$7:$AI262)</f>
        <v>256</v>
      </c>
      <c r="AJ263" s="85" t="str">
        <f>IF(OR($T263="",$G263=""),"",MAX($AJ$7:$AN262)+1)</f>
        <v/>
      </c>
      <c r="AK263" s="85" t="str">
        <f>IF(OR(V263="",$G263=""),"",MAX($AJ$7:$AN262,$AJ263:AJ263)+1)</f>
        <v/>
      </c>
      <c r="AL263" s="85" t="str">
        <f>IF(OR(X263="",$G263=""),"",MAX($AJ$7:$AN262,$AJ263:AK263)+1)</f>
        <v/>
      </c>
      <c r="AM263" s="85" t="str">
        <f>IF(OR(Z263="",$G263=""),"",MAX($AJ$7:$AN262,$AJ263:AL263)+1)</f>
        <v/>
      </c>
      <c r="AN263" s="85" t="str">
        <f>IF(OR(AB263="",$G263=""),"",MAX($AJ$7:$AN262,$AJ263:AM263)+1)</f>
        <v/>
      </c>
      <c r="AP263" s="85" t="str">
        <f>IF($G263="","",MAX($AP$7:$AP262)+1)</f>
        <v/>
      </c>
      <c r="AQ263" s="85" t="str">
        <f>IF($G263="","",IF($Q263="","",RANK($Q263,$Q$8:$Q$1000,1)+COUNTIFS($Q$8:$Q263,$Q263)-1))</f>
        <v/>
      </c>
      <c r="AR263" s="85" t="str">
        <f>IF($G263="","",IF($AW263="","",RANK($AW263,$AW$8:$AW$1000,1)+COUNTIFS($AW$8:$AW263,$AW263)-1))</f>
        <v/>
      </c>
      <c r="AS263" s="85" t="str">
        <f>IF($G263="","",IF($AX263="","",RANK($AX263,$AX$8:$AX$1000,1)+COUNTIFS($AX$8:$AX263,$AX263)-1))</f>
        <v/>
      </c>
      <c r="AU263" s="85" t="str">
        <f t="shared" si="13"/>
        <v/>
      </c>
      <c r="AW263" s="209" t="str">
        <f t="shared" ca="1" si="14"/>
        <v/>
      </c>
      <c r="AX263" s="209" t="str">
        <f t="shared" ca="1" si="15"/>
        <v/>
      </c>
    </row>
    <row r="264" spans="1:50">
      <c r="A264" s="20" t="str">
        <f>IF('יעדים משרדיים ותקשובים'!$E$7="","",'יעדים משרדיים ותקשובים'!$E$7)</f>
        <v>משרד ראש הממשלה</v>
      </c>
      <c r="B264" s="20" t="str">
        <f>IF('יעדים משרדיים ותקשובים'!$I$9="","",'יעדים משרדיים ותקשובים'!$I$9)</f>
        <v>pmo</v>
      </c>
      <c r="C264" s="26">
        <f>ROWS($C$7:$C263)</f>
        <v>257</v>
      </c>
      <c r="D264" s="26" t="str">
        <f>IF(E264="","",INDEX('פעילויות המשרד'!$D$8:$D$150,MATCH(E264,'פעילויות המשרד'!$E$8:$E$150,0)))</f>
        <v/>
      </c>
      <c r="E264" s="17"/>
      <c r="F264" s="26" t="str">
        <f>IF(G264="","",COUNTIFS($D$8:$D264,$D264))</f>
        <v/>
      </c>
      <c r="G264" s="344" t="str">
        <f>IF(OR($E264="",$H264=""),"",IFERROR(CONCATENATE($D264,".",COUNTIFS($D$8:$D264,$D264)),"טעות בהזנה"))</f>
        <v/>
      </c>
      <c r="H264" s="102"/>
      <c r="I264" s="275" t="str">
        <f>IF($E264="","",IF($D264="","",INDEX('פעילויות המשרד'!G:G,MATCH($D264,'פעילויות המשרד'!$D:$D,0))))</f>
        <v/>
      </c>
      <c r="J264" s="275" t="str">
        <f>IF($E264="","",IF($D264="","",INDEX('פעילויות המשרד'!H:H,MATCH($D264,'פעילויות המשרד'!$D:$D,0))))</f>
        <v/>
      </c>
      <c r="K264" s="275" t="str">
        <f>IF($E264="","",IF($D264="","",INDEX('פעילויות המשרד'!K:K,MATCH($D264,'פעילויות המשרד'!$D:$D,0))))</f>
        <v/>
      </c>
      <c r="L264" s="275" t="str">
        <f>IF($E264="","",IF($D264="","",INDEX('פעילויות המשרד'!L:L,MATCH($D264,'פעילויות המשרד'!$D:$D,0))))</f>
        <v/>
      </c>
      <c r="M264" s="275" t="str">
        <f>IF($E264="","",IF($D264="","",INDEX('פעילויות המשרד'!X:X,MATCH($D264,'פעילויות המשרד'!$D:$D,0))))</f>
        <v/>
      </c>
      <c r="N264" s="102"/>
      <c r="O264" s="102"/>
      <c r="P264" s="100"/>
      <c r="Q264" s="100"/>
      <c r="R264" s="98"/>
      <c r="S264" s="101"/>
      <c r="T264" s="99"/>
      <c r="U264" s="103"/>
      <c r="V264" s="99"/>
      <c r="W264" s="103"/>
      <c r="X264" s="99"/>
      <c r="Y264" s="103"/>
      <c r="Z264" s="99"/>
      <c r="AA264" s="103"/>
      <c r="AB264" s="99"/>
      <c r="AC264" s="103"/>
      <c r="AD264" s="121" t="str">
        <f t="shared" ref="AD264:AD327" si="16">IF($G264="","",IF(ISNUMBER(MATCH($U$3,$T264:$AC264,0)),"כן",""))</f>
        <v/>
      </c>
      <c r="AE264" s="17"/>
      <c r="AI264" s="26">
        <f>ROWS($AI$7:$AI263)</f>
        <v>257</v>
      </c>
      <c r="AJ264" s="85" t="str">
        <f>IF(OR($T264="",$G264=""),"",MAX($AJ$7:$AN263)+1)</f>
        <v/>
      </c>
      <c r="AK264" s="85" t="str">
        <f>IF(OR(V264="",$G264=""),"",MAX($AJ$7:$AN263,$AJ264:AJ264)+1)</f>
        <v/>
      </c>
      <c r="AL264" s="85" t="str">
        <f>IF(OR(X264="",$G264=""),"",MAX($AJ$7:$AN263,$AJ264:AK264)+1)</f>
        <v/>
      </c>
      <c r="AM264" s="85" t="str">
        <f>IF(OR(Z264="",$G264=""),"",MAX($AJ$7:$AN263,$AJ264:AL264)+1)</f>
        <v/>
      </c>
      <c r="AN264" s="85" t="str">
        <f>IF(OR(AB264="",$G264=""),"",MAX($AJ$7:$AN263,$AJ264:AM264)+1)</f>
        <v/>
      </c>
      <c r="AP264" s="85" t="str">
        <f>IF($G264="","",MAX($AP$7:$AP263)+1)</f>
        <v/>
      </c>
      <c r="AQ264" s="85" t="str">
        <f>IF($G264="","",IF($Q264="","",RANK($Q264,$Q$8:$Q$1000,1)+COUNTIFS($Q$8:$Q264,$Q264)-1))</f>
        <v/>
      </c>
      <c r="AR264" s="85" t="str">
        <f>IF($G264="","",IF($AW264="","",RANK($AW264,$AW$8:$AW$1000,1)+COUNTIFS($AW$8:$AW264,$AW264)-1))</f>
        <v/>
      </c>
      <c r="AS264" s="85" t="str">
        <f>IF($G264="","",IF($AX264="","",RANK($AX264,$AX$8:$AX$1000,1)+COUNTIFS($AX$8:$AX264,$AX264)-1))</f>
        <v/>
      </c>
      <c r="AU264" s="85" t="str">
        <f t="shared" ref="AU264:AU327" si="17">IF(INDEX($AP264:$AS264,,MATCH($AU$7,סינון_תוצרים,0))="","",INDEX($AP264:$AS264,,MATCH($AU$7,סינון_תוצרים,0)))</f>
        <v/>
      </c>
      <c r="AW264" s="209" t="str">
        <f t="shared" ca="1" si="14"/>
        <v/>
      </c>
      <c r="AX264" s="209" t="str">
        <f t="shared" ca="1" si="15"/>
        <v/>
      </c>
    </row>
    <row r="265" spans="1:50">
      <c r="A265" s="20" t="str">
        <f>IF('יעדים משרדיים ותקשובים'!$E$7="","",'יעדים משרדיים ותקשובים'!$E$7)</f>
        <v>משרד ראש הממשלה</v>
      </c>
      <c r="B265" s="20" t="str">
        <f>IF('יעדים משרדיים ותקשובים'!$I$9="","",'יעדים משרדיים ותקשובים'!$I$9)</f>
        <v>pmo</v>
      </c>
      <c r="C265" s="26">
        <f>ROWS($C$7:$C264)</f>
        <v>258</v>
      </c>
      <c r="D265" s="26" t="str">
        <f>IF(E265="","",INDEX('פעילויות המשרד'!$D$8:$D$150,MATCH(E265,'פעילויות המשרד'!$E$8:$E$150,0)))</f>
        <v/>
      </c>
      <c r="E265" s="17"/>
      <c r="F265" s="26" t="str">
        <f>IF(G265="","",COUNTIFS($D$8:$D265,$D265))</f>
        <v/>
      </c>
      <c r="G265" s="344" t="str">
        <f>IF(OR($E265="",$H265=""),"",IFERROR(CONCATENATE($D265,".",COUNTIFS($D$8:$D265,$D265)),"טעות בהזנה"))</f>
        <v/>
      </c>
      <c r="H265" s="102"/>
      <c r="I265" s="275" t="str">
        <f>IF($E265="","",IF($D265="","",INDEX('פעילויות המשרד'!G:G,MATCH($D265,'פעילויות המשרד'!$D:$D,0))))</f>
        <v/>
      </c>
      <c r="J265" s="275" t="str">
        <f>IF($E265="","",IF($D265="","",INDEX('פעילויות המשרד'!H:H,MATCH($D265,'פעילויות המשרד'!$D:$D,0))))</f>
        <v/>
      </c>
      <c r="K265" s="275" t="str">
        <f>IF($E265="","",IF($D265="","",INDEX('פעילויות המשרד'!K:K,MATCH($D265,'פעילויות המשרד'!$D:$D,0))))</f>
        <v/>
      </c>
      <c r="L265" s="275" t="str">
        <f>IF($E265="","",IF($D265="","",INDEX('פעילויות המשרד'!L:L,MATCH($D265,'פעילויות המשרד'!$D:$D,0))))</f>
        <v/>
      </c>
      <c r="M265" s="275" t="str">
        <f>IF($E265="","",IF($D265="","",INDEX('פעילויות המשרד'!X:X,MATCH($D265,'פעילויות המשרד'!$D:$D,0))))</f>
        <v/>
      </c>
      <c r="N265" s="102"/>
      <c r="O265" s="102"/>
      <c r="P265" s="100"/>
      <c r="Q265" s="100"/>
      <c r="R265" s="98"/>
      <c r="S265" s="101"/>
      <c r="T265" s="99"/>
      <c r="U265" s="103"/>
      <c r="V265" s="99"/>
      <c r="W265" s="103"/>
      <c r="X265" s="99"/>
      <c r="Y265" s="103"/>
      <c r="Z265" s="99"/>
      <c r="AA265" s="103"/>
      <c r="AB265" s="99"/>
      <c r="AC265" s="103"/>
      <c r="AD265" s="121" t="str">
        <f t="shared" si="16"/>
        <v/>
      </c>
      <c r="AE265" s="17"/>
      <c r="AI265" s="26">
        <f>ROWS($AI$7:$AI264)</f>
        <v>258</v>
      </c>
      <c r="AJ265" s="85" t="str">
        <f>IF(OR($T265="",$G265=""),"",MAX($AJ$7:$AN264)+1)</f>
        <v/>
      </c>
      <c r="AK265" s="85" t="str">
        <f>IF(OR(V265="",$G265=""),"",MAX($AJ$7:$AN264,$AJ265:AJ265)+1)</f>
        <v/>
      </c>
      <c r="AL265" s="85" t="str">
        <f>IF(OR(X265="",$G265=""),"",MAX($AJ$7:$AN264,$AJ265:AK265)+1)</f>
        <v/>
      </c>
      <c r="AM265" s="85" t="str">
        <f>IF(OR(Z265="",$G265=""),"",MAX($AJ$7:$AN264,$AJ265:AL265)+1)</f>
        <v/>
      </c>
      <c r="AN265" s="85" t="str">
        <f>IF(OR(AB265="",$G265=""),"",MAX($AJ$7:$AN264,$AJ265:AM265)+1)</f>
        <v/>
      </c>
      <c r="AP265" s="85" t="str">
        <f>IF($G265="","",MAX($AP$7:$AP264)+1)</f>
        <v/>
      </c>
      <c r="AQ265" s="85" t="str">
        <f>IF($G265="","",IF($Q265="","",RANK($Q265,$Q$8:$Q$1000,1)+COUNTIFS($Q$8:$Q265,$Q265)-1))</f>
        <v/>
      </c>
      <c r="AR265" s="85" t="str">
        <f>IF($G265="","",IF($AW265="","",RANK($AW265,$AW$8:$AW$1000,1)+COUNTIFS($AW$8:$AW265,$AW265)-1))</f>
        <v/>
      </c>
      <c r="AS265" s="85" t="str">
        <f>IF($G265="","",IF($AX265="","",RANK($AX265,$AX$8:$AX$1000,1)+COUNTIFS($AX$8:$AX265,$AX265)-1))</f>
        <v/>
      </c>
      <c r="AU265" s="85" t="str">
        <f t="shared" si="17"/>
        <v/>
      </c>
      <c r="AW265" s="209" t="str">
        <f t="shared" ref="AW265:AW327" ca="1" si="18">IF($G265="","",IF($Q265="","",IF(AND($S265&lt;1,$Q275&gt;TODAY()),$Q265,"")))</f>
        <v/>
      </c>
      <c r="AX265" s="209" t="str">
        <f t="shared" ref="AX265:AX328" ca="1" si="19">IF($G265="","",IF($P265="","",IF(AND(OR($S265="",$S265=0),$P265&lt;TODAY()),$P265,"")))</f>
        <v/>
      </c>
    </row>
    <row r="266" spans="1:50">
      <c r="A266" s="20" t="str">
        <f>IF('יעדים משרדיים ותקשובים'!$E$7="","",'יעדים משרדיים ותקשובים'!$E$7)</f>
        <v>משרד ראש הממשלה</v>
      </c>
      <c r="B266" s="20" t="str">
        <f>IF('יעדים משרדיים ותקשובים'!$I$9="","",'יעדים משרדיים ותקשובים'!$I$9)</f>
        <v>pmo</v>
      </c>
      <c r="C266" s="26">
        <f>ROWS($C$7:$C265)</f>
        <v>259</v>
      </c>
      <c r="D266" s="26" t="str">
        <f>IF(E266="","",INDEX('פעילויות המשרד'!$D$8:$D$150,MATCH(E266,'פעילויות המשרד'!$E$8:$E$150,0)))</f>
        <v/>
      </c>
      <c r="E266" s="17"/>
      <c r="F266" s="26" t="str">
        <f>IF(G266="","",COUNTIFS($D$8:$D266,$D266))</f>
        <v/>
      </c>
      <c r="G266" s="344" t="str">
        <f>IF(OR($E266="",$H266=""),"",IFERROR(CONCATENATE($D266,".",COUNTIFS($D$8:$D266,$D266)),"טעות בהזנה"))</f>
        <v/>
      </c>
      <c r="H266" s="102"/>
      <c r="I266" s="275" t="str">
        <f>IF($E266="","",IF($D266="","",INDEX('פעילויות המשרד'!G:G,MATCH($D266,'פעילויות המשרד'!$D:$D,0))))</f>
        <v/>
      </c>
      <c r="J266" s="275" t="str">
        <f>IF($E266="","",IF($D266="","",INDEX('פעילויות המשרד'!H:H,MATCH($D266,'פעילויות המשרד'!$D:$D,0))))</f>
        <v/>
      </c>
      <c r="K266" s="275" t="str">
        <f>IF($E266="","",IF($D266="","",INDEX('פעילויות המשרד'!K:K,MATCH($D266,'פעילויות המשרד'!$D:$D,0))))</f>
        <v/>
      </c>
      <c r="L266" s="275" t="str">
        <f>IF($E266="","",IF($D266="","",INDEX('פעילויות המשרד'!L:L,MATCH($D266,'פעילויות המשרד'!$D:$D,0))))</f>
        <v/>
      </c>
      <c r="M266" s="275" t="str">
        <f>IF($E266="","",IF($D266="","",INDEX('פעילויות המשרד'!X:X,MATCH($D266,'פעילויות המשרד'!$D:$D,0))))</f>
        <v/>
      </c>
      <c r="N266" s="102"/>
      <c r="O266" s="102"/>
      <c r="P266" s="100"/>
      <c r="Q266" s="100"/>
      <c r="R266" s="98"/>
      <c r="S266" s="101"/>
      <c r="T266" s="99"/>
      <c r="U266" s="103"/>
      <c r="V266" s="99"/>
      <c r="W266" s="103"/>
      <c r="X266" s="99"/>
      <c r="Y266" s="103"/>
      <c r="Z266" s="99"/>
      <c r="AA266" s="103"/>
      <c r="AB266" s="99"/>
      <c r="AC266" s="103"/>
      <c r="AD266" s="121" t="str">
        <f t="shared" si="16"/>
        <v/>
      </c>
      <c r="AE266" s="17"/>
      <c r="AI266" s="26">
        <f>ROWS($AI$7:$AI265)</f>
        <v>259</v>
      </c>
      <c r="AJ266" s="85" t="str">
        <f>IF(OR($T266="",$G266=""),"",MAX($AJ$7:$AN265)+1)</f>
        <v/>
      </c>
      <c r="AK266" s="85" t="str">
        <f>IF(OR(V266="",$G266=""),"",MAX($AJ$7:$AN265,$AJ266:AJ266)+1)</f>
        <v/>
      </c>
      <c r="AL266" s="85" t="str">
        <f>IF(OR(X266="",$G266=""),"",MAX($AJ$7:$AN265,$AJ266:AK266)+1)</f>
        <v/>
      </c>
      <c r="AM266" s="85" t="str">
        <f>IF(OR(Z266="",$G266=""),"",MAX($AJ$7:$AN265,$AJ266:AL266)+1)</f>
        <v/>
      </c>
      <c r="AN266" s="85" t="str">
        <f>IF(OR(AB266="",$G266=""),"",MAX($AJ$7:$AN265,$AJ266:AM266)+1)</f>
        <v/>
      </c>
      <c r="AP266" s="85" t="str">
        <f>IF($G266="","",MAX($AP$7:$AP265)+1)</f>
        <v/>
      </c>
      <c r="AQ266" s="85" t="str">
        <f>IF($G266="","",IF($Q266="","",RANK($Q266,$Q$8:$Q$1000,1)+COUNTIFS($Q$8:$Q266,$Q266)-1))</f>
        <v/>
      </c>
      <c r="AR266" s="85" t="str">
        <f>IF($G266="","",IF($AW266="","",RANK($AW266,$AW$8:$AW$1000,1)+COUNTIFS($AW$8:$AW266,$AW266)-1))</f>
        <v/>
      </c>
      <c r="AS266" s="85" t="str">
        <f>IF($G266="","",IF($AX266="","",RANK($AX266,$AX$8:$AX$1000,1)+COUNTIFS($AX$8:$AX266,$AX266)-1))</f>
        <v/>
      </c>
      <c r="AU266" s="85" t="str">
        <f t="shared" si="17"/>
        <v/>
      </c>
      <c r="AW266" s="209" t="str">
        <f t="shared" ca="1" si="18"/>
        <v/>
      </c>
      <c r="AX266" s="209" t="str">
        <f t="shared" ca="1" si="19"/>
        <v/>
      </c>
    </row>
    <row r="267" spans="1:50">
      <c r="A267" s="20" t="str">
        <f>IF('יעדים משרדיים ותקשובים'!$E$7="","",'יעדים משרדיים ותקשובים'!$E$7)</f>
        <v>משרד ראש הממשלה</v>
      </c>
      <c r="B267" s="20" t="str">
        <f>IF('יעדים משרדיים ותקשובים'!$I$9="","",'יעדים משרדיים ותקשובים'!$I$9)</f>
        <v>pmo</v>
      </c>
      <c r="C267" s="26">
        <f>ROWS($C$7:$C266)</f>
        <v>260</v>
      </c>
      <c r="D267" s="26" t="str">
        <f>IF(E267="","",INDEX('פעילויות המשרד'!$D$8:$D$150,MATCH(E267,'פעילויות המשרד'!$E$8:$E$150,0)))</f>
        <v/>
      </c>
      <c r="E267" s="17"/>
      <c r="F267" s="26" t="str">
        <f>IF(G267="","",COUNTIFS($D$8:$D267,$D267))</f>
        <v/>
      </c>
      <c r="G267" s="344" t="str">
        <f>IF(OR($E267="",$H267=""),"",IFERROR(CONCATENATE($D267,".",COUNTIFS($D$8:$D267,$D267)),"טעות בהזנה"))</f>
        <v/>
      </c>
      <c r="H267" s="102"/>
      <c r="I267" s="275" t="str">
        <f>IF($E267="","",IF($D267="","",INDEX('פעילויות המשרד'!G:G,MATCH($D267,'פעילויות המשרד'!$D:$D,0))))</f>
        <v/>
      </c>
      <c r="J267" s="275" t="str">
        <f>IF($E267="","",IF($D267="","",INDEX('פעילויות המשרד'!H:H,MATCH($D267,'פעילויות המשרד'!$D:$D,0))))</f>
        <v/>
      </c>
      <c r="K267" s="275" t="str">
        <f>IF($E267="","",IF($D267="","",INDEX('פעילויות המשרד'!K:K,MATCH($D267,'פעילויות המשרד'!$D:$D,0))))</f>
        <v/>
      </c>
      <c r="L267" s="275" t="str">
        <f>IF($E267="","",IF($D267="","",INDEX('פעילויות המשרד'!L:L,MATCH($D267,'פעילויות המשרד'!$D:$D,0))))</f>
        <v/>
      </c>
      <c r="M267" s="275" t="str">
        <f>IF($E267="","",IF($D267="","",INDEX('פעילויות המשרד'!X:X,MATCH($D267,'פעילויות המשרד'!$D:$D,0))))</f>
        <v/>
      </c>
      <c r="N267" s="102"/>
      <c r="O267" s="102"/>
      <c r="P267" s="100"/>
      <c r="Q267" s="100"/>
      <c r="R267" s="98"/>
      <c r="S267" s="101"/>
      <c r="T267" s="99"/>
      <c r="U267" s="103"/>
      <c r="V267" s="99"/>
      <c r="W267" s="103"/>
      <c r="X267" s="99"/>
      <c r="Y267" s="103"/>
      <c r="Z267" s="99"/>
      <c r="AA267" s="103"/>
      <c r="AB267" s="99"/>
      <c r="AC267" s="103"/>
      <c r="AD267" s="121" t="str">
        <f t="shared" si="16"/>
        <v/>
      </c>
      <c r="AE267" s="17"/>
      <c r="AI267" s="26">
        <f>ROWS($AI$7:$AI266)</f>
        <v>260</v>
      </c>
      <c r="AJ267" s="85" t="str">
        <f>IF(OR($T267="",$G267=""),"",MAX($AJ$7:$AN266)+1)</f>
        <v/>
      </c>
      <c r="AK267" s="85" t="str">
        <f>IF(OR(V267="",$G267=""),"",MAX($AJ$7:$AN266,$AJ267:AJ267)+1)</f>
        <v/>
      </c>
      <c r="AL267" s="85" t="str">
        <f>IF(OR(X267="",$G267=""),"",MAX($AJ$7:$AN266,$AJ267:AK267)+1)</f>
        <v/>
      </c>
      <c r="AM267" s="85" t="str">
        <f>IF(OR(Z267="",$G267=""),"",MAX($AJ$7:$AN266,$AJ267:AL267)+1)</f>
        <v/>
      </c>
      <c r="AN267" s="85" t="str">
        <f>IF(OR(AB267="",$G267=""),"",MAX($AJ$7:$AN266,$AJ267:AM267)+1)</f>
        <v/>
      </c>
      <c r="AP267" s="85" t="str">
        <f>IF($G267="","",MAX($AP$7:$AP266)+1)</f>
        <v/>
      </c>
      <c r="AQ267" s="85" t="str">
        <f>IF($G267="","",IF($Q267="","",RANK($Q267,$Q$8:$Q$1000,1)+COUNTIFS($Q$8:$Q267,$Q267)-1))</f>
        <v/>
      </c>
      <c r="AR267" s="85" t="str">
        <f>IF($G267="","",IF($AW267="","",RANK($AW267,$AW$8:$AW$1000,1)+COUNTIFS($AW$8:$AW267,$AW267)-1))</f>
        <v/>
      </c>
      <c r="AS267" s="85" t="str">
        <f>IF($G267="","",IF($AX267="","",RANK($AX267,$AX$8:$AX$1000,1)+COUNTIFS($AX$8:$AX267,$AX267)-1))</f>
        <v/>
      </c>
      <c r="AU267" s="85" t="str">
        <f t="shared" si="17"/>
        <v/>
      </c>
      <c r="AW267" s="209" t="str">
        <f t="shared" ca="1" si="18"/>
        <v/>
      </c>
      <c r="AX267" s="209" t="str">
        <f t="shared" ca="1" si="19"/>
        <v/>
      </c>
    </row>
    <row r="268" spans="1:50">
      <c r="A268" s="20" t="str">
        <f>IF('יעדים משרדיים ותקשובים'!$E$7="","",'יעדים משרדיים ותקשובים'!$E$7)</f>
        <v>משרד ראש הממשלה</v>
      </c>
      <c r="B268" s="20" t="str">
        <f>IF('יעדים משרדיים ותקשובים'!$I$9="","",'יעדים משרדיים ותקשובים'!$I$9)</f>
        <v>pmo</v>
      </c>
      <c r="C268" s="26">
        <f>ROWS($C$7:$C267)</f>
        <v>261</v>
      </c>
      <c r="D268" s="26" t="str">
        <f>IF(E268="","",INDEX('פעילויות המשרד'!$D$8:$D$150,MATCH(E268,'פעילויות המשרד'!$E$8:$E$150,0)))</f>
        <v/>
      </c>
      <c r="E268" s="17"/>
      <c r="F268" s="26" t="str">
        <f>IF(G268="","",COUNTIFS($D$8:$D268,$D268))</f>
        <v/>
      </c>
      <c r="G268" s="344" t="str">
        <f>IF(OR($E268="",$H268=""),"",IFERROR(CONCATENATE($D268,".",COUNTIFS($D$8:$D268,$D268)),"טעות בהזנה"))</f>
        <v/>
      </c>
      <c r="H268" s="99"/>
      <c r="I268" s="275" t="str">
        <f>IF($E268="","",IF($D268="","",INDEX('פעילויות המשרד'!G:G,MATCH($D268,'פעילויות המשרד'!$D:$D,0))))</f>
        <v/>
      </c>
      <c r="J268" s="275" t="str">
        <f>IF($E268="","",IF($D268="","",INDEX('פעילויות המשרד'!H:H,MATCH($D268,'פעילויות המשרד'!$D:$D,0))))</f>
        <v/>
      </c>
      <c r="K268" s="275" t="str">
        <f>IF($E268="","",IF($D268="","",INDEX('פעילויות המשרד'!K:K,MATCH($D268,'פעילויות המשרד'!$D:$D,0))))</f>
        <v/>
      </c>
      <c r="L268" s="275" t="str">
        <f>IF($E268="","",IF($D268="","",INDEX('פעילויות המשרד'!L:L,MATCH($D268,'פעילויות המשרד'!$D:$D,0))))</f>
        <v/>
      </c>
      <c r="M268" s="275" t="str">
        <f>IF($E268="","",IF($D268="","",INDEX('פעילויות המשרד'!X:X,MATCH($D268,'פעילויות המשרד'!$D:$D,0))))</f>
        <v/>
      </c>
      <c r="N268" s="99"/>
      <c r="O268" s="99"/>
      <c r="P268" s="100"/>
      <c r="Q268" s="100"/>
      <c r="R268" s="98"/>
      <c r="S268" s="101"/>
      <c r="T268" s="99"/>
      <c r="U268" s="103"/>
      <c r="V268" s="99"/>
      <c r="W268" s="103"/>
      <c r="X268" s="99"/>
      <c r="Y268" s="103"/>
      <c r="Z268" s="99"/>
      <c r="AA268" s="103"/>
      <c r="AB268" s="99"/>
      <c r="AC268" s="103"/>
      <c r="AD268" s="121" t="str">
        <f t="shared" si="16"/>
        <v/>
      </c>
      <c r="AE268" s="92"/>
      <c r="AI268" s="26">
        <f>ROWS($AI$7:$AI267)</f>
        <v>261</v>
      </c>
      <c r="AJ268" s="85" t="str">
        <f>IF(OR($T268="",$G268=""),"",MAX($AJ$7:$AN267)+1)</f>
        <v/>
      </c>
      <c r="AK268" s="85" t="str">
        <f>IF(OR(V268="",$G268=""),"",MAX($AJ$7:$AN267,$AJ268:AJ268)+1)</f>
        <v/>
      </c>
      <c r="AL268" s="85" t="str">
        <f>IF(OR(X268="",$G268=""),"",MAX($AJ$7:$AN267,$AJ268:AK268)+1)</f>
        <v/>
      </c>
      <c r="AM268" s="85" t="str">
        <f>IF(OR(Z268="",$G268=""),"",MAX($AJ$7:$AN267,$AJ268:AL268)+1)</f>
        <v/>
      </c>
      <c r="AN268" s="85" t="str">
        <f>IF(OR(AB268="",$G268=""),"",MAX($AJ$7:$AN267,$AJ268:AM268)+1)</f>
        <v/>
      </c>
      <c r="AP268" s="85" t="str">
        <f>IF($G268="","",MAX($AP$7:$AP267)+1)</f>
        <v/>
      </c>
      <c r="AQ268" s="85" t="str">
        <f>IF($G268="","",IF($Q268="","",RANK($Q268,$Q$8:$Q$1000,1)+COUNTIFS($Q$8:$Q268,$Q268)-1))</f>
        <v/>
      </c>
      <c r="AR268" s="85" t="str">
        <f>IF($G268="","",IF($AW268="","",RANK($AW268,$AW$8:$AW$1000,1)+COUNTIFS($AW$8:$AW268,$AW268)-1))</f>
        <v/>
      </c>
      <c r="AS268" s="85" t="str">
        <f>IF($G268="","",IF($AX268="","",RANK($AX268,$AX$8:$AX$1000,1)+COUNTIFS($AX$8:$AX268,$AX268)-1))</f>
        <v/>
      </c>
      <c r="AU268" s="85" t="str">
        <f t="shared" si="17"/>
        <v/>
      </c>
      <c r="AW268" s="209" t="str">
        <f ca="1">IF($G268="","",IF($Q268="","",IF(AND($S268&lt;1,$Q268&lt;TODAY()),$Q268,"")))</f>
        <v/>
      </c>
      <c r="AX268" s="209" t="str">
        <f t="shared" ca="1" si="19"/>
        <v/>
      </c>
    </row>
    <row r="269" spans="1:50">
      <c r="A269" s="20" t="str">
        <f>IF('יעדים משרדיים ותקשובים'!$E$7="","",'יעדים משרדיים ותקשובים'!$E$7)</f>
        <v>משרד ראש הממשלה</v>
      </c>
      <c r="B269" s="20" t="str">
        <f>IF('יעדים משרדיים ותקשובים'!$I$9="","",'יעדים משרדיים ותקשובים'!$I$9)</f>
        <v>pmo</v>
      </c>
      <c r="C269" s="26">
        <f>ROWS($C$7:$C268)</f>
        <v>262</v>
      </c>
      <c r="D269" s="26" t="str">
        <f>IF(E269="","",INDEX('פעילויות המשרד'!$D$8:$D$150,MATCH(E269,'פעילויות המשרד'!$E$8:$E$150,0)))</f>
        <v/>
      </c>
      <c r="E269" s="17"/>
      <c r="F269" s="26" t="str">
        <f>IF(G269="","",COUNTIFS($D$8:$D269,$D269))</f>
        <v/>
      </c>
      <c r="G269" s="344" t="str">
        <f>IF(OR($E269="",$H269=""),"",IFERROR(CONCATENATE($D269,".",COUNTIFS($D$8:$D269,$D269)),"טעות בהזנה"))</f>
        <v/>
      </c>
      <c r="H269" s="99"/>
      <c r="I269" s="275" t="str">
        <f>IF($E269="","",IF($D269="","",INDEX('פעילויות המשרד'!G:G,MATCH($D269,'פעילויות המשרד'!$D:$D,0))))</f>
        <v/>
      </c>
      <c r="J269" s="275" t="str">
        <f>IF($E269="","",IF($D269="","",INDEX('פעילויות המשרד'!H:H,MATCH($D269,'פעילויות המשרד'!$D:$D,0))))</f>
        <v/>
      </c>
      <c r="K269" s="275" t="str">
        <f>IF($E269="","",IF($D269="","",INDEX('פעילויות המשרד'!K:K,MATCH($D269,'פעילויות המשרד'!$D:$D,0))))</f>
        <v/>
      </c>
      <c r="L269" s="275" t="str">
        <f>IF($E269="","",IF($D269="","",INDEX('פעילויות המשרד'!L:L,MATCH($D269,'פעילויות המשרד'!$D:$D,0))))</f>
        <v/>
      </c>
      <c r="M269" s="275" t="str">
        <f>IF($E269="","",IF($D269="","",INDEX('פעילויות המשרד'!X:X,MATCH($D269,'פעילויות המשרד'!$D:$D,0))))</f>
        <v/>
      </c>
      <c r="N269" s="99"/>
      <c r="O269" s="99"/>
      <c r="P269" s="100"/>
      <c r="Q269" s="100"/>
      <c r="R269" s="98"/>
      <c r="S269" s="101"/>
      <c r="T269" s="99"/>
      <c r="U269" s="103"/>
      <c r="V269" s="99"/>
      <c r="W269" s="103"/>
      <c r="X269" s="99"/>
      <c r="Y269" s="103"/>
      <c r="Z269" s="99"/>
      <c r="AA269" s="103"/>
      <c r="AB269" s="99"/>
      <c r="AC269" s="103"/>
      <c r="AD269" s="121" t="str">
        <f t="shared" si="16"/>
        <v/>
      </c>
      <c r="AE269" s="92"/>
      <c r="AI269" s="26">
        <f>ROWS($AI$7:$AI268)</f>
        <v>262</v>
      </c>
      <c r="AJ269" s="85" t="str">
        <f>IF(OR($T269="",$G269=""),"",MAX($AJ$7:$AN268)+1)</f>
        <v/>
      </c>
      <c r="AK269" s="85" t="str">
        <f>IF(OR(V269="",$G269=""),"",MAX($AJ$7:$AN268,$AJ269:AJ269)+1)</f>
        <v/>
      </c>
      <c r="AL269" s="85" t="str">
        <f>IF(OR(X269="",$G269=""),"",MAX($AJ$7:$AN268,$AJ269:AK269)+1)</f>
        <v/>
      </c>
      <c r="AM269" s="85" t="str">
        <f>IF(OR(Z269="",$G269=""),"",MAX($AJ$7:$AN268,$AJ269:AL269)+1)</f>
        <v/>
      </c>
      <c r="AN269" s="85" t="str">
        <f>IF(OR(AB269="",$G269=""),"",MAX($AJ$7:$AN268,$AJ269:AM269)+1)</f>
        <v/>
      </c>
      <c r="AP269" s="85" t="str">
        <f>IF($G269="","",MAX($AP$7:$AP268)+1)</f>
        <v/>
      </c>
      <c r="AQ269" s="85" t="str">
        <f>IF($G269="","",IF($Q269="","",RANK($Q269,$Q$8:$Q$1000,1)+COUNTIFS($Q$8:$Q269,$Q269)-1))</f>
        <v/>
      </c>
      <c r="AR269" s="85" t="str">
        <f>IF($G269="","",IF($AW269="","",RANK($AW269,$AW$8:$AW$1000,1)+COUNTIFS($AW$8:$AW269,$AW269)-1))</f>
        <v/>
      </c>
      <c r="AS269" s="85" t="str">
        <f>IF($G269="","",IF($AX269="","",RANK($AX269,$AX$8:$AX$1000,1)+COUNTIFS($AX$8:$AX269,$AX269)-1))</f>
        <v/>
      </c>
      <c r="AU269" s="85" t="str">
        <f t="shared" si="17"/>
        <v/>
      </c>
      <c r="AW269" s="209" t="str">
        <f ca="1">IF($G269="","",IF($Q269="","",IF(AND($S269&lt;1,$Q269&lt;TODAY()),$Q269,"")))</f>
        <v/>
      </c>
      <c r="AX269" s="209" t="str">
        <f t="shared" ca="1" si="19"/>
        <v/>
      </c>
    </row>
    <row r="270" spans="1:50">
      <c r="A270" s="20" t="str">
        <f>IF('יעדים משרדיים ותקשובים'!$E$7="","",'יעדים משרדיים ותקשובים'!$E$7)</f>
        <v>משרד ראש הממשלה</v>
      </c>
      <c r="B270" s="20" t="str">
        <f>IF('יעדים משרדיים ותקשובים'!$I$9="","",'יעדים משרדיים ותקשובים'!$I$9)</f>
        <v>pmo</v>
      </c>
      <c r="C270" s="26">
        <f>ROWS($C$7:$C269)</f>
        <v>263</v>
      </c>
      <c r="D270" s="26" t="str">
        <f>IF(E270="","",INDEX('פעילויות המשרד'!$D$8:$D$150,MATCH(E270,'פעילויות המשרד'!$E$8:$E$150,0)))</f>
        <v/>
      </c>
      <c r="E270" s="17"/>
      <c r="F270" s="26" t="str">
        <f>IF(G270="","",COUNTIFS($D$8:$D270,$D270))</f>
        <v/>
      </c>
      <c r="G270" s="344" t="str">
        <f>IF(OR($E270="",$H270=""),"",IFERROR(CONCATENATE($D270,".",COUNTIFS($D$8:$D270,$D270)),"טעות בהזנה"))</f>
        <v/>
      </c>
      <c r="H270" s="99"/>
      <c r="I270" s="275" t="str">
        <f>IF($E270="","",IF($D270="","",INDEX('פעילויות המשרד'!G:G,MATCH($D270,'פעילויות המשרד'!$D:$D,0))))</f>
        <v/>
      </c>
      <c r="J270" s="275" t="str">
        <f>IF($E270="","",IF($D270="","",INDEX('פעילויות המשרד'!H:H,MATCH($D270,'פעילויות המשרד'!$D:$D,0))))</f>
        <v/>
      </c>
      <c r="K270" s="275" t="str">
        <f>IF($E270="","",IF($D270="","",INDEX('פעילויות המשרד'!K:K,MATCH($D270,'פעילויות המשרד'!$D:$D,0))))</f>
        <v/>
      </c>
      <c r="L270" s="275" t="str">
        <f>IF($E270="","",IF($D270="","",INDEX('פעילויות המשרד'!L:L,MATCH($D270,'פעילויות המשרד'!$D:$D,0))))</f>
        <v/>
      </c>
      <c r="M270" s="275" t="str">
        <f>IF($E270="","",IF($D270="","",INDEX('פעילויות המשרד'!X:X,MATCH($D270,'פעילויות המשרד'!$D:$D,0))))</f>
        <v/>
      </c>
      <c r="N270" s="99"/>
      <c r="O270" s="99"/>
      <c r="P270" s="100"/>
      <c r="Q270" s="100"/>
      <c r="R270" s="98"/>
      <c r="S270" s="101"/>
      <c r="T270" s="99"/>
      <c r="U270" s="103"/>
      <c r="V270" s="99"/>
      <c r="W270" s="103"/>
      <c r="X270" s="99"/>
      <c r="Y270" s="103"/>
      <c r="Z270" s="99"/>
      <c r="AA270" s="103"/>
      <c r="AB270" s="99"/>
      <c r="AC270" s="103"/>
      <c r="AD270" s="121" t="str">
        <f t="shared" si="16"/>
        <v/>
      </c>
      <c r="AE270" s="92"/>
      <c r="AI270" s="26">
        <f>ROWS($AI$7:$AI269)</f>
        <v>263</v>
      </c>
      <c r="AJ270" s="85" t="str">
        <f>IF(OR($T270="",$G270=""),"",MAX($AJ$7:$AN269)+1)</f>
        <v/>
      </c>
      <c r="AK270" s="85" t="str">
        <f>IF(OR(V270="",$G270=""),"",MAX($AJ$7:$AN269,$AJ270:AJ270)+1)</f>
        <v/>
      </c>
      <c r="AL270" s="85" t="str">
        <f>IF(OR(X270="",$G270=""),"",MAX($AJ$7:$AN269,$AJ270:AK270)+1)</f>
        <v/>
      </c>
      <c r="AM270" s="85" t="str">
        <f>IF(OR(Z270="",$G270=""),"",MAX($AJ$7:$AN269,$AJ270:AL270)+1)</f>
        <v/>
      </c>
      <c r="AN270" s="85" t="str">
        <f>IF(OR(AB270="",$G270=""),"",MAX($AJ$7:$AN269,$AJ270:AM270)+1)</f>
        <v/>
      </c>
      <c r="AP270" s="85" t="str">
        <f>IF($G270="","",MAX($AP$7:$AP269)+1)</f>
        <v/>
      </c>
      <c r="AQ270" s="85" t="str">
        <f>IF($G270="","",IF($Q270="","",RANK($Q270,$Q$8:$Q$1000,1)+COUNTIFS($Q$8:$Q270,$Q270)-1))</f>
        <v/>
      </c>
      <c r="AR270" s="85" t="str">
        <f>IF($G270="","",IF($AW270="","",RANK($AW270,$AW$8:$AW$1000,1)+COUNTIFS($AW$8:$AW270,$AW270)-1))</f>
        <v/>
      </c>
      <c r="AS270" s="85" t="str">
        <f>IF($G270="","",IF($AX270="","",RANK($AX270,$AX$8:$AX$1000,1)+COUNTIFS($AX$8:$AX270,$AX270)-1))</f>
        <v/>
      </c>
      <c r="AU270" s="85" t="str">
        <f t="shared" si="17"/>
        <v/>
      </c>
      <c r="AW270" s="209" t="str">
        <f ca="1">IF($G270="","",IF($Q270="","",IF(AND($S270&lt;1,$Q270&lt;TODAY()),$Q270,"")))</f>
        <v/>
      </c>
      <c r="AX270" s="209" t="str">
        <f t="shared" ca="1" si="19"/>
        <v/>
      </c>
    </row>
    <row r="271" spans="1:50">
      <c r="A271" s="20" t="str">
        <f>IF('יעדים משרדיים ותקשובים'!$E$7="","",'יעדים משרדיים ותקשובים'!$E$7)</f>
        <v>משרד ראש הממשלה</v>
      </c>
      <c r="B271" s="20" t="str">
        <f>IF('יעדים משרדיים ותקשובים'!$I$9="","",'יעדים משרדיים ותקשובים'!$I$9)</f>
        <v>pmo</v>
      </c>
      <c r="C271" s="26">
        <f>ROWS($C$7:$C270)</f>
        <v>264</v>
      </c>
      <c r="D271" s="26" t="str">
        <f>IF(E271="","",INDEX('פעילויות המשרד'!$D$8:$D$150,MATCH(E271,'פעילויות המשרד'!$E$8:$E$150,0)))</f>
        <v/>
      </c>
      <c r="E271" s="17"/>
      <c r="F271" s="26" t="str">
        <f>IF(G271="","",COUNTIFS($D$8:$D271,$D271))</f>
        <v/>
      </c>
      <c r="G271" s="344" t="str">
        <f>IF(OR($E271="",$H271=""),"",IFERROR(CONCATENATE($D271,".",COUNTIFS($D$8:$D271,$D271)),"טעות בהזנה"))</f>
        <v/>
      </c>
      <c r="H271" s="102"/>
      <c r="I271" s="275" t="str">
        <f>IF($E271="","",IF($D271="","",INDEX('פעילויות המשרד'!G:G,MATCH($D271,'פעילויות המשרד'!$D:$D,0))))</f>
        <v/>
      </c>
      <c r="J271" s="275" t="str">
        <f>IF($E271="","",IF($D271="","",INDEX('פעילויות המשרד'!H:H,MATCH($D271,'פעילויות המשרד'!$D:$D,0))))</f>
        <v/>
      </c>
      <c r="K271" s="275" t="str">
        <f>IF($E271="","",IF($D271="","",INDEX('פעילויות המשרד'!K:K,MATCH($D271,'פעילויות המשרד'!$D:$D,0))))</f>
        <v/>
      </c>
      <c r="L271" s="275" t="str">
        <f>IF($E271="","",IF($D271="","",INDEX('פעילויות המשרד'!L:L,MATCH($D271,'פעילויות המשרד'!$D:$D,0))))</f>
        <v/>
      </c>
      <c r="M271" s="275" t="str">
        <f>IF($E271="","",IF($D271="","",INDEX('פעילויות המשרד'!X:X,MATCH($D271,'פעילויות המשרד'!$D:$D,0))))</f>
        <v/>
      </c>
      <c r="N271" s="102"/>
      <c r="O271" s="102"/>
      <c r="P271" s="100"/>
      <c r="Q271" s="100"/>
      <c r="R271" s="98"/>
      <c r="S271" s="101"/>
      <c r="T271" s="99"/>
      <c r="U271" s="103"/>
      <c r="V271" s="99"/>
      <c r="W271" s="103"/>
      <c r="X271" s="99"/>
      <c r="Y271" s="103"/>
      <c r="Z271" s="99"/>
      <c r="AA271" s="103"/>
      <c r="AB271" s="99"/>
      <c r="AC271" s="103"/>
      <c r="AD271" s="121" t="str">
        <f t="shared" si="16"/>
        <v/>
      </c>
      <c r="AE271" s="17"/>
      <c r="AI271" s="26">
        <f>ROWS($AI$7:$AI270)</f>
        <v>264</v>
      </c>
      <c r="AJ271" s="85" t="str">
        <f>IF(OR($T271="",$G271=""),"",MAX($AJ$7:$AN270)+1)</f>
        <v/>
      </c>
      <c r="AK271" s="85" t="str">
        <f>IF(OR(V271="",$G271=""),"",MAX($AJ$7:$AN270,$AJ271:AJ271)+1)</f>
        <v/>
      </c>
      <c r="AL271" s="85" t="str">
        <f>IF(OR(X271="",$G271=""),"",MAX($AJ$7:$AN270,$AJ271:AK271)+1)</f>
        <v/>
      </c>
      <c r="AM271" s="85" t="str">
        <f>IF(OR(Z271="",$G271=""),"",MAX($AJ$7:$AN270,$AJ271:AL271)+1)</f>
        <v/>
      </c>
      <c r="AN271" s="85" t="str">
        <f>IF(OR(AB271="",$G271=""),"",MAX($AJ$7:$AN270,$AJ271:AM271)+1)</f>
        <v/>
      </c>
      <c r="AP271" s="85" t="str">
        <f>IF($G271="","",MAX($AP$7:$AP270)+1)</f>
        <v/>
      </c>
      <c r="AQ271" s="85" t="str">
        <f>IF($G271="","",IF($Q271="","",RANK($Q271,$Q$8:$Q$1000,1)+COUNTIFS($Q$8:$Q271,$Q271)-1))</f>
        <v/>
      </c>
      <c r="AR271" s="85" t="str">
        <f>IF($G271="","",IF($AW271="","",RANK($AW271,$AW$8:$AW$1000,1)+COUNTIFS($AW$8:$AW271,$AW271)-1))</f>
        <v/>
      </c>
      <c r="AS271" s="85" t="str">
        <f>IF($G271="","",IF($AX271="","",RANK($AX271,$AX$8:$AX$1000,1)+COUNTIFS($AX$8:$AX271,$AX271)-1))</f>
        <v/>
      </c>
      <c r="AU271" s="85" t="str">
        <f t="shared" si="17"/>
        <v/>
      </c>
      <c r="AW271" s="209" t="str">
        <f ca="1">IF($G271="","",IF($Q271="","",IF(AND($S271&lt;1,$Q271&lt;TODAY()),$Q271,"")))</f>
        <v/>
      </c>
      <c r="AX271" s="209" t="str">
        <f t="shared" ca="1" si="19"/>
        <v/>
      </c>
    </row>
    <row r="272" spans="1:50">
      <c r="A272" s="20" t="str">
        <f>IF('יעדים משרדיים ותקשובים'!$E$7="","",'יעדים משרדיים ותקשובים'!$E$7)</f>
        <v>משרד ראש הממשלה</v>
      </c>
      <c r="B272" s="20" t="str">
        <f>IF('יעדים משרדיים ותקשובים'!$I$9="","",'יעדים משרדיים ותקשובים'!$I$9)</f>
        <v>pmo</v>
      </c>
      <c r="C272" s="26">
        <f>ROWS($C$7:$C271)</f>
        <v>265</v>
      </c>
      <c r="D272" s="26" t="str">
        <f>IF(E272="","",INDEX('פעילויות המשרד'!$D$8:$D$150,MATCH(E272,'פעילויות המשרד'!$E$8:$E$150,0)))</f>
        <v/>
      </c>
      <c r="E272" s="17"/>
      <c r="F272" s="26" t="str">
        <f>IF(G272="","",COUNTIFS($D$8:$D272,$D272))</f>
        <v/>
      </c>
      <c r="G272" s="344" t="str">
        <f>IF(OR($E272="",$H272=""),"",IFERROR(CONCATENATE($D272,".",COUNTIFS($D$8:$D272,$D272)),"טעות בהזנה"))</f>
        <v/>
      </c>
      <c r="H272" s="102"/>
      <c r="I272" s="275" t="str">
        <f>IF($E272="","",IF($D272="","",INDEX('פעילויות המשרד'!G:G,MATCH($D272,'פעילויות המשרד'!$D:$D,0))))</f>
        <v/>
      </c>
      <c r="J272" s="275" t="str">
        <f>IF($E272="","",IF($D272="","",INDEX('פעילויות המשרד'!H:H,MATCH($D272,'פעילויות המשרד'!$D:$D,0))))</f>
        <v/>
      </c>
      <c r="K272" s="275" t="str">
        <f>IF($E272="","",IF($D272="","",INDEX('פעילויות המשרד'!K:K,MATCH($D272,'פעילויות המשרד'!$D:$D,0))))</f>
        <v/>
      </c>
      <c r="L272" s="275" t="str">
        <f>IF($E272="","",IF($D272="","",INDEX('פעילויות המשרד'!L:L,MATCH($D272,'פעילויות המשרד'!$D:$D,0))))</f>
        <v/>
      </c>
      <c r="M272" s="275" t="str">
        <f>IF($E272="","",IF($D272="","",INDEX('פעילויות המשרד'!X:X,MATCH($D272,'פעילויות המשרד'!$D:$D,0))))</f>
        <v/>
      </c>
      <c r="N272" s="102"/>
      <c r="O272" s="102"/>
      <c r="P272" s="100"/>
      <c r="Q272" s="100"/>
      <c r="R272" s="98"/>
      <c r="S272" s="101"/>
      <c r="T272" s="99"/>
      <c r="U272" s="103"/>
      <c r="V272" s="99"/>
      <c r="W272" s="103"/>
      <c r="X272" s="99"/>
      <c r="Y272" s="103"/>
      <c r="Z272" s="99"/>
      <c r="AA272" s="103"/>
      <c r="AB272" s="99"/>
      <c r="AC272" s="103"/>
      <c r="AD272" s="121" t="str">
        <f t="shared" si="16"/>
        <v/>
      </c>
      <c r="AE272" s="17"/>
      <c r="AI272" s="26">
        <f>ROWS($AI$7:$AI271)</f>
        <v>265</v>
      </c>
      <c r="AJ272" s="85" t="str">
        <f>IF(OR($T272="",$G272=""),"",MAX($AJ$7:$AN271)+1)</f>
        <v/>
      </c>
      <c r="AK272" s="85" t="str">
        <f>IF(OR(V272="",$G272=""),"",MAX($AJ$7:$AN271,$AJ272:AJ272)+1)</f>
        <v/>
      </c>
      <c r="AL272" s="85" t="str">
        <f>IF(OR(X272="",$G272=""),"",MAX($AJ$7:$AN271,$AJ272:AK272)+1)</f>
        <v/>
      </c>
      <c r="AM272" s="85" t="str">
        <f>IF(OR(Z272="",$G272=""),"",MAX($AJ$7:$AN271,$AJ272:AL272)+1)</f>
        <v/>
      </c>
      <c r="AN272" s="85" t="str">
        <f>IF(OR(AB272="",$G272=""),"",MAX($AJ$7:$AN271,$AJ272:AM272)+1)</f>
        <v/>
      </c>
      <c r="AP272" s="85" t="str">
        <f>IF($G272="","",MAX($AP$7:$AP271)+1)</f>
        <v/>
      </c>
      <c r="AQ272" s="85" t="str">
        <f>IF($G272="","",IF($Q272="","",RANK($Q272,$Q$8:$Q$1000,1)+COUNTIFS($Q$8:$Q272,$Q272)-1))</f>
        <v/>
      </c>
      <c r="AR272" s="85" t="str">
        <f>IF($G272="","",IF($AW272="","",RANK($AW272,$AW$8:$AW$1000,1)+COUNTIFS($AW$8:$AW272,$AW272)-1))</f>
        <v/>
      </c>
      <c r="AS272" s="85" t="str">
        <f>IF($G272="","",IF($AX272="","",RANK($AX272,$AX$8:$AX$1000,1)+COUNTIFS($AX$8:$AX272,$AX272)-1))</f>
        <v/>
      </c>
      <c r="AU272" s="85" t="str">
        <f t="shared" si="17"/>
        <v/>
      </c>
      <c r="AW272" s="209" t="str">
        <f ca="1">IF($G272="","",IF($Q272="","",IF(AND($S272&lt;1,$Q272&lt;TODAY()),$Q272,"")))</f>
        <v/>
      </c>
      <c r="AX272" s="209" t="str">
        <f t="shared" ca="1" si="19"/>
        <v/>
      </c>
    </row>
    <row r="273" spans="1:50">
      <c r="A273" s="20" t="str">
        <f>IF('יעדים משרדיים ותקשובים'!$E$7="","",'יעדים משרדיים ותקשובים'!$E$7)</f>
        <v>משרד ראש הממשלה</v>
      </c>
      <c r="B273" s="20" t="str">
        <f>IF('יעדים משרדיים ותקשובים'!$I$9="","",'יעדים משרדיים ותקשובים'!$I$9)</f>
        <v>pmo</v>
      </c>
      <c r="C273" s="26">
        <f>ROWS($C$7:$C272)</f>
        <v>266</v>
      </c>
      <c r="D273" s="26" t="str">
        <f>IF(E273="","",INDEX('פעילויות המשרד'!$D$8:$D$150,MATCH(E273,'פעילויות המשרד'!$E$8:$E$150,0)))</f>
        <v/>
      </c>
      <c r="E273" s="17"/>
      <c r="F273" s="26" t="str">
        <f>IF(G273="","",COUNTIFS($D$8:$D273,$D273))</f>
        <v/>
      </c>
      <c r="G273" s="344" t="str">
        <f>IF(OR($E273="",$H273=""),"",IFERROR(CONCATENATE($D273,".",COUNTIFS($D$8:$D273,$D273)),"טעות בהזנה"))</f>
        <v/>
      </c>
      <c r="H273" s="102"/>
      <c r="I273" s="275" t="str">
        <f>IF($E273="","",IF($D273="","",INDEX('פעילויות המשרד'!G:G,MATCH($D273,'פעילויות המשרד'!$D:$D,0))))</f>
        <v/>
      </c>
      <c r="J273" s="275" t="str">
        <f>IF($E273="","",IF($D273="","",INDEX('פעילויות המשרד'!H:H,MATCH($D273,'פעילויות המשרד'!$D:$D,0))))</f>
        <v/>
      </c>
      <c r="K273" s="275" t="str">
        <f>IF($E273="","",IF($D273="","",INDEX('פעילויות המשרד'!K:K,MATCH($D273,'פעילויות המשרד'!$D:$D,0))))</f>
        <v/>
      </c>
      <c r="L273" s="275" t="str">
        <f>IF($E273="","",IF($D273="","",INDEX('פעילויות המשרד'!L:L,MATCH($D273,'פעילויות המשרד'!$D:$D,0))))</f>
        <v/>
      </c>
      <c r="M273" s="275" t="str">
        <f>IF($E273="","",IF($D273="","",INDEX('פעילויות המשרד'!X:X,MATCH($D273,'פעילויות המשרד'!$D:$D,0))))</f>
        <v/>
      </c>
      <c r="N273" s="102"/>
      <c r="O273" s="102"/>
      <c r="P273" s="100"/>
      <c r="Q273" s="100"/>
      <c r="R273" s="98"/>
      <c r="S273" s="101"/>
      <c r="T273" s="99"/>
      <c r="U273" s="103"/>
      <c r="V273" s="99"/>
      <c r="W273" s="103"/>
      <c r="X273" s="99"/>
      <c r="Y273" s="103"/>
      <c r="Z273" s="99"/>
      <c r="AA273" s="103"/>
      <c r="AB273" s="99"/>
      <c r="AC273" s="103"/>
      <c r="AD273" s="121" t="str">
        <f t="shared" si="16"/>
        <v/>
      </c>
      <c r="AE273" s="17"/>
      <c r="AI273" s="26">
        <f>ROWS($AI$7:$AI272)</f>
        <v>266</v>
      </c>
      <c r="AJ273" s="85" t="str">
        <f>IF(OR($T273="",$G273=""),"",MAX($AJ$7:$AN272)+1)</f>
        <v/>
      </c>
      <c r="AK273" s="85" t="str">
        <f>IF(OR(V273="",$G273=""),"",MAX($AJ$7:$AN272,$AJ273:AJ273)+1)</f>
        <v/>
      </c>
      <c r="AL273" s="85" t="str">
        <f>IF(OR(X273="",$G273=""),"",MAX($AJ$7:$AN272,$AJ273:AK273)+1)</f>
        <v/>
      </c>
      <c r="AM273" s="85" t="str">
        <f>IF(OR(Z273="",$G273=""),"",MAX($AJ$7:$AN272,$AJ273:AL273)+1)</f>
        <v/>
      </c>
      <c r="AN273" s="85" t="str">
        <f>IF(OR(AB273="",$G273=""),"",MAX($AJ$7:$AN272,$AJ273:AM273)+1)</f>
        <v/>
      </c>
      <c r="AP273" s="85" t="str">
        <f>IF($G273="","",MAX($AP$7:$AP272)+1)</f>
        <v/>
      </c>
      <c r="AQ273" s="85" t="str">
        <f>IF($G273="","",IF($Q273="","",RANK($Q273,$Q$8:$Q$1000,1)+COUNTIFS($Q$8:$Q273,$Q273)-1))</f>
        <v/>
      </c>
      <c r="AR273" s="85" t="str">
        <f>IF($G273="","",IF($AW273="","",RANK($AW273,$AW$8:$AW$1000,1)+COUNTIFS($AW$8:$AW273,$AW273)-1))</f>
        <v/>
      </c>
      <c r="AS273" s="85" t="str">
        <f>IF($G273="","",IF($AX273="","",RANK($AX273,$AX$8:$AX$1000,1)+COUNTIFS($AX$8:$AX273,$AX273)-1))</f>
        <v/>
      </c>
      <c r="AU273" s="85" t="str">
        <f t="shared" si="17"/>
        <v/>
      </c>
      <c r="AW273" s="209" t="str">
        <f t="shared" ca="1" si="18"/>
        <v/>
      </c>
      <c r="AX273" s="209" t="str">
        <f t="shared" ca="1" si="19"/>
        <v/>
      </c>
    </row>
    <row r="274" spans="1:50">
      <c r="A274" s="20" t="str">
        <f>IF('יעדים משרדיים ותקשובים'!$E$7="","",'יעדים משרדיים ותקשובים'!$E$7)</f>
        <v>משרד ראש הממשלה</v>
      </c>
      <c r="B274" s="20" t="str">
        <f>IF('יעדים משרדיים ותקשובים'!$I$9="","",'יעדים משרדיים ותקשובים'!$I$9)</f>
        <v>pmo</v>
      </c>
      <c r="C274" s="26">
        <f>ROWS($C$7:$C273)</f>
        <v>267</v>
      </c>
      <c r="D274" s="26" t="str">
        <f>IF(E274="","",INDEX('פעילויות המשרד'!$D$8:$D$150,MATCH(E274,'פעילויות המשרד'!$E$8:$E$150,0)))</f>
        <v/>
      </c>
      <c r="E274" s="17"/>
      <c r="F274" s="26" t="str">
        <f>IF(G274="","",COUNTIFS($D$8:$D274,$D274))</f>
        <v/>
      </c>
      <c r="G274" s="344" t="str">
        <f>IF(OR($E274="",$H274=""),"",IFERROR(CONCATENATE($D274,".",COUNTIFS($D$8:$D274,$D274)),"טעות בהזנה"))</f>
        <v/>
      </c>
      <c r="H274" s="102"/>
      <c r="I274" s="275" t="str">
        <f>IF($E274="","",IF($D274="","",INDEX('פעילויות המשרד'!G:G,MATCH($D274,'פעילויות המשרד'!$D:$D,0))))</f>
        <v/>
      </c>
      <c r="J274" s="275" t="str">
        <f>IF($E274="","",IF($D274="","",INDEX('פעילויות המשרד'!H:H,MATCH($D274,'פעילויות המשרד'!$D:$D,0))))</f>
        <v/>
      </c>
      <c r="K274" s="275" t="str">
        <f>IF($E274="","",IF($D274="","",INDEX('פעילויות המשרד'!K:K,MATCH($D274,'פעילויות המשרד'!$D:$D,0))))</f>
        <v/>
      </c>
      <c r="L274" s="275" t="str">
        <f>IF($E274="","",IF($D274="","",INDEX('פעילויות המשרד'!L:L,MATCH($D274,'פעילויות המשרד'!$D:$D,0))))</f>
        <v/>
      </c>
      <c r="M274" s="275" t="str">
        <f>IF($E274="","",IF($D274="","",INDEX('פעילויות המשרד'!X:X,MATCH($D274,'פעילויות המשרד'!$D:$D,0))))</f>
        <v/>
      </c>
      <c r="N274" s="102"/>
      <c r="O274" s="102"/>
      <c r="P274" s="100"/>
      <c r="Q274" s="100"/>
      <c r="R274" s="98"/>
      <c r="S274" s="101"/>
      <c r="T274" s="99"/>
      <c r="U274" s="103"/>
      <c r="V274" s="99"/>
      <c r="W274" s="103"/>
      <c r="X274" s="99"/>
      <c r="Y274" s="103"/>
      <c r="Z274" s="99"/>
      <c r="AA274" s="103"/>
      <c r="AB274" s="99"/>
      <c r="AC274" s="103"/>
      <c r="AD274" s="121" t="str">
        <f t="shared" si="16"/>
        <v/>
      </c>
      <c r="AE274" s="17"/>
      <c r="AI274" s="26">
        <f>ROWS($AI$7:$AI273)</f>
        <v>267</v>
      </c>
      <c r="AJ274" s="85" t="str">
        <f>IF(OR($T274="",$G274=""),"",MAX($AJ$7:$AN273)+1)</f>
        <v/>
      </c>
      <c r="AK274" s="85" t="str">
        <f>IF(OR(V274="",$G274=""),"",MAX($AJ$7:$AN273,$AJ274:AJ274)+1)</f>
        <v/>
      </c>
      <c r="AL274" s="85" t="str">
        <f>IF(OR(X274="",$G274=""),"",MAX($AJ$7:$AN273,$AJ274:AK274)+1)</f>
        <v/>
      </c>
      <c r="AM274" s="85" t="str">
        <f>IF(OR(Z274="",$G274=""),"",MAX($AJ$7:$AN273,$AJ274:AL274)+1)</f>
        <v/>
      </c>
      <c r="AN274" s="85" t="str">
        <f>IF(OR(AB274="",$G274=""),"",MAX($AJ$7:$AN273,$AJ274:AM274)+1)</f>
        <v/>
      </c>
      <c r="AP274" s="85" t="str">
        <f>IF($G274="","",MAX($AP$7:$AP273)+1)</f>
        <v/>
      </c>
      <c r="AQ274" s="85" t="str">
        <f>IF($G274="","",IF($Q274="","",RANK($Q274,$Q$8:$Q$1000,1)+COUNTIFS($Q$8:$Q274,$Q274)-1))</f>
        <v/>
      </c>
      <c r="AR274" s="85" t="str">
        <f>IF($G274="","",IF($AW274="","",RANK($AW274,$AW$8:$AW$1000,1)+COUNTIFS($AW$8:$AW274,$AW274)-1))</f>
        <v/>
      </c>
      <c r="AS274" s="85" t="str">
        <f>IF($G274="","",IF($AX274="","",RANK($AX274,$AX$8:$AX$1000,1)+COUNTIFS($AX$8:$AX274,$AX274)-1))</f>
        <v/>
      </c>
      <c r="AU274" s="85" t="str">
        <f t="shared" si="17"/>
        <v/>
      </c>
      <c r="AW274" s="209" t="str">
        <f t="shared" ca="1" si="18"/>
        <v/>
      </c>
      <c r="AX274" s="209" t="str">
        <f t="shared" ca="1" si="19"/>
        <v/>
      </c>
    </row>
    <row r="275" spans="1:50">
      <c r="A275" s="20" t="str">
        <f>IF('יעדים משרדיים ותקשובים'!$E$7="","",'יעדים משרדיים ותקשובים'!$E$7)</f>
        <v>משרד ראש הממשלה</v>
      </c>
      <c r="B275" s="20" t="str">
        <f>IF('יעדים משרדיים ותקשובים'!$I$9="","",'יעדים משרדיים ותקשובים'!$I$9)</f>
        <v>pmo</v>
      </c>
      <c r="C275" s="26">
        <f>ROWS($C$7:$C274)</f>
        <v>268</v>
      </c>
      <c r="D275" s="26" t="str">
        <f>IF(E275="","",INDEX('פעילויות המשרד'!$D$8:$D$150,MATCH(E275,'פעילויות המשרד'!$E$8:$E$150,0)))</f>
        <v/>
      </c>
      <c r="E275" s="17"/>
      <c r="F275" s="26" t="str">
        <f>IF(G275="","",COUNTIFS($D$8:$D275,$D275))</f>
        <v/>
      </c>
      <c r="G275" s="344" t="str">
        <f>IF(OR($E275="",$H275=""),"",IFERROR(CONCATENATE($D275,".",COUNTIFS($D$8:$D275,$D275)),"טעות בהזנה"))</f>
        <v/>
      </c>
      <c r="H275" s="102"/>
      <c r="I275" s="275" t="str">
        <f>IF($E275="","",IF($D275="","",INDEX('פעילויות המשרד'!G:G,MATCH($D275,'פעילויות המשרד'!$D:$D,0))))</f>
        <v/>
      </c>
      <c r="J275" s="275" t="str">
        <f>IF($E275="","",IF($D275="","",INDEX('פעילויות המשרד'!H:H,MATCH($D275,'פעילויות המשרד'!$D:$D,0))))</f>
        <v/>
      </c>
      <c r="K275" s="275" t="str">
        <f>IF($E275="","",IF($D275="","",INDEX('פעילויות המשרד'!K:K,MATCH($D275,'פעילויות המשרד'!$D:$D,0))))</f>
        <v/>
      </c>
      <c r="L275" s="275" t="str">
        <f>IF($E275="","",IF($D275="","",INDEX('פעילויות המשרד'!L:L,MATCH($D275,'פעילויות המשרד'!$D:$D,0))))</f>
        <v/>
      </c>
      <c r="M275" s="275" t="str">
        <f>IF($E275="","",IF($D275="","",INDEX('פעילויות המשרד'!X:X,MATCH($D275,'פעילויות המשרד'!$D:$D,0))))</f>
        <v/>
      </c>
      <c r="N275" s="102"/>
      <c r="O275" s="102"/>
      <c r="P275" s="100"/>
      <c r="Q275" s="100"/>
      <c r="R275" s="98"/>
      <c r="S275" s="101"/>
      <c r="T275" s="99"/>
      <c r="U275" s="103"/>
      <c r="V275" s="99"/>
      <c r="W275" s="103"/>
      <c r="X275" s="99"/>
      <c r="Y275" s="103"/>
      <c r="Z275" s="99"/>
      <c r="AA275" s="103"/>
      <c r="AB275" s="99"/>
      <c r="AC275" s="103"/>
      <c r="AD275" s="121" t="str">
        <f t="shared" si="16"/>
        <v/>
      </c>
      <c r="AE275" s="17"/>
      <c r="AI275" s="26">
        <f>ROWS($AI$7:$AI274)</f>
        <v>268</v>
      </c>
      <c r="AJ275" s="85" t="str">
        <f>IF(OR($T275="",$G275=""),"",MAX($AJ$7:$AN274)+1)</f>
        <v/>
      </c>
      <c r="AK275" s="85" t="str">
        <f>IF(OR(V275="",$G275=""),"",MAX($AJ$7:$AN274,$AJ275:AJ275)+1)</f>
        <v/>
      </c>
      <c r="AL275" s="85" t="str">
        <f>IF(OR(X275="",$G275=""),"",MAX($AJ$7:$AN274,$AJ275:AK275)+1)</f>
        <v/>
      </c>
      <c r="AM275" s="85" t="str">
        <f>IF(OR(Z275="",$G275=""),"",MAX($AJ$7:$AN274,$AJ275:AL275)+1)</f>
        <v/>
      </c>
      <c r="AN275" s="85" t="str">
        <f>IF(OR(AB275="",$G275=""),"",MAX($AJ$7:$AN274,$AJ275:AM275)+1)</f>
        <v/>
      </c>
      <c r="AP275" s="85" t="str">
        <f>IF($G275="","",MAX($AP$7:$AP274)+1)</f>
        <v/>
      </c>
      <c r="AQ275" s="85" t="str">
        <f>IF($G275="","",IF($Q275="","",RANK($Q275,$Q$8:$Q$1000,1)+COUNTIFS($Q$8:$Q275,$Q275)-1))</f>
        <v/>
      </c>
      <c r="AR275" s="85" t="str">
        <f>IF($G275="","",IF($AW275="","",RANK($AW275,$AW$8:$AW$1000,1)+COUNTIFS($AW$8:$AW275,$AW275)-1))</f>
        <v/>
      </c>
      <c r="AS275" s="85" t="str">
        <f>IF($G275="","",IF($AX275="","",RANK($AX275,$AX$8:$AX$1000,1)+COUNTIFS($AX$8:$AX275,$AX275)-1))</f>
        <v/>
      </c>
      <c r="AU275" s="85" t="str">
        <f t="shared" si="17"/>
        <v/>
      </c>
      <c r="AW275" s="209" t="str">
        <f t="shared" ca="1" si="18"/>
        <v/>
      </c>
      <c r="AX275" s="209" t="str">
        <f t="shared" ca="1" si="19"/>
        <v/>
      </c>
    </row>
    <row r="276" spans="1:50">
      <c r="A276" s="20" t="str">
        <f>IF('יעדים משרדיים ותקשובים'!$E$7="","",'יעדים משרדיים ותקשובים'!$E$7)</f>
        <v>משרד ראש הממשלה</v>
      </c>
      <c r="B276" s="20" t="str">
        <f>IF('יעדים משרדיים ותקשובים'!$I$9="","",'יעדים משרדיים ותקשובים'!$I$9)</f>
        <v>pmo</v>
      </c>
      <c r="C276" s="26">
        <f>ROWS($C$7:$C275)</f>
        <v>269</v>
      </c>
      <c r="D276" s="26" t="str">
        <f>IF(E276="","",INDEX('פעילויות המשרד'!$D$8:$D$150,MATCH(E276,'פעילויות המשרד'!$E$8:$E$150,0)))</f>
        <v/>
      </c>
      <c r="E276" s="17"/>
      <c r="F276" s="26" t="str">
        <f>IF(G276="","",COUNTIFS($D$8:$D276,$D276))</f>
        <v/>
      </c>
      <c r="G276" s="344" t="str">
        <f>IF(OR($E276="",$H276=""),"",IFERROR(CONCATENATE($D276,".",COUNTIFS($D$8:$D276,$D276)),"טעות בהזנה"))</f>
        <v/>
      </c>
      <c r="H276" s="102"/>
      <c r="I276" s="275" t="str">
        <f>IF($E276="","",IF($D276="","",INDEX('פעילויות המשרד'!G:G,MATCH($D276,'פעילויות המשרד'!$D:$D,0))))</f>
        <v/>
      </c>
      <c r="J276" s="275" t="str">
        <f>IF($E276="","",IF($D276="","",INDEX('פעילויות המשרד'!H:H,MATCH($D276,'פעילויות המשרד'!$D:$D,0))))</f>
        <v/>
      </c>
      <c r="K276" s="275" t="str">
        <f>IF($E276="","",IF($D276="","",INDEX('פעילויות המשרד'!K:K,MATCH($D276,'פעילויות המשרד'!$D:$D,0))))</f>
        <v/>
      </c>
      <c r="L276" s="275" t="str">
        <f>IF($E276="","",IF($D276="","",INDEX('פעילויות המשרד'!L:L,MATCH($D276,'פעילויות המשרד'!$D:$D,0))))</f>
        <v/>
      </c>
      <c r="M276" s="275" t="str">
        <f>IF($E276="","",IF($D276="","",INDEX('פעילויות המשרד'!X:X,MATCH($D276,'פעילויות המשרד'!$D:$D,0))))</f>
        <v/>
      </c>
      <c r="N276" s="102"/>
      <c r="O276" s="102"/>
      <c r="P276" s="100"/>
      <c r="Q276" s="100"/>
      <c r="R276" s="98"/>
      <c r="S276" s="101"/>
      <c r="T276" s="99"/>
      <c r="U276" s="103"/>
      <c r="V276" s="99"/>
      <c r="W276" s="103"/>
      <c r="X276" s="99"/>
      <c r="Y276" s="103"/>
      <c r="Z276" s="99"/>
      <c r="AA276" s="103"/>
      <c r="AB276" s="99"/>
      <c r="AC276" s="103"/>
      <c r="AD276" s="121" t="str">
        <f t="shared" si="16"/>
        <v/>
      </c>
      <c r="AE276" s="17"/>
      <c r="AI276" s="26">
        <f>ROWS($AI$7:$AI275)</f>
        <v>269</v>
      </c>
      <c r="AJ276" s="85" t="str">
        <f>IF(OR($T276="",$G276=""),"",MAX($AJ$7:$AN275)+1)</f>
        <v/>
      </c>
      <c r="AK276" s="85" t="str">
        <f>IF(OR(V276="",$G276=""),"",MAX($AJ$7:$AN275,$AJ276:AJ276)+1)</f>
        <v/>
      </c>
      <c r="AL276" s="85" t="str">
        <f>IF(OR(X276="",$G276=""),"",MAX($AJ$7:$AN275,$AJ276:AK276)+1)</f>
        <v/>
      </c>
      <c r="AM276" s="85" t="str">
        <f>IF(OR(Z276="",$G276=""),"",MAX($AJ$7:$AN275,$AJ276:AL276)+1)</f>
        <v/>
      </c>
      <c r="AN276" s="85" t="str">
        <f>IF(OR(AB276="",$G276=""),"",MAX($AJ$7:$AN275,$AJ276:AM276)+1)</f>
        <v/>
      </c>
      <c r="AP276" s="85" t="str">
        <f>IF($G276="","",MAX($AP$7:$AP275)+1)</f>
        <v/>
      </c>
      <c r="AQ276" s="85" t="str">
        <f>IF($G276="","",IF($Q276="","",RANK($Q276,$Q$8:$Q$1000,1)+COUNTIFS($Q$8:$Q276,$Q276)-1))</f>
        <v/>
      </c>
      <c r="AR276" s="85" t="str">
        <f>IF($G276="","",IF($AW276="","",RANK($AW276,$AW$8:$AW$1000,1)+COUNTIFS($AW$8:$AW276,$AW276)-1))</f>
        <v/>
      </c>
      <c r="AS276" s="85" t="str">
        <f>IF($G276="","",IF($AX276="","",RANK($AX276,$AX$8:$AX$1000,1)+COUNTIFS($AX$8:$AX276,$AX276)-1))</f>
        <v/>
      </c>
      <c r="AU276" s="85" t="str">
        <f t="shared" si="17"/>
        <v/>
      </c>
      <c r="AW276" s="209" t="str">
        <f t="shared" ca="1" si="18"/>
        <v/>
      </c>
      <c r="AX276" s="209" t="str">
        <f t="shared" ca="1" si="19"/>
        <v/>
      </c>
    </row>
    <row r="277" spans="1:50">
      <c r="A277" s="20" t="str">
        <f>IF('יעדים משרדיים ותקשובים'!$E$7="","",'יעדים משרדיים ותקשובים'!$E$7)</f>
        <v>משרד ראש הממשלה</v>
      </c>
      <c r="B277" s="20" t="str">
        <f>IF('יעדים משרדיים ותקשובים'!$I$9="","",'יעדים משרדיים ותקשובים'!$I$9)</f>
        <v>pmo</v>
      </c>
      <c r="C277" s="26">
        <f>ROWS($C$7:$C276)</f>
        <v>270</v>
      </c>
      <c r="D277" s="26" t="str">
        <f>IF(E277="","",INDEX('פעילויות המשרד'!$D$8:$D$150,MATCH(E277,'פעילויות המשרד'!$E$8:$E$150,0)))</f>
        <v/>
      </c>
      <c r="E277" s="17"/>
      <c r="F277" s="26" t="str">
        <f>IF(G277="","",COUNTIFS($D$8:$D277,$D277))</f>
        <v/>
      </c>
      <c r="G277" s="344" t="str">
        <f>IF(OR($E277="",$H277=""),"",IFERROR(CONCATENATE($D277,".",COUNTIFS($D$8:$D277,$D277)),"טעות בהזנה"))</f>
        <v/>
      </c>
      <c r="H277" s="102"/>
      <c r="I277" s="275" t="str">
        <f>IF($E277="","",IF($D277="","",INDEX('פעילויות המשרד'!G:G,MATCH($D277,'פעילויות המשרד'!$D:$D,0))))</f>
        <v/>
      </c>
      <c r="J277" s="275" t="str">
        <f>IF($E277="","",IF($D277="","",INDEX('פעילויות המשרד'!H:H,MATCH($D277,'פעילויות המשרד'!$D:$D,0))))</f>
        <v/>
      </c>
      <c r="K277" s="275" t="str">
        <f>IF($E277="","",IF($D277="","",INDEX('פעילויות המשרד'!K:K,MATCH($D277,'פעילויות המשרד'!$D:$D,0))))</f>
        <v/>
      </c>
      <c r="L277" s="275" t="str">
        <f>IF($E277="","",IF($D277="","",INDEX('פעילויות המשרד'!L:L,MATCH($D277,'פעילויות המשרד'!$D:$D,0))))</f>
        <v/>
      </c>
      <c r="M277" s="275" t="str">
        <f>IF($E277="","",IF($D277="","",INDEX('פעילויות המשרד'!X:X,MATCH($D277,'פעילויות המשרד'!$D:$D,0))))</f>
        <v/>
      </c>
      <c r="N277" s="102"/>
      <c r="O277" s="102"/>
      <c r="P277" s="100"/>
      <c r="Q277" s="100"/>
      <c r="R277" s="98"/>
      <c r="S277" s="101"/>
      <c r="T277" s="99"/>
      <c r="U277" s="103"/>
      <c r="V277" s="99"/>
      <c r="W277" s="103"/>
      <c r="X277" s="99"/>
      <c r="Y277" s="103"/>
      <c r="Z277" s="99"/>
      <c r="AA277" s="103"/>
      <c r="AB277" s="99"/>
      <c r="AC277" s="103"/>
      <c r="AD277" s="121" t="str">
        <f t="shared" si="16"/>
        <v/>
      </c>
      <c r="AE277" s="17"/>
      <c r="AI277" s="26">
        <f>ROWS($AI$7:$AI276)</f>
        <v>270</v>
      </c>
      <c r="AJ277" s="85" t="str">
        <f>IF(OR($T277="",$G277=""),"",MAX($AJ$7:$AN276)+1)</f>
        <v/>
      </c>
      <c r="AK277" s="85" t="str">
        <f>IF(OR(V277="",$G277=""),"",MAX($AJ$7:$AN276,$AJ277:AJ277)+1)</f>
        <v/>
      </c>
      <c r="AL277" s="85" t="str">
        <f>IF(OR(X277="",$G277=""),"",MAX($AJ$7:$AN276,$AJ277:AK277)+1)</f>
        <v/>
      </c>
      <c r="AM277" s="85" t="str">
        <f>IF(OR(Z277="",$G277=""),"",MAX($AJ$7:$AN276,$AJ277:AL277)+1)</f>
        <v/>
      </c>
      <c r="AN277" s="85" t="str">
        <f>IF(OR(AB277="",$G277=""),"",MAX($AJ$7:$AN276,$AJ277:AM277)+1)</f>
        <v/>
      </c>
      <c r="AP277" s="85" t="str">
        <f>IF($G277="","",MAX($AP$7:$AP276)+1)</f>
        <v/>
      </c>
      <c r="AQ277" s="85" t="str">
        <f>IF($G277="","",IF($Q277="","",RANK($Q277,$Q$8:$Q$1000,1)+COUNTIFS($Q$8:$Q277,$Q277)-1))</f>
        <v/>
      </c>
      <c r="AR277" s="85" t="str">
        <f>IF($G277="","",IF($AW277="","",RANK($AW277,$AW$8:$AW$1000,1)+COUNTIFS($AW$8:$AW277,$AW277)-1))</f>
        <v/>
      </c>
      <c r="AS277" s="85" t="str">
        <f>IF($G277="","",IF($AX277="","",RANK($AX277,$AX$8:$AX$1000,1)+COUNTIFS($AX$8:$AX277,$AX277)-1))</f>
        <v/>
      </c>
      <c r="AU277" s="85" t="str">
        <f t="shared" si="17"/>
        <v/>
      </c>
      <c r="AW277" s="209" t="str">
        <f t="shared" ca="1" si="18"/>
        <v/>
      </c>
      <c r="AX277" s="209" t="str">
        <f t="shared" ca="1" si="19"/>
        <v/>
      </c>
    </row>
    <row r="278" spans="1:50">
      <c r="A278" s="20" t="str">
        <f>IF('יעדים משרדיים ותקשובים'!$E$7="","",'יעדים משרדיים ותקשובים'!$E$7)</f>
        <v>משרד ראש הממשלה</v>
      </c>
      <c r="B278" s="20" t="str">
        <f>IF('יעדים משרדיים ותקשובים'!$I$9="","",'יעדים משרדיים ותקשובים'!$I$9)</f>
        <v>pmo</v>
      </c>
      <c r="C278" s="26">
        <f>ROWS($C$7:$C277)</f>
        <v>271</v>
      </c>
      <c r="D278" s="26" t="str">
        <f>IF(E278="","",INDEX('פעילויות המשרד'!$D$8:$D$150,MATCH(E278,'פעילויות המשרד'!$E$8:$E$150,0)))</f>
        <v/>
      </c>
      <c r="E278" s="17"/>
      <c r="F278" s="26" t="str">
        <f>IF(G278="","",COUNTIFS($D$8:$D278,$D278))</f>
        <v/>
      </c>
      <c r="G278" s="344" t="str">
        <f>IF(OR($E278="",$H278=""),"",IFERROR(CONCATENATE($D278,".",COUNTIFS($D$8:$D278,$D278)),"טעות בהזנה"))</f>
        <v/>
      </c>
      <c r="H278" s="99"/>
      <c r="I278" s="275" t="str">
        <f>IF($E278="","",IF($D278="","",INDEX('פעילויות המשרד'!G:G,MATCH($D278,'פעילויות המשרד'!$D:$D,0))))</f>
        <v/>
      </c>
      <c r="J278" s="275" t="str">
        <f>IF($E278="","",IF($D278="","",INDEX('פעילויות המשרד'!H:H,MATCH($D278,'פעילויות המשרד'!$D:$D,0))))</f>
        <v/>
      </c>
      <c r="K278" s="275" t="str">
        <f>IF($E278="","",IF($D278="","",INDEX('פעילויות המשרד'!K:K,MATCH($D278,'פעילויות המשרד'!$D:$D,0))))</f>
        <v/>
      </c>
      <c r="L278" s="275" t="str">
        <f>IF($E278="","",IF($D278="","",INDEX('פעילויות המשרד'!L:L,MATCH($D278,'פעילויות המשרד'!$D:$D,0))))</f>
        <v/>
      </c>
      <c r="M278" s="275" t="str">
        <f>IF($E278="","",IF($D278="","",INDEX('פעילויות המשרד'!X:X,MATCH($D278,'פעילויות המשרד'!$D:$D,0))))</f>
        <v/>
      </c>
      <c r="N278" s="99"/>
      <c r="O278" s="99"/>
      <c r="P278" s="100"/>
      <c r="Q278" s="100"/>
      <c r="R278" s="98"/>
      <c r="S278" s="101"/>
      <c r="T278" s="99"/>
      <c r="U278" s="103"/>
      <c r="V278" s="99"/>
      <c r="W278" s="103"/>
      <c r="X278" s="99"/>
      <c r="Y278" s="103"/>
      <c r="Z278" s="99"/>
      <c r="AA278" s="103"/>
      <c r="AB278" s="99"/>
      <c r="AC278" s="103"/>
      <c r="AD278" s="121" t="str">
        <f t="shared" si="16"/>
        <v/>
      </c>
      <c r="AE278" s="92"/>
      <c r="AI278" s="26">
        <f>ROWS($AI$7:$AI277)</f>
        <v>271</v>
      </c>
      <c r="AJ278" s="85" t="str">
        <f>IF(OR($T278="",$G278=""),"",MAX($AJ$7:$AN277)+1)</f>
        <v/>
      </c>
      <c r="AK278" s="85" t="str">
        <f>IF(OR(V278="",$G278=""),"",MAX($AJ$7:$AN277,$AJ278:AJ278)+1)</f>
        <v/>
      </c>
      <c r="AL278" s="85" t="str">
        <f>IF(OR(X278="",$G278=""),"",MAX($AJ$7:$AN277,$AJ278:AK278)+1)</f>
        <v/>
      </c>
      <c r="AM278" s="85" t="str">
        <f>IF(OR(Z278="",$G278=""),"",MAX($AJ$7:$AN277,$AJ278:AL278)+1)</f>
        <v/>
      </c>
      <c r="AN278" s="85" t="str">
        <f>IF(OR(AB278="",$G278=""),"",MAX($AJ$7:$AN277,$AJ278:AM278)+1)</f>
        <v/>
      </c>
      <c r="AP278" s="85" t="str">
        <f>IF($G278="","",MAX($AP$7:$AP277)+1)</f>
        <v/>
      </c>
      <c r="AQ278" s="85" t="str">
        <f>IF($G278="","",IF($Q278="","",RANK($Q278,$Q$8:$Q$1000,1)+COUNTIFS($Q$8:$Q278,$Q278)-1))</f>
        <v/>
      </c>
      <c r="AR278" s="85" t="str">
        <f>IF($G278="","",IF($AW278="","",RANK($AW278,$AW$8:$AW$1000,1)+COUNTIFS($AW$8:$AW278,$AW278)-1))</f>
        <v/>
      </c>
      <c r="AS278" s="85" t="str">
        <f>IF($G278="","",IF($AX278="","",RANK($AX278,$AX$8:$AX$1000,1)+COUNTIFS($AX$8:$AX278,$AX278)-1))</f>
        <v/>
      </c>
      <c r="AU278" s="85" t="str">
        <f t="shared" si="17"/>
        <v/>
      </c>
      <c r="AW278" s="209" t="str">
        <f ca="1">IF($G278="","",IF($Q278="","",IF(AND($S278&lt;1,$Q278&lt;TODAY()),$Q278,"")))</f>
        <v/>
      </c>
      <c r="AX278" s="209" t="str">
        <f t="shared" ca="1" si="19"/>
        <v/>
      </c>
    </row>
    <row r="279" spans="1:50">
      <c r="A279" s="20" t="str">
        <f>IF('יעדים משרדיים ותקשובים'!$E$7="","",'יעדים משרדיים ותקשובים'!$E$7)</f>
        <v>משרד ראש הממשלה</v>
      </c>
      <c r="B279" s="20" t="str">
        <f>IF('יעדים משרדיים ותקשובים'!$I$9="","",'יעדים משרדיים ותקשובים'!$I$9)</f>
        <v>pmo</v>
      </c>
      <c r="C279" s="26">
        <f>ROWS($C$7:$C278)</f>
        <v>272</v>
      </c>
      <c r="D279" s="26" t="str">
        <f>IF(E279="","",INDEX('פעילויות המשרד'!$D$8:$D$150,MATCH(E279,'פעילויות המשרד'!$E$8:$E$150,0)))</f>
        <v/>
      </c>
      <c r="E279" s="17"/>
      <c r="F279" s="26" t="str">
        <f>IF(G279="","",COUNTIFS($D$8:$D279,$D279))</f>
        <v/>
      </c>
      <c r="G279" s="344" t="str">
        <f>IF(OR($E279="",$H279=""),"",IFERROR(CONCATENATE($D279,".",COUNTIFS($D$8:$D279,$D279)),"טעות בהזנה"))</f>
        <v/>
      </c>
      <c r="H279" s="99"/>
      <c r="I279" s="275" t="str">
        <f>IF($E279="","",IF($D279="","",INDEX('פעילויות המשרד'!G:G,MATCH($D279,'פעילויות המשרד'!$D:$D,0))))</f>
        <v/>
      </c>
      <c r="J279" s="275" t="str">
        <f>IF($E279="","",IF($D279="","",INDEX('פעילויות המשרד'!H:H,MATCH($D279,'פעילויות המשרד'!$D:$D,0))))</f>
        <v/>
      </c>
      <c r="K279" s="275" t="str">
        <f>IF($E279="","",IF($D279="","",INDEX('פעילויות המשרד'!K:K,MATCH($D279,'פעילויות המשרד'!$D:$D,0))))</f>
        <v/>
      </c>
      <c r="L279" s="275" t="str">
        <f>IF($E279="","",IF($D279="","",INDEX('פעילויות המשרד'!L:L,MATCH($D279,'פעילויות המשרד'!$D:$D,0))))</f>
        <v/>
      </c>
      <c r="M279" s="275" t="str">
        <f>IF($E279="","",IF($D279="","",INDEX('פעילויות המשרד'!X:X,MATCH($D279,'פעילויות המשרד'!$D:$D,0))))</f>
        <v/>
      </c>
      <c r="N279" s="99"/>
      <c r="O279" s="99"/>
      <c r="P279" s="100"/>
      <c r="Q279" s="100"/>
      <c r="R279" s="98"/>
      <c r="S279" s="101"/>
      <c r="T279" s="99"/>
      <c r="U279" s="103"/>
      <c r="V279" s="99"/>
      <c r="W279" s="103"/>
      <c r="X279" s="99"/>
      <c r="Y279" s="103"/>
      <c r="Z279" s="99"/>
      <c r="AA279" s="103"/>
      <c r="AB279" s="99"/>
      <c r="AC279" s="103"/>
      <c r="AD279" s="121" t="str">
        <f t="shared" si="16"/>
        <v/>
      </c>
      <c r="AE279" s="92"/>
      <c r="AI279" s="26">
        <f>ROWS($AI$7:$AI278)</f>
        <v>272</v>
      </c>
      <c r="AJ279" s="85" t="str">
        <f>IF(OR($T279="",$G279=""),"",MAX($AJ$7:$AN278)+1)</f>
        <v/>
      </c>
      <c r="AK279" s="85" t="str">
        <f>IF(OR(V279="",$G279=""),"",MAX($AJ$7:$AN278,$AJ279:AJ279)+1)</f>
        <v/>
      </c>
      <c r="AL279" s="85" t="str">
        <f>IF(OR(X279="",$G279=""),"",MAX($AJ$7:$AN278,$AJ279:AK279)+1)</f>
        <v/>
      </c>
      <c r="AM279" s="85" t="str">
        <f>IF(OR(Z279="",$G279=""),"",MAX($AJ$7:$AN278,$AJ279:AL279)+1)</f>
        <v/>
      </c>
      <c r="AN279" s="85" t="str">
        <f>IF(OR(AB279="",$G279=""),"",MAX($AJ$7:$AN278,$AJ279:AM279)+1)</f>
        <v/>
      </c>
      <c r="AP279" s="85" t="str">
        <f>IF($G279="","",MAX($AP$7:$AP278)+1)</f>
        <v/>
      </c>
      <c r="AQ279" s="85" t="str">
        <f>IF($G279="","",IF($Q279="","",RANK($Q279,$Q$8:$Q$1000,1)+COUNTIFS($Q$8:$Q279,$Q279)-1))</f>
        <v/>
      </c>
      <c r="AR279" s="85" t="str">
        <f>IF($G279="","",IF($AW279="","",RANK($AW279,$AW$8:$AW$1000,1)+COUNTIFS($AW$8:$AW279,$AW279)-1))</f>
        <v/>
      </c>
      <c r="AS279" s="85" t="str">
        <f>IF($G279="","",IF($AX279="","",RANK($AX279,$AX$8:$AX$1000,1)+COUNTIFS($AX$8:$AX279,$AX279)-1))</f>
        <v/>
      </c>
      <c r="AU279" s="85" t="str">
        <f t="shared" si="17"/>
        <v/>
      </c>
      <c r="AW279" s="209" t="str">
        <f ca="1">IF($G279="","",IF($Q279="","",IF(AND($S279&lt;1,$Q279&lt;TODAY()),$Q279,"")))</f>
        <v/>
      </c>
      <c r="AX279" s="209" t="str">
        <f t="shared" ca="1" si="19"/>
        <v/>
      </c>
    </row>
    <row r="280" spans="1:50">
      <c r="A280" s="20" t="str">
        <f>IF('יעדים משרדיים ותקשובים'!$E$7="","",'יעדים משרדיים ותקשובים'!$E$7)</f>
        <v>משרד ראש הממשלה</v>
      </c>
      <c r="B280" s="20" t="str">
        <f>IF('יעדים משרדיים ותקשובים'!$I$9="","",'יעדים משרדיים ותקשובים'!$I$9)</f>
        <v>pmo</v>
      </c>
      <c r="C280" s="26">
        <f>ROWS($C$7:$C279)</f>
        <v>273</v>
      </c>
      <c r="D280" s="26" t="str">
        <f>IF(E280="","",INDEX('פעילויות המשרד'!$D$8:$D$150,MATCH(E280,'פעילויות המשרד'!$E$8:$E$150,0)))</f>
        <v/>
      </c>
      <c r="E280" s="17"/>
      <c r="F280" s="26" t="str">
        <f>IF(G280="","",COUNTIFS($D$8:$D280,$D280))</f>
        <v/>
      </c>
      <c r="G280" s="344" t="str">
        <f>IF(OR($E280="",$H280=""),"",IFERROR(CONCATENATE($D280,".",COUNTIFS($D$8:$D280,$D280)),"טעות בהזנה"))</f>
        <v/>
      </c>
      <c r="H280" s="99"/>
      <c r="I280" s="275" t="str">
        <f>IF($E280="","",IF($D280="","",INDEX('פעילויות המשרד'!G:G,MATCH($D280,'פעילויות המשרד'!$D:$D,0))))</f>
        <v/>
      </c>
      <c r="J280" s="275" t="str">
        <f>IF($E280="","",IF($D280="","",INDEX('פעילויות המשרד'!H:H,MATCH($D280,'פעילויות המשרד'!$D:$D,0))))</f>
        <v/>
      </c>
      <c r="K280" s="275" t="str">
        <f>IF($E280="","",IF($D280="","",INDEX('פעילויות המשרד'!K:K,MATCH($D280,'פעילויות המשרד'!$D:$D,0))))</f>
        <v/>
      </c>
      <c r="L280" s="275" t="str">
        <f>IF($E280="","",IF($D280="","",INDEX('פעילויות המשרד'!L:L,MATCH($D280,'פעילויות המשרד'!$D:$D,0))))</f>
        <v/>
      </c>
      <c r="M280" s="275" t="str">
        <f>IF($E280="","",IF($D280="","",INDEX('פעילויות המשרד'!X:X,MATCH($D280,'פעילויות המשרד'!$D:$D,0))))</f>
        <v/>
      </c>
      <c r="N280" s="99"/>
      <c r="O280" s="99"/>
      <c r="P280" s="100"/>
      <c r="Q280" s="100"/>
      <c r="R280" s="98"/>
      <c r="S280" s="101"/>
      <c r="T280" s="99"/>
      <c r="U280" s="103"/>
      <c r="V280" s="99"/>
      <c r="W280" s="103"/>
      <c r="X280" s="99"/>
      <c r="Y280" s="103"/>
      <c r="Z280" s="99"/>
      <c r="AA280" s="103"/>
      <c r="AB280" s="99"/>
      <c r="AC280" s="103"/>
      <c r="AD280" s="121" t="str">
        <f t="shared" si="16"/>
        <v/>
      </c>
      <c r="AE280" s="92"/>
      <c r="AI280" s="26">
        <f>ROWS($AI$7:$AI279)</f>
        <v>273</v>
      </c>
      <c r="AJ280" s="85" t="str">
        <f>IF(OR($T280="",$G280=""),"",MAX($AJ$7:$AN279)+1)</f>
        <v/>
      </c>
      <c r="AK280" s="85" t="str">
        <f>IF(OR(V280="",$G280=""),"",MAX($AJ$7:$AN279,$AJ280:AJ280)+1)</f>
        <v/>
      </c>
      <c r="AL280" s="85" t="str">
        <f>IF(OR(X280="",$G280=""),"",MAX($AJ$7:$AN279,$AJ280:AK280)+1)</f>
        <v/>
      </c>
      <c r="AM280" s="85" t="str">
        <f>IF(OR(Z280="",$G280=""),"",MAX($AJ$7:$AN279,$AJ280:AL280)+1)</f>
        <v/>
      </c>
      <c r="AN280" s="85" t="str">
        <f>IF(OR(AB280="",$G280=""),"",MAX($AJ$7:$AN279,$AJ280:AM280)+1)</f>
        <v/>
      </c>
      <c r="AP280" s="85" t="str">
        <f>IF($G280="","",MAX($AP$7:$AP279)+1)</f>
        <v/>
      </c>
      <c r="AQ280" s="85" t="str">
        <f>IF($G280="","",IF($Q280="","",RANK($Q280,$Q$8:$Q$1000,1)+COUNTIFS($Q$8:$Q280,$Q280)-1))</f>
        <v/>
      </c>
      <c r="AR280" s="85" t="str">
        <f>IF($G280="","",IF($AW280="","",RANK($AW280,$AW$8:$AW$1000,1)+COUNTIFS($AW$8:$AW280,$AW280)-1))</f>
        <v/>
      </c>
      <c r="AS280" s="85" t="str">
        <f>IF($G280="","",IF($AX280="","",RANK($AX280,$AX$8:$AX$1000,1)+COUNTIFS($AX$8:$AX280,$AX280)-1))</f>
        <v/>
      </c>
      <c r="AU280" s="85" t="str">
        <f t="shared" si="17"/>
        <v/>
      </c>
      <c r="AW280" s="209" t="str">
        <f ca="1">IF($G280="","",IF($Q280="","",IF(AND($S280&lt;1,$Q280&lt;TODAY()),$Q280,"")))</f>
        <v/>
      </c>
      <c r="AX280" s="209" t="str">
        <f t="shared" ca="1" si="19"/>
        <v/>
      </c>
    </row>
    <row r="281" spans="1:50">
      <c r="A281" s="20" t="str">
        <f>IF('יעדים משרדיים ותקשובים'!$E$7="","",'יעדים משרדיים ותקשובים'!$E$7)</f>
        <v>משרד ראש הממשלה</v>
      </c>
      <c r="B281" s="20" t="str">
        <f>IF('יעדים משרדיים ותקשובים'!$I$9="","",'יעדים משרדיים ותקשובים'!$I$9)</f>
        <v>pmo</v>
      </c>
      <c r="C281" s="26">
        <f>ROWS($C$7:$C280)</f>
        <v>274</v>
      </c>
      <c r="D281" s="26" t="str">
        <f>IF(E281="","",INDEX('פעילויות המשרד'!$D$8:$D$150,MATCH(E281,'פעילויות המשרד'!$E$8:$E$150,0)))</f>
        <v/>
      </c>
      <c r="E281" s="17"/>
      <c r="F281" s="26" t="str">
        <f>IF(G281="","",COUNTIFS($D$8:$D281,$D281))</f>
        <v/>
      </c>
      <c r="G281" s="344" t="str">
        <f>IF(OR($E281="",$H281=""),"",IFERROR(CONCATENATE($D281,".",COUNTIFS($D$8:$D281,$D281)),"טעות בהזנה"))</f>
        <v/>
      </c>
      <c r="H281" s="102"/>
      <c r="I281" s="275" t="str">
        <f>IF($E281="","",IF($D281="","",INDEX('פעילויות המשרד'!G:G,MATCH($D281,'פעילויות המשרד'!$D:$D,0))))</f>
        <v/>
      </c>
      <c r="J281" s="275" t="str">
        <f>IF($E281="","",IF($D281="","",INDEX('פעילויות המשרד'!H:H,MATCH($D281,'פעילויות המשרד'!$D:$D,0))))</f>
        <v/>
      </c>
      <c r="K281" s="275" t="str">
        <f>IF($E281="","",IF($D281="","",INDEX('פעילויות המשרד'!K:K,MATCH($D281,'פעילויות המשרד'!$D:$D,0))))</f>
        <v/>
      </c>
      <c r="L281" s="275" t="str">
        <f>IF($E281="","",IF($D281="","",INDEX('פעילויות המשרד'!L:L,MATCH($D281,'פעילויות המשרד'!$D:$D,0))))</f>
        <v/>
      </c>
      <c r="M281" s="275" t="str">
        <f>IF($E281="","",IF($D281="","",INDEX('פעילויות המשרד'!X:X,MATCH($D281,'פעילויות המשרד'!$D:$D,0))))</f>
        <v/>
      </c>
      <c r="N281" s="102"/>
      <c r="O281" s="102"/>
      <c r="P281" s="100"/>
      <c r="Q281" s="100"/>
      <c r="R281" s="98"/>
      <c r="S281" s="101"/>
      <c r="T281" s="99"/>
      <c r="U281" s="103"/>
      <c r="V281" s="99"/>
      <c r="W281" s="103"/>
      <c r="X281" s="99"/>
      <c r="Y281" s="103"/>
      <c r="Z281" s="99"/>
      <c r="AA281" s="103"/>
      <c r="AB281" s="99"/>
      <c r="AC281" s="103"/>
      <c r="AD281" s="121" t="str">
        <f t="shared" si="16"/>
        <v/>
      </c>
      <c r="AE281" s="17"/>
      <c r="AI281" s="26">
        <f>ROWS($AI$7:$AI280)</f>
        <v>274</v>
      </c>
      <c r="AJ281" s="85" t="str">
        <f>IF(OR($T281="",$G281=""),"",MAX($AJ$7:$AN280)+1)</f>
        <v/>
      </c>
      <c r="AK281" s="85" t="str">
        <f>IF(OR(V281="",$G281=""),"",MAX($AJ$7:$AN280,$AJ281:AJ281)+1)</f>
        <v/>
      </c>
      <c r="AL281" s="85" t="str">
        <f>IF(OR(X281="",$G281=""),"",MAX($AJ$7:$AN280,$AJ281:AK281)+1)</f>
        <v/>
      </c>
      <c r="AM281" s="85" t="str">
        <f>IF(OR(Z281="",$G281=""),"",MAX($AJ$7:$AN280,$AJ281:AL281)+1)</f>
        <v/>
      </c>
      <c r="AN281" s="85" t="str">
        <f>IF(OR(AB281="",$G281=""),"",MAX($AJ$7:$AN280,$AJ281:AM281)+1)</f>
        <v/>
      </c>
      <c r="AP281" s="85" t="str">
        <f>IF($G281="","",MAX($AP$7:$AP280)+1)</f>
        <v/>
      </c>
      <c r="AQ281" s="85" t="str">
        <f>IF($G281="","",IF($Q281="","",RANK($Q281,$Q$8:$Q$1000,1)+COUNTIFS($Q$8:$Q281,$Q281)-1))</f>
        <v/>
      </c>
      <c r="AR281" s="85" t="str">
        <f>IF($G281="","",IF($AW281="","",RANK($AW281,$AW$8:$AW$1000,1)+COUNTIFS($AW$8:$AW281,$AW281)-1))</f>
        <v/>
      </c>
      <c r="AS281" s="85" t="str">
        <f>IF($G281="","",IF($AX281="","",RANK($AX281,$AX$8:$AX$1000,1)+COUNTIFS($AX$8:$AX281,$AX281)-1))</f>
        <v/>
      </c>
      <c r="AU281" s="85" t="str">
        <f t="shared" si="17"/>
        <v/>
      </c>
      <c r="AW281" s="209" t="str">
        <f ca="1">IF($G281="","",IF($Q281="","",IF(AND($S281&lt;1,$Q281&lt;TODAY()),$Q281,"")))</f>
        <v/>
      </c>
      <c r="AX281" s="209" t="str">
        <f t="shared" ca="1" si="19"/>
        <v/>
      </c>
    </row>
    <row r="282" spans="1:50">
      <c r="A282" s="20" t="str">
        <f>IF('יעדים משרדיים ותקשובים'!$E$7="","",'יעדים משרדיים ותקשובים'!$E$7)</f>
        <v>משרד ראש הממשלה</v>
      </c>
      <c r="B282" s="20" t="str">
        <f>IF('יעדים משרדיים ותקשובים'!$I$9="","",'יעדים משרדיים ותקשובים'!$I$9)</f>
        <v>pmo</v>
      </c>
      <c r="C282" s="26">
        <f>ROWS($C$7:$C281)</f>
        <v>275</v>
      </c>
      <c r="D282" s="26" t="str">
        <f>IF(E282="","",INDEX('פעילויות המשרד'!$D$8:$D$150,MATCH(E282,'פעילויות המשרד'!$E$8:$E$150,0)))</f>
        <v/>
      </c>
      <c r="E282" s="17"/>
      <c r="F282" s="26" t="str">
        <f>IF(G282="","",COUNTIFS($D$8:$D282,$D282))</f>
        <v/>
      </c>
      <c r="G282" s="344" t="str">
        <f>IF(OR($E282="",$H282=""),"",IFERROR(CONCATENATE($D282,".",COUNTIFS($D$8:$D282,$D282)),"טעות בהזנה"))</f>
        <v/>
      </c>
      <c r="H282" s="102"/>
      <c r="I282" s="275" t="str">
        <f>IF($E282="","",IF($D282="","",INDEX('פעילויות המשרד'!G:G,MATCH($D282,'פעילויות המשרד'!$D:$D,0))))</f>
        <v/>
      </c>
      <c r="J282" s="275" t="str">
        <f>IF($E282="","",IF($D282="","",INDEX('פעילויות המשרד'!H:H,MATCH($D282,'פעילויות המשרד'!$D:$D,0))))</f>
        <v/>
      </c>
      <c r="K282" s="275" t="str">
        <f>IF($E282="","",IF($D282="","",INDEX('פעילויות המשרד'!K:K,MATCH($D282,'פעילויות המשרד'!$D:$D,0))))</f>
        <v/>
      </c>
      <c r="L282" s="275" t="str">
        <f>IF($E282="","",IF($D282="","",INDEX('פעילויות המשרד'!L:L,MATCH($D282,'פעילויות המשרד'!$D:$D,0))))</f>
        <v/>
      </c>
      <c r="M282" s="275" t="str">
        <f>IF($E282="","",IF($D282="","",INDEX('פעילויות המשרד'!X:X,MATCH($D282,'פעילויות המשרד'!$D:$D,0))))</f>
        <v/>
      </c>
      <c r="N282" s="102"/>
      <c r="O282" s="102"/>
      <c r="P282" s="100"/>
      <c r="Q282" s="100"/>
      <c r="R282" s="98"/>
      <c r="S282" s="101"/>
      <c r="T282" s="99"/>
      <c r="U282" s="103"/>
      <c r="V282" s="99"/>
      <c r="W282" s="103"/>
      <c r="X282" s="99"/>
      <c r="Y282" s="103"/>
      <c r="Z282" s="99"/>
      <c r="AA282" s="103"/>
      <c r="AB282" s="99"/>
      <c r="AC282" s="103"/>
      <c r="AD282" s="121" t="str">
        <f t="shared" si="16"/>
        <v/>
      </c>
      <c r="AE282" s="17"/>
      <c r="AI282" s="26">
        <f>ROWS($AI$7:$AI281)</f>
        <v>275</v>
      </c>
      <c r="AJ282" s="85" t="str">
        <f>IF(OR($T282="",$G282=""),"",MAX($AJ$7:$AN281)+1)</f>
        <v/>
      </c>
      <c r="AK282" s="85" t="str">
        <f>IF(OR(V282="",$G282=""),"",MAX($AJ$7:$AN281,$AJ282:AJ282)+1)</f>
        <v/>
      </c>
      <c r="AL282" s="85" t="str">
        <f>IF(OR(X282="",$G282=""),"",MAX($AJ$7:$AN281,$AJ282:AK282)+1)</f>
        <v/>
      </c>
      <c r="AM282" s="85" t="str">
        <f>IF(OR(Z282="",$G282=""),"",MAX($AJ$7:$AN281,$AJ282:AL282)+1)</f>
        <v/>
      </c>
      <c r="AN282" s="85" t="str">
        <f>IF(OR(AB282="",$G282=""),"",MAX($AJ$7:$AN281,$AJ282:AM282)+1)</f>
        <v/>
      </c>
      <c r="AP282" s="85" t="str">
        <f>IF($G282="","",MAX($AP$7:$AP281)+1)</f>
        <v/>
      </c>
      <c r="AQ282" s="85" t="str">
        <f>IF($G282="","",IF($Q282="","",RANK($Q282,$Q$8:$Q$1000,1)+COUNTIFS($Q$8:$Q282,$Q282)-1))</f>
        <v/>
      </c>
      <c r="AR282" s="85" t="str">
        <f>IF($G282="","",IF($AW282="","",RANK($AW282,$AW$8:$AW$1000,1)+COUNTIFS($AW$8:$AW282,$AW282)-1))</f>
        <v/>
      </c>
      <c r="AS282" s="85" t="str">
        <f>IF($G282="","",IF($AX282="","",RANK($AX282,$AX$8:$AX$1000,1)+COUNTIFS($AX$8:$AX282,$AX282)-1))</f>
        <v/>
      </c>
      <c r="AU282" s="85" t="str">
        <f t="shared" si="17"/>
        <v/>
      </c>
      <c r="AW282" s="209" t="str">
        <f ca="1">IF($G282="","",IF($Q282="","",IF(AND($S282&lt;1,$Q282&lt;TODAY()),$Q282,"")))</f>
        <v/>
      </c>
      <c r="AX282" s="209" t="str">
        <f t="shared" ca="1" si="19"/>
        <v/>
      </c>
    </row>
    <row r="283" spans="1:50">
      <c r="A283" s="20" t="str">
        <f>IF('יעדים משרדיים ותקשובים'!$E$7="","",'יעדים משרדיים ותקשובים'!$E$7)</f>
        <v>משרד ראש הממשלה</v>
      </c>
      <c r="B283" s="20" t="str">
        <f>IF('יעדים משרדיים ותקשובים'!$I$9="","",'יעדים משרדיים ותקשובים'!$I$9)</f>
        <v>pmo</v>
      </c>
      <c r="C283" s="26">
        <f>ROWS($C$7:$C282)</f>
        <v>276</v>
      </c>
      <c r="D283" s="26" t="str">
        <f>IF(E283="","",INDEX('פעילויות המשרד'!$D$8:$D$150,MATCH(E283,'פעילויות המשרד'!$E$8:$E$150,0)))</f>
        <v/>
      </c>
      <c r="E283" s="17"/>
      <c r="F283" s="26" t="str">
        <f>IF(G283="","",COUNTIFS($D$8:$D283,$D283))</f>
        <v/>
      </c>
      <c r="G283" s="344" t="str">
        <f>IF(OR($E283="",$H283=""),"",IFERROR(CONCATENATE($D283,".",COUNTIFS($D$8:$D283,$D283)),"טעות בהזנה"))</f>
        <v/>
      </c>
      <c r="H283" s="102"/>
      <c r="I283" s="275" t="str">
        <f>IF($E283="","",IF($D283="","",INDEX('פעילויות המשרד'!G:G,MATCH($D283,'פעילויות המשרד'!$D:$D,0))))</f>
        <v/>
      </c>
      <c r="J283" s="275" t="str">
        <f>IF($E283="","",IF($D283="","",INDEX('פעילויות המשרד'!H:H,MATCH($D283,'פעילויות המשרד'!$D:$D,0))))</f>
        <v/>
      </c>
      <c r="K283" s="275" t="str">
        <f>IF($E283="","",IF($D283="","",INDEX('פעילויות המשרד'!K:K,MATCH($D283,'פעילויות המשרד'!$D:$D,0))))</f>
        <v/>
      </c>
      <c r="L283" s="275" t="str">
        <f>IF($E283="","",IF($D283="","",INDEX('פעילויות המשרד'!L:L,MATCH($D283,'פעילויות המשרד'!$D:$D,0))))</f>
        <v/>
      </c>
      <c r="M283" s="275" t="str">
        <f>IF($E283="","",IF($D283="","",INDEX('פעילויות המשרד'!X:X,MATCH($D283,'פעילויות המשרד'!$D:$D,0))))</f>
        <v/>
      </c>
      <c r="N283" s="102"/>
      <c r="O283" s="102"/>
      <c r="P283" s="100"/>
      <c r="Q283" s="100"/>
      <c r="R283" s="98"/>
      <c r="S283" s="101"/>
      <c r="T283" s="99"/>
      <c r="U283" s="103"/>
      <c r="V283" s="99"/>
      <c r="W283" s="103"/>
      <c r="X283" s="99"/>
      <c r="Y283" s="103"/>
      <c r="Z283" s="99"/>
      <c r="AA283" s="103"/>
      <c r="AB283" s="99"/>
      <c r="AC283" s="103"/>
      <c r="AD283" s="121" t="str">
        <f t="shared" si="16"/>
        <v/>
      </c>
      <c r="AE283" s="17"/>
      <c r="AI283" s="26">
        <f>ROWS($AI$7:$AI282)</f>
        <v>276</v>
      </c>
      <c r="AJ283" s="85" t="str">
        <f>IF(OR($T283="",$G283=""),"",MAX($AJ$7:$AN282)+1)</f>
        <v/>
      </c>
      <c r="AK283" s="85" t="str">
        <f>IF(OR(V283="",$G283=""),"",MAX($AJ$7:$AN282,$AJ283:AJ283)+1)</f>
        <v/>
      </c>
      <c r="AL283" s="85" t="str">
        <f>IF(OR(X283="",$G283=""),"",MAX($AJ$7:$AN282,$AJ283:AK283)+1)</f>
        <v/>
      </c>
      <c r="AM283" s="85" t="str">
        <f>IF(OR(Z283="",$G283=""),"",MAX($AJ$7:$AN282,$AJ283:AL283)+1)</f>
        <v/>
      </c>
      <c r="AN283" s="85" t="str">
        <f>IF(OR(AB283="",$G283=""),"",MAX($AJ$7:$AN282,$AJ283:AM283)+1)</f>
        <v/>
      </c>
      <c r="AP283" s="85" t="str">
        <f>IF($G283="","",MAX($AP$7:$AP282)+1)</f>
        <v/>
      </c>
      <c r="AQ283" s="85" t="str">
        <f>IF($G283="","",IF($Q283="","",RANK($Q283,$Q$8:$Q$1000,1)+COUNTIFS($Q$8:$Q283,$Q283)-1))</f>
        <v/>
      </c>
      <c r="AR283" s="85" t="str">
        <f>IF($G283="","",IF($AW283="","",RANK($AW283,$AW$8:$AW$1000,1)+COUNTIFS($AW$8:$AW283,$AW283)-1))</f>
        <v/>
      </c>
      <c r="AS283" s="85" t="str">
        <f>IF($G283="","",IF($AX283="","",RANK($AX283,$AX$8:$AX$1000,1)+COUNTIFS($AX$8:$AX283,$AX283)-1))</f>
        <v/>
      </c>
      <c r="AU283" s="85" t="str">
        <f t="shared" si="17"/>
        <v/>
      </c>
      <c r="AW283" s="209" t="str">
        <f t="shared" ca="1" si="18"/>
        <v/>
      </c>
      <c r="AX283" s="209" t="str">
        <f t="shared" ca="1" si="19"/>
        <v/>
      </c>
    </row>
    <row r="284" spans="1:50">
      <c r="A284" s="20" t="str">
        <f>IF('יעדים משרדיים ותקשובים'!$E$7="","",'יעדים משרדיים ותקשובים'!$E$7)</f>
        <v>משרד ראש הממשלה</v>
      </c>
      <c r="B284" s="20" t="str">
        <f>IF('יעדים משרדיים ותקשובים'!$I$9="","",'יעדים משרדיים ותקשובים'!$I$9)</f>
        <v>pmo</v>
      </c>
      <c r="C284" s="26">
        <f>ROWS($C$7:$C283)</f>
        <v>277</v>
      </c>
      <c r="D284" s="26" t="str">
        <f>IF(E284="","",INDEX('פעילויות המשרד'!$D$8:$D$150,MATCH(E284,'פעילויות המשרד'!$E$8:$E$150,0)))</f>
        <v/>
      </c>
      <c r="E284" s="17"/>
      <c r="F284" s="26" t="str">
        <f>IF(G284="","",COUNTIFS($D$8:$D284,$D284))</f>
        <v/>
      </c>
      <c r="G284" s="344" t="str">
        <f>IF(OR($E284="",$H284=""),"",IFERROR(CONCATENATE($D284,".",COUNTIFS($D$8:$D284,$D284)),"טעות בהזנה"))</f>
        <v/>
      </c>
      <c r="H284" s="102"/>
      <c r="I284" s="275" t="str">
        <f>IF($E284="","",IF($D284="","",INDEX('פעילויות המשרד'!G:G,MATCH($D284,'פעילויות המשרד'!$D:$D,0))))</f>
        <v/>
      </c>
      <c r="J284" s="275" t="str">
        <f>IF($E284="","",IF($D284="","",INDEX('פעילויות המשרד'!H:H,MATCH($D284,'פעילויות המשרד'!$D:$D,0))))</f>
        <v/>
      </c>
      <c r="K284" s="275" t="str">
        <f>IF($E284="","",IF($D284="","",INDEX('פעילויות המשרד'!K:K,MATCH($D284,'פעילויות המשרד'!$D:$D,0))))</f>
        <v/>
      </c>
      <c r="L284" s="275" t="str">
        <f>IF($E284="","",IF($D284="","",INDEX('פעילויות המשרד'!L:L,MATCH($D284,'פעילויות המשרד'!$D:$D,0))))</f>
        <v/>
      </c>
      <c r="M284" s="275" t="str">
        <f>IF($E284="","",IF($D284="","",INDEX('פעילויות המשרד'!X:X,MATCH($D284,'פעילויות המשרד'!$D:$D,0))))</f>
        <v/>
      </c>
      <c r="N284" s="102"/>
      <c r="O284" s="102"/>
      <c r="P284" s="100"/>
      <c r="Q284" s="100"/>
      <c r="R284" s="98"/>
      <c r="S284" s="101"/>
      <c r="T284" s="99"/>
      <c r="U284" s="103"/>
      <c r="V284" s="99"/>
      <c r="W284" s="103"/>
      <c r="X284" s="99"/>
      <c r="Y284" s="103"/>
      <c r="Z284" s="99"/>
      <c r="AA284" s="103"/>
      <c r="AB284" s="99"/>
      <c r="AC284" s="103"/>
      <c r="AD284" s="121" t="str">
        <f t="shared" si="16"/>
        <v/>
      </c>
      <c r="AE284" s="17"/>
      <c r="AI284" s="26">
        <f>ROWS($AI$7:$AI283)</f>
        <v>277</v>
      </c>
      <c r="AJ284" s="85" t="str">
        <f>IF(OR($T284="",$G284=""),"",MAX($AJ$7:$AN283)+1)</f>
        <v/>
      </c>
      <c r="AK284" s="85" t="str">
        <f>IF(OR(V284="",$G284=""),"",MAX($AJ$7:$AN283,$AJ284:AJ284)+1)</f>
        <v/>
      </c>
      <c r="AL284" s="85" t="str">
        <f>IF(OR(X284="",$G284=""),"",MAX($AJ$7:$AN283,$AJ284:AK284)+1)</f>
        <v/>
      </c>
      <c r="AM284" s="85" t="str">
        <f>IF(OR(Z284="",$G284=""),"",MAX($AJ$7:$AN283,$AJ284:AL284)+1)</f>
        <v/>
      </c>
      <c r="AN284" s="85" t="str">
        <f>IF(OR(AB284="",$G284=""),"",MAX($AJ$7:$AN283,$AJ284:AM284)+1)</f>
        <v/>
      </c>
      <c r="AP284" s="85" t="str">
        <f>IF($G284="","",MAX($AP$7:$AP283)+1)</f>
        <v/>
      </c>
      <c r="AQ284" s="85" t="str">
        <f>IF($G284="","",IF($Q284="","",RANK($Q284,$Q$8:$Q$1000,1)+COUNTIFS($Q$8:$Q284,$Q284)-1))</f>
        <v/>
      </c>
      <c r="AR284" s="85" t="str">
        <f>IF($G284="","",IF($AW284="","",RANK($AW284,$AW$8:$AW$1000,1)+COUNTIFS($AW$8:$AW284,$AW284)-1))</f>
        <v/>
      </c>
      <c r="AS284" s="85" t="str">
        <f>IF($G284="","",IF($AX284="","",RANK($AX284,$AX$8:$AX$1000,1)+COUNTIFS($AX$8:$AX284,$AX284)-1))</f>
        <v/>
      </c>
      <c r="AU284" s="85" t="str">
        <f t="shared" si="17"/>
        <v/>
      </c>
      <c r="AW284" s="209" t="str">
        <f t="shared" ca="1" si="18"/>
        <v/>
      </c>
      <c r="AX284" s="209" t="str">
        <f t="shared" ca="1" si="19"/>
        <v/>
      </c>
    </row>
    <row r="285" spans="1:50">
      <c r="A285" s="20" t="str">
        <f>IF('יעדים משרדיים ותקשובים'!$E$7="","",'יעדים משרדיים ותקשובים'!$E$7)</f>
        <v>משרד ראש הממשלה</v>
      </c>
      <c r="B285" s="20" t="str">
        <f>IF('יעדים משרדיים ותקשובים'!$I$9="","",'יעדים משרדיים ותקשובים'!$I$9)</f>
        <v>pmo</v>
      </c>
      <c r="C285" s="26">
        <f>ROWS($C$7:$C284)</f>
        <v>278</v>
      </c>
      <c r="D285" s="26" t="str">
        <f>IF(E285="","",INDEX('פעילויות המשרד'!$D$8:$D$150,MATCH(E285,'פעילויות המשרד'!$E$8:$E$150,0)))</f>
        <v/>
      </c>
      <c r="E285" s="17"/>
      <c r="F285" s="26" t="str">
        <f>IF(G285="","",COUNTIFS($D$8:$D285,$D285))</f>
        <v/>
      </c>
      <c r="G285" s="344" t="str">
        <f>IF(OR($E285="",$H285=""),"",IFERROR(CONCATENATE($D285,".",COUNTIFS($D$8:$D285,$D285)),"טעות בהזנה"))</f>
        <v/>
      </c>
      <c r="H285" s="102"/>
      <c r="I285" s="275" t="str">
        <f>IF($E285="","",IF($D285="","",INDEX('פעילויות המשרד'!G:G,MATCH($D285,'פעילויות המשרד'!$D:$D,0))))</f>
        <v/>
      </c>
      <c r="J285" s="275" t="str">
        <f>IF($E285="","",IF($D285="","",INDEX('פעילויות המשרד'!H:H,MATCH($D285,'פעילויות המשרד'!$D:$D,0))))</f>
        <v/>
      </c>
      <c r="K285" s="275" t="str">
        <f>IF($E285="","",IF($D285="","",INDEX('פעילויות המשרד'!K:K,MATCH($D285,'פעילויות המשרד'!$D:$D,0))))</f>
        <v/>
      </c>
      <c r="L285" s="275" t="str">
        <f>IF($E285="","",IF($D285="","",INDEX('פעילויות המשרד'!L:L,MATCH($D285,'פעילויות המשרד'!$D:$D,0))))</f>
        <v/>
      </c>
      <c r="M285" s="275" t="str">
        <f>IF($E285="","",IF($D285="","",INDEX('פעילויות המשרד'!X:X,MATCH($D285,'פעילויות המשרד'!$D:$D,0))))</f>
        <v/>
      </c>
      <c r="N285" s="102"/>
      <c r="O285" s="102"/>
      <c r="P285" s="100"/>
      <c r="Q285" s="100"/>
      <c r="R285" s="98"/>
      <c r="S285" s="101"/>
      <c r="T285" s="99"/>
      <c r="U285" s="103"/>
      <c r="V285" s="99"/>
      <c r="W285" s="103"/>
      <c r="X285" s="99"/>
      <c r="Y285" s="103"/>
      <c r="Z285" s="99"/>
      <c r="AA285" s="103"/>
      <c r="AB285" s="99"/>
      <c r="AC285" s="103"/>
      <c r="AD285" s="121" t="str">
        <f t="shared" si="16"/>
        <v/>
      </c>
      <c r="AE285" s="17"/>
      <c r="AI285" s="26">
        <f>ROWS($AI$7:$AI284)</f>
        <v>278</v>
      </c>
      <c r="AJ285" s="85" t="str">
        <f>IF(OR($T285="",$G285=""),"",MAX($AJ$7:$AN284)+1)</f>
        <v/>
      </c>
      <c r="AK285" s="85" t="str">
        <f>IF(OR(V285="",$G285=""),"",MAX($AJ$7:$AN284,$AJ285:AJ285)+1)</f>
        <v/>
      </c>
      <c r="AL285" s="85" t="str">
        <f>IF(OR(X285="",$G285=""),"",MAX($AJ$7:$AN284,$AJ285:AK285)+1)</f>
        <v/>
      </c>
      <c r="AM285" s="85" t="str">
        <f>IF(OR(Z285="",$G285=""),"",MAX($AJ$7:$AN284,$AJ285:AL285)+1)</f>
        <v/>
      </c>
      <c r="AN285" s="85" t="str">
        <f>IF(OR(AB285="",$G285=""),"",MAX($AJ$7:$AN284,$AJ285:AM285)+1)</f>
        <v/>
      </c>
      <c r="AP285" s="85" t="str">
        <f>IF($G285="","",MAX($AP$7:$AP284)+1)</f>
        <v/>
      </c>
      <c r="AQ285" s="85" t="str">
        <f>IF($G285="","",IF($Q285="","",RANK($Q285,$Q$8:$Q$1000,1)+COUNTIFS($Q$8:$Q285,$Q285)-1))</f>
        <v/>
      </c>
      <c r="AR285" s="85" t="str">
        <f>IF($G285="","",IF($AW285="","",RANK($AW285,$AW$8:$AW$1000,1)+COUNTIFS($AW$8:$AW285,$AW285)-1))</f>
        <v/>
      </c>
      <c r="AS285" s="85" t="str">
        <f>IF($G285="","",IF($AX285="","",RANK($AX285,$AX$8:$AX$1000,1)+COUNTIFS($AX$8:$AX285,$AX285)-1))</f>
        <v/>
      </c>
      <c r="AU285" s="85" t="str">
        <f t="shared" si="17"/>
        <v/>
      </c>
      <c r="AW285" s="209" t="str">
        <f t="shared" ca="1" si="18"/>
        <v/>
      </c>
      <c r="AX285" s="209" t="str">
        <f t="shared" ca="1" si="19"/>
        <v/>
      </c>
    </row>
    <row r="286" spans="1:50">
      <c r="A286" s="20" t="str">
        <f>IF('יעדים משרדיים ותקשובים'!$E$7="","",'יעדים משרדיים ותקשובים'!$E$7)</f>
        <v>משרד ראש הממשלה</v>
      </c>
      <c r="B286" s="20" t="str">
        <f>IF('יעדים משרדיים ותקשובים'!$I$9="","",'יעדים משרדיים ותקשובים'!$I$9)</f>
        <v>pmo</v>
      </c>
      <c r="C286" s="26">
        <f>ROWS($C$7:$C285)</f>
        <v>279</v>
      </c>
      <c r="D286" s="26" t="str">
        <f>IF(E286="","",INDEX('פעילויות המשרד'!$D$8:$D$150,MATCH(E286,'פעילויות המשרד'!$E$8:$E$150,0)))</f>
        <v/>
      </c>
      <c r="E286" s="17"/>
      <c r="F286" s="26" t="str">
        <f>IF(G286="","",COUNTIFS($D$8:$D286,$D286))</f>
        <v/>
      </c>
      <c r="G286" s="344" t="str">
        <f>IF(OR($E286="",$H286=""),"",IFERROR(CONCATENATE($D286,".",COUNTIFS($D$8:$D286,$D286)),"טעות בהזנה"))</f>
        <v/>
      </c>
      <c r="H286" s="102"/>
      <c r="I286" s="275" t="str">
        <f>IF($E286="","",IF($D286="","",INDEX('פעילויות המשרד'!G:G,MATCH($D286,'פעילויות המשרד'!$D:$D,0))))</f>
        <v/>
      </c>
      <c r="J286" s="275" t="str">
        <f>IF($E286="","",IF($D286="","",INDEX('פעילויות המשרד'!H:H,MATCH($D286,'פעילויות המשרד'!$D:$D,0))))</f>
        <v/>
      </c>
      <c r="K286" s="275" t="str">
        <f>IF($E286="","",IF($D286="","",INDEX('פעילויות המשרד'!K:K,MATCH($D286,'פעילויות המשרד'!$D:$D,0))))</f>
        <v/>
      </c>
      <c r="L286" s="275" t="str">
        <f>IF($E286="","",IF($D286="","",INDEX('פעילויות המשרד'!L:L,MATCH($D286,'פעילויות המשרד'!$D:$D,0))))</f>
        <v/>
      </c>
      <c r="M286" s="275" t="str">
        <f>IF($E286="","",IF($D286="","",INDEX('פעילויות המשרד'!X:X,MATCH($D286,'פעילויות המשרד'!$D:$D,0))))</f>
        <v/>
      </c>
      <c r="N286" s="102"/>
      <c r="O286" s="102"/>
      <c r="P286" s="100"/>
      <c r="Q286" s="100"/>
      <c r="R286" s="98"/>
      <c r="S286" s="101"/>
      <c r="T286" s="99"/>
      <c r="U286" s="103"/>
      <c r="V286" s="99"/>
      <c r="W286" s="103"/>
      <c r="X286" s="99"/>
      <c r="Y286" s="103"/>
      <c r="Z286" s="99"/>
      <c r="AA286" s="103"/>
      <c r="AB286" s="99"/>
      <c r="AC286" s="103"/>
      <c r="AD286" s="121" t="str">
        <f t="shared" si="16"/>
        <v/>
      </c>
      <c r="AE286" s="17"/>
      <c r="AI286" s="26">
        <f>ROWS($AI$7:$AI285)</f>
        <v>279</v>
      </c>
      <c r="AJ286" s="85" t="str">
        <f>IF(OR($T286="",$G286=""),"",MAX($AJ$7:$AN285)+1)</f>
        <v/>
      </c>
      <c r="AK286" s="85" t="str">
        <f>IF(OR(V286="",$G286=""),"",MAX($AJ$7:$AN285,$AJ286:AJ286)+1)</f>
        <v/>
      </c>
      <c r="AL286" s="85" t="str">
        <f>IF(OR(X286="",$G286=""),"",MAX($AJ$7:$AN285,$AJ286:AK286)+1)</f>
        <v/>
      </c>
      <c r="AM286" s="85" t="str">
        <f>IF(OR(Z286="",$G286=""),"",MAX($AJ$7:$AN285,$AJ286:AL286)+1)</f>
        <v/>
      </c>
      <c r="AN286" s="85" t="str">
        <f>IF(OR(AB286="",$G286=""),"",MAX($AJ$7:$AN285,$AJ286:AM286)+1)</f>
        <v/>
      </c>
      <c r="AP286" s="85" t="str">
        <f>IF($G286="","",MAX($AP$7:$AP285)+1)</f>
        <v/>
      </c>
      <c r="AQ286" s="85" t="str">
        <f>IF($G286="","",IF($Q286="","",RANK($Q286,$Q$8:$Q$1000,1)+COUNTIFS($Q$8:$Q286,$Q286)-1))</f>
        <v/>
      </c>
      <c r="AR286" s="85" t="str">
        <f>IF($G286="","",IF($AW286="","",RANK($AW286,$AW$8:$AW$1000,1)+COUNTIFS($AW$8:$AW286,$AW286)-1))</f>
        <v/>
      </c>
      <c r="AS286" s="85" t="str">
        <f>IF($G286="","",IF($AX286="","",RANK($AX286,$AX$8:$AX$1000,1)+COUNTIFS($AX$8:$AX286,$AX286)-1))</f>
        <v/>
      </c>
      <c r="AU286" s="85" t="str">
        <f t="shared" si="17"/>
        <v/>
      </c>
      <c r="AW286" s="209" t="str">
        <f t="shared" ca="1" si="18"/>
        <v/>
      </c>
      <c r="AX286" s="209" t="str">
        <f t="shared" ca="1" si="19"/>
        <v/>
      </c>
    </row>
    <row r="287" spans="1:50">
      <c r="A287" s="20" t="str">
        <f>IF('יעדים משרדיים ותקשובים'!$E$7="","",'יעדים משרדיים ותקשובים'!$E$7)</f>
        <v>משרד ראש הממשלה</v>
      </c>
      <c r="B287" s="20" t="str">
        <f>IF('יעדים משרדיים ותקשובים'!$I$9="","",'יעדים משרדיים ותקשובים'!$I$9)</f>
        <v>pmo</v>
      </c>
      <c r="C287" s="26">
        <f>ROWS($C$7:$C286)</f>
        <v>280</v>
      </c>
      <c r="D287" s="26" t="str">
        <f>IF(E287="","",INDEX('פעילויות המשרד'!$D$8:$D$150,MATCH(E287,'פעילויות המשרד'!$E$8:$E$150,0)))</f>
        <v/>
      </c>
      <c r="E287" s="17"/>
      <c r="F287" s="26" t="str">
        <f>IF(G287="","",COUNTIFS($D$8:$D287,$D287))</f>
        <v/>
      </c>
      <c r="G287" s="344" t="str">
        <f>IF(OR($E287="",$H287=""),"",IFERROR(CONCATENATE($D287,".",COUNTIFS($D$8:$D287,$D287)),"טעות בהזנה"))</f>
        <v/>
      </c>
      <c r="H287" s="102"/>
      <c r="I287" s="275" t="str">
        <f>IF($E287="","",IF($D287="","",INDEX('פעילויות המשרד'!G:G,MATCH($D287,'פעילויות המשרד'!$D:$D,0))))</f>
        <v/>
      </c>
      <c r="J287" s="275" t="str">
        <f>IF($E287="","",IF($D287="","",INDEX('פעילויות המשרד'!H:H,MATCH($D287,'פעילויות המשרד'!$D:$D,0))))</f>
        <v/>
      </c>
      <c r="K287" s="275" t="str">
        <f>IF($E287="","",IF($D287="","",INDEX('פעילויות המשרד'!K:K,MATCH($D287,'פעילויות המשרד'!$D:$D,0))))</f>
        <v/>
      </c>
      <c r="L287" s="275" t="str">
        <f>IF($E287="","",IF($D287="","",INDEX('פעילויות המשרד'!L:L,MATCH($D287,'פעילויות המשרד'!$D:$D,0))))</f>
        <v/>
      </c>
      <c r="M287" s="275" t="str">
        <f>IF($E287="","",IF($D287="","",INDEX('פעילויות המשרד'!X:X,MATCH($D287,'פעילויות המשרד'!$D:$D,0))))</f>
        <v/>
      </c>
      <c r="N287" s="102"/>
      <c r="O287" s="102"/>
      <c r="P287" s="100"/>
      <c r="Q287" s="100"/>
      <c r="R287" s="98"/>
      <c r="S287" s="101"/>
      <c r="T287" s="99"/>
      <c r="U287" s="103"/>
      <c r="V287" s="99"/>
      <c r="W287" s="103"/>
      <c r="X287" s="99"/>
      <c r="Y287" s="103"/>
      <c r="Z287" s="99"/>
      <c r="AA287" s="103"/>
      <c r="AB287" s="99"/>
      <c r="AC287" s="103"/>
      <c r="AD287" s="121" t="str">
        <f t="shared" si="16"/>
        <v/>
      </c>
      <c r="AE287" s="17"/>
      <c r="AI287" s="26">
        <f>ROWS($AI$7:$AI286)</f>
        <v>280</v>
      </c>
      <c r="AJ287" s="85" t="str">
        <f>IF(OR($T287="",$G287=""),"",MAX($AJ$7:$AN286)+1)</f>
        <v/>
      </c>
      <c r="AK287" s="85" t="str">
        <f>IF(OR(V287="",$G287=""),"",MAX($AJ$7:$AN286,$AJ287:AJ287)+1)</f>
        <v/>
      </c>
      <c r="AL287" s="85" t="str">
        <f>IF(OR(X287="",$G287=""),"",MAX($AJ$7:$AN286,$AJ287:AK287)+1)</f>
        <v/>
      </c>
      <c r="AM287" s="85" t="str">
        <f>IF(OR(Z287="",$G287=""),"",MAX($AJ$7:$AN286,$AJ287:AL287)+1)</f>
        <v/>
      </c>
      <c r="AN287" s="85" t="str">
        <f>IF(OR(AB287="",$G287=""),"",MAX($AJ$7:$AN286,$AJ287:AM287)+1)</f>
        <v/>
      </c>
      <c r="AP287" s="85" t="str">
        <f>IF($G287="","",MAX($AP$7:$AP286)+1)</f>
        <v/>
      </c>
      <c r="AQ287" s="85" t="str">
        <f>IF($G287="","",IF($Q287="","",RANK($Q287,$Q$8:$Q$1000,1)+COUNTIFS($Q$8:$Q287,$Q287)-1))</f>
        <v/>
      </c>
      <c r="AR287" s="85" t="str">
        <f>IF($G287="","",IF($AW287="","",RANK($AW287,$AW$8:$AW$1000,1)+COUNTIFS($AW$8:$AW287,$AW287)-1))</f>
        <v/>
      </c>
      <c r="AS287" s="85" t="str">
        <f>IF($G287="","",IF($AX287="","",RANK($AX287,$AX$8:$AX$1000,1)+COUNTIFS($AX$8:$AX287,$AX287)-1))</f>
        <v/>
      </c>
      <c r="AU287" s="85" t="str">
        <f t="shared" si="17"/>
        <v/>
      </c>
      <c r="AW287" s="209" t="str">
        <f t="shared" ca="1" si="18"/>
        <v/>
      </c>
      <c r="AX287" s="209" t="str">
        <f t="shared" ca="1" si="19"/>
        <v/>
      </c>
    </row>
    <row r="288" spans="1:50">
      <c r="A288" s="20" t="str">
        <f>IF('יעדים משרדיים ותקשובים'!$E$7="","",'יעדים משרדיים ותקשובים'!$E$7)</f>
        <v>משרד ראש הממשלה</v>
      </c>
      <c r="B288" s="20" t="str">
        <f>IF('יעדים משרדיים ותקשובים'!$I$9="","",'יעדים משרדיים ותקשובים'!$I$9)</f>
        <v>pmo</v>
      </c>
      <c r="C288" s="26">
        <f>ROWS($C$7:$C287)</f>
        <v>281</v>
      </c>
      <c r="D288" s="26" t="str">
        <f>IF(E288="","",INDEX('פעילויות המשרד'!$D$8:$D$150,MATCH(E288,'פעילויות המשרד'!$E$8:$E$150,0)))</f>
        <v/>
      </c>
      <c r="E288" s="17"/>
      <c r="F288" s="26" t="str">
        <f>IF(G288="","",COUNTIFS($D$8:$D288,$D288))</f>
        <v/>
      </c>
      <c r="G288" s="344" t="str">
        <f>IF(OR($E288="",$H288=""),"",IFERROR(CONCATENATE($D288,".",COUNTIFS($D$8:$D288,$D288)),"טעות בהזנה"))</f>
        <v/>
      </c>
      <c r="H288" s="99"/>
      <c r="I288" s="275" t="str">
        <f>IF($E288="","",IF($D288="","",INDEX('פעילויות המשרד'!G:G,MATCH($D288,'פעילויות המשרד'!$D:$D,0))))</f>
        <v/>
      </c>
      <c r="J288" s="275" t="str">
        <f>IF($E288="","",IF($D288="","",INDEX('פעילויות המשרד'!H:H,MATCH($D288,'פעילויות המשרד'!$D:$D,0))))</f>
        <v/>
      </c>
      <c r="K288" s="275" t="str">
        <f>IF($E288="","",IF($D288="","",INDEX('פעילויות המשרד'!K:K,MATCH($D288,'פעילויות המשרד'!$D:$D,0))))</f>
        <v/>
      </c>
      <c r="L288" s="275" t="str">
        <f>IF($E288="","",IF($D288="","",INDEX('פעילויות המשרד'!L:L,MATCH($D288,'פעילויות המשרד'!$D:$D,0))))</f>
        <v/>
      </c>
      <c r="M288" s="275" t="str">
        <f>IF($E288="","",IF($D288="","",INDEX('פעילויות המשרד'!X:X,MATCH($D288,'פעילויות המשרד'!$D:$D,0))))</f>
        <v/>
      </c>
      <c r="N288" s="99"/>
      <c r="O288" s="99"/>
      <c r="P288" s="100"/>
      <c r="Q288" s="100"/>
      <c r="R288" s="98"/>
      <c r="S288" s="101"/>
      <c r="T288" s="99"/>
      <c r="U288" s="103"/>
      <c r="V288" s="99"/>
      <c r="W288" s="103"/>
      <c r="X288" s="99"/>
      <c r="Y288" s="103"/>
      <c r="Z288" s="99"/>
      <c r="AA288" s="103"/>
      <c r="AB288" s="99"/>
      <c r="AC288" s="103"/>
      <c r="AD288" s="121" t="str">
        <f t="shared" si="16"/>
        <v/>
      </c>
      <c r="AE288" s="92"/>
      <c r="AI288" s="26">
        <f>ROWS($AI$7:$AI287)</f>
        <v>281</v>
      </c>
      <c r="AJ288" s="85" t="str">
        <f>IF(OR($T288="",$G288=""),"",MAX($AJ$7:$AN287)+1)</f>
        <v/>
      </c>
      <c r="AK288" s="85" t="str">
        <f>IF(OR(V288="",$G288=""),"",MAX($AJ$7:$AN287,$AJ288:AJ288)+1)</f>
        <v/>
      </c>
      <c r="AL288" s="85" t="str">
        <f>IF(OR(X288="",$G288=""),"",MAX($AJ$7:$AN287,$AJ288:AK288)+1)</f>
        <v/>
      </c>
      <c r="AM288" s="85" t="str">
        <f>IF(OR(Z288="",$G288=""),"",MAX($AJ$7:$AN287,$AJ288:AL288)+1)</f>
        <v/>
      </c>
      <c r="AN288" s="85" t="str">
        <f>IF(OR(AB288="",$G288=""),"",MAX($AJ$7:$AN287,$AJ288:AM288)+1)</f>
        <v/>
      </c>
      <c r="AP288" s="85" t="str">
        <f>IF($G288="","",MAX($AP$7:$AP287)+1)</f>
        <v/>
      </c>
      <c r="AQ288" s="85" t="str">
        <f>IF($G288="","",IF($Q288="","",RANK($Q288,$Q$8:$Q$1000,1)+COUNTIFS($Q$8:$Q288,$Q288)-1))</f>
        <v/>
      </c>
      <c r="AR288" s="85" t="str">
        <f>IF($G288="","",IF($AW288="","",RANK($AW288,$AW$8:$AW$1000,1)+COUNTIFS($AW$8:$AW288,$AW288)-1))</f>
        <v/>
      </c>
      <c r="AS288" s="85" t="str">
        <f>IF($G288="","",IF($AX288="","",RANK($AX288,$AX$8:$AX$1000,1)+COUNTIFS($AX$8:$AX288,$AX288)-1))</f>
        <v/>
      </c>
      <c r="AU288" s="85" t="str">
        <f t="shared" si="17"/>
        <v/>
      </c>
      <c r="AW288" s="209" t="str">
        <f ca="1">IF($G288="","",IF($Q288="","",IF(AND($S288&lt;1,$Q288&lt;TODAY()),$Q288,"")))</f>
        <v/>
      </c>
      <c r="AX288" s="209" t="str">
        <f t="shared" ca="1" si="19"/>
        <v/>
      </c>
    </row>
    <row r="289" spans="1:50">
      <c r="A289" s="20" t="str">
        <f>IF('יעדים משרדיים ותקשובים'!$E$7="","",'יעדים משרדיים ותקשובים'!$E$7)</f>
        <v>משרד ראש הממשלה</v>
      </c>
      <c r="B289" s="20" t="str">
        <f>IF('יעדים משרדיים ותקשובים'!$I$9="","",'יעדים משרדיים ותקשובים'!$I$9)</f>
        <v>pmo</v>
      </c>
      <c r="C289" s="26">
        <f>ROWS($C$7:$C288)</f>
        <v>282</v>
      </c>
      <c r="D289" s="26" t="str">
        <f>IF(E289="","",INDEX('פעילויות המשרד'!$D$8:$D$150,MATCH(E289,'פעילויות המשרד'!$E$8:$E$150,0)))</f>
        <v/>
      </c>
      <c r="E289" s="17"/>
      <c r="F289" s="26" t="str">
        <f>IF(G289="","",COUNTIFS($D$8:$D289,$D289))</f>
        <v/>
      </c>
      <c r="G289" s="344" t="str">
        <f>IF(OR($E289="",$H289=""),"",IFERROR(CONCATENATE($D289,".",COUNTIFS($D$8:$D289,$D289)),"טעות בהזנה"))</f>
        <v/>
      </c>
      <c r="H289" s="99"/>
      <c r="I289" s="275" t="str">
        <f>IF($E289="","",IF($D289="","",INDEX('פעילויות המשרד'!G:G,MATCH($D289,'פעילויות המשרד'!$D:$D,0))))</f>
        <v/>
      </c>
      <c r="J289" s="275" t="str">
        <f>IF($E289="","",IF($D289="","",INDEX('פעילויות המשרד'!H:H,MATCH($D289,'פעילויות המשרד'!$D:$D,0))))</f>
        <v/>
      </c>
      <c r="K289" s="275" t="str">
        <f>IF($E289="","",IF($D289="","",INDEX('פעילויות המשרד'!K:K,MATCH($D289,'פעילויות המשרד'!$D:$D,0))))</f>
        <v/>
      </c>
      <c r="L289" s="275" t="str">
        <f>IF($E289="","",IF($D289="","",INDEX('פעילויות המשרד'!L:L,MATCH($D289,'פעילויות המשרד'!$D:$D,0))))</f>
        <v/>
      </c>
      <c r="M289" s="275" t="str">
        <f>IF($E289="","",IF($D289="","",INDEX('פעילויות המשרד'!X:X,MATCH($D289,'פעילויות המשרד'!$D:$D,0))))</f>
        <v/>
      </c>
      <c r="N289" s="99"/>
      <c r="O289" s="99"/>
      <c r="P289" s="100"/>
      <c r="Q289" s="100"/>
      <c r="R289" s="98"/>
      <c r="S289" s="101"/>
      <c r="T289" s="99"/>
      <c r="U289" s="103"/>
      <c r="V289" s="99"/>
      <c r="W289" s="103"/>
      <c r="X289" s="99"/>
      <c r="Y289" s="103"/>
      <c r="Z289" s="99"/>
      <c r="AA289" s="103"/>
      <c r="AB289" s="99"/>
      <c r="AC289" s="103"/>
      <c r="AD289" s="121" t="str">
        <f t="shared" si="16"/>
        <v/>
      </c>
      <c r="AE289" s="92"/>
      <c r="AI289" s="26">
        <f>ROWS($AI$7:$AI288)</f>
        <v>282</v>
      </c>
      <c r="AJ289" s="85" t="str">
        <f>IF(OR($T289="",$G289=""),"",MAX($AJ$7:$AN288)+1)</f>
        <v/>
      </c>
      <c r="AK289" s="85" t="str">
        <f>IF(OR(V289="",$G289=""),"",MAX($AJ$7:$AN288,$AJ289:AJ289)+1)</f>
        <v/>
      </c>
      <c r="AL289" s="85" t="str">
        <f>IF(OR(X289="",$G289=""),"",MAX($AJ$7:$AN288,$AJ289:AK289)+1)</f>
        <v/>
      </c>
      <c r="AM289" s="85" t="str">
        <f>IF(OR(Z289="",$G289=""),"",MAX($AJ$7:$AN288,$AJ289:AL289)+1)</f>
        <v/>
      </c>
      <c r="AN289" s="85" t="str">
        <f>IF(OR(AB289="",$G289=""),"",MAX($AJ$7:$AN288,$AJ289:AM289)+1)</f>
        <v/>
      </c>
      <c r="AP289" s="85" t="str">
        <f>IF($G289="","",MAX($AP$7:$AP288)+1)</f>
        <v/>
      </c>
      <c r="AQ289" s="85" t="str">
        <f>IF($G289="","",IF($Q289="","",RANK($Q289,$Q$8:$Q$1000,1)+COUNTIFS($Q$8:$Q289,$Q289)-1))</f>
        <v/>
      </c>
      <c r="AR289" s="85" t="str">
        <f>IF($G289="","",IF($AW289="","",RANK($AW289,$AW$8:$AW$1000,1)+COUNTIFS($AW$8:$AW289,$AW289)-1))</f>
        <v/>
      </c>
      <c r="AS289" s="85" t="str">
        <f>IF($G289="","",IF($AX289="","",RANK($AX289,$AX$8:$AX$1000,1)+COUNTIFS($AX$8:$AX289,$AX289)-1))</f>
        <v/>
      </c>
      <c r="AU289" s="85" t="str">
        <f t="shared" si="17"/>
        <v/>
      </c>
      <c r="AW289" s="209" t="str">
        <f ca="1">IF($G289="","",IF($Q289="","",IF(AND($S289&lt;1,$Q289&lt;TODAY()),$Q289,"")))</f>
        <v/>
      </c>
      <c r="AX289" s="209" t="str">
        <f t="shared" ca="1" si="19"/>
        <v/>
      </c>
    </row>
    <row r="290" spans="1:50">
      <c r="A290" s="20" t="str">
        <f>IF('יעדים משרדיים ותקשובים'!$E$7="","",'יעדים משרדיים ותקשובים'!$E$7)</f>
        <v>משרד ראש הממשלה</v>
      </c>
      <c r="B290" s="20" t="str">
        <f>IF('יעדים משרדיים ותקשובים'!$I$9="","",'יעדים משרדיים ותקשובים'!$I$9)</f>
        <v>pmo</v>
      </c>
      <c r="C290" s="26">
        <f>ROWS($C$7:$C289)</f>
        <v>283</v>
      </c>
      <c r="D290" s="26" t="str">
        <f>IF(E290="","",INDEX('פעילויות המשרד'!$D$8:$D$150,MATCH(E290,'פעילויות המשרד'!$E$8:$E$150,0)))</f>
        <v/>
      </c>
      <c r="E290" s="17"/>
      <c r="F290" s="26" t="str">
        <f>IF(G290="","",COUNTIFS($D$8:$D290,$D290))</f>
        <v/>
      </c>
      <c r="G290" s="344" t="str">
        <f>IF(OR($E290="",$H290=""),"",IFERROR(CONCATENATE($D290,".",COUNTIFS($D$8:$D290,$D290)),"טעות בהזנה"))</f>
        <v/>
      </c>
      <c r="H290" s="99"/>
      <c r="I290" s="275" t="str">
        <f>IF($E290="","",IF($D290="","",INDEX('פעילויות המשרד'!G:G,MATCH($D290,'פעילויות המשרד'!$D:$D,0))))</f>
        <v/>
      </c>
      <c r="J290" s="275" t="str">
        <f>IF($E290="","",IF($D290="","",INDEX('פעילויות המשרד'!H:H,MATCH($D290,'פעילויות המשרד'!$D:$D,0))))</f>
        <v/>
      </c>
      <c r="K290" s="275" t="str">
        <f>IF($E290="","",IF($D290="","",INDEX('פעילויות המשרד'!K:K,MATCH($D290,'פעילויות המשרד'!$D:$D,0))))</f>
        <v/>
      </c>
      <c r="L290" s="275" t="str">
        <f>IF($E290="","",IF($D290="","",INDEX('פעילויות המשרד'!L:L,MATCH($D290,'פעילויות המשרד'!$D:$D,0))))</f>
        <v/>
      </c>
      <c r="M290" s="275" t="str">
        <f>IF($E290="","",IF($D290="","",INDEX('פעילויות המשרד'!X:X,MATCH($D290,'פעילויות המשרד'!$D:$D,0))))</f>
        <v/>
      </c>
      <c r="N290" s="99"/>
      <c r="O290" s="99"/>
      <c r="P290" s="100"/>
      <c r="Q290" s="100"/>
      <c r="R290" s="98"/>
      <c r="S290" s="101"/>
      <c r="T290" s="99"/>
      <c r="U290" s="103"/>
      <c r="V290" s="99"/>
      <c r="W290" s="103"/>
      <c r="X290" s="99"/>
      <c r="Y290" s="103"/>
      <c r="Z290" s="99"/>
      <c r="AA290" s="103"/>
      <c r="AB290" s="99"/>
      <c r="AC290" s="103"/>
      <c r="AD290" s="121" t="str">
        <f t="shared" si="16"/>
        <v/>
      </c>
      <c r="AE290" s="92"/>
      <c r="AI290" s="26">
        <f>ROWS($AI$7:$AI289)</f>
        <v>283</v>
      </c>
      <c r="AJ290" s="85" t="str">
        <f>IF(OR($T290="",$G290=""),"",MAX($AJ$7:$AN289)+1)</f>
        <v/>
      </c>
      <c r="AK290" s="85" t="str">
        <f>IF(OR(V290="",$G290=""),"",MAX($AJ$7:$AN289,$AJ290:AJ290)+1)</f>
        <v/>
      </c>
      <c r="AL290" s="85" t="str">
        <f>IF(OR(X290="",$G290=""),"",MAX($AJ$7:$AN289,$AJ290:AK290)+1)</f>
        <v/>
      </c>
      <c r="AM290" s="85" t="str">
        <f>IF(OR(Z290="",$G290=""),"",MAX($AJ$7:$AN289,$AJ290:AL290)+1)</f>
        <v/>
      </c>
      <c r="AN290" s="85" t="str">
        <f>IF(OR(AB290="",$G290=""),"",MAX($AJ$7:$AN289,$AJ290:AM290)+1)</f>
        <v/>
      </c>
      <c r="AP290" s="85" t="str">
        <f>IF($G290="","",MAX($AP$7:$AP289)+1)</f>
        <v/>
      </c>
      <c r="AQ290" s="85" t="str">
        <f>IF($G290="","",IF($Q290="","",RANK($Q290,$Q$8:$Q$1000,1)+COUNTIFS($Q$8:$Q290,$Q290)-1))</f>
        <v/>
      </c>
      <c r="AR290" s="85" t="str">
        <f>IF($G290="","",IF($AW290="","",RANK($AW290,$AW$8:$AW$1000,1)+COUNTIFS($AW$8:$AW290,$AW290)-1))</f>
        <v/>
      </c>
      <c r="AS290" s="85" t="str">
        <f>IF($G290="","",IF($AX290="","",RANK($AX290,$AX$8:$AX$1000,1)+COUNTIFS($AX$8:$AX290,$AX290)-1))</f>
        <v/>
      </c>
      <c r="AU290" s="85" t="str">
        <f t="shared" si="17"/>
        <v/>
      </c>
      <c r="AW290" s="209" t="str">
        <f ca="1">IF($G290="","",IF($Q290="","",IF(AND($S290&lt;1,$Q290&lt;TODAY()),$Q290,"")))</f>
        <v/>
      </c>
      <c r="AX290" s="209" t="str">
        <f t="shared" ca="1" si="19"/>
        <v/>
      </c>
    </row>
    <row r="291" spans="1:50">
      <c r="A291" s="20" t="str">
        <f>IF('יעדים משרדיים ותקשובים'!$E$7="","",'יעדים משרדיים ותקשובים'!$E$7)</f>
        <v>משרד ראש הממשלה</v>
      </c>
      <c r="B291" s="20" t="str">
        <f>IF('יעדים משרדיים ותקשובים'!$I$9="","",'יעדים משרדיים ותקשובים'!$I$9)</f>
        <v>pmo</v>
      </c>
      <c r="C291" s="26">
        <f>ROWS($C$7:$C290)</f>
        <v>284</v>
      </c>
      <c r="D291" s="26" t="str">
        <f>IF(E291="","",INDEX('פעילויות המשרד'!$D$8:$D$150,MATCH(E291,'פעילויות המשרד'!$E$8:$E$150,0)))</f>
        <v/>
      </c>
      <c r="E291" s="17"/>
      <c r="F291" s="26" t="str">
        <f>IF(G291="","",COUNTIFS($D$8:$D291,$D291))</f>
        <v/>
      </c>
      <c r="G291" s="344" t="str">
        <f>IF(OR($E291="",$H291=""),"",IFERROR(CONCATENATE($D291,".",COUNTIFS($D$8:$D291,$D291)),"טעות בהזנה"))</f>
        <v/>
      </c>
      <c r="H291" s="102"/>
      <c r="I291" s="275" t="str">
        <f>IF($E291="","",IF($D291="","",INDEX('פעילויות המשרד'!G:G,MATCH($D291,'פעילויות המשרד'!$D:$D,0))))</f>
        <v/>
      </c>
      <c r="J291" s="275" t="str">
        <f>IF($E291="","",IF($D291="","",INDEX('פעילויות המשרד'!H:H,MATCH($D291,'פעילויות המשרד'!$D:$D,0))))</f>
        <v/>
      </c>
      <c r="K291" s="275" t="str">
        <f>IF($E291="","",IF($D291="","",INDEX('פעילויות המשרד'!K:K,MATCH($D291,'פעילויות המשרד'!$D:$D,0))))</f>
        <v/>
      </c>
      <c r="L291" s="275" t="str">
        <f>IF($E291="","",IF($D291="","",INDEX('פעילויות המשרד'!L:L,MATCH($D291,'פעילויות המשרד'!$D:$D,0))))</f>
        <v/>
      </c>
      <c r="M291" s="275" t="str">
        <f>IF($E291="","",IF($D291="","",INDEX('פעילויות המשרד'!X:X,MATCH($D291,'פעילויות המשרד'!$D:$D,0))))</f>
        <v/>
      </c>
      <c r="N291" s="102"/>
      <c r="O291" s="102"/>
      <c r="P291" s="100"/>
      <c r="Q291" s="100"/>
      <c r="R291" s="98"/>
      <c r="S291" s="101"/>
      <c r="T291" s="99"/>
      <c r="U291" s="103"/>
      <c r="V291" s="99"/>
      <c r="W291" s="103"/>
      <c r="X291" s="99"/>
      <c r="Y291" s="103"/>
      <c r="Z291" s="99"/>
      <c r="AA291" s="103"/>
      <c r="AB291" s="99"/>
      <c r="AC291" s="103"/>
      <c r="AD291" s="121" t="str">
        <f t="shared" si="16"/>
        <v/>
      </c>
      <c r="AE291" s="17"/>
      <c r="AI291" s="26">
        <f>ROWS($AI$7:$AI290)</f>
        <v>284</v>
      </c>
      <c r="AJ291" s="85" t="str">
        <f>IF(OR($T291="",$G291=""),"",MAX($AJ$7:$AN290)+1)</f>
        <v/>
      </c>
      <c r="AK291" s="85" t="str">
        <f>IF(OR(V291="",$G291=""),"",MAX($AJ$7:$AN290,$AJ291:AJ291)+1)</f>
        <v/>
      </c>
      <c r="AL291" s="85" t="str">
        <f>IF(OR(X291="",$G291=""),"",MAX($AJ$7:$AN290,$AJ291:AK291)+1)</f>
        <v/>
      </c>
      <c r="AM291" s="85" t="str">
        <f>IF(OR(Z291="",$G291=""),"",MAX($AJ$7:$AN290,$AJ291:AL291)+1)</f>
        <v/>
      </c>
      <c r="AN291" s="85" t="str">
        <f>IF(OR(AB291="",$G291=""),"",MAX($AJ$7:$AN290,$AJ291:AM291)+1)</f>
        <v/>
      </c>
      <c r="AP291" s="85" t="str">
        <f>IF($G291="","",MAX($AP$7:$AP290)+1)</f>
        <v/>
      </c>
      <c r="AQ291" s="85" t="str">
        <f>IF($G291="","",IF($Q291="","",RANK($Q291,$Q$8:$Q$1000,1)+COUNTIFS($Q$8:$Q291,$Q291)-1))</f>
        <v/>
      </c>
      <c r="AR291" s="85" t="str">
        <f>IF($G291="","",IF($AW291="","",RANK($AW291,$AW$8:$AW$1000,1)+COUNTIFS($AW$8:$AW291,$AW291)-1))</f>
        <v/>
      </c>
      <c r="AS291" s="85" t="str">
        <f>IF($G291="","",IF($AX291="","",RANK($AX291,$AX$8:$AX$1000,1)+COUNTIFS($AX$8:$AX291,$AX291)-1))</f>
        <v/>
      </c>
      <c r="AU291" s="85" t="str">
        <f t="shared" si="17"/>
        <v/>
      </c>
      <c r="AW291" s="209" t="str">
        <f ca="1">IF($G291="","",IF($Q291="","",IF(AND($S291&lt;1,$Q291&lt;TODAY()),$Q291,"")))</f>
        <v/>
      </c>
      <c r="AX291" s="209" t="str">
        <f t="shared" ca="1" si="19"/>
        <v/>
      </c>
    </row>
    <row r="292" spans="1:50">
      <c r="A292" s="20" t="str">
        <f>IF('יעדים משרדיים ותקשובים'!$E$7="","",'יעדים משרדיים ותקשובים'!$E$7)</f>
        <v>משרד ראש הממשלה</v>
      </c>
      <c r="B292" s="20" t="str">
        <f>IF('יעדים משרדיים ותקשובים'!$I$9="","",'יעדים משרדיים ותקשובים'!$I$9)</f>
        <v>pmo</v>
      </c>
      <c r="C292" s="26">
        <f>ROWS($C$7:$C291)</f>
        <v>285</v>
      </c>
      <c r="D292" s="26" t="str">
        <f>IF(E292="","",INDEX('פעילויות המשרד'!$D$8:$D$150,MATCH(E292,'פעילויות המשרד'!$E$8:$E$150,0)))</f>
        <v/>
      </c>
      <c r="E292" s="17"/>
      <c r="F292" s="26" t="str">
        <f>IF(G292="","",COUNTIFS($D$8:$D292,$D292))</f>
        <v/>
      </c>
      <c r="G292" s="344" t="str">
        <f>IF(OR($E292="",$H292=""),"",IFERROR(CONCATENATE($D292,".",COUNTIFS($D$8:$D292,$D292)),"טעות בהזנה"))</f>
        <v/>
      </c>
      <c r="H292" s="102"/>
      <c r="I292" s="275" t="str">
        <f>IF($E292="","",IF($D292="","",INDEX('פעילויות המשרד'!G:G,MATCH($D292,'פעילויות המשרד'!$D:$D,0))))</f>
        <v/>
      </c>
      <c r="J292" s="275" t="str">
        <f>IF($E292="","",IF($D292="","",INDEX('פעילויות המשרד'!H:H,MATCH($D292,'פעילויות המשרד'!$D:$D,0))))</f>
        <v/>
      </c>
      <c r="K292" s="275" t="str">
        <f>IF($E292="","",IF($D292="","",INDEX('פעילויות המשרד'!K:K,MATCH($D292,'פעילויות המשרד'!$D:$D,0))))</f>
        <v/>
      </c>
      <c r="L292" s="275" t="str">
        <f>IF($E292="","",IF($D292="","",INDEX('פעילויות המשרד'!L:L,MATCH($D292,'פעילויות המשרד'!$D:$D,0))))</f>
        <v/>
      </c>
      <c r="M292" s="275" t="str">
        <f>IF($E292="","",IF($D292="","",INDEX('פעילויות המשרד'!X:X,MATCH($D292,'פעילויות המשרד'!$D:$D,0))))</f>
        <v/>
      </c>
      <c r="N292" s="102"/>
      <c r="O292" s="102"/>
      <c r="P292" s="100"/>
      <c r="Q292" s="100"/>
      <c r="R292" s="98"/>
      <c r="S292" s="101"/>
      <c r="T292" s="99"/>
      <c r="U292" s="103"/>
      <c r="V292" s="99"/>
      <c r="W292" s="103"/>
      <c r="X292" s="99"/>
      <c r="Y292" s="103"/>
      <c r="Z292" s="99"/>
      <c r="AA292" s="103"/>
      <c r="AB292" s="99"/>
      <c r="AC292" s="103"/>
      <c r="AD292" s="121" t="str">
        <f t="shared" si="16"/>
        <v/>
      </c>
      <c r="AE292" s="17"/>
      <c r="AI292" s="26">
        <f>ROWS($AI$7:$AI291)</f>
        <v>285</v>
      </c>
      <c r="AJ292" s="85" t="str">
        <f>IF(OR($T292="",$G292=""),"",MAX($AJ$7:$AN291)+1)</f>
        <v/>
      </c>
      <c r="AK292" s="85" t="str">
        <f>IF(OR(V292="",$G292=""),"",MAX($AJ$7:$AN291,$AJ292:AJ292)+1)</f>
        <v/>
      </c>
      <c r="AL292" s="85" t="str">
        <f>IF(OR(X292="",$G292=""),"",MAX($AJ$7:$AN291,$AJ292:AK292)+1)</f>
        <v/>
      </c>
      <c r="AM292" s="85" t="str">
        <f>IF(OR(Z292="",$G292=""),"",MAX($AJ$7:$AN291,$AJ292:AL292)+1)</f>
        <v/>
      </c>
      <c r="AN292" s="85" t="str">
        <f>IF(OR(AB292="",$G292=""),"",MAX($AJ$7:$AN291,$AJ292:AM292)+1)</f>
        <v/>
      </c>
      <c r="AP292" s="85" t="str">
        <f>IF($G292="","",MAX($AP$7:$AP291)+1)</f>
        <v/>
      </c>
      <c r="AQ292" s="85" t="str">
        <f>IF($G292="","",IF($Q292="","",RANK($Q292,$Q$8:$Q$1000,1)+COUNTIFS($Q$8:$Q292,$Q292)-1))</f>
        <v/>
      </c>
      <c r="AR292" s="85" t="str">
        <f>IF($G292="","",IF($AW292="","",RANK($AW292,$AW$8:$AW$1000,1)+COUNTIFS($AW$8:$AW292,$AW292)-1))</f>
        <v/>
      </c>
      <c r="AS292" s="85" t="str">
        <f>IF($G292="","",IF($AX292="","",RANK($AX292,$AX$8:$AX$1000,1)+COUNTIFS($AX$8:$AX292,$AX292)-1))</f>
        <v/>
      </c>
      <c r="AU292" s="85" t="str">
        <f t="shared" si="17"/>
        <v/>
      </c>
      <c r="AW292" s="209" t="str">
        <f ca="1">IF($G292="","",IF($Q292="","",IF(AND($S292&lt;1,$Q292&lt;TODAY()),$Q292,"")))</f>
        <v/>
      </c>
      <c r="AX292" s="209" t="str">
        <f t="shared" ca="1" si="19"/>
        <v/>
      </c>
    </row>
    <row r="293" spans="1:50">
      <c r="A293" s="20" t="str">
        <f>IF('יעדים משרדיים ותקשובים'!$E$7="","",'יעדים משרדיים ותקשובים'!$E$7)</f>
        <v>משרד ראש הממשלה</v>
      </c>
      <c r="B293" s="20" t="str">
        <f>IF('יעדים משרדיים ותקשובים'!$I$9="","",'יעדים משרדיים ותקשובים'!$I$9)</f>
        <v>pmo</v>
      </c>
      <c r="C293" s="26">
        <f>ROWS($C$7:$C292)</f>
        <v>286</v>
      </c>
      <c r="D293" s="26" t="str">
        <f>IF(E293="","",INDEX('פעילויות המשרד'!$D$8:$D$150,MATCH(E293,'פעילויות המשרד'!$E$8:$E$150,0)))</f>
        <v/>
      </c>
      <c r="E293" s="17"/>
      <c r="F293" s="26" t="str">
        <f>IF(G293="","",COUNTIFS($D$8:$D293,$D293))</f>
        <v/>
      </c>
      <c r="G293" s="344" t="str">
        <f>IF(OR($E293="",$H293=""),"",IFERROR(CONCATENATE($D293,".",COUNTIFS($D$8:$D293,$D293)),"טעות בהזנה"))</f>
        <v/>
      </c>
      <c r="H293" s="102"/>
      <c r="I293" s="275" t="str">
        <f>IF($E293="","",IF($D293="","",INDEX('פעילויות המשרד'!G:G,MATCH($D293,'פעילויות המשרד'!$D:$D,0))))</f>
        <v/>
      </c>
      <c r="J293" s="275" t="str">
        <f>IF($E293="","",IF($D293="","",INDEX('פעילויות המשרד'!H:H,MATCH($D293,'פעילויות המשרד'!$D:$D,0))))</f>
        <v/>
      </c>
      <c r="K293" s="275" t="str">
        <f>IF($E293="","",IF($D293="","",INDEX('פעילויות המשרד'!K:K,MATCH($D293,'פעילויות המשרד'!$D:$D,0))))</f>
        <v/>
      </c>
      <c r="L293" s="275" t="str">
        <f>IF($E293="","",IF($D293="","",INDEX('פעילויות המשרד'!L:L,MATCH($D293,'פעילויות המשרד'!$D:$D,0))))</f>
        <v/>
      </c>
      <c r="M293" s="275" t="str">
        <f>IF($E293="","",IF($D293="","",INDEX('פעילויות המשרד'!X:X,MATCH($D293,'פעילויות המשרד'!$D:$D,0))))</f>
        <v/>
      </c>
      <c r="N293" s="102"/>
      <c r="O293" s="102"/>
      <c r="P293" s="100"/>
      <c r="Q293" s="100"/>
      <c r="R293" s="98"/>
      <c r="S293" s="101"/>
      <c r="T293" s="99"/>
      <c r="U293" s="103"/>
      <c r="V293" s="99"/>
      <c r="W293" s="103"/>
      <c r="X293" s="99"/>
      <c r="Y293" s="103"/>
      <c r="Z293" s="99"/>
      <c r="AA293" s="103"/>
      <c r="AB293" s="99"/>
      <c r="AC293" s="103"/>
      <c r="AD293" s="121" t="str">
        <f t="shared" si="16"/>
        <v/>
      </c>
      <c r="AE293" s="17"/>
      <c r="AI293" s="26">
        <f>ROWS($AI$7:$AI292)</f>
        <v>286</v>
      </c>
      <c r="AJ293" s="85" t="str">
        <f>IF(OR($T293="",$G293=""),"",MAX($AJ$7:$AN292)+1)</f>
        <v/>
      </c>
      <c r="AK293" s="85" t="str">
        <f>IF(OR(V293="",$G293=""),"",MAX($AJ$7:$AN292,$AJ293:AJ293)+1)</f>
        <v/>
      </c>
      <c r="AL293" s="85" t="str">
        <f>IF(OR(X293="",$G293=""),"",MAX($AJ$7:$AN292,$AJ293:AK293)+1)</f>
        <v/>
      </c>
      <c r="AM293" s="85" t="str">
        <f>IF(OR(Z293="",$G293=""),"",MAX($AJ$7:$AN292,$AJ293:AL293)+1)</f>
        <v/>
      </c>
      <c r="AN293" s="85" t="str">
        <f>IF(OR(AB293="",$G293=""),"",MAX($AJ$7:$AN292,$AJ293:AM293)+1)</f>
        <v/>
      </c>
      <c r="AP293" s="85" t="str">
        <f>IF($G293="","",MAX($AP$7:$AP292)+1)</f>
        <v/>
      </c>
      <c r="AQ293" s="85" t="str">
        <f>IF($G293="","",IF($Q293="","",RANK($Q293,$Q$8:$Q$1000,1)+COUNTIFS($Q$8:$Q293,$Q293)-1))</f>
        <v/>
      </c>
      <c r="AR293" s="85" t="str">
        <f>IF($G293="","",IF($AW293="","",RANK($AW293,$AW$8:$AW$1000,1)+COUNTIFS($AW$8:$AW293,$AW293)-1))</f>
        <v/>
      </c>
      <c r="AS293" s="85" t="str">
        <f>IF($G293="","",IF($AX293="","",RANK($AX293,$AX$8:$AX$1000,1)+COUNTIFS($AX$8:$AX293,$AX293)-1))</f>
        <v/>
      </c>
      <c r="AU293" s="85" t="str">
        <f t="shared" si="17"/>
        <v/>
      </c>
      <c r="AW293" s="209" t="str">
        <f t="shared" ca="1" si="18"/>
        <v/>
      </c>
      <c r="AX293" s="209" t="str">
        <f t="shared" ca="1" si="19"/>
        <v/>
      </c>
    </row>
    <row r="294" spans="1:50">
      <c r="A294" s="20" t="str">
        <f>IF('יעדים משרדיים ותקשובים'!$E$7="","",'יעדים משרדיים ותקשובים'!$E$7)</f>
        <v>משרד ראש הממשלה</v>
      </c>
      <c r="B294" s="20" t="str">
        <f>IF('יעדים משרדיים ותקשובים'!$I$9="","",'יעדים משרדיים ותקשובים'!$I$9)</f>
        <v>pmo</v>
      </c>
      <c r="C294" s="26">
        <f>ROWS($C$7:$C293)</f>
        <v>287</v>
      </c>
      <c r="D294" s="26" t="str">
        <f>IF(E294="","",INDEX('פעילויות המשרד'!$D$8:$D$150,MATCH(E294,'פעילויות המשרד'!$E$8:$E$150,0)))</f>
        <v/>
      </c>
      <c r="E294" s="17"/>
      <c r="F294" s="26" t="str">
        <f>IF(G294="","",COUNTIFS($D$8:$D294,$D294))</f>
        <v/>
      </c>
      <c r="G294" s="344" t="str">
        <f>IF(OR($E294="",$H294=""),"",IFERROR(CONCATENATE($D294,".",COUNTIFS($D$8:$D294,$D294)),"טעות בהזנה"))</f>
        <v/>
      </c>
      <c r="H294" s="102"/>
      <c r="I294" s="275" t="str">
        <f>IF($E294="","",IF($D294="","",INDEX('פעילויות המשרד'!G:G,MATCH($D294,'פעילויות המשרד'!$D:$D,0))))</f>
        <v/>
      </c>
      <c r="J294" s="275" t="str">
        <f>IF($E294="","",IF($D294="","",INDEX('פעילויות המשרד'!H:H,MATCH($D294,'פעילויות המשרד'!$D:$D,0))))</f>
        <v/>
      </c>
      <c r="K294" s="275" t="str">
        <f>IF($E294="","",IF($D294="","",INDEX('פעילויות המשרד'!K:K,MATCH($D294,'פעילויות המשרד'!$D:$D,0))))</f>
        <v/>
      </c>
      <c r="L294" s="275" t="str">
        <f>IF($E294="","",IF($D294="","",INDEX('פעילויות המשרד'!L:L,MATCH($D294,'פעילויות המשרד'!$D:$D,0))))</f>
        <v/>
      </c>
      <c r="M294" s="275" t="str">
        <f>IF($E294="","",IF($D294="","",INDEX('פעילויות המשרד'!X:X,MATCH($D294,'פעילויות המשרד'!$D:$D,0))))</f>
        <v/>
      </c>
      <c r="N294" s="102"/>
      <c r="O294" s="102"/>
      <c r="P294" s="100"/>
      <c r="Q294" s="100"/>
      <c r="R294" s="98"/>
      <c r="S294" s="101"/>
      <c r="T294" s="99"/>
      <c r="U294" s="103"/>
      <c r="V294" s="99"/>
      <c r="W294" s="103"/>
      <c r="X294" s="99"/>
      <c r="Y294" s="103"/>
      <c r="Z294" s="99"/>
      <c r="AA294" s="103"/>
      <c r="AB294" s="99"/>
      <c r="AC294" s="103"/>
      <c r="AD294" s="121" t="str">
        <f t="shared" si="16"/>
        <v/>
      </c>
      <c r="AE294" s="17"/>
      <c r="AI294" s="26">
        <f>ROWS($AI$7:$AI293)</f>
        <v>287</v>
      </c>
      <c r="AJ294" s="85" t="str">
        <f>IF(OR($T294="",$G294=""),"",MAX($AJ$7:$AN293)+1)</f>
        <v/>
      </c>
      <c r="AK294" s="85" t="str">
        <f>IF(OR(V294="",$G294=""),"",MAX($AJ$7:$AN293,$AJ294:AJ294)+1)</f>
        <v/>
      </c>
      <c r="AL294" s="85" t="str">
        <f>IF(OR(X294="",$G294=""),"",MAX($AJ$7:$AN293,$AJ294:AK294)+1)</f>
        <v/>
      </c>
      <c r="AM294" s="85" t="str">
        <f>IF(OR(Z294="",$G294=""),"",MAX($AJ$7:$AN293,$AJ294:AL294)+1)</f>
        <v/>
      </c>
      <c r="AN294" s="85" t="str">
        <f>IF(OR(AB294="",$G294=""),"",MAX($AJ$7:$AN293,$AJ294:AM294)+1)</f>
        <v/>
      </c>
      <c r="AP294" s="85" t="str">
        <f>IF($G294="","",MAX($AP$7:$AP293)+1)</f>
        <v/>
      </c>
      <c r="AQ294" s="85" t="str">
        <f>IF($G294="","",IF($Q294="","",RANK($Q294,$Q$8:$Q$1000,1)+COUNTIFS($Q$8:$Q294,$Q294)-1))</f>
        <v/>
      </c>
      <c r="AR294" s="85" t="str">
        <f>IF($G294="","",IF($AW294="","",RANK($AW294,$AW$8:$AW$1000,1)+COUNTIFS($AW$8:$AW294,$AW294)-1))</f>
        <v/>
      </c>
      <c r="AS294" s="85" t="str">
        <f>IF($G294="","",IF($AX294="","",RANK($AX294,$AX$8:$AX$1000,1)+COUNTIFS($AX$8:$AX294,$AX294)-1))</f>
        <v/>
      </c>
      <c r="AU294" s="85" t="str">
        <f t="shared" si="17"/>
        <v/>
      </c>
      <c r="AW294" s="209" t="str">
        <f t="shared" ca="1" si="18"/>
        <v/>
      </c>
      <c r="AX294" s="209" t="str">
        <f t="shared" ca="1" si="19"/>
        <v/>
      </c>
    </row>
    <row r="295" spans="1:50">
      <c r="A295" s="20" t="str">
        <f>IF('יעדים משרדיים ותקשובים'!$E$7="","",'יעדים משרדיים ותקשובים'!$E$7)</f>
        <v>משרד ראש הממשלה</v>
      </c>
      <c r="B295" s="20" t="str">
        <f>IF('יעדים משרדיים ותקשובים'!$I$9="","",'יעדים משרדיים ותקשובים'!$I$9)</f>
        <v>pmo</v>
      </c>
      <c r="C295" s="26">
        <f>ROWS($C$7:$C294)</f>
        <v>288</v>
      </c>
      <c r="D295" s="26" t="str">
        <f>IF(E295="","",INDEX('פעילויות המשרד'!$D$8:$D$150,MATCH(E295,'פעילויות המשרד'!$E$8:$E$150,0)))</f>
        <v/>
      </c>
      <c r="E295" s="17"/>
      <c r="F295" s="26" t="str">
        <f>IF(G295="","",COUNTIFS($D$8:$D295,$D295))</f>
        <v/>
      </c>
      <c r="G295" s="344" t="str">
        <f>IF(OR($E295="",$H295=""),"",IFERROR(CONCATENATE($D295,".",COUNTIFS($D$8:$D295,$D295)),"טעות בהזנה"))</f>
        <v/>
      </c>
      <c r="H295" s="102"/>
      <c r="I295" s="275" t="str">
        <f>IF($E295="","",IF($D295="","",INDEX('פעילויות המשרד'!G:G,MATCH($D295,'פעילויות המשרד'!$D:$D,0))))</f>
        <v/>
      </c>
      <c r="J295" s="275" t="str">
        <f>IF($E295="","",IF($D295="","",INDEX('פעילויות המשרד'!H:H,MATCH($D295,'פעילויות המשרד'!$D:$D,0))))</f>
        <v/>
      </c>
      <c r="K295" s="275" t="str">
        <f>IF($E295="","",IF($D295="","",INDEX('פעילויות המשרד'!K:K,MATCH($D295,'פעילויות המשרד'!$D:$D,0))))</f>
        <v/>
      </c>
      <c r="L295" s="275" t="str">
        <f>IF($E295="","",IF($D295="","",INDEX('פעילויות המשרד'!L:L,MATCH($D295,'פעילויות המשרד'!$D:$D,0))))</f>
        <v/>
      </c>
      <c r="M295" s="275" t="str">
        <f>IF($E295="","",IF($D295="","",INDEX('פעילויות המשרד'!X:X,MATCH($D295,'פעילויות המשרד'!$D:$D,0))))</f>
        <v/>
      </c>
      <c r="N295" s="102"/>
      <c r="O295" s="102"/>
      <c r="P295" s="100"/>
      <c r="Q295" s="100"/>
      <c r="R295" s="98"/>
      <c r="S295" s="101"/>
      <c r="T295" s="99"/>
      <c r="U295" s="103"/>
      <c r="V295" s="99"/>
      <c r="W295" s="103"/>
      <c r="X295" s="99"/>
      <c r="Y295" s="103"/>
      <c r="Z295" s="99"/>
      <c r="AA295" s="103"/>
      <c r="AB295" s="99"/>
      <c r="AC295" s="103"/>
      <c r="AD295" s="121" t="str">
        <f t="shared" si="16"/>
        <v/>
      </c>
      <c r="AE295" s="17"/>
      <c r="AI295" s="26">
        <f>ROWS($AI$7:$AI294)</f>
        <v>288</v>
      </c>
      <c r="AJ295" s="85" t="str">
        <f>IF(OR($T295="",$G295=""),"",MAX($AJ$7:$AN294)+1)</f>
        <v/>
      </c>
      <c r="AK295" s="85" t="str">
        <f>IF(OR(V295="",$G295=""),"",MAX($AJ$7:$AN294,$AJ295:AJ295)+1)</f>
        <v/>
      </c>
      <c r="AL295" s="85" t="str">
        <f>IF(OR(X295="",$G295=""),"",MAX($AJ$7:$AN294,$AJ295:AK295)+1)</f>
        <v/>
      </c>
      <c r="AM295" s="85" t="str">
        <f>IF(OR(Z295="",$G295=""),"",MAX($AJ$7:$AN294,$AJ295:AL295)+1)</f>
        <v/>
      </c>
      <c r="AN295" s="85" t="str">
        <f>IF(OR(AB295="",$G295=""),"",MAX($AJ$7:$AN294,$AJ295:AM295)+1)</f>
        <v/>
      </c>
      <c r="AP295" s="85" t="str">
        <f>IF($G295="","",MAX($AP$7:$AP294)+1)</f>
        <v/>
      </c>
      <c r="AQ295" s="85" t="str">
        <f>IF($G295="","",IF($Q295="","",RANK($Q295,$Q$8:$Q$1000,1)+COUNTIFS($Q$8:$Q295,$Q295)-1))</f>
        <v/>
      </c>
      <c r="AR295" s="85" t="str">
        <f>IF($G295="","",IF($AW295="","",RANK($AW295,$AW$8:$AW$1000,1)+COUNTIFS($AW$8:$AW295,$AW295)-1))</f>
        <v/>
      </c>
      <c r="AS295" s="85" t="str">
        <f>IF($G295="","",IF($AX295="","",RANK($AX295,$AX$8:$AX$1000,1)+COUNTIFS($AX$8:$AX295,$AX295)-1))</f>
        <v/>
      </c>
      <c r="AU295" s="85" t="str">
        <f t="shared" si="17"/>
        <v/>
      </c>
      <c r="AW295" s="209" t="str">
        <f t="shared" ca="1" si="18"/>
        <v/>
      </c>
      <c r="AX295" s="209" t="str">
        <f t="shared" ca="1" si="19"/>
        <v/>
      </c>
    </row>
    <row r="296" spans="1:50">
      <c r="A296" s="20" t="str">
        <f>IF('יעדים משרדיים ותקשובים'!$E$7="","",'יעדים משרדיים ותקשובים'!$E$7)</f>
        <v>משרד ראש הממשלה</v>
      </c>
      <c r="B296" s="20" t="str">
        <f>IF('יעדים משרדיים ותקשובים'!$I$9="","",'יעדים משרדיים ותקשובים'!$I$9)</f>
        <v>pmo</v>
      </c>
      <c r="C296" s="26">
        <f>ROWS($C$7:$C295)</f>
        <v>289</v>
      </c>
      <c r="D296" s="26" t="str">
        <f>IF(E296="","",INDEX('פעילויות המשרד'!$D$8:$D$150,MATCH(E296,'פעילויות המשרד'!$E$8:$E$150,0)))</f>
        <v/>
      </c>
      <c r="E296" s="17"/>
      <c r="F296" s="26" t="str">
        <f>IF(G296="","",COUNTIFS($D$8:$D296,$D296))</f>
        <v/>
      </c>
      <c r="G296" s="344" t="str">
        <f>IF(OR($E296="",$H296=""),"",IFERROR(CONCATENATE($D296,".",COUNTIFS($D$8:$D296,$D296)),"טעות בהזנה"))</f>
        <v/>
      </c>
      <c r="H296" s="102"/>
      <c r="I296" s="275" t="str">
        <f>IF($E296="","",IF($D296="","",INDEX('פעילויות המשרד'!G:G,MATCH($D296,'פעילויות המשרד'!$D:$D,0))))</f>
        <v/>
      </c>
      <c r="J296" s="275" t="str">
        <f>IF($E296="","",IF($D296="","",INDEX('פעילויות המשרד'!H:H,MATCH($D296,'פעילויות המשרד'!$D:$D,0))))</f>
        <v/>
      </c>
      <c r="K296" s="275" t="str">
        <f>IF($E296="","",IF($D296="","",INDEX('פעילויות המשרד'!K:K,MATCH($D296,'פעילויות המשרד'!$D:$D,0))))</f>
        <v/>
      </c>
      <c r="L296" s="275" t="str">
        <f>IF($E296="","",IF($D296="","",INDEX('פעילויות המשרד'!L:L,MATCH($D296,'פעילויות המשרד'!$D:$D,0))))</f>
        <v/>
      </c>
      <c r="M296" s="275" t="str">
        <f>IF($E296="","",IF($D296="","",INDEX('פעילויות המשרד'!X:X,MATCH($D296,'פעילויות המשרד'!$D:$D,0))))</f>
        <v/>
      </c>
      <c r="N296" s="102"/>
      <c r="O296" s="102"/>
      <c r="P296" s="100"/>
      <c r="Q296" s="100"/>
      <c r="R296" s="98"/>
      <c r="S296" s="101"/>
      <c r="T296" s="99"/>
      <c r="U296" s="103"/>
      <c r="V296" s="99"/>
      <c r="W296" s="103"/>
      <c r="X296" s="99"/>
      <c r="Y296" s="103"/>
      <c r="Z296" s="99"/>
      <c r="AA296" s="103"/>
      <c r="AB296" s="99"/>
      <c r="AC296" s="103"/>
      <c r="AD296" s="121" t="str">
        <f t="shared" si="16"/>
        <v/>
      </c>
      <c r="AE296" s="17"/>
      <c r="AI296" s="26">
        <f>ROWS($AI$7:$AI295)</f>
        <v>289</v>
      </c>
      <c r="AJ296" s="85" t="str">
        <f>IF(OR($T296="",$G296=""),"",MAX($AJ$7:$AN295)+1)</f>
        <v/>
      </c>
      <c r="AK296" s="85" t="str">
        <f>IF(OR(V296="",$G296=""),"",MAX($AJ$7:$AN295,$AJ296:AJ296)+1)</f>
        <v/>
      </c>
      <c r="AL296" s="85" t="str">
        <f>IF(OR(X296="",$G296=""),"",MAX($AJ$7:$AN295,$AJ296:AK296)+1)</f>
        <v/>
      </c>
      <c r="AM296" s="85" t="str">
        <f>IF(OR(Z296="",$G296=""),"",MAX($AJ$7:$AN295,$AJ296:AL296)+1)</f>
        <v/>
      </c>
      <c r="AN296" s="85" t="str">
        <f>IF(OR(AB296="",$G296=""),"",MAX($AJ$7:$AN295,$AJ296:AM296)+1)</f>
        <v/>
      </c>
      <c r="AP296" s="85" t="str">
        <f>IF($G296="","",MAX($AP$7:$AP295)+1)</f>
        <v/>
      </c>
      <c r="AQ296" s="85" t="str">
        <f>IF($G296="","",IF($Q296="","",RANK($Q296,$Q$8:$Q$1000,1)+COUNTIFS($Q$8:$Q296,$Q296)-1))</f>
        <v/>
      </c>
      <c r="AR296" s="85" t="str">
        <f>IF($G296="","",IF($AW296="","",RANK($AW296,$AW$8:$AW$1000,1)+COUNTIFS($AW$8:$AW296,$AW296)-1))</f>
        <v/>
      </c>
      <c r="AS296" s="85" t="str">
        <f>IF($G296="","",IF($AX296="","",RANK($AX296,$AX$8:$AX$1000,1)+COUNTIFS($AX$8:$AX296,$AX296)-1))</f>
        <v/>
      </c>
      <c r="AU296" s="85" t="str">
        <f t="shared" si="17"/>
        <v/>
      </c>
      <c r="AW296" s="209" t="str">
        <f t="shared" ca="1" si="18"/>
        <v/>
      </c>
      <c r="AX296" s="209" t="str">
        <f t="shared" ca="1" si="19"/>
        <v/>
      </c>
    </row>
    <row r="297" spans="1:50">
      <c r="A297" s="20" t="str">
        <f>IF('יעדים משרדיים ותקשובים'!$E$7="","",'יעדים משרדיים ותקשובים'!$E$7)</f>
        <v>משרד ראש הממשלה</v>
      </c>
      <c r="B297" s="20" t="str">
        <f>IF('יעדים משרדיים ותקשובים'!$I$9="","",'יעדים משרדיים ותקשובים'!$I$9)</f>
        <v>pmo</v>
      </c>
      <c r="C297" s="26">
        <f>ROWS($C$7:$C296)</f>
        <v>290</v>
      </c>
      <c r="D297" s="26" t="str">
        <f>IF(E297="","",INDEX('פעילויות המשרד'!$D$8:$D$150,MATCH(E297,'פעילויות המשרד'!$E$8:$E$150,0)))</f>
        <v/>
      </c>
      <c r="E297" s="17"/>
      <c r="F297" s="26" t="str">
        <f>IF(G297="","",COUNTIFS($D$8:$D297,$D297))</f>
        <v/>
      </c>
      <c r="G297" s="344" t="str">
        <f>IF(OR($E297="",$H297=""),"",IFERROR(CONCATENATE($D297,".",COUNTIFS($D$8:$D297,$D297)),"טעות בהזנה"))</f>
        <v/>
      </c>
      <c r="H297" s="102"/>
      <c r="I297" s="275" t="str">
        <f>IF($E297="","",IF($D297="","",INDEX('פעילויות המשרד'!G:G,MATCH($D297,'פעילויות המשרד'!$D:$D,0))))</f>
        <v/>
      </c>
      <c r="J297" s="275" t="str">
        <f>IF($E297="","",IF($D297="","",INDEX('פעילויות המשרד'!H:H,MATCH($D297,'פעילויות המשרד'!$D:$D,0))))</f>
        <v/>
      </c>
      <c r="K297" s="275" t="str">
        <f>IF($E297="","",IF($D297="","",INDEX('פעילויות המשרד'!K:K,MATCH($D297,'פעילויות המשרד'!$D:$D,0))))</f>
        <v/>
      </c>
      <c r="L297" s="275" t="str">
        <f>IF($E297="","",IF($D297="","",INDEX('פעילויות המשרד'!L:L,MATCH($D297,'פעילויות המשרד'!$D:$D,0))))</f>
        <v/>
      </c>
      <c r="M297" s="275" t="str">
        <f>IF($E297="","",IF($D297="","",INDEX('פעילויות המשרד'!X:X,MATCH($D297,'פעילויות המשרד'!$D:$D,0))))</f>
        <v/>
      </c>
      <c r="N297" s="102"/>
      <c r="O297" s="102"/>
      <c r="P297" s="100"/>
      <c r="Q297" s="100"/>
      <c r="R297" s="98"/>
      <c r="S297" s="101"/>
      <c r="T297" s="99"/>
      <c r="U297" s="103"/>
      <c r="V297" s="99"/>
      <c r="W297" s="103"/>
      <c r="X297" s="99"/>
      <c r="Y297" s="103"/>
      <c r="Z297" s="99"/>
      <c r="AA297" s="103"/>
      <c r="AB297" s="99"/>
      <c r="AC297" s="103"/>
      <c r="AD297" s="121" t="str">
        <f t="shared" si="16"/>
        <v/>
      </c>
      <c r="AE297" s="17"/>
      <c r="AI297" s="26">
        <f>ROWS($AI$7:$AI296)</f>
        <v>290</v>
      </c>
      <c r="AJ297" s="85" t="str">
        <f>IF(OR($T297="",$G297=""),"",MAX($AJ$7:$AN296)+1)</f>
        <v/>
      </c>
      <c r="AK297" s="85" t="str">
        <f>IF(OR(V297="",$G297=""),"",MAX($AJ$7:$AN296,$AJ297:AJ297)+1)</f>
        <v/>
      </c>
      <c r="AL297" s="85" t="str">
        <f>IF(OR(X297="",$G297=""),"",MAX($AJ$7:$AN296,$AJ297:AK297)+1)</f>
        <v/>
      </c>
      <c r="AM297" s="85" t="str">
        <f>IF(OR(Z297="",$G297=""),"",MAX($AJ$7:$AN296,$AJ297:AL297)+1)</f>
        <v/>
      </c>
      <c r="AN297" s="85" t="str">
        <f>IF(OR(AB297="",$G297=""),"",MAX($AJ$7:$AN296,$AJ297:AM297)+1)</f>
        <v/>
      </c>
      <c r="AP297" s="85" t="str">
        <f>IF($G297="","",MAX($AP$7:$AP296)+1)</f>
        <v/>
      </c>
      <c r="AQ297" s="85" t="str">
        <f>IF($G297="","",IF($Q297="","",RANK($Q297,$Q$8:$Q$1000,1)+COUNTIFS($Q$8:$Q297,$Q297)-1))</f>
        <v/>
      </c>
      <c r="AR297" s="85" t="str">
        <f>IF($G297="","",IF($AW297="","",RANK($AW297,$AW$8:$AW$1000,1)+COUNTIFS($AW$8:$AW297,$AW297)-1))</f>
        <v/>
      </c>
      <c r="AS297" s="85" t="str">
        <f>IF($G297="","",IF($AX297="","",RANK($AX297,$AX$8:$AX$1000,1)+COUNTIFS($AX$8:$AX297,$AX297)-1))</f>
        <v/>
      </c>
      <c r="AU297" s="85" t="str">
        <f t="shared" si="17"/>
        <v/>
      </c>
      <c r="AW297" s="209" t="str">
        <f t="shared" ca="1" si="18"/>
        <v/>
      </c>
      <c r="AX297" s="209" t="str">
        <f t="shared" ca="1" si="19"/>
        <v/>
      </c>
    </row>
    <row r="298" spans="1:50">
      <c r="A298" s="20" t="str">
        <f>IF('יעדים משרדיים ותקשובים'!$E$7="","",'יעדים משרדיים ותקשובים'!$E$7)</f>
        <v>משרד ראש הממשלה</v>
      </c>
      <c r="B298" s="20" t="str">
        <f>IF('יעדים משרדיים ותקשובים'!$I$9="","",'יעדים משרדיים ותקשובים'!$I$9)</f>
        <v>pmo</v>
      </c>
      <c r="C298" s="26">
        <f>ROWS($C$7:$C297)</f>
        <v>291</v>
      </c>
      <c r="D298" s="26" t="str">
        <f>IF(E298="","",INDEX('פעילויות המשרד'!$D$8:$D$150,MATCH(E298,'פעילויות המשרד'!$E$8:$E$150,0)))</f>
        <v/>
      </c>
      <c r="E298" s="17"/>
      <c r="F298" s="26" t="str">
        <f>IF(G298="","",COUNTIFS($D$8:$D298,$D298))</f>
        <v/>
      </c>
      <c r="G298" s="344" t="str">
        <f>IF(OR($E298="",$H298=""),"",IFERROR(CONCATENATE($D298,".",COUNTIFS($D$8:$D298,$D298)),"טעות בהזנה"))</f>
        <v/>
      </c>
      <c r="H298" s="99"/>
      <c r="I298" s="275" t="str">
        <f>IF($E298="","",IF($D298="","",INDEX('פעילויות המשרד'!G:G,MATCH($D298,'פעילויות המשרד'!$D:$D,0))))</f>
        <v/>
      </c>
      <c r="J298" s="275" t="str">
        <f>IF($E298="","",IF($D298="","",INDEX('פעילויות המשרד'!H:H,MATCH($D298,'פעילויות המשרד'!$D:$D,0))))</f>
        <v/>
      </c>
      <c r="K298" s="275" t="str">
        <f>IF($E298="","",IF($D298="","",INDEX('פעילויות המשרד'!K:K,MATCH($D298,'פעילויות המשרד'!$D:$D,0))))</f>
        <v/>
      </c>
      <c r="L298" s="275" t="str">
        <f>IF($E298="","",IF($D298="","",INDEX('פעילויות המשרד'!L:L,MATCH($D298,'פעילויות המשרד'!$D:$D,0))))</f>
        <v/>
      </c>
      <c r="M298" s="275" t="str">
        <f>IF($E298="","",IF($D298="","",INDEX('פעילויות המשרד'!X:X,MATCH($D298,'פעילויות המשרד'!$D:$D,0))))</f>
        <v/>
      </c>
      <c r="N298" s="99"/>
      <c r="O298" s="99"/>
      <c r="P298" s="100"/>
      <c r="Q298" s="100"/>
      <c r="R298" s="98"/>
      <c r="S298" s="101"/>
      <c r="T298" s="99"/>
      <c r="U298" s="103"/>
      <c r="V298" s="99"/>
      <c r="W298" s="103"/>
      <c r="X298" s="99"/>
      <c r="Y298" s="103"/>
      <c r="Z298" s="99"/>
      <c r="AA298" s="103"/>
      <c r="AB298" s="99"/>
      <c r="AC298" s="103"/>
      <c r="AD298" s="121" t="str">
        <f t="shared" si="16"/>
        <v/>
      </c>
      <c r="AE298" s="92"/>
      <c r="AI298" s="26">
        <f>ROWS($AI$7:$AI297)</f>
        <v>291</v>
      </c>
      <c r="AJ298" s="85" t="str">
        <f>IF(OR($T298="",$G298=""),"",MAX($AJ$7:$AN297)+1)</f>
        <v/>
      </c>
      <c r="AK298" s="85" t="str">
        <f>IF(OR(V298="",$G298=""),"",MAX($AJ$7:$AN297,$AJ298:AJ298)+1)</f>
        <v/>
      </c>
      <c r="AL298" s="85" t="str">
        <f>IF(OR(X298="",$G298=""),"",MAX($AJ$7:$AN297,$AJ298:AK298)+1)</f>
        <v/>
      </c>
      <c r="AM298" s="85" t="str">
        <f>IF(OR(Z298="",$G298=""),"",MAX($AJ$7:$AN297,$AJ298:AL298)+1)</f>
        <v/>
      </c>
      <c r="AN298" s="85" t="str">
        <f>IF(OR(AB298="",$G298=""),"",MAX($AJ$7:$AN297,$AJ298:AM298)+1)</f>
        <v/>
      </c>
      <c r="AP298" s="85" t="str">
        <f>IF($G298="","",MAX($AP$7:$AP297)+1)</f>
        <v/>
      </c>
      <c r="AQ298" s="85" t="str">
        <f>IF($G298="","",IF($Q298="","",RANK($Q298,$Q$8:$Q$1000,1)+COUNTIFS($Q$8:$Q298,$Q298)-1))</f>
        <v/>
      </c>
      <c r="AR298" s="85" t="str">
        <f>IF($G298="","",IF($AW298="","",RANK($AW298,$AW$8:$AW$1000,1)+COUNTIFS($AW$8:$AW298,$AW298)-1))</f>
        <v/>
      </c>
      <c r="AS298" s="85" t="str">
        <f>IF($G298="","",IF($AX298="","",RANK($AX298,$AX$8:$AX$1000,1)+COUNTIFS($AX$8:$AX298,$AX298)-1))</f>
        <v/>
      </c>
      <c r="AU298" s="85" t="str">
        <f t="shared" si="17"/>
        <v/>
      </c>
      <c r="AW298" s="209" t="str">
        <f ca="1">IF($G298="","",IF($Q298="","",IF(AND($S298&lt;1,$Q298&lt;TODAY()),$Q298,"")))</f>
        <v/>
      </c>
      <c r="AX298" s="209" t="str">
        <f t="shared" ca="1" si="19"/>
        <v/>
      </c>
    </row>
    <row r="299" spans="1:50">
      <c r="A299" s="20" t="str">
        <f>IF('יעדים משרדיים ותקשובים'!$E$7="","",'יעדים משרדיים ותקשובים'!$E$7)</f>
        <v>משרד ראש הממשלה</v>
      </c>
      <c r="B299" s="20" t="str">
        <f>IF('יעדים משרדיים ותקשובים'!$I$9="","",'יעדים משרדיים ותקשובים'!$I$9)</f>
        <v>pmo</v>
      </c>
      <c r="C299" s="26">
        <f>ROWS($C$7:$C298)</f>
        <v>292</v>
      </c>
      <c r="D299" s="26" t="str">
        <f>IF(E299="","",INDEX('פעילויות המשרד'!$D$8:$D$150,MATCH(E299,'פעילויות המשרד'!$E$8:$E$150,0)))</f>
        <v/>
      </c>
      <c r="E299" s="17"/>
      <c r="F299" s="26" t="str">
        <f>IF(G299="","",COUNTIFS($D$8:$D299,$D299))</f>
        <v/>
      </c>
      <c r="G299" s="344" t="str">
        <f>IF(OR($E299="",$H299=""),"",IFERROR(CONCATENATE($D299,".",COUNTIFS($D$8:$D299,$D299)),"טעות בהזנה"))</f>
        <v/>
      </c>
      <c r="H299" s="99"/>
      <c r="I299" s="275" t="str">
        <f>IF($E299="","",IF($D299="","",INDEX('פעילויות המשרד'!G:G,MATCH($D299,'פעילויות המשרד'!$D:$D,0))))</f>
        <v/>
      </c>
      <c r="J299" s="275" t="str">
        <f>IF($E299="","",IF($D299="","",INDEX('פעילויות המשרד'!H:H,MATCH($D299,'פעילויות המשרד'!$D:$D,0))))</f>
        <v/>
      </c>
      <c r="K299" s="275" t="str">
        <f>IF($E299="","",IF($D299="","",INDEX('פעילויות המשרד'!K:K,MATCH($D299,'פעילויות המשרד'!$D:$D,0))))</f>
        <v/>
      </c>
      <c r="L299" s="275" t="str">
        <f>IF($E299="","",IF($D299="","",INDEX('פעילויות המשרד'!L:L,MATCH($D299,'פעילויות המשרד'!$D:$D,0))))</f>
        <v/>
      </c>
      <c r="M299" s="275" t="str">
        <f>IF($E299="","",IF($D299="","",INDEX('פעילויות המשרד'!X:X,MATCH($D299,'פעילויות המשרד'!$D:$D,0))))</f>
        <v/>
      </c>
      <c r="N299" s="99"/>
      <c r="O299" s="99"/>
      <c r="P299" s="100"/>
      <c r="Q299" s="100"/>
      <c r="R299" s="98"/>
      <c r="S299" s="101"/>
      <c r="T299" s="99"/>
      <c r="U299" s="103"/>
      <c r="V299" s="99"/>
      <c r="W299" s="103"/>
      <c r="X299" s="99"/>
      <c r="Y299" s="103"/>
      <c r="Z299" s="99"/>
      <c r="AA299" s="103"/>
      <c r="AB299" s="99"/>
      <c r="AC299" s="103"/>
      <c r="AD299" s="121" t="str">
        <f t="shared" si="16"/>
        <v/>
      </c>
      <c r="AE299" s="92"/>
      <c r="AI299" s="26">
        <f>ROWS($AI$7:$AI298)</f>
        <v>292</v>
      </c>
      <c r="AJ299" s="85" t="str">
        <f>IF(OR($T299="",$G299=""),"",MAX($AJ$7:$AN298)+1)</f>
        <v/>
      </c>
      <c r="AK299" s="85" t="str">
        <f>IF(OR(V299="",$G299=""),"",MAX($AJ$7:$AN298,$AJ299:AJ299)+1)</f>
        <v/>
      </c>
      <c r="AL299" s="85" t="str">
        <f>IF(OR(X299="",$G299=""),"",MAX($AJ$7:$AN298,$AJ299:AK299)+1)</f>
        <v/>
      </c>
      <c r="AM299" s="85" t="str">
        <f>IF(OR(Z299="",$G299=""),"",MAX($AJ$7:$AN298,$AJ299:AL299)+1)</f>
        <v/>
      </c>
      <c r="AN299" s="85" t="str">
        <f>IF(OR(AB299="",$G299=""),"",MAX($AJ$7:$AN298,$AJ299:AM299)+1)</f>
        <v/>
      </c>
      <c r="AP299" s="85" t="str">
        <f>IF($G299="","",MAX($AP$7:$AP298)+1)</f>
        <v/>
      </c>
      <c r="AQ299" s="85" t="str">
        <f>IF($G299="","",IF($Q299="","",RANK($Q299,$Q$8:$Q$1000,1)+COUNTIFS($Q$8:$Q299,$Q299)-1))</f>
        <v/>
      </c>
      <c r="AR299" s="85" t="str">
        <f>IF($G299="","",IF($AW299="","",RANK($AW299,$AW$8:$AW$1000,1)+COUNTIFS($AW$8:$AW299,$AW299)-1))</f>
        <v/>
      </c>
      <c r="AS299" s="85" t="str">
        <f>IF($G299="","",IF($AX299="","",RANK($AX299,$AX$8:$AX$1000,1)+COUNTIFS($AX$8:$AX299,$AX299)-1))</f>
        <v/>
      </c>
      <c r="AU299" s="85" t="str">
        <f t="shared" si="17"/>
        <v/>
      </c>
      <c r="AW299" s="209" t="str">
        <f ca="1">IF($G299="","",IF($Q299="","",IF(AND($S299&lt;1,$Q299&lt;TODAY()),$Q299,"")))</f>
        <v/>
      </c>
      <c r="AX299" s="209" t="str">
        <f t="shared" ca="1" si="19"/>
        <v/>
      </c>
    </row>
    <row r="300" spans="1:50">
      <c r="A300" s="20" t="str">
        <f>IF('יעדים משרדיים ותקשובים'!$E$7="","",'יעדים משרדיים ותקשובים'!$E$7)</f>
        <v>משרד ראש הממשלה</v>
      </c>
      <c r="B300" s="20" t="str">
        <f>IF('יעדים משרדיים ותקשובים'!$I$9="","",'יעדים משרדיים ותקשובים'!$I$9)</f>
        <v>pmo</v>
      </c>
      <c r="C300" s="26">
        <f>ROWS($C$7:$C299)</f>
        <v>293</v>
      </c>
      <c r="D300" s="26" t="str">
        <f>IF(E300="","",INDEX('פעילויות המשרד'!$D$8:$D$150,MATCH(E300,'פעילויות המשרד'!$E$8:$E$150,0)))</f>
        <v/>
      </c>
      <c r="E300" s="17"/>
      <c r="F300" s="26" t="str">
        <f>IF(G300="","",COUNTIFS($D$8:$D300,$D300))</f>
        <v/>
      </c>
      <c r="G300" s="344" t="str">
        <f>IF(OR($E300="",$H300=""),"",IFERROR(CONCATENATE($D300,".",COUNTIFS($D$8:$D300,$D300)),"טעות בהזנה"))</f>
        <v/>
      </c>
      <c r="H300" s="99"/>
      <c r="I300" s="275" t="str">
        <f>IF($E300="","",IF($D300="","",INDEX('פעילויות המשרד'!G:G,MATCH($D300,'פעילויות המשרד'!$D:$D,0))))</f>
        <v/>
      </c>
      <c r="J300" s="275" t="str">
        <f>IF($E300="","",IF($D300="","",INDEX('פעילויות המשרד'!H:H,MATCH($D300,'פעילויות המשרד'!$D:$D,0))))</f>
        <v/>
      </c>
      <c r="K300" s="275" t="str">
        <f>IF($E300="","",IF($D300="","",INDEX('פעילויות המשרד'!K:K,MATCH($D300,'פעילויות המשרד'!$D:$D,0))))</f>
        <v/>
      </c>
      <c r="L300" s="275" t="str">
        <f>IF($E300="","",IF($D300="","",INDEX('פעילויות המשרד'!L:L,MATCH($D300,'פעילויות המשרד'!$D:$D,0))))</f>
        <v/>
      </c>
      <c r="M300" s="275" t="str">
        <f>IF($E300="","",IF($D300="","",INDEX('פעילויות המשרד'!X:X,MATCH($D300,'פעילויות המשרד'!$D:$D,0))))</f>
        <v/>
      </c>
      <c r="N300" s="99"/>
      <c r="O300" s="99"/>
      <c r="P300" s="100"/>
      <c r="Q300" s="100"/>
      <c r="R300" s="98"/>
      <c r="S300" s="101"/>
      <c r="T300" s="99"/>
      <c r="U300" s="103"/>
      <c r="V300" s="99"/>
      <c r="W300" s="103"/>
      <c r="X300" s="99"/>
      <c r="Y300" s="103"/>
      <c r="Z300" s="99"/>
      <c r="AA300" s="103"/>
      <c r="AB300" s="99"/>
      <c r="AC300" s="103"/>
      <c r="AD300" s="121" t="str">
        <f t="shared" si="16"/>
        <v/>
      </c>
      <c r="AE300" s="92"/>
      <c r="AI300" s="26">
        <f>ROWS($AI$7:$AI299)</f>
        <v>293</v>
      </c>
      <c r="AJ300" s="85" t="str">
        <f>IF(OR($T300="",$G300=""),"",MAX($AJ$7:$AN299)+1)</f>
        <v/>
      </c>
      <c r="AK300" s="85" t="str">
        <f>IF(OR(V300="",$G300=""),"",MAX($AJ$7:$AN299,$AJ300:AJ300)+1)</f>
        <v/>
      </c>
      <c r="AL300" s="85" t="str">
        <f>IF(OR(X300="",$G300=""),"",MAX($AJ$7:$AN299,$AJ300:AK300)+1)</f>
        <v/>
      </c>
      <c r="AM300" s="85" t="str">
        <f>IF(OR(Z300="",$G300=""),"",MAX($AJ$7:$AN299,$AJ300:AL300)+1)</f>
        <v/>
      </c>
      <c r="AN300" s="85" t="str">
        <f>IF(OR(AB300="",$G300=""),"",MAX($AJ$7:$AN299,$AJ300:AM300)+1)</f>
        <v/>
      </c>
      <c r="AP300" s="85" t="str">
        <f>IF($G300="","",MAX($AP$7:$AP299)+1)</f>
        <v/>
      </c>
      <c r="AQ300" s="85" t="str">
        <f>IF($G300="","",IF($Q300="","",RANK($Q300,$Q$8:$Q$1000,1)+COUNTIFS($Q$8:$Q300,$Q300)-1))</f>
        <v/>
      </c>
      <c r="AR300" s="85" t="str">
        <f>IF($G300="","",IF($AW300="","",RANK($AW300,$AW$8:$AW$1000,1)+COUNTIFS($AW$8:$AW300,$AW300)-1))</f>
        <v/>
      </c>
      <c r="AS300" s="85" t="str">
        <f>IF($G300="","",IF($AX300="","",RANK($AX300,$AX$8:$AX$1000,1)+COUNTIFS($AX$8:$AX300,$AX300)-1))</f>
        <v/>
      </c>
      <c r="AU300" s="85" t="str">
        <f t="shared" si="17"/>
        <v/>
      </c>
      <c r="AW300" s="209" t="str">
        <f ca="1">IF($G300="","",IF($Q300="","",IF(AND($S300&lt;1,$Q300&lt;TODAY()),$Q300,"")))</f>
        <v/>
      </c>
      <c r="AX300" s="209" t="str">
        <f t="shared" ca="1" si="19"/>
        <v/>
      </c>
    </row>
    <row r="301" spans="1:50">
      <c r="A301" s="20" t="str">
        <f>IF('יעדים משרדיים ותקשובים'!$E$7="","",'יעדים משרדיים ותקשובים'!$E$7)</f>
        <v>משרד ראש הממשלה</v>
      </c>
      <c r="B301" s="20" t="str">
        <f>IF('יעדים משרדיים ותקשובים'!$I$9="","",'יעדים משרדיים ותקשובים'!$I$9)</f>
        <v>pmo</v>
      </c>
      <c r="C301" s="26">
        <f>ROWS($C$7:$C300)</f>
        <v>294</v>
      </c>
      <c r="D301" s="26" t="str">
        <f>IF(E301="","",INDEX('פעילויות המשרד'!$D$8:$D$150,MATCH(E301,'פעילויות המשרד'!$E$8:$E$150,0)))</f>
        <v/>
      </c>
      <c r="E301" s="17"/>
      <c r="F301" s="26" t="str">
        <f>IF(G301="","",COUNTIFS($D$8:$D301,$D301))</f>
        <v/>
      </c>
      <c r="G301" s="344" t="str">
        <f>IF(OR($E301="",$H301=""),"",IFERROR(CONCATENATE($D301,".",COUNTIFS($D$8:$D301,$D301)),"טעות בהזנה"))</f>
        <v/>
      </c>
      <c r="H301" s="102"/>
      <c r="I301" s="275" t="str">
        <f>IF($E301="","",IF($D301="","",INDEX('פעילויות המשרד'!G:G,MATCH($D301,'פעילויות המשרד'!$D:$D,0))))</f>
        <v/>
      </c>
      <c r="J301" s="275" t="str">
        <f>IF($E301="","",IF($D301="","",INDEX('פעילויות המשרד'!H:H,MATCH($D301,'פעילויות המשרד'!$D:$D,0))))</f>
        <v/>
      </c>
      <c r="K301" s="275" t="str">
        <f>IF($E301="","",IF($D301="","",INDEX('פעילויות המשרד'!K:K,MATCH($D301,'פעילויות המשרד'!$D:$D,0))))</f>
        <v/>
      </c>
      <c r="L301" s="275" t="str">
        <f>IF($E301="","",IF($D301="","",INDEX('פעילויות המשרד'!L:L,MATCH($D301,'פעילויות המשרד'!$D:$D,0))))</f>
        <v/>
      </c>
      <c r="M301" s="275" t="str">
        <f>IF($E301="","",IF($D301="","",INDEX('פעילויות המשרד'!X:X,MATCH($D301,'פעילויות המשרד'!$D:$D,0))))</f>
        <v/>
      </c>
      <c r="N301" s="102"/>
      <c r="O301" s="102"/>
      <c r="P301" s="100"/>
      <c r="Q301" s="100"/>
      <c r="R301" s="98"/>
      <c r="S301" s="101"/>
      <c r="T301" s="99"/>
      <c r="U301" s="103"/>
      <c r="V301" s="99"/>
      <c r="W301" s="103"/>
      <c r="X301" s="99"/>
      <c r="Y301" s="103"/>
      <c r="Z301" s="99"/>
      <c r="AA301" s="103"/>
      <c r="AB301" s="99"/>
      <c r="AC301" s="103"/>
      <c r="AD301" s="121" t="str">
        <f t="shared" si="16"/>
        <v/>
      </c>
      <c r="AE301" s="17"/>
      <c r="AI301" s="26">
        <f>ROWS($AI$7:$AI300)</f>
        <v>294</v>
      </c>
      <c r="AJ301" s="85" t="str">
        <f>IF(OR($T301="",$G301=""),"",MAX($AJ$7:$AN300)+1)</f>
        <v/>
      </c>
      <c r="AK301" s="85" t="str">
        <f>IF(OR(V301="",$G301=""),"",MAX($AJ$7:$AN300,$AJ301:AJ301)+1)</f>
        <v/>
      </c>
      <c r="AL301" s="85" t="str">
        <f>IF(OR(X301="",$G301=""),"",MAX($AJ$7:$AN300,$AJ301:AK301)+1)</f>
        <v/>
      </c>
      <c r="AM301" s="85" t="str">
        <f>IF(OR(Z301="",$G301=""),"",MAX($AJ$7:$AN300,$AJ301:AL301)+1)</f>
        <v/>
      </c>
      <c r="AN301" s="85" t="str">
        <f>IF(OR(AB301="",$G301=""),"",MAX($AJ$7:$AN300,$AJ301:AM301)+1)</f>
        <v/>
      </c>
      <c r="AP301" s="85" t="str">
        <f>IF($G301="","",MAX($AP$7:$AP300)+1)</f>
        <v/>
      </c>
      <c r="AQ301" s="85" t="str">
        <f>IF($G301="","",IF($Q301="","",RANK($Q301,$Q$8:$Q$1000,1)+COUNTIFS($Q$8:$Q301,$Q301)-1))</f>
        <v/>
      </c>
      <c r="AR301" s="85" t="str">
        <f>IF($G301="","",IF($AW301="","",RANK($AW301,$AW$8:$AW$1000,1)+COUNTIFS($AW$8:$AW301,$AW301)-1))</f>
        <v/>
      </c>
      <c r="AS301" s="85" t="str">
        <f>IF($G301="","",IF($AX301="","",RANK($AX301,$AX$8:$AX$1000,1)+COUNTIFS($AX$8:$AX301,$AX301)-1))</f>
        <v/>
      </c>
      <c r="AU301" s="85" t="str">
        <f t="shared" si="17"/>
        <v/>
      </c>
      <c r="AW301" s="209" t="str">
        <f ca="1">IF($G301="","",IF($Q301="","",IF(AND($S301&lt;1,$Q301&lt;TODAY()),$Q301,"")))</f>
        <v/>
      </c>
      <c r="AX301" s="209" t="str">
        <f t="shared" ca="1" si="19"/>
        <v/>
      </c>
    </row>
    <row r="302" spans="1:50">
      <c r="A302" s="20" t="str">
        <f>IF('יעדים משרדיים ותקשובים'!$E$7="","",'יעדים משרדיים ותקשובים'!$E$7)</f>
        <v>משרד ראש הממשלה</v>
      </c>
      <c r="B302" s="20" t="str">
        <f>IF('יעדים משרדיים ותקשובים'!$I$9="","",'יעדים משרדיים ותקשובים'!$I$9)</f>
        <v>pmo</v>
      </c>
      <c r="C302" s="26">
        <f>ROWS($C$7:$C301)</f>
        <v>295</v>
      </c>
      <c r="D302" s="26" t="str">
        <f>IF(E302="","",INDEX('פעילויות המשרד'!$D$8:$D$150,MATCH(E302,'פעילויות המשרד'!$E$8:$E$150,0)))</f>
        <v/>
      </c>
      <c r="E302" s="17"/>
      <c r="F302" s="26" t="str">
        <f>IF(G302="","",COUNTIFS($D$8:$D302,$D302))</f>
        <v/>
      </c>
      <c r="G302" s="344" t="str">
        <f>IF(OR($E302="",$H302=""),"",IFERROR(CONCATENATE($D302,".",COUNTIFS($D$8:$D302,$D302)),"טעות בהזנה"))</f>
        <v/>
      </c>
      <c r="H302" s="102"/>
      <c r="I302" s="275" t="str">
        <f>IF($E302="","",IF($D302="","",INDEX('פעילויות המשרד'!G:G,MATCH($D302,'פעילויות המשרד'!$D:$D,0))))</f>
        <v/>
      </c>
      <c r="J302" s="275" t="str">
        <f>IF($E302="","",IF($D302="","",INDEX('פעילויות המשרד'!H:H,MATCH($D302,'פעילויות המשרד'!$D:$D,0))))</f>
        <v/>
      </c>
      <c r="K302" s="275" t="str">
        <f>IF($E302="","",IF($D302="","",INDEX('פעילויות המשרד'!K:K,MATCH($D302,'פעילויות המשרד'!$D:$D,0))))</f>
        <v/>
      </c>
      <c r="L302" s="275" t="str">
        <f>IF($E302="","",IF($D302="","",INDEX('פעילויות המשרד'!L:L,MATCH($D302,'פעילויות המשרד'!$D:$D,0))))</f>
        <v/>
      </c>
      <c r="M302" s="275" t="str">
        <f>IF($E302="","",IF($D302="","",INDEX('פעילויות המשרד'!X:X,MATCH($D302,'פעילויות המשרד'!$D:$D,0))))</f>
        <v/>
      </c>
      <c r="N302" s="102"/>
      <c r="O302" s="102"/>
      <c r="P302" s="100"/>
      <c r="Q302" s="100"/>
      <c r="R302" s="98"/>
      <c r="S302" s="101"/>
      <c r="T302" s="99"/>
      <c r="U302" s="103"/>
      <c r="V302" s="99"/>
      <c r="W302" s="103"/>
      <c r="X302" s="99"/>
      <c r="Y302" s="103"/>
      <c r="Z302" s="99"/>
      <c r="AA302" s="103"/>
      <c r="AB302" s="99"/>
      <c r="AC302" s="103"/>
      <c r="AD302" s="121" t="str">
        <f t="shared" si="16"/>
        <v/>
      </c>
      <c r="AE302" s="17"/>
      <c r="AI302" s="26">
        <f>ROWS($AI$7:$AI301)</f>
        <v>295</v>
      </c>
      <c r="AJ302" s="85" t="str">
        <f>IF(OR($T302="",$G302=""),"",MAX($AJ$7:$AN301)+1)</f>
        <v/>
      </c>
      <c r="AK302" s="85" t="str">
        <f>IF(OR(V302="",$G302=""),"",MAX($AJ$7:$AN301,$AJ302:AJ302)+1)</f>
        <v/>
      </c>
      <c r="AL302" s="85" t="str">
        <f>IF(OR(X302="",$G302=""),"",MAX($AJ$7:$AN301,$AJ302:AK302)+1)</f>
        <v/>
      </c>
      <c r="AM302" s="85" t="str">
        <f>IF(OR(Z302="",$G302=""),"",MAX($AJ$7:$AN301,$AJ302:AL302)+1)</f>
        <v/>
      </c>
      <c r="AN302" s="85" t="str">
        <f>IF(OR(AB302="",$G302=""),"",MAX($AJ$7:$AN301,$AJ302:AM302)+1)</f>
        <v/>
      </c>
      <c r="AP302" s="85" t="str">
        <f>IF($G302="","",MAX($AP$7:$AP301)+1)</f>
        <v/>
      </c>
      <c r="AQ302" s="85" t="str">
        <f>IF($G302="","",IF($Q302="","",RANK($Q302,$Q$8:$Q$1000,1)+COUNTIFS($Q$8:$Q302,$Q302)-1))</f>
        <v/>
      </c>
      <c r="AR302" s="85" t="str">
        <f>IF($G302="","",IF($AW302="","",RANK($AW302,$AW$8:$AW$1000,1)+COUNTIFS($AW$8:$AW302,$AW302)-1))</f>
        <v/>
      </c>
      <c r="AS302" s="85" t="str">
        <f>IF($G302="","",IF($AX302="","",RANK($AX302,$AX$8:$AX$1000,1)+COUNTIFS($AX$8:$AX302,$AX302)-1))</f>
        <v/>
      </c>
      <c r="AU302" s="85" t="str">
        <f t="shared" si="17"/>
        <v/>
      </c>
      <c r="AW302" s="209" t="str">
        <f ca="1">IF($G302="","",IF($Q302="","",IF(AND($S302&lt;1,$Q302&lt;TODAY()),$Q302,"")))</f>
        <v/>
      </c>
      <c r="AX302" s="209" t="str">
        <f t="shared" ca="1" si="19"/>
        <v/>
      </c>
    </row>
    <row r="303" spans="1:50">
      <c r="A303" s="20" t="str">
        <f>IF('יעדים משרדיים ותקשובים'!$E$7="","",'יעדים משרדיים ותקשובים'!$E$7)</f>
        <v>משרד ראש הממשלה</v>
      </c>
      <c r="B303" s="20" t="str">
        <f>IF('יעדים משרדיים ותקשובים'!$I$9="","",'יעדים משרדיים ותקשובים'!$I$9)</f>
        <v>pmo</v>
      </c>
      <c r="C303" s="26">
        <f>ROWS($C$7:$C302)</f>
        <v>296</v>
      </c>
      <c r="D303" s="26" t="str">
        <f>IF(E303="","",INDEX('פעילויות המשרד'!$D$8:$D$150,MATCH(E303,'פעילויות המשרד'!$E$8:$E$150,0)))</f>
        <v/>
      </c>
      <c r="E303" s="17"/>
      <c r="F303" s="26" t="str">
        <f>IF(G303="","",COUNTIFS($D$8:$D303,$D303))</f>
        <v/>
      </c>
      <c r="G303" s="344" t="str">
        <f>IF(OR($E303="",$H303=""),"",IFERROR(CONCATENATE($D303,".",COUNTIFS($D$8:$D303,$D303)),"טעות בהזנה"))</f>
        <v/>
      </c>
      <c r="H303" s="102"/>
      <c r="I303" s="275" t="str">
        <f>IF($E303="","",IF($D303="","",INDEX('פעילויות המשרד'!G:G,MATCH($D303,'פעילויות המשרד'!$D:$D,0))))</f>
        <v/>
      </c>
      <c r="J303" s="275" t="str">
        <f>IF($E303="","",IF($D303="","",INDEX('פעילויות המשרד'!H:H,MATCH($D303,'פעילויות המשרד'!$D:$D,0))))</f>
        <v/>
      </c>
      <c r="K303" s="275" t="str">
        <f>IF($E303="","",IF($D303="","",INDEX('פעילויות המשרד'!K:K,MATCH($D303,'פעילויות המשרד'!$D:$D,0))))</f>
        <v/>
      </c>
      <c r="L303" s="275" t="str">
        <f>IF($E303="","",IF($D303="","",INDEX('פעילויות המשרד'!L:L,MATCH($D303,'פעילויות המשרד'!$D:$D,0))))</f>
        <v/>
      </c>
      <c r="M303" s="275" t="str">
        <f>IF($E303="","",IF($D303="","",INDEX('פעילויות המשרד'!X:X,MATCH($D303,'פעילויות המשרד'!$D:$D,0))))</f>
        <v/>
      </c>
      <c r="N303" s="102"/>
      <c r="O303" s="102"/>
      <c r="P303" s="100"/>
      <c r="Q303" s="100"/>
      <c r="R303" s="98"/>
      <c r="S303" s="101"/>
      <c r="T303" s="99"/>
      <c r="U303" s="103"/>
      <c r="V303" s="99"/>
      <c r="W303" s="103"/>
      <c r="X303" s="99"/>
      <c r="Y303" s="103"/>
      <c r="Z303" s="99"/>
      <c r="AA303" s="103"/>
      <c r="AB303" s="99"/>
      <c r="AC303" s="103"/>
      <c r="AD303" s="121" t="str">
        <f t="shared" si="16"/>
        <v/>
      </c>
      <c r="AE303" s="17"/>
      <c r="AI303" s="26">
        <f>ROWS($AI$7:$AI302)</f>
        <v>296</v>
      </c>
      <c r="AJ303" s="85" t="str">
        <f>IF(OR($T303="",$G303=""),"",MAX($AJ$7:$AN302)+1)</f>
        <v/>
      </c>
      <c r="AK303" s="85" t="str">
        <f>IF(OR(V303="",$G303=""),"",MAX($AJ$7:$AN302,$AJ303:AJ303)+1)</f>
        <v/>
      </c>
      <c r="AL303" s="85" t="str">
        <f>IF(OR(X303="",$G303=""),"",MAX($AJ$7:$AN302,$AJ303:AK303)+1)</f>
        <v/>
      </c>
      <c r="AM303" s="85" t="str">
        <f>IF(OR(Z303="",$G303=""),"",MAX($AJ$7:$AN302,$AJ303:AL303)+1)</f>
        <v/>
      </c>
      <c r="AN303" s="85" t="str">
        <f>IF(OR(AB303="",$G303=""),"",MAX($AJ$7:$AN302,$AJ303:AM303)+1)</f>
        <v/>
      </c>
      <c r="AP303" s="85" t="str">
        <f>IF($G303="","",MAX($AP$7:$AP302)+1)</f>
        <v/>
      </c>
      <c r="AQ303" s="85" t="str">
        <f>IF($G303="","",IF($Q303="","",RANK($Q303,$Q$8:$Q$1000,1)+COUNTIFS($Q$8:$Q303,$Q303)-1))</f>
        <v/>
      </c>
      <c r="AR303" s="85" t="str">
        <f>IF($G303="","",IF($AW303="","",RANK($AW303,$AW$8:$AW$1000,1)+COUNTIFS($AW$8:$AW303,$AW303)-1))</f>
        <v/>
      </c>
      <c r="AS303" s="85" t="str">
        <f>IF($G303="","",IF($AX303="","",RANK($AX303,$AX$8:$AX$1000,1)+COUNTIFS($AX$8:$AX303,$AX303)-1))</f>
        <v/>
      </c>
      <c r="AU303" s="85" t="str">
        <f t="shared" si="17"/>
        <v/>
      </c>
      <c r="AW303" s="209" t="str">
        <f t="shared" ca="1" si="18"/>
        <v/>
      </c>
      <c r="AX303" s="209" t="str">
        <f t="shared" ca="1" si="19"/>
        <v/>
      </c>
    </row>
    <row r="304" spans="1:50">
      <c r="A304" s="20" t="str">
        <f>IF('יעדים משרדיים ותקשובים'!$E$7="","",'יעדים משרדיים ותקשובים'!$E$7)</f>
        <v>משרד ראש הממשלה</v>
      </c>
      <c r="B304" s="20" t="str">
        <f>IF('יעדים משרדיים ותקשובים'!$I$9="","",'יעדים משרדיים ותקשובים'!$I$9)</f>
        <v>pmo</v>
      </c>
      <c r="C304" s="26">
        <f>ROWS($C$7:$C303)</f>
        <v>297</v>
      </c>
      <c r="D304" s="26" t="str">
        <f>IF(E304="","",INDEX('פעילויות המשרד'!$D$8:$D$150,MATCH(E304,'פעילויות המשרד'!$E$8:$E$150,0)))</f>
        <v/>
      </c>
      <c r="E304" s="17"/>
      <c r="F304" s="26" t="str">
        <f>IF(G304="","",COUNTIFS($D$8:$D304,$D304))</f>
        <v/>
      </c>
      <c r="G304" s="344" t="str">
        <f>IF(OR($E304="",$H304=""),"",IFERROR(CONCATENATE($D304,".",COUNTIFS($D$8:$D304,$D304)),"טעות בהזנה"))</f>
        <v/>
      </c>
      <c r="H304" s="102"/>
      <c r="I304" s="275" t="str">
        <f>IF($E304="","",IF($D304="","",INDEX('פעילויות המשרד'!G:G,MATCH($D304,'פעילויות המשרד'!$D:$D,0))))</f>
        <v/>
      </c>
      <c r="J304" s="275" t="str">
        <f>IF($E304="","",IF($D304="","",INDEX('פעילויות המשרד'!H:H,MATCH($D304,'פעילויות המשרד'!$D:$D,0))))</f>
        <v/>
      </c>
      <c r="K304" s="275" t="str">
        <f>IF($E304="","",IF($D304="","",INDEX('פעילויות המשרד'!K:K,MATCH($D304,'פעילויות המשרד'!$D:$D,0))))</f>
        <v/>
      </c>
      <c r="L304" s="275" t="str">
        <f>IF($E304="","",IF($D304="","",INDEX('פעילויות המשרד'!L:L,MATCH($D304,'פעילויות המשרד'!$D:$D,0))))</f>
        <v/>
      </c>
      <c r="M304" s="275" t="str">
        <f>IF($E304="","",IF($D304="","",INDEX('פעילויות המשרד'!X:X,MATCH($D304,'פעילויות המשרד'!$D:$D,0))))</f>
        <v/>
      </c>
      <c r="N304" s="102"/>
      <c r="O304" s="102"/>
      <c r="P304" s="100"/>
      <c r="Q304" s="100"/>
      <c r="R304" s="98"/>
      <c r="S304" s="101"/>
      <c r="T304" s="99"/>
      <c r="U304" s="103"/>
      <c r="V304" s="99"/>
      <c r="W304" s="103"/>
      <c r="X304" s="99"/>
      <c r="Y304" s="103"/>
      <c r="Z304" s="99"/>
      <c r="AA304" s="103"/>
      <c r="AB304" s="99"/>
      <c r="AC304" s="103"/>
      <c r="AD304" s="121" t="str">
        <f t="shared" si="16"/>
        <v/>
      </c>
      <c r="AE304" s="17"/>
      <c r="AI304" s="26">
        <f>ROWS($AI$7:$AI303)</f>
        <v>297</v>
      </c>
      <c r="AJ304" s="85" t="str">
        <f>IF(OR($T304="",$G304=""),"",MAX($AJ$7:$AN303)+1)</f>
        <v/>
      </c>
      <c r="AK304" s="85" t="str">
        <f>IF(OR(V304="",$G304=""),"",MAX($AJ$7:$AN303,$AJ304:AJ304)+1)</f>
        <v/>
      </c>
      <c r="AL304" s="85" t="str">
        <f>IF(OR(X304="",$G304=""),"",MAX($AJ$7:$AN303,$AJ304:AK304)+1)</f>
        <v/>
      </c>
      <c r="AM304" s="85" t="str">
        <f>IF(OR(Z304="",$G304=""),"",MAX($AJ$7:$AN303,$AJ304:AL304)+1)</f>
        <v/>
      </c>
      <c r="AN304" s="85" t="str">
        <f>IF(OR(AB304="",$G304=""),"",MAX($AJ$7:$AN303,$AJ304:AM304)+1)</f>
        <v/>
      </c>
      <c r="AP304" s="85" t="str">
        <f>IF($G304="","",MAX($AP$7:$AP303)+1)</f>
        <v/>
      </c>
      <c r="AQ304" s="85" t="str">
        <f>IF($G304="","",IF($Q304="","",RANK($Q304,$Q$8:$Q$1000,1)+COUNTIFS($Q$8:$Q304,$Q304)-1))</f>
        <v/>
      </c>
      <c r="AR304" s="85" t="str">
        <f>IF($G304="","",IF($AW304="","",RANK($AW304,$AW$8:$AW$1000,1)+COUNTIFS($AW$8:$AW304,$AW304)-1))</f>
        <v/>
      </c>
      <c r="AS304" s="85" t="str">
        <f>IF($G304="","",IF($AX304="","",RANK($AX304,$AX$8:$AX$1000,1)+COUNTIFS($AX$8:$AX304,$AX304)-1))</f>
        <v/>
      </c>
      <c r="AU304" s="85" t="str">
        <f t="shared" si="17"/>
        <v/>
      </c>
      <c r="AW304" s="209" t="str">
        <f t="shared" ca="1" si="18"/>
        <v/>
      </c>
      <c r="AX304" s="209" t="str">
        <f t="shared" ca="1" si="19"/>
        <v/>
      </c>
    </row>
    <row r="305" spans="1:50">
      <c r="A305" s="20" t="str">
        <f>IF('יעדים משרדיים ותקשובים'!$E$7="","",'יעדים משרדיים ותקשובים'!$E$7)</f>
        <v>משרד ראש הממשלה</v>
      </c>
      <c r="B305" s="20" t="str">
        <f>IF('יעדים משרדיים ותקשובים'!$I$9="","",'יעדים משרדיים ותקשובים'!$I$9)</f>
        <v>pmo</v>
      </c>
      <c r="C305" s="26">
        <f>ROWS($C$7:$C304)</f>
        <v>298</v>
      </c>
      <c r="D305" s="26" t="str">
        <f>IF(E305="","",INDEX('פעילויות המשרד'!$D$8:$D$150,MATCH(E305,'פעילויות המשרד'!$E$8:$E$150,0)))</f>
        <v/>
      </c>
      <c r="E305" s="17"/>
      <c r="F305" s="26" t="str">
        <f>IF(G305="","",COUNTIFS($D$8:$D305,$D305))</f>
        <v/>
      </c>
      <c r="G305" s="344" t="str">
        <f>IF(OR($E305="",$H305=""),"",IFERROR(CONCATENATE($D305,".",COUNTIFS($D$8:$D305,$D305)),"טעות בהזנה"))</f>
        <v/>
      </c>
      <c r="H305" s="102"/>
      <c r="I305" s="275" t="str">
        <f>IF($E305="","",IF($D305="","",INDEX('פעילויות המשרד'!G:G,MATCH($D305,'פעילויות המשרד'!$D:$D,0))))</f>
        <v/>
      </c>
      <c r="J305" s="275" t="str">
        <f>IF($E305="","",IF($D305="","",INDEX('פעילויות המשרד'!H:H,MATCH($D305,'פעילויות המשרד'!$D:$D,0))))</f>
        <v/>
      </c>
      <c r="K305" s="275" t="str">
        <f>IF($E305="","",IF($D305="","",INDEX('פעילויות המשרד'!K:K,MATCH($D305,'פעילויות המשרד'!$D:$D,0))))</f>
        <v/>
      </c>
      <c r="L305" s="275" t="str">
        <f>IF($E305="","",IF($D305="","",INDEX('פעילויות המשרד'!L:L,MATCH($D305,'פעילויות המשרד'!$D:$D,0))))</f>
        <v/>
      </c>
      <c r="M305" s="275" t="str">
        <f>IF($E305="","",IF($D305="","",INDEX('פעילויות המשרד'!X:X,MATCH($D305,'פעילויות המשרד'!$D:$D,0))))</f>
        <v/>
      </c>
      <c r="N305" s="102"/>
      <c r="O305" s="102"/>
      <c r="P305" s="100"/>
      <c r="Q305" s="100"/>
      <c r="R305" s="98"/>
      <c r="S305" s="101"/>
      <c r="T305" s="99"/>
      <c r="U305" s="103"/>
      <c r="V305" s="99"/>
      <c r="W305" s="103"/>
      <c r="X305" s="99"/>
      <c r="Y305" s="103"/>
      <c r="Z305" s="99"/>
      <c r="AA305" s="103"/>
      <c r="AB305" s="99"/>
      <c r="AC305" s="103"/>
      <c r="AD305" s="121" t="str">
        <f t="shared" si="16"/>
        <v/>
      </c>
      <c r="AE305" s="17"/>
      <c r="AI305" s="26">
        <f>ROWS($AI$7:$AI304)</f>
        <v>298</v>
      </c>
      <c r="AJ305" s="85" t="str">
        <f>IF(OR($T305="",$G305=""),"",MAX($AJ$7:$AN304)+1)</f>
        <v/>
      </c>
      <c r="AK305" s="85" t="str">
        <f>IF(OR(V305="",$G305=""),"",MAX($AJ$7:$AN304,$AJ305:AJ305)+1)</f>
        <v/>
      </c>
      <c r="AL305" s="85" t="str">
        <f>IF(OR(X305="",$G305=""),"",MAX($AJ$7:$AN304,$AJ305:AK305)+1)</f>
        <v/>
      </c>
      <c r="AM305" s="85" t="str">
        <f>IF(OR(Z305="",$G305=""),"",MAX($AJ$7:$AN304,$AJ305:AL305)+1)</f>
        <v/>
      </c>
      <c r="AN305" s="85" t="str">
        <f>IF(OR(AB305="",$G305=""),"",MAX($AJ$7:$AN304,$AJ305:AM305)+1)</f>
        <v/>
      </c>
      <c r="AP305" s="85" t="str">
        <f>IF($G305="","",MAX($AP$7:$AP304)+1)</f>
        <v/>
      </c>
      <c r="AQ305" s="85" t="str">
        <f>IF($G305="","",IF($Q305="","",RANK($Q305,$Q$8:$Q$1000,1)+COUNTIFS($Q$8:$Q305,$Q305)-1))</f>
        <v/>
      </c>
      <c r="AR305" s="85" t="str">
        <f>IF($G305="","",IF($AW305="","",RANK($AW305,$AW$8:$AW$1000,1)+COUNTIFS($AW$8:$AW305,$AW305)-1))</f>
        <v/>
      </c>
      <c r="AS305" s="85" t="str">
        <f>IF($G305="","",IF($AX305="","",RANK($AX305,$AX$8:$AX$1000,1)+COUNTIFS($AX$8:$AX305,$AX305)-1))</f>
        <v/>
      </c>
      <c r="AU305" s="85" t="str">
        <f t="shared" si="17"/>
        <v/>
      </c>
      <c r="AW305" s="209" t="str">
        <f t="shared" ca="1" si="18"/>
        <v/>
      </c>
      <c r="AX305" s="209" t="str">
        <f t="shared" ca="1" si="19"/>
        <v/>
      </c>
    </row>
    <row r="306" spans="1:50">
      <c r="A306" s="20" t="str">
        <f>IF('יעדים משרדיים ותקשובים'!$E$7="","",'יעדים משרדיים ותקשובים'!$E$7)</f>
        <v>משרד ראש הממשלה</v>
      </c>
      <c r="B306" s="20" t="str">
        <f>IF('יעדים משרדיים ותקשובים'!$I$9="","",'יעדים משרדיים ותקשובים'!$I$9)</f>
        <v>pmo</v>
      </c>
      <c r="C306" s="26">
        <f>ROWS($C$7:$C305)</f>
        <v>299</v>
      </c>
      <c r="D306" s="26" t="str">
        <f>IF(E306="","",INDEX('פעילויות המשרד'!$D$8:$D$150,MATCH(E306,'פעילויות המשרד'!$E$8:$E$150,0)))</f>
        <v/>
      </c>
      <c r="E306" s="17"/>
      <c r="F306" s="26" t="str">
        <f>IF(G306="","",COUNTIFS($D$8:$D306,$D306))</f>
        <v/>
      </c>
      <c r="G306" s="344" t="str">
        <f>IF(OR($E306="",$H306=""),"",IFERROR(CONCATENATE($D306,".",COUNTIFS($D$8:$D306,$D306)),"טעות בהזנה"))</f>
        <v/>
      </c>
      <c r="H306" s="102"/>
      <c r="I306" s="275" t="str">
        <f>IF($E306="","",IF($D306="","",INDEX('פעילויות המשרד'!G:G,MATCH($D306,'פעילויות המשרד'!$D:$D,0))))</f>
        <v/>
      </c>
      <c r="J306" s="275" t="str">
        <f>IF($E306="","",IF($D306="","",INDEX('פעילויות המשרד'!H:H,MATCH($D306,'פעילויות המשרד'!$D:$D,0))))</f>
        <v/>
      </c>
      <c r="K306" s="275" t="str">
        <f>IF($E306="","",IF($D306="","",INDEX('פעילויות המשרד'!K:K,MATCH($D306,'פעילויות המשרד'!$D:$D,0))))</f>
        <v/>
      </c>
      <c r="L306" s="275" t="str">
        <f>IF($E306="","",IF($D306="","",INDEX('פעילויות המשרד'!L:L,MATCH($D306,'פעילויות המשרד'!$D:$D,0))))</f>
        <v/>
      </c>
      <c r="M306" s="275" t="str">
        <f>IF($E306="","",IF($D306="","",INDEX('פעילויות המשרד'!X:X,MATCH($D306,'פעילויות המשרד'!$D:$D,0))))</f>
        <v/>
      </c>
      <c r="N306" s="102"/>
      <c r="O306" s="102"/>
      <c r="P306" s="100"/>
      <c r="Q306" s="100"/>
      <c r="R306" s="98"/>
      <c r="S306" s="101"/>
      <c r="T306" s="99"/>
      <c r="U306" s="103"/>
      <c r="V306" s="99"/>
      <c r="W306" s="103"/>
      <c r="X306" s="99"/>
      <c r="Y306" s="103"/>
      <c r="Z306" s="99"/>
      <c r="AA306" s="103"/>
      <c r="AB306" s="99"/>
      <c r="AC306" s="103"/>
      <c r="AD306" s="121" t="str">
        <f t="shared" si="16"/>
        <v/>
      </c>
      <c r="AE306" s="17"/>
      <c r="AI306" s="26">
        <f>ROWS($AI$7:$AI305)</f>
        <v>299</v>
      </c>
      <c r="AJ306" s="85" t="str">
        <f>IF(OR($T306="",$G306=""),"",MAX($AJ$7:$AN305)+1)</f>
        <v/>
      </c>
      <c r="AK306" s="85" t="str">
        <f>IF(OR(V306="",$G306=""),"",MAX($AJ$7:$AN305,$AJ306:AJ306)+1)</f>
        <v/>
      </c>
      <c r="AL306" s="85" t="str">
        <f>IF(OR(X306="",$G306=""),"",MAX($AJ$7:$AN305,$AJ306:AK306)+1)</f>
        <v/>
      </c>
      <c r="AM306" s="85" t="str">
        <f>IF(OR(Z306="",$G306=""),"",MAX($AJ$7:$AN305,$AJ306:AL306)+1)</f>
        <v/>
      </c>
      <c r="AN306" s="85" t="str">
        <f>IF(OR(AB306="",$G306=""),"",MAX($AJ$7:$AN305,$AJ306:AM306)+1)</f>
        <v/>
      </c>
      <c r="AP306" s="85" t="str">
        <f>IF($G306="","",MAX($AP$7:$AP305)+1)</f>
        <v/>
      </c>
      <c r="AQ306" s="85" t="str">
        <f>IF($G306="","",IF($Q306="","",RANK($Q306,$Q$8:$Q$1000,1)+COUNTIFS($Q$8:$Q306,$Q306)-1))</f>
        <v/>
      </c>
      <c r="AR306" s="85" t="str">
        <f>IF($G306="","",IF($AW306="","",RANK($AW306,$AW$8:$AW$1000,1)+COUNTIFS($AW$8:$AW306,$AW306)-1))</f>
        <v/>
      </c>
      <c r="AS306" s="85" t="str">
        <f>IF($G306="","",IF($AX306="","",RANK($AX306,$AX$8:$AX$1000,1)+COUNTIFS($AX$8:$AX306,$AX306)-1))</f>
        <v/>
      </c>
      <c r="AU306" s="85" t="str">
        <f t="shared" si="17"/>
        <v/>
      </c>
      <c r="AW306" s="209" t="str">
        <f t="shared" ca="1" si="18"/>
        <v/>
      </c>
      <c r="AX306" s="209" t="str">
        <f t="shared" ca="1" si="19"/>
        <v/>
      </c>
    </row>
    <row r="307" spans="1:50">
      <c r="A307" s="20" t="str">
        <f>IF('יעדים משרדיים ותקשובים'!$E$7="","",'יעדים משרדיים ותקשובים'!$E$7)</f>
        <v>משרד ראש הממשלה</v>
      </c>
      <c r="B307" s="20" t="str">
        <f>IF('יעדים משרדיים ותקשובים'!$I$9="","",'יעדים משרדיים ותקשובים'!$I$9)</f>
        <v>pmo</v>
      </c>
      <c r="C307" s="26">
        <f>ROWS($C$7:$C306)</f>
        <v>300</v>
      </c>
      <c r="D307" s="26" t="str">
        <f>IF(E307="","",INDEX('פעילויות המשרד'!$D$8:$D$150,MATCH(E307,'פעילויות המשרד'!$E$8:$E$150,0)))</f>
        <v/>
      </c>
      <c r="E307" s="17"/>
      <c r="F307" s="26" t="str">
        <f>IF(G307="","",COUNTIFS($D$8:$D307,$D307))</f>
        <v/>
      </c>
      <c r="G307" s="344" t="str">
        <f>IF(OR($E307="",$H307=""),"",IFERROR(CONCATENATE($D307,".",COUNTIFS($D$8:$D307,$D307)),"טעות בהזנה"))</f>
        <v/>
      </c>
      <c r="H307" s="102"/>
      <c r="I307" s="275" t="str">
        <f>IF($E307="","",IF($D307="","",INDEX('פעילויות המשרד'!G:G,MATCH($D307,'פעילויות המשרד'!$D:$D,0))))</f>
        <v/>
      </c>
      <c r="J307" s="275" t="str">
        <f>IF($E307="","",IF($D307="","",INDEX('פעילויות המשרד'!H:H,MATCH($D307,'פעילויות המשרד'!$D:$D,0))))</f>
        <v/>
      </c>
      <c r="K307" s="275" t="str">
        <f>IF($E307="","",IF($D307="","",INDEX('פעילויות המשרד'!K:K,MATCH($D307,'פעילויות המשרד'!$D:$D,0))))</f>
        <v/>
      </c>
      <c r="L307" s="275" t="str">
        <f>IF($E307="","",IF($D307="","",INDEX('פעילויות המשרד'!L:L,MATCH($D307,'פעילויות המשרד'!$D:$D,0))))</f>
        <v/>
      </c>
      <c r="M307" s="275" t="str">
        <f>IF($E307="","",IF($D307="","",INDEX('פעילויות המשרד'!X:X,MATCH($D307,'פעילויות המשרד'!$D:$D,0))))</f>
        <v/>
      </c>
      <c r="N307" s="102"/>
      <c r="O307" s="102"/>
      <c r="P307" s="100"/>
      <c r="Q307" s="100"/>
      <c r="R307" s="98"/>
      <c r="S307" s="101"/>
      <c r="T307" s="99"/>
      <c r="U307" s="103"/>
      <c r="V307" s="99"/>
      <c r="W307" s="103"/>
      <c r="X307" s="99"/>
      <c r="Y307" s="103"/>
      <c r="Z307" s="99"/>
      <c r="AA307" s="103"/>
      <c r="AB307" s="99"/>
      <c r="AC307" s="103"/>
      <c r="AD307" s="121" t="str">
        <f t="shared" si="16"/>
        <v/>
      </c>
      <c r="AE307" s="17"/>
      <c r="AI307" s="26">
        <f>ROWS($AI$7:$AI306)</f>
        <v>300</v>
      </c>
      <c r="AJ307" s="85" t="str">
        <f>IF(OR($T307="",$G307=""),"",MAX($AJ$7:$AN306)+1)</f>
        <v/>
      </c>
      <c r="AK307" s="85" t="str">
        <f>IF(OR(V307="",$G307=""),"",MAX($AJ$7:$AN306,$AJ307:AJ307)+1)</f>
        <v/>
      </c>
      <c r="AL307" s="85" t="str">
        <f>IF(OR(X307="",$G307=""),"",MAX($AJ$7:$AN306,$AJ307:AK307)+1)</f>
        <v/>
      </c>
      <c r="AM307" s="85" t="str">
        <f>IF(OR(Z307="",$G307=""),"",MAX($AJ$7:$AN306,$AJ307:AL307)+1)</f>
        <v/>
      </c>
      <c r="AN307" s="85" t="str">
        <f>IF(OR(AB307="",$G307=""),"",MAX($AJ$7:$AN306,$AJ307:AM307)+1)</f>
        <v/>
      </c>
      <c r="AP307" s="85" t="str">
        <f>IF($G307="","",MAX($AP$7:$AP306)+1)</f>
        <v/>
      </c>
      <c r="AQ307" s="85" t="str">
        <f>IF($G307="","",IF($Q307="","",RANK($Q307,$Q$8:$Q$1000,1)+COUNTIFS($Q$8:$Q307,$Q307)-1))</f>
        <v/>
      </c>
      <c r="AR307" s="85" t="str">
        <f>IF($G307="","",IF($AW307="","",RANK($AW307,$AW$8:$AW$1000,1)+COUNTIFS($AW$8:$AW307,$AW307)-1))</f>
        <v/>
      </c>
      <c r="AS307" s="85" t="str">
        <f>IF($G307="","",IF($AX307="","",RANK($AX307,$AX$8:$AX$1000,1)+COUNTIFS($AX$8:$AX307,$AX307)-1))</f>
        <v/>
      </c>
      <c r="AU307" s="85" t="str">
        <f t="shared" si="17"/>
        <v/>
      </c>
      <c r="AW307" s="209" t="str">
        <f t="shared" ca="1" si="18"/>
        <v/>
      </c>
      <c r="AX307" s="209" t="str">
        <f t="shared" ca="1" si="19"/>
        <v/>
      </c>
    </row>
    <row r="308" spans="1:50">
      <c r="A308" s="20" t="str">
        <f>IF('יעדים משרדיים ותקשובים'!$E$7="","",'יעדים משרדיים ותקשובים'!$E$7)</f>
        <v>משרד ראש הממשלה</v>
      </c>
      <c r="B308" s="20" t="str">
        <f>IF('יעדים משרדיים ותקשובים'!$I$9="","",'יעדים משרדיים ותקשובים'!$I$9)</f>
        <v>pmo</v>
      </c>
      <c r="C308" s="26">
        <f>ROWS($C$7:$C307)</f>
        <v>301</v>
      </c>
      <c r="D308" s="26" t="str">
        <f>IF(E308="","",INDEX('פעילויות המשרד'!$D$8:$D$150,MATCH(E308,'פעילויות המשרד'!$E$8:$E$150,0)))</f>
        <v/>
      </c>
      <c r="E308" s="17"/>
      <c r="F308" s="26" t="str">
        <f>IF(G308="","",COUNTIFS($D$8:$D308,$D308))</f>
        <v/>
      </c>
      <c r="G308" s="344" t="str">
        <f>IF(OR($E308="",$H308=""),"",IFERROR(CONCATENATE($D308,".",COUNTIFS($D$8:$D308,$D308)),"טעות בהזנה"))</f>
        <v/>
      </c>
      <c r="H308" s="99"/>
      <c r="I308" s="275" t="str">
        <f>IF($E308="","",IF($D308="","",INDEX('פעילויות המשרד'!G:G,MATCH($D308,'פעילויות המשרד'!$D:$D,0))))</f>
        <v/>
      </c>
      <c r="J308" s="275" t="str">
        <f>IF($E308="","",IF($D308="","",INDEX('פעילויות המשרד'!H:H,MATCH($D308,'פעילויות המשרד'!$D:$D,0))))</f>
        <v/>
      </c>
      <c r="K308" s="275" t="str">
        <f>IF($E308="","",IF($D308="","",INDEX('פעילויות המשרד'!K:K,MATCH($D308,'פעילויות המשרד'!$D:$D,0))))</f>
        <v/>
      </c>
      <c r="L308" s="275" t="str">
        <f>IF($E308="","",IF($D308="","",INDEX('פעילויות המשרד'!L:L,MATCH($D308,'פעילויות המשרד'!$D:$D,0))))</f>
        <v/>
      </c>
      <c r="M308" s="275" t="str">
        <f>IF($E308="","",IF($D308="","",INDEX('פעילויות המשרד'!X:X,MATCH($D308,'פעילויות המשרד'!$D:$D,0))))</f>
        <v/>
      </c>
      <c r="N308" s="99"/>
      <c r="O308" s="99"/>
      <c r="P308" s="100"/>
      <c r="Q308" s="100"/>
      <c r="R308" s="98"/>
      <c r="S308" s="101"/>
      <c r="T308" s="99"/>
      <c r="U308" s="103"/>
      <c r="V308" s="99"/>
      <c r="W308" s="103"/>
      <c r="X308" s="99"/>
      <c r="Y308" s="103"/>
      <c r="Z308" s="99"/>
      <c r="AA308" s="103"/>
      <c r="AB308" s="99"/>
      <c r="AC308" s="103"/>
      <c r="AD308" s="121" t="str">
        <f t="shared" si="16"/>
        <v/>
      </c>
      <c r="AE308" s="92"/>
      <c r="AI308" s="26">
        <f>ROWS($AI$7:$AI307)</f>
        <v>301</v>
      </c>
      <c r="AJ308" s="85" t="str">
        <f>IF(OR($T308="",$G308=""),"",MAX($AJ$7:$AN307)+1)</f>
        <v/>
      </c>
      <c r="AK308" s="85" t="str">
        <f>IF(OR(V308="",$G308=""),"",MAX($AJ$7:$AN307,$AJ308:AJ308)+1)</f>
        <v/>
      </c>
      <c r="AL308" s="85" t="str">
        <f>IF(OR(X308="",$G308=""),"",MAX($AJ$7:$AN307,$AJ308:AK308)+1)</f>
        <v/>
      </c>
      <c r="AM308" s="85" t="str">
        <f>IF(OR(Z308="",$G308=""),"",MAX($AJ$7:$AN307,$AJ308:AL308)+1)</f>
        <v/>
      </c>
      <c r="AN308" s="85" t="str">
        <f>IF(OR(AB308="",$G308=""),"",MAX($AJ$7:$AN307,$AJ308:AM308)+1)</f>
        <v/>
      </c>
      <c r="AP308" s="85" t="str">
        <f>IF($G308="","",MAX($AP$7:$AP307)+1)</f>
        <v/>
      </c>
      <c r="AQ308" s="85" t="str">
        <f>IF($G308="","",IF($Q308="","",RANK($Q308,$Q$8:$Q$1000,1)+COUNTIFS($Q$8:$Q308,$Q308)-1))</f>
        <v/>
      </c>
      <c r="AR308" s="85" t="str">
        <f>IF($G308="","",IF($AW308="","",RANK($AW308,$AW$8:$AW$1000,1)+COUNTIFS($AW$8:$AW308,$AW308)-1))</f>
        <v/>
      </c>
      <c r="AS308" s="85" t="str">
        <f>IF($G308="","",IF($AX308="","",RANK($AX308,$AX$8:$AX$1000,1)+COUNTIFS($AX$8:$AX308,$AX308)-1))</f>
        <v/>
      </c>
      <c r="AU308" s="85" t="str">
        <f t="shared" si="17"/>
        <v/>
      </c>
      <c r="AW308" s="209" t="str">
        <f ca="1">IF($G308="","",IF($Q308="","",IF(AND($S308&lt;1,$Q308&lt;TODAY()),$Q308,"")))</f>
        <v/>
      </c>
      <c r="AX308" s="209" t="str">
        <f t="shared" ca="1" si="19"/>
        <v/>
      </c>
    </row>
    <row r="309" spans="1:50">
      <c r="A309" s="20" t="str">
        <f>IF('יעדים משרדיים ותקשובים'!$E$7="","",'יעדים משרדיים ותקשובים'!$E$7)</f>
        <v>משרד ראש הממשלה</v>
      </c>
      <c r="B309" s="20" t="str">
        <f>IF('יעדים משרדיים ותקשובים'!$I$9="","",'יעדים משרדיים ותקשובים'!$I$9)</f>
        <v>pmo</v>
      </c>
      <c r="C309" s="26">
        <f>ROWS($C$7:$C308)</f>
        <v>302</v>
      </c>
      <c r="D309" s="26" t="str">
        <f>IF(E309="","",INDEX('פעילויות המשרד'!$D$8:$D$150,MATCH(E309,'פעילויות המשרד'!$E$8:$E$150,0)))</f>
        <v/>
      </c>
      <c r="E309" s="17"/>
      <c r="F309" s="26" t="str">
        <f>IF(G309="","",COUNTIFS($D$8:$D309,$D309))</f>
        <v/>
      </c>
      <c r="G309" s="344" t="str">
        <f>IF(OR($E309="",$H309=""),"",IFERROR(CONCATENATE($D309,".",COUNTIFS($D$8:$D309,$D309)),"טעות בהזנה"))</f>
        <v/>
      </c>
      <c r="H309" s="99"/>
      <c r="I309" s="275" t="str">
        <f>IF($E309="","",IF($D309="","",INDEX('פעילויות המשרד'!G:G,MATCH($D309,'פעילויות המשרד'!$D:$D,0))))</f>
        <v/>
      </c>
      <c r="J309" s="275" t="str">
        <f>IF($E309="","",IF($D309="","",INDEX('פעילויות המשרד'!H:H,MATCH($D309,'פעילויות המשרד'!$D:$D,0))))</f>
        <v/>
      </c>
      <c r="K309" s="275" t="str">
        <f>IF($E309="","",IF($D309="","",INDEX('פעילויות המשרד'!K:K,MATCH($D309,'פעילויות המשרד'!$D:$D,0))))</f>
        <v/>
      </c>
      <c r="L309" s="275" t="str">
        <f>IF($E309="","",IF($D309="","",INDEX('פעילויות המשרד'!L:L,MATCH($D309,'פעילויות המשרד'!$D:$D,0))))</f>
        <v/>
      </c>
      <c r="M309" s="275" t="str">
        <f>IF($E309="","",IF($D309="","",INDEX('פעילויות המשרד'!X:X,MATCH($D309,'פעילויות המשרד'!$D:$D,0))))</f>
        <v/>
      </c>
      <c r="N309" s="99"/>
      <c r="O309" s="99"/>
      <c r="P309" s="100"/>
      <c r="Q309" s="100"/>
      <c r="R309" s="98"/>
      <c r="S309" s="101"/>
      <c r="T309" s="99"/>
      <c r="U309" s="103"/>
      <c r="V309" s="99"/>
      <c r="W309" s="103"/>
      <c r="X309" s="99"/>
      <c r="Y309" s="103"/>
      <c r="Z309" s="99"/>
      <c r="AA309" s="103"/>
      <c r="AB309" s="99"/>
      <c r="AC309" s="103"/>
      <c r="AD309" s="121" t="str">
        <f t="shared" si="16"/>
        <v/>
      </c>
      <c r="AE309" s="92"/>
      <c r="AI309" s="26">
        <f>ROWS($AI$7:$AI308)</f>
        <v>302</v>
      </c>
      <c r="AJ309" s="85" t="str">
        <f>IF(OR($T309="",$G309=""),"",MAX($AJ$7:$AN308)+1)</f>
        <v/>
      </c>
      <c r="AK309" s="85" t="str">
        <f>IF(OR(V309="",$G309=""),"",MAX($AJ$7:$AN308,$AJ309:AJ309)+1)</f>
        <v/>
      </c>
      <c r="AL309" s="85" t="str">
        <f>IF(OR(X309="",$G309=""),"",MAX($AJ$7:$AN308,$AJ309:AK309)+1)</f>
        <v/>
      </c>
      <c r="AM309" s="85" t="str">
        <f>IF(OR(Z309="",$G309=""),"",MAX($AJ$7:$AN308,$AJ309:AL309)+1)</f>
        <v/>
      </c>
      <c r="AN309" s="85" t="str">
        <f>IF(OR(AB309="",$G309=""),"",MAX($AJ$7:$AN308,$AJ309:AM309)+1)</f>
        <v/>
      </c>
      <c r="AP309" s="85" t="str">
        <f>IF($G309="","",MAX($AP$7:$AP308)+1)</f>
        <v/>
      </c>
      <c r="AQ309" s="85" t="str">
        <f>IF($G309="","",IF($Q309="","",RANK($Q309,$Q$8:$Q$1000,1)+COUNTIFS($Q$8:$Q309,$Q309)-1))</f>
        <v/>
      </c>
      <c r="AR309" s="85" t="str">
        <f>IF($G309="","",IF($AW309="","",RANK($AW309,$AW$8:$AW$1000,1)+COUNTIFS($AW$8:$AW309,$AW309)-1))</f>
        <v/>
      </c>
      <c r="AS309" s="85" t="str">
        <f>IF($G309="","",IF($AX309="","",RANK($AX309,$AX$8:$AX$1000,1)+COUNTIFS($AX$8:$AX309,$AX309)-1))</f>
        <v/>
      </c>
      <c r="AU309" s="85" t="str">
        <f t="shared" si="17"/>
        <v/>
      </c>
      <c r="AW309" s="209" t="str">
        <f ca="1">IF($G309="","",IF($Q309="","",IF(AND($S309&lt;1,$Q309&lt;TODAY()),$Q309,"")))</f>
        <v/>
      </c>
      <c r="AX309" s="209" t="str">
        <f t="shared" ca="1" si="19"/>
        <v/>
      </c>
    </row>
    <row r="310" spans="1:50">
      <c r="A310" s="20" t="str">
        <f>IF('יעדים משרדיים ותקשובים'!$E$7="","",'יעדים משרדיים ותקשובים'!$E$7)</f>
        <v>משרד ראש הממשלה</v>
      </c>
      <c r="B310" s="20" t="str">
        <f>IF('יעדים משרדיים ותקשובים'!$I$9="","",'יעדים משרדיים ותקשובים'!$I$9)</f>
        <v>pmo</v>
      </c>
      <c r="C310" s="26">
        <f>ROWS($C$7:$C309)</f>
        <v>303</v>
      </c>
      <c r="D310" s="26" t="str">
        <f>IF(E310="","",INDEX('פעילויות המשרד'!$D$8:$D$150,MATCH(E310,'פעילויות המשרד'!$E$8:$E$150,0)))</f>
        <v/>
      </c>
      <c r="E310" s="17"/>
      <c r="F310" s="26" t="str">
        <f>IF(G310="","",COUNTIFS($D$8:$D310,$D310))</f>
        <v/>
      </c>
      <c r="G310" s="344" t="str">
        <f>IF(OR($E310="",$H310=""),"",IFERROR(CONCATENATE($D310,".",COUNTIFS($D$8:$D310,$D310)),"טעות בהזנה"))</f>
        <v/>
      </c>
      <c r="H310" s="99"/>
      <c r="I310" s="275" t="str">
        <f>IF($E310="","",IF($D310="","",INDEX('פעילויות המשרד'!G:G,MATCH($D310,'פעילויות המשרד'!$D:$D,0))))</f>
        <v/>
      </c>
      <c r="J310" s="275" t="str">
        <f>IF($E310="","",IF($D310="","",INDEX('פעילויות המשרד'!H:H,MATCH($D310,'פעילויות המשרד'!$D:$D,0))))</f>
        <v/>
      </c>
      <c r="K310" s="275" t="str">
        <f>IF($E310="","",IF($D310="","",INDEX('פעילויות המשרד'!K:K,MATCH($D310,'פעילויות המשרד'!$D:$D,0))))</f>
        <v/>
      </c>
      <c r="L310" s="275" t="str">
        <f>IF($E310="","",IF($D310="","",INDEX('פעילויות המשרד'!L:L,MATCH($D310,'פעילויות המשרד'!$D:$D,0))))</f>
        <v/>
      </c>
      <c r="M310" s="275" t="str">
        <f>IF($E310="","",IF($D310="","",INDEX('פעילויות המשרד'!X:X,MATCH($D310,'פעילויות המשרד'!$D:$D,0))))</f>
        <v/>
      </c>
      <c r="N310" s="99"/>
      <c r="O310" s="99"/>
      <c r="P310" s="100"/>
      <c r="Q310" s="100"/>
      <c r="R310" s="98"/>
      <c r="S310" s="101"/>
      <c r="T310" s="99"/>
      <c r="U310" s="103"/>
      <c r="V310" s="99"/>
      <c r="W310" s="103"/>
      <c r="X310" s="99"/>
      <c r="Y310" s="103"/>
      <c r="Z310" s="99"/>
      <c r="AA310" s="103"/>
      <c r="AB310" s="99"/>
      <c r="AC310" s="103"/>
      <c r="AD310" s="121" t="str">
        <f t="shared" si="16"/>
        <v/>
      </c>
      <c r="AE310" s="92"/>
      <c r="AI310" s="26">
        <f>ROWS($AI$7:$AI309)</f>
        <v>303</v>
      </c>
      <c r="AJ310" s="85" t="str">
        <f>IF(OR($T310="",$G310=""),"",MAX($AJ$7:$AN309)+1)</f>
        <v/>
      </c>
      <c r="AK310" s="85" t="str">
        <f>IF(OR(V310="",$G310=""),"",MAX($AJ$7:$AN309,$AJ310:AJ310)+1)</f>
        <v/>
      </c>
      <c r="AL310" s="85" t="str">
        <f>IF(OR(X310="",$G310=""),"",MAX($AJ$7:$AN309,$AJ310:AK310)+1)</f>
        <v/>
      </c>
      <c r="AM310" s="85" t="str">
        <f>IF(OR(Z310="",$G310=""),"",MAX($AJ$7:$AN309,$AJ310:AL310)+1)</f>
        <v/>
      </c>
      <c r="AN310" s="85" t="str">
        <f>IF(OR(AB310="",$G310=""),"",MAX($AJ$7:$AN309,$AJ310:AM310)+1)</f>
        <v/>
      </c>
      <c r="AP310" s="85" t="str">
        <f>IF($G310="","",MAX($AP$7:$AP309)+1)</f>
        <v/>
      </c>
      <c r="AQ310" s="85" t="str">
        <f>IF($G310="","",IF($Q310="","",RANK($Q310,$Q$8:$Q$1000,1)+COUNTIFS($Q$8:$Q310,$Q310)-1))</f>
        <v/>
      </c>
      <c r="AR310" s="85" t="str">
        <f>IF($G310="","",IF($AW310="","",RANK($AW310,$AW$8:$AW$1000,1)+COUNTIFS($AW$8:$AW310,$AW310)-1))</f>
        <v/>
      </c>
      <c r="AS310" s="85" t="str">
        <f>IF($G310="","",IF($AX310="","",RANK($AX310,$AX$8:$AX$1000,1)+COUNTIFS($AX$8:$AX310,$AX310)-1))</f>
        <v/>
      </c>
      <c r="AU310" s="85" t="str">
        <f t="shared" si="17"/>
        <v/>
      </c>
      <c r="AW310" s="209" t="str">
        <f ca="1">IF($G310="","",IF($Q310="","",IF(AND($S310&lt;1,$Q310&lt;TODAY()),$Q310,"")))</f>
        <v/>
      </c>
      <c r="AX310" s="209" t="str">
        <f t="shared" ca="1" si="19"/>
        <v/>
      </c>
    </row>
    <row r="311" spans="1:50">
      <c r="A311" s="20" t="str">
        <f>IF('יעדים משרדיים ותקשובים'!$E$7="","",'יעדים משרדיים ותקשובים'!$E$7)</f>
        <v>משרד ראש הממשלה</v>
      </c>
      <c r="B311" s="20" t="str">
        <f>IF('יעדים משרדיים ותקשובים'!$I$9="","",'יעדים משרדיים ותקשובים'!$I$9)</f>
        <v>pmo</v>
      </c>
      <c r="C311" s="26">
        <f>ROWS($C$7:$C310)</f>
        <v>304</v>
      </c>
      <c r="D311" s="26" t="str">
        <f>IF(E311="","",INDEX('פעילויות המשרד'!$D$8:$D$150,MATCH(E311,'פעילויות המשרד'!$E$8:$E$150,0)))</f>
        <v/>
      </c>
      <c r="E311" s="17"/>
      <c r="F311" s="26" t="str">
        <f>IF(G311="","",COUNTIFS($D$8:$D311,$D311))</f>
        <v/>
      </c>
      <c r="G311" s="344" t="str">
        <f>IF(OR($E311="",$H311=""),"",IFERROR(CONCATENATE($D311,".",COUNTIFS($D$8:$D311,$D311)),"טעות בהזנה"))</f>
        <v/>
      </c>
      <c r="H311" s="102"/>
      <c r="I311" s="275" t="str">
        <f>IF($E311="","",IF($D311="","",INDEX('פעילויות המשרד'!G:G,MATCH($D311,'פעילויות המשרד'!$D:$D,0))))</f>
        <v/>
      </c>
      <c r="J311" s="275" t="str">
        <f>IF($E311="","",IF($D311="","",INDEX('פעילויות המשרד'!H:H,MATCH($D311,'פעילויות המשרד'!$D:$D,0))))</f>
        <v/>
      </c>
      <c r="K311" s="275" t="str">
        <f>IF($E311="","",IF($D311="","",INDEX('פעילויות המשרד'!K:K,MATCH($D311,'פעילויות המשרד'!$D:$D,0))))</f>
        <v/>
      </c>
      <c r="L311" s="275" t="str">
        <f>IF($E311="","",IF($D311="","",INDEX('פעילויות המשרד'!L:L,MATCH($D311,'פעילויות המשרד'!$D:$D,0))))</f>
        <v/>
      </c>
      <c r="M311" s="275" t="str">
        <f>IF($E311="","",IF($D311="","",INDEX('פעילויות המשרד'!X:X,MATCH($D311,'פעילויות המשרד'!$D:$D,0))))</f>
        <v/>
      </c>
      <c r="N311" s="102"/>
      <c r="O311" s="102"/>
      <c r="P311" s="100"/>
      <c r="Q311" s="100"/>
      <c r="R311" s="98"/>
      <c r="S311" s="101"/>
      <c r="T311" s="99"/>
      <c r="U311" s="103"/>
      <c r="V311" s="99"/>
      <c r="W311" s="103"/>
      <c r="X311" s="99"/>
      <c r="Y311" s="103"/>
      <c r="Z311" s="99"/>
      <c r="AA311" s="103"/>
      <c r="AB311" s="99"/>
      <c r="AC311" s="103"/>
      <c r="AD311" s="121" t="str">
        <f t="shared" si="16"/>
        <v/>
      </c>
      <c r="AE311" s="17"/>
      <c r="AI311" s="26">
        <f>ROWS($AI$7:$AI310)</f>
        <v>304</v>
      </c>
      <c r="AJ311" s="85" t="str">
        <f>IF(OR($T311="",$G311=""),"",MAX($AJ$7:$AN310)+1)</f>
        <v/>
      </c>
      <c r="AK311" s="85" t="str">
        <f>IF(OR(V311="",$G311=""),"",MAX($AJ$7:$AN310,$AJ311:AJ311)+1)</f>
        <v/>
      </c>
      <c r="AL311" s="85" t="str">
        <f>IF(OR(X311="",$G311=""),"",MAX($AJ$7:$AN310,$AJ311:AK311)+1)</f>
        <v/>
      </c>
      <c r="AM311" s="85" t="str">
        <f>IF(OR(Z311="",$G311=""),"",MAX($AJ$7:$AN310,$AJ311:AL311)+1)</f>
        <v/>
      </c>
      <c r="AN311" s="85" t="str">
        <f>IF(OR(AB311="",$G311=""),"",MAX($AJ$7:$AN310,$AJ311:AM311)+1)</f>
        <v/>
      </c>
      <c r="AP311" s="85" t="str">
        <f>IF($G311="","",MAX($AP$7:$AP310)+1)</f>
        <v/>
      </c>
      <c r="AQ311" s="85" t="str">
        <f>IF($G311="","",IF($Q311="","",RANK($Q311,$Q$8:$Q$1000,1)+COUNTIFS($Q$8:$Q311,$Q311)-1))</f>
        <v/>
      </c>
      <c r="AR311" s="85" t="str">
        <f>IF($G311="","",IF($AW311="","",RANK($AW311,$AW$8:$AW$1000,1)+COUNTIFS($AW$8:$AW311,$AW311)-1))</f>
        <v/>
      </c>
      <c r="AS311" s="85" t="str">
        <f>IF($G311="","",IF($AX311="","",RANK($AX311,$AX$8:$AX$1000,1)+COUNTIFS($AX$8:$AX311,$AX311)-1))</f>
        <v/>
      </c>
      <c r="AU311" s="85" t="str">
        <f t="shared" si="17"/>
        <v/>
      </c>
      <c r="AW311" s="209" t="str">
        <f ca="1">IF($G311="","",IF($Q311="","",IF(AND($S311&lt;1,$Q311&lt;TODAY()),$Q311,"")))</f>
        <v/>
      </c>
      <c r="AX311" s="209" t="str">
        <f t="shared" ca="1" si="19"/>
        <v/>
      </c>
    </row>
    <row r="312" spans="1:50">
      <c r="A312" s="20" t="str">
        <f>IF('יעדים משרדיים ותקשובים'!$E$7="","",'יעדים משרדיים ותקשובים'!$E$7)</f>
        <v>משרד ראש הממשלה</v>
      </c>
      <c r="B312" s="20" t="str">
        <f>IF('יעדים משרדיים ותקשובים'!$I$9="","",'יעדים משרדיים ותקשובים'!$I$9)</f>
        <v>pmo</v>
      </c>
      <c r="C312" s="26">
        <f>ROWS($C$7:$C311)</f>
        <v>305</v>
      </c>
      <c r="D312" s="26" t="str">
        <f>IF(E312="","",INDEX('פעילויות המשרד'!$D$8:$D$150,MATCH(E312,'פעילויות המשרד'!$E$8:$E$150,0)))</f>
        <v/>
      </c>
      <c r="E312" s="17"/>
      <c r="F312" s="26" t="str">
        <f>IF(G312="","",COUNTIFS($D$8:$D312,$D312))</f>
        <v/>
      </c>
      <c r="G312" s="344" t="str">
        <f>IF(OR($E312="",$H312=""),"",IFERROR(CONCATENATE($D312,".",COUNTIFS($D$8:$D312,$D312)),"טעות בהזנה"))</f>
        <v/>
      </c>
      <c r="H312" s="102"/>
      <c r="I312" s="275" t="str">
        <f>IF($E312="","",IF($D312="","",INDEX('פעילויות המשרד'!G:G,MATCH($D312,'פעילויות המשרד'!$D:$D,0))))</f>
        <v/>
      </c>
      <c r="J312" s="275" t="str">
        <f>IF($E312="","",IF($D312="","",INDEX('פעילויות המשרד'!H:H,MATCH($D312,'פעילויות המשרד'!$D:$D,0))))</f>
        <v/>
      </c>
      <c r="K312" s="275" t="str">
        <f>IF($E312="","",IF($D312="","",INDEX('פעילויות המשרד'!K:K,MATCH($D312,'פעילויות המשרד'!$D:$D,0))))</f>
        <v/>
      </c>
      <c r="L312" s="275" t="str">
        <f>IF($E312="","",IF($D312="","",INDEX('פעילויות המשרד'!L:L,MATCH($D312,'פעילויות המשרד'!$D:$D,0))))</f>
        <v/>
      </c>
      <c r="M312" s="275" t="str">
        <f>IF($E312="","",IF($D312="","",INDEX('פעילויות המשרד'!X:X,MATCH($D312,'פעילויות המשרד'!$D:$D,0))))</f>
        <v/>
      </c>
      <c r="N312" s="102"/>
      <c r="O312" s="102"/>
      <c r="P312" s="100"/>
      <c r="Q312" s="100"/>
      <c r="R312" s="98"/>
      <c r="S312" s="101"/>
      <c r="T312" s="99"/>
      <c r="U312" s="103"/>
      <c r="V312" s="99"/>
      <c r="W312" s="103"/>
      <c r="X312" s="99"/>
      <c r="Y312" s="103"/>
      <c r="Z312" s="99"/>
      <c r="AA312" s="103"/>
      <c r="AB312" s="99"/>
      <c r="AC312" s="103"/>
      <c r="AD312" s="121" t="str">
        <f t="shared" si="16"/>
        <v/>
      </c>
      <c r="AE312" s="17"/>
      <c r="AI312" s="26">
        <f>ROWS($AI$7:$AI311)</f>
        <v>305</v>
      </c>
      <c r="AJ312" s="85" t="str">
        <f>IF(OR($T312="",$G312=""),"",MAX($AJ$7:$AN311)+1)</f>
        <v/>
      </c>
      <c r="AK312" s="85" t="str">
        <f>IF(OR(V312="",$G312=""),"",MAX($AJ$7:$AN311,$AJ312:AJ312)+1)</f>
        <v/>
      </c>
      <c r="AL312" s="85" t="str">
        <f>IF(OR(X312="",$G312=""),"",MAX($AJ$7:$AN311,$AJ312:AK312)+1)</f>
        <v/>
      </c>
      <c r="AM312" s="85" t="str">
        <f>IF(OR(Z312="",$G312=""),"",MAX($AJ$7:$AN311,$AJ312:AL312)+1)</f>
        <v/>
      </c>
      <c r="AN312" s="85" t="str">
        <f>IF(OR(AB312="",$G312=""),"",MAX($AJ$7:$AN311,$AJ312:AM312)+1)</f>
        <v/>
      </c>
      <c r="AP312" s="85" t="str">
        <f>IF($G312="","",MAX($AP$7:$AP311)+1)</f>
        <v/>
      </c>
      <c r="AQ312" s="85" t="str">
        <f>IF($G312="","",IF($Q312="","",RANK($Q312,$Q$8:$Q$1000,1)+COUNTIFS($Q$8:$Q312,$Q312)-1))</f>
        <v/>
      </c>
      <c r="AR312" s="85" t="str">
        <f>IF($G312="","",IF($AW312="","",RANK($AW312,$AW$8:$AW$1000,1)+COUNTIFS($AW$8:$AW312,$AW312)-1))</f>
        <v/>
      </c>
      <c r="AS312" s="85" t="str">
        <f>IF($G312="","",IF($AX312="","",RANK($AX312,$AX$8:$AX$1000,1)+COUNTIFS($AX$8:$AX312,$AX312)-1))</f>
        <v/>
      </c>
      <c r="AU312" s="85" t="str">
        <f t="shared" si="17"/>
        <v/>
      </c>
      <c r="AW312" s="209" t="str">
        <f ca="1">IF($G312="","",IF($Q312="","",IF(AND($S312&lt;1,$Q312&lt;TODAY()),$Q312,"")))</f>
        <v/>
      </c>
      <c r="AX312" s="209" t="str">
        <f t="shared" ca="1" si="19"/>
        <v/>
      </c>
    </row>
    <row r="313" spans="1:50">
      <c r="A313" s="20" t="str">
        <f>IF('יעדים משרדיים ותקשובים'!$E$7="","",'יעדים משרדיים ותקשובים'!$E$7)</f>
        <v>משרד ראש הממשלה</v>
      </c>
      <c r="B313" s="20" t="str">
        <f>IF('יעדים משרדיים ותקשובים'!$I$9="","",'יעדים משרדיים ותקשובים'!$I$9)</f>
        <v>pmo</v>
      </c>
      <c r="C313" s="26">
        <f>ROWS($C$7:$C312)</f>
        <v>306</v>
      </c>
      <c r="D313" s="26" t="str">
        <f>IF(E313="","",INDEX('פעילויות המשרד'!$D$8:$D$150,MATCH(E313,'פעילויות המשרד'!$E$8:$E$150,0)))</f>
        <v/>
      </c>
      <c r="E313" s="17"/>
      <c r="F313" s="26" t="str">
        <f>IF(G313="","",COUNTIFS($D$8:$D313,$D313))</f>
        <v/>
      </c>
      <c r="G313" s="344" t="str">
        <f>IF(OR($E313="",$H313=""),"",IFERROR(CONCATENATE($D313,".",COUNTIFS($D$8:$D313,$D313)),"טעות בהזנה"))</f>
        <v/>
      </c>
      <c r="H313" s="102"/>
      <c r="I313" s="275" t="str">
        <f>IF($E313="","",IF($D313="","",INDEX('פעילויות המשרד'!G:G,MATCH($D313,'פעילויות המשרד'!$D:$D,0))))</f>
        <v/>
      </c>
      <c r="J313" s="275" t="str">
        <f>IF($E313="","",IF($D313="","",INDEX('פעילויות המשרד'!H:H,MATCH($D313,'פעילויות המשרד'!$D:$D,0))))</f>
        <v/>
      </c>
      <c r="K313" s="275" t="str">
        <f>IF($E313="","",IF($D313="","",INDEX('פעילויות המשרד'!K:K,MATCH($D313,'פעילויות המשרד'!$D:$D,0))))</f>
        <v/>
      </c>
      <c r="L313" s="275" t="str">
        <f>IF($E313="","",IF($D313="","",INDEX('פעילויות המשרד'!L:L,MATCH($D313,'פעילויות המשרד'!$D:$D,0))))</f>
        <v/>
      </c>
      <c r="M313" s="275" t="str">
        <f>IF($E313="","",IF($D313="","",INDEX('פעילויות המשרד'!X:X,MATCH($D313,'פעילויות המשרד'!$D:$D,0))))</f>
        <v/>
      </c>
      <c r="N313" s="102"/>
      <c r="O313" s="102"/>
      <c r="P313" s="100"/>
      <c r="Q313" s="100"/>
      <c r="R313" s="98"/>
      <c r="S313" s="101"/>
      <c r="T313" s="99"/>
      <c r="U313" s="103"/>
      <c r="V313" s="99"/>
      <c r="W313" s="103"/>
      <c r="X313" s="99"/>
      <c r="Y313" s="103"/>
      <c r="Z313" s="99"/>
      <c r="AA313" s="103"/>
      <c r="AB313" s="99"/>
      <c r="AC313" s="103"/>
      <c r="AD313" s="121" t="str">
        <f t="shared" si="16"/>
        <v/>
      </c>
      <c r="AE313" s="17"/>
      <c r="AI313" s="26">
        <f>ROWS($AI$7:$AI312)</f>
        <v>306</v>
      </c>
      <c r="AJ313" s="85" t="str">
        <f>IF(OR($T313="",$G313=""),"",MAX($AJ$7:$AN312)+1)</f>
        <v/>
      </c>
      <c r="AK313" s="85" t="str">
        <f>IF(OR(V313="",$G313=""),"",MAX($AJ$7:$AN312,$AJ313:AJ313)+1)</f>
        <v/>
      </c>
      <c r="AL313" s="85" t="str">
        <f>IF(OR(X313="",$G313=""),"",MAX($AJ$7:$AN312,$AJ313:AK313)+1)</f>
        <v/>
      </c>
      <c r="AM313" s="85" t="str">
        <f>IF(OR(Z313="",$G313=""),"",MAX($AJ$7:$AN312,$AJ313:AL313)+1)</f>
        <v/>
      </c>
      <c r="AN313" s="85" t="str">
        <f>IF(OR(AB313="",$G313=""),"",MAX($AJ$7:$AN312,$AJ313:AM313)+1)</f>
        <v/>
      </c>
      <c r="AP313" s="85" t="str">
        <f>IF($G313="","",MAX($AP$7:$AP312)+1)</f>
        <v/>
      </c>
      <c r="AQ313" s="85" t="str">
        <f>IF($G313="","",IF($Q313="","",RANK($Q313,$Q$8:$Q$1000,1)+COUNTIFS($Q$8:$Q313,$Q313)-1))</f>
        <v/>
      </c>
      <c r="AR313" s="85" t="str">
        <f>IF($G313="","",IF($AW313="","",RANK($AW313,$AW$8:$AW$1000,1)+COUNTIFS($AW$8:$AW313,$AW313)-1))</f>
        <v/>
      </c>
      <c r="AS313" s="85" t="str">
        <f>IF($G313="","",IF($AX313="","",RANK($AX313,$AX$8:$AX$1000,1)+COUNTIFS($AX$8:$AX313,$AX313)-1))</f>
        <v/>
      </c>
      <c r="AU313" s="85" t="str">
        <f t="shared" si="17"/>
        <v/>
      </c>
      <c r="AW313" s="209" t="str">
        <f t="shared" ca="1" si="18"/>
        <v/>
      </c>
      <c r="AX313" s="209" t="str">
        <f t="shared" ca="1" si="19"/>
        <v/>
      </c>
    </row>
    <row r="314" spans="1:50">
      <c r="A314" s="20" t="str">
        <f>IF('יעדים משרדיים ותקשובים'!$E$7="","",'יעדים משרדיים ותקשובים'!$E$7)</f>
        <v>משרד ראש הממשלה</v>
      </c>
      <c r="B314" s="20" t="str">
        <f>IF('יעדים משרדיים ותקשובים'!$I$9="","",'יעדים משרדיים ותקשובים'!$I$9)</f>
        <v>pmo</v>
      </c>
      <c r="C314" s="26">
        <f>ROWS($C$7:$C313)</f>
        <v>307</v>
      </c>
      <c r="D314" s="26" t="str">
        <f>IF(E314="","",INDEX('פעילויות המשרד'!$D$8:$D$150,MATCH(E314,'פעילויות המשרד'!$E$8:$E$150,0)))</f>
        <v/>
      </c>
      <c r="E314" s="17"/>
      <c r="F314" s="26" t="str">
        <f>IF(G314="","",COUNTIFS($D$8:$D314,$D314))</f>
        <v/>
      </c>
      <c r="G314" s="344" t="str">
        <f>IF(OR($E314="",$H314=""),"",IFERROR(CONCATENATE($D314,".",COUNTIFS($D$8:$D314,$D314)),"טעות בהזנה"))</f>
        <v/>
      </c>
      <c r="H314" s="102"/>
      <c r="I314" s="275" t="str">
        <f>IF($E314="","",IF($D314="","",INDEX('פעילויות המשרד'!G:G,MATCH($D314,'פעילויות המשרד'!$D:$D,0))))</f>
        <v/>
      </c>
      <c r="J314" s="275" t="str">
        <f>IF($E314="","",IF($D314="","",INDEX('פעילויות המשרד'!H:H,MATCH($D314,'פעילויות המשרד'!$D:$D,0))))</f>
        <v/>
      </c>
      <c r="K314" s="275" t="str">
        <f>IF($E314="","",IF($D314="","",INDEX('פעילויות המשרד'!K:K,MATCH($D314,'פעילויות המשרד'!$D:$D,0))))</f>
        <v/>
      </c>
      <c r="L314" s="275" t="str">
        <f>IF($E314="","",IF($D314="","",INDEX('פעילויות המשרד'!L:L,MATCH($D314,'פעילויות המשרד'!$D:$D,0))))</f>
        <v/>
      </c>
      <c r="M314" s="275" t="str">
        <f>IF($E314="","",IF($D314="","",INDEX('פעילויות המשרד'!X:X,MATCH($D314,'פעילויות המשרד'!$D:$D,0))))</f>
        <v/>
      </c>
      <c r="N314" s="102"/>
      <c r="O314" s="102"/>
      <c r="P314" s="100"/>
      <c r="Q314" s="100"/>
      <c r="R314" s="98"/>
      <c r="S314" s="101"/>
      <c r="T314" s="99"/>
      <c r="U314" s="103"/>
      <c r="V314" s="99"/>
      <c r="W314" s="103"/>
      <c r="X314" s="99"/>
      <c r="Y314" s="103"/>
      <c r="Z314" s="99"/>
      <c r="AA314" s="103"/>
      <c r="AB314" s="99"/>
      <c r="AC314" s="103"/>
      <c r="AD314" s="121" t="str">
        <f t="shared" si="16"/>
        <v/>
      </c>
      <c r="AE314" s="17"/>
      <c r="AI314" s="26">
        <f>ROWS($AI$7:$AI313)</f>
        <v>307</v>
      </c>
      <c r="AJ314" s="85" t="str">
        <f>IF(OR($T314="",$G314=""),"",MAX($AJ$7:$AN313)+1)</f>
        <v/>
      </c>
      <c r="AK314" s="85" t="str">
        <f>IF(OR(V314="",$G314=""),"",MAX($AJ$7:$AN313,$AJ314:AJ314)+1)</f>
        <v/>
      </c>
      <c r="AL314" s="85" t="str">
        <f>IF(OR(X314="",$G314=""),"",MAX($AJ$7:$AN313,$AJ314:AK314)+1)</f>
        <v/>
      </c>
      <c r="AM314" s="85" t="str">
        <f>IF(OR(Z314="",$G314=""),"",MAX($AJ$7:$AN313,$AJ314:AL314)+1)</f>
        <v/>
      </c>
      <c r="AN314" s="85" t="str">
        <f>IF(OR(AB314="",$G314=""),"",MAX($AJ$7:$AN313,$AJ314:AM314)+1)</f>
        <v/>
      </c>
      <c r="AP314" s="85" t="str">
        <f>IF($G314="","",MAX($AP$7:$AP313)+1)</f>
        <v/>
      </c>
      <c r="AQ314" s="85" t="str">
        <f>IF($G314="","",IF($Q314="","",RANK($Q314,$Q$8:$Q$1000,1)+COUNTIFS($Q$8:$Q314,$Q314)-1))</f>
        <v/>
      </c>
      <c r="AR314" s="85" t="str">
        <f>IF($G314="","",IF($AW314="","",RANK($AW314,$AW$8:$AW$1000,1)+COUNTIFS($AW$8:$AW314,$AW314)-1))</f>
        <v/>
      </c>
      <c r="AS314" s="85" t="str">
        <f>IF($G314="","",IF($AX314="","",RANK($AX314,$AX$8:$AX$1000,1)+COUNTIFS($AX$8:$AX314,$AX314)-1))</f>
        <v/>
      </c>
      <c r="AU314" s="85" t="str">
        <f t="shared" si="17"/>
        <v/>
      </c>
      <c r="AW314" s="209" t="str">
        <f t="shared" ca="1" si="18"/>
        <v/>
      </c>
      <c r="AX314" s="209" t="str">
        <f t="shared" ca="1" si="19"/>
        <v/>
      </c>
    </row>
    <row r="315" spans="1:50">
      <c r="A315" s="20" t="str">
        <f>IF('יעדים משרדיים ותקשובים'!$E$7="","",'יעדים משרדיים ותקשובים'!$E$7)</f>
        <v>משרד ראש הממשלה</v>
      </c>
      <c r="B315" s="20" t="str">
        <f>IF('יעדים משרדיים ותקשובים'!$I$9="","",'יעדים משרדיים ותקשובים'!$I$9)</f>
        <v>pmo</v>
      </c>
      <c r="C315" s="26">
        <f>ROWS($C$7:$C314)</f>
        <v>308</v>
      </c>
      <c r="D315" s="26" t="str">
        <f>IF(E315="","",INDEX('פעילויות המשרד'!$D$8:$D$150,MATCH(E315,'פעילויות המשרד'!$E$8:$E$150,0)))</f>
        <v/>
      </c>
      <c r="E315" s="17"/>
      <c r="F315" s="26" t="str">
        <f>IF(G315="","",COUNTIFS($D$8:$D315,$D315))</f>
        <v/>
      </c>
      <c r="G315" s="344" t="str">
        <f>IF(OR($E315="",$H315=""),"",IFERROR(CONCATENATE($D315,".",COUNTIFS($D$8:$D315,$D315)),"טעות בהזנה"))</f>
        <v/>
      </c>
      <c r="H315" s="102"/>
      <c r="I315" s="275" t="str">
        <f>IF($E315="","",IF($D315="","",INDEX('פעילויות המשרד'!G:G,MATCH($D315,'פעילויות המשרד'!$D:$D,0))))</f>
        <v/>
      </c>
      <c r="J315" s="275" t="str">
        <f>IF($E315="","",IF($D315="","",INDEX('פעילויות המשרד'!H:H,MATCH($D315,'פעילויות המשרד'!$D:$D,0))))</f>
        <v/>
      </c>
      <c r="K315" s="275" t="str">
        <f>IF($E315="","",IF($D315="","",INDEX('פעילויות המשרד'!K:K,MATCH($D315,'פעילויות המשרד'!$D:$D,0))))</f>
        <v/>
      </c>
      <c r="L315" s="275" t="str">
        <f>IF($E315="","",IF($D315="","",INDEX('פעילויות המשרד'!L:L,MATCH($D315,'פעילויות המשרד'!$D:$D,0))))</f>
        <v/>
      </c>
      <c r="M315" s="275" t="str">
        <f>IF($E315="","",IF($D315="","",INDEX('פעילויות המשרד'!X:X,MATCH($D315,'פעילויות המשרד'!$D:$D,0))))</f>
        <v/>
      </c>
      <c r="N315" s="102"/>
      <c r="O315" s="102"/>
      <c r="P315" s="100"/>
      <c r="Q315" s="100"/>
      <c r="R315" s="98"/>
      <c r="S315" s="101"/>
      <c r="T315" s="99"/>
      <c r="U315" s="103"/>
      <c r="V315" s="99"/>
      <c r="W315" s="103"/>
      <c r="X315" s="99"/>
      <c r="Y315" s="103"/>
      <c r="Z315" s="99"/>
      <c r="AA315" s="103"/>
      <c r="AB315" s="99"/>
      <c r="AC315" s="103"/>
      <c r="AD315" s="121" t="str">
        <f t="shared" si="16"/>
        <v/>
      </c>
      <c r="AE315" s="17"/>
      <c r="AI315" s="26">
        <f>ROWS($AI$7:$AI314)</f>
        <v>308</v>
      </c>
      <c r="AJ315" s="85" t="str">
        <f>IF(OR($T315="",$G315=""),"",MAX($AJ$7:$AN314)+1)</f>
        <v/>
      </c>
      <c r="AK315" s="85" t="str">
        <f>IF(OR(V315="",$G315=""),"",MAX($AJ$7:$AN314,$AJ315:AJ315)+1)</f>
        <v/>
      </c>
      <c r="AL315" s="85" t="str">
        <f>IF(OR(X315="",$G315=""),"",MAX($AJ$7:$AN314,$AJ315:AK315)+1)</f>
        <v/>
      </c>
      <c r="AM315" s="85" t="str">
        <f>IF(OR(Z315="",$G315=""),"",MAX($AJ$7:$AN314,$AJ315:AL315)+1)</f>
        <v/>
      </c>
      <c r="AN315" s="85" t="str">
        <f>IF(OR(AB315="",$G315=""),"",MAX($AJ$7:$AN314,$AJ315:AM315)+1)</f>
        <v/>
      </c>
      <c r="AP315" s="85" t="str">
        <f>IF($G315="","",MAX($AP$7:$AP314)+1)</f>
        <v/>
      </c>
      <c r="AQ315" s="85" t="str">
        <f>IF($G315="","",IF($Q315="","",RANK($Q315,$Q$8:$Q$1000,1)+COUNTIFS($Q$8:$Q315,$Q315)-1))</f>
        <v/>
      </c>
      <c r="AR315" s="85" t="str">
        <f>IF($G315="","",IF($AW315="","",RANK($AW315,$AW$8:$AW$1000,1)+COUNTIFS($AW$8:$AW315,$AW315)-1))</f>
        <v/>
      </c>
      <c r="AS315" s="85" t="str">
        <f>IF($G315="","",IF($AX315="","",RANK($AX315,$AX$8:$AX$1000,1)+COUNTIFS($AX$8:$AX315,$AX315)-1))</f>
        <v/>
      </c>
      <c r="AU315" s="85" t="str">
        <f t="shared" si="17"/>
        <v/>
      </c>
      <c r="AW315" s="209" t="str">
        <f t="shared" ca="1" si="18"/>
        <v/>
      </c>
      <c r="AX315" s="209" t="str">
        <f t="shared" ca="1" si="19"/>
        <v/>
      </c>
    </row>
    <row r="316" spans="1:50">
      <c r="A316" s="20" t="str">
        <f>IF('יעדים משרדיים ותקשובים'!$E$7="","",'יעדים משרדיים ותקשובים'!$E$7)</f>
        <v>משרד ראש הממשלה</v>
      </c>
      <c r="B316" s="20" t="str">
        <f>IF('יעדים משרדיים ותקשובים'!$I$9="","",'יעדים משרדיים ותקשובים'!$I$9)</f>
        <v>pmo</v>
      </c>
      <c r="C316" s="26">
        <f>ROWS($C$7:$C315)</f>
        <v>309</v>
      </c>
      <c r="D316" s="26" t="str">
        <f>IF(E316="","",INDEX('פעילויות המשרד'!$D$8:$D$150,MATCH(E316,'פעילויות המשרד'!$E$8:$E$150,0)))</f>
        <v/>
      </c>
      <c r="E316" s="17"/>
      <c r="F316" s="26" t="str">
        <f>IF(G316="","",COUNTIFS($D$8:$D316,$D316))</f>
        <v/>
      </c>
      <c r="G316" s="344" t="str">
        <f>IF(OR($E316="",$H316=""),"",IFERROR(CONCATENATE($D316,".",COUNTIFS($D$8:$D316,$D316)),"טעות בהזנה"))</f>
        <v/>
      </c>
      <c r="H316" s="102"/>
      <c r="I316" s="275" t="str">
        <f>IF($E316="","",IF($D316="","",INDEX('פעילויות המשרד'!G:G,MATCH($D316,'פעילויות המשרד'!$D:$D,0))))</f>
        <v/>
      </c>
      <c r="J316" s="275" t="str">
        <f>IF($E316="","",IF($D316="","",INDEX('פעילויות המשרד'!H:H,MATCH($D316,'פעילויות המשרד'!$D:$D,0))))</f>
        <v/>
      </c>
      <c r="K316" s="275" t="str">
        <f>IF($E316="","",IF($D316="","",INDEX('פעילויות המשרד'!K:K,MATCH($D316,'פעילויות המשרד'!$D:$D,0))))</f>
        <v/>
      </c>
      <c r="L316" s="275" t="str">
        <f>IF($E316="","",IF($D316="","",INDEX('פעילויות המשרד'!L:L,MATCH($D316,'פעילויות המשרד'!$D:$D,0))))</f>
        <v/>
      </c>
      <c r="M316" s="275" t="str">
        <f>IF($E316="","",IF($D316="","",INDEX('פעילויות המשרד'!X:X,MATCH($D316,'פעילויות המשרד'!$D:$D,0))))</f>
        <v/>
      </c>
      <c r="N316" s="102"/>
      <c r="O316" s="102"/>
      <c r="P316" s="100"/>
      <c r="Q316" s="100"/>
      <c r="R316" s="98"/>
      <c r="S316" s="101"/>
      <c r="T316" s="99"/>
      <c r="U316" s="103"/>
      <c r="V316" s="99"/>
      <c r="W316" s="103"/>
      <c r="X316" s="99"/>
      <c r="Y316" s="103"/>
      <c r="Z316" s="99"/>
      <c r="AA316" s="103"/>
      <c r="AB316" s="99"/>
      <c r="AC316" s="103"/>
      <c r="AD316" s="121" t="str">
        <f t="shared" si="16"/>
        <v/>
      </c>
      <c r="AE316" s="17"/>
      <c r="AI316" s="26">
        <f>ROWS($AI$7:$AI315)</f>
        <v>309</v>
      </c>
      <c r="AJ316" s="85" t="str">
        <f>IF(OR($T316="",$G316=""),"",MAX($AJ$7:$AN315)+1)</f>
        <v/>
      </c>
      <c r="AK316" s="85" t="str">
        <f>IF(OR(V316="",$G316=""),"",MAX($AJ$7:$AN315,$AJ316:AJ316)+1)</f>
        <v/>
      </c>
      <c r="AL316" s="85" t="str">
        <f>IF(OR(X316="",$G316=""),"",MAX($AJ$7:$AN315,$AJ316:AK316)+1)</f>
        <v/>
      </c>
      <c r="AM316" s="85" t="str">
        <f>IF(OR(Z316="",$G316=""),"",MAX($AJ$7:$AN315,$AJ316:AL316)+1)</f>
        <v/>
      </c>
      <c r="AN316" s="85" t="str">
        <f>IF(OR(AB316="",$G316=""),"",MAX($AJ$7:$AN315,$AJ316:AM316)+1)</f>
        <v/>
      </c>
      <c r="AP316" s="85" t="str">
        <f>IF($G316="","",MAX($AP$7:$AP315)+1)</f>
        <v/>
      </c>
      <c r="AQ316" s="85" t="str">
        <f>IF($G316="","",IF($Q316="","",RANK($Q316,$Q$8:$Q$1000,1)+COUNTIFS($Q$8:$Q316,$Q316)-1))</f>
        <v/>
      </c>
      <c r="AR316" s="85" t="str">
        <f>IF($G316="","",IF($AW316="","",RANK($AW316,$AW$8:$AW$1000,1)+COUNTIFS($AW$8:$AW316,$AW316)-1))</f>
        <v/>
      </c>
      <c r="AS316" s="85" t="str">
        <f>IF($G316="","",IF($AX316="","",RANK($AX316,$AX$8:$AX$1000,1)+COUNTIFS($AX$8:$AX316,$AX316)-1))</f>
        <v/>
      </c>
      <c r="AU316" s="85" t="str">
        <f t="shared" si="17"/>
        <v/>
      </c>
      <c r="AW316" s="209" t="str">
        <f t="shared" ca="1" si="18"/>
        <v/>
      </c>
      <c r="AX316" s="209" t="str">
        <f t="shared" ca="1" si="19"/>
        <v/>
      </c>
    </row>
    <row r="317" spans="1:50">
      <c r="A317" s="20" t="str">
        <f>IF('יעדים משרדיים ותקשובים'!$E$7="","",'יעדים משרדיים ותקשובים'!$E$7)</f>
        <v>משרד ראש הממשלה</v>
      </c>
      <c r="B317" s="20" t="str">
        <f>IF('יעדים משרדיים ותקשובים'!$I$9="","",'יעדים משרדיים ותקשובים'!$I$9)</f>
        <v>pmo</v>
      </c>
      <c r="C317" s="26">
        <f>ROWS($C$7:$C316)</f>
        <v>310</v>
      </c>
      <c r="D317" s="26" t="str">
        <f>IF(E317="","",INDEX('פעילויות המשרד'!$D$8:$D$150,MATCH(E317,'פעילויות המשרד'!$E$8:$E$150,0)))</f>
        <v/>
      </c>
      <c r="E317" s="17"/>
      <c r="F317" s="26" t="str">
        <f>IF(G317="","",COUNTIFS($D$8:$D317,$D317))</f>
        <v/>
      </c>
      <c r="G317" s="344" t="str">
        <f>IF(OR($E317="",$H317=""),"",IFERROR(CONCATENATE($D317,".",COUNTIFS($D$8:$D317,$D317)),"טעות בהזנה"))</f>
        <v/>
      </c>
      <c r="H317" s="102"/>
      <c r="I317" s="275" t="str">
        <f>IF($E317="","",IF($D317="","",INDEX('פעילויות המשרד'!G:G,MATCH($D317,'פעילויות המשרד'!$D:$D,0))))</f>
        <v/>
      </c>
      <c r="J317" s="275" t="str">
        <f>IF($E317="","",IF($D317="","",INDEX('פעילויות המשרד'!H:H,MATCH($D317,'פעילויות המשרד'!$D:$D,0))))</f>
        <v/>
      </c>
      <c r="K317" s="275" t="str">
        <f>IF($E317="","",IF($D317="","",INDEX('פעילויות המשרד'!K:K,MATCH($D317,'פעילויות המשרד'!$D:$D,0))))</f>
        <v/>
      </c>
      <c r="L317" s="275" t="str">
        <f>IF($E317="","",IF($D317="","",INDEX('פעילויות המשרד'!L:L,MATCH($D317,'פעילויות המשרד'!$D:$D,0))))</f>
        <v/>
      </c>
      <c r="M317" s="275" t="str">
        <f>IF($E317="","",IF($D317="","",INDEX('פעילויות המשרד'!X:X,MATCH($D317,'פעילויות המשרד'!$D:$D,0))))</f>
        <v/>
      </c>
      <c r="N317" s="102"/>
      <c r="O317" s="102"/>
      <c r="P317" s="100"/>
      <c r="Q317" s="100"/>
      <c r="R317" s="98"/>
      <c r="S317" s="101"/>
      <c r="T317" s="99"/>
      <c r="U317" s="103"/>
      <c r="V317" s="99"/>
      <c r="W317" s="103"/>
      <c r="X317" s="99"/>
      <c r="Y317" s="103"/>
      <c r="Z317" s="99"/>
      <c r="AA317" s="103"/>
      <c r="AB317" s="99"/>
      <c r="AC317" s="103"/>
      <c r="AD317" s="121" t="str">
        <f t="shared" si="16"/>
        <v/>
      </c>
      <c r="AE317" s="17"/>
      <c r="AI317" s="26">
        <f>ROWS($AI$7:$AI316)</f>
        <v>310</v>
      </c>
      <c r="AJ317" s="85" t="str">
        <f>IF(OR($T317="",$G317=""),"",MAX($AJ$7:$AN316)+1)</f>
        <v/>
      </c>
      <c r="AK317" s="85" t="str">
        <f>IF(OR(V317="",$G317=""),"",MAX($AJ$7:$AN316,$AJ317:AJ317)+1)</f>
        <v/>
      </c>
      <c r="AL317" s="85" t="str">
        <f>IF(OR(X317="",$G317=""),"",MAX($AJ$7:$AN316,$AJ317:AK317)+1)</f>
        <v/>
      </c>
      <c r="AM317" s="85" t="str">
        <f>IF(OR(Z317="",$G317=""),"",MAX($AJ$7:$AN316,$AJ317:AL317)+1)</f>
        <v/>
      </c>
      <c r="AN317" s="85" t="str">
        <f>IF(OR(AB317="",$G317=""),"",MAX($AJ$7:$AN316,$AJ317:AM317)+1)</f>
        <v/>
      </c>
      <c r="AP317" s="85" t="str">
        <f>IF($G317="","",MAX($AP$7:$AP316)+1)</f>
        <v/>
      </c>
      <c r="AQ317" s="85" t="str">
        <f>IF($G317="","",IF($Q317="","",RANK($Q317,$Q$8:$Q$1000,1)+COUNTIFS($Q$8:$Q317,$Q317)-1))</f>
        <v/>
      </c>
      <c r="AR317" s="85" t="str">
        <f>IF($G317="","",IF($AW317="","",RANK($AW317,$AW$8:$AW$1000,1)+COUNTIFS($AW$8:$AW317,$AW317)-1))</f>
        <v/>
      </c>
      <c r="AS317" s="85" t="str">
        <f>IF($G317="","",IF($AX317="","",RANK($AX317,$AX$8:$AX$1000,1)+COUNTIFS($AX$8:$AX317,$AX317)-1))</f>
        <v/>
      </c>
      <c r="AU317" s="85" t="str">
        <f t="shared" si="17"/>
        <v/>
      </c>
      <c r="AW317" s="209" t="str">
        <f t="shared" ca="1" si="18"/>
        <v/>
      </c>
      <c r="AX317" s="209" t="str">
        <f t="shared" ca="1" si="19"/>
        <v/>
      </c>
    </row>
    <row r="318" spans="1:50">
      <c r="A318" s="20" t="str">
        <f>IF('יעדים משרדיים ותקשובים'!$E$7="","",'יעדים משרדיים ותקשובים'!$E$7)</f>
        <v>משרד ראש הממשלה</v>
      </c>
      <c r="B318" s="20" t="str">
        <f>IF('יעדים משרדיים ותקשובים'!$I$9="","",'יעדים משרדיים ותקשובים'!$I$9)</f>
        <v>pmo</v>
      </c>
      <c r="C318" s="26">
        <f>ROWS($C$7:$C317)</f>
        <v>311</v>
      </c>
      <c r="D318" s="26" t="str">
        <f>IF(E318="","",INDEX('פעילויות המשרד'!$D$8:$D$150,MATCH(E318,'פעילויות המשרד'!$E$8:$E$150,0)))</f>
        <v/>
      </c>
      <c r="E318" s="17"/>
      <c r="F318" s="26" t="str">
        <f>IF(G318="","",COUNTIFS($D$8:$D318,$D318))</f>
        <v/>
      </c>
      <c r="G318" s="344" t="str">
        <f>IF(OR($E318="",$H318=""),"",IFERROR(CONCATENATE($D318,".",COUNTIFS($D$8:$D318,$D318)),"טעות בהזנה"))</f>
        <v/>
      </c>
      <c r="H318" s="99"/>
      <c r="I318" s="275" t="str">
        <f>IF($E318="","",IF($D318="","",INDEX('פעילויות המשרד'!G:G,MATCH($D318,'פעילויות המשרד'!$D:$D,0))))</f>
        <v/>
      </c>
      <c r="J318" s="275" t="str">
        <f>IF($E318="","",IF($D318="","",INDEX('פעילויות המשרד'!H:H,MATCH($D318,'פעילויות המשרד'!$D:$D,0))))</f>
        <v/>
      </c>
      <c r="K318" s="275" t="str">
        <f>IF($E318="","",IF($D318="","",INDEX('פעילויות המשרד'!K:K,MATCH($D318,'פעילויות המשרד'!$D:$D,0))))</f>
        <v/>
      </c>
      <c r="L318" s="275" t="str">
        <f>IF($E318="","",IF($D318="","",INDEX('פעילויות המשרד'!L:L,MATCH($D318,'פעילויות המשרד'!$D:$D,0))))</f>
        <v/>
      </c>
      <c r="M318" s="275" t="str">
        <f>IF($E318="","",IF($D318="","",INDEX('פעילויות המשרד'!X:X,MATCH($D318,'פעילויות המשרד'!$D:$D,0))))</f>
        <v/>
      </c>
      <c r="N318" s="99"/>
      <c r="O318" s="99"/>
      <c r="P318" s="100"/>
      <c r="Q318" s="100"/>
      <c r="R318" s="98"/>
      <c r="S318" s="101"/>
      <c r="T318" s="99"/>
      <c r="U318" s="103"/>
      <c r="V318" s="99"/>
      <c r="W318" s="103"/>
      <c r="X318" s="99"/>
      <c r="Y318" s="103"/>
      <c r="Z318" s="99"/>
      <c r="AA318" s="103"/>
      <c r="AB318" s="99"/>
      <c r="AC318" s="103"/>
      <c r="AD318" s="121" t="str">
        <f t="shared" si="16"/>
        <v/>
      </c>
      <c r="AE318" s="92"/>
      <c r="AI318" s="26">
        <f>ROWS($AI$7:$AI317)</f>
        <v>311</v>
      </c>
      <c r="AJ318" s="85" t="str">
        <f>IF(OR($T318="",$G318=""),"",MAX($AJ$7:$AN317)+1)</f>
        <v/>
      </c>
      <c r="AK318" s="85" t="str">
        <f>IF(OR(V318="",$G318=""),"",MAX($AJ$7:$AN317,$AJ318:AJ318)+1)</f>
        <v/>
      </c>
      <c r="AL318" s="85" t="str">
        <f>IF(OR(X318="",$G318=""),"",MAX($AJ$7:$AN317,$AJ318:AK318)+1)</f>
        <v/>
      </c>
      <c r="AM318" s="85" t="str">
        <f>IF(OR(Z318="",$G318=""),"",MAX($AJ$7:$AN317,$AJ318:AL318)+1)</f>
        <v/>
      </c>
      <c r="AN318" s="85" t="str">
        <f>IF(OR(AB318="",$G318=""),"",MAX($AJ$7:$AN317,$AJ318:AM318)+1)</f>
        <v/>
      </c>
      <c r="AP318" s="85" t="str">
        <f>IF($G318="","",MAX($AP$7:$AP317)+1)</f>
        <v/>
      </c>
      <c r="AQ318" s="85" t="str">
        <f>IF($G318="","",IF($Q318="","",RANK($Q318,$Q$8:$Q$1000,1)+COUNTIFS($Q$8:$Q318,$Q318)-1))</f>
        <v/>
      </c>
      <c r="AR318" s="85" t="str">
        <f>IF($G318="","",IF($AW318="","",RANK($AW318,$AW$8:$AW$1000,1)+COUNTIFS($AW$8:$AW318,$AW318)-1))</f>
        <v/>
      </c>
      <c r="AS318" s="85" t="str">
        <f>IF($G318="","",IF($AX318="","",RANK($AX318,$AX$8:$AX$1000,1)+COUNTIFS($AX$8:$AX318,$AX318)-1))</f>
        <v/>
      </c>
      <c r="AU318" s="85" t="str">
        <f t="shared" si="17"/>
        <v/>
      </c>
      <c r="AW318" s="209" t="str">
        <f ca="1">IF($G318="","",IF($Q318="","",IF(AND($S318&lt;1,$Q318&lt;TODAY()),$Q318,"")))</f>
        <v/>
      </c>
      <c r="AX318" s="209" t="str">
        <f t="shared" ca="1" si="19"/>
        <v/>
      </c>
    </row>
    <row r="319" spans="1:50">
      <c r="A319" s="20" t="str">
        <f>IF('יעדים משרדיים ותקשובים'!$E$7="","",'יעדים משרדיים ותקשובים'!$E$7)</f>
        <v>משרד ראש הממשלה</v>
      </c>
      <c r="B319" s="20" t="str">
        <f>IF('יעדים משרדיים ותקשובים'!$I$9="","",'יעדים משרדיים ותקשובים'!$I$9)</f>
        <v>pmo</v>
      </c>
      <c r="C319" s="26">
        <f>ROWS($C$7:$C318)</f>
        <v>312</v>
      </c>
      <c r="D319" s="26" t="str">
        <f>IF(E319="","",INDEX('פעילויות המשרד'!$D$8:$D$150,MATCH(E319,'פעילויות המשרד'!$E$8:$E$150,0)))</f>
        <v/>
      </c>
      <c r="E319" s="17"/>
      <c r="F319" s="26" t="str">
        <f>IF(G319="","",COUNTIFS($D$8:$D319,$D319))</f>
        <v/>
      </c>
      <c r="G319" s="344" t="str">
        <f>IF(OR($E319="",$H319=""),"",IFERROR(CONCATENATE($D319,".",COUNTIFS($D$8:$D319,$D319)),"טעות בהזנה"))</f>
        <v/>
      </c>
      <c r="H319" s="99"/>
      <c r="I319" s="275" t="str">
        <f>IF($E319="","",IF($D319="","",INDEX('פעילויות המשרד'!G:G,MATCH($D319,'פעילויות המשרד'!$D:$D,0))))</f>
        <v/>
      </c>
      <c r="J319" s="275" t="str">
        <f>IF($E319="","",IF($D319="","",INDEX('פעילויות המשרד'!H:H,MATCH($D319,'פעילויות המשרד'!$D:$D,0))))</f>
        <v/>
      </c>
      <c r="K319" s="275" t="str">
        <f>IF($E319="","",IF($D319="","",INDEX('פעילויות המשרד'!K:K,MATCH($D319,'פעילויות המשרד'!$D:$D,0))))</f>
        <v/>
      </c>
      <c r="L319" s="275" t="str">
        <f>IF($E319="","",IF($D319="","",INDEX('פעילויות המשרד'!L:L,MATCH($D319,'פעילויות המשרד'!$D:$D,0))))</f>
        <v/>
      </c>
      <c r="M319" s="275" t="str">
        <f>IF($E319="","",IF($D319="","",INDEX('פעילויות המשרד'!X:X,MATCH($D319,'פעילויות המשרד'!$D:$D,0))))</f>
        <v/>
      </c>
      <c r="N319" s="99"/>
      <c r="O319" s="99"/>
      <c r="P319" s="100"/>
      <c r="Q319" s="100"/>
      <c r="R319" s="98"/>
      <c r="S319" s="101"/>
      <c r="T319" s="99"/>
      <c r="U319" s="103"/>
      <c r="V319" s="99"/>
      <c r="W319" s="103"/>
      <c r="X319" s="99"/>
      <c r="Y319" s="103"/>
      <c r="Z319" s="99"/>
      <c r="AA319" s="103"/>
      <c r="AB319" s="99"/>
      <c r="AC319" s="103"/>
      <c r="AD319" s="121" t="str">
        <f t="shared" si="16"/>
        <v/>
      </c>
      <c r="AE319" s="92"/>
      <c r="AI319" s="26">
        <f>ROWS($AI$7:$AI318)</f>
        <v>312</v>
      </c>
      <c r="AJ319" s="85" t="str">
        <f>IF(OR($T319="",$G319=""),"",MAX($AJ$7:$AN318)+1)</f>
        <v/>
      </c>
      <c r="AK319" s="85" t="str">
        <f>IF(OR(V319="",$G319=""),"",MAX($AJ$7:$AN318,$AJ319:AJ319)+1)</f>
        <v/>
      </c>
      <c r="AL319" s="85" t="str">
        <f>IF(OR(X319="",$G319=""),"",MAX($AJ$7:$AN318,$AJ319:AK319)+1)</f>
        <v/>
      </c>
      <c r="AM319" s="85" t="str">
        <f>IF(OR(Z319="",$G319=""),"",MAX($AJ$7:$AN318,$AJ319:AL319)+1)</f>
        <v/>
      </c>
      <c r="AN319" s="85" t="str">
        <f>IF(OR(AB319="",$G319=""),"",MAX($AJ$7:$AN318,$AJ319:AM319)+1)</f>
        <v/>
      </c>
      <c r="AP319" s="85" t="str">
        <f>IF($G319="","",MAX($AP$7:$AP318)+1)</f>
        <v/>
      </c>
      <c r="AQ319" s="85" t="str">
        <f>IF($G319="","",IF($Q319="","",RANK($Q319,$Q$8:$Q$1000,1)+COUNTIFS($Q$8:$Q319,$Q319)-1))</f>
        <v/>
      </c>
      <c r="AR319" s="85" t="str">
        <f>IF($G319="","",IF($AW319="","",RANK($AW319,$AW$8:$AW$1000,1)+COUNTIFS($AW$8:$AW319,$AW319)-1))</f>
        <v/>
      </c>
      <c r="AS319" s="85" t="str">
        <f>IF($G319="","",IF($AX319="","",RANK($AX319,$AX$8:$AX$1000,1)+COUNTIFS($AX$8:$AX319,$AX319)-1))</f>
        <v/>
      </c>
      <c r="AU319" s="85" t="str">
        <f t="shared" si="17"/>
        <v/>
      </c>
      <c r="AW319" s="209" t="str">
        <f ca="1">IF($G319="","",IF($Q319="","",IF(AND($S319&lt;1,$Q319&lt;TODAY()),$Q319,"")))</f>
        <v/>
      </c>
      <c r="AX319" s="209" t="str">
        <f t="shared" ca="1" si="19"/>
        <v/>
      </c>
    </row>
    <row r="320" spans="1:50">
      <c r="A320" s="20" t="str">
        <f>IF('יעדים משרדיים ותקשובים'!$E$7="","",'יעדים משרדיים ותקשובים'!$E$7)</f>
        <v>משרד ראש הממשלה</v>
      </c>
      <c r="B320" s="20" t="str">
        <f>IF('יעדים משרדיים ותקשובים'!$I$9="","",'יעדים משרדיים ותקשובים'!$I$9)</f>
        <v>pmo</v>
      </c>
      <c r="C320" s="26">
        <f>ROWS($C$7:$C319)</f>
        <v>313</v>
      </c>
      <c r="D320" s="26" t="str">
        <f>IF(E320="","",INDEX('פעילויות המשרד'!$D$8:$D$150,MATCH(E320,'פעילויות המשרד'!$E$8:$E$150,0)))</f>
        <v/>
      </c>
      <c r="E320" s="17"/>
      <c r="F320" s="26" t="str">
        <f>IF(G320="","",COUNTIFS($D$8:$D320,$D320))</f>
        <v/>
      </c>
      <c r="G320" s="344" t="str">
        <f>IF(OR($E320="",$H320=""),"",IFERROR(CONCATENATE($D320,".",COUNTIFS($D$8:$D320,$D320)),"טעות בהזנה"))</f>
        <v/>
      </c>
      <c r="H320" s="99"/>
      <c r="I320" s="275" t="str">
        <f>IF($E320="","",IF($D320="","",INDEX('פעילויות המשרד'!G:G,MATCH($D320,'פעילויות המשרד'!$D:$D,0))))</f>
        <v/>
      </c>
      <c r="J320" s="275" t="str">
        <f>IF($E320="","",IF($D320="","",INDEX('פעילויות המשרד'!H:H,MATCH($D320,'פעילויות המשרד'!$D:$D,0))))</f>
        <v/>
      </c>
      <c r="K320" s="275" t="str">
        <f>IF($E320="","",IF($D320="","",INDEX('פעילויות המשרד'!K:K,MATCH($D320,'פעילויות המשרד'!$D:$D,0))))</f>
        <v/>
      </c>
      <c r="L320" s="275" t="str">
        <f>IF($E320="","",IF($D320="","",INDEX('פעילויות המשרד'!L:L,MATCH($D320,'פעילויות המשרד'!$D:$D,0))))</f>
        <v/>
      </c>
      <c r="M320" s="275" t="str">
        <f>IF($E320="","",IF($D320="","",INDEX('פעילויות המשרד'!X:X,MATCH($D320,'פעילויות המשרד'!$D:$D,0))))</f>
        <v/>
      </c>
      <c r="N320" s="99"/>
      <c r="O320" s="99"/>
      <c r="P320" s="100"/>
      <c r="Q320" s="100"/>
      <c r="R320" s="98"/>
      <c r="S320" s="101"/>
      <c r="T320" s="99"/>
      <c r="U320" s="103"/>
      <c r="V320" s="99"/>
      <c r="W320" s="103"/>
      <c r="X320" s="99"/>
      <c r="Y320" s="103"/>
      <c r="Z320" s="99"/>
      <c r="AA320" s="103"/>
      <c r="AB320" s="99"/>
      <c r="AC320" s="103"/>
      <c r="AD320" s="121" t="str">
        <f t="shared" si="16"/>
        <v/>
      </c>
      <c r="AE320" s="92"/>
      <c r="AI320" s="26">
        <f>ROWS($AI$7:$AI319)</f>
        <v>313</v>
      </c>
      <c r="AJ320" s="85" t="str">
        <f>IF(OR($T320="",$G320=""),"",MAX($AJ$7:$AN319)+1)</f>
        <v/>
      </c>
      <c r="AK320" s="85" t="str">
        <f>IF(OR(V320="",$G320=""),"",MAX($AJ$7:$AN319,$AJ320:AJ320)+1)</f>
        <v/>
      </c>
      <c r="AL320" s="85" t="str">
        <f>IF(OR(X320="",$G320=""),"",MAX($AJ$7:$AN319,$AJ320:AK320)+1)</f>
        <v/>
      </c>
      <c r="AM320" s="85" t="str">
        <f>IF(OR(Z320="",$G320=""),"",MAX($AJ$7:$AN319,$AJ320:AL320)+1)</f>
        <v/>
      </c>
      <c r="AN320" s="85" t="str">
        <f>IF(OR(AB320="",$G320=""),"",MAX($AJ$7:$AN319,$AJ320:AM320)+1)</f>
        <v/>
      </c>
      <c r="AP320" s="85" t="str">
        <f>IF($G320="","",MAX($AP$7:$AP319)+1)</f>
        <v/>
      </c>
      <c r="AQ320" s="85" t="str">
        <f>IF($G320="","",IF($Q320="","",RANK($Q320,$Q$8:$Q$1000,1)+COUNTIFS($Q$8:$Q320,$Q320)-1))</f>
        <v/>
      </c>
      <c r="AR320" s="85" t="str">
        <f>IF($G320="","",IF($AW320="","",RANK($AW320,$AW$8:$AW$1000,1)+COUNTIFS($AW$8:$AW320,$AW320)-1))</f>
        <v/>
      </c>
      <c r="AS320" s="85" t="str">
        <f>IF($G320="","",IF($AX320="","",RANK($AX320,$AX$8:$AX$1000,1)+COUNTIFS($AX$8:$AX320,$AX320)-1))</f>
        <v/>
      </c>
      <c r="AU320" s="85" t="str">
        <f t="shared" si="17"/>
        <v/>
      </c>
      <c r="AW320" s="209" t="str">
        <f ca="1">IF($G320="","",IF($Q320="","",IF(AND($S320&lt;1,$Q320&lt;TODAY()),$Q320,"")))</f>
        <v/>
      </c>
      <c r="AX320" s="209" t="str">
        <f t="shared" ca="1" si="19"/>
        <v/>
      </c>
    </row>
    <row r="321" spans="1:50">
      <c r="A321" s="20" t="str">
        <f>IF('יעדים משרדיים ותקשובים'!$E$7="","",'יעדים משרדיים ותקשובים'!$E$7)</f>
        <v>משרד ראש הממשלה</v>
      </c>
      <c r="B321" s="20" t="str">
        <f>IF('יעדים משרדיים ותקשובים'!$I$9="","",'יעדים משרדיים ותקשובים'!$I$9)</f>
        <v>pmo</v>
      </c>
      <c r="C321" s="26">
        <f>ROWS($C$7:$C320)</f>
        <v>314</v>
      </c>
      <c r="D321" s="26" t="str">
        <f>IF(E321="","",INDEX('פעילויות המשרד'!$D$8:$D$150,MATCH(E321,'פעילויות המשרד'!$E$8:$E$150,0)))</f>
        <v/>
      </c>
      <c r="E321" s="17"/>
      <c r="F321" s="26" t="str">
        <f>IF(G321="","",COUNTIFS($D$8:$D321,$D321))</f>
        <v/>
      </c>
      <c r="G321" s="344" t="str">
        <f>IF(OR($E321="",$H321=""),"",IFERROR(CONCATENATE($D321,".",COUNTIFS($D$8:$D321,$D321)),"טעות בהזנה"))</f>
        <v/>
      </c>
      <c r="H321" s="102"/>
      <c r="I321" s="275" t="str">
        <f>IF($E321="","",IF($D321="","",INDEX('פעילויות המשרד'!G:G,MATCH($D321,'פעילויות המשרד'!$D:$D,0))))</f>
        <v/>
      </c>
      <c r="J321" s="275" t="str">
        <f>IF($E321="","",IF($D321="","",INDEX('פעילויות המשרד'!H:H,MATCH($D321,'פעילויות המשרד'!$D:$D,0))))</f>
        <v/>
      </c>
      <c r="K321" s="275" t="str">
        <f>IF($E321="","",IF($D321="","",INDEX('פעילויות המשרד'!K:K,MATCH($D321,'פעילויות המשרד'!$D:$D,0))))</f>
        <v/>
      </c>
      <c r="L321" s="275" t="str">
        <f>IF($E321="","",IF($D321="","",INDEX('פעילויות המשרד'!L:L,MATCH($D321,'פעילויות המשרד'!$D:$D,0))))</f>
        <v/>
      </c>
      <c r="M321" s="275" t="str">
        <f>IF($E321="","",IF($D321="","",INDEX('פעילויות המשרד'!X:X,MATCH($D321,'פעילויות המשרד'!$D:$D,0))))</f>
        <v/>
      </c>
      <c r="N321" s="102"/>
      <c r="O321" s="102"/>
      <c r="P321" s="100"/>
      <c r="Q321" s="100"/>
      <c r="R321" s="98"/>
      <c r="S321" s="101"/>
      <c r="T321" s="99"/>
      <c r="U321" s="103"/>
      <c r="V321" s="99"/>
      <c r="W321" s="103"/>
      <c r="X321" s="99"/>
      <c r="Y321" s="103"/>
      <c r="Z321" s="99"/>
      <c r="AA321" s="103"/>
      <c r="AB321" s="99"/>
      <c r="AC321" s="103"/>
      <c r="AD321" s="121" t="str">
        <f t="shared" si="16"/>
        <v/>
      </c>
      <c r="AE321" s="17"/>
      <c r="AI321" s="26">
        <f>ROWS($AI$7:$AI320)</f>
        <v>314</v>
      </c>
      <c r="AJ321" s="85" t="str">
        <f>IF(OR($T321="",$G321=""),"",MAX($AJ$7:$AN320)+1)</f>
        <v/>
      </c>
      <c r="AK321" s="85" t="str">
        <f>IF(OR(V321="",$G321=""),"",MAX($AJ$7:$AN320,$AJ321:AJ321)+1)</f>
        <v/>
      </c>
      <c r="AL321" s="85" t="str">
        <f>IF(OR(X321="",$G321=""),"",MAX($AJ$7:$AN320,$AJ321:AK321)+1)</f>
        <v/>
      </c>
      <c r="AM321" s="85" t="str">
        <f>IF(OR(Z321="",$G321=""),"",MAX($AJ$7:$AN320,$AJ321:AL321)+1)</f>
        <v/>
      </c>
      <c r="AN321" s="85" t="str">
        <f>IF(OR(AB321="",$G321=""),"",MAX($AJ$7:$AN320,$AJ321:AM321)+1)</f>
        <v/>
      </c>
      <c r="AP321" s="85" t="str">
        <f>IF($G321="","",MAX($AP$7:$AP320)+1)</f>
        <v/>
      </c>
      <c r="AQ321" s="85" t="str">
        <f>IF($G321="","",IF($Q321="","",RANK($Q321,$Q$8:$Q$1000,1)+COUNTIFS($Q$8:$Q321,$Q321)-1))</f>
        <v/>
      </c>
      <c r="AR321" s="85" t="str">
        <f>IF($G321="","",IF($AW321="","",RANK($AW321,$AW$8:$AW$1000,1)+COUNTIFS($AW$8:$AW321,$AW321)-1))</f>
        <v/>
      </c>
      <c r="AS321" s="85" t="str">
        <f>IF($G321="","",IF($AX321="","",RANK($AX321,$AX$8:$AX$1000,1)+COUNTIFS($AX$8:$AX321,$AX321)-1))</f>
        <v/>
      </c>
      <c r="AU321" s="85" t="str">
        <f t="shared" si="17"/>
        <v/>
      </c>
      <c r="AW321" s="209" t="str">
        <f ca="1">IF($G321="","",IF($Q321="","",IF(AND($S321&lt;1,$Q321&lt;TODAY()),$Q321,"")))</f>
        <v/>
      </c>
      <c r="AX321" s="209" t="str">
        <f t="shared" ca="1" si="19"/>
        <v/>
      </c>
    </row>
    <row r="322" spans="1:50">
      <c r="A322" s="20" t="str">
        <f>IF('יעדים משרדיים ותקשובים'!$E$7="","",'יעדים משרדיים ותקשובים'!$E$7)</f>
        <v>משרד ראש הממשלה</v>
      </c>
      <c r="B322" s="20" t="str">
        <f>IF('יעדים משרדיים ותקשובים'!$I$9="","",'יעדים משרדיים ותקשובים'!$I$9)</f>
        <v>pmo</v>
      </c>
      <c r="C322" s="26">
        <f>ROWS($C$7:$C321)</f>
        <v>315</v>
      </c>
      <c r="D322" s="26" t="str">
        <f>IF(E322="","",INDEX('פעילויות המשרד'!$D$8:$D$150,MATCH(E322,'פעילויות המשרד'!$E$8:$E$150,0)))</f>
        <v/>
      </c>
      <c r="E322" s="17"/>
      <c r="F322" s="26" t="str">
        <f>IF(G322="","",COUNTIFS($D$8:$D322,$D322))</f>
        <v/>
      </c>
      <c r="G322" s="344" t="str">
        <f>IF(OR($E322="",$H322=""),"",IFERROR(CONCATENATE($D322,".",COUNTIFS($D$8:$D322,$D322)),"טעות בהזנה"))</f>
        <v/>
      </c>
      <c r="H322" s="102"/>
      <c r="I322" s="275" t="str">
        <f>IF($E322="","",IF($D322="","",INDEX('פעילויות המשרד'!G:G,MATCH($D322,'פעילויות המשרד'!$D:$D,0))))</f>
        <v/>
      </c>
      <c r="J322" s="275" t="str">
        <f>IF($E322="","",IF($D322="","",INDEX('פעילויות המשרד'!H:H,MATCH($D322,'פעילויות המשרד'!$D:$D,0))))</f>
        <v/>
      </c>
      <c r="K322" s="275" t="str">
        <f>IF($E322="","",IF($D322="","",INDEX('פעילויות המשרד'!K:K,MATCH($D322,'פעילויות המשרד'!$D:$D,0))))</f>
        <v/>
      </c>
      <c r="L322" s="275" t="str">
        <f>IF($E322="","",IF($D322="","",INDEX('פעילויות המשרד'!L:L,MATCH($D322,'פעילויות המשרד'!$D:$D,0))))</f>
        <v/>
      </c>
      <c r="M322" s="275" t="str">
        <f>IF($E322="","",IF($D322="","",INDEX('פעילויות המשרד'!X:X,MATCH($D322,'פעילויות המשרד'!$D:$D,0))))</f>
        <v/>
      </c>
      <c r="N322" s="102"/>
      <c r="O322" s="102"/>
      <c r="P322" s="100"/>
      <c r="Q322" s="100"/>
      <c r="R322" s="98"/>
      <c r="S322" s="101"/>
      <c r="T322" s="99"/>
      <c r="U322" s="103"/>
      <c r="V322" s="99"/>
      <c r="W322" s="103"/>
      <c r="X322" s="99"/>
      <c r="Y322" s="103"/>
      <c r="Z322" s="99"/>
      <c r="AA322" s="103"/>
      <c r="AB322" s="99"/>
      <c r="AC322" s="103"/>
      <c r="AD322" s="121" t="str">
        <f t="shared" si="16"/>
        <v/>
      </c>
      <c r="AE322" s="17"/>
      <c r="AI322" s="26">
        <f>ROWS($AI$7:$AI321)</f>
        <v>315</v>
      </c>
      <c r="AJ322" s="85" t="str">
        <f>IF(OR($T322="",$G322=""),"",MAX($AJ$7:$AN321)+1)</f>
        <v/>
      </c>
      <c r="AK322" s="85" t="str">
        <f>IF(OR(V322="",$G322=""),"",MAX($AJ$7:$AN321,$AJ322:AJ322)+1)</f>
        <v/>
      </c>
      <c r="AL322" s="85" t="str">
        <f>IF(OR(X322="",$G322=""),"",MAX($AJ$7:$AN321,$AJ322:AK322)+1)</f>
        <v/>
      </c>
      <c r="AM322" s="85" t="str">
        <f>IF(OR(Z322="",$G322=""),"",MAX($AJ$7:$AN321,$AJ322:AL322)+1)</f>
        <v/>
      </c>
      <c r="AN322" s="85" t="str">
        <f>IF(OR(AB322="",$G322=""),"",MAX($AJ$7:$AN321,$AJ322:AM322)+1)</f>
        <v/>
      </c>
      <c r="AP322" s="85" t="str">
        <f>IF($G322="","",MAX($AP$7:$AP321)+1)</f>
        <v/>
      </c>
      <c r="AQ322" s="85" t="str">
        <f>IF($G322="","",IF($Q322="","",RANK($Q322,$Q$8:$Q$1000,1)+COUNTIFS($Q$8:$Q322,$Q322)-1))</f>
        <v/>
      </c>
      <c r="AR322" s="85" t="str">
        <f>IF($G322="","",IF($AW322="","",RANK($AW322,$AW$8:$AW$1000,1)+COUNTIFS($AW$8:$AW322,$AW322)-1))</f>
        <v/>
      </c>
      <c r="AS322" s="85" t="str">
        <f>IF($G322="","",IF($AX322="","",RANK($AX322,$AX$8:$AX$1000,1)+COUNTIFS($AX$8:$AX322,$AX322)-1))</f>
        <v/>
      </c>
      <c r="AU322" s="85" t="str">
        <f t="shared" si="17"/>
        <v/>
      </c>
      <c r="AW322" s="209" t="str">
        <f ca="1">IF($G322="","",IF($Q322="","",IF(AND($S322&lt;1,$Q322&lt;TODAY()),$Q322,"")))</f>
        <v/>
      </c>
      <c r="AX322" s="209" t="str">
        <f t="shared" ca="1" si="19"/>
        <v/>
      </c>
    </row>
    <row r="323" spans="1:50">
      <c r="A323" s="20" t="str">
        <f>IF('יעדים משרדיים ותקשובים'!$E$7="","",'יעדים משרדיים ותקשובים'!$E$7)</f>
        <v>משרד ראש הממשלה</v>
      </c>
      <c r="B323" s="20" t="str">
        <f>IF('יעדים משרדיים ותקשובים'!$I$9="","",'יעדים משרדיים ותקשובים'!$I$9)</f>
        <v>pmo</v>
      </c>
      <c r="C323" s="26">
        <f>ROWS($C$7:$C322)</f>
        <v>316</v>
      </c>
      <c r="D323" s="26" t="str">
        <f>IF(E323="","",INDEX('פעילויות המשרד'!$D$8:$D$150,MATCH(E323,'פעילויות המשרד'!$E$8:$E$150,0)))</f>
        <v/>
      </c>
      <c r="E323" s="17"/>
      <c r="F323" s="26" t="str">
        <f>IF(G323="","",COUNTIFS($D$8:$D323,$D323))</f>
        <v/>
      </c>
      <c r="G323" s="344" t="str">
        <f>IF(OR($E323="",$H323=""),"",IFERROR(CONCATENATE($D323,".",COUNTIFS($D$8:$D323,$D323)),"טעות בהזנה"))</f>
        <v/>
      </c>
      <c r="H323" s="102"/>
      <c r="I323" s="275" t="str">
        <f>IF($E323="","",IF($D323="","",INDEX('פעילויות המשרד'!G:G,MATCH($D323,'פעילויות המשרד'!$D:$D,0))))</f>
        <v/>
      </c>
      <c r="J323" s="275" t="str">
        <f>IF($E323="","",IF($D323="","",INDEX('פעילויות המשרד'!H:H,MATCH($D323,'פעילויות המשרד'!$D:$D,0))))</f>
        <v/>
      </c>
      <c r="K323" s="275" t="str">
        <f>IF($E323="","",IF($D323="","",INDEX('פעילויות המשרד'!K:K,MATCH($D323,'פעילויות המשרד'!$D:$D,0))))</f>
        <v/>
      </c>
      <c r="L323" s="275" t="str">
        <f>IF($E323="","",IF($D323="","",INDEX('פעילויות המשרד'!L:L,MATCH($D323,'פעילויות המשרד'!$D:$D,0))))</f>
        <v/>
      </c>
      <c r="M323" s="275" t="str">
        <f>IF($E323="","",IF($D323="","",INDEX('פעילויות המשרד'!X:X,MATCH($D323,'פעילויות המשרד'!$D:$D,0))))</f>
        <v/>
      </c>
      <c r="N323" s="102"/>
      <c r="O323" s="102"/>
      <c r="P323" s="100"/>
      <c r="Q323" s="100"/>
      <c r="R323" s="98"/>
      <c r="S323" s="101"/>
      <c r="T323" s="99"/>
      <c r="U323" s="103"/>
      <c r="V323" s="99"/>
      <c r="W323" s="103"/>
      <c r="X323" s="99"/>
      <c r="Y323" s="103"/>
      <c r="Z323" s="99"/>
      <c r="AA323" s="103"/>
      <c r="AB323" s="99"/>
      <c r="AC323" s="103"/>
      <c r="AD323" s="121" t="str">
        <f t="shared" si="16"/>
        <v/>
      </c>
      <c r="AE323" s="17"/>
      <c r="AI323" s="26">
        <f>ROWS($AI$7:$AI322)</f>
        <v>316</v>
      </c>
      <c r="AJ323" s="85" t="str">
        <f>IF(OR($T323="",$G323=""),"",MAX($AJ$7:$AN322)+1)</f>
        <v/>
      </c>
      <c r="AK323" s="85" t="str">
        <f>IF(OR(V323="",$G323=""),"",MAX($AJ$7:$AN322,$AJ323:AJ323)+1)</f>
        <v/>
      </c>
      <c r="AL323" s="85" t="str">
        <f>IF(OR(X323="",$G323=""),"",MAX($AJ$7:$AN322,$AJ323:AK323)+1)</f>
        <v/>
      </c>
      <c r="AM323" s="85" t="str">
        <f>IF(OR(Z323="",$G323=""),"",MAX($AJ$7:$AN322,$AJ323:AL323)+1)</f>
        <v/>
      </c>
      <c r="AN323" s="85" t="str">
        <f>IF(OR(AB323="",$G323=""),"",MAX($AJ$7:$AN322,$AJ323:AM323)+1)</f>
        <v/>
      </c>
      <c r="AP323" s="85" t="str">
        <f>IF($G323="","",MAX($AP$7:$AP322)+1)</f>
        <v/>
      </c>
      <c r="AQ323" s="85" t="str">
        <f>IF($G323="","",IF($Q323="","",RANK($Q323,$Q$8:$Q$1000,1)+COUNTIFS($Q$8:$Q323,$Q323)-1))</f>
        <v/>
      </c>
      <c r="AR323" s="85" t="str">
        <f>IF($G323="","",IF($AW323="","",RANK($AW323,$AW$8:$AW$1000,1)+COUNTIFS($AW$8:$AW323,$AW323)-1))</f>
        <v/>
      </c>
      <c r="AS323" s="85" t="str">
        <f>IF($G323="","",IF($AX323="","",RANK($AX323,$AX$8:$AX$1000,1)+COUNTIFS($AX$8:$AX323,$AX323)-1))</f>
        <v/>
      </c>
      <c r="AU323" s="85" t="str">
        <f t="shared" si="17"/>
        <v/>
      </c>
      <c r="AW323" s="209" t="str">
        <f t="shared" ca="1" si="18"/>
        <v/>
      </c>
      <c r="AX323" s="209" t="str">
        <f t="shared" ca="1" si="19"/>
        <v/>
      </c>
    </row>
    <row r="324" spans="1:50">
      <c r="A324" s="20" t="str">
        <f>IF('יעדים משרדיים ותקשובים'!$E$7="","",'יעדים משרדיים ותקשובים'!$E$7)</f>
        <v>משרד ראש הממשלה</v>
      </c>
      <c r="B324" s="20" t="str">
        <f>IF('יעדים משרדיים ותקשובים'!$I$9="","",'יעדים משרדיים ותקשובים'!$I$9)</f>
        <v>pmo</v>
      </c>
      <c r="C324" s="26">
        <f>ROWS($C$7:$C323)</f>
        <v>317</v>
      </c>
      <c r="D324" s="26" t="str">
        <f>IF(E324="","",INDEX('פעילויות המשרד'!$D$8:$D$150,MATCH(E324,'פעילויות המשרד'!$E$8:$E$150,0)))</f>
        <v/>
      </c>
      <c r="E324" s="17"/>
      <c r="F324" s="26" t="str">
        <f>IF(G324="","",COUNTIFS($D$8:$D324,$D324))</f>
        <v/>
      </c>
      <c r="G324" s="344" t="str">
        <f>IF(OR($E324="",$H324=""),"",IFERROR(CONCATENATE($D324,".",COUNTIFS($D$8:$D324,$D324)),"טעות בהזנה"))</f>
        <v/>
      </c>
      <c r="H324" s="102"/>
      <c r="I324" s="275" t="str">
        <f>IF($E324="","",IF($D324="","",INDEX('פעילויות המשרד'!G:G,MATCH($D324,'פעילויות המשרד'!$D:$D,0))))</f>
        <v/>
      </c>
      <c r="J324" s="275" t="str">
        <f>IF($E324="","",IF($D324="","",INDEX('פעילויות המשרד'!H:H,MATCH($D324,'פעילויות המשרד'!$D:$D,0))))</f>
        <v/>
      </c>
      <c r="K324" s="275" t="str">
        <f>IF($E324="","",IF($D324="","",INDEX('פעילויות המשרד'!K:K,MATCH($D324,'פעילויות המשרד'!$D:$D,0))))</f>
        <v/>
      </c>
      <c r="L324" s="275" t="str">
        <f>IF($E324="","",IF($D324="","",INDEX('פעילויות המשרד'!L:L,MATCH($D324,'פעילויות המשרד'!$D:$D,0))))</f>
        <v/>
      </c>
      <c r="M324" s="275" t="str">
        <f>IF($E324="","",IF($D324="","",INDEX('פעילויות המשרד'!X:X,MATCH($D324,'פעילויות המשרד'!$D:$D,0))))</f>
        <v/>
      </c>
      <c r="N324" s="102"/>
      <c r="O324" s="102"/>
      <c r="P324" s="100"/>
      <c r="Q324" s="100"/>
      <c r="R324" s="98"/>
      <c r="S324" s="101"/>
      <c r="T324" s="99"/>
      <c r="U324" s="103"/>
      <c r="V324" s="99"/>
      <c r="W324" s="103"/>
      <c r="X324" s="99"/>
      <c r="Y324" s="103"/>
      <c r="Z324" s="99"/>
      <c r="AA324" s="103"/>
      <c r="AB324" s="99"/>
      <c r="AC324" s="103"/>
      <c r="AD324" s="121" t="str">
        <f t="shared" si="16"/>
        <v/>
      </c>
      <c r="AE324" s="17"/>
      <c r="AI324" s="26">
        <f>ROWS($AI$7:$AI323)</f>
        <v>317</v>
      </c>
      <c r="AJ324" s="85" t="str">
        <f>IF(OR($T324="",$G324=""),"",MAX($AJ$7:$AN323)+1)</f>
        <v/>
      </c>
      <c r="AK324" s="85" t="str">
        <f>IF(OR(V324="",$G324=""),"",MAX($AJ$7:$AN323,$AJ324:AJ324)+1)</f>
        <v/>
      </c>
      <c r="AL324" s="85" t="str">
        <f>IF(OR(X324="",$G324=""),"",MAX($AJ$7:$AN323,$AJ324:AK324)+1)</f>
        <v/>
      </c>
      <c r="AM324" s="85" t="str">
        <f>IF(OR(Z324="",$G324=""),"",MAX($AJ$7:$AN323,$AJ324:AL324)+1)</f>
        <v/>
      </c>
      <c r="AN324" s="85" t="str">
        <f>IF(OR(AB324="",$G324=""),"",MAX($AJ$7:$AN323,$AJ324:AM324)+1)</f>
        <v/>
      </c>
      <c r="AP324" s="85" t="str">
        <f>IF($G324="","",MAX($AP$7:$AP323)+1)</f>
        <v/>
      </c>
      <c r="AQ324" s="85" t="str">
        <f>IF($G324="","",IF($Q324="","",RANK($Q324,$Q$8:$Q$1000,1)+COUNTIFS($Q$8:$Q324,$Q324)-1))</f>
        <v/>
      </c>
      <c r="AR324" s="85" t="str">
        <f>IF($G324="","",IF($AW324="","",RANK($AW324,$AW$8:$AW$1000,1)+COUNTIFS($AW$8:$AW324,$AW324)-1))</f>
        <v/>
      </c>
      <c r="AS324" s="85" t="str">
        <f>IF($G324="","",IF($AX324="","",RANK($AX324,$AX$8:$AX$1000,1)+COUNTIFS($AX$8:$AX324,$AX324)-1))</f>
        <v/>
      </c>
      <c r="AU324" s="85" t="str">
        <f t="shared" si="17"/>
        <v/>
      </c>
      <c r="AW324" s="209" t="str">
        <f t="shared" ca="1" si="18"/>
        <v/>
      </c>
      <c r="AX324" s="209" t="str">
        <f t="shared" ca="1" si="19"/>
        <v/>
      </c>
    </row>
    <row r="325" spans="1:50">
      <c r="A325" s="20" t="str">
        <f>IF('יעדים משרדיים ותקשובים'!$E$7="","",'יעדים משרדיים ותקשובים'!$E$7)</f>
        <v>משרד ראש הממשלה</v>
      </c>
      <c r="B325" s="20" t="str">
        <f>IF('יעדים משרדיים ותקשובים'!$I$9="","",'יעדים משרדיים ותקשובים'!$I$9)</f>
        <v>pmo</v>
      </c>
      <c r="C325" s="26">
        <f>ROWS($C$7:$C324)</f>
        <v>318</v>
      </c>
      <c r="D325" s="26" t="str">
        <f>IF(E325="","",INDEX('פעילויות המשרד'!$D$8:$D$150,MATCH(E325,'פעילויות המשרד'!$E$8:$E$150,0)))</f>
        <v/>
      </c>
      <c r="E325" s="17"/>
      <c r="F325" s="26" t="str">
        <f>IF(G325="","",COUNTIFS($D$8:$D325,$D325))</f>
        <v/>
      </c>
      <c r="G325" s="344" t="str">
        <f>IF(OR($E325="",$H325=""),"",IFERROR(CONCATENATE($D325,".",COUNTIFS($D$8:$D325,$D325)),"טעות בהזנה"))</f>
        <v/>
      </c>
      <c r="H325" s="102"/>
      <c r="I325" s="275" t="str">
        <f>IF($E325="","",IF($D325="","",INDEX('פעילויות המשרד'!G:G,MATCH($D325,'פעילויות המשרד'!$D:$D,0))))</f>
        <v/>
      </c>
      <c r="J325" s="275" t="str">
        <f>IF($E325="","",IF($D325="","",INDEX('פעילויות המשרד'!H:H,MATCH($D325,'פעילויות המשרד'!$D:$D,0))))</f>
        <v/>
      </c>
      <c r="K325" s="275" t="str">
        <f>IF($E325="","",IF($D325="","",INDEX('פעילויות המשרד'!K:K,MATCH($D325,'פעילויות המשרד'!$D:$D,0))))</f>
        <v/>
      </c>
      <c r="L325" s="275" t="str">
        <f>IF($E325="","",IF($D325="","",INDEX('פעילויות המשרד'!L:L,MATCH($D325,'פעילויות המשרד'!$D:$D,0))))</f>
        <v/>
      </c>
      <c r="M325" s="275" t="str">
        <f>IF($E325="","",IF($D325="","",INDEX('פעילויות המשרד'!X:X,MATCH($D325,'פעילויות המשרד'!$D:$D,0))))</f>
        <v/>
      </c>
      <c r="N325" s="102"/>
      <c r="O325" s="102"/>
      <c r="P325" s="100"/>
      <c r="Q325" s="100"/>
      <c r="R325" s="98"/>
      <c r="S325" s="101"/>
      <c r="T325" s="99"/>
      <c r="U325" s="103"/>
      <c r="V325" s="99"/>
      <c r="W325" s="103"/>
      <c r="X325" s="99"/>
      <c r="Y325" s="103"/>
      <c r="Z325" s="99"/>
      <c r="AA325" s="103"/>
      <c r="AB325" s="99"/>
      <c r="AC325" s="103"/>
      <c r="AD325" s="121" t="str">
        <f t="shared" si="16"/>
        <v/>
      </c>
      <c r="AE325" s="17"/>
      <c r="AI325" s="26">
        <f>ROWS($AI$7:$AI324)</f>
        <v>318</v>
      </c>
      <c r="AJ325" s="85" t="str">
        <f>IF(OR($T325="",$G325=""),"",MAX($AJ$7:$AN324)+1)</f>
        <v/>
      </c>
      <c r="AK325" s="85" t="str">
        <f>IF(OR(V325="",$G325=""),"",MAX($AJ$7:$AN324,$AJ325:AJ325)+1)</f>
        <v/>
      </c>
      <c r="AL325" s="85" t="str">
        <f>IF(OR(X325="",$G325=""),"",MAX($AJ$7:$AN324,$AJ325:AK325)+1)</f>
        <v/>
      </c>
      <c r="AM325" s="85" t="str">
        <f>IF(OR(Z325="",$G325=""),"",MAX($AJ$7:$AN324,$AJ325:AL325)+1)</f>
        <v/>
      </c>
      <c r="AN325" s="85" t="str">
        <f>IF(OR(AB325="",$G325=""),"",MAX($AJ$7:$AN324,$AJ325:AM325)+1)</f>
        <v/>
      </c>
      <c r="AP325" s="85" t="str">
        <f>IF($G325="","",MAX($AP$7:$AP324)+1)</f>
        <v/>
      </c>
      <c r="AQ325" s="85" t="str">
        <f>IF($G325="","",IF($Q325="","",RANK($Q325,$Q$8:$Q$1000,1)+COUNTIFS($Q$8:$Q325,$Q325)-1))</f>
        <v/>
      </c>
      <c r="AR325" s="85" t="str">
        <f>IF($G325="","",IF($AW325="","",RANK($AW325,$AW$8:$AW$1000,1)+COUNTIFS($AW$8:$AW325,$AW325)-1))</f>
        <v/>
      </c>
      <c r="AS325" s="85" t="str">
        <f>IF($G325="","",IF($AX325="","",RANK($AX325,$AX$8:$AX$1000,1)+COUNTIFS($AX$8:$AX325,$AX325)-1))</f>
        <v/>
      </c>
      <c r="AU325" s="85" t="str">
        <f t="shared" si="17"/>
        <v/>
      </c>
      <c r="AW325" s="209" t="str">
        <f t="shared" ca="1" si="18"/>
        <v/>
      </c>
      <c r="AX325" s="209" t="str">
        <f t="shared" ca="1" si="19"/>
        <v/>
      </c>
    </row>
    <row r="326" spans="1:50">
      <c r="A326" s="20" t="str">
        <f>IF('יעדים משרדיים ותקשובים'!$E$7="","",'יעדים משרדיים ותקשובים'!$E$7)</f>
        <v>משרד ראש הממשלה</v>
      </c>
      <c r="B326" s="20" t="str">
        <f>IF('יעדים משרדיים ותקשובים'!$I$9="","",'יעדים משרדיים ותקשובים'!$I$9)</f>
        <v>pmo</v>
      </c>
      <c r="C326" s="26">
        <f>ROWS($C$7:$C325)</f>
        <v>319</v>
      </c>
      <c r="D326" s="26" t="str">
        <f>IF(E326="","",INDEX('פעילויות המשרד'!$D$8:$D$150,MATCH(E326,'פעילויות המשרד'!$E$8:$E$150,0)))</f>
        <v/>
      </c>
      <c r="E326" s="17"/>
      <c r="F326" s="26" t="str">
        <f>IF(G326="","",COUNTIFS($D$8:$D326,$D326))</f>
        <v/>
      </c>
      <c r="G326" s="344" t="str">
        <f>IF(OR($E326="",$H326=""),"",IFERROR(CONCATENATE($D326,".",COUNTIFS($D$8:$D326,$D326)),"טעות בהזנה"))</f>
        <v/>
      </c>
      <c r="H326" s="102"/>
      <c r="I326" s="275" t="str">
        <f>IF($E326="","",IF($D326="","",INDEX('פעילויות המשרד'!G:G,MATCH($D326,'פעילויות המשרד'!$D:$D,0))))</f>
        <v/>
      </c>
      <c r="J326" s="275" t="str">
        <f>IF($E326="","",IF($D326="","",INDEX('פעילויות המשרד'!H:H,MATCH($D326,'פעילויות המשרד'!$D:$D,0))))</f>
        <v/>
      </c>
      <c r="K326" s="275" t="str">
        <f>IF($E326="","",IF($D326="","",INDEX('פעילויות המשרד'!K:K,MATCH($D326,'פעילויות המשרד'!$D:$D,0))))</f>
        <v/>
      </c>
      <c r="L326" s="275" t="str">
        <f>IF($E326="","",IF($D326="","",INDEX('פעילויות המשרד'!L:L,MATCH($D326,'פעילויות המשרד'!$D:$D,0))))</f>
        <v/>
      </c>
      <c r="M326" s="275" t="str">
        <f>IF($E326="","",IF($D326="","",INDEX('פעילויות המשרד'!X:X,MATCH($D326,'פעילויות המשרד'!$D:$D,0))))</f>
        <v/>
      </c>
      <c r="N326" s="102"/>
      <c r="O326" s="102"/>
      <c r="P326" s="100"/>
      <c r="Q326" s="100"/>
      <c r="R326" s="98"/>
      <c r="S326" s="101"/>
      <c r="T326" s="99"/>
      <c r="U326" s="103"/>
      <c r="V326" s="99"/>
      <c r="W326" s="103"/>
      <c r="X326" s="99"/>
      <c r="Y326" s="103"/>
      <c r="Z326" s="99"/>
      <c r="AA326" s="103"/>
      <c r="AB326" s="99"/>
      <c r="AC326" s="103"/>
      <c r="AD326" s="121" t="str">
        <f t="shared" si="16"/>
        <v/>
      </c>
      <c r="AE326" s="17"/>
      <c r="AI326" s="26">
        <f>ROWS($AI$7:$AI325)</f>
        <v>319</v>
      </c>
      <c r="AJ326" s="85" t="str">
        <f>IF(OR($T326="",$G326=""),"",MAX($AJ$7:$AN325)+1)</f>
        <v/>
      </c>
      <c r="AK326" s="85" t="str">
        <f>IF(OR(V326="",$G326=""),"",MAX($AJ$7:$AN325,$AJ326:AJ326)+1)</f>
        <v/>
      </c>
      <c r="AL326" s="85" t="str">
        <f>IF(OR(X326="",$G326=""),"",MAX($AJ$7:$AN325,$AJ326:AK326)+1)</f>
        <v/>
      </c>
      <c r="AM326" s="85" t="str">
        <f>IF(OR(Z326="",$G326=""),"",MAX($AJ$7:$AN325,$AJ326:AL326)+1)</f>
        <v/>
      </c>
      <c r="AN326" s="85" t="str">
        <f>IF(OR(AB326="",$G326=""),"",MAX($AJ$7:$AN325,$AJ326:AM326)+1)</f>
        <v/>
      </c>
      <c r="AP326" s="85" t="str">
        <f>IF($G326="","",MAX($AP$7:$AP325)+1)</f>
        <v/>
      </c>
      <c r="AQ326" s="85" t="str">
        <f>IF($G326="","",IF($Q326="","",RANK($Q326,$Q$8:$Q$1000,1)+COUNTIFS($Q$8:$Q326,$Q326)-1))</f>
        <v/>
      </c>
      <c r="AR326" s="85" t="str">
        <f>IF($G326="","",IF($AW326="","",RANK($AW326,$AW$8:$AW$1000,1)+COUNTIFS($AW$8:$AW326,$AW326)-1))</f>
        <v/>
      </c>
      <c r="AS326" s="85" t="str">
        <f>IF($G326="","",IF($AX326="","",RANK($AX326,$AX$8:$AX$1000,1)+COUNTIFS($AX$8:$AX326,$AX326)-1))</f>
        <v/>
      </c>
      <c r="AU326" s="85" t="str">
        <f t="shared" si="17"/>
        <v/>
      </c>
      <c r="AW326" s="209" t="str">
        <f t="shared" ca="1" si="18"/>
        <v/>
      </c>
      <c r="AX326" s="209" t="str">
        <f t="shared" ca="1" si="19"/>
        <v/>
      </c>
    </row>
    <row r="327" spans="1:50">
      <c r="A327" s="20" t="str">
        <f>IF('יעדים משרדיים ותקשובים'!$E$7="","",'יעדים משרדיים ותקשובים'!$E$7)</f>
        <v>משרד ראש הממשלה</v>
      </c>
      <c r="B327" s="20" t="str">
        <f>IF('יעדים משרדיים ותקשובים'!$I$9="","",'יעדים משרדיים ותקשובים'!$I$9)</f>
        <v>pmo</v>
      </c>
      <c r="C327" s="26">
        <f>ROWS($C$7:$C326)</f>
        <v>320</v>
      </c>
      <c r="D327" s="26" t="str">
        <f>IF(E327="","",INDEX('פעילויות המשרד'!$D$8:$D$150,MATCH(E327,'פעילויות המשרד'!$E$8:$E$150,0)))</f>
        <v/>
      </c>
      <c r="E327" s="17"/>
      <c r="F327" s="26" t="str">
        <f>IF(G327="","",COUNTIFS($D$8:$D327,$D327))</f>
        <v/>
      </c>
      <c r="G327" s="344" t="str">
        <f>IF(OR($E327="",$H327=""),"",IFERROR(CONCATENATE($D327,".",COUNTIFS($D$8:$D327,$D327)),"טעות בהזנה"))</f>
        <v/>
      </c>
      <c r="H327" s="102"/>
      <c r="I327" s="275" t="str">
        <f>IF($E327="","",IF($D327="","",INDEX('פעילויות המשרד'!G:G,MATCH($D327,'פעילויות המשרד'!$D:$D,0))))</f>
        <v/>
      </c>
      <c r="J327" s="275" t="str">
        <f>IF($E327="","",IF($D327="","",INDEX('פעילויות המשרד'!H:H,MATCH($D327,'פעילויות המשרד'!$D:$D,0))))</f>
        <v/>
      </c>
      <c r="K327" s="275" t="str">
        <f>IF($E327="","",IF($D327="","",INDEX('פעילויות המשרד'!K:K,MATCH($D327,'פעילויות המשרד'!$D:$D,0))))</f>
        <v/>
      </c>
      <c r="L327" s="275" t="str">
        <f>IF($E327="","",IF($D327="","",INDEX('פעילויות המשרד'!L:L,MATCH($D327,'פעילויות המשרד'!$D:$D,0))))</f>
        <v/>
      </c>
      <c r="M327" s="275" t="str">
        <f>IF($E327="","",IF($D327="","",INDEX('פעילויות המשרד'!X:X,MATCH($D327,'פעילויות המשרד'!$D:$D,0))))</f>
        <v/>
      </c>
      <c r="N327" s="102"/>
      <c r="O327" s="102"/>
      <c r="P327" s="100"/>
      <c r="Q327" s="100"/>
      <c r="R327" s="98"/>
      <c r="S327" s="101"/>
      <c r="T327" s="99"/>
      <c r="U327" s="103"/>
      <c r="V327" s="99"/>
      <c r="W327" s="103"/>
      <c r="X327" s="99"/>
      <c r="Y327" s="103"/>
      <c r="Z327" s="99"/>
      <c r="AA327" s="103"/>
      <c r="AB327" s="99"/>
      <c r="AC327" s="103"/>
      <c r="AD327" s="121" t="str">
        <f t="shared" si="16"/>
        <v/>
      </c>
      <c r="AE327" s="17"/>
      <c r="AI327" s="26">
        <f>ROWS($AI$7:$AI326)</f>
        <v>320</v>
      </c>
      <c r="AJ327" s="85" t="str">
        <f>IF(OR($T327="",$G327=""),"",MAX($AJ$7:$AN326)+1)</f>
        <v/>
      </c>
      <c r="AK327" s="85" t="str">
        <f>IF(OR(V327="",$G327=""),"",MAX($AJ$7:$AN326,$AJ327:AJ327)+1)</f>
        <v/>
      </c>
      <c r="AL327" s="85" t="str">
        <f>IF(OR(X327="",$G327=""),"",MAX($AJ$7:$AN326,$AJ327:AK327)+1)</f>
        <v/>
      </c>
      <c r="AM327" s="85" t="str">
        <f>IF(OR(Z327="",$G327=""),"",MAX($AJ$7:$AN326,$AJ327:AL327)+1)</f>
        <v/>
      </c>
      <c r="AN327" s="85" t="str">
        <f>IF(OR(AB327="",$G327=""),"",MAX($AJ$7:$AN326,$AJ327:AM327)+1)</f>
        <v/>
      </c>
      <c r="AP327" s="85" t="str">
        <f>IF($G327="","",MAX($AP$7:$AP326)+1)</f>
        <v/>
      </c>
      <c r="AQ327" s="85" t="str">
        <f>IF($G327="","",IF($Q327="","",RANK($Q327,$Q$8:$Q$1000,1)+COUNTIFS($Q$8:$Q327,$Q327)-1))</f>
        <v/>
      </c>
      <c r="AR327" s="85" t="str">
        <f>IF($G327="","",IF($AW327="","",RANK($AW327,$AW$8:$AW$1000,1)+COUNTIFS($AW$8:$AW327,$AW327)-1))</f>
        <v/>
      </c>
      <c r="AS327" s="85" t="str">
        <f>IF($G327="","",IF($AX327="","",RANK($AX327,$AX$8:$AX$1000,1)+COUNTIFS($AX$8:$AX327,$AX327)-1))</f>
        <v/>
      </c>
      <c r="AU327" s="85" t="str">
        <f t="shared" si="17"/>
        <v/>
      </c>
      <c r="AW327" s="209" t="str">
        <f t="shared" ca="1" si="18"/>
        <v/>
      </c>
      <c r="AX327" s="209" t="str">
        <f t="shared" ca="1" si="19"/>
        <v/>
      </c>
    </row>
    <row r="328" spans="1:50">
      <c r="A328" s="20" t="str">
        <f>IF('יעדים משרדיים ותקשובים'!$E$7="","",'יעדים משרדיים ותקשובים'!$E$7)</f>
        <v>משרד ראש הממשלה</v>
      </c>
      <c r="B328" s="20" t="str">
        <f>IF('יעדים משרדיים ותקשובים'!$I$9="","",'יעדים משרדיים ותקשובים'!$I$9)</f>
        <v>pmo</v>
      </c>
      <c r="C328" s="26">
        <f>ROWS($C$7:$C327)</f>
        <v>321</v>
      </c>
      <c r="D328" s="26" t="str">
        <f>IF(E328="","",INDEX('פעילויות המשרד'!$D$8:$D$150,MATCH(E328,'פעילויות המשרד'!$E$8:$E$150,0)))</f>
        <v/>
      </c>
      <c r="E328" s="17"/>
      <c r="F328" s="26" t="str">
        <f>IF(G328="","",COUNTIFS($D$8:$D328,$D328))</f>
        <v/>
      </c>
      <c r="G328" s="344" t="str">
        <f>IF(OR($E328="",$H328=""),"",IFERROR(CONCATENATE($D328,".",COUNTIFS($D$8:$D328,$D328)),"טעות בהזנה"))</f>
        <v/>
      </c>
      <c r="H328" s="99"/>
      <c r="I328" s="275" t="str">
        <f>IF($E328="","",IF($D328="","",INDEX('פעילויות המשרד'!G:G,MATCH($D328,'פעילויות המשרד'!$D:$D,0))))</f>
        <v/>
      </c>
      <c r="J328" s="275" t="str">
        <f>IF($E328="","",IF($D328="","",INDEX('פעילויות המשרד'!H:H,MATCH($D328,'פעילויות המשרד'!$D:$D,0))))</f>
        <v/>
      </c>
      <c r="K328" s="275" t="str">
        <f>IF($E328="","",IF($D328="","",INDEX('פעילויות המשרד'!K:K,MATCH($D328,'פעילויות המשרד'!$D:$D,0))))</f>
        <v/>
      </c>
      <c r="L328" s="275" t="str">
        <f>IF($E328="","",IF($D328="","",INDEX('פעילויות המשרד'!L:L,MATCH($D328,'פעילויות המשרד'!$D:$D,0))))</f>
        <v/>
      </c>
      <c r="M328" s="275" t="str">
        <f>IF($E328="","",IF($D328="","",INDEX('פעילויות המשרד'!X:X,MATCH($D328,'פעילויות המשרד'!$D:$D,0))))</f>
        <v/>
      </c>
      <c r="N328" s="99"/>
      <c r="O328" s="99"/>
      <c r="P328" s="100"/>
      <c r="Q328" s="100"/>
      <c r="R328" s="98"/>
      <c r="S328" s="101"/>
      <c r="T328" s="99"/>
      <c r="U328" s="103"/>
      <c r="V328" s="99"/>
      <c r="W328" s="103"/>
      <c r="X328" s="99"/>
      <c r="Y328" s="103"/>
      <c r="Z328" s="99"/>
      <c r="AA328" s="103"/>
      <c r="AB328" s="99"/>
      <c r="AC328" s="103"/>
      <c r="AD328" s="121" t="str">
        <f t="shared" ref="AD328:AD391" si="20">IF($G328="","",IF(ISNUMBER(MATCH($U$3,$T328:$AC328,0)),"כן",""))</f>
        <v/>
      </c>
      <c r="AE328" s="92"/>
      <c r="AI328" s="26">
        <f>ROWS($AI$7:$AI327)</f>
        <v>321</v>
      </c>
      <c r="AJ328" s="85" t="str">
        <f>IF(OR($T328="",$G328=""),"",MAX($AJ$7:$AN327)+1)</f>
        <v/>
      </c>
      <c r="AK328" s="85" t="str">
        <f>IF(OR(V328="",$G328=""),"",MAX($AJ$7:$AN327,$AJ328:AJ328)+1)</f>
        <v/>
      </c>
      <c r="AL328" s="85" t="str">
        <f>IF(OR(X328="",$G328=""),"",MAX($AJ$7:$AN327,$AJ328:AK328)+1)</f>
        <v/>
      </c>
      <c r="AM328" s="85" t="str">
        <f>IF(OR(Z328="",$G328=""),"",MAX($AJ$7:$AN327,$AJ328:AL328)+1)</f>
        <v/>
      </c>
      <c r="AN328" s="85" t="str">
        <f>IF(OR(AB328="",$G328=""),"",MAX($AJ$7:$AN327,$AJ328:AM328)+1)</f>
        <v/>
      </c>
      <c r="AP328" s="85" t="str">
        <f>IF($G328="","",MAX($AP$7:$AP327)+1)</f>
        <v/>
      </c>
      <c r="AQ328" s="85" t="str">
        <f>IF($G328="","",IF($Q328="","",RANK($Q328,$Q$8:$Q$1000,1)+COUNTIFS($Q$8:$Q328,$Q328)-1))</f>
        <v/>
      </c>
      <c r="AR328" s="85" t="str">
        <f>IF($G328="","",IF($AW328="","",RANK($AW328,$AW$8:$AW$1000,1)+COUNTIFS($AW$8:$AW328,$AW328)-1))</f>
        <v/>
      </c>
      <c r="AS328" s="85" t="str">
        <f>IF($G328="","",IF($AX328="","",RANK($AX328,$AX$8:$AX$1000,1)+COUNTIFS($AX$8:$AX328,$AX328)-1))</f>
        <v/>
      </c>
      <c r="AU328" s="85" t="str">
        <f t="shared" ref="AU328:AU391" si="21">IF(INDEX($AP328:$AS328,,MATCH($AU$7,סינון_תוצרים,0))="","",INDEX($AP328:$AS328,,MATCH($AU$7,סינון_תוצרים,0)))</f>
        <v/>
      </c>
      <c r="AW328" s="209" t="str">
        <f ca="1">IF($G328="","",IF($Q328="","",IF(AND($S328&lt;1,$Q328&lt;TODAY()),$Q328,"")))</f>
        <v/>
      </c>
      <c r="AX328" s="209" t="str">
        <f t="shared" ca="1" si="19"/>
        <v/>
      </c>
    </row>
    <row r="329" spans="1:50">
      <c r="A329" s="20" t="str">
        <f>IF('יעדים משרדיים ותקשובים'!$E$7="","",'יעדים משרדיים ותקשובים'!$E$7)</f>
        <v>משרד ראש הממשלה</v>
      </c>
      <c r="B329" s="20" t="str">
        <f>IF('יעדים משרדיים ותקשובים'!$I$9="","",'יעדים משרדיים ותקשובים'!$I$9)</f>
        <v>pmo</v>
      </c>
      <c r="C329" s="26">
        <f>ROWS($C$7:$C328)</f>
        <v>322</v>
      </c>
      <c r="D329" s="26" t="str">
        <f>IF(E329="","",INDEX('פעילויות המשרד'!$D$8:$D$150,MATCH(E329,'פעילויות המשרד'!$E$8:$E$150,0)))</f>
        <v/>
      </c>
      <c r="E329" s="17"/>
      <c r="F329" s="26" t="str">
        <f>IF(G329="","",COUNTIFS($D$8:$D329,$D329))</f>
        <v/>
      </c>
      <c r="G329" s="344" t="str">
        <f>IF(OR($E329="",$H329=""),"",IFERROR(CONCATENATE($D329,".",COUNTIFS($D$8:$D329,$D329)),"טעות בהזנה"))</f>
        <v/>
      </c>
      <c r="H329" s="99"/>
      <c r="I329" s="275" t="str">
        <f>IF($E329="","",IF($D329="","",INDEX('פעילויות המשרד'!G:G,MATCH($D329,'פעילויות המשרד'!$D:$D,0))))</f>
        <v/>
      </c>
      <c r="J329" s="275" t="str">
        <f>IF($E329="","",IF($D329="","",INDEX('פעילויות המשרד'!H:H,MATCH($D329,'פעילויות המשרד'!$D:$D,0))))</f>
        <v/>
      </c>
      <c r="K329" s="275" t="str">
        <f>IF($E329="","",IF($D329="","",INDEX('פעילויות המשרד'!K:K,MATCH($D329,'פעילויות המשרד'!$D:$D,0))))</f>
        <v/>
      </c>
      <c r="L329" s="275" t="str">
        <f>IF($E329="","",IF($D329="","",INDEX('פעילויות המשרד'!L:L,MATCH($D329,'פעילויות המשרד'!$D:$D,0))))</f>
        <v/>
      </c>
      <c r="M329" s="275" t="str">
        <f>IF($E329="","",IF($D329="","",INDEX('פעילויות המשרד'!X:X,MATCH($D329,'פעילויות המשרד'!$D:$D,0))))</f>
        <v/>
      </c>
      <c r="N329" s="99"/>
      <c r="O329" s="99"/>
      <c r="P329" s="100"/>
      <c r="Q329" s="100"/>
      <c r="R329" s="98"/>
      <c r="S329" s="101"/>
      <c r="T329" s="99"/>
      <c r="U329" s="103"/>
      <c r="V329" s="99"/>
      <c r="W329" s="103"/>
      <c r="X329" s="99"/>
      <c r="Y329" s="103"/>
      <c r="Z329" s="99"/>
      <c r="AA329" s="103"/>
      <c r="AB329" s="99"/>
      <c r="AC329" s="103"/>
      <c r="AD329" s="121" t="str">
        <f t="shared" si="20"/>
        <v/>
      </c>
      <c r="AE329" s="92"/>
      <c r="AI329" s="26">
        <f>ROWS($AI$7:$AI328)</f>
        <v>322</v>
      </c>
      <c r="AJ329" s="85" t="str">
        <f>IF(OR($T329="",$G329=""),"",MAX($AJ$7:$AN328)+1)</f>
        <v/>
      </c>
      <c r="AK329" s="85" t="str">
        <f>IF(OR(V329="",$G329=""),"",MAX($AJ$7:$AN328,$AJ329:AJ329)+1)</f>
        <v/>
      </c>
      <c r="AL329" s="85" t="str">
        <f>IF(OR(X329="",$G329=""),"",MAX($AJ$7:$AN328,$AJ329:AK329)+1)</f>
        <v/>
      </c>
      <c r="AM329" s="85" t="str">
        <f>IF(OR(Z329="",$G329=""),"",MAX($AJ$7:$AN328,$AJ329:AL329)+1)</f>
        <v/>
      </c>
      <c r="AN329" s="85" t="str">
        <f>IF(OR(AB329="",$G329=""),"",MAX($AJ$7:$AN328,$AJ329:AM329)+1)</f>
        <v/>
      </c>
      <c r="AP329" s="85" t="str">
        <f>IF($G329="","",MAX($AP$7:$AP328)+1)</f>
        <v/>
      </c>
      <c r="AQ329" s="85" t="str">
        <f>IF($G329="","",IF($Q329="","",RANK($Q329,$Q$8:$Q$1000,1)+COUNTIFS($Q$8:$Q329,$Q329)-1))</f>
        <v/>
      </c>
      <c r="AR329" s="85" t="str">
        <f>IF($G329="","",IF($AW329="","",RANK($AW329,$AW$8:$AW$1000,1)+COUNTIFS($AW$8:$AW329,$AW329)-1))</f>
        <v/>
      </c>
      <c r="AS329" s="85" t="str">
        <f>IF($G329="","",IF($AX329="","",RANK($AX329,$AX$8:$AX$1000,1)+COUNTIFS($AX$8:$AX329,$AX329)-1))</f>
        <v/>
      </c>
      <c r="AU329" s="85" t="str">
        <f t="shared" si="21"/>
        <v/>
      </c>
      <c r="AW329" s="209" t="str">
        <f ca="1">IF($G329="","",IF($Q329="","",IF(AND($S329&lt;1,$Q329&lt;TODAY()),$Q329,"")))</f>
        <v/>
      </c>
      <c r="AX329" s="209" t="str">
        <f ca="1">IF($G329="","",IF($P329="","",IF(AND(OR($S329="",$S329=0),$P329&lt;TODAY()),$P329,"")))</f>
        <v/>
      </c>
    </row>
    <row r="330" spans="1:50">
      <c r="A330" s="20" t="str">
        <f>IF('יעדים משרדיים ותקשובים'!$E$7="","",'יעדים משרדיים ותקשובים'!$E$7)</f>
        <v>משרד ראש הממשלה</v>
      </c>
      <c r="B330" s="20" t="str">
        <f>IF('יעדים משרדיים ותקשובים'!$I$9="","",'יעדים משרדיים ותקשובים'!$I$9)</f>
        <v>pmo</v>
      </c>
      <c r="C330" s="26">
        <f>ROWS($C$7:$C329)</f>
        <v>323</v>
      </c>
      <c r="D330" s="26" t="str">
        <f>IF(E330="","",INDEX('פעילויות המשרד'!$D$8:$D$150,MATCH(E330,'פעילויות המשרד'!$E$8:$E$150,0)))</f>
        <v/>
      </c>
      <c r="E330" s="17"/>
      <c r="F330" s="26" t="str">
        <f>IF(G330="","",COUNTIFS($D$8:$D330,$D330))</f>
        <v/>
      </c>
      <c r="G330" s="344" t="str">
        <f>IF(OR($E330="",$H330=""),"",IFERROR(CONCATENATE($D330,".",COUNTIFS($D$8:$D330,$D330)),"טעות בהזנה"))</f>
        <v/>
      </c>
      <c r="H330" s="99"/>
      <c r="I330" s="275" t="str">
        <f>IF($E330="","",IF($D330="","",INDEX('פעילויות המשרד'!G:G,MATCH($D330,'פעילויות המשרד'!$D:$D,0))))</f>
        <v/>
      </c>
      <c r="J330" s="275" t="str">
        <f>IF($E330="","",IF($D330="","",INDEX('פעילויות המשרד'!H:H,MATCH($D330,'פעילויות המשרד'!$D:$D,0))))</f>
        <v/>
      </c>
      <c r="K330" s="275" t="str">
        <f>IF($E330="","",IF($D330="","",INDEX('פעילויות המשרד'!K:K,MATCH($D330,'פעילויות המשרד'!$D:$D,0))))</f>
        <v/>
      </c>
      <c r="L330" s="275" t="str">
        <f>IF($E330="","",IF($D330="","",INDEX('פעילויות המשרד'!L:L,MATCH($D330,'פעילויות המשרד'!$D:$D,0))))</f>
        <v/>
      </c>
      <c r="M330" s="275" t="str">
        <f>IF($E330="","",IF($D330="","",INDEX('פעילויות המשרד'!X:X,MATCH($D330,'פעילויות המשרד'!$D:$D,0))))</f>
        <v/>
      </c>
      <c r="N330" s="99"/>
      <c r="O330" s="99"/>
      <c r="P330" s="100"/>
      <c r="Q330" s="100"/>
      <c r="R330" s="98"/>
      <c r="S330" s="101"/>
      <c r="T330" s="99"/>
      <c r="U330" s="103"/>
      <c r="V330" s="99"/>
      <c r="W330" s="103"/>
      <c r="X330" s="99"/>
      <c r="Y330" s="103"/>
      <c r="Z330" s="99"/>
      <c r="AA330" s="103"/>
      <c r="AB330" s="99"/>
      <c r="AC330" s="103"/>
      <c r="AD330" s="121" t="str">
        <f t="shared" si="20"/>
        <v/>
      </c>
      <c r="AE330" s="92"/>
      <c r="AI330" s="26">
        <f>ROWS($AI$7:$AI329)</f>
        <v>323</v>
      </c>
      <c r="AJ330" s="85" t="str">
        <f>IF(OR($T330="",$G330=""),"",MAX($AJ$7:$AN329)+1)</f>
        <v/>
      </c>
      <c r="AK330" s="85" t="str">
        <f>IF(OR(V330="",$G330=""),"",MAX($AJ$7:$AN329,$AJ330:AJ330)+1)</f>
        <v/>
      </c>
      <c r="AL330" s="85" t="str">
        <f>IF(OR(X330="",$G330=""),"",MAX($AJ$7:$AN329,$AJ330:AK330)+1)</f>
        <v/>
      </c>
      <c r="AM330" s="85" t="str">
        <f>IF(OR(Z330="",$G330=""),"",MAX($AJ$7:$AN329,$AJ330:AL330)+1)</f>
        <v/>
      </c>
      <c r="AN330" s="85" t="str">
        <f>IF(OR(AB330="",$G330=""),"",MAX($AJ$7:$AN329,$AJ330:AM330)+1)</f>
        <v/>
      </c>
      <c r="AP330" s="85" t="str">
        <f>IF($G330="","",MAX($AP$7:$AP329)+1)</f>
        <v/>
      </c>
      <c r="AQ330" s="85" t="str">
        <f>IF($G330="","",IF($Q330="","",RANK($Q330,$Q$8:$Q$1000,1)+COUNTIFS($Q$8:$Q330,$Q330)-1))</f>
        <v/>
      </c>
      <c r="AR330" s="85" t="str">
        <f>IF($G330="","",IF($AW330="","",RANK($AW330,$AW$8:$AW$1000,1)+COUNTIFS($AW$8:$AW330,$AW330)-1))</f>
        <v/>
      </c>
      <c r="AS330" s="85" t="str">
        <f>IF($G330="","",IF($AX330="","",RANK($AX330,$AX$8:$AX$1000,1)+COUNTIFS($AX$8:$AX330,$AX330)-1))</f>
        <v/>
      </c>
      <c r="AU330" s="85" t="str">
        <f t="shared" si="21"/>
        <v/>
      </c>
      <c r="AW330" s="209" t="str">
        <f ca="1">IF($G330="","",IF($Q330="","",IF(AND($S330&lt;1,$Q330&lt;TODAY()),$Q330,"")))</f>
        <v/>
      </c>
      <c r="AX330" s="209" t="str">
        <f ca="1">IF($G330="","",IF($P330="","",IF(AND(OR($S330="",$S330=0),$P330&lt;TODAY()),$P330,"")))</f>
        <v/>
      </c>
    </row>
    <row r="331" spans="1:50">
      <c r="A331" s="20" t="str">
        <f>IF('יעדים משרדיים ותקשובים'!$E$7="","",'יעדים משרדיים ותקשובים'!$E$7)</f>
        <v>משרד ראש הממשלה</v>
      </c>
      <c r="B331" s="20" t="str">
        <f>IF('יעדים משרדיים ותקשובים'!$I$9="","",'יעדים משרדיים ותקשובים'!$I$9)</f>
        <v>pmo</v>
      </c>
      <c r="C331" s="26">
        <f>ROWS($C$7:$C330)</f>
        <v>324</v>
      </c>
      <c r="D331" s="26" t="str">
        <f>IF(E331="","",INDEX('פעילויות המשרד'!$D$8:$D$150,MATCH(E331,'פעילויות המשרד'!$E$8:$E$150,0)))</f>
        <v/>
      </c>
      <c r="E331" s="17"/>
      <c r="F331" s="26" t="str">
        <f>IF(G331="","",COUNTIFS($D$8:$D331,$D331))</f>
        <v/>
      </c>
      <c r="G331" s="344" t="str">
        <f>IF(OR($E331="",$H331=""),"",IFERROR(CONCATENATE($D331,".",COUNTIFS($D$8:$D331,$D331)),"טעות בהזנה"))</f>
        <v/>
      </c>
      <c r="H331" s="102"/>
      <c r="I331" s="275" t="str">
        <f>IF($E331="","",IF($D331="","",INDEX('פעילויות המשרד'!G:G,MATCH($D331,'פעילויות המשרד'!$D:$D,0))))</f>
        <v/>
      </c>
      <c r="J331" s="275" t="str">
        <f>IF($E331="","",IF($D331="","",INDEX('פעילויות המשרד'!H:H,MATCH($D331,'פעילויות המשרד'!$D:$D,0))))</f>
        <v/>
      </c>
      <c r="K331" s="275" t="str">
        <f>IF($E331="","",IF($D331="","",INDEX('פעילויות המשרד'!K:K,MATCH($D331,'פעילויות המשרד'!$D:$D,0))))</f>
        <v/>
      </c>
      <c r="L331" s="275" t="str">
        <f>IF($E331="","",IF($D331="","",INDEX('פעילויות המשרד'!L:L,MATCH($D331,'פעילויות המשרד'!$D:$D,0))))</f>
        <v/>
      </c>
      <c r="M331" s="275" t="str">
        <f>IF($E331="","",IF($D331="","",INDEX('פעילויות המשרד'!X:X,MATCH($D331,'פעילויות המשרד'!$D:$D,0))))</f>
        <v/>
      </c>
      <c r="N331" s="102"/>
      <c r="O331" s="102"/>
      <c r="P331" s="100"/>
      <c r="Q331" s="100"/>
      <c r="R331" s="98"/>
      <c r="S331" s="101"/>
      <c r="T331" s="99"/>
      <c r="U331" s="103"/>
      <c r="V331" s="99"/>
      <c r="W331" s="103"/>
      <c r="X331" s="99"/>
      <c r="Y331" s="103"/>
      <c r="Z331" s="99"/>
      <c r="AA331" s="103"/>
      <c r="AB331" s="99"/>
      <c r="AC331" s="103"/>
      <c r="AD331" s="121" t="str">
        <f t="shared" si="20"/>
        <v/>
      </c>
      <c r="AE331" s="17"/>
      <c r="AI331" s="26">
        <f>ROWS($AI$7:$AI330)</f>
        <v>324</v>
      </c>
      <c r="AJ331" s="85" t="str">
        <f>IF(OR($T331="",$G331=""),"",MAX($AJ$7:$AN330)+1)</f>
        <v/>
      </c>
      <c r="AK331" s="85" t="str">
        <f>IF(OR(V331="",$G331=""),"",MAX($AJ$7:$AN330,$AJ331:AJ331)+1)</f>
        <v/>
      </c>
      <c r="AL331" s="85" t="str">
        <f>IF(OR(X331="",$G331=""),"",MAX($AJ$7:$AN330,$AJ331:AK331)+1)</f>
        <v/>
      </c>
      <c r="AM331" s="85" t="str">
        <f>IF(OR(Z331="",$G331=""),"",MAX($AJ$7:$AN330,$AJ331:AL331)+1)</f>
        <v/>
      </c>
      <c r="AN331" s="85" t="str">
        <f>IF(OR(AB331="",$G331=""),"",MAX($AJ$7:$AN330,$AJ331:AM331)+1)</f>
        <v/>
      </c>
      <c r="AP331" s="85" t="str">
        <f>IF($G331="","",MAX($AP$7:$AP330)+1)</f>
        <v/>
      </c>
      <c r="AQ331" s="85" t="str">
        <f>IF($G331="","",IF($Q331="","",RANK($Q331,$Q$8:$Q$1000,1)+COUNTIFS($Q$8:$Q331,$Q331)-1))</f>
        <v/>
      </c>
      <c r="AR331" s="85" t="str">
        <f>IF($G331="","",IF($AW331="","",RANK($AW331,$AW$8:$AW$1000,1)+COUNTIFS($AW$8:$AW331,$AW331)-1))</f>
        <v/>
      </c>
      <c r="AS331" s="85" t="str">
        <f>IF($G331="","",IF($AX331="","",RANK($AX331,$AX$8:$AX$1000,1)+COUNTIFS($AX$8:$AX331,$AX331)-1))</f>
        <v/>
      </c>
      <c r="AU331" s="85" t="str">
        <f t="shared" si="21"/>
        <v/>
      </c>
      <c r="AW331" s="209" t="str">
        <f ca="1">IF($G331="","",IF($Q331="","",IF(AND($S331&lt;1,$Q331&lt;TODAY()),$Q331,"")))</f>
        <v/>
      </c>
      <c r="AX331" s="209" t="str">
        <f ca="1">IF($G331="","",IF($P331="","",IF(AND(OR($S331="",$S331=0),$P331&lt;TODAY()),$P331,"")))</f>
        <v/>
      </c>
    </row>
    <row r="332" spans="1:50">
      <c r="A332" s="20" t="str">
        <f>IF('יעדים משרדיים ותקשובים'!$E$7="","",'יעדים משרדיים ותקשובים'!$E$7)</f>
        <v>משרד ראש הממשלה</v>
      </c>
      <c r="B332" s="20" t="str">
        <f>IF('יעדים משרדיים ותקשובים'!$I$9="","",'יעדים משרדיים ותקשובים'!$I$9)</f>
        <v>pmo</v>
      </c>
      <c r="C332" s="26">
        <f>ROWS($C$7:$C331)</f>
        <v>325</v>
      </c>
      <c r="D332" s="26" t="str">
        <f>IF(E332="","",INDEX('פעילויות המשרד'!$D$8:$D$150,MATCH(E332,'פעילויות המשרד'!$E$8:$E$150,0)))</f>
        <v/>
      </c>
      <c r="E332" s="17"/>
      <c r="F332" s="26" t="str">
        <f>IF(G332="","",COUNTIFS($D$8:$D332,$D332))</f>
        <v/>
      </c>
      <c r="G332" s="344" t="str">
        <f>IF(OR($E332="",$H332=""),"",IFERROR(CONCATENATE($D332,".",COUNTIFS($D$8:$D332,$D332)),"טעות בהזנה"))</f>
        <v/>
      </c>
      <c r="H332" s="102"/>
      <c r="I332" s="275" t="str">
        <f>IF($E332="","",IF($D332="","",INDEX('פעילויות המשרד'!G:G,MATCH($D332,'פעילויות המשרד'!$D:$D,0))))</f>
        <v/>
      </c>
      <c r="J332" s="275" t="str">
        <f>IF($E332="","",IF($D332="","",INDEX('פעילויות המשרד'!H:H,MATCH($D332,'פעילויות המשרד'!$D:$D,0))))</f>
        <v/>
      </c>
      <c r="K332" s="275" t="str">
        <f>IF($E332="","",IF($D332="","",INDEX('פעילויות המשרד'!K:K,MATCH($D332,'פעילויות המשרד'!$D:$D,0))))</f>
        <v/>
      </c>
      <c r="L332" s="275" t="str">
        <f>IF($E332="","",IF($D332="","",INDEX('פעילויות המשרד'!L:L,MATCH($D332,'פעילויות המשרד'!$D:$D,0))))</f>
        <v/>
      </c>
      <c r="M332" s="275" t="str">
        <f>IF($E332="","",IF($D332="","",INDEX('פעילויות המשרד'!X:X,MATCH($D332,'פעילויות המשרד'!$D:$D,0))))</f>
        <v/>
      </c>
      <c r="N332" s="102"/>
      <c r="O332" s="102"/>
      <c r="P332" s="100"/>
      <c r="Q332" s="100"/>
      <c r="R332" s="98"/>
      <c r="S332" s="101"/>
      <c r="T332" s="99"/>
      <c r="U332" s="103"/>
      <c r="V332" s="99"/>
      <c r="W332" s="103"/>
      <c r="X332" s="99"/>
      <c r="Y332" s="103"/>
      <c r="Z332" s="99"/>
      <c r="AA332" s="103"/>
      <c r="AB332" s="99"/>
      <c r="AC332" s="103"/>
      <c r="AD332" s="121" t="str">
        <f t="shared" si="20"/>
        <v/>
      </c>
      <c r="AE332" s="17"/>
      <c r="AI332" s="26">
        <f>ROWS($AI$7:$AI331)</f>
        <v>325</v>
      </c>
      <c r="AJ332" s="85" t="str">
        <f>IF(OR($T332="",$G332=""),"",MAX($AJ$7:$AN331)+1)</f>
        <v/>
      </c>
      <c r="AK332" s="85" t="str">
        <f>IF(OR(V332="",$G332=""),"",MAX($AJ$7:$AN331,$AJ332:AJ332)+1)</f>
        <v/>
      </c>
      <c r="AL332" s="85" t="str">
        <f>IF(OR(X332="",$G332=""),"",MAX($AJ$7:$AN331,$AJ332:AK332)+1)</f>
        <v/>
      </c>
      <c r="AM332" s="85" t="str">
        <f>IF(OR(Z332="",$G332=""),"",MAX($AJ$7:$AN331,$AJ332:AL332)+1)</f>
        <v/>
      </c>
      <c r="AN332" s="85" t="str">
        <f>IF(OR(AB332="",$G332=""),"",MAX($AJ$7:$AN331,$AJ332:AM332)+1)</f>
        <v/>
      </c>
      <c r="AP332" s="85" t="str">
        <f>IF($G332="","",MAX($AP$7:$AP331)+1)</f>
        <v/>
      </c>
      <c r="AQ332" s="85" t="str">
        <f>IF($G332="","",IF($Q332="","",RANK($Q332,$Q$8:$Q$1000,1)+COUNTIFS($Q$8:$Q332,$Q332)-1))</f>
        <v/>
      </c>
      <c r="AR332" s="85" t="str">
        <f>IF($G332="","",IF($AW332="","",RANK($AW332,$AW$8:$AW$1000,1)+COUNTIFS($AW$8:$AW332,$AW332)-1))</f>
        <v/>
      </c>
      <c r="AS332" s="85" t="str">
        <f>IF($G332="","",IF($AX332="","",RANK($AX332,$AX$8:$AX$1000,1)+COUNTIFS($AX$8:$AX332,$AX332)-1))</f>
        <v/>
      </c>
      <c r="AU332" s="85" t="str">
        <f t="shared" si="21"/>
        <v/>
      </c>
      <c r="AW332" s="209" t="str">
        <f ca="1">IF($G332="","",IF($Q332="","",IF(AND($S332&lt;1,$Q332&lt;TODAY()),$Q332,"")))</f>
        <v/>
      </c>
      <c r="AX332" s="209" t="str">
        <f ca="1">IF($G332="","",IF($P332="","",IF(AND(OR($S332="",$S332=0),$P332&lt;TODAY()),$P332,"")))</f>
        <v/>
      </c>
    </row>
    <row r="333" spans="1:50">
      <c r="A333" s="20" t="str">
        <f>IF('יעדים משרדיים ותקשובים'!$E$7="","",'יעדים משרדיים ותקשובים'!$E$7)</f>
        <v>משרד ראש הממשלה</v>
      </c>
      <c r="B333" s="20" t="str">
        <f>IF('יעדים משרדיים ותקשובים'!$I$9="","",'יעדים משרדיים ותקשובים'!$I$9)</f>
        <v>pmo</v>
      </c>
      <c r="C333" s="26">
        <f>ROWS($C$7:$C332)</f>
        <v>326</v>
      </c>
      <c r="D333" s="26" t="str">
        <f>IF(E333="","",INDEX('פעילויות המשרד'!$D$8:$D$150,MATCH(E333,'פעילויות המשרד'!$E$8:$E$150,0)))</f>
        <v/>
      </c>
      <c r="E333" s="17"/>
      <c r="F333" s="26" t="str">
        <f>IF(G333="","",COUNTIFS($D$8:$D333,$D333))</f>
        <v/>
      </c>
      <c r="G333" s="344" t="str">
        <f>IF(OR($E333="",$H333=""),"",IFERROR(CONCATENATE($D333,".",COUNTIFS($D$8:$D333,$D333)),"טעות בהזנה"))</f>
        <v/>
      </c>
      <c r="H333" s="102"/>
      <c r="I333" s="275" t="str">
        <f>IF($E333="","",IF($D333="","",INDEX('פעילויות המשרד'!G:G,MATCH($D333,'פעילויות המשרד'!$D:$D,0))))</f>
        <v/>
      </c>
      <c r="J333" s="275" t="str">
        <f>IF($E333="","",IF($D333="","",INDEX('פעילויות המשרד'!H:H,MATCH($D333,'פעילויות המשרד'!$D:$D,0))))</f>
        <v/>
      </c>
      <c r="K333" s="275" t="str">
        <f>IF($E333="","",IF($D333="","",INDEX('פעילויות המשרד'!K:K,MATCH($D333,'פעילויות המשרד'!$D:$D,0))))</f>
        <v/>
      </c>
      <c r="L333" s="275" t="str">
        <f>IF($E333="","",IF($D333="","",INDEX('פעילויות המשרד'!L:L,MATCH($D333,'פעילויות המשרד'!$D:$D,0))))</f>
        <v/>
      </c>
      <c r="M333" s="275" t="str">
        <f>IF($E333="","",IF($D333="","",INDEX('פעילויות המשרד'!X:X,MATCH($D333,'פעילויות המשרד'!$D:$D,0))))</f>
        <v/>
      </c>
      <c r="N333" s="102"/>
      <c r="O333" s="102"/>
      <c r="P333" s="100"/>
      <c r="Q333" s="100"/>
      <c r="R333" s="98"/>
      <c r="S333" s="101"/>
      <c r="T333" s="99"/>
      <c r="U333" s="103"/>
      <c r="V333" s="99"/>
      <c r="W333" s="103"/>
      <c r="X333" s="99"/>
      <c r="Y333" s="103"/>
      <c r="Z333" s="99"/>
      <c r="AA333" s="103"/>
      <c r="AB333" s="99"/>
      <c r="AC333" s="103"/>
      <c r="AD333" s="121" t="str">
        <f t="shared" si="20"/>
        <v/>
      </c>
      <c r="AE333" s="17"/>
      <c r="AI333" s="26">
        <f>ROWS($AI$7:$AI332)</f>
        <v>326</v>
      </c>
      <c r="AJ333" s="85" t="str">
        <f>IF(OR($T333="",$G333=""),"",MAX($AJ$7:$AN332)+1)</f>
        <v/>
      </c>
      <c r="AK333" s="85" t="str">
        <f>IF(OR(V333="",$G333=""),"",MAX($AJ$7:$AN332,$AJ333:AJ333)+1)</f>
        <v/>
      </c>
      <c r="AL333" s="85" t="str">
        <f>IF(OR(X333="",$G333=""),"",MAX($AJ$7:$AN332,$AJ333:AK333)+1)</f>
        <v/>
      </c>
      <c r="AM333" s="85" t="str">
        <f>IF(OR(Z333="",$G333=""),"",MAX($AJ$7:$AN332,$AJ333:AL333)+1)</f>
        <v/>
      </c>
      <c r="AN333" s="85" t="str">
        <f>IF(OR(AB333="",$G333=""),"",MAX($AJ$7:$AN332,$AJ333:AM333)+1)</f>
        <v/>
      </c>
      <c r="AP333" s="85" t="str">
        <f>IF($G333="","",MAX($AP$7:$AP332)+1)</f>
        <v/>
      </c>
      <c r="AQ333" s="85" t="str">
        <f>IF($G333="","",IF($Q333="","",RANK($Q333,$Q$8:$Q$1000,1)+COUNTIFS($Q$8:$Q333,$Q333)-1))</f>
        <v/>
      </c>
      <c r="AR333" s="85" t="str">
        <f>IF($G333="","",IF($AW333="","",RANK($AW333,$AW$8:$AW$1000,1)+COUNTIFS($AW$8:$AW333,$AW333)-1))</f>
        <v/>
      </c>
      <c r="AS333" s="85" t="str">
        <f>IF($G333="","",IF($AX333="","",RANK($AX333,$AX$8:$AX$1000,1)+COUNTIFS($AX$8:$AX333,$AX333)-1))</f>
        <v/>
      </c>
      <c r="AU333" s="85" t="str">
        <f t="shared" si="21"/>
        <v/>
      </c>
      <c r="AW333" s="209" t="str">
        <f t="shared" ref="AW333:AW387" ca="1" si="22">IF($G333="","",IF($Q333="","",IF(AND($S333&lt;1,$Q343&gt;TODAY()),$Q333,"")))</f>
        <v/>
      </c>
      <c r="AX333" s="209" t="str">
        <f t="shared" ref="AX333:AX392" ca="1" si="23">IF($G333="","",IF($P333="","",IF(AND(OR($S333="",$S333=0),$P333&lt;TODAY()),$P333,"")))</f>
        <v/>
      </c>
    </row>
    <row r="334" spans="1:50">
      <c r="A334" s="20" t="str">
        <f>IF('יעדים משרדיים ותקשובים'!$E$7="","",'יעדים משרדיים ותקשובים'!$E$7)</f>
        <v>משרד ראש הממשלה</v>
      </c>
      <c r="B334" s="20" t="str">
        <f>IF('יעדים משרדיים ותקשובים'!$I$9="","",'יעדים משרדיים ותקשובים'!$I$9)</f>
        <v>pmo</v>
      </c>
      <c r="C334" s="26">
        <f>ROWS($C$7:$C333)</f>
        <v>327</v>
      </c>
      <c r="D334" s="26" t="str">
        <f>IF(E334="","",INDEX('פעילויות המשרד'!$D$8:$D$150,MATCH(E334,'פעילויות המשרד'!$E$8:$E$150,0)))</f>
        <v/>
      </c>
      <c r="E334" s="17"/>
      <c r="F334" s="26" t="str">
        <f>IF(G334="","",COUNTIFS($D$8:$D334,$D334))</f>
        <v/>
      </c>
      <c r="G334" s="344" t="str">
        <f>IF(OR($E334="",$H334=""),"",IFERROR(CONCATENATE($D334,".",COUNTIFS($D$8:$D334,$D334)),"טעות בהזנה"))</f>
        <v/>
      </c>
      <c r="H334" s="102"/>
      <c r="I334" s="275" t="str">
        <f>IF($E334="","",IF($D334="","",INDEX('פעילויות המשרד'!G:G,MATCH($D334,'פעילויות המשרד'!$D:$D,0))))</f>
        <v/>
      </c>
      <c r="J334" s="275" t="str">
        <f>IF($E334="","",IF($D334="","",INDEX('פעילויות המשרד'!H:H,MATCH($D334,'פעילויות המשרד'!$D:$D,0))))</f>
        <v/>
      </c>
      <c r="K334" s="275" t="str">
        <f>IF($E334="","",IF($D334="","",INDEX('פעילויות המשרד'!K:K,MATCH($D334,'פעילויות המשרד'!$D:$D,0))))</f>
        <v/>
      </c>
      <c r="L334" s="275" t="str">
        <f>IF($E334="","",IF($D334="","",INDEX('פעילויות המשרד'!L:L,MATCH($D334,'פעילויות המשרד'!$D:$D,0))))</f>
        <v/>
      </c>
      <c r="M334" s="275" t="str">
        <f>IF($E334="","",IF($D334="","",INDEX('פעילויות המשרד'!X:X,MATCH($D334,'פעילויות המשרד'!$D:$D,0))))</f>
        <v/>
      </c>
      <c r="N334" s="102"/>
      <c r="O334" s="102"/>
      <c r="P334" s="100"/>
      <c r="Q334" s="100"/>
      <c r="R334" s="98"/>
      <c r="S334" s="101"/>
      <c r="T334" s="99"/>
      <c r="U334" s="103"/>
      <c r="V334" s="99"/>
      <c r="W334" s="103"/>
      <c r="X334" s="99"/>
      <c r="Y334" s="103"/>
      <c r="Z334" s="99"/>
      <c r="AA334" s="103"/>
      <c r="AB334" s="99"/>
      <c r="AC334" s="103"/>
      <c r="AD334" s="121" t="str">
        <f t="shared" si="20"/>
        <v/>
      </c>
      <c r="AE334" s="17"/>
      <c r="AI334" s="26">
        <f>ROWS($AI$7:$AI333)</f>
        <v>327</v>
      </c>
      <c r="AJ334" s="85" t="str">
        <f>IF(OR($T334="",$G334=""),"",MAX($AJ$7:$AN333)+1)</f>
        <v/>
      </c>
      <c r="AK334" s="85" t="str">
        <f>IF(OR(V334="",$G334=""),"",MAX($AJ$7:$AN333,$AJ334:AJ334)+1)</f>
        <v/>
      </c>
      <c r="AL334" s="85" t="str">
        <f>IF(OR(X334="",$G334=""),"",MAX($AJ$7:$AN333,$AJ334:AK334)+1)</f>
        <v/>
      </c>
      <c r="AM334" s="85" t="str">
        <f>IF(OR(Z334="",$G334=""),"",MAX($AJ$7:$AN333,$AJ334:AL334)+1)</f>
        <v/>
      </c>
      <c r="AN334" s="85" t="str">
        <f>IF(OR(AB334="",$G334=""),"",MAX($AJ$7:$AN333,$AJ334:AM334)+1)</f>
        <v/>
      </c>
      <c r="AP334" s="85" t="str">
        <f>IF($G334="","",MAX($AP$7:$AP333)+1)</f>
        <v/>
      </c>
      <c r="AQ334" s="85" t="str">
        <f>IF($G334="","",IF($Q334="","",RANK($Q334,$Q$8:$Q$1000,1)+COUNTIFS($Q$8:$Q334,$Q334)-1))</f>
        <v/>
      </c>
      <c r="AR334" s="85" t="str">
        <f>IF($G334="","",IF($AW334="","",RANK($AW334,$AW$8:$AW$1000,1)+COUNTIFS($AW$8:$AW334,$AW334)-1))</f>
        <v/>
      </c>
      <c r="AS334" s="85" t="str">
        <f>IF($G334="","",IF($AX334="","",RANK($AX334,$AX$8:$AX$1000,1)+COUNTIFS($AX$8:$AX334,$AX334)-1))</f>
        <v/>
      </c>
      <c r="AU334" s="85" t="str">
        <f t="shared" si="21"/>
        <v/>
      </c>
      <c r="AW334" s="209" t="str">
        <f t="shared" ca="1" si="22"/>
        <v/>
      </c>
      <c r="AX334" s="209" t="str">
        <f t="shared" ca="1" si="23"/>
        <v/>
      </c>
    </row>
    <row r="335" spans="1:50">
      <c r="A335" s="20" t="str">
        <f>IF('יעדים משרדיים ותקשובים'!$E$7="","",'יעדים משרדיים ותקשובים'!$E$7)</f>
        <v>משרד ראש הממשלה</v>
      </c>
      <c r="B335" s="20" t="str">
        <f>IF('יעדים משרדיים ותקשובים'!$I$9="","",'יעדים משרדיים ותקשובים'!$I$9)</f>
        <v>pmo</v>
      </c>
      <c r="C335" s="26">
        <f>ROWS($C$7:$C334)</f>
        <v>328</v>
      </c>
      <c r="D335" s="26" t="str">
        <f>IF(E335="","",INDEX('פעילויות המשרד'!$D$8:$D$150,MATCH(E335,'פעילויות המשרד'!$E$8:$E$150,0)))</f>
        <v/>
      </c>
      <c r="E335" s="17"/>
      <c r="F335" s="26" t="str">
        <f>IF(G335="","",COUNTIFS($D$8:$D335,$D335))</f>
        <v/>
      </c>
      <c r="G335" s="344" t="str">
        <f>IF(OR($E335="",$H335=""),"",IFERROR(CONCATENATE($D335,".",COUNTIFS($D$8:$D335,$D335)),"טעות בהזנה"))</f>
        <v/>
      </c>
      <c r="H335" s="102"/>
      <c r="I335" s="275" t="str">
        <f>IF($E335="","",IF($D335="","",INDEX('פעילויות המשרד'!G:G,MATCH($D335,'פעילויות המשרד'!$D:$D,0))))</f>
        <v/>
      </c>
      <c r="J335" s="275" t="str">
        <f>IF($E335="","",IF($D335="","",INDEX('פעילויות המשרד'!H:H,MATCH($D335,'פעילויות המשרד'!$D:$D,0))))</f>
        <v/>
      </c>
      <c r="K335" s="275" t="str">
        <f>IF($E335="","",IF($D335="","",INDEX('פעילויות המשרד'!K:K,MATCH($D335,'פעילויות המשרד'!$D:$D,0))))</f>
        <v/>
      </c>
      <c r="L335" s="275" t="str">
        <f>IF($E335="","",IF($D335="","",INDEX('פעילויות המשרד'!L:L,MATCH($D335,'פעילויות המשרד'!$D:$D,0))))</f>
        <v/>
      </c>
      <c r="M335" s="275" t="str">
        <f>IF($E335="","",IF($D335="","",INDEX('פעילויות המשרד'!X:X,MATCH($D335,'פעילויות המשרד'!$D:$D,0))))</f>
        <v/>
      </c>
      <c r="N335" s="102"/>
      <c r="O335" s="102"/>
      <c r="P335" s="100"/>
      <c r="Q335" s="100"/>
      <c r="R335" s="98"/>
      <c r="S335" s="101"/>
      <c r="T335" s="99"/>
      <c r="U335" s="103"/>
      <c r="V335" s="99"/>
      <c r="W335" s="103"/>
      <c r="X335" s="99"/>
      <c r="Y335" s="103"/>
      <c r="Z335" s="99"/>
      <c r="AA335" s="103"/>
      <c r="AB335" s="99"/>
      <c r="AC335" s="103"/>
      <c r="AD335" s="121" t="str">
        <f t="shared" si="20"/>
        <v/>
      </c>
      <c r="AE335" s="17"/>
      <c r="AI335" s="26">
        <f>ROWS($AI$7:$AI334)</f>
        <v>328</v>
      </c>
      <c r="AJ335" s="85" t="str">
        <f>IF(OR($T335="",$G335=""),"",MAX($AJ$7:$AN334)+1)</f>
        <v/>
      </c>
      <c r="AK335" s="85" t="str">
        <f>IF(OR(V335="",$G335=""),"",MAX($AJ$7:$AN334,$AJ335:AJ335)+1)</f>
        <v/>
      </c>
      <c r="AL335" s="85" t="str">
        <f>IF(OR(X335="",$G335=""),"",MAX($AJ$7:$AN334,$AJ335:AK335)+1)</f>
        <v/>
      </c>
      <c r="AM335" s="85" t="str">
        <f>IF(OR(Z335="",$G335=""),"",MAX($AJ$7:$AN334,$AJ335:AL335)+1)</f>
        <v/>
      </c>
      <c r="AN335" s="85" t="str">
        <f>IF(OR(AB335="",$G335=""),"",MAX($AJ$7:$AN334,$AJ335:AM335)+1)</f>
        <v/>
      </c>
      <c r="AP335" s="85" t="str">
        <f>IF($G335="","",MAX($AP$7:$AP334)+1)</f>
        <v/>
      </c>
      <c r="AQ335" s="85" t="str">
        <f>IF($G335="","",IF($Q335="","",RANK($Q335,$Q$8:$Q$1000,1)+COUNTIFS($Q$8:$Q335,$Q335)-1))</f>
        <v/>
      </c>
      <c r="AR335" s="85" t="str">
        <f>IF($G335="","",IF($AW335="","",RANK($AW335,$AW$8:$AW$1000,1)+COUNTIFS($AW$8:$AW335,$AW335)-1))</f>
        <v/>
      </c>
      <c r="AS335" s="85" t="str">
        <f>IF($G335="","",IF($AX335="","",RANK($AX335,$AX$8:$AX$1000,1)+COUNTIFS($AX$8:$AX335,$AX335)-1))</f>
        <v/>
      </c>
      <c r="AU335" s="85" t="str">
        <f t="shared" si="21"/>
        <v/>
      </c>
      <c r="AW335" s="209" t="str">
        <f t="shared" ca="1" si="22"/>
        <v/>
      </c>
      <c r="AX335" s="209" t="str">
        <f t="shared" ca="1" si="23"/>
        <v/>
      </c>
    </row>
    <row r="336" spans="1:50">
      <c r="A336" s="20" t="str">
        <f>IF('יעדים משרדיים ותקשובים'!$E$7="","",'יעדים משרדיים ותקשובים'!$E$7)</f>
        <v>משרד ראש הממשלה</v>
      </c>
      <c r="B336" s="20" t="str">
        <f>IF('יעדים משרדיים ותקשובים'!$I$9="","",'יעדים משרדיים ותקשובים'!$I$9)</f>
        <v>pmo</v>
      </c>
      <c r="C336" s="26">
        <f>ROWS($C$7:$C335)</f>
        <v>329</v>
      </c>
      <c r="D336" s="26" t="str">
        <f>IF(E336="","",INDEX('פעילויות המשרד'!$D$8:$D$150,MATCH(E336,'פעילויות המשרד'!$E$8:$E$150,0)))</f>
        <v/>
      </c>
      <c r="E336" s="17"/>
      <c r="F336" s="26" t="str">
        <f>IF(G336="","",COUNTIFS($D$8:$D336,$D336))</f>
        <v/>
      </c>
      <c r="G336" s="344" t="str">
        <f>IF(OR($E336="",$H336=""),"",IFERROR(CONCATENATE($D336,".",COUNTIFS($D$8:$D336,$D336)),"טעות בהזנה"))</f>
        <v/>
      </c>
      <c r="H336" s="102"/>
      <c r="I336" s="275" t="str">
        <f>IF($E336="","",IF($D336="","",INDEX('פעילויות המשרד'!G:G,MATCH($D336,'פעילויות המשרד'!$D:$D,0))))</f>
        <v/>
      </c>
      <c r="J336" s="275" t="str">
        <f>IF($E336="","",IF($D336="","",INDEX('פעילויות המשרד'!H:H,MATCH($D336,'פעילויות המשרד'!$D:$D,0))))</f>
        <v/>
      </c>
      <c r="K336" s="275" t="str">
        <f>IF($E336="","",IF($D336="","",INDEX('פעילויות המשרד'!K:K,MATCH($D336,'פעילויות המשרד'!$D:$D,0))))</f>
        <v/>
      </c>
      <c r="L336" s="275" t="str">
        <f>IF($E336="","",IF($D336="","",INDEX('פעילויות המשרד'!L:L,MATCH($D336,'פעילויות המשרד'!$D:$D,0))))</f>
        <v/>
      </c>
      <c r="M336" s="275" t="str">
        <f>IF($E336="","",IF($D336="","",INDEX('פעילויות המשרד'!X:X,MATCH($D336,'פעילויות המשרד'!$D:$D,0))))</f>
        <v/>
      </c>
      <c r="N336" s="102"/>
      <c r="O336" s="102"/>
      <c r="P336" s="100"/>
      <c r="Q336" s="100"/>
      <c r="R336" s="98"/>
      <c r="S336" s="101"/>
      <c r="T336" s="99"/>
      <c r="U336" s="103"/>
      <c r="V336" s="99"/>
      <c r="W336" s="103"/>
      <c r="X336" s="99"/>
      <c r="Y336" s="103"/>
      <c r="Z336" s="99"/>
      <c r="AA336" s="103"/>
      <c r="AB336" s="99"/>
      <c r="AC336" s="103"/>
      <c r="AD336" s="121" t="str">
        <f t="shared" si="20"/>
        <v/>
      </c>
      <c r="AE336" s="17"/>
      <c r="AI336" s="26">
        <f>ROWS($AI$7:$AI335)</f>
        <v>329</v>
      </c>
      <c r="AJ336" s="85" t="str">
        <f>IF(OR($T336="",$G336=""),"",MAX($AJ$7:$AN335)+1)</f>
        <v/>
      </c>
      <c r="AK336" s="85" t="str">
        <f>IF(OR(V336="",$G336=""),"",MAX($AJ$7:$AN335,$AJ336:AJ336)+1)</f>
        <v/>
      </c>
      <c r="AL336" s="85" t="str">
        <f>IF(OR(X336="",$G336=""),"",MAX($AJ$7:$AN335,$AJ336:AK336)+1)</f>
        <v/>
      </c>
      <c r="AM336" s="85" t="str">
        <f>IF(OR(Z336="",$G336=""),"",MAX($AJ$7:$AN335,$AJ336:AL336)+1)</f>
        <v/>
      </c>
      <c r="AN336" s="85" t="str">
        <f>IF(OR(AB336="",$G336=""),"",MAX($AJ$7:$AN335,$AJ336:AM336)+1)</f>
        <v/>
      </c>
      <c r="AP336" s="85" t="str">
        <f>IF($G336="","",MAX($AP$7:$AP335)+1)</f>
        <v/>
      </c>
      <c r="AQ336" s="85" t="str">
        <f>IF($G336="","",IF($Q336="","",RANK($Q336,$Q$8:$Q$1000,1)+COUNTIFS($Q$8:$Q336,$Q336)-1))</f>
        <v/>
      </c>
      <c r="AR336" s="85" t="str">
        <f>IF($G336="","",IF($AW336="","",RANK($AW336,$AW$8:$AW$1000,1)+COUNTIFS($AW$8:$AW336,$AW336)-1))</f>
        <v/>
      </c>
      <c r="AS336" s="85" t="str">
        <f>IF($G336="","",IF($AX336="","",RANK($AX336,$AX$8:$AX$1000,1)+COUNTIFS($AX$8:$AX336,$AX336)-1))</f>
        <v/>
      </c>
      <c r="AU336" s="85" t="str">
        <f t="shared" si="21"/>
        <v/>
      </c>
      <c r="AW336" s="209" t="str">
        <f t="shared" ca="1" si="22"/>
        <v/>
      </c>
      <c r="AX336" s="209" t="str">
        <f t="shared" ca="1" si="23"/>
        <v/>
      </c>
    </row>
    <row r="337" spans="1:50">
      <c r="A337" s="20" t="str">
        <f>IF('יעדים משרדיים ותקשובים'!$E$7="","",'יעדים משרדיים ותקשובים'!$E$7)</f>
        <v>משרד ראש הממשלה</v>
      </c>
      <c r="B337" s="20" t="str">
        <f>IF('יעדים משרדיים ותקשובים'!$I$9="","",'יעדים משרדיים ותקשובים'!$I$9)</f>
        <v>pmo</v>
      </c>
      <c r="C337" s="26">
        <f>ROWS($C$7:$C336)</f>
        <v>330</v>
      </c>
      <c r="D337" s="26" t="str">
        <f>IF(E337="","",INDEX('פעילויות המשרד'!$D$8:$D$150,MATCH(E337,'פעילויות המשרד'!$E$8:$E$150,0)))</f>
        <v/>
      </c>
      <c r="E337" s="17"/>
      <c r="F337" s="26" t="str">
        <f>IF(G337="","",COUNTIFS($D$8:$D337,$D337))</f>
        <v/>
      </c>
      <c r="G337" s="344" t="str">
        <f>IF(OR($E337="",$H337=""),"",IFERROR(CONCATENATE($D337,".",COUNTIFS($D$8:$D337,$D337)),"טעות בהזנה"))</f>
        <v/>
      </c>
      <c r="H337" s="102"/>
      <c r="I337" s="275" t="str">
        <f>IF($E337="","",IF($D337="","",INDEX('פעילויות המשרד'!G:G,MATCH($D337,'פעילויות המשרד'!$D:$D,0))))</f>
        <v/>
      </c>
      <c r="J337" s="275" t="str">
        <f>IF($E337="","",IF($D337="","",INDEX('פעילויות המשרד'!H:H,MATCH($D337,'פעילויות המשרד'!$D:$D,0))))</f>
        <v/>
      </c>
      <c r="K337" s="275" t="str">
        <f>IF($E337="","",IF($D337="","",INDEX('פעילויות המשרד'!K:K,MATCH($D337,'פעילויות המשרד'!$D:$D,0))))</f>
        <v/>
      </c>
      <c r="L337" s="275" t="str">
        <f>IF($E337="","",IF($D337="","",INDEX('פעילויות המשרד'!L:L,MATCH($D337,'פעילויות המשרד'!$D:$D,0))))</f>
        <v/>
      </c>
      <c r="M337" s="275" t="str">
        <f>IF($E337="","",IF($D337="","",INDEX('פעילויות המשרד'!X:X,MATCH($D337,'פעילויות המשרד'!$D:$D,0))))</f>
        <v/>
      </c>
      <c r="N337" s="102"/>
      <c r="O337" s="102"/>
      <c r="P337" s="100"/>
      <c r="Q337" s="100"/>
      <c r="R337" s="98"/>
      <c r="S337" s="101"/>
      <c r="T337" s="99"/>
      <c r="U337" s="103"/>
      <c r="V337" s="99"/>
      <c r="W337" s="103"/>
      <c r="X337" s="99"/>
      <c r="Y337" s="103"/>
      <c r="Z337" s="99"/>
      <c r="AA337" s="103"/>
      <c r="AB337" s="99"/>
      <c r="AC337" s="103"/>
      <c r="AD337" s="121" t="str">
        <f t="shared" si="20"/>
        <v/>
      </c>
      <c r="AE337" s="17"/>
      <c r="AI337" s="26">
        <f>ROWS($AI$7:$AI336)</f>
        <v>330</v>
      </c>
      <c r="AJ337" s="85" t="str">
        <f>IF(OR($T337="",$G337=""),"",MAX($AJ$7:$AN336)+1)</f>
        <v/>
      </c>
      <c r="AK337" s="85" t="str">
        <f>IF(OR(V337="",$G337=""),"",MAX($AJ$7:$AN336,$AJ337:AJ337)+1)</f>
        <v/>
      </c>
      <c r="AL337" s="85" t="str">
        <f>IF(OR(X337="",$G337=""),"",MAX($AJ$7:$AN336,$AJ337:AK337)+1)</f>
        <v/>
      </c>
      <c r="AM337" s="85" t="str">
        <f>IF(OR(Z337="",$G337=""),"",MAX($AJ$7:$AN336,$AJ337:AL337)+1)</f>
        <v/>
      </c>
      <c r="AN337" s="85" t="str">
        <f>IF(OR(AB337="",$G337=""),"",MAX($AJ$7:$AN336,$AJ337:AM337)+1)</f>
        <v/>
      </c>
      <c r="AP337" s="85" t="str">
        <f>IF($G337="","",MAX($AP$7:$AP336)+1)</f>
        <v/>
      </c>
      <c r="AQ337" s="85" t="str">
        <f>IF($G337="","",IF($Q337="","",RANK($Q337,$Q$8:$Q$1000,1)+COUNTIFS($Q$8:$Q337,$Q337)-1))</f>
        <v/>
      </c>
      <c r="AR337" s="85" t="str">
        <f>IF($G337="","",IF($AW337="","",RANK($AW337,$AW$8:$AW$1000,1)+COUNTIFS($AW$8:$AW337,$AW337)-1))</f>
        <v/>
      </c>
      <c r="AS337" s="85" t="str">
        <f>IF($G337="","",IF($AX337="","",RANK($AX337,$AX$8:$AX$1000,1)+COUNTIFS($AX$8:$AX337,$AX337)-1))</f>
        <v/>
      </c>
      <c r="AU337" s="85" t="str">
        <f t="shared" si="21"/>
        <v/>
      </c>
      <c r="AW337" s="209" t="str">
        <f t="shared" ca="1" si="22"/>
        <v/>
      </c>
      <c r="AX337" s="209" t="str">
        <f t="shared" ca="1" si="23"/>
        <v/>
      </c>
    </row>
    <row r="338" spans="1:50">
      <c r="A338" s="20" t="str">
        <f>IF('יעדים משרדיים ותקשובים'!$E$7="","",'יעדים משרדיים ותקשובים'!$E$7)</f>
        <v>משרד ראש הממשלה</v>
      </c>
      <c r="B338" s="20" t="str">
        <f>IF('יעדים משרדיים ותקשובים'!$I$9="","",'יעדים משרדיים ותקשובים'!$I$9)</f>
        <v>pmo</v>
      </c>
      <c r="C338" s="26">
        <f>ROWS($C$7:$C337)</f>
        <v>331</v>
      </c>
      <c r="D338" s="26" t="str">
        <f>IF(E338="","",INDEX('פעילויות המשרד'!$D$8:$D$150,MATCH(E338,'פעילויות המשרד'!$E$8:$E$150,0)))</f>
        <v/>
      </c>
      <c r="E338" s="17"/>
      <c r="F338" s="26" t="str">
        <f>IF(G338="","",COUNTIFS($D$8:$D338,$D338))</f>
        <v/>
      </c>
      <c r="G338" s="344" t="str">
        <f>IF(OR($E338="",$H338=""),"",IFERROR(CONCATENATE($D338,".",COUNTIFS($D$8:$D338,$D338)),"טעות בהזנה"))</f>
        <v/>
      </c>
      <c r="H338" s="99"/>
      <c r="I338" s="275" t="str">
        <f>IF($E338="","",IF($D338="","",INDEX('פעילויות המשרד'!G:G,MATCH($D338,'פעילויות המשרד'!$D:$D,0))))</f>
        <v/>
      </c>
      <c r="J338" s="275" t="str">
        <f>IF($E338="","",IF($D338="","",INDEX('פעילויות המשרד'!H:H,MATCH($D338,'פעילויות המשרד'!$D:$D,0))))</f>
        <v/>
      </c>
      <c r="K338" s="275" t="str">
        <f>IF($E338="","",IF($D338="","",INDEX('פעילויות המשרד'!K:K,MATCH($D338,'פעילויות המשרד'!$D:$D,0))))</f>
        <v/>
      </c>
      <c r="L338" s="275" t="str">
        <f>IF($E338="","",IF($D338="","",INDEX('פעילויות המשרד'!L:L,MATCH($D338,'פעילויות המשרד'!$D:$D,0))))</f>
        <v/>
      </c>
      <c r="M338" s="275" t="str">
        <f>IF($E338="","",IF($D338="","",INDEX('פעילויות המשרד'!X:X,MATCH($D338,'פעילויות המשרד'!$D:$D,0))))</f>
        <v/>
      </c>
      <c r="N338" s="99"/>
      <c r="O338" s="99"/>
      <c r="P338" s="100"/>
      <c r="Q338" s="100"/>
      <c r="R338" s="98"/>
      <c r="S338" s="101"/>
      <c r="T338" s="99"/>
      <c r="U338" s="103"/>
      <c r="V338" s="99"/>
      <c r="W338" s="103"/>
      <c r="X338" s="99"/>
      <c r="Y338" s="103"/>
      <c r="Z338" s="99"/>
      <c r="AA338" s="103"/>
      <c r="AB338" s="99"/>
      <c r="AC338" s="103"/>
      <c r="AD338" s="121" t="str">
        <f t="shared" si="20"/>
        <v/>
      </c>
      <c r="AE338" s="92"/>
      <c r="AI338" s="26">
        <f>ROWS($AI$7:$AI337)</f>
        <v>331</v>
      </c>
      <c r="AJ338" s="85" t="str">
        <f>IF(OR($T338="",$G338=""),"",MAX($AJ$7:$AN337)+1)</f>
        <v/>
      </c>
      <c r="AK338" s="85" t="str">
        <f>IF(OR(V338="",$G338=""),"",MAX($AJ$7:$AN337,$AJ338:AJ338)+1)</f>
        <v/>
      </c>
      <c r="AL338" s="85" t="str">
        <f>IF(OR(X338="",$G338=""),"",MAX($AJ$7:$AN337,$AJ338:AK338)+1)</f>
        <v/>
      </c>
      <c r="AM338" s="85" t="str">
        <f>IF(OR(Z338="",$G338=""),"",MAX($AJ$7:$AN337,$AJ338:AL338)+1)</f>
        <v/>
      </c>
      <c r="AN338" s="85" t="str">
        <f>IF(OR(AB338="",$G338=""),"",MAX($AJ$7:$AN337,$AJ338:AM338)+1)</f>
        <v/>
      </c>
      <c r="AP338" s="85" t="str">
        <f>IF($G338="","",MAX($AP$7:$AP337)+1)</f>
        <v/>
      </c>
      <c r="AQ338" s="85" t="str">
        <f>IF($G338="","",IF($Q338="","",RANK($Q338,$Q$8:$Q$1000,1)+COUNTIFS($Q$8:$Q338,$Q338)-1))</f>
        <v/>
      </c>
      <c r="AR338" s="85" t="str">
        <f>IF($G338="","",IF($AW338="","",RANK($AW338,$AW$8:$AW$1000,1)+COUNTIFS($AW$8:$AW338,$AW338)-1))</f>
        <v/>
      </c>
      <c r="AS338" s="85" t="str">
        <f>IF($G338="","",IF($AX338="","",RANK($AX338,$AX$8:$AX$1000,1)+COUNTIFS($AX$8:$AX338,$AX338)-1))</f>
        <v/>
      </c>
      <c r="AU338" s="85" t="str">
        <f t="shared" si="21"/>
        <v/>
      </c>
      <c r="AW338" s="209" t="str">
        <f ca="1">IF($G338="","",IF($Q338="","",IF(AND($S338&lt;1,$Q338&lt;TODAY()),$Q338,"")))</f>
        <v/>
      </c>
      <c r="AX338" s="209" t="str">
        <f t="shared" ca="1" si="23"/>
        <v/>
      </c>
    </row>
    <row r="339" spans="1:50">
      <c r="A339" s="20" t="str">
        <f>IF('יעדים משרדיים ותקשובים'!$E$7="","",'יעדים משרדיים ותקשובים'!$E$7)</f>
        <v>משרד ראש הממשלה</v>
      </c>
      <c r="B339" s="20" t="str">
        <f>IF('יעדים משרדיים ותקשובים'!$I$9="","",'יעדים משרדיים ותקשובים'!$I$9)</f>
        <v>pmo</v>
      </c>
      <c r="C339" s="26">
        <f>ROWS($C$7:$C338)</f>
        <v>332</v>
      </c>
      <c r="D339" s="26" t="str">
        <f>IF(E339="","",INDEX('פעילויות המשרד'!$D$8:$D$150,MATCH(E339,'פעילויות המשרד'!$E$8:$E$150,0)))</f>
        <v/>
      </c>
      <c r="E339" s="17"/>
      <c r="F339" s="26" t="str">
        <f>IF(G339="","",COUNTIFS($D$8:$D339,$D339))</f>
        <v/>
      </c>
      <c r="G339" s="344" t="str">
        <f>IF(OR($E339="",$H339=""),"",IFERROR(CONCATENATE($D339,".",COUNTIFS($D$8:$D339,$D339)),"טעות בהזנה"))</f>
        <v/>
      </c>
      <c r="H339" s="99"/>
      <c r="I339" s="275" t="str">
        <f>IF($E339="","",IF($D339="","",INDEX('פעילויות המשרד'!G:G,MATCH($D339,'פעילויות המשרד'!$D:$D,0))))</f>
        <v/>
      </c>
      <c r="J339" s="275" t="str">
        <f>IF($E339="","",IF($D339="","",INDEX('פעילויות המשרד'!H:H,MATCH($D339,'פעילויות המשרד'!$D:$D,0))))</f>
        <v/>
      </c>
      <c r="K339" s="275" t="str">
        <f>IF($E339="","",IF($D339="","",INDEX('פעילויות המשרד'!K:K,MATCH($D339,'פעילויות המשרד'!$D:$D,0))))</f>
        <v/>
      </c>
      <c r="L339" s="275" t="str">
        <f>IF($E339="","",IF($D339="","",INDEX('פעילויות המשרד'!L:L,MATCH($D339,'פעילויות המשרד'!$D:$D,0))))</f>
        <v/>
      </c>
      <c r="M339" s="275" t="str">
        <f>IF($E339="","",IF($D339="","",INDEX('פעילויות המשרד'!X:X,MATCH($D339,'פעילויות המשרד'!$D:$D,0))))</f>
        <v/>
      </c>
      <c r="N339" s="99"/>
      <c r="O339" s="99"/>
      <c r="P339" s="100"/>
      <c r="Q339" s="100"/>
      <c r="R339" s="98"/>
      <c r="S339" s="101"/>
      <c r="T339" s="99"/>
      <c r="U339" s="103"/>
      <c r="V339" s="99"/>
      <c r="W339" s="103"/>
      <c r="X339" s="99"/>
      <c r="Y339" s="103"/>
      <c r="Z339" s="99"/>
      <c r="AA339" s="103"/>
      <c r="AB339" s="99"/>
      <c r="AC339" s="103"/>
      <c r="AD339" s="121" t="str">
        <f t="shared" si="20"/>
        <v/>
      </c>
      <c r="AE339" s="92"/>
      <c r="AI339" s="26">
        <f>ROWS($AI$7:$AI338)</f>
        <v>332</v>
      </c>
      <c r="AJ339" s="85" t="str">
        <f>IF(OR($T339="",$G339=""),"",MAX($AJ$7:$AN338)+1)</f>
        <v/>
      </c>
      <c r="AK339" s="85" t="str">
        <f>IF(OR(V339="",$G339=""),"",MAX($AJ$7:$AN338,$AJ339:AJ339)+1)</f>
        <v/>
      </c>
      <c r="AL339" s="85" t="str">
        <f>IF(OR(X339="",$G339=""),"",MAX($AJ$7:$AN338,$AJ339:AK339)+1)</f>
        <v/>
      </c>
      <c r="AM339" s="85" t="str">
        <f>IF(OR(Z339="",$G339=""),"",MAX($AJ$7:$AN338,$AJ339:AL339)+1)</f>
        <v/>
      </c>
      <c r="AN339" s="85" t="str">
        <f>IF(OR(AB339="",$G339=""),"",MAX($AJ$7:$AN338,$AJ339:AM339)+1)</f>
        <v/>
      </c>
      <c r="AP339" s="85" t="str">
        <f>IF($G339="","",MAX($AP$7:$AP338)+1)</f>
        <v/>
      </c>
      <c r="AQ339" s="85" t="str">
        <f>IF($G339="","",IF($Q339="","",RANK($Q339,$Q$8:$Q$1000,1)+COUNTIFS($Q$8:$Q339,$Q339)-1))</f>
        <v/>
      </c>
      <c r="AR339" s="85" t="str">
        <f>IF($G339="","",IF($AW339="","",RANK($AW339,$AW$8:$AW$1000,1)+COUNTIFS($AW$8:$AW339,$AW339)-1))</f>
        <v/>
      </c>
      <c r="AS339" s="85" t="str">
        <f>IF($G339="","",IF($AX339="","",RANK($AX339,$AX$8:$AX$1000,1)+COUNTIFS($AX$8:$AX339,$AX339)-1))</f>
        <v/>
      </c>
      <c r="AU339" s="85" t="str">
        <f t="shared" si="21"/>
        <v/>
      </c>
      <c r="AW339" s="209" t="str">
        <f ca="1">IF($G339="","",IF($Q339="","",IF(AND($S339&lt;1,$Q339&lt;TODAY()),$Q339,"")))</f>
        <v/>
      </c>
      <c r="AX339" s="209" t="str">
        <f t="shared" ca="1" si="23"/>
        <v/>
      </c>
    </row>
    <row r="340" spans="1:50">
      <c r="A340" s="20" t="str">
        <f>IF('יעדים משרדיים ותקשובים'!$E$7="","",'יעדים משרדיים ותקשובים'!$E$7)</f>
        <v>משרד ראש הממשלה</v>
      </c>
      <c r="B340" s="20" t="str">
        <f>IF('יעדים משרדיים ותקשובים'!$I$9="","",'יעדים משרדיים ותקשובים'!$I$9)</f>
        <v>pmo</v>
      </c>
      <c r="C340" s="26">
        <f>ROWS($C$7:$C339)</f>
        <v>333</v>
      </c>
      <c r="D340" s="26" t="str">
        <f>IF(E340="","",INDEX('פעילויות המשרד'!$D$8:$D$150,MATCH(E340,'פעילויות המשרד'!$E$8:$E$150,0)))</f>
        <v/>
      </c>
      <c r="E340" s="17"/>
      <c r="F340" s="26" t="str">
        <f>IF(G340="","",COUNTIFS($D$8:$D340,$D340))</f>
        <v/>
      </c>
      <c r="G340" s="344" t="str">
        <f>IF(OR($E340="",$H340=""),"",IFERROR(CONCATENATE($D340,".",COUNTIFS($D$8:$D340,$D340)),"טעות בהזנה"))</f>
        <v/>
      </c>
      <c r="H340" s="99"/>
      <c r="I340" s="275" t="str">
        <f>IF($E340="","",IF($D340="","",INDEX('פעילויות המשרד'!G:G,MATCH($D340,'פעילויות המשרד'!$D:$D,0))))</f>
        <v/>
      </c>
      <c r="J340" s="275" t="str">
        <f>IF($E340="","",IF($D340="","",INDEX('פעילויות המשרד'!H:H,MATCH($D340,'פעילויות המשרד'!$D:$D,0))))</f>
        <v/>
      </c>
      <c r="K340" s="275" t="str">
        <f>IF($E340="","",IF($D340="","",INDEX('פעילויות המשרד'!K:K,MATCH($D340,'פעילויות המשרד'!$D:$D,0))))</f>
        <v/>
      </c>
      <c r="L340" s="275" t="str">
        <f>IF($E340="","",IF($D340="","",INDEX('פעילויות המשרד'!L:L,MATCH($D340,'פעילויות המשרד'!$D:$D,0))))</f>
        <v/>
      </c>
      <c r="M340" s="275" t="str">
        <f>IF($E340="","",IF($D340="","",INDEX('פעילויות המשרד'!X:X,MATCH($D340,'פעילויות המשרד'!$D:$D,0))))</f>
        <v/>
      </c>
      <c r="N340" s="99"/>
      <c r="O340" s="99"/>
      <c r="P340" s="100"/>
      <c r="Q340" s="100"/>
      <c r="R340" s="98"/>
      <c r="S340" s="101"/>
      <c r="T340" s="99"/>
      <c r="U340" s="103"/>
      <c r="V340" s="99"/>
      <c r="W340" s="103"/>
      <c r="X340" s="99"/>
      <c r="Y340" s="103"/>
      <c r="Z340" s="99"/>
      <c r="AA340" s="103"/>
      <c r="AB340" s="99"/>
      <c r="AC340" s="103"/>
      <c r="AD340" s="121" t="str">
        <f t="shared" si="20"/>
        <v/>
      </c>
      <c r="AE340" s="92"/>
      <c r="AI340" s="26">
        <f>ROWS($AI$7:$AI339)</f>
        <v>333</v>
      </c>
      <c r="AJ340" s="85" t="str">
        <f>IF(OR($T340="",$G340=""),"",MAX($AJ$7:$AN339)+1)</f>
        <v/>
      </c>
      <c r="AK340" s="85" t="str">
        <f>IF(OR(V340="",$G340=""),"",MAX($AJ$7:$AN339,$AJ340:AJ340)+1)</f>
        <v/>
      </c>
      <c r="AL340" s="85" t="str">
        <f>IF(OR(X340="",$G340=""),"",MAX($AJ$7:$AN339,$AJ340:AK340)+1)</f>
        <v/>
      </c>
      <c r="AM340" s="85" t="str">
        <f>IF(OR(Z340="",$G340=""),"",MAX($AJ$7:$AN339,$AJ340:AL340)+1)</f>
        <v/>
      </c>
      <c r="AN340" s="85" t="str">
        <f>IF(OR(AB340="",$G340=""),"",MAX($AJ$7:$AN339,$AJ340:AM340)+1)</f>
        <v/>
      </c>
      <c r="AP340" s="85" t="str">
        <f>IF($G340="","",MAX($AP$7:$AP339)+1)</f>
        <v/>
      </c>
      <c r="AQ340" s="85" t="str">
        <f>IF($G340="","",IF($Q340="","",RANK($Q340,$Q$8:$Q$1000,1)+COUNTIFS($Q$8:$Q340,$Q340)-1))</f>
        <v/>
      </c>
      <c r="AR340" s="85" t="str">
        <f>IF($G340="","",IF($AW340="","",RANK($AW340,$AW$8:$AW$1000,1)+COUNTIFS($AW$8:$AW340,$AW340)-1))</f>
        <v/>
      </c>
      <c r="AS340" s="85" t="str">
        <f>IF($G340="","",IF($AX340="","",RANK($AX340,$AX$8:$AX$1000,1)+COUNTIFS($AX$8:$AX340,$AX340)-1))</f>
        <v/>
      </c>
      <c r="AU340" s="85" t="str">
        <f t="shared" si="21"/>
        <v/>
      </c>
      <c r="AW340" s="209" t="str">
        <f ca="1">IF($G340="","",IF($Q340="","",IF(AND($S340&lt;1,$Q340&lt;TODAY()),$Q340,"")))</f>
        <v/>
      </c>
      <c r="AX340" s="209" t="str">
        <f t="shared" ca="1" si="23"/>
        <v/>
      </c>
    </row>
    <row r="341" spans="1:50">
      <c r="A341" s="20" t="str">
        <f>IF('יעדים משרדיים ותקשובים'!$E$7="","",'יעדים משרדיים ותקשובים'!$E$7)</f>
        <v>משרד ראש הממשלה</v>
      </c>
      <c r="B341" s="20" t="str">
        <f>IF('יעדים משרדיים ותקשובים'!$I$9="","",'יעדים משרדיים ותקשובים'!$I$9)</f>
        <v>pmo</v>
      </c>
      <c r="C341" s="26">
        <f>ROWS($C$7:$C340)</f>
        <v>334</v>
      </c>
      <c r="D341" s="26" t="str">
        <f>IF(E341="","",INDEX('פעילויות המשרד'!$D$8:$D$150,MATCH(E341,'פעילויות המשרד'!$E$8:$E$150,0)))</f>
        <v/>
      </c>
      <c r="E341" s="17"/>
      <c r="F341" s="26" t="str">
        <f>IF(G341="","",COUNTIFS($D$8:$D341,$D341))</f>
        <v/>
      </c>
      <c r="G341" s="344" t="str">
        <f>IF(OR($E341="",$H341=""),"",IFERROR(CONCATENATE($D341,".",COUNTIFS($D$8:$D341,$D341)),"טעות בהזנה"))</f>
        <v/>
      </c>
      <c r="H341" s="102"/>
      <c r="I341" s="275" t="str">
        <f>IF($E341="","",IF($D341="","",INDEX('פעילויות המשרד'!G:G,MATCH($D341,'פעילויות המשרד'!$D:$D,0))))</f>
        <v/>
      </c>
      <c r="J341" s="275" t="str">
        <f>IF($E341="","",IF($D341="","",INDEX('פעילויות המשרד'!H:H,MATCH($D341,'פעילויות המשרד'!$D:$D,0))))</f>
        <v/>
      </c>
      <c r="K341" s="275" t="str">
        <f>IF($E341="","",IF($D341="","",INDEX('פעילויות המשרד'!K:K,MATCH($D341,'פעילויות המשרד'!$D:$D,0))))</f>
        <v/>
      </c>
      <c r="L341" s="275" t="str">
        <f>IF($E341="","",IF($D341="","",INDEX('פעילויות המשרד'!L:L,MATCH($D341,'פעילויות המשרד'!$D:$D,0))))</f>
        <v/>
      </c>
      <c r="M341" s="275" t="str">
        <f>IF($E341="","",IF($D341="","",INDEX('פעילויות המשרד'!X:X,MATCH($D341,'פעילויות המשרד'!$D:$D,0))))</f>
        <v/>
      </c>
      <c r="N341" s="102"/>
      <c r="O341" s="102"/>
      <c r="P341" s="100"/>
      <c r="Q341" s="100"/>
      <c r="R341" s="98"/>
      <c r="S341" s="101"/>
      <c r="T341" s="99"/>
      <c r="U341" s="103"/>
      <c r="V341" s="99"/>
      <c r="W341" s="103"/>
      <c r="X341" s="99"/>
      <c r="Y341" s="103"/>
      <c r="Z341" s="99"/>
      <c r="AA341" s="103"/>
      <c r="AB341" s="99"/>
      <c r="AC341" s="103"/>
      <c r="AD341" s="121" t="str">
        <f t="shared" si="20"/>
        <v/>
      </c>
      <c r="AE341" s="17"/>
      <c r="AI341" s="26">
        <f>ROWS($AI$7:$AI340)</f>
        <v>334</v>
      </c>
      <c r="AJ341" s="85" t="str">
        <f>IF(OR($T341="",$G341=""),"",MAX($AJ$7:$AN340)+1)</f>
        <v/>
      </c>
      <c r="AK341" s="85" t="str">
        <f>IF(OR(V341="",$G341=""),"",MAX($AJ$7:$AN340,$AJ341:AJ341)+1)</f>
        <v/>
      </c>
      <c r="AL341" s="85" t="str">
        <f>IF(OR(X341="",$G341=""),"",MAX($AJ$7:$AN340,$AJ341:AK341)+1)</f>
        <v/>
      </c>
      <c r="AM341" s="85" t="str">
        <f>IF(OR(Z341="",$G341=""),"",MAX($AJ$7:$AN340,$AJ341:AL341)+1)</f>
        <v/>
      </c>
      <c r="AN341" s="85" t="str">
        <f>IF(OR(AB341="",$G341=""),"",MAX($AJ$7:$AN340,$AJ341:AM341)+1)</f>
        <v/>
      </c>
      <c r="AP341" s="85" t="str">
        <f>IF($G341="","",MAX($AP$7:$AP340)+1)</f>
        <v/>
      </c>
      <c r="AQ341" s="85" t="str">
        <f>IF($G341="","",IF($Q341="","",RANK($Q341,$Q$8:$Q$1000,1)+COUNTIFS($Q$8:$Q341,$Q341)-1))</f>
        <v/>
      </c>
      <c r="AR341" s="85" t="str">
        <f>IF($G341="","",IF($AW341="","",RANK($AW341,$AW$8:$AW$1000,1)+COUNTIFS($AW$8:$AW341,$AW341)-1))</f>
        <v/>
      </c>
      <c r="AS341" s="85" t="str">
        <f>IF($G341="","",IF($AX341="","",RANK($AX341,$AX$8:$AX$1000,1)+COUNTIFS($AX$8:$AX341,$AX341)-1))</f>
        <v/>
      </c>
      <c r="AU341" s="85" t="str">
        <f t="shared" si="21"/>
        <v/>
      </c>
      <c r="AW341" s="209" t="str">
        <f ca="1">IF($G341="","",IF($Q341="","",IF(AND($S341&lt;1,$Q341&lt;TODAY()),$Q341,"")))</f>
        <v/>
      </c>
      <c r="AX341" s="209" t="str">
        <f t="shared" ca="1" si="23"/>
        <v/>
      </c>
    </row>
    <row r="342" spans="1:50">
      <c r="A342" s="20" t="str">
        <f>IF('יעדים משרדיים ותקשובים'!$E$7="","",'יעדים משרדיים ותקשובים'!$E$7)</f>
        <v>משרד ראש הממשלה</v>
      </c>
      <c r="B342" s="20" t="str">
        <f>IF('יעדים משרדיים ותקשובים'!$I$9="","",'יעדים משרדיים ותקשובים'!$I$9)</f>
        <v>pmo</v>
      </c>
      <c r="C342" s="26">
        <f>ROWS($C$7:$C341)</f>
        <v>335</v>
      </c>
      <c r="D342" s="26" t="str">
        <f>IF(E342="","",INDEX('פעילויות המשרד'!$D$8:$D$150,MATCH(E342,'פעילויות המשרד'!$E$8:$E$150,0)))</f>
        <v/>
      </c>
      <c r="E342" s="17"/>
      <c r="F342" s="26" t="str">
        <f>IF(G342="","",COUNTIFS($D$8:$D342,$D342))</f>
        <v/>
      </c>
      <c r="G342" s="344" t="str">
        <f>IF(OR($E342="",$H342=""),"",IFERROR(CONCATENATE($D342,".",COUNTIFS($D$8:$D342,$D342)),"טעות בהזנה"))</f>
        <v/>
      </c>
      <c r="H342" s="102"/>
      <c r="I342" s="275" t="str">
        <f>IF($E342="","",IF($D342="","",INDEX('פעילויות המשרד'!G:G,MATCH($D342,'פעילויות המשרד'!$D:$D,0))))</f>
        <v/>
      </c>
      <c r="J342" s="275" t="str">
        <f>IF($E342="","",IF($D342="","",INDEX('פעילויות המשרד'!H:H,MATCH($D342,'פעילויות המשרד'!$D:$D,0))))</f>
        <v/>
      </c>
      <c r="K342" s="275" t="str">
        <f>IF($E342="","",IF($D342="","",INDEX('פעילויות המשרד'!K:K,MATCH($D342,'פעילויות המשרד'!$D:$D,0))))</f>
        <v/>
      </c>
      <c r="L342" s="275" t="str">
        <f>IF($E342="","",IF($D342="","",INDEX('פעילויות המשרד'!L:L,MATCH($D342,'פעילויות המשרד'!$D:$D,0))))</f>
        <v/>
      </c>
      <c r="M342" s="275" t="str">
        <f>IF($E342="","",IF($D342="","",INDEX('פעילויות המשרד'!X:X,MATCH($D342,'פעילויות המשרד'!$D:$D,0))))</f>
        <v/>
      </c>
      <c r="N342" s="102"/>
      <c r="O342" s="102"/>
      <c r="P342" s="100"/>
      <c r="Q342" s="100"/>
      <c r="R342" s="98"/>
      <c r="S342" s="101"/>
      <c r="T342" s="99"/>
      <c r="U342" s="103"/>
      <c r="V342" s="99"/>
      <c r="W342" s="103"/>
      <c r="X342" s="99"/>
      <c r="Y342" s="103"/>
      <c r="Z342" s="99"/>
      <c r="AA342" s="103"/>
      <c r="AB342" s="99"/>
      <c r="AC342" s="103"/>
      <c r="AD342" s="121" t="str">
        <f t="shared" si="20"/>
        <v/>
      </c>
      <c r="AE342" s="17"/>
      <c r="AI342" s="26">
        <f>ROWS($AI$7:$AI341)</f>
        <v>335</v>
      </c>
      <c r="AJ342" s="85" t="str">
        <f>IF(OR($T342="",$G342=""),"",MAX($AJ$7:$AN341)+1)</f>
        <v/>
      </c>
      <c r="AK342" s="85" t="str">
        <f>IF(OR(V342="",$G342=""),"",MAX($AJ$7:$AN341,$AJ342:AJ342)+1)</f>
        <v/>
      </c>
      <c r="AL342" s="85" t="str">
        <f>IF(OR(X342="",$G342=""),"",MAX($AJ$7:$AN341,$AJ342:AK342)+1)</f>
        <v/>
      </c>
      <c r="AM342" s="85" t="str">
        <f>IF(OR(Z342="",$G342=""),"",MAX($AJ$7:$AN341,$AJ342:AL342)+1)</f>
        <v/>
      </c>
      <c r="AN342" s="85" t="str">
        <f>IF(OR(AB342="",$G342=""),"",MAX($AJ$7:$AN341,$AJ342:AM342)+1)</f>
        <v/>
      </c>
      <c r="AP342" s="85" t="str">
        <f>IF($G342="","",MAX($AP$7:$AP341)+1)</f>
        <v/>
      </c>
      <c r="AQ342" s="85" t="str">
        <f>IF($G342="","",IF($Q342="","",RANK($Q342,$Q$8:$Q$1000,1)+COUNTIFS($Q$8:$Q342,$Q342)-1))</f>
        <v/>
      </c>
      <c r="AR342" s="85" t="str">
        <f>IF($G342="","",IF($AW342="","",RANK($AW342,$AW$8:$AW$1000,1)+COUNTIFS($AW$8:$AW342,$AW342)-1))</f>
        <v/>
      </c>
      <c r="AS342" s="85" t="str">
        <f>IF($G342="","",IF($AX342="","",RANK($AX342,$AX$8:$AX$1000,1)+COUNTIFS($AX$8:$AX342,$AX342)-1))</f>
        <v/>
      </c>
      <c r="AU342" s="85" t="str">
        <f t="shared" si="21"/>
        <v/>
      </c>
      <c r="AW342" s="209" t="str">
        <f ca="1">IF($G342="","",IF($Q342="","",IF(AND($S342&lt;1,$Q342&lt;TODAY()),$Q342,"")))</f>
        <v/>
      </c>
      <c r="AX342" s="209" t="str">
        <f t="shared" ca="1" si="23"/>
        <v/>
      </c>
    </row>
    <row r="343" spans="1:50">
      <c r="A343" s="20" t="str">
        <f>IF('יעדים משרדיים ותקשובים'!$E$7="","",'יעדים משרדיים ותקשובים'!$E$7)</f>
        <v>משרד ראש הממשלה</v>
      </c>
      <c r="B343" s="20" t="str">
        <f>IF('יעדים משרדיים ותקשובים'!$I$9="","",'יעדים משרדיים ותקשובים'!$I$9)</f>
        <v>pmo</v>
      </c>
      <c r="C343" s="26">
        <f>ROWS($C$7:$C342)</f>
        <v>336</v>
      </c>
      <c r="D343" s="26" t="str">
        <f>IF(E343="","",INDEX('פעילויות המשרד'!$D$8:$D$150,MATCH(E343,'פעילויות המשרד'!$E$8:$E$150,0)))</f>
        <v/>
      </c>
      <c r="E343" s="17"/>
      <c r="F343" s="26" t="str">
        <f>IF(G343="","",COUNTIFS($D$8:$D343,$D343))</f>
        <v/>
      </c>
      <c r="G343" s="344" t="str">
        <f>IF(OR($E343="",$H343=""),"",IFERROR(CONCATENATE($D343,".",COUNTIFS($D$8:$D343,$D343)),"טעות בהזנה"))</f>
        <v/>
      </c>
      <c r="H343" s="102"/>
      <c r="I343" s="275" t="str">
        <f>IF($E343="","",IF($D343="","",INDEX('פעילויות המשרד'!G:G,MATCH($D343,'פעילויות המשרד'!$D:$D,0))))</f>
        <v/>
      </c>
      <c r="J343" s="275" t="str">
        <f>IF($E343="","",IF($D343="","",INDEX('פעילויות המשרד'!H:H,MATCH($D343,'פעילויות המשרד'!$D:$D,0))))</f>
        <v/>
      </c>
      <c r="K343" s="275" t="str">
        <f>IF($E343="","",IF($D343="","",INDEX('פעילויות המשרד'!K:K,MATCH($D343,'פעילויות המשרד'!$D:$D,0))))</f>
        <v/>
      </c>
      <c r="L343" s="275" t="str">
        <f>IF($E343="","",IF($D343="","",INDEX('פעילויות המשרד'!L:L,MATCH($D343,'פעילויות המשרד'!$D:$D,0))))</f>
        <v/>
      </c>
      <c r="M343" s="275" t="str">
        <f>IF($E343="","",IF($D343="","",INDEX('פעילויות המשרד'!X:X,MATCH($D343,'פעילויות המשרד'!$D:$D,0))))</f>
        <v/>
      </c>
      <c r="N343" s="102"/>
      <c r="O343" s="102"/>
      <c r="P343" s="100"/>
      <c r="Q343" s="100"/>
      <c r="R343" s="98"/>
      <c r="S343" s="101"/>
      <c r="T343" s="99"/>
      <c r="U343" s="103"/>
      <c r="V343" s="99"/>
      <c r="W343" s="103"/>
      <c r="X343" s="99"/>
      <c r="Y343" s="103"/>
      <c r="Z343" s="99"/>
      <c r="AA343" s="103"/>
      <c r="AB343" s="99"/>
      <c r="AC343" s="103"/>
      <c r="AD343" s="121" t="str">
        <f t="shared" si="20"/>
        <v/>
      </c>
      <c r="AE343" s="17"/>
      <c r="AI343" s="26">
        <f>ROWS($AI$7:$AI342)</f>
        <v>336</v>
      </c>
      <c r="AJ343" s="85" t="str">
        <f>IF(OR($T343="",$G343=""),"",MAX($AJ$7:$AN342)+1)</f>
        <v/>
      </c>
      <c r="AK343" s="85" t="str">
        <f>IF(OR(V343="",$G343=""),"",MAX($AJ$7:$AN342,$AJ343:AJ343)+1)</f>
        <v/>
      </c>
      <c r="AL343" s="85" t="str">
        <f>IF(OR(X343="",$G343=""),"",MAX($AJ$7:$AN342,$AJ343:AK343)+1)</f>
        <v/>
      </c>
      <c r="AM343" s="85" t="str">
        <f>IF(OR(Z343="",$G343=""),"",MAX($AJ$7:$AN342,$AJ343:AL343)+1)</f>
        <v/>
      </c>
      <c r="AN343" s="85" t="str">
        <f>IF(OR(AB343="",$G343=""),"",MAX($AJ$7:$AN342,$AJ343:AM343)+1)</f>
        <v/>
      </c>
      <c r="AP343" s="85" t="str">
        <f>IF($G343="","",MAX($AP$7:$AP342)+1)</f>
        <v/>
      </c>
      <c r="AQ343" s="85" t="str">
        <f>IF($G343="","",IF($Q343="","",RANK($Q343,$Q$8:$Q$1000,1)+COUNTIFS($Q$8:$Q343,$Q343)-1))</f>
        <v/>
      </c>
      <c r="AR343" s="85" t="str">
        <f>IF($G343="","",IF($AW343="","",RANK($AW343,$AW$8:$AW$1000,1)+COUNTIFS($AW$8:$AW343,$AW343)-1))</f>
        <v/>
      </c>
      <c r="AS343" s="85" t="str">
        <f>IF($G343="","",IF($AX343="","",RANK($AX343,$AX$8:$AX$1000,1)+COUNTIFS($AX$8:$AX343,$AX343)-1))</f>
        <v/>
      </c>
      <c r="AU343" s="85" t="str">
        <f t="shared" si="21"/>
        <v/>
      </c>
      <c r="AW343" s="209" t="str">
        <f t="shared" ca="1" si="22"/>
        <v/>
      </c>
      <c r="AX343" s="209" t="str">
        <f t="shared" ca="1" si="23"/>
        <v/>
      </c>
    </row>
    <row r="344" spans="1:50">
      <c r="A344" s="20" t="str">
        <f>IF('יעדים משרדיים ותקשובים'!$E$7="","",'יעדים משרדיים ותקשובים'!$E$7)</f>
        <v>משרד ראש הממשלה</v>
      </c>
      <c r="B344" s="20" t="str">
        <f>IF('יעדים משרדיים ותקשובים'!$I$9="","",'יעדים משרדיים ותקשובים'!$I$9)</f>
        <v>pmo</v>
      </c>
      <c r="C344" s="26">
        <f>ROWS($C$7:$C343)</f>
        <v>337</v>
      </c>
      <c r="D344" s="26" t="str">
        <f>IF(E344="","",INDEX('פעילויות המשרד'!$D$8:$D$150,MATCH(E344,'פעילויות המשרד'!$E$8:$E$150,0)))</f>
        <v/>
      </c>
      <c r="E344" s="17"/>
      <c r="F344" s="26" t="str">
        <f>IF(G344="","",COUNTIFS($D$8:$D344,$D344))</f>
        <v/>
      </c>
      <c r="G344" s="344" t="str">
        <f>IF(OR($E344="",$H344=""),"",IFERROR(CONCATENATE($D344,".",COUNTIFS($D$8:$D344,$D344)),"טעות בהזנה"))</f>
        <v/>
      </c>
      <c r="H344" s="102"/>
      <c r="I344" s="275" t="str">
        <f>IF($E344="","",IF($D344="","",INDEX('פעילויות המשרד'!G:G,MATCH($D344,'פעילויות המשרד'!$D:$D,0))))</f>
        <v/>
      </c>
      <c r="J344" s="275" t="str">
        <f>IF($E344="","",IF($D344="","",INDEX('פעילויות המשרד'!H:H,MATCH($D344,'פעילויות המשרד'!$D:$D,0))))</f>
        <v/>
      </c>
      <c r="K344" s="275" t="str">
        <f>IF($E344="","",IF($D344="","",INDEX('פעילויות המשרד'!K:K,MATCH($D344,'פעילויות המשרד'!$D:$D,0))))</f>
        <v/>
      </c>
      <c r="L344" s="275" t="str">
        <f>IF($E344="","",IF($D344="","",INDEX('פעילויות המשרד'!L:L,MATCH($D344,'פעילויות המשרד'!$D:$D,0))))</f>
        <v/>
      </c>
      <c r="M344" s="275" t="str">
        <f>IF($E344="","",IF($D344="","",INDEX('פעילויות המשרד'!X:X,MATCH($D344,'פעילויות המשרד'!$D:$D,0))))</f>
        <v/>
      </c>
      <c r="N344" s="102"/>
      <c r="O344" s="102"/>
      <c r="P344" s="100"/>
      <c r="Q344" s="100"/>
      <c r="R344" s="98"/>
      <c r="S344" s="101"/>
      <c r="T344" s="99"/>
      <c r="U344" s="103"/>
      <c r="V344" s="99"/>
      <c r="W344" s="103"/>
      <c r="X344" s="99"/>
      <c r="Y344" s="103"/>
      <c r="Z344" s="99"/>
      <c r="AA344" s="103"/>
      <c r="AB344" s="99"/>
      <c r="AC344" s="103"/>
      <c r="AD344" s="121" t="str">
        <f t="shared" si="20"/>
        <v/>
      </c>
      <c r="AE344" s="17"/>
      <c r="AI344" s="26">
        <f>ROWS($AI$7:$AI343)</f>
        <v>337</v>
      </c>
      <c r="AJ344" s="85" t="str">
        <f>IF(OR($T344="",$G344=""),"",MAX($AJ$7:$AN343)+1)</f>
        <v/>
      </c>
      <c r="AK344" s="85" t="str">
        <f>IF(OR(V344="",$G344=""),"",MAX($AJ$7:$AN343,$AJ344:AJ344)+1)</f>
        <v/>
      </c>
      <c r="AL344" s="85" t="str">
        <f>IF(OR(X344="",$G344=""),"",MAX($AJ$7:$AN343,$AJ344:AK344)+1)</f>
        <v/>
      </c>
      <c r="AM344" s="85" t="str">
        <f>IF(OR(Z344="",$G344=""),"",MAX($AJ$7:$AN343,$AJ344:AL344)+1)</f>
        <v/>
      </c>
      <c r="AN344" s="85" t="str">
        <f>IF(OR(AB344="",$G344=""),"",MAX($AJ$7:$AN343,$AJ344:AM344)+1)</f>
        <v/>
      </c>
      <c r="AP344" s="85" t="str">
        <f>IF($G344="","",MAX($AP$7:$AP343)+1)</f>
        <v/>
      </c>
      <c r="AQ344" s="85" t="str">
        <f>IF($G344="","",IF($Q344="","",RANK($Q344,$Q$8:$Q$1000,1)+COUNTIFS($Q$8:$Q344,$Q344)-1))</f>
        <v/>
      </c>
      <c r="AR344" s="85" t="str">
        <f>IF($G344="","",IF($AW344="","",RANK($AW344,$AW$8:$AW$1000,1)+COUNTIFS($AW$8:$AW344,$AW344)-1))</f>
        <v/>
      </c>
      <c r="AS344" s="85" t="str">
        <f>IF($G344="","",IF($AX344="","",RANK($AX344,$AX$8:$AX$1000,1)+COUNTIFS($AX$8:$AX344,$AX344)-1))</f>
        <v/>
      </c>
      <c r="AU344" s="85" t="str">
        <f t="shared" si="21"/>
        <v/>
      </c>
      <c r="AW344" s="209" t="str">
        <f t="shared" ca="1" si="22"/>
        <v/>
      </c>
      <c r="AX344" s="209" t="str">
        <f t="shared" ca="1" si="23"/>
        <v/>
      </c>
    </row>
    <row r="345" spans="1:50">
      <c r="A345" s="20" t="str">
        <f>IF('יעדים משרדיים ותקשובים'!$E$7="","",'יעדים משרדיים ותקשובים'!$E$7)</f>
        <v>משרד ראש הממשלה</v>
      </c>
      <c r="B345" s="20" t="str">
        <f>IF('יעדים משרדיים ותקשובים'!$I$9="","",'יעדים משרדיים ותקשובים'!$I$9)</f>
        <v>pmo</v>
      </c>
      <c r="C345" s="26">
        <f>ROWS($C$7:$C344)</f>
        <v>338</v>
      </c>
      <c r="D345" s="26" t="str">
        <f>IF(E345="","",INDEX('פעילויות המשרד'!$D$8:$D$150,MATCH(E345,'פעילויות המשרד'!$E$8:$E$150,0)))</f>
        <v/>
      </c>
      <c r="E345" s="17"/>
      <c r="F345" s="26" t="str">
        <f>IF(G345="","",COUNTIFS($D$8:$D345,$D345))</f>
        <v/>
      </c>
      <c r="G345" s="344" t="str">
        <f>IF(OR($E345="",$H345=""),"",IFERROR(CONCATENATE($D345,".",COUNTIFS($D$8:$D345,$D345)),"טעות בהזנה"))</f>
        <v/>
      </c>
      <c r="H345" s="102"/>
      <c r="I345" s="275" t="str">
        <f>IF($E345="","",IF($D345="","",INDEX('פעילויות המשרד'!G:G,MATCH($D345,'פעילויות המשרד'!$D:$D,0))))</f>
        <v/>
      </c>
      <c r="J345" s="275" t="str">
        <f>IF($E345="","",IF($D345="","",INDEX('פעילויות המשרד'!H:H,MATCH($D345,'פעילויות המשרד'!$D:$D,0))))</f>
        <v/>
      </c>
      <c r="K345" s="275" t="str">
        <f>IF($E345="","",IF($D345="","",INDEX('פעילויות המשרד'!K:K,MATCH($D345,'פעילויות המשרד'!$D:$D,0))))</f>
        <v/>
      </c>
      <c r="L345" s="275" t="str">
        <f>IF($E345="","",IF($D345="","",INDEX('פעילויות המשרד'!L:L,MATCH($D345,'פעילויות המשרד'!$D:$D,0))))</f>
        <v/>
      </c>
      <c r="M345" s="275" t="str">
        <f>IF($E345="","",IF($D345="","",INDEX('פעילויות המשרד'!X:X,MATCH($D345,'פעילויות המשרד'!$D:$D,0))))</f>
        <v/>
      </c>
      <c r="N345" s="102"/>
      <c r="O345" s="102"/>
      <c r="P345" s="100"/>
      <c r="Q345" s="100"/>
      <c r="R345" s="98"/>
      <c r="S345" s="101"/>
      <c r="T345" s="99"/>
      <c r="U345" s="103"/>
      <c r="V345" s="99"/>
      <c r="W345" s="103"/>
      <c r="X345" s="99"/>
      <c r="Y345" s="103"/>
      <c r="Z345" s="99"/>
      <c r="AA345" s="103"/>
      <c r="AB345" s="99"/>
      <c r="AC345" s="103"/>
      <c r="AD345" s="121" t="str">
        <f t="shared" si="20"/>
        <v/>
      </c>
      <c r="AE345" s="17"/>
      <c r="AI345" s="26">
        <f>ROWS($AI$7:$AI344)</f>
        <v>338</v>
      </c>
      <c r="AJ345" s="85" t="str">
        <f>IF(OR($T345="",$G345=""),"",MAX($AJ$7:$AN344)+1)</f>
        <v/>
      </c>
      <c r="AK345" s="85" t="str">
        <f>IF(OR(V345="",$G345=""),"",MAX($AJ$7:$AN344,$AJ345:AJ345)+1)</f>
        <v/>
      </c>
      <c r="AL345" s="85" t="str">
        <f>IF(OR(X345="",$G345=""),"",MAX($AJ$7:$AN344,$AJ345:AK345)+1)</f>
        <v/>
      </c>
      <c r="AM345" s="85" t="str">
        <f>IF(OR(Z345="",$G345=""),"",MAX($AJ$7:$AN344,$AJ345:AL345)+1)</f>
        <v/>
      </c>
      <c r="AN345" s="85" t="str">
        <f>IF(OR(AB345="",$G345=""),"",MAX($AJ$7:$AN344,$AJ345:AM345)+1)</f>
        <v/>
      </c>
      <c r="AP345" s="85" t="str">
        <f>IF($G345="","",MAX($AP$7:$AP344)+1)</f>
        <v/>
      </c>
      <c r="AQ345" s="85" t="str">
        <f>IF($G345="","",IF($Q345="","",RANK($Q345,$Q$8:$Q$1000,1)+COUNTIFS($Q$8:$Q345,$Q345)-1))</f>
        <v/>
      </c>
      <c r="AR345" s="85" t="str">
        <f>IF($G345="","",IF($AW345="","",RANK($AW345,$AW$8:$AW$1000,1)+COUNTIFS($AW$8:$AW345,$AW345)-1))</f>
        <v/>
      </c>
      <c r="AS345" s="85" t="str">
        <f>IF($G345="","",IF($AX345="","",RANK($AX345,$AX$8:$AX$1000,1)+COUNTIFS($AX$8:$AX345,$AX345)-1))</f>
        <v/>
      </c>
      <c r="AU345" s="85" t="str">
        <f t="shared" si="21"/>
        <v/>
      </c>
      <c r="AW345" s="209" t="str">
        <f t="shared" ca="1" si="22"/>
        <v/>
      </c>
      <c r="AX345" s="209" t="str">
        <f t="shared" ca="1" si="23"/>
        <v/>
      </c>
    </row>
    <row r="346" spans="1:50">
      <c r="A346" s="20" t="str">
        <f>IF('יעדים משרדיים ותקשובים'!$E$7="","",'יעדים משרדיים ותקשובים'!$E$7)</f>
        <v>משרד ראש הממשלה</v>
      </c>
      <c r="B346" s="20" t="str">
        <f>IF('יעדים משרדיים ותקשובים'!$I$9="","",'יעדים משרדיים ותקשובים'!$I$9)</f>
        <v>pmo</v>
      </c>
      <c r="C346" s="26">
        <f>ROWS($C$7:$C345)</f>
        <v>339</v>
      </c>
      <c r="D346" s="26" t="str">
        <f>IF(E346="","",INDEX('פעילויות המשרד'!$D$8:$D$150,MATCH(E346,'פעילויות המשרד'!$E$8:$E$150,0)))</f>
        <v/>
      </c>
      <c r="E346" s="17"/>
      <c r="F346" s="26" t="str">
        <f>IF(G346="","",COUNTIFS($D$8:$D346,$D346))</f>
        <v/>
      </c>
      <c r="G346" s="344" t="str">
        <f>IF(OR($E346="",$H346=""),"",IFERROR(CONCATENATE($D346,".",COUNTIFS($D$8:$D346,$D346)),"טעות בהזנה"))</f>
        <v/>
      </c>
      <c r="H346" s="102"/>
      <c r="I346" s="275" t="str">
        <f>IF($E346="","",IF($D346="","",INDEX('פעילויות המשרד'!G:G,MATCH($D346,'פעילויות המשרד'!$D:$D,0))))</f>
        <v/>
      </c>
      <c r="J346" s="275" t="str">
        <f>IF($E346="","",IF($D346="","",INDEX('פעילויות המשרד'!H:H,MATCH($D346,'פעילויות המשרד'!$D:$D,0))))</f>
        <v/>
      </c>
      <c r="K346" s="275" t="str">
        <f>IF($E346="","",IF($D346="","",INDEX('פעילויות המשרד'!K:K,MATCH($D346,'פעילויות המשרד'!$D:$D,0))))</f>
        <v/>
      </c>
      <c r="L346" s="275" t="str">
        <f>IF($E346="","",IF($D346="","",INDEX('פעילויות המשרד'!L:L,MATCH($D346,'פעילויות המשרד'!$D:$D,0))))</f>
        <v/>
      </c>
      <c r="M346" s="275" t="str">
        <f>IF($E346="","",IF($D346="","",INDEX('פעילויות המשרד'!X:X,MATCH($D346,'פעילויות המשרד'!$D:$D,0))))</f>
        <v/>
      </c>
      <c r="N346" s="102"/>
      <c r="O346" s="102"/>
      <c r="P346" s="100"/>
      <c r="Q346" s="100"/>
      <c r="R346" s="98"/>
      <c r="S346" s="101"/>
      <c r="T346" s="99"/>
      <c r="U346" s="103"/>
      <c r="V346" s="99"/>
      <c r="W346" s="103"/>
      <c r="X346" s="99"/>
      <c r="Y346" s="103"/>
      <c r="Z346" s="99"/>
      <c r="AA346" s="103"/>
      <c r="AB346" s="99"/>
      <c r="AC346" s="103"/>
      <c r="AD346" s="121" t="str">
        <f t="shared" si="20"/>
        <v/>
      </c>
      <c r="AE346" s="17"/>
      <c r="AI346" s="26">
        <f>ROWS($AI$7:$AI345)</f>
        <v>339</v>
      </c>
      <c r="AJ346" s="85" t="str">
        <f>IF(OR($T346="",$G346=""),"",MAX($AJ$7:$AN345)+1)</f>
        <v/>
      </c>
      <c r="AK346" s="85" t="str">
        <f>IF(OR(V346="",$G346=""),"",MAX($AJ$7:$AN345,$AJ346:AJ346)+1)</f>
        <v/>
      </c>
      <c r="AL346" s="85" t="str">
        <f>IF(OR(X346="",$G346=""),"",MAX($AJ$7:$AN345,$AJ346:AK346)+1)</f>
        <v/>
      </c>
      <c r="AM346" s="85" t="str">
        <f>IF(OR(Z346="",$G346=""),"",MAX($AJ$7:$AN345,$AJ346:AL346)+1)</f>
        <v/>
      </c>
      <c r="AN346" s="85" t="str">
        <f>IF(OR(AB346="",$G346=""),"",MAX($AJ$7:$AN345,$AJ346:AM346)+1)</f>
        <v/>
      </c>
      <c r="AP346" s="85" t="str">
        <f>IF($G346="","",MAX($AP$7:$AP345)+1)</f>
        <v/>
      </c>
      <c r="AQ346" s="85" t="str">
        <f>IF($G346="","",IF($Q346="","",RANK($Q346,$Q$8:$Q$1000,1)+COUNTIFS($Q$8:$Q346,$Q346)-1))</f>
        <v/>
      </c>
      <c r="AR346" s="85" t="str">
        <f>IF($G346="","",IF($AW346="","",RANK($AW346,$AW$8:$AW$1000,1)+COUNTIFS($AW$8:$AW346,$AW346)-1))</f>
        <v/>
      </c>
      <c r="AS346" s="85" t="str">
        <f>IF($G346="","",IF($AX346="","",RANK($AX346,$AX$8:$AX$1000,1)+COUNTIFS($AX$8:$AX346,$AX346)-1))</f>
        <v/>
      </c>
      <c r="AU346" s="85" t="str">
        <f t="shared" si="21"/>
        <v/>
      </c>
      <c r="AW346" s="209" t="str">
        <f t="shared" ca="1" si="22"/>
        <v/>
      </c>
      <c r="AX346" s="209" t="str">
        <f t="shared" ca="1" si="23"/>
        <v/>
      </c>
    </row>
    <row r="347" spans="1:50">
      <c r="A347" s="20" t="str">
        <f>IF('יעדים משרדיים ותקשובים'!$E$7="","",'יעדים משרדיים ותקשובים'!$E$7)</f>
        <v>משרד ראש הממשלה</v>
      </c>
      <c r="B347" s="20" t="str">
        <f>IF('יעדים משרדיים ותקשובים'!$I$9="","",'יעדים משרדיים ותקשובים'!$I$9)</f>
        <v>pmo</v>
      </c>
      <c r="C347" s="26">
        <f>ROWS($C$7:$C346)</f>
        <v>340</v>
      </c>
      <c r="D347" s="26" t="str">
        <f>IF(E347="","",INDEX('פעילויות המשרד'!$D$8:$D$150,MATCH(E347,'פעילויות המשרד'!$E$8:$E$150,0)))</f>
        <v/>
      </c>
      <c r="E347" s="17"/>
      <c r="F347" s="26" t="str">
        <f>IF(G347="","",COUNTIFS($D$8:$D347,$D347))</f>
        <v/>
      </c>
      <c r="G347" s="344" t="str">
        <f>IF(OR($E347="",$H347=""),"",IFERROR(CONCATENATE($D347,".",COUNTIFS($D$8:$D347,$D347)),"טעות בהזנה"))</f>
        <v/>
      </c>
      <c r="H347" s="102"/>
      <c r="I347" s="275" t="str">
        <f>IF($E347="","",IF($D347="","",INDEX('פעילויות המשרד'!G:G,MATCH($D347,'פעילויות המשרד'!$D:$D,0))))</f>
        <v/>
      </c>
      <c r="J347" s="275" t="str">
        <f>IF($E347="","",IF($D347="","",INDEX('פעילויות המשרד'!H:H,MATCH($D347,'פעילויות המשרד'!$D:$D,0))))</f>
        <v/>
      </c>
      <c r="K347" s="275" t="str">
        <f>IF($E347="","",IF($D347="","",INDEX('פעילויות המשרד'!K:K,MATCH($D347,'פעילויות המשרד'!$D:$D,0))))</f>
        <v/>
      </c>
      <c r="L347" s="275" t="str">
        <f>IF($E347="","",IF($D347="","",INDEX('פעילויות המשרד'!L:L,MATCH($D347,'פעילויות המשרד'!$D:$D,0))))</f>
        <v/>
      </c>
      <c r="M347" s="275" t="str">
        <f>IF($E347="","",IF($D347="","",INDEX('פעילויות המשרד'!X:X,MATCH($D347,'פעילויות המשרד'!$D:$D,0))))</f>
        <v/>
      </c>
      <c r="N347" s="102"/>
      <c r="O347" s="102"/>
      <c r="P347" s="100"/>
      <c r="Q347" s="100"/>
      <c r="R347" s="98"/>
      <c r="S347" s="101"/>
      <c r="T347" s="99"/>
      <c r="U347" s="103"/>
      <c r="V347" s="99"/>
      <c r="W347" s="103"/>
      <c r="X347" s="99"/>
      <c r="Y347" s="103"/>
      <c r="Z347" s="99"/>
      <c r="AA347" s="103"/>
      <c r="AB347" s="99"/>
      <c r="AC347" s="103"/>
      <c r="AD347" s="121" t="str">
        <f t="shared" si="20"/>
        <v/>
      </c>
      <c r="AE347" s="17"/>
      <c r="AI347" s="26">
        <f>ROWS($AI$7:$AI346)</f>
        <v>340</v>
      </c>
      <c r="AJ347" s="85" t="str">
        <f>IF(OR($T347="",$G347=""),"",MAX($AJ$7:$AN346)+1)</f>
        <v/>
      </c>
      <c r="AK347" s="85" t="str">
        <f>IF(OR(V347="",$G347=""),"",MAX($AJ$7:$AN346,$AJ347:AJ347)+1)</f>
        <v/>
      </c>
      <c r="AL347" s="85" t="str">
        <f>IF(OR(X347="",$G347=""),"",MAX($AJ$7:$AN346,$AJ347:AK347)+1)</f>
        <v/>
      </c>
      <c r="AM347" s="85" t="str">
        <f>IF(OR(Z347="",$G347=""),"",MAX($AJ$7:$AN346,$AJ347:AL347)+1)</f>
        <v/>
      </c>
      <c r="AN347" s="85" t="str">
        <f>IF(OR(AB347="",$G347=""),"",MAX($AJ$7:$AN346,$AJ347:AM347)+1)</f>
        <v/>
      </c>
      <c r="AP347" s="85" t="str">
        <f>IF($G347="","",MAX($AP$7:$AP346)+1)</f>
        <v/>
      </c>
      <c r="AQ347" s="85" t="str">
        <f>IF($G347="","",IF($Q347="","",RANK($Q347,$Q$8:$Q$1000,1)+COUNTIFS($Q$8:$Q347,$Q347)-1))</f>
        <v/>
      </c>
      <c r="AR347" s="85" t="str">
        <f>IF($G347="","",IF($AW347="","",RANK($AW347,$AW$8:$AW$1000,1)+COUNTIFS($AW$8:$AW347,$AW347)-1))</f>
        <v/>
      </c>
      <c r="AS347" s="85" t="str">
        <f>IF($G347="","",IF($AX347="","",RANK($AX347,$AX$8:$AX$1000,1)+COUNTIFS($AX$8:$AX347,$AX347)-1))</f>
        <v/>
      </c>
      <c r="AU347" s="85" t="str">
        <f t="shared" si="21"/>
        <v/>
      </c>
      <c r="AW347" s="209" t="str">
        <f t="shared" ca="1" si="22"/>
        <v/>
      </c>
      <c r="AX347" s="209" t="str">
        <f t="shared" ca="1" si="23"/>
        <v/>
      </c>
    </row>
    <row r="348" spans="1:50">
      <c r="A348" s="20" t="str">
        <f>IF('יעדים משרדיים ותקשובים'!$E$7="","",'יעדים משרדיים ותקשובים'!$E$7)</f>
        <v>משרד ראש הממשלה</v>
      </c>
      <c r="B348" s="20" t="str">
        <f>IF('יעדים משרדיים ותקשובים'!$I$9="","",'יעדים משרדיים ותקשובים'!$I$9)</f>
        <v>pmo</v>
      </c>
      <c r="C348" s="26">
        <f>ROWS($C$7:$C347)</f>
        <v>341</v>
      </c>
      <c r="D348" s="26" t="str">
        <f>IF(E348="","",INDEX('פעילויות המשרד'!$D$8:$D$150,MATCH(E348,'פעילויות המשרד'!$E$8:$E$150,0)))</f>
        <v/>
      </c>
      <c r="E348" s="17"/>
      <c r="F348" s="26" t="str">
        <f>IF(G348="","",COUNTIFS($D$8:$D348,$D348))</f>
        <v/>
      </c>
      <c r="G348" s="344" t="str">
        <f>IF(OR($E348="",$H348=""),"",IFERROR(CONCATENATE($D348,".",COUNTIFS($D$8:$D348,$D348)),"טעות בהזנה"))</f>
        <v/>
      </c>
      <c r="H348" s="99"/>
      <c r="I348" s="275" t="str">
        <f>IF($E348="","",IF($D348="","",INDEX('פעילויות המשרד'!G:G,MATCH($D348,'פעילויות המשרד'!$D:$D,0))))</f>
        <v/>
      </c>
      <c r="J348" s="275" t="str">
        <f>IF($E348="","",IF($D348="","",INDEX('פעילויות המשרד'!H:H,MATCH($D348,'פעילויות המשרד'!$D:$D,0))))</f>
        <v/>
      </c>
      <c r="K348" s="275" t="str">
        <f>IF($E348="","",IF($D348="","",INDEX('פעילויות המשרד'!K:K,MATCH($D348,'פעילויות המשרד'!$D:$D,0))))</f>
        <v/>
      </c>
      <c r="L348" s="275" t="str">
        <f>IF($E348="","",IF($D348="","",INDEX('פעילויות המשרד'!L:L,MATCH($D348,'פעילויות המשרד'!$D:$D,0))))</f>
        <v/>
      </c>
      <c r="M348" s="275" t="str">
        <f>IF($E348="","",IF($D348="","",INDEX('פעילויות המשרד'!X:X,MATCH($D348,'פעילויות המשרד'!$D:$D,0))))</f>
        <v/>
      </c>
      <c r="N348" s="99"/>
      <c r="O348" s="99"/>
      <c r="P348" s="100"/>
      <c r="Q348" s="100"/>
      <c r="R348" s="98"/>
      <c r="S348" s="101"/>
      <c r="T348" s="99"/>
      <c r="U348" s="103"/>
      <c r="V348" s="99"/>
      <c r="W348" s="103"/>
      <c r="X348" s="99"/>
      <c r="Y348" s="103"/>
      <c r="Z348" s="99"/>
      <c r="AA348" s="103"/>
      <c r="AB348" s="99"/>
      <c r="AC348" s="103"/>
      <c r="AD348" s="121" t="str">
        <f t="shared" si="20"/>
        <v/>
      </c>
      <c r="AE348" s="92"/>
      <c r="AI348" s="26">
        <f>ROWS($AI$7:$AI347)</f>
        <v>341</v>
      </c>
      <c r="AJ348" s="85" t="str">
        <f>IF(OR($T348="",$G348=""),"",MAX($AJ$7:$AN347)+1)</f>
        <v/>
      </c>
      <c r="AK348" s="85" t="str">
        <f>IF(OR(V348="",$G348=""),"",MAX($AJ$7:$AN347,$AJ348:AJ348)+1)</f>
        <v/>
      </c>
      <c r="AL348" s="85" t="str">
        <f>IF(OR(X348="",$G348=""),"",MAX($AJ$7:$AN347,$AJ348:AK348)+1)</f>
        <v/>
      </c>
      <c r="AM348" s="85" t="str">
        <f>IF(OR(Z348="",$G348=""),"",MAX($AJ$7:$AN347,$AJ348:AL348)+1)</f>
        <v/>
      </c>
      <c r="AN348" s="85" t="str">
        <f>IF(OR(AB348="",$G348=""),"",MAX($AJ$7:$AN347,$AJ348:AM348)+1)</f>
        <v/>
      </c>
      <c r="AP348" s="85" t="str">
        <f>IF($G348="","",MAX($AP$7:$AP347)+1)</f>
        <v/>
      </c>
      <c r="AQ348" s="85" t="str">
        <f>IF($G348="","",IF($Q348="","",RANK($Q348,$Q$8:$Q$1000,1)+COUNTIFS($Q$8:$Q348,$Q348)-1))</f>
        <v/>
      </c>
      <c r="AR348" s="85" t="str">
        <f>IF($G348="","",IF($AW348="","",RANK($AW348,$AW$8:$AW$1000,1)+COUNTIFS($AW$8:$AW348,$AW348)-1))</f>
        <v/>
      </c>
      <c r="AS348" s="85" t="str">
        <f>IF($G348="","",IF($AX348="","",RANK($AX348,$AX$8:$AX$1000,1)+COUNTIFS($AX$8:$AX348,$AX348)-1))</f>
        <v/>
      </c>
      <c r="AU348" s="85" t="str">
        <f t="shared" si="21"/>
        <v/>
      </c>
      <c r="AW348" s="209" t="str">
        <f ca="1">IF($G348="","",IF($Q348="","",IF(AND($S348&lt;1,$Q348&lt;TODAY()),$Q348,"")))</f>
        <v/>
      </c>
      <c r="AX348" s="209" t="str">
        <f t="shared" ca="1" si="23"/>
        <v/>
      </c>
    </row>
    <row r="349" spans="1:50">
      <c r="A349" s="20" t="str">
        <f>IF('יעדים משרדיים ותקשובים'!$E$7="","",'יעדים משרדיים ותקשובים'!$E$7)</f>
        <v>משרד ראש הממשלה</v>
      </c>
      <c r="B349" s="20" t="str">
        <f>IF('יעדים משרדיים ותקשובים'!$I$9="","",'יעדים משרדיים ותקשובים'!$I$9)</f>
        <v>pmo</v>
      </c>
      <c r="C349" s="26">
        <f>ROWS($C$7:$C348)</f>
        <v>342</v>
      </c>
      <c r="D349" s="26" t="str">
        <f>IF(E349="","",INDEX('פעילויות המשרד'!$D$8:$D$150,MATCH(E349,'פעילויות המשרד'!$E$8:$E$150,0)))</f>
        <v/>
      </c>
      <c r="E349" s="17"/>
      <c r="F349" s="26" t="str">
        <f>IF(G349="","",COUNTIFS($D$8:$D349,$D349))</f>
        <v/>
      </c>
      <c r="G349" s="344" t="str">
        <f>IF(OR($E349="",$H349=""),"",IFERROR(CONCATENATE($D349,".",COUNTIFS($D$8:$D349,$D349)),"טעות בהזנה"))</f>
        <v/>
      </c>
      <c r="H349" s="99"/>
      <c r="I349" s="275" t="str">
        <f>IF($E349="","",IF($D349="","",INDEX('פעילויות המשרד'!G:G,MATCH($D349,'פעילויות המשרד'!$D:$D,0))))</f>
        <v/>
      </c>
      <c r="J349" s="275" t="str">
        <f>IF($E349="","",IF($D349="","",INDEX('פעילויות המשרד'!H:H,MATCH($D349,'פעילויות המשרד'!$D:$D,0))))</f>
        <v/>
      </c>
      <c r="K349" s="275" t="str">
        <f>IF($E349="","",IF($D349="","",INDEX('פעילויות המשרד'!K:K,MATCH($D349,'פעילויות המשרד'!$D:$D,0))))</f>
        <v/>
      </c>
      <c r="L349" s="275" t="str">
        <f>IF($E349="","",IF($D349="","",INDEX('פעילויות המשרד'!L:L,MATCH($D349,'פעילויות המשרד'!$D:$D,0))))</f>
        <v/>
      </c>
      <c r="M349" s="275" t="str">
        <f>IF($E349="","",IF($D349="","",INDEX('פעילויות המשרד'!X:X,MATCH($D349,'פעילויות המשרד'!$D:$D,0))))</f>
        <v/>
      </c>
      <c r="N349" s="99"/>
      <c r="O349" s="99"/>
      <c r="P349" s="100"/>
      <c r="Q349" s="100"/>
      <c r="R349" s="98"/>
      <c r="S349" s="101"/>
      <c r="T349" s="99"/>
      <c r="U349" s="103"/>
      <c r="V349" s="99"/>
      <c r="W349" s="103"/>
      <c r="X349" s="99"/>
      <c r="Y349" s="103"/>
      <c r="Z349" s="99"/>
      <c r="AA349" s="103"/>
      <c r="AB349" s="99"/>
      <c r="AC349" s="103"/>
      <c r="AD349" s="121" t="str">
        <f t="shared" si="20"/>
        <v/>
      </c>
      <c r="AE349" s="92"/>
      <c r="AI349" s="26">
        <f>ROWS($AI$7:$AI348)</f>
        <v>342</v>
      </c>
      <c r="AJ349" s="85" t="str">
        <f>IF(OR($T349="",$G349=""),"",MAX($AJ$7:$AN348)+1)</f>
        <v/>
      </c>
      <c r="AK349" s="85" t="str">
        <f>IF(OR(V349="",$G349=""),"",MAX($AJ$7:$AN348,$AJ349:AJ349)+1)</f>
        <v/>
      </c>
      <c r="AL349" s="85" t="str">
        <f>IF(OR(X349="",$G349=""),"",MAX($AJ$7:$AN348,$AJ349:AK349)+1)</f>
        <v/>
      </c>
      <c r="AM349" s="85" t="str">
        <f>IF(OR(Z349="",$G349=""),"",MAX($AJ$7:$AN348,$AJ349:AL349)+1)</f>
        <v/>
      </c>
      <c r="AN349" s="85" t="str">
        <f>IF(OR(AB349="",$G349=""),"",MAX($AJ$7:$AN348,$AJ349:AM349)+1)</f>
        <v/>
      </c>
      <c r="AP349" s="85" t="str">
        <f>IF($G349="","",MAX($AP$7:$AP348)+1)</f>
        <v/>
      </c>
      <c r="AQ349" s="85" t="str">
        <f>IF($G349="","",IF($Q349="","",RANK($Q349,$Q$8:$Q$1000,1)+COUNTIFS($Q$8:$Q349,$Q349)-1))</f>
        <v/>
      </c>
      <c r="AR349" s="85" t="str">
        <f>IF($G349="","",IF($AW349="","",RANK($AW349,$AW$8:$AW$1000,1)+COUNTIFS($AW$8:$AW349,$AW349)-1))</f>
        <v/>
      </c>
      <c r="AS349" s="85" t="str">
        <f>IF($G349="","",IF($AX349="","",RANK($AX349,$AX$8:$AX$1000,1)+COUNTIFS($AX$8:$AX349,$AX349)-1))</f>
        <v/>
      </c>
      <c r="AU349" s="85" t="str">
        <f t="shared" si="21"/>
        <v/>
      </c>
      <c r="AW349" s="209" t="str">
        <f ca="1">IF($G349="","",IF($Q349="","",IF(AND($S349&lt;1,$Q349&lt;TODAY()),$Q349,"")))</f>
        <v/>
      </c>
      <c r="AX349" s="209" t="str">
        <f t="shared" ca="1" si="23"/>
        <v/>
      </c>
    </row>
    <row r="350" spans="1:50">
      <c r="A350" s="20" t="str">
        <f>IF('יעדים משרדיים ותקשובים'!$E$7="","",'יעדים משרדיים ותקשובים'!$E$7)</f>
        <v>משרד ראש הממשלה</v>
      </c>
      <c r="B350" s="20" t="str">
        <f>IF('יעדים משרדיים ותקשובים'!$I$9="","",'יעדים משרדיים ותקשובים'!$I$9)</f>
        <v>pmo</v>
      </c>
      <c r="C350" s="26">
        <f>ROWS($C$7:$C349)</f>
        <v>343</v>
      </c>
      <c r="D350" s="26" t="str">
        <f>IF(E350="","",INDEX('פעילויות המשרד'!$D$8:$D$150,MATCH(E350,'פעילויות המשרד'!$E$8:$E$150,0)))</f>
        <v/>
      </c>
      <c r="E350" s="17"/>
      <c r="F350" s="26" t="str">
        <f>IF(G350="","",COUNTIFS($D$8:$D350,$D350))</f>
        <v/>
      </c>
      <c r="G350" s="344" t="str">
        <f>IF(OR($E350="",$H350=""),"",IFERROR(CONCATENATE($D350,".",COUNTIFS($D$8:$D350,$D350)),"טעות בהזנה"))</f>
        <v/>
      </c>
      <c r="H350" s="99"/>
      <c r="I350" s="275" t="str">
        <f>IF($E350="","",IF($D350="","",INDEX('פעילויות המשרד'!G:G,MATCH($D350,'פעילויות המשרד'!$D:$D,0))))</f>
        <v/>
      </c>
      <c r="J350" s="275" t="str">
        <f>IF($E350="","",IF($D350="","",INDEX('פעילויות המשרד'!H:H,MATCH($D350,'פעילויות המשרד'!$D:$D,0))))</f>
        <v/>
      </c>
      <c r="K350" s="275" t="str">
        <f>IF($E350="","",IF($D350="","",INDEX('פעילויות המשרד'!K:K,MATCH($D350,'פעילויות המשרד'!$D:$D,0))))</f>
        <v/>
      </c>
      <c r="L350" s="275" t="str">
        <f>IF($E350="","",IF($D350="","",INDEX('פעילויות המשרד'!L:L,MATCH($D350,'פעילויות המשרד'!$D:$D,0))))</f>
        <v/>
      </c>
      <c r="M350" s="275" t="str">
        <f>IF($E350="","",IF($D350="","",INDEX('פעילויות המשרד'!X:X,MATCH($D350,'פעילויות המשרד'!$D:$D,0))))</f>
        <v/>
      </c>
      <c r="N350" s="99"/>
      <c r="O350" s="99"/>
      <c r="P350" s="100"/>
      <c r="Q350" s="100"/>
      <c r="R350" s="98"/>
      <c r="S350" s="101"/>
      <c r="T350" s="99"/>
      <c r="U350" s="103"/>
      <c r="V350" s="99"/>
      <c r="W350" s="103"/>
      <c r="X350" s="99"/>
      <c r="Y350" s="103"/>
      <c r="Z350" s="99"/>
      <c r="AA350" s="103"/>
      <c r="AB350" s="99"/>
      <c r="AC350" s="103"/>
      <c r="AD350" s="121" t="str">
        <f t="shared" si="20"/>
        <v/>
      </c>
      <c r="AE350" s="92"/>
      <c r="AI350" s="26">
        <f>ROWS($AI$7:$AI349)</f>
        <v>343</v>
      </c>
      <c r="AJ350" s="85" t="str">
        <f>IF(OR($T350="",$G350=""),"",MAX($AJ$7:$AN349)+1)</f>
        <v/>
      </c>
      <c r="AK350" s="85" t="str">
        <f>IF(OR(V350="",$G350=""),"",MAX($AJ$7:$AN349,$AJ350:AJ350)+1)</f>
        <v/>
      </c>
      <c r="AL350" s="85" t="str">
        <f>IF(OR(X350="",$G350=""),"",MAX($AJ$7:$AN349,$AJ350:AK350)+1)</f>
        <v/>
      </c>
      <c r="AM350" s="85" t="str">
        <f>IF(OR(Z350="",$G350=""),"",MAX($AJ$7:$AN349,$AJ350:AL350)+1)</f>
        <v/>
      </c>
      <c r="AN350" s="85" t="str">
        <f>IF(OR(AB350="",$G350=""),"",MAX($AJ$7:$AN349,$AJ350:AM350)+1)</f>
        <v/>
      </c>
      <c r="AP350" s="85" t="str">
        <f>IF($G350="","",MAX($AP$7:$AP349)+1)</f>
        <v/>
      </c>
      <c r="AQ350" s="85" t="str">
        <f>IF($G350="","",IF($Q350="","",RANK($Q350,$Q$8:$Q$1000,1)+COUNTIFS($Q$8:$Q350,$Q350)-1))</f>
        <v/>
      </c>
      <c r="AR350" s="85" t="str">
        <f>IF($G350="","",IF($AW350="","",RANK($AW350,$AW$8:$AW$1000,1)+COUNTIFS($AW$8:$AW350,$AW350)-1))</f>
        <v/>
      </c>
      <c r="AS350" s="85" t="str">
        <f>IF($G350="","",IF($AX350="","",RANK($AX350,$AX$8:$AX$1000,1)+COUNTIFS($AX$8:$AX350,$AX350)-1))</f>
        <v/>
      </c>
      <c r="AU350" s="85" t="str">
        <f t="shared" si="21"/>
        <v/>
      </c>
      <c r="AW350" s="209" t="str">
        <f ca="1">IF($G350="","",IF($Q350="","",IF(AND($S350&lt;1,$Q350&lt;TODAY()),$Q350,"")))</f>
        <v/>
      </c>
      <c r="AX350" s="209" t="str">
        <f t="shared" ca="1" si="23"/>
        <v/>
      </c>
    </row>
    <row r="351" spans="1:50">
      <c r="A351" s="20" t="str">
        <f>IF('יעדים משרדיים ותקשובים'!$E$7="","",'יעדים משרדיים ותקשובים'!$E$7)</f>
        <v>משרד ראש הממשלה</v>
      </c>
      <c r="B351" s="20" t="str">
        <f>IF('יעדים משרדיים ותקשובים'!$I$9="","",'יעדים משרדיים ותקשובים'!$I$9)</f>
        <v>pmo</v>
      </c>
      <c r="C351" s="26">
        <f>ROWS($C$7:$C350)</f>
        <v>344</v>
      </c>
      <c r="D351" s="26" t="str">
        <f>IF(E351="","",INDEX('פעילויות המשרד'!$D$8:$D$150,MATCH(E351,'פעילויות המשרד'!$E$8:$E$150,0)))</f>
        <v/>
      </c>
      <c r="E351" s="17"/>
      <c r="F351" s="26" t="str">
        <f>IF(G351="","",COUNTIFS($D$8:$D351,$D351))</f>
        <v/>
      </c>
      <c r="G351" s="344" t="str">
        <f>IF(OR($E351="",$H351=""),"",IFERROR(CONCATENATE($D351,".",COUNTIFS($D$8:$D351,$D351)),"טעות בהזנה"))</f>
        <v/>
      </c>
      <c r="H351" s="102"/>
      <c r="I351" s="275" t="str">
        <f>IF($E351="","",IF($D351="","",INDEX('פעילויות המשרד'!G:G,MATCH($D351,'פעילויות המשרד'!$D:$D,0))))</f>
        <v/>
      </c>
      <c r="J351" s="275" t="str">
        <f>IF($E351="","",IF($D351="","",INDEX('פעילויות המשרד'!H:H,MATCH($D351,'פעילויות המשרד'!$D:$D,0))))</f>
        <v/>
      </c>
      <c r="K351" s="275" t="str">
        <f>IF($E351="","",IF($D351="","",INDEX('פעילויות המשרד'!K:K,MATCH($D351,'פעילויות המשרד'!$D:$D,0))))</f>
        <v/>
      </c>
      <c r="L351" s="275" t="str">
        <f>IF($E351="","",IF($D351="","",INDEX('פעילויות המשרד'!L:L,MATCH($D351,'פעילויות המשרד'!$D:$D,0))))</f>
        <v/>
      </c>
      <c r="M351" s="275" t="str">
        <f>IF($E351="","",IF($D351="","",INDEX('פעילויות המשרד'!X:X,MATCH($D351,'פעילויות המשרד'!$D:$D,0))))</f>
        <v/>
      </c>
      <c r="N351" s="102"/>
      <c r="O351" s="102"/>
      <c r="P351" s="100"/>
      <c r="Q351" s="100"/>
      <c r="R351" s="98"/>
      <c r="S351" s="101"/>
      <c r="T351" s="99"/>
      <c r="U351" s="103"/>
      <c r="V351" s="99"/>
      <c r="W351" s="103"/>
      <c r="X351" s="99"/>
      <c r="Y351" s="103"/>
      <c r="Z351" s="99"/>
      <c r="AA351" s="103"/>
      <c r="AB351" s="99"/>
      <c r="AC351" s="103"/>
      <c r="AD351" s="121" t="str">
        <f t="shared" si="20"/>
        <v/>
      </c>
      <c r="AE351" s="17"/>
      <c r="AI351" s="26">
        <f>ROWS($AI$7:$AI350)</f>
        <v>344</v>
      </c>
      <c r="AJ351" s="85" t="str">
        <f>IF(OR($T351="",$G351=""),"",MAX($AJ$7:$AN350)+1)</f>
        <v/>
      </c>
      <c r="AK351" s="85" t="str">
        <f>IF(OR(V351="",$G351=""),"",MAX($AJ$7:$AN350,$AJ351:AJ351)+1)</f>
        <v/>
      </c>
      <c r="AL351" s="85" t="str">
        <f>IF(OR(X351="",$G351=""),"",MAX($AJ$7:$AN350,$AJ351:AK351)+1)</f>
        <v/>
      </c>
      <c r="AM351" s="85" t="str">
        <f>IF(OR(Z351="",$G351=""),"",MAX($AJ$7:$AN350,$AJ351:AL351)+1)</f>
        <v/>
      </c>
      <c r="AN351" s="85" t="str">
        <f>IF(OR(AB351="",$G351=""),"",MAX($AJ$7:$AN350,$AJ351:AM351)+1)</f>
        <v/>
      </c>
      <c r="AP351" s="85" t="str">
        <f>IF($G351="","",MAX($AP$7:$AP350)+1)</f>
        <v/>
      </c>
      <c r="AQ351" s="85" t="str">
        <f>IF($G351="","",IF($Q351="","",RANK($Q351,$Q$8:$Q$1000,1)+COUNTIFS($Q$8:$Q351,$Q351)-1))</f>
        <v/>
      </c>
      <c r="AR351" s="85" t="str">
        <f>IF($G351="","",IF($AW351="","",RANK($AW351,$AW$8:$AW$1000,1)+COUNTIFS($AW$8:$AW351,$AW351)-1))</f>
        <v/>
      </c>
      <c r="AS351" s="85" t="str">
        <f>IF($G351="","",IF($AX351="","",RANK($AX351,$AX$8:$AX$1000,1)+COUNTIFS($AX$8:$AX351,$AX351)-1))</f>
        <v/>
      </c>
      <c r="AU351" s="85" t="str">
        <f t="shared" si="21"/>
        <v/>
      </c>
      <c r="AW351" s="209" t="str">
        <f ca="1">IF($G351="","",IF($Q351="","",IF(AND($S351&lt;1,$Q351&lt;TODAY()),$Q351,"")))</f>
        <v/>
      </c>
      <c r="AX351" s="209" t="str">
        <f t="shared" ca="1" si="23"/>
        <v/>
      </c>
    </row>
    <row r="352" spans="1:50">
      <c r="A352" s="20" t="str">
        <f>IF('יעדים משרדיים ותקשובים'!$E$7="","",'יעדים משרדיים ותקשובים'!$E$7)</f>
        <v>משרד ראש הממשלה</v>
      </c>
      <c r="B352" s="20" t="str">
        <f>IF('יעדים משרדיים ותקשובים'!$I$9="","",'יעדים משרדיים ותקשובים'!$I$9)</f>
        <v>pmo</v>
      </c>
      <c r="C352" s="26">
        <f>ROWS($C$7:$C351)</f>
        <v>345</v>
      </c>
      <c r="D352" s="26" t="str">
        <f>IF(E352="","",INDEX('פעילויות המשרד'!$D$8:$D$150,MATCH(E352,'פעילויות המשרד'!$E$8:$E$150,0)))</f>
        <v/>
      </c>
      <c r="E352" s="17"/>
      <c r="F352" s="26" t="str">
        <f>IF(G352="","",COUNTIFS($D$8:$D352,$D352))</f>
        <v/>
      </c>
      <c r="G352" s="344" t="str">
        <f>IF(OR($E352="",$H352=""),"",IFERROR(CONCATENATE($D352,".",COUNTIFS($D$8:$D352,$D352)),"טעות בהזנה"))</f>
        <v/>
      </c>
      <c r="H352" s="102"/>
      <c r="I352" s="275" t="str">
        <f>IF($E352="","",IF($D352="","",INDEX('פעילויות המשרד'!G:G,MATCH($D352,'פעילויות המשרד'!$D:$D,0))))</f>
        <v/>
      </c>
      <c r="J352" s="275" t="str">
        <f>IF($E352="","",IF($D352="","",INDEX('פעילויות המשרד'!H:H,MATCH($D352,'פעילויות המשרד'!$D:$D,0))))</f>
        <v/>
      </c>
      <c r="K352" s="275" t="str">
        <f>IF($E352="","",IF($D352="","",INDEX('פעילויות המשרד'!K:K,MATCH($D352,'פעילויות המשרד'!$D:$D,0))))</f>
        <v/>
      </c>
      <c r="L352" s="275" t="str">
        <f>IF($E352="","",IF($D352="","",INDEX('פעילויות המשרד'!L:L,MATCH($D352,'פעילויות המשרד'!$D:$D,0))))</f>
        <v/>
      </c>
      <c r="M352" s="275" t="str">
        <f>IF($E352="","",IF($D352="","",INDEX('פעילויות המשרד'!X:X,MATCH($D352,'פעילויות המשרד'!$D:$D,0))))</f>
        <v/>
      </c>
      <c r="N352" s="102"/>
      <c r="O352" s="102"/>
      <c r="P352" s="100"/>
      <c r="Q352" s="100"/>
      <c r="R352" s="98"/>
      <c r="S352" s="101"/>
      <c r="T352" s="99"/>
      <c r="U352" s="103"/>
      <c r="V352" s="99"/>
      <c r="W352" s="103"/>
      <c r="X352" s="99"/>
      <c r="Y352" s="103"/>
      <c r="Z352" s="99"/>
      <c r="AA352" s="103"/>
      <c r="AB352" s="99"/>
      <c r="AC352" s="103"/>
      <c r="AD352" s="121" t="str">
        <f t="shared" si="20"/>
        <v/>
      </c>
      <c r="AE352" s="17"/>
      <c r="AI352" s="26">
        <f>ROWS($AI$7:$AI351)</f>
        <v>345</v>
      </c>
      <c r="AJ352" s="85" t="str">
        <f>IF(OR($T352="",$G352=""),"",MAX($AJ$7:$AN351)+1)</f>
        <v/>
      </c>
      <c r="AK352" s="85" t="str">
        <f>IF(OR(V352="",$G352=""),"",MAX($AJ$7:$AN351,$AJ352:AJ352)+1)</f>
        <v/>
      </c>
      <c r="AL352" s="85" t="str">
        <f>IF(OR(X352="",$G352=""),"",MAX($AJ$7:$AN351,$AJ352:AK352)+1)</f>
        <v/>
      </c>
      <c r="AM352" s="85" t="str">
        <f>IF(OR(Z352="",$G352=""),"",MAX($AJ$7:$AN351,$AJ352:AL352)+1)</f>
        <v/>
      </c>
      <c r="AN352" s="85" t="str">
        <f>IF(OR(AB352="",$G352=""),"",MAX($AJ$7:$AN351,$AJ352:AM352)+1)</f>
        <v/>
      </c>
      <c r="AP352" s="85" t="str">
        <f>IF($G352="","",MAX($AP$7:$AP351)+1)</f>
        <v/>
      </c>
      <c r="AQ352" s="85" t="str">
        <f>IF($G352="","",IF($Q352="","",RANK($Q352,$Q$8:$Q$1000,1)+COUNTIFS($Q$8:$Q352,$Q352)-1))</f>
        <v/>
      </c>
      <c r="AR352" s="85" t="str">
        <f>IF($G352="","",IF($AW352="","",RANK($AW352,$AW$8:$AW$1000,1)+COUNTIFS($AW$8:$AW352,$AW352)-1))</f>
        <v/>
      </c>
      <c r="AS352" s="85" t="str">
        <f>IF($G352="","",IF($AX352="","",RANK($AX352,$AX$8:$AX$1000,1)+COUNTIFS($AX$8:$AX352,$AX352)-1))</f>
        <v/>
      </c>
      <c r="AU352" s="85" t="str">
        <f t="shared" si="21"/>
        <v/>
      </c>
      <c r="AW352" s="209" t="str">
        <f ca="1">IF($G352="","",IF($Q352="","",IF(AND($S352&lt;1,$Q352&lt;TODAY()),$Q352,"")))</f>
        <v/>
      </c>
      <c r="AX352" s="209" t="str">
        <f t="shared" ca="1" si="23"/>
        <v/>
      </c>
    </row>
    <row r="353" spans="1:50">
      <c r="A353" s="20" t="str">
        <f>IF('יעדים משרדיים ותקשובים'!$E$7="","",'יעדים משרדיים ותקשובים'!$E$7)</f>
        <v>משרד ראש הממשלה</v>
      </c>
      <c r="B353" s="20" t="str">
        <f>IF('יעדים משרדיים ותקשובים'!$I$9="","",'יעדים משרדיים ותקשובים'!$I$9)</f>
        <v>pmo</v>
      </c>
      <c r="C353" s="26">
        <f>ROWS($C$7:$C352)</f>
        <v>346</v>
      </c>
      <c r="D353" s="26" t="str">
        <f>IF(E353="","",INDEX('פעילויות המשרד'!$D$8:$D$150,MATCH(E353,'פעילויות המשרד'!$E$8:$E$150,0)))</f>
        <v/>
      </c>
      <c r="E353" s="17"/>
      <c r="F353" s="26" t="str">
        <f>IF(G353="","",COUNTIFS($D$8:$D353,$D353))</f>
        <v/>
      </c>
      <c r="G353" s="344" t="str">
        <f>IF(OR($E353="",$H353=""),"",IFERROR(CONCATENATE($D353,".",COUNTIFS($D$8:$D353,$D353)),"טעות בהזנה"))</f>
        <v/>
      </c>
      <c r="H353" s="102"/>
      <c r="I353" s="275" t="str">
        <f>IF($E353="","",IF($D353="","",INDEX('פעילויות המשרד'!G:G,MATCH($D353,'פעילויות המשרד'!$D:$D,0))))</f>
        <v/>
      </c>
      <c r="J353" s="275" t="str">
        <f>IF($E353="","",IF($D353="","",INDEX('פעילויות המשרד'!H:H,MATCH($D353,'פעילויות המשרד'!$D:$D,0))))</f>
        <v/>
      </c>
      <c r="K353" s="275" t="str">
        <f>IF($E353="","",IF($D353="","",INDEX('פעילויות המשרד'!K:K,MATCH($D353,'פעילויות המשרד'!$D:$D,0))))</f>
        <v/>
      </c>
      <c r="L353" s="275" t="str">
        <f>IF($E353="","",IF($D353="","",INDEX('פעילויות המשרד'!L:L,MATCH($D353,'פעילויות המשרד'!$D:$D,0))))</f>
        <v/>
      </c>
      <c r="M353" s="275" t="str">
        <f>IF($E353="","",IF($D353="","",INDEX('פעילויות המשרד'!X:X,MATCH($D353,'פעילויות המשרד'!$D:$D,0))))</f>
        <v/>
      </c>
      <c r="N353" s="102"/>
      <c r="O353" s="102"/>
      <c r="P353" s="100"/>
      <c r="Q353" s="100"/>
      <c r="R353" s="98"/>
      <c r="S353" s="101"/>
      <c r="T353" s="99"/>
      <c r="U353" s="103"/>
      <c r="V353" s="99"/>
      <c r="W353" s="103"/>
      <c r="X353" s="99"/>
      <c r="Y353" s="103"/>
      <c r="Z353" s="99"/>
      <c r="AA353" s="103"/>
      <c r="AB353" s="99"/>
      <c r="AC353" s="103"/>
      <c r="AD353" s="121" t="str">
        <f t="shared" si="20"/>
        <v/>
      </c>
      <c r="AE353" s="17"/>
      <c r="AI353" s="26">
        <f>ROWS($AI$7:$AI352)</f>
        <v>346</v>
      </c>
      <c r="AJ353" s="85" t="str">
        <f>IF(OR($T353="",$G353=""),"",MAX($AJ$7:$AN352)+1)</f>
        <v/>
      </c>
      <c r="AK353" s="85" t="str">
        <f>IF(OR(V353="",$G353=""),"",MAX($AJ$7:$AN352,$AJ353:AJ353)+1)</f>
        <v/>
      </c>
      <c r="AL353" s="85" t="str">
        <f>IF(OR(X353="",$G353=""),"",MAX($AJ$7:$AN352,$AJ353:AK353)+1)</f>
        <v/>
      </c>
      <c r="AM353" s="85" t="str">
        <f>IF(OR(Z353="",$G353=""),"",MAX($AJ$7:$AN352,$AJ353:AL353)+1)</f>
        <v/>
      </c>
      <c r="AN353" s="85" t="str">
        <f>IF(OR(AB353="",$G353=""),"",MAX($AJ$7:$AN352,$AJ353:AM353)+1)</f>
        <v/>
      </c>
      <c r="AP353" s="85" t="str">
        <f>IF($G353="","",MAX($AP$7:$AP352)+1)</f>
        <v/>
      </c>
      <c r="AQ353" s="85" t="str">
        <f>IF($G353="","",IF($Q353="","",RANK($Q353,$Q$8:$Q$1000,1)+COUNTIFS($Q$8:$Q353,$Q353)-1))</f>
        <v/>
      </c>
      <c r="AR353" s="85" t="str">
        <f>IF($G353="","",IF($AW353="","",RANK($AW353,$AW$8:$AW$1000,1)+COUNTIFS($AW$8:$AW353,$AW353)-1))</f>
        <v/>
      </c>
      <c r="AS353" s="85" t="str">
        <f>IF($G353="","",IF($AX353="","",RANK($AX353,$AX$8:$AX$1000,1)+COUNTIFS($AX$8:$AX353,$AX353)-1))</f>
        <v/>
      </c>
      <c r="AU353" s="85" t="str">
        <f t="shared" si="21"/>
        <v/>
      </c>
      <c r="AW353" s="209" t="str">
        <f t="shared" ca="1" si="22"/>
        <v/>
      </c>
      <c r="AX353" s="209" t="str">
        <f t="shared" ca="1" si="23"/>
        <v/>
      </c>
    </row>
    <row r="354" spans="1:50">
      <c r="A354" s="20" t="str">
        <f>IF('יעדים משרדיים ותקשובים'!$E$7="","",'יעדים משרדיים ותקשובים'!$E$7)</f>
        <v>משרד ראש הממשלה</v>
      </c>
      <c r="B354" s="20" t="str">
        <f>IF('יעדים משרדיים ותקשובים'!$I$9="","",'יעדים משרדיים ותקשובים'!$I$9)</f>
        <v>pmo</v>
      </c>
      <c r="C354" s="26">
        <f>ROWS($C$7:$C353)</f>
        <v>347</v>
      </c>
      <c r="D354" s="26" t="str">
        <f>IF(E354="","",INDEX('פעילויות המשרד'!$D$8:$D$150,MATCH(E354,'פעילויות המשרד'!$E$8:$E$150,0)))</f>
        <v/>
      </c>
      <c r="E354" s="17"/>
      <c r="F354" s="26" t="str">
        <f>IF(G354="","",COUNTIFS($D$8:$D354,$D354))</f>
        <v/>
      </c>
      <c r="G354" s="344" t="str">
        <f>IF(OR($E354="",$H354=""),"",IFERROR(CONCATENATE($D354,".",COUNTIFS($D$8:$D354,$D354)),"טעות בהזנה"))</f>
        <v/>
      </c>
      <c r="H354" s="102"/>
      <c r="I354" s="275" t="str">
        <f>IF($E354="","",IF($D354="","",INDEX('פעילויות המשרד'!G:G,MATCH($D354,'פעילויות המשרד'!$D:$D,0))))</f>
        <v/>
      </c>
      <c r="J354" s="275" t="str">
        <f>IF($E354="","",IF($D354="","",INDEX('פעילויות המשרד'!H:H,MATCH($D354,'פעילויות המשרד'!$D:$D,0))))</f>
        <v/>
      </c>
      <c r="K354" s="275" t="str">
        <f>IF($E354="","",IF($D354="","",INDEX('פעילויות המשרד'!K:K,MATCH($D354,'פעילויות המשרד'!$D:$D,0))))</f>
        <v/>
      </c>
      <c r="L354" s="275" t="str">
        <f>IF($E354="","",IF($D354="","",INDEX('פעילויות המשרד'!L:L,MATCH($D354,'פעילויות המשרד'!$D:$D,0))))</f>
        <v/>
      </c>
      <c r="M354" s="275" t="str">
        <f>IF($E354="","",IF($D354="","",INDEX('פעילויות המשרד'!X:X,MATCH($D354,'פעילויות המשרד'!$D:$D,0))))</f>
        <v/>
      </c>
      <c r="N354" s="102"/>
      <c r="O354" s="102"/>
      <c r="P354" s="100"/>
      <c r="Q354" s="100"/>
      <c r="R354" s="98"/>
      <c r="S354" s="101"/>
      <c r="T354" s="99"/>
      <c r="U354" s="103"/>
      <c r="V354" s="99"/>
      <c r="W354" s="103"/>
      <c r="X354" s="99"/>
      <c r="Y354" s="103"/>
      <c r="Z354" s="99"/>
      <c r="AA354" s="103"/>
      <c r="AB354" s="99"/>
      <c r="AC354" s="103"/>
      <c r="AD354" s="121" t="str">
        <f t="shared" si="20"/>
        <v/>
      </c>
      <c r="AE354" s="17"/>
      <c r="AI354" s="26">
        <f>ROWS($AI$7:$AI353)</f>
        <v>347</v>
      </c>
      <c r="AJ354" s="85" t="str">
        <f>IF(OR($T354="",$G354=""),"",MAX($AJ$7:$AN353)+1)</f>
        <v/>
      </c>
      <c r="AK354" s="85" t="str">
        <f>IF(OR(V354="",$G354=""),"",MAX($AJ$7:$AN353,$AJ354:AJ354)+1)</f>
        <v/>
      </c>
      <c r="AL354" s="85" t="str">
        <f>IF(OR(X354="",$G354=""),"",MAX($AJ$7:$AN353,$AJ354:AK354)+1)</f>
        <v/>
      </c>
      <c r="AM354" s="85" t="str">
        <f>IF(OR(Z354="",$G354=""),"",MAX($AJ$7:$AN353,$AJ354:AL354)+1)</f>
        <v/>
      </c>
      <c r="AN354" s="85" t="str">
        <f>IF(OR(AB354="",$G354=""),"",MAX($AJ$7:$AN353,$AJ354:AM354)+1)</f>
        <v/>
      </c>
      <c r="AP354" s="85" t="str">
        <f>IF($G354="","",MAX($AP$7:$AP353)+1)</f>
        <v/>
      </c>
      <c r="AQ354" s="85" t="str">
        <f>IF($G354="","",IF($Q354="","",RANK($Q354,$Q$8:$Q$1000,1)+COUNTIFS($Q$8:$Q354,$Q354)-1))</f>
        <v/>
      </c>
      <c r="AR354" s="85" t="str">
        <f>IF($G354="","",IF($AW354="","",RANK($AW354,$AW$8:$AW$1000,1)+COUNTIFS($AW$8:$AW354,$AW354)-1))</f>
        <v/>
      </c>
      <c r="AS354" s="85" t="str">
        <f>IF($G354="","",IF($AX354="","",RANK($AX354,$AX$8:$AX$1000,1)+COUNTIFS($AX$8:$AX354,$AX354)-1))</f>
        <v/>
      </c>
      <c r="AU354" s="85" t="str">
        <f t="shared" si="21"/>
        <v/>
      </c>
      <c r="AW354" s="209" t="str">
        <f t="shared" ca="1" si="22"/>
        <v/>
      </c>
      <c r="AX354" s="209" t="str">
        <f t="shared" ca="1" si="23"/>
        <v/>
      </c>
    </row>
    <row r="355" spans="1:50">
      <c r="A355" s="20" t="str">
        <f>IF('יעדים משרדיים ותקשובים'!$E$7="","",'יעדים משרדיים ותקשובים'!$E$7)</f>
        <v>משרד ראש הממשלה</v>
      </c>
      <c r="B355" s="20" t="str">
        <f>IF('יעדים משרדיים ותקשובים'!$I$9="","",'יעדים משרדיים ותקשובים'!$I$9)</f>
        <v>pmo</v>
      </c>
      <c r="C355" s="26">
        <f>ROWS($C$7:$C354)</f>
        <v>348</v>
      </c>
      <c r="D355" s="26" t="str">
        <f>IF(E355="","",INDEX('פעילויות המשרד'!$D$8:$D$150,MATCH(E355,'פעילויות המשרד'!$E$8:$E$150,0)))</f>
        <v/>
      </c>
      <c r="E355" s="17"/>
      <c r="F355" s="26" t="str">
        <f>IF(G355="","",COUNTIFS($D$8:$D355,$D355))</f>
        <v/>
      </c>
      <c r="G355" s="344" t="str">
        <f>IF(OR($E355="",$H355=""),"",IFERROR(CONCATENATE($D355,".",COUNTIFS($D$8:$D355,$D355)),"טעות בהזנה"))</f>
        <v/>
      </c>
      <c r="H355" s="102"/>
      <c r="I355" s="275" t="str">
        <f>IF($E355="","",IF($D355="","",INDEX('פעילויות המשרד'!G:G,MATCH($D355,'פעילויות המשרד'!$D:$D,0))))</f>
        <v/>
      </c>
      <c r="J355" s="275" t="str">
        <f>IF($E355="","",IF($D355="","",INDEX('פעילויות המשרד'!H:H,MATCH($D355,'פעילויות המשרד'!$D:$D,0))))</f>
        <v/>
      </c>
      <c r="K355" s="275" t="str">
        <f>IF($E355="","",IF($D355="","",INDEX('פעילויות המשרד'!K:K,MATCH($D355,'פעילויות המשרד'!$D:$D,0))))</f>
        <v/>
      </c>
      <c r="L355" s="275" t="str">
        <f>IF($E355="","",IF($D355="","",INDEX('פעילויות המשרד'!L:L,MATCH($D355,'פעילויות המשרד'!$D:$D,0))))</f>
        <v/>
      </c>
      <c r="M355" s="275" t="str">
        <f>IF($E355="","",IF($D355="","",INDEX('פעילויות המשרד'!X:X,MATCH($D355,'פעילויות המשרד'!$D:$D,0))))</f>
        <v/>
      </c>
      <c r="N355" s="102"/>
      <c r="O355" s="102"/>
      <c r="P355" s="100"/>
      <c r="Q355" s="100"/>
      <c r="R355" s="98"/>
      <c r="S355" s="101"/>
      <c r="T355" s="99"/>
      <c r="U355" s="103"/>
      <c r="V355" s="99"/>
      <c r="W355" s="103"/>
      <c r="X355" s="99"/>
      <c r="Y355" s="103"/>
      <c r="Z355" s="99"/>
      <c r="AA355" s="103"/>
      <c r="AB355" s="99"/>
      <c r="AC355" s="103"/>
      <c r="AD355" s="121" t="str">
        <f t="shared" si="20"/>
        <v/>
      </c>
      <c r="AE355" s="17"/>
      <c r="AI355" s="26">
        <f>ROWS($AI$7:$AI354)</f>
        <v>348</v>
      </c>
      <c r="AJ355" s="85" t="str">
        <f>IF(OR($T355="",$G355=""),"",MAX($AJ$7:$AN354)+1)</f>
        <v/>
      </c>
      <c r="AK355" s="85" t="str">
        <f>IF(OR(V355="",$G355=""),"",MAX($AJ$7:$AN354,$AJ355:AJ355)+1)</f>
        <v/>
      </c>
      <c r="AL355" s="85" t="str">
        <f>IF(OR(X355="",$G355=""),"",MAX($AJ$7:$AN354,$AJ355:AK355)+1)</f>
        <v/>
      </c>
      <c r="AM355" s="85" t="str">
        <f>IF(OR(Z355="",$G355=""),"",MAX($AJ$7:$AN354,$AJ355:AL355)+1)</f>
        <v/>
      </c>
      <c r="AN355" s="85" t="str">
        <f>IF(OR(AB355="",$G355=""),"",MAX($AJ$7:$AN354,$AJ355:AM355)+1)</f>
        <v/>
      </c>
      <c r="AP355" s="85" t="str">
        <f>IF($G355="","",MAX($AP$7:$AP354)+1)</f>
        <v/>
      </c>
      <c r="AQ355" s="85" t="str">
        <f>IF($G355="","",IF($Q355="","",RANK($Q355,$Q$8:$Q$1000,1)+COUNTIFS($Q$8:$Q355,$Q355)-1))</f>
        <v/>
      </c>
      <c r="AR355" s="85" t="str">
        <f>IF($G355="","",IF($AW355="","",RANK($AW355,$AW$8:$AW$1000,1)+COUNTIFS($AW$8:$AW355,$AW355)-1))</f>
        <v/>
      </c>
      <c r="AS355" s="85" t="str">
        <f>IF($G355="","",IF($AX355="","",RANK($AX355,$AX$8:$AX$1000,1)+COUNTIFS($AX$8:$AX355,$AX355)-1))</f>
        <v/>
      </c>
      <c r="AU355" s="85" t="str">
        <f t="shared" si="21"/>
        <v/>
      </c>
      <c r="AW355" s="209" t="str">
        <f t="shared" ca="1" si="22"/>
        <v/>
      </c>
      <c r="AX355" s="209" t="str">
        <f t="shared" ca="1" si="23"/>
        <v/>
      </c>
    </row>
    <row r="356" spans="1:50">
      <c r="A356" s="20" t="str">
        <f>IF('יעדים משרדיים ותקשובים'!$E$7="","",'יעדים משרדיים ותקשובים'!$E$7)</f>
        <v>משרד ראש הממשלה</v>
      </c>
      <c r="B356" s="20" t="str">
        <f>IF('יעדים משרדיים ותקשובים'!$I$9="","",'יעדים משרדיים ותקשובים'!$I$9)</f>
        <v>pmo</v>
      </c>
      <c r="C356" s="26">
        <f>ROWS($C$7:$C355)</f>
        <v>349</v>
      </c>
      <c r="D356" s="26" t="str">
        <f>IF(E356="","",INDEX('פעילויות המשרד'!$D$8:$D$150,MATCH(E356,'פעילויות המשרד'!$E$8:$E$150,0)))</f>
        <v/>
      </c>
      <c r="E356" s="17"/>
      <c r="F356" s="26" t="str">
        <f>IF(G356="","",COUNTIFS($D$8:$D356,$D356))</f>
        <v/>
      </c>
      <c r="G356" s="344" t="str">
        <f>IF(OR($E356="",$H356=""),"",IFERROR(CONCATENATE($D356,".",COUNTIFS($D$8:$D356,$D356)),"טעות בהזנה"))</f>
        <v/>
      </c>
      <c r="H356" s="102"/>
      <c r="I356" s="275" t="str">
        <f>IF($E356="","",IF($D356="","",INDEX('פעילויות המשרד'!G:G,MATCH($D356,'פעילויות המשרד'!$D:$D,0))))</f>
        <v/>
      </c>
      <c r="J356" s="275" t="str">
        <f>IF($E356="","",IF($D356="","",INDEX('פעילויות המשרד'!H:H,MATCH($D356,'פעילויות המשרד'!$D:$D,0))))</f>
        <v/>
      </c>
      <c r="K356" s="275" t="str">
        <f>IF($E356="","",IF($D356="","",INDEX('פעילויות המשרד'!K:K,MATCH($D356,'פעילויות המשרד'!$D:$D,0))))</f>
        <v/>
      </c>
      <c r="L356" s="275" t="str">
        <f>IF($E356="","",IF($D356="","",INDEX('פעילויות המשרד'!L:L,MATCH($D356,'פעילויות המשרד'!$D:$D,0))))</f>
        <v/>
      </c>
      <c r="M356" s="275" t="str">
        <f>IF($E356="","",IF($D356="","",INDEX('פעילויות המשרד'!X:X,MATCH($D356,'פעילויות המשרד'!$D:$D,0))))</f>
        <v/>
      </c>
      <c r="N356" s="102"/>
      <c r="O356" s="102"/>
      <c r="P356" s="100"/>
      <c r="Q356" s="100"/>
      <c r="R356" s="98"/>
      <c r="S356" s="101"/>
      <c r="T356" s="99"/>
      <c r="U356" s="103"/>
      <c r="V356" s="99"/>
      <c r="W356" s="103"/>
      <c r="X356" s="99"/>
      <c r="Y356" s="103"/>
      <c r="Z356" s="99"/>
      <c r="AA356" s="103"/>
      <c r="AB356" s="99"/>
      <c r="AC356" s="103"/>
      <c r="AD356" s="121" t="str">
        <f t="shared" si="20"/>
        <v/>
      </c>
      <c r="AE356" s="17"/>
      <c r="AI356" s="26">
        <f>ROWS($AI$7:$AI355)</f>
        <v>349</v>
      </c>
      <c r="AJ356" s="85" t="str">
        <f>IF(OR($T356="",$G356=""),"",MAX($AJ$7:$AN355)+1)</f>
        <v/>
      </c>
      <c r="AK356" s="85" t="str">
        <f>IF(OR(V356="",$G356=""),"",MAX($AJ$7:$AN355,$AJ356:AJ356)+1)</f>
        <v/>
      </c>
      <c r="AL356" s="85" t="str">
        <f>IF(OR(X356="",$G356=""),"",MAX($AJ$7:$AN355,$AJ356:AK356)+1)</f>
        <v/>
      </c>
      <c r="AM356" s="85" t="str">
        <f>IF(OR(Z356="",$G356=""),"",MAX($AJ$7:$AN355,$AJ356:AL356)+1)</f>
        <v/>
      </c>
      <c r="AN356" s="85" t="str">
        <f>IF(OR(AB356="",$G356=""),"",MAX($AJ$7:$AN355,$AJ356:AM356)+1)</f>
        <v/>
      </c>
      <c r="AP356" s="85" t="str">
        <f>IF($G356="","",MAX($AP$7:$AP355)+1)</f>
        <v/>
      </c>
      <c r="AQ356" s="85" t="str">
        <f>IF($G356="","",IF($Q356="","",RANK($Q356,$Q$8:$Q$1000,1)+COUNTIFS($Q$8:$Q356,$Q356)-1))</f>
        <v/>
      </c>
      <c r="AR356" s="85" t="str">
        <f>IF($G356="","",IF($AW356="","",RANK($AW356,$AW$8:$AW$1000,1)+COUNTIFS($AW$8:$AW356,$AW356)-1))</f>
        <v/>
      </c>
      <c r="AS356" s="85" t="str">
        <f>IF($G356="","",IF($AX356="","",RANK($AX356,$AX$8:$AX$1000,1)+COUNTIFS($AX$8:$AX356,$AX356)-1))</f>
        <v/>
      </c>
      <c r="AU356" s="85" t="str">
        <f t="shared" si="21"/>
        <v/>
      </c>
      <c r="AW356" s="209" t="str">
        <f t="shared" ca="1" si="22"/>
        <v/>
      </c>
      <c r="AX356" s="209" t="str">
        <f t="shared" ca="1" si="23"/>
        <v/>
      </c>
    </row>
    <row r="357" spans="1:50">
      <c r="A357" s="20" t="str">
        <f>IF('יעדים משרדיים ותקשובים'!$E$7="","",'יעדים משרדיים ותקשובים'!$E$7)</f>
        <v>משרד ראש הממשלה</v>
      </c>
      <c r="B357" s="20" t="str">
        <f>IF('יעדים משרדיים ותקשובים'!$I$9="","",'יעדים משרדיים ותקשובים'!$I$9)</f>
        <v>pmo</v>
      </c>
      <c r="C357" s="26">
        <f>ROWS($C$7:$C356)</f>
        <v>350</v>
      </c>
      <c r="D357" s="26" t="str">
        <f>IF(E357="","",INDEX('פעילויות המשרד'!$D$8:$D$150,MATCH(E357,'פעילויות המשרד'!$E$8:$E$150,0)))</f>
        <v/>
      </c>
      <c r="E357" s="17"/>
      <c r="F357" s="26" t="str">
        <f>IF(G357="","",COUNTIFS($D$8:$D357,$D357))</f>
        <v/>
      </c>
      <c r="G357" s="344" t="str">
        <f>IF(OR($E357="",$H357=""),"",IFERROR(CONCATENATE($D357,".",COUNTIFS($D$8:$D357,$D357)),"טעות בהזנה"))</f>
        <v/>
      </c>
      <c r="H357" s="102"/>
      <c r="I357" s="275" t="str">
        <f>IF($E357="","",IF($D357="","",INDEX('פעילויות המשרד'!G:G,MATCH($D357,'פעילויות המשרד'!$D:$D,0))))</f>
        <v/>
      </c>
      <c r="J357" s="275" t="str">
        <f>IF($E357="","",IF($D357="","",INDEX('פעילויות המשרד'!H:H,MATCH($D357,'פעילויות המשרד'!$D:$D,0))))</f>
        <v/>
      </c>
      <c r="K357" s="275" t="str">
        <f>IF($E357="","",IF($D357="","",INDEX('פעילויות המשרד'!K:K,MATCH($D357,'פעילויות המשרד'!$D:$D,0))))</f>
        <v/>
      </c>
      <c r="L357" s="275" t="str">
        <f>IF($E357="","",IF($D357="","",INDEX('פעילויות המשרד'!L:L,MATCH($D357,'פעילויות המשרד'!$D:$D,0))))</f>
        <v/>
      </c>
      <c r="M357" s="275" t="str">
        <f>IF($E357="","",IF($D357="","",INDEX('פעילויות המשרד'!X:X,MATCH($D357,'פעילויות המשרד'!$D:$D,0))))</f>
        <v/>
      </c>
      <c r="N357" s="102"/>
      <c r="O357" s="102"/>
      <c r="P357" s="100"/>
      <c r="Q357" s="100"/>
      <c r="R357" s="98"/>
      <c r="S357" s="101"/>
      <c r="T357" s="99"/>
      <c r="U357" s="103"/>
      <c r="V357" s="99"/>
      <c r="W357" s="103"/>
      <c r="X357" s="99"/>
      <c r="Y357" s="103"/>
      <c r="Z357" s="99"/>
      <c r="AA357" s="103"/>
      <c r="AB357" s="99"/>
      <c r="AC357" s="103"/>
      <c r="AD357" s="121" t="str">
        <f t="shared" si="20"/>
        <v/>
      </c>
      <c r="AE357" s="17"/>
      <c r="AI357" s="26">
        <f>ROWS($AI$7:$AI356)</f>
        <v>350</v>
      </c>
      <c r="AJ357" s="85" t="str">
        <f>IF(OR($T357="",$G357=""),"",MAX($AJ$7:$AN356)+1)</f>
        <v/>
      </c>
      <c r="AK357" s="85" t="str">
        <f>IF(OR(V357="",$G357=""),"",MAX($AJ$7:$AN356,$AJ357:AJ357)+1)</f>
        <v/>
      </c>
      <c r="AL357" s="85" t="str">
        <f>IF(OR(X357="",$G357=""),"",MAX($AJ$7:$AN356,$AJ357:AK357)+1)</f>
        <v/>
      </c>
      <c r="AM357" s="85" t="str">
        <f>IF(OR(Z357="",$G357=""),"",MAX($AJ$7:$AN356,$AJ357:AL357)+1)</f>
        <v/>
      </c>
      <c r="AN357" s="85" t="str">
        <f>IF(OR(AB357="",$G357=""),"",MAX($AJ$7:$AN356,$AJ357:AM357)+1)</f>
        <v/>
      </c>
      <c r="AP357" s="85" t="str">
        <f>IF($G357="","",MAX($AP$7:$AP356)+1)</f>
        <v/>
      </c>
      <c r="AQ357" s="85" t="str">
        <f>IF($G357="","",IF($Q357="","",RANK($Q357,$Q$8:$Q$1000,1)+COUNTIFS($Q$8:$Q357,$Q357)-1))</f>
        <v/>
      </c>
      <c r="AR357" s="85" t="str">
        <f>IF($G357="","",IF($AW357="","",RANK($AW357,$AW$8:$AW$1000,1)+COUNTIFS($AW$8:$AW357,$AW357)-1))</f>
        <v/>
      </c>
      <c r="AS357" s="85" t="str">
        <f>IF($G357="","",IF($AX357="","",RANK($AX357,$AX$8:$AX$1000,1)+COUNTIFS($AX$8:$AX357,$AX357)-1))</f>
        <v/>
      </c>
      <c r="AU357" s="85" t="str">
        <f t="shared" si="21"/>
        <v/>
      </c>
      <c r="AW357" s="209" t="str">
        <f t="shared" ca="1" si="22"/>
        <v/>
      </c>
      <c r="AX357" s="209" t="str">
        <f t="shared" ca="1" si="23"/>
        <v/>
      </c>
    </row>
    <row r="358" spans="1:50">
      <c r="A358" s="20" t="str">
        <f>IF('יעדים משרדיים ותקשובים'!$E$7="","",'יעדים משרדיים ותקשובים'!$E$7)</f>
        <v>משרד ראש הממשלה</v>
      </c>
      <c r="B358" s="20" t="str">
        <f>IF('יעדים משרדיים ותקשובים'!$I$9="","",'יעדים משרדיים ותקשובים'!$I$9)</f>
        <v>pmo</v>
      </c>
      <c r="C358" s="26">
        <f>ROWS($C$7:$C357)</f>
        <v>351</v>
      </c>
      <c r="D358" s="26" t="str">
        <f>IF(E358="","",INDEX('פעילויות המשרד'!$D$8:$D$150,MATCH(E358,'פעילויות המשרד'!$E$8:$E$150,0)))</f>
        <v/>
      </c>
      <c r="E358" s="17"/>
      <c r="F358" s="26" t="str">
        <f>IF(G358="","",COUNTIFS($D$8:$D358,$D358))</f>
        <v/>
      </c>
      <c r="G358" s="344" t="str">
        <f>IF(OR($E358="",$H358=""),"",IFERROR(CONCATENATE($D358,".",COUNTIFS($D$8:$D358,$D358)),"טעות בהזנה"))</f>
        <v/>
      </c>
      <c r="H358" s="99"/>
      <c r="I358" s="275" t="str">
        <f>IF($E358="","",IF($D358="","",INDEX('פעילויות המשרד'!G:G,MATCH($D358,'פעילויות המשרד'!$D:$D,0))))</f>
        <v/>
      </c>
      <c r="J358" s="275" t="str">
        <f>IF($E358="","",IF($D358="","",INDEX('פעילויות המשרד'!H:H,MATCH($D358,'פעילויות המשרד'!$D:$D,0))))</f>
        <v/>
      </c>
      <c r="K358" s="275" t="str">
        <f>IF($E358="","",IF($D358="","",INDEX('פעילויות המשרד'!K:K,MATCH($D358,'פעילויות המשרד'!$D:$D,0))))</f>
        <v/>
      </c>
      <c r="L358" s="275" t="str">
        <f>IF($E358="","",IF($D358="","",INDEX('פעילויות המשרד'!L:L,MATCH($D358,'פעילויות המשרד'!$D:$D,0))))</f>
        <v/>
      </c>
      <c r="M358" s="275" t="str">
        <f>IF($E358="","",IF($D358="","",INDEX('פעילויות המשרד'!X:X,MATCH($D358,'פעילויות המשרד'!$D:$D,0))))</f>
        <v/>
      </c>
      <c r="N358" s="99"/>
      <c r="O358" s="99"/>
      <c r="P358" s="100"/>
      <c r="Q358" s="100"/>
      <c r="R358" s="98"/>
      <c r="S358" s="101"/>
      <c r="T358" s="99"/>
      <c r="U358" s="103"/>
      <c r="V358" s="99"/>
      <c r="W358" s="103"/>
      <c r="X358" s="99"/>
      <c r="Y358" s="103"/>
      <c r="Z358" s="99"/>
      <c r="AA358" s="103"/>
      <c r="AB358" s="99"/>
      <c r="AC358" s="103"/>
      <c r="AD358" s="121" t="str">
        <f t="shared" si="20"/>
        <v/>
      </c>
      <c r="AE358" s="92"/>
      <c r="AI358" s="26">
        <f>ROWS($AI$7:$AI357)</f>
        <v>351</v>
      </c>
      <c r="AJ358" s="85" t="str">
        <f>IF(OR($T358="",$G358=""),"",MAX($AJ$7:$AN357)+1)</f>
        <v/>
      </c>
      <c r="AK358" s="85" t="str">
        <f>IF(OR(V358="",$G358=""),"",MAX($AJ$7:$AN357,$AJ358:AJ358)+1)</f>
        <v/>
      </c>
      <c r="AL358" s="85" t="str">
        <f>IF(OR(X358="",$G358=""),"",MAX($AJ$7:$AN357,$AJ358:AK358)+1)</f>
        <v/>
      </c>
      <c r="AM358" s="85" t="str">
        <f>IF(OR(Z358="",$G358=""),"",MAX($AJ$7:$AN357,$AJ358:AL358)+1)</f>
        <v/>
      </c>
      <c r="AN358" s="85" t="str">
        <f>IF(OR(AB358="",$G358=""),"",MAX($AJ$7:$AN357,$AJ358:AM358)+1)</f>
        <v/>
      </c>
      <c r="AP358" s="85" t="str">
        <f>IF($G358="","",MAX($AP$7:$AP357)+1)</f>
        <v/>
      </c>
      <c r="AQ358" s="85" t="str">
        <f>IF($G358="","",IF($Q358="","",RANK($Q358,$Q$8:$Q$1000,1)+COUNTIFS($Q$8:$Q358,$Q358)-1))</f>
        <v/>
      </c>
      <c r="AR358" s="85" t="str">
        <f>IF($G358="","",IF($AW358="","",RANK($AW358,$AW$8:$AW$1000,1)+COUNTIFS($AW$8:$AW358,$AW358)-1))</f>
        <v/>
      </c>
      <c r="AS358" s="85" t="str">
        <f>IF($G358="","",IF($AX358="","",RANK($AX358,$AX$8:$AX$1000,1)+COUNTIFS($AX$8:$AX358,$AX358)-1))</f>
        <v/>
      </c>
      <c r="AU358" s="85" t="str">
        <f t="shared" si="21"/>
        <v/>
      </c>
      <c r="AW358" s="209" t="str">
        <f ca="1">IF($G358="","",IF($Q358="","",IF(AND($S358&lt;1,$Q358&lt;TODAY()),$Q358,"")))</f>
        <v/>
      </c>
      <c r="AX358" s="209" t="str">
        <f t="shared" ca="1" si="23"/>
        <v/>
      </c>
    </row>
    <row r="359" spans="1:50">
      <c r="A359" s="20" t="str">
        <f>IF('יעדים משרדיים ותקשובים'!$E$7="","",'יעדים משרדיים ותקשובים'!$E$7)</f>
        <v>משרד ראש הממשלה</v>
      </c>
      <c r="B359" s="20" t="str">
        <f>IF('יעדים משרדיים ותקשובים'!$I$9="","",'יעדים משרדיים ותקשובים'!$I$9)</f>
        <v>pmo</v>
      </c>
      <c r="C359" s="26">
        <f>ROWS($C$7:$C358)</f>
        <v>352</v>
      </c>
      <c r="D359" s="26" t="str">
        <f>IF(E359="","",INDEX('פעילויות המשרד'!$D$8:$D$150,MATCH(E359,'פעילויות המשרד'!$E$8:$E$150,0)))</f>
        <v/>
      </c>
      <c r="E359" s="17"/>
      <c r="F359" s="26" t="str">
        <f>IF(G359="","",COUNTIFS($D$8:$D359,$D359))</f>
        <v/>
      </c>
      <c r="G359" s="344" t="str">
        <f>IF(OR($E359="",$H359=""),"",IFERROR(CONCATENATE($D359,".",COUNTIFS($D$8:$D359,$D359)),"טעות בהזנה"))</f>
        <v/>
      </c>
      <c r="H359" s="99"/>
      <c r="I359" s="275" t="str">
        <f>IF($E359="","",IF($D359="","",INDEX('פעילויות המשרד'!G:G,MATCH($D359,'פעילויות המשרד'!$D:$D,0))))</f>
        <v/>
      </c>
      <c r="J359" s="275" t="str">
        <f>IF($E359="","",IF($D359="","",INDEX('פעילויות המשרד'!H:H,MATCH($D359,'פעילויות המשרד'!$D:$D,0))))</f>
        <v/>
      </c>
      <c r="K359" s="275" t="str">
        <f>IF($E359="","",IF($D359="","",INDEX('פעילויות המשרד'!K:K,MATCH($D359,'פעילויות המשרד'!$D:$D,0))))</f>
        <v/>
      </c>
      <c r="L359" s="275" t="str">
        <f>IF($E359="","",IF($D359="","",INDEX('פעילויות המשרד'!L:L,MATCH($D359,'פעילויות המשרד'!$D:$D,0))))</f>
        <v/>
      </c>
      <c r="M359" s="275" t="str">
        <f>IF($E359="","",IF($D359="","",INDEX('פעילויות המשרד'!X:X,MATCH($D359,'פעילויות המשרד'!$D:$D,0))))</f>
        <v/>
      </c>
      <c r="N359" s="99"/>
      <c r="O359" s="99"/>
      <c r="P359" s="100"/>
      <c r="Q359" s="100"/>
      <c r="R359" s="98"/>
      <c r="S359" s="101"/>
      <c r="T359" s="99"/>
      <c r="U359" s="103"/>
      <c r="V359" s="99"/>
      <c r="W359" s="103"/>
      <c r="X359" s="99"/>
      <c r="Y359" s="103"/>
      <c r="Z359" s="99"/>
      <c r="AA359" s="103"/>
      <c r="AB359" s="99"/>
      <c r="AC359" s="103"/>
      <c r="AD359" s="121" t="str">
        <f t="shared" si="20"/>
        <v/>
      </c>
      <c r="AE359" s="92"/>
      <c r="AI359" s="26">
        <f>ROWS($AI$7:$AI358)</f>
        <v>352</v>
      </c>
      <c r="AJ359" s="85" t="str">
        <f>IF(OR($T359="",$G359=""),"",MAX($AJ$7:$AN358)+1)</f>
        <v/>
      </c>
      <c r="AK359" s="85" t="str">
        <f>IF(OR(V359="",$G359=""),"",MAX($AJ$7:$AN358,$AJ359:AJ359)+1)</f>
        <v/>
      </c>
      <c r="AL359" s="85" t="str">
        <f>IF(OR(X359="",$G359=""),"",MAX($AJ$7:$AN358,$AJ359:AK359)+1)</f>
        <v/>
      </c>
      <c r="AM359" s="85" t="str">
        <f>IF(OR(Z359="",$G359=""),"",MAX($AJ$7:$AN358,$AJ359:AL359)+1)</f>
        <v/>
      </c>
      <c r="AN359" s="85" t="str">
        <f>IF(OR(AB359="",$G359=""),"",MAX($AJ$7:$AN358,$AJ359:AM359)+1)</f>
        <v/>
      </c>
      <c r="AP359" s="85" t="str">
        <f>IF($G359="","",MAX($AP$7:$AP358)+1)</f>
        <v/>
      </c>
      <c r="AQ359" s="85" t="str">
        <f>IF($G359="","",IF($Q359="","",RANK($Q359,$Q$8:$Q$1000,1)+COUNTIFS($Q$8:$Q359,$Q359)-1))</f>
        <v/>
      </c>
      <c r="AR359" s="85" t="str">
        <f>IF($G359="","",IF($AW359="","",RANK($AW359,$AW$8:$AW$1000,1)+COUNTIFS($AW$8:$AW359,$AW359)-1))</f>
        <v/>
      </c>
      <c r="AS359" s="85" t="str">
        <f>IF($G359="","",IF($AX359="","",RANK($AX359,$AX$8:$AX$1000,1)+COUNTIFS($AX$8:$AX359,$AX359)-1))</f>
        <v/>
      </c>
      <c r="AU359" s="85" t="str">
        <f t="shared" si="21"/>
        <v/>
      </c>
      <c r="AW359" s="209" t="str">
        <f ca="1">IF($G359="","",IF($Q359="","",IF(AND($S359&lt;1,$Q359&lt;TODAY()),$Q359,"")))</f>
        <v/>
      </c>
      <c r="AX359" s="209" t="str">
        <f t="shared" ca="1" si="23"/>
        <v/>
      </c>
    </row>
    <row r="360" spans="1:50">
      <c r="A360" s="20" t="str">
        <f>IF('יעדים משרדיים ותקשובים'!$E$7="","",'יעדים משרדיים ותקשובים'!$E$7)</f>
        <v>משרד ראש הממשלה</v>
      </c>
      <c r="B360" s="20" t="str">
        <f>IF('יעדים משרדיים ותקשובים'!$I$9="","",'יעדים משרדיים ותקשובים'!$I$9)</f>
        <v>pmo</v>
      </c>
      <c r="C360" s="26">
        <f>ROWS($C$7:$C359)</f>
        <v>353</v>
      </c>
      <c r="D360" s="26" t="str">
        <f>IF(E360="","",INDEX('פעילויות המשרד'!$D$8:$D$150,MATCH(E360,'פעילויות המשרד'!$E$8:$E$150,0)))</f>
        <v/>
      </c>
      <c r="E360" s="17"/>
      <c r="F360" s="26" t="str">
        <f>IF(G360="","",COUNTIFS($D$8:$D360,$D360))</f>
        <v/>
      </c>
      <c r="G360" s="344" t="str">
        <f>IF(OR($E360="",$H360=""),"",IFERROR(CONCATENATE($D360,".",COUNTIFS($D$8:$D360,$D360)),"טעות בהזנה"))</f>
        <v/>
      </c>
      <c r="H360" s="99"/>
      <c r="I360" s="275" t="str">
        <f>IF($E360="","",IF($D360="","",INDEX('פעילויות המשרד'!G:G,MATCH($D360,'פעילויות המשרד'!$D:$D,0))))</f>
        <v/>
      </c>
      <c r="J360" s="275" t="str">
        <f>IF($E360="","",IF($D360="","",INDEX('פעילויות המשרד'!H:H,MATCH($D360,'פעילויות המשרד'!$D:$D,0))))</f>
        <v/>
      </c>
      <c r="K360" s="275" t="str">
        <f>IF($E360="","",IF($D360="","",INDEX('פעילויות המשרד'!K:K,MATCH($D360,'פעילויות המשרד'!$D:$D,0))))</f>
        <v/>
      </c>
      <c r="L360" s="275" t="str">
        <f>IF($E360="","",IF($D360="","",INDEX('פעילויות המשרד'!L:L,MATCH($D360,'פעילויות המשרד'!$D:$D,0))))</f>
        <v/>
      </c>
      <c r="M360" s="275" t="str">
        <f>IF($E360="","",IF($D360="","",INDEX('פעילויות המשרד'!X:X,MATCH($D360,'פעילויות המשרד'!$D:$D,0))))</f>
        <v/>
      </c>
      <c r="N360" s="99"/>
      <c r="O360" s="99"/>
      <c r="P360" s="100"/>
      <c r="Q360" s="100"/>
      <c r="R360" s="98"/>
      <c r="S360" s="101"/>
      <c r="T360" s="99"/>
      <c r="U360" s="103"/>
      <c r="V360" s="99"/>
      <c r="W360" s="103"/>
      <c r="X360" s="99"/>
      <c r="Y360" s="103"/>
      <c r="Z360" s="99"/>
      <c r="AA360" s="103"/>
      <c r="AB360" s="99"/>
      <c r="AC360" s="103"/>
      <c r="AD360" s="121" t="str">
        <f t="shared" si="20"/>
        <v/>
      </c>
      <c r="AE360" s="92"/>
      <c r="AI360" s="26">
        <f>ROWS($AI$7:$AI359)</f>
        <v>353</v>
      </c>
      <c r="AJ360" s="85" t="str">
        <f>IF(OR($T360="",$G360=""),"",MAX($AJ$7:$AN359)+1)</f>
        <v/>
      </c>
      <c r="AK360" s="85" t="str">
        <f>IF(OR(V360="",$G360=""),"",MAX($AJ$7:$AN359,$AJ360:AJ360)+1)</f>
        <v/>
      </c>
      <c r="AL360" s="85" t="str">
        <f>IF(OR(X360="",$G360=""),"",MAX($AJ$7:$AN359,$AJ360:AK360)+1)</f>
        <v/>
      </c>
      <c r="AM360" s="85" t="str">
        <f>IF(OR(Z360="",$G360=""),"",MAX($AJ$7:$AN359,$AJ360:AL360)+1)</f>
        <v/>
      </c>
      <c r="AN360" s="85" t="str">
        <f>IF(OR(AB360="",$G360=""),"",MAX($AJ$7:$AN359,$AJ360:AM360)+1)</f>
        <v/>
      </c>
      <c r="AP360" s="85" t="str">
        <f>IF($G360="","",MAX($AP$7:$AP359)+1)</f>
        <v/>
      </c>
      <c r="AQ360" s="85" t="str">
        <f>IF($G360="","",IF($Q360="","",RANK($Q360,$Q$8:$Q$1000,1)+COUNTIFS($Q$8:$Q360,$Q360)-1))</f>
        <v/>
      </c>
      <c r="AR360" s="85" t="str">
        <f>IF($G360="","",IF($AW360="","",RANK($AW360,$AW$8:$AW$1000,1)+COUNTIFS($AW$8:$AW360,$AW360)-1))</f>
        <v/>
      </c>
      <c r="AS360" s="85" t="str">
        <f>IF($G360="","",IF($AX360="","",RANK($AX360,$AX$8:$AX$1000,1)+COUNTIFS($AX$8:$AX360,$AX360)-1))</f>
        <v/>
      </c>
      <c r="AU360" s="85" t="str">
        <f t="shared" si="21"/>
        <v/>
      </c>
      <c r="AW360" s="209" t="str">
        <f ca="1">IF($G360="","",IF($Q360="","",IF(AND($S360&lt;1,$Q360&lt;TODAY()),$Q360,"")))</f>
        <v/>
      </c>
      <c r="AX360" s="209" t="str">
        <f t="shared" ca="1" si="23"/>
        <v/>
      </c>
    </row>
    <row r="361" spans="1:50">
      <c r="A361" s="20" t="str">
        <f>IF('יעדים משרדיים ותקשובים'!$E$7="","",'יעדים משרדיים ותקשובים'!$E$7)</f>
        <v>משרד ראש הממשלה</v>
      </c>
      <c r="B361" s="20" t="str">
        <f>IF('יעדים משרדיים ותקשובים'!$I$9="","",'יעדים משרדיים ותקשובים'!$I$9)</f>
        <v>pmo</v>
      </c>
      <c r="C361" s="26">
        <f>ROWS($C$7:$C360)</f>
        <v>354</v>
      </c>
      <c r="D361" s="26" t="str">
        <f>IF(E361="","",INDEX('פעילויות המשרד'!$D$8:$D$150,MATCH(E361,'פעילויות המשרד'!$E$8:$E$150,0)))</f>
        <v/>
      </c>
      <c r="E361" s="17"/>
      <c r="F361" s="26" t="str">
        <f>IF(G361="","",COUNTIFS($D$8:$D361,$D361))</f>
        <v/>
      </c>
      <c r="G361" s="344" t="str">
        <f>IF(OR($E361="",$H361=""),"",IFERROR(CONCATENATE($D361,".",COUNTIFS($D$8:$D361,$D361)),"טעות בהזנה"))</f>
        <v/>
      </c>
      <c r="H361" s="102"/>
      <c r="I361" s="275" t="str">
        <f>IF($E361="","",IF($D361="","",INDEX('פעילויות המשרד'!G:G,MATCH($D361,'פעילויות המשרד'!$D:$D,0))))</f>
        <v/>
      </c>
      <c r="J361" s="275" t="str">
        <f>IF($E361="","",IF($D361="","",INDEX('פעילויות המשרד'!H:H,MATCH($D361,'פעילויות המשרד'!$D:$D,0))))</f>
        <v/>
      </c>
      <c r="K361" s="275" t="str">
        <f>IF($E361="","",IF($D361="","",INDEX('פעילויות המשרד'!K:K,MATCH($D361,'פעילויות המשרד'!$D:$D,0))))</f>
        <v/>
      </c>
      <c r="L361" s="275" t="str">
        <f>IF($E361="","",IF($D361="","",INDEX('פעילויות המשרד'!L:L,MATCH($D361,'פעילויות המשרד'!$D:$D,0))))</f>
        <v/>
      </c>
      <c r="M361" s="275" t="str">
        <f>IF($E361="","",IF($D361="","",INDEX('פעילויות המשרד'!X:X,MATCH($D361,'פעילויות המשרד'!$D:$D,0))))</f>
        <v/>
      </c>
      <c r="N361" s="102"/>
      <c r="O361" s="102"/>
      <c r="P361" s="100"/>
      <c r="Q361" s="100"/>
      <c r="R361" s="98"/>
      <c r="S361" s="101"/>
      <c r="T361" s="99"/>
      <c r="U361" s="103"/>
      <c r="V361" s="99"/>
      <c r="W361" s="103"/>
      <c r="X361" s="99"/>
      <c r="Y361" s="103"/>
      <c r="Z361" s="99"/>
      <c r="AA361" s="103"/>
      <c r="AB361" s="99"/>
      <c r="AC361" s="103"/>
      <c r="AD361" s="121" t="str">
        <f t="shared" si="20"/>
        <v/>
      </c>
      <c r="AE361" s="17"/>
      <c r="AI361" s="26">
        <f>ROWS($AI$7:$AI360)</f>
        <v>354</v>
      </c>
      <c r="AJ361" s="85" t="str">
        <f>IF(OR($T361="",$G361=""),"",MAX($AJ$7:$AN360)+1)</f>
        <v/>
      </c>
      <c r="AK361" s="85" t="str">
        <f>IF(OR(V361="",$G361=""),"",MAX($AJ$7:$AN360,$AJ361:AJ361)+1)</f>
        <v/>
      </c>
      <c r="AL361" s="85" t="str">
        <f>IF(OR(X361="",$G361=""),"",MAX($AJ$7:$AN360,$AJ361:AK361)+1)</f>
        <v/>
      </c>
      <c r="AM361" s="85" t="str">
        <f>IF(OR(Z361="",$G361=""),"",MAX($AJ$7:$AN360,$AJ361:AL361)+1)</f>
        <v/>
      </c>
      <c r="AN361" s="85" t="str">
        <f>IF(OR(AB361="",$G361=""),"",MAX($AJ$7:$AN360,$AJ361:AM361)+1)</f>
        <v/>
      </c>
      <c r="AP361" s="85" t="str">
        <f>IF($G361="","",MAX($AP$7:$AP360)+1)</f>
        <v/>
      </c>
      <c r="AQ361" s="85" t="str">
        <f>IF($G361="","",IF($Q361="","",RANK($Q361,$Q$8:$Q$1000,1)+COUNTIFS($Q$8:$Q361,$Q361)-1))</f>
        <v/>
      </c>
      <c r="AR361" s="85" t="str">
        <f>IF($G361="","",IF($AW361="","",RANK($AW361,$AW$8:$AW$1000,1)+COUNTIFS($AW$8:$AW361,$AW361)-1))</f>
        <v/>
      </c>
      <c r="AS361" s="85" t="str">
        <f>IF($G361="","",IF($AX361="","",RANK($AX361,$AX$8:$AX$1000,1)+COUNTIFS($AX$8:$AX361,$AX361)-1))</f>
        <v/>
      </c>
      <c r="AU361" s="85" t="str">
        <f t="shared" si="21"/>
        <v/>
      </c>
      <c r="AW361" s="209" t="str">
        <f ca="1">IF($G361="","",IF($Q361="","",IF(AND($S361&lt;1,$Q361&lt;TODAY()),$Q361,"")))</f>
        <v/>
      </c>
      <c r="AX361" s="209" t="str">
        <f t="shared" ca="1" si="23"/>
        <v/>
      </c>
    </row>
    <row r="362" spans="1:50">
      <c r="A362" s="20" t="str">
        <f>IF('יעדים משרדיים ותקשובים'!$E$7="","",'יעדים משרדיים ותקשובים'!$E$7)</f>
        <v>משרד ראש הממשלה</v>
      </c>
      <c r="B362" s="20" t="str">
        <f>IF('יעדים משרדיים ותקשובים'!$I$9="","",'יעדים משרדיים ותקשובים'!$I$9)</f>
        <v>pmo</v>
      </c>
      <c r="C362" s="26">
        <f>ROWS($C$7:$C361)</f>
        <v>355</v>
      </c>
      <c r="D362" s="26" t="str">
        <f>IF(E362="","",INDEX('פעילויות המשרד'!$D$8:$D$150,MATCH(E362,'פעילויות המשרד'!$E$8:$E$150,0)))</f>
        <v/>
      </c>
      <c r="E362" s="17"/>
      <c r="F362" s="26" t="str">
        <f>IF(G362="","",COUNTIFS($D$8:$D362,$D362))</f>
        <v/>
      </c>
      <c r="G362" s="344" t="str">
        <f>IF(OR($E362="",$H362=""),"",IFERROR(CONCATENATE($D362,".",COUNTIFS($D$8:$D362,$D362)),"טעות בהזנה"))</f>
        <v/>
      </c>
      <c r="H362" s="102"/>
      <c r="I362" s="275" t="str">
        <f>IF($E362="","",IF($D362="","",INDEX('פעילויות המשרד'!G:G,MATCH($D362,'פעילויות המשרד'!$D:$D,0))))</f>
        <v/>
      </c>
      <c r="J362" s="275" t="str">
        <f>IF($E362="","",IF($D362="","",INDEX('פעילויות המשרד'!H:H,MATCH($D362,'פעילויות המשרד'!$D:$D,0))))</f>
        <v/>
      </c>
      <c r="K362" s="275" t="str">
        <f>IF($E362="","",IF($D362="","",INDEX('פעילויות המשרד'!K:K,MATCH($D362,'פעילויות המשרד'!$D:$D,0))))</f>
        <v/>
      </c>
      <c r="L362" s="275" t="str">
        <f>IF($E362="","",IF($D362="","",INDEX('פעילויות המשרד'!L:L,MATCH($D362,'פעילויות המשרד'!$D:$D,0))))</f>
        <v/>
      </c>
      <c r="M362" s="275" t="str">
        <f>IF($E362="","",IF($D362="","",INDEX('פעילויות המשרד'!X:X,MATCH($D362,'פעילויות המשרד'!$D:$D,0))))</f>
        <v/>
      </c>
      <c r="N362" s="102"/>
      <c r="O362" s="102"/>
      <c r="P362" s="100"/>
      <c r="Q362" s="100"/>
      <c r="R362" s="98"/>
      <c r="S362" s="101"/>
      <c r="T362" s="99"/>
      <c r="U362" s="103"/>
      <c r="V362" s="99"/>
      <c r="W362" s="103"/>
      <c r="X362" s="99"/>
      <c r="Y362" s="103"/>
      <c r="Z362" s="99"/>
      <c r="AA362" s="103"/>
      <c r="AB362" s="99"/>
      <c r="AC362" s="103"/>
      <c r="AD362" s="121" t="str">
        <f t="shared" si="20"/>
        <v/>
      </c>
      <c r="AE362" s="17"/>
      <c r="AI362" s="26">
        <f>ROWS($AI$7:$AI361)</f>
        <v>355</v>
      </c>
      <c r="AJ362" s="85" t="str">
        <f>IF(OR($T362="",$G362=""),"",MAX($AJ$7:$AN361)+1)</f>
        <v/>
      </c>
      <c r="AK362" s="85" t="str">
        <f>IF(OR(V362="",$G362=""),"",MAX($AJ$7:$AN361,$AJ362:AJ362)+1)</f>
        <v/>
      </c>
      <c r="AL362" s="85" t="str">
        <f>IF(OR(X362="",$G362=""),"",MAX($AJ$7:$AN361,$AJ362:AK362)+1)</f>
        <v/>
      </c>
      <c r="AM362" s="85" t="str">
        <f>IF(OR(Z362="",$G362=""),"",MAX($AJ$7:$AN361,$AJ362:AL362)+1)</f>
        <v/>
      </c>
      <c r="AN362" s="85" t="str">
        <f>IF(OR(AB362="",$G362=""),"",MAX($AJ$7:$AN361,$AJ362:AM362)+1)</f>
        <v/>
      </c>
      <c r="AP362" s="85" t="str">
        <f>IF($G362="","",MAX($AP$7:$AP361)+1)</f>
        <v/>
      </c>
      <c r="AQ362" s="85" t="str">
        <f>IF($G362="","",IF($Q362="","",RANK($Q362,$Q$8:$Q$1000,1)+COUNTIFS($Q$8:$Q362,$Q362)-1))</f>
        <v/>
      </c>
      <c r="AR362" s="85" t="str">
        <f>IF($G362="","",IF($AW362="","",RANK($AW362,$AW$8:$AW$1000,1)+COUNTIFS($AW$8:$AW362,$AW362)-1))</f>
        <v/>
      </c>
      <c r="AS362" s="85" t="str">
        <f>IF($G362="","",IF($AX362="","",RANK($AX362,$AX$8:$AX$1000,1)+COUNTIFS($AX$8:$AX362,$AX362)-1))</f>
        <v/>
      </c>
      <c r="AU362" s="85" t="str">
        <f t="shared" si="21"/>
        <v/>
      </c>
      <c r="AW362" s="209" t="str">
        <f ca="1">IF($G362="","",IF($Q362="","",IF(AND($S362&lt;1,$Q362&lt;TODAY()),$Q362,"")))</f>
        <v/>
      </c>
      <c r="AX362" s="209" t="str">
        <f t="shared" ca="1" si="23"/>
        <v/>
      </c>
    </row>
    <row r="363" spans="1:50">
      <c r="A363" s="20" t="str">
        <f>IF('יעדים משרדיים ותקשובים'!$E$7="","",'יעדים משרדיים ותקשובים'!$E$7)</f>
        <v>משרד ראש הממשלה</v>
      </c>
      <c r="B363" s="20" t="str">
        <f>IF('יעדים משרדיים ותקשובים'!$I$9="","",'יעדים משרדיים ותקשובים'!$I$9)</f>
        <v>pmo</v>
      </c>
      <c r="C363" s="26">
        <f>ROWS($C$7:$C362)</f>
        <v>356</v>
      </c>
      <c r="D363" s="26" t="str">
        <f>IF(E363="","",INDEX('פעילויות המשרד'!$D$8:$D$150,MATCH(E363,'פעילויות המשרד'!$E$8:$E$150,0)))</f>
        <v/>
      </c>
      <c r="E363" s="17"/>
      <c r="F363" s="26" t="str">
        <f>IF(G363="","",COUNTIFS($D$8:$D363,$D363))</f>
        <v/>
      </c>
      <c r="G363" s="344" t="str">
        <f>IF(OR($E363="",$H363=""),"",IFERROR(CONCATENATE($D363,".",COUNTIFS($D$8:$D363,$D363)),"טעות בהזנה"))</f>
        <v/>
      </c>
      <c r="H363" s="102"/>
      <c r="I363" s="275" t="str">
        <f>IF($E363="","",IF($D363="","",INDEX('פעילויות המשרד'!G:G,MATCH($D363,'פעילויות המשרד'!$D:$D,0))))</f>
        <v/>
      </c>
      <c r="J363" s="275" t="str">
        <f>IF($E363="","",IF($D363="","",INDEX('פעילויות המשרד'!H:H,MATCH($D363,'פעילויות המשרד'!$D:$D,0))))</f>
        <v/>
      </c>
      <c r="K363" s="275" t="str">
        <f>IF($E363="","",IF($D363="","",INDEX('פעילויות המשרד'!K:K,MATCH($D363,'פעילויות המשרד'!$D:$D,0))))</f>
        <v/>
      </c>
      <c r="L363" s="275" t="str">
        <f>IF($E363="","",IF($D363="","",INDEX('פעילויות המשרד'!L:L,MATCH($D363,'פעילויות המשרד'!$D:$D,0))))</f>
        <v/>
      </c>
      <c r="M363" s="275" t="str">
        <f>IF($E363="","",IF($D363="","",INDEX('פעילויות המשרד'!X:X,MATCH($D363,'פעילויות המשרד'!$D:$D,0))))</f>
        <v/>
      </c>
      <c r="N363" s="102"/>
      <c r="O363" s="102"/>
      <c r="P363" s="100"/>
      <c r="Q363" s="100"/>
      <c r="R363" s="98"/>
      <c r="S363" s="101"/>
      <c r="T363" s="99"/>
      <c r="U363" s="103"/>
      <c r="V363" s="99"/>
      <c r="W363" s="103"/>
      <c r="X363" s="99"/>
      <c r="Y363" s="103"/>
      <c r="Z363" s="99"/>
      <c r="AA363" s="103"/>
      <c r="AB363" s="99"/>
      <c r="AC363" s="103"/>
      <c r="AD363" s="121" t="str">
        <f t="shared" si="20"/>
        <v/>
      </c>
      <c r="AE363" s="17"/>
      <c r="AI363" s="26">
        <f>ROWS($AI$7:$AI362)</f>
        <v>356</v>
      </c>
      <c r="AJ363" s="85" t="str">
        <f>IF(OR($T363="",$G363=""),"",MAX($AJ$7:$AN362)+1)</f>
        <v/>
      </c>
      <c r="AK363" s="85" t="str">
        <f>IF(OR(V363="",$G363=""),"",MAX($AJ$7:$AN362,$AJ363:AJ363)+1)</f>
        <v/>
      </c>
      <c r="AL363" s="85" t="str">
        <f>IF(OR(X363="",$G363=""),"",MAX($AJ$7:$AN362,$AJ363:AK363)+1)</f>
        <v/>
      </c>
      <c r="AM363" s="85" t="str">
        <f>IF(OR(Z363="",$G363=""),"",MAX($AJ$7:$AN362,$AJ363:AL363)+1)</f>
        <v/>
      </c>
      <c r="AN363" s="85" t="str">
        <f>IF(OR(AB363="",$G363=""),"",MAX($AJ$7:$AN362,$AJ363:AM363)+1)</f>
        <v/>
      </c>
      <c r="AP363" s="85" t="str">
        <f>IF($G363="","",MAX($AP$7:$AP362)+1)</f>
        <v/>
      </c>
      <c r="AQ363" s="85" t="str">
        <f>IF($G363="","",IF($Q363="","",RANK($Q363,$Q$8:$Q$1000,1)+COUNTIFS($Q$8:$Q363,$Q363)-1))</f>
        <v/>
      </c>
      <c r="AR363" s="85" t="str">
        <f>IF($G363="","",IF($AW363="","",RANK($AW363,$AW$8:$AW$1000,1)+COUNTIFS($AW$8:$AW363,$AW363)-1))</f>
        <v/>
      </c>
      <c r="AS363" s="85" t="str">
        <f>IF($G363="","",IF($AX363="","",RANK($AX363,$AX$8:$AX$1000,1)+COUNTIFS($AX$8:$AX363,$AX363)-1))</f>
        <v/>
      </c>
      <c r="AU363" s="85" t="str">
        <f t="shared" si="21"/>
        <v/>
      </c>
      <c r="AW363" s="209" t="str">
        <f t="shared" ca="1" si="22"/>
        <v/>
      </c>
      <c r="AX363" s="209" t="str">
        <f t="shared" ca="1" si="23"/>
        <v/>
      </c>
    </row>
    <row r="364" spans="1:50">
      <c r="A364" s="20" t="str">
        <f>IF('יעדים משרדיים ותקשובים'!$E$7="","",'יעדים משרדיים ותקשובים'!$E$7)</f>
        <v>משרד ראש הממשלה</v>
      </c>
      <c r="B364" s="20" t="str">
        <f>IF('יעדים משרדיים ותקשובים'!$I$9="","",'יעדים משרדיים ותקשובים'!$I$9)</f>
        <v>pmo</v>
      </c>
      <c r="C364" s="26">
        <f>ROWS($C$7:$C363)</f>
        <v>357</v>
      </c>
      <c r="D364" s="26" t="str">
        <f>IF(E364="","",INDEX('פעילויות המשרד'!$D$8:$D$150,MATCH(E364,'פעילויות המשרד'!$E$8:$E$150,0)))</f>
        <v/>
      </c>
      <c r="E364" s="17"/>
      <c r="F364" s="26" t="str">
        <f>IF(G364="","",COUNTIFS($D$8:$D364,$D364))</f>
        <v/>
      </c>
      <c r="G364" s="344" t="str">
        <f>IF(OR($E364="",$H364=""),"",IFERROR(CONCATENATE($D364,".",COUNTIFS($D$8:$D364,$D364)),"טעות בהזנה"))</f>
        <v/>
      </c>
      <c r="H364" s="102"/>
      <c r="I364" s="275" t="str">
        <f>IF($E364="","",IF($D364="","",INDEX('פעילויות המשרד'!G:G,MATCH($D364,'פעילויות המשרד'!$D:$D,0))))</f>
        <v/>
      </c>
      <c r="J364" s="275" t="str">
        <f>IF($E364="","",IF($D364="","",INDEX('פעילויות המשרד'!H:H,MATCH($D364,'פעילויות המשרד'!$D:$D,0))))</f>
        <v/>
      </c>
      <c r="K364" s="275" t="str">
        <f>IF($E364="","",IF($D364="","",INDEX('פעילויות המשרד'!K:K,MATCH($D364,'פעילויות המשרד'!$D:$D,0))))</f>
        <v/>
      </c>
      <c r="L364" s="275" t="str">
        <f>IF($E364="","",IF($D364="","",INDEX('פעילויות המשרד'!L:L,MATCH($D364,'פעילויות המשרד'!$D:$D,0))))</f>
        <v/>
      </c>
      <c r="M364" s="275" t="str">
        <f>IF($E364="","",IF($D364="","",INDEX('פעילויות המשרד'!X:X,MATCH($D364,'פעילויות המשרד'!$D:$D,0))))</f>
        <v/>
      </c>
      <c r="N364" s="102"/>
      <c r="O364" s="102"/>
      <c r="P364" s="100"/>
      <c r="Q364" s="100"/>
      <c r="R364" s="98"/>
      <c r="S364" s="101"/>
      <c r="T364" s="99"/>
      <c r="U364" s="103"/>
      <c r="V364" s="99"/>
      <c r="W364" s="103"/>
      <c r="X364" s="99"/>
      <c r="Y364" s="103"/>
      <c r="Z364" s="99"/>
      <c r="AA364" s="103"/>
      <c r="AB364" s="99"/>
      <c r="AC364" s="103"/>
      <c r="AD364" s="121" t="str">
        <f t="shared" si="20"/>
        <v/>
      </c>
      <c r="AE364" s="17"/>
      <c r="AI364" s="26">
        <f>ROWS($AI$7:$AI363)</f>
        <v>357</v>
      </c>
      <c r="AJ364" s="85" t="str">
        <f>IF(OR($T364="",$G364=""),"",MAX($AJ$7:$AN363)+1)</f>
        <v/>
      </c>
      <c r="AK364" s="85" t="str">
        <f>IF(OR(V364="",$G364=""),"",MAX($AJ$7:$AN363,$AJ364:AJ364)+1)</f>
        <v/>
      </c>
      <c r="AL364" s="85" t="str">
        <f>IF(OR(X364="",$G364=""),"",MAX($AJ$7:$AN363,$AJ364:AK364)+1)</f>
        <v/>
      </c>
      <c r="AM364" s="85" t="str">
        <f>IF(OR(Z364="",$G364=""),"",MAX($AJ$7:$AN363,$AJ364:AL364)+1)</f>
        <v/>
      </c>
      <c r="AN364" s="85" t="str">
        <f>IF(OR(AB364="",$G364=""),"",MAX($AJ$7:$AN363,$AJ364:AM364)+1)</f>
        <v/>
      </c>
      <c r="AP364" s="85" t="str">
        <f>IF($G364="","",MAX($AP$7:$AP363)+1)</f>
        <v/>
      </c>
      <c r="AQ364" s="85" t="str">
        <f>IF($G364="","",IF($Q364="","",RANK($Q364,$Q$8:$Q$1000,1)+COUNTIFS($Q$8:$Q364,$Q364)-1))</f>
        <v/>
      </c>
      <c r="AR364" s="85" t="str">
        <f>IF($G364="","",IF($AW364="","",RANK($AW364,$AW$8:$AW$1000,1)+COUNTIFS($AW$8:$AW364,$AW364)-1))</f>
        <v/>
      </c>
      <c r="AS364" s="85" t="str">
        <f>IF($G364="","",IF($AX364="","",RANK($AX364,$AX$8:$AX$1000,1)+COUNTIFS($AX$8:$AX364,$AX364)-1))</f>
        <v/>
      </c>
      <c r="AU364" s="85" t="str">
        <f t="shared" si="21"/>
        <v/>
      </c>
      <c r="AW364" s="209" t="str">
        <f t="shared" ca="1" si="22"/>
        <v/>
      </c>
      <c r="AX364" s="209" t="str">
        <f t="shared" ca="1" si="23"/>
        <v/>
      </c>
    </row>
    <row r="365" spans="1:50">
      <c r="A365" s="20" t="str">
        <f>IF('יעדים משרדיים ותקשובים'!$E$7="","",'יעדים משרדיים ותקשובים'!$E$7)</f>
        <v>משרד ראש הממשלה</v>
      </c>
      <c r="B365" s="20" t="str">
        <f>IF('יעדים משרדיים ותקשובים'!$I$9="","",'יעדים משרדיים ותקשובים'!$I$9)</f>
        <v>pmo</v>
      </c>
      <c r="C365" s="26">
        <f>ROWS($C$7:$C364)</f>
        <v>358</v>
      </c>
      <c r="D365" s="26" t="str">
        <f>IF(E365="","",INDEX('פעילויות המשרד'!$D$8:$D$150,MATCH(E365,'פעילויות המשרד'!$E$8:$E$150,0)))</f>
        <v/>
      </c>
      <c r="E365" s="17"/>
      <c r="F365" s="26" t="str">
        <f>IF(G365="","",COUNTIFS($D$8:$D365,$D365))</f>
        <v/>
      </c>
      <c r="G365" s="344" t="str">
        <f>IF(OR($E365="",$H365=""),"",IFERROR(CONCATENATE($D365,".",COUNTIFS($D$8:$D365,$D365)),"טעות בהזנה"))</f>
        <v/>
      </c>
      <c r="H365" s="102"/>
      <c r="I365" s="275" t="str">
        <f>IF($E365="","",IF($D365="","",INDEX('פעילויות המשרד'!G:G,MATCH($D365,'פעילויות המשרד'!$D:$D,0))))</f>
        <v/>
      </c>
      <c r="J365" s="275" t="str">
        <f>IF($E365="","",IF($D365="","",INDEX('פעילויות המשרד'!H:H,MATCH($D365,'פעילויות המשרד'!$D:$D,0))))</f>
        <v/>
      </c>
      <c r="K365" s="275" t="str">
        <f>IF($E365="","",IF($D365="","",INDEX('פעילויות המשרד'!K:K,MATCH($D365,'פעילויות המשרד'!$D:$D,0))))</f>
        <v/>
      </c>
      <c r="L365" s="275" t="str">
        <f>IF($E365="","",IF($D365="","",INDEX('פעילויות המשרד'!L:L,MATCH($D365,'פעילויות המשרד'!$D:$D,0))))</f>
        <v/>
      </c>
      <c r="M365" s="275" t="str">
        <f>IF($E365="","",IF($D365="","",INDEX('פעילויות המשרד'!X:X,MATCH($D365,'פעילויות המשרד'!$D:$D,0))))</f>
        <v/>
      </c>
      <c r="N365" s="102"/>
      <c r="O365" s="102"/>
      <c r="P365" s="100"/>
      <c r="Q365" s="100"/>
      <c r="R365" s="98"/>
      <c r="S365" s="101"/>
      <c r="T365" s="99"/>
      <c r="U365" s="103"/>
      <c r="V365" s="99"/>
      <c r="W365" s="103"/>
      <c r="X365" s="99"/>
      <c r="Y365" s="103"/>
      <c r="Z365" s="99"/>
      <c r="AA365" s="103"/>
      <c r="AB365" s="99"/>
      <c r="AC365" s="103"/>
      <c r="AD365" s="121" t="str">
        <f t="shared" si="20"/>
        <v/>
      </c>
      <c r="AE365" s="17"/>
      <c r="AI365" s="26">
        <f>ROWS($AI$7:$AI364)</f>
        <v>358</v>
      </c>
      <c r="AJ365" s="85" t="str">
        <f>IF(OR($T365="",$G365=""),"",MAX($AJ$7:$AN364)+1)</f>
        <v/>
      </c>
      <c r="AK365" s="85" t="str">
        <f>IF(OR(V365="",$G365=""),"",MAX($AJ$7:$AN364,$AJ365:AJ365)+1)</f>
        <v/>
      </c>
      <c r="AL365" s="85" t="str">
        <f>IF(OR(X365="",$G365=""),"",MAX($AJ$7:$AN364,$AJ365:AK365)+1)</f>
        <v/>
      </c>
      <c r="AM365" s="85" t="str">
        <f>IF(OR(Z365="",$G365=""),"",MAX($AJ$7:$AN364,$AJ365:AL365)+1)</f>
        <v/>
      </c>
      <c r="AN365" s="85" t="str">
        <f>IF(OR(AB365="",$G365=""),"",MAX($AJ$7:$AN364,$AJ365:AM365)+1)</f>
        <v/>
      </c>
      <c r="AP365" s="85" t="str">
        <f>IF($G365="","",MAX($AP$7:$AP364)+1)</f>
        <v/>
      </c>
      <c r="AQ365" s="85" t="str">
        <f>IF($G365="","",IF($Q365="","",RANK($Q365,$Q$8:$Q$1000,1)+COUNTIFS($Q$8:$Q365,$Q365)-1))</f>
        <v/>
      </c>
      <c r="AR365" s="85" t="str">
        <f>IF($G365="","",IF($AW365="","",RANK($AW365,$AW$8:$AW$1000,1)+COUNTIFS($AW$8:$AW365,$AW365)-1))</f>
        <v/>
      </c>
      <c r="AS365" s="85" t="str">
        <f>IF($G365="","",IF($AX365="","",RANK($AX365,$AX$8:$AX$1000,1)+COUNTIFS($AX$8:$AX365,$AX365)-1))</f>
        <v/>
      </c>
      <c r="AU365" s="85" t="str">
        <f t="shared" si="21"/>
        <v/>
      </c>
      <c r="AW365" s="209" t="str">
        <f t="shared" ca="1" si="22"/>
        <v/>
      </c>
      <c r="AX365" s="209" t="str">
        <f t="shared" ca="1" si="23"/>
        <v/>
      </c>
    </row>
    <row r="366" spans="1:50">
      <c r="A366" s="20" t="str">
        <f>IF('יעדים משרדיים ותקשובים'!$E$7="","",'יעדים משרדיים ותקשובים'!$E$7)</f>
        <v>משרד ראש הממשלה</v>
      </c>
      <c r="B366" s="20" t="str">
        <f>IF('יעדים משרדיים ותקשובים'!$I$9="","",'יעדים משרדיים ותקשובים'!$I$9)</f>
        <v>pmo</v>
      </c>
      <c r="C366" s="26">
        <f>ROWS($C$7:$C365)</f>
        <v>359</v>
      </c>
      <c r="D366" s="26" t="str">
        <f>IF(E366="","",INDEX('פעילויות המשרד'!$D$8:$D$150,MATCH(E366,'פעילויות המשרד'!$E$8:$E$150,0)))</f>
        <v/>
      </c>
      <c r="E366" s="17"/>
      <c r="F366" s="26" t="str">
        <f>IF(G366="","",COUNTIFS($D$8:$D366,$D366))</f>
        <v/>
      </c>
      <c r="G366" s="344" t="str">
        <f>IF(OR($E366="",$H366=""),"",IFERROR(CONCATENATE($D366,".",COUNTIFS($D$8:$D366,$D366)),"טעות בהזנה"))</f>
        <v/>
      </c>
      <c r="H366" s="102"/>
      <c r="I366" s="275" t="str">
        <f>IF($E366="","",IF($D366="","",INDEX('פעילויות המשרד'!G:G,MATCH($D366,'פעילויות המשרד'!$D:$D,0))))</f>
        <v/>
      </c>
      <c r="J366" s="275" t="str">
        <f>IF($E366="","",IF($D366="","",INDEX('פעילויות המשרד'!H:H,MATCH($D366,'פעילויות המשרד'!$D:$D,0))))</f>
        <v/>
      </c>
      <c r="K366" s="275" t="str">
        <f>IF($E366="","",IF($D366="","",INDEX('פעילויות המשרד'!K:K,MATCH($D366,'פעילויות המשרד'!$D:$D,0))))</f>
        <v/>
      </c>
      <c r="L366" s="275" t="str">
        <f>IF($E366="","",IF($D366="","",INDEX('פעילויות המשרד'!L:L,MATCH($D366,'פעילויות המשרד'!$D:$D,0))))</f>
        <v/>
      </c>
      <c r="M366" s="275" t="str">
        <f>IF($E366="","",IF($D366="","",INDEX('פעילויות המשרד'!X:X,MATCH($D366,'פעילויות המשרד'!$D:$D,0))))</f>
        <v/>
      </c>
      <c r="N366" s="102"/>
      <c r="O366" s="102"/>
      <c r="P366" s="100"/>
      <c r="Q366" s="100"/>
      <c r="R366" s="98"/>
      <c r="S366" s="101"/>
      <c r="T366" s="99"/>
      <c r="U366" s="103"/>
      <c r="V366" s="99"/>
      <c r="W366" s="103"/>
      <c r="X366" s="99"/>
      <c r="Y366" s="103"/>
      <c r="Z366" s="99"/>
      <c r="AA366" s="103"/>
      <c r="AB366" s="99"/>
      <c r="AC366" s="103"/>
      <c r="AD366" s="121" t="str">
        <f t="shared" si="20"/>
        <v/>
      </c>
      <c r="AE366" s="17"/>
      <c r="AI366" s="26">
        <f>ROWS($AI$7:$AI365)</f>
        <v>359</v>
      </c>
      <c r="AJ366" s="85" t="str">
        <f>IF(OR($T366="",$G366=""),"",MAX($AJ$7:$AN365)+1)</f>
        <v/>
      </c>
      <c r="AK366" s="85" t="str">
        <f>IF(OR(V366="",$G366=""),"",MAX($AJ$7:$AN365,$AJ366:AJ366)+1)</f>
        <v/>
      </c>
      <c r="AL366" s="85" t="str">
        <f>IF(OR(X366="",$G366=""),"",MAX($AJ$7:$AN365,$AJ366:AK366)+1)</f>
        <v/>
      </c>
      <c r="AM366" s="85" t="str">
        <f>IF(OR(Z366="",$G366=""),"",MAX($AJ$7:$AN365,$AJ366:AL366)+1)</f>
        <v/>
      </c>
      <c r="AN366" s="85" t="str">
        <f>IF(OR(AB366="",$G366=""),"",MAX($AJ$7:$AN365,$AJ366:AM366)+1)</f>
        <v/>
      </c>
      <c r="AP366" s="85" t="str">
        <f>IF($G366="","",MAX($AP$7:$AP365)+1)</f>
        <v/>
      </c>
      <c r="AQ366" s="85" t="str">
        <f>IF($G366="","",IF($Q366="","",RANK($Q366,$Q$8:$Q$1000,1)+COUNTIFS($Q$8:$Q366,$Q366)-1))</f>
        <v/>
      </c>
      <c r="AR366" s="85" t="str">
        <f>IF($G366="","",IF($AW366="","",RANK($AW366,$AW$8:$AW$1000,1)+COUNTIFS($AW$8:$AW366,$AW366)-1))</f>
        <v/>
      </c>
      <c r="AS366" s="85" t="str">
        <f>IF($G366="","",IF($AX366="","",RANK($AX366,$AX$8:$AX$1000,1)+COUNTIFS($AX$8:$AX366,$AX366)-1))</f>
        <v/>
      </c>
      <c r="AU366" s="85" t="str">
        <f t="shared" si="21"/>
        <v/>
      </c>
      <c r="AW366" s="209" t="str">
        <f t="shared" ca="1" si="22"/>
        <v/>
      </c>
      <c r="AX366" s="209" t="str">
        <f t="shared" ca="1" si="23"/>
        <v/>
      </c>
    </row>
    <row r="367" spans="1:50">
      <c r="A367" s="20" t="str">
        <f>IF('יעדים משרדיים ותקשובים'!$E$7="","",'יעדים משרדיים ותקשובים'!$E$7)</f>
        <v>משרד ראש הממשלה</v>
      </c>
      <c r="B367" s="20" t="str">
        <f>IF('יעדים משרדיים ותקשובים'!$I$9="","",'יעדים משרדיים ותקשובים'!$I$9)</f>
        <v>pmo</v>
      </c>
      <c r="C367" s="26">
        <f>ROWS($C$7:$C366)</f>
        <v>360</v>
      </c>
      <c r="D367" s="26" t="str">
        <f>IF(E367="","",INDEX('פעילויות המשרד'!$D$8:$D$150,MATCH(E367,'פעילויות המשרד'!$E$8:$E$150,0)))</f>
        <v/>
      </c>
      <c r="E367" s="17"/>
      <c r="F367" s="26" t="str">
        <f>IF(G367="","",COUNTIFS($D$8:$D367,$D367))</f>
        <v/>
      </c>
      <c r="G367" s="344" t="str">
        <f>IF(OR($E367="",$H367=""),"",IFERROR(CONCATENATE($D367,".",COUNTIFS($D$8:$D367,$D367)),"טעות בהזנה"))</f>
        <v/>
      </c>
      <c r="H367" s="102"/>
      <c r="I367" s="275" t="str">
        <f>IF($E367="","",IF($D367="","",INDEX('פעילויות המשרד'!G:G,MATCH($D367,'פעילויות המשרד'!$D:$D,0))))</f>
        <v/>
      </c>
      <c r="J367" s="275" t="str">
        <f>IF($E367="","",IF($D367="","",INDEX('פעילויות המשרד'!H:H,MATCH($D367,'פעילויות המשרד'!$D:$D,0))))</f>
        <v/>
      </c>
      <c r="K367" s="275" t="str">
        <f>IF($E367="","",IF($D367="","",INDEX('פעילויות המשרד'!K:K,MATCH($D367,'פעילויות המשרד'!$D:$D,0))))</f>
        <v/>
      </c>
      <c r="L367" s="275" t="str">
        <f>IF($E367="","",IF($D367="","",INDEX('פעילויות המשרד'!L:L,MATCH($D367,'פעילויות המשרד'!$D:$D,0))))</f>
        <v/>
      </c>
      <c r="M367" s="275" t="str">
        <f>IF($E367="","",IF($D367="","",INDEX('פעילויות המשרד'!X:X,MATCH($D367,'פעילויות המשרד'!$D:$D,0))))</f>
        <v/>
      </c>
      <c r="N367" s="102"/>
      <c r="O367" s="102"/>
      <c r="P367" s="100"/>
      <c r="Q367" s="100"/>
      <c r="R367" s="98"/>
      <c r="S367" s="101"/>
      <c r="T367" s="99"/>
      <c r="U367" s="103"/>
      <c r="V367" s="99"/>
      <c r="W367" s="103"/>
      <c r="X367" s="99"/>
      <c r="Y367" s="103"/>
      <c r="Z367" s="99"/>
      <c r="AA367" s="103"/>
      <c r="AB367" s="99"/>
      <c r="AC367" s="103"/>
      <c r="AD367" s="121" t="str">
        <f t="shared" si="20"/>
        <v/>
      </c>
      <c r="AE367" s="17"/>
      <c r="AI367" s="26">
        <f>ROWS($AI$7:$AI366)</f>
        <v>360</v>
      </c>
      <c r="AJ367" s="85" t="str">
        <f>IF(OR($T367="",$G367=""),"",MAX($AJ$7:$AN366)+1)</f>
        <v/>
      </c>
      <c r="AK367" s="85" t="str">
        <f>IF(OR(V367="",$G367=""),"",MAX($AJ$7:$AN366,$AJ367:AJ367)+1)</f>
        <v/>
      </c>
      <c r="AL367" s="85" t="str">
        <f>IF(OR(X367="",$G367=""),"",MAX($AJ$7:$AN366,$AJ367:AK367)+1)</f>
        <v/>
      </c>
      <c r="AM367" s="85" t="str">
        <f>IF(OR(Z367="",$G367=""),"",MAX($AJ$7:$AN366,$AJ367:AL367)+1)</f>
        <v/>
      </c>
      <c r="AN367" s="85" t="str">
        <f>IF(OR(AB367="",$G367=""),"",MAX($AJ$7:$AN366,$AJ367:AM367)+1)</f>
        <v/>
      </c>
      <c r="AP367" s="85" t="str">
        <f>IF($G367="","",MAX($AP$7:$AP366)+1)</f>
        <v/>
      </c>
      <c r="AQ367" s="85" t="str">
        <f>IF($G367="","",IF($Q367="","",RANK($Q367,$Q$8:$Q$1000,1)+COUNTIFS($Q$8:$Q367,$Q367)-1))</f>
        <v/>
      </c>
      <c r="AR367" s="85" t="str">
        <f>IF($G367="","",IF($AW367="","",RANK($AW367,$AW$8:$AW$1000,1)+COUNTIFS($AW$8:$AW367,$AW367)-1))</f>
        <v/>
      </c>
      <c r="AS367" s="85" t="str">
        <f>IF($G367="","",IF($AX367="","",RANK($AX367,$AX$8:$AX$1000,1)+COUNTIFS($AX$8:$AX367,$AX367)-1))</f>
        <v/>
      </c>
      <c r="AU367" s="85" t="str">
        <f t="shared" si="21"/>
        <v/>
      </c>
      <c r="AW367" s="209" t="str">
        <f t="shared" ca="1" si="22"/>
        <v/>
      </c>
      <c r="AX367" s="209" t="str">
        <f t="shared" ca="1" si="23"/>
        <v/>
      </c>
    </row>
    <row r="368" spans="1:50">
      <c r="A368" s="20" t="str">
        <f>IF('יעדים משרדיים ותקשובים'!$E$7="","",'יעדים משרדיים ותקשובים'!$E$7)</f>
        <v>משרד ראש הממשלה</v>
      </c>
      <c r="B368" s="20" t="str">
        <f>IF('יעדים משרדיים ותקשובים'!$I$9="","",'יעדים משרדיים ותקשובים'!$I$9)</f>
        <v>pmo</v>
      </c>
      <c r="C368" s="26">
        <f>ROWS($C$7:$C367)</f>
        <v>361</v>
      </c>
      <c r="D368" s="26" t="str">
        <f>IF(E368="","",INDEX('פעילויות המשרד'!$D$8:$D$150,MATCH(E368,'פעילויות המשרד'!$E$8:$E$150,0)))</f>
        <v/>
      </c>
      <c r="E368" s="17"/>
      <c r="F368" s="26" t="str">
        <f>IF(G368="","",COUNTIFS($D$8:$D368,$D368))</f>
        <v/>
      </c>
      <c r="G368" s="344" t="str">
        <f>IF(OR($E368="",$H368=""),"",IFERROR(CONCATENATE($D368,".",COUNTIFS($D$8:$D368,$D368)),"טעות בהזנה"))</f>
        <v/>
      </c>
      <c r="H368" s="99"/>
      <c r="I368" s="275" t="str">
        <f>IF($E368="","",IF($D368="","",INDEX('פעילויות המשרד'!G:G,MATCH($D368,'פעילויות המשרד'!$D:$D,0))))</f>
        <v/>
      </c>
      <c r="J368" s="275" t="str">
        <f>IF($E368="","",IF($D368="","",INDEX('פעילויות המשרד'!H:H,MATCH($D368,'פעילויות המשרד'!$D:$D,0))))</f>
        <v/>
      </c>
      <c r="K368" s="275" t="str">
        <f>IF($E368="","",IF($D368="","",INDEX('פעילויות המשרד'!K:K,MATCH($D368,'פעילויות המשרד'!$D:$D,0))))</f>
        <v/>
      </c>
      <c r="L368" s="275" t="str">
        <f>IF($E368="","",IF($D368="","",INDEX('פעילויות המשרד'!L:L,MATCH($D368,'פעילויות המשרד'!$D:$D,0))))</f>
        <v/>
      </c>
      <c r="M368" s="275" t="str">
        <f>IF($E368="","",IF($D368="","",INDEX('פעילויות המשרד'!X:X,MATCH($D368,'פעילויות המשרד'!$D:$D,0))))</f>
        <v/>
      </c>
      <c r="N368" s="99"/>
      <c r="O368" s="99"/>
      <c r="P368" s="100"/>
      <c r="Q368" s="100"/>
      <c r="R368" s="98"/>
      <c r="S368" s="101"/>
      <c r="T368" s="99"/>
      <c r="U368" s="103"/>
      <c r="V368" s="99"/>
      <c r="W368" s="103"/>
      <c r="X368" s="99"/>
      <c r="Y368" s="103"/>
      <c r="Z368" s="99"/>
      <c r="AA368" s="103"/>
      <c r="AB368" s="99"/>
      <c r="AC368" s="103"/>
      <c r="AD368" s="121" t="str">
        <f t="shared" si="20"/>
        <v/>
      </c>
      <c r="AE368" s="92"/>
      <c r="AI368" s="26">
        <f>ROWS($AI$7:$AI367)</f>
        <v>361</v>
      </c>
      <c r="AJ368" s="85" t="str">
        <f>IF(OR($T368="",$G368=""),"",MAX($AJ$7:$AN367)+1)</f>
        <v/>
      </c>
      <c r="AK368" s="85" t="str">
        <f>IF(OR(V368="",$G368=""),"",MAX($AJ$7:$AN367,$AJ368:AJ368)+1)</f>
        <v/>
      </c>
      <c r="AL368" s="85" t="str">
        <f>IF(OR(X368="",$G368=""),"",MAX($AJ$7:$AN367,$AJ368:AK368)+1)</f>
        <v/>
      </c>
      <c r="AM368" s="85" t="str">
        <f>IF(OR(Z368="",$G368=""),"",MAX($AJ$7:$AN367,$AJ368:AL368)+1)</f>
        <v/>
      </c>
      <c r="AN368" s="85" t="str">
        <f>IF(OR(AB368="",$G368=""),"",MAX($AJ$7:$AN367,$AJ368:AM368)+1)</f>
        <v/>
      </c>
      <c r="AP368" s="85" t="str">
        <f>IF($G368="","",MAX($AP$7:$AP367)+1)</f>
        <v/>
      </c>
      <c r="AQ368" s="85" t="str">
        <f>IF($G368="","",IF($Q368="","",RANK($Q368,$Q$8:$Q$1000,1)+COUNTIFS($Q$8:$Q368,$Q368)-1))</f>
        <v/>
      </c>
      <c r="AR368" s="85" t="str">
        <f>IF($G368="","",IF($AW368="","",RANK($AW368,$AW$8:$AW$1000,1)+COUNTIFS($AW$8:$AW368,$AW368)-1))</f>
        <v/>
      </c>
      <c r="AS368" s="85" t="str">
        <f>IF($G368="","",IF($AX368="","",RANK($AX368,$AX$8:$AX$1000,1)+COUNTIFS($AX$8:$AX368,$AX368)-1))</f>
        <v/>
      </c>
      <c r="AU368" s="85" t="str">
        <f t="shared" si="21"/>
        <v/>
      </c>
      <c r="AW368" s="209" t="str">
        <f ca="1">IF($G368="","",IF($Q368="","",IF(AND($S368&lt;1,$Q368&lt;TODAY()),$Q368,"")))</f>
        <v/>
      </c>
      <c r="AX368" s="209" t="str">
        <f t="shared" ca="1" si="23"/>
        <v/>
      </c>
    </row>
    <row r="369" spans="1:50">
      <c r="A369" s="20" t="str">
        <f>IF('יעדים משרדיים ותקשובים'!$E$7="","",'יעדים משרדיים ותקשובים'!$E$7)</f>
        <v>משרד ראש הממשלה</v>
      </c>
      <c r="B369" s="20" t="str">
        <f>IF('יעדים משרדיים ותקשובים'!$I$9="","",'יעדים משרדיים ותקשובים'!$I$9)</f>
        <v>pmo</v>
      </c>
      <c r="C369" s="26">
        <f>ROWS($C$7:$C368)</f>
        <v>362</v>
      </c>
      <c r="D369" s="26" t="str">
        <f>IF(E369="","",INDEX('פעילויות המשרד'!$D$8:$D$150,MATCH(E369,'פעילויות המשרד'!$E$8:$E$150,0)))</f>
        <v/>
      </c>
      <c r="E369" s="17"/>
      <c r="F369" s="26" t="str">
        <f>IF(G369="","",COUNTIFS($D$8:$D369,$D369))</f>
        <v/>
      </c>
      <c r="G369" s="344" t="str">
        <f>IF(OR($E369="",$H369=""),"",IFERROR(CONCATENATE($D369,".",COUNTIFS($D$8:$D369,$D369)),"טעות בהזנה"))</f>
        <v/>
      </c>
      <c r="H369" s="99"/>
      <c r="I369" s="275" t="str">
        <f>IF($E369="","",IF($D369="","",INDEX('פעילויות המשרד'!G:G,MATCH($D369,'פעילויות המשרד'!$D:$D,0))))</f>
        <v/>
      </c>
      <c r="J369" s="275" t="str">
        <f>IF($E369="","",IF($D369="","",INDEX('פעילויות המשרד'!H:H,MATCH($D369,'פעילויות המשרד'!$D:$D,0))))</f>
        <v/>
      </c>
      <c r="K369" s="275" t="str">
        <f>IF($E369="","",IF($D369="","",INDEX('פעילויות המשרד'!K:K,MATCH($D369,'פעילויות המשרד'!$D:$D,0))))</f>
        <v/>
      </c>
      <c r="L369" s="275" t="str">
        <f>IF($E369="","",IF($D369="","",INDEX('פעילויות המשרד'!L:L,MATCH($D369,'פעילויות המשרד'!$D:$D,0))))</f>
        <v/>
      </c>
      <c r="M369" s="275" t="str">
        <f>IF($E369="","",IF($D369="","",INDEX('פעילויות המשרד'!X:X,MATCH($D369,'פעילויות המשרד'!$D:$D,0))))</f>
        <v/>
      </c>
      <c r="N369" s="99"/>
      <c r="O369" s="99"/>
      <c r="P369" s="100"/>
      <c r="Q369" s="100"/>
      <c r="R369" s="98"/>
      <c r="S369" s="101"/>
      <c r="T369" s="99"/>
      <c r="U369" s="103"/>
      <c r="V369" s="99"/>
      <c r="W369" s="103"/>
      <c r="X369" s="99"/>
      <c r="Y369" s="103"/>
      <c r="Z369" s="99"/>
      <c r="AA369" s="103"/>
      <c r="AB369" s="99"/>
      <c r="AC369" s="103"/>
      <c r="AD369" s="121" t="str">
        <f t="shared" si="20"/>
        <v/>
      </c>
      <c r="AE369" s="92"/>
      <c r="AI369" s="26">
        <f>ROWS($AI$7:$AI368)</f>
        <v>362</v>
      </c>
      <c r="AJ369" s="85" t="str">
        <f>IF(OR($T369="",$G369=""),"",MAX($AJ$7:$AN368)+1)</f>
        <v/>
      </c>
      <c r="AK369" s="85" t="str">
        <f>IF(OR(V369="",$G369=""),"",MAX($AJ$7:$AN368,$AJ369:AJ369)+1)</f>
        <v/>
      </c>
      <c r="AL369" s="85" t="str">
        <f>IF(OR(X369="",$G369=""),"",MAX($AJ$7:$AN368,$AJ369:AK369)+1)</f>
        <v/>
      </c>
      <c r="AM369" s="85" t="str">
        <f>IF(OR(Z369="",$G369=""),"",MAX($AJ$7:$AN368,$AJ369:AL369)+1)</f>
        <v/>
      </c>
      <c r="AN369" s="85" t="str">
        <f>IF(OR(AB369="",$G369=""),"",MAX($AJ$7:$AN368,$AJ369:AM369)+1)</f>
        <v/>
      </c>
      <c r="AP369" s="85" t="str">
        <f>IF($G369="","",MAX($AP$7:$AP368)+1)</f>
        <v/>
      </c>
      <c r="AQ369" s="85" t="str">
        <f>IF($G369="","",IF($Q369="","",RANK($Q369,$Q$8:$Q$1000,1)+COUNTIFS($Q$8:$Q369,$Q369)-1))</f>
        <v/>
      </c>
      <c r="AR369" s="85" t="str">
        <f>IF($G369="","",IF($AW369="","",RANK($AW369,$AW$8:$AW$1000,1)+COUNTIFS($AW$8:$AW369,$AW369)-1))</f>
        <v/>
      </c>
      <c r="AS369" s="85" t="str">
        <f>IF($G369="","",IF($AX369="","",RANK($AX369,$AX$8:$AX$1000,1)+COUNTIFS($AX$8:$AX369,$AX369)-1))</f>
        <v/>
      </c>
      <c r="AU369" s="85" t="str">
        <f t="shared" si="21"/>
        <v/>
      </c>
      <c r="AW369" s="209" t="str">
        <f ca="1">IF($G369="","",IF($Q369="","",IF(AND($S369&lt;1,$Q369&lt;TODAY()),$Q369,"")))</f>
        <v/>
      </c>
      <c r="AX369" s="209" t="str">
        <f t="shared" ca="1" si="23"/>
        <v/>
      </c>
    </row>
    <row r="370" spans="1:50">
      <c r="A370" s="20" t="str">
        <f>IF('יעדים משרדיים ותקשובים'!$E$7="","",'יעדים משרדיים ותקשובים'!$E$7)</f>
        <v>משרד ראש הממשלה</v>
      </c>
      <c r="B370" s="20" t="str">
        <f>IF('יעדים משרדיים ותקשובים'!$I$9="","",'יעדים משרדיים ותקשובים'!$I$9)</f>
        <v>pmo</v>
      </c>
      <c r="C370" s="26">
        <f>ROWS($C$7:$C369)</f>
        <v>363</v>
      </c>
      <c r="D370" s="26" t="str">
        <f>IF(E370="","",INDEX('פעילויות המשרד'!$D$8:$D$150,MATCH(E370,'פעילויות המשרד'!$E$8:$E$150,0)))</f>
        <v/>
      </c>
      <c r="E370" s="17"/>
      <c r="F370" s="26" t="str">
        <f>IF(G370="","",COUNTIFS($D$8:$D370,$D370))</f>
        <v/>
      </c>
      <c r="G370" s="344" t="str">
        <f>IF(OR($E370="",$H370=""),"",IFERROR(CONCATENATE($D370,".",COUNTIFS($D$8:$D370,$D370)),"טעות בהזנה"))</f>
        <v/>
      </c>
      <c r="H370" s="99"/>
      <c r="I370" s="275" t="str">
        <f>IF($E370="","",IF($D370="","",INDEX('פעילויות המשרד'!G:G,MATCH($D370,'פעילויות המשרד'!$D:$D,0))))</f>
        <v/>
      </c>
      <c r="J370" s="275" t="str">
        <f>IF($E370="","",IF($D370="","",INDEX('פעילויות המשרד'!H:H,MATCH($D370,'פעילויות המשרד'!$D:$D,0))))</f>
        <v/>
      </c>
      <c r="K370" s="275" t="str">
        <f>IF($E370="","",IF($D370="","",INDEX('פעילויות המשרד'!K:K,MATCH($D370,'פעילויות המשרד'!$D:$D,0))))</f>
        <v/>
      </c>
      <c r="L370" s="275" t="str">
        <f>IF($E370="","",IF($D370="","",INDEX('פעילויות המשרד'!L:L,MATCH($D370,'פעילויות המשרד'!$D:$D,0))))</f>
        <v/>
      </c>
      <c r="M370" s="275" t="str">
        <f>IF($E370="","",IF($D370="","",INDEX('פעילויות המשרד'!X:X,MATCH($D370,'פעילויות המשרד'!$D:$D,0))))</f>
        <v/>
      </c>
      <c r="N370" s="99"/>
      <c r="O370" s="99"/>
      <c r="P370" s="100"/>
      <c r="Q370" s="100"/>
      <c r="R370" s="98"/>
      <c r="S370" s="101"/>
      <c r="T370" s="99"/>
      <c r="U370" s="103"/>
      <c r="V370" s="99"/>
      <c r="W370" s="103"/>
      <c r="X370" s="99"/>
      <c r="Y370" s="103"/>
      <c r="Z370" s="99"/>
      <c r="AA370" s="103"/>
      <c r="AB370" s="99"/>
      <c r="AC370" s="103"/>
      <c r="AD370" s="121" t="str">
        <f t="shared" si="20"/>
        <v/>
      </c>
      <c r="AE370" s="92"/>
      <c r="AI370" s="26">
        <f>ROWS($AI$7:$AI369)</f>
        <v>363</v>
      </c>
      <c r="AJ370" s="85" t="str">
        <f>IF(OR($T370="",$G370=""),"",MAX($AJ$7:$AN369)+1)</f>
        <v/>
      </c>
      <c r="AK370" s="85" t="str">
        <f>IF(OR(V370="",$G370=""),"",MAX($AJ$7:$AN369,$AJ370:AJ370)+1)</f>
        <v/>
      </c>
      <c r="AL370" s="85" t="str">
        <f>IF(OR(X370="",$G370=""),"",MAX($AJ$7:$AN369,$AJ370:AK370)+1)</f>
        <v/>
      </c>
      <c r="AM370" s="85" t="str">
        <f>IF(OR(Z370="",$G370=""),"",MAX($AJ$7:$AN369,$AJ370:AL370)+1)</f>
        <v/>
      </c>
      <c r="AN370" s="85" t="str">
        <f>IF(OR(AB370="",$G370=""),"",MAX($AJ$7:$AN369,$AJ370:AM370)+1)</f>
        <v/>
      </c>
      <c r="AP370" s="85" t="str">
        <f>IF($G370="","",MAX($AP$7:$AP369)+1)</f>
        <v/>
      </c>
      <c r="AQ370" s="85" t="str">
        <f>IF($G370="","",IF($Q370="","",RANK($Q370,$Q$8:$Q$1000,1)+COUNTIFS($Q$8:$Q370,$Q370)-1))</f>
        <v/>
      </c>
      <c r="AR370" s="85" t="str">
        <f>IF($G370="","",IF($AW370="","",RANK($AW370,$AW$8:$AW$1000,1)+COUNTIFS($AW$8:$AW370,$AW370)-1))</f>
        <v/>
      </c>
      <c r="AS370" s="85" t="str">
        <f>IF($G370="","",IF($AX370="","",RANK($AX370,$AX$8:$AX$1000,1)+COUNTIFS($AX$8:$AX370,$AX370)-1))</f>
        <v/>
      </c>
      <c r="AU370" s="85" t="str">
        <f t="shared" si="21"/>
        <v/>
      </c>
      <c r="AW370" s="209" t="str">
        <f ca="1">IF($G370="","",IF($Q370="","",IF(AND($S370&lt;1,$Q370&lt;TODAY()),$Q370,"")))</f>
        <v/>
      </c>
      <c r="AX370" s="209" t="str">
        <f t="shared" ca="1" si="23"/>
        <v/>
      </c>
    </row>
    <row r="371" spans="1:50">
      <c r="A371" s="20" t="str">
        <f>IF('יעדים משרדיים ותקשובים'!$E$7="","",'יעדים משרדיים ותקשובים'!$E$7)</f>
        <v>משרד ראש הממשלה</v>
      </c>
      <c r="B371" s="20" t="str">
        <f>IF('יעדים משרדיים ותקשובים'!$I$9="","",'יעדים משרדיים ותקשובים'!$I$9)</f>
        <v>pmo</v>
      </c>
      <c r="C371" s="26">
        <f>ROWS($C$7:$C370)</f>
        <v>364</v>
      </c>
      <c r="D371" s="26" t="str">
        <f>IF(E371="","",INDEX('פעילויות המשרד'!$D$8:$D$150,MATCH(E371,'פעילויות המשרד'!$E$8:$E$150,0)))</f>
        <v/>
      </c>
      <c r="E371" s="17"/>
      <c r="F371" s="26" t="str">
        <f>IF(G371="","",COUNTIFS($D$8:$D371,$D371))</f>
        <v/>
      </c>
      <c r="G371" s="344" t="str">
        <f>IF(OR($E371="",$H371=""),"",IFERROR(CONCATENATE($D371,".",COUNTIFS($D$8:$D371,$D371)),"טעות בהזנה"))</f>
        <v/>
      </c>
      <c r="H371" s="102"/>
      <c r="I371" s="275" t="str">
        <f>IF($E371="","",IF($D371="","",INDEX('פעילויות המשרד'!G:G,MATCH($D371,'פעילויות המשרד'!$D:$D,0))))</f>
        <v/>
      </c>
      <c r="J371" s="275" t="str">
        <f>IF($E371="","",IF($D371="","",INDEX('פעילויות המשרד'!H:H,MATCH($D371,'פעילויות המשרד'!$D:$D,0))))</f>
        <v/>
      </c>
      <c r="K371" s="275" t="str">
        <f>IF($E371="","",IF($D371="","",INDEX('פעילויות המשרד'!K:K,MATCH($D371,'פעילויות המשרד'!$D:$D,0))))</f>
        <v/>
      </c>
      <c r="L371" s="275" t="str">
        <f>IF($E371="","",IF($D371="","",INDEX('פעילויות המשרד'!L:L,MATCH($D371,'פעילויות המשרד'!$D:$D,0))))</f>
        <v/>
      </c>
      <c r="M371" s="275" t="str">
        <f>IF($E371="","",IF($D371="","",INDEX('פעילויות המשרד'!X:X,MATCH($D371,'פעילויות המשרד'!$D:$D,0))))</f>
        <v/>
      </c>
      <c r="N371" s="102"/>
      <c r="O371" s="102"/>
      <c r="P371" s="100"/>
      <c r="Q371" s="100"/>
      <c r="R371" s="98"/>
      <c r="S371" s="101"/>
      <c r="T371" s="99"/>
      <c r="U371" s="103"/>
      <c r="V371" s="99"/>
      <c r="W371" s="103"/>
      <c r="X371" s="99"/>
      <c r="Y371" s="103"/>
      <c r="Z371" s="99"/>
      <c r="AA371" s="103"/>
      <c r="AB371" s="99"/>
      <c r="AC371" s="103"/>
      <c r="AD371" s="121" t="str">
        <f t="shared" si="20"/>
        <v/>
      </c>
      <c r="AE371" s="17"/>
      <c r="AI371" s="26">
        <f>ROWS($AI$7:$AI370)</f>
        <v>364</v>
      </c>
      <c r="AJ371" s="85" t="str">
        <f>IF(OR($T371="",$G371=""),"",MAX($AJ$7:$AN370)+1)</f>
        <v/>
      </c>
      <c r="AK371" s="85" t="str">
        <f>IF(OR(V371="",$G371=""),"",MAX($AJ$7:$AN370,$AJ371:AJ371)+1)</f>
        <v/>
      </c>
      <c r="AL371" s="85" t="str">
        <f>IF(OR(X371="",$G371=""),"",MAX($AJ$7:$AN370,$AJ371:AK371)+1)</f>
        <v/>
      </c>
      <c r="AM371" s="85" t="str">
        <f>IF(OR(Z371="",$G371=""),"",MAX($AJ$7:$AN370,$AJ371:AL371)+1)</f>
        <v/>
      </c>
      <c r="AN371" s="85" t="str">
        <f>IF(OR(AB371="",$G371=""),"",MAX($AJ$7:$AN370,$AJ371:AM371)+1)</f>
        <v/>
      </c>
      <c r="AP371" s="85" t="str">
        <f>IF($G371="","",MAX($AP$7:$AP370)+1)</f>
        <v/>
      </c>
      <c r="AQ371" s="85" t="str">
        <f>IF($G371="","",IF($Q371="","",RANK($Q371,$Q$8:$Q$1000,1)+COUNTIFS($Q$8:$Q371,$Q371)-1))</f>
        <v/>
      </c>
      <c r="AR371" s="85" t="str">
        <f>IF($G371="","",IF($AW371="","",RANK($AW371,$AW$8:$AW$1000,1)+COUNTIFS($AW$8:$AW371,$AW371)-1))</f>
        <v/>
      </c>
      <c r="AS371" s="85" t="str">
        <f>IF($G371="","",IF($AX371="","",RANK($AX371,$AX$8:$AX$1000,1)+COUNTIFS($AX$8:$AX371,$AX371)-1))</f>
        <v/>
      </c>
      <c r="AU371" s="85" t="str">
        <f t="shared" si="21"/>
        <v/>
      </c>
      <c r="AW371" s="209" t="str">
        <f ca="1">IF($G371="","",IF($Q371="","",IF(AND($S371&lt;1,$Q371&lt;TODAY()),$Q371,"")))</f>
        <v/>
      </c>
      <c r="AX371" s="209" t="str">
        <f t="shared" ca="1" si="23"/>
        <v/>
      </c>
    </row>
    <row r="372" spans="1:50">
      <c r="A372" s="20" t="str">
        <f>IF('יעדים משרדיים ותקשובים'!$E$7="","",'יעדים משרדיים ותקשובים'!$E$7)</f>
        <v>משרד ראש הממשלה</v>
      </c>
      <c r="B372" s="20" t="str">
        <f>IF('יעדים משרדיים ותקשובים'!$I$9="","",'יעדים משרדיים ותקשובים'!$I$9)</f>
        <v>pmo</v>
      </c>
      <c r="C372" s="26">
        <f>ROWS($C$7:$C371)</f>
        <v>365</v>
      </c>
      <c r="D372" s="26" t="str">
        <f>IF(E372="","",INDEX('פעילויות המשרד'!$D$8:$D$150,MATCH(E372,'פעילויות המשרד'!$E$8:$E$150,0)))</f>
        <v/>
      </c>
      <c r="E372" s="17"/>
      <c r="F372" s="26" t="str">
        <f>IF(G372="","",COUNTIFS($D$8:$D372,$D372))</f>
        <v/>
      </c>
      <c r="G372" s="344" t="str">
        <f>IF(OR($E372="",$H372=""),"",IFERROR(CONCATENATE($D372,".",COUNTIFS($D$8:$D372,$D372)),"טעות בהזנה"))</f>
        <v/>
      </c>
      <c r="H372" s="102"/>
      <c r="I372" s="275" t="str">
        <f>IF($E372="","",IF($D372="","",INDEX('פעילויות המשרד'!G:G,MATCH($D372,'פעילויות המשרד'!$D:$D,0))))</f>
        <v/>
      </c>
      <c r="J372" s="275" t="str">
        <f>IF($E372="","",IF($D372="","",INDEX('פעילויות המשרד'!H:H,MATCH($D372,'פעילויות המשרד'!$D:$D,0))))</f>
        <v/>
      </c>
      <c r="K372" s="275" t="str">
        <f>IF($E372="","",IF($D372="","",INDEX('פעילויות המשרד'!K:K,MATCH($D372,'פעילויות המשרד'!$D:$D,0))))</f>
        <v/>
      </c>
      <c r="L372" s="275" t="str">
        <f>IF($E372="","",IF($D372="","",INDEX('פעילויות המשרד'!L:L,MATCH($D372,'פעילויות המשרד'!$D:$D,0))))</f>
        <v/>
      </c>
      <c r="M372" s="275" t="str">
        <f>IF($E372="","",IF($D372="","",INDEX('פעילויות המשרד'!X:X,MATCH($D372,'פעילויות המשרד'!$D:$D,0))))</f>
        <v/>
      </c>
      <c r="N372" s="102"/>
      <c r="O372" s="102"/>
      <c r="P372" s="100"/>
      <c r="Q372" s="100"/>
      <c r="R372" s="98"/>
      <c r="S372" s="101"/>
      <c r="T372" s="99"/>
      <c r="U372" s="103"/>
      <c r="V372" s="99"/>
      <c r="W372" s="103"/>
      <c r="X372" s="99"/>
      <c r="Y372" s="103"/>
      <c r="Z372" s="99"/>
      <c r="AA372" s="103"/>
      <c r="AB372" s="99"/>
      <c r="AC372" s="103"/>
      <c r="AD372" s="121" t="str">
        <f t="shared" si="20"/>
        <v/>
      </c>
      <c r="AE372" s="17"/>
      <c r="AI372" s="26">
        <f>ROWS($AI$7:$AI371)</f>
        <v>365</v>
      </c>
      <c r="AJ372" s="85" t="str">
        <f>IF(OR($T372="",$G372=""),"",MAX($AJ$7:$AN371)+1)</f>
        <v/>
      </c>
      <c r="AK372" s="85" t="str">
        <f>IF(OR(V372="",$G372=""),"",MAX($AJ$7:$AN371,$AJ372:AJ372)+1)</f>
        <v/>
      </c>
      <c r="AL372" s="85" t="str">
        <f>IF(OR(X372="",$G372=""),"",MAX($AJ$7:$AN371,$AJ372:AK372)+1)</f>
        <v/>
      </c>
      <c r="AM372" s="85" t="str">
        <f>IF(OR(Z372="",$G372=""),"",MAX($AJ$7:$AN371,$AJ372:AL372)+1)</f>
        <v/>
      </c>
      <c r="AN372" s="85" t="str">
        <f>IF(OR(AB372="",$G372=""),"",MAX($AJ$7:$AN371,$AJ372:AM372)+1)</f>
        <v/>
      </c>
      <c r="AP372" s="85" t="str">
        <f>IF($G372="","",MAX($AP$7:$AP371)+1)</f>
        <v/>
      </c>
      <c r="AQ372" s="85" t="str">
        <f>IF($G372="","",IF($Q372="","",RANK($Q372,$Q$8:$Q$1000,1)+COUNTIFS($Q$8:$Q372,$Q372)-1))</f>
        <v/>
      </c>
      <c r="AR372" s="85" t="str">
        <f>IF($G372="","",IF($AW372="","",RANK($AW372,$AW$8:$AW$1000,1)+COUNTIFS($AW$8:$AW372,$AW372)-1))</f>
        <v/>
      </c>
      <c r="AS372" s="85" t="str">
        <f>IF($G372="","",IF($AX372="","",RANK($AX372,$AX$8:$AX$1000,1)+COUNTIFS($AX$8:$AX372,$AX372)-1))</f>
        <v/>
      </c>
      <c r="AU372" s="85" t="str">
        <f t="shared" si="21"/>
        <v/>
      </c>
      <c r="AW372" s="209" t="str">
        <f ca="1">IF($G372="","",IF($Q372="","",IF(AND($S372&lt;1,$Q372&lt;TODAY()),$Q372,"")))</f>
        <v/>
      </c>
      <c r="AX372" s="209" t="str">
        <f t="shared" ca="1" si="23"/>
        <v/>
      </c>
    </row>
    <row r="373" spans="1:50">
      <c r="A373" s="20" t="str">
        <f>IF('יעדים משרדיים ותקשובים'!$E$7="","",'יעדים משרדיים ותקשובים'!$E$7)</f>
        <v>משרד ראש הממשלה</v>
      </c>
      <c r="B373" s="20" t="str">
        <f>IF('יעדים משרדיים ותקשובים'!$I$9="","",'יעדים משרדיים ותקשובים'!$I$9)</f>
        <v>pmo</v>
      </c>
      <c r="C373" s="26">
        <f>ROWS($C$7:$C372)</f>
        <v>366</v>
      </c>
      <c r="D373" s="26" t="str">
        <f>IF(E373="","",INDEX('פעילויות המשרד'!$D$8:$D$150,MATCH(E373,'פעילויות המשרד'!$E$8:$E$150,0)))</f>
        <v/>
      </c>
      <c r="E373" s="17"/>
      <c r="F373" s="26" t="str">
        <f>IF(G373="","",COUNTIFS($D$8:$D373,$D373))</f>
        <v/>
      </c>
      <c r="G373" s="344" t="str">
        <f>IF(OR($E373="",$H373=""),"",IFERROR(CONCATENATE($D373,".",COUNTIFS($D$8:$D373,$D373)),"טעות בהזנה"))</f>
        <v/>
      </c>
      <c r="H373" s="102"/>
      <c r="I373" s="275" t="str">
        <f>IF($E373="","",IF($D373="","",INDEX('פעילויות המשרד'!G:G,MATCH($D373,'פעילויות המשרד'!$D:$D,0))))</f>
        <v/>
      </c>
      <c r="J373" s="275" t="str">
        <f>IF($E373="","",IF($D373="","",INDEX('פעילויות המשרד'!H:H,MATCH($D373,'פעילויות המשרד'!$D:$D,0))))</f>
        <v/>
      </c>
      <c r="K373" s="275" t="str">
        <f>IF($E373="","",IF($D373="","",INDEX('פעילויות המשרד'!K:K,MATCH($D373,'פעילויות המשרד'!$D:$D,0))))</f>
        <v/>
      </c>
      <c r="L373" s="275" t="str">
        <f>IF($E373="","",IF($D373="","",INDEX('פעילויות המשרד'!L:L,MATCH($D373,'פעילויות המשרד'!$D:$D,0))))</f>
        <v/>
      </c>
      <c r="M373" s="275" t="str">
        <f>IF($E373="","",IF($D373="","",INDEX('פעילויות המשרד'!X:X,MATCH($D373,'פעילויות המשרד'!$D:$D,0))))</f>
        <v/>
      </c>
      <c r="N373" s="102"/>
      <c r="O373" s="102"/>
      <c r="P373" s="100"/>
      <c r="Q373" s="100"/>
      <c r="R373" s="98"/>
      <c r="S373" s="101"/>
      <c r="T373" s="99"/>
      <c r="U373" s="103"/>
      <c r="V373" s="99"/>
      <c r="W373" s="103"/>
      <c r="X373" s="99"/>
      <c r="Y373" s="103"/>
      <c r="Z373" s="99"/>
      <c r="AA373" s="103"/>
      <c r="AB373" s="99"/>
      <c r="AC373" s="103"/>
      <c r="AD373" s="121" t="str">
        <f t="shared" si="20"/>
        <v/>
      </c>
      <c r="AE373" s="17"/>
      <c r="AI373" s="26">
        <f>ROWS($AI$7:$AI372)</f>
        <v>366</v>
      </c>
      <c r="AJ373" s="85" t="str">
        <f>IF(OR($T373="",$G373=""),"",MAX($AJ$7:$AN372)+1)</f>
        <v/>
      </c>
      <c r="AK373" s="85" t="str">
        <f>IF(OR(V373="",$G373=""),"",MAX($AJ$7:$AN372,$AJ373:AJ373)+1)</f>
        <v/>
      </c>
      <c r="AL373" s="85" t="str">
        <f>IF(OR(X373="",$G373=""),"",MAX($AJ$7:$AN372,$AJ373:AK373)+1)</f>
        <v/>
      </c>
      <c r="AM373" s="85" t="str">
        <f>IF(OR(Z373="",$G373=""),"",MAX($AJ$7:$AN372,$AJ373:AL373)+1)</f>
        <v/>
      </c>
      <c r="AN373" s="85" t="str">
        <f>IF(OR(AB373="",$G373=""),"",MAX($AJ$7:$AN372,$AJ373:AM373)+1)</f>
        <v/>
      </c>
      <c r="AP373" s="85" t="str">
        <f>IF($G373="","",MAX($AP$7:$AP372)+1)</f>
        <v/>
      </c>
      <c r="AQ373" s="85" t="str">
        <f>IF($G373="","",IF($Q373="","",RANK($Q373,$Q$8:$Q$1000,1)+COUNTIFS($Q$8:$Q373,$Q373)-1))</f>
        <v/>
      </c>
      <c r="AR373" s="85" t="str">
        <f>IF($G373="","",IF($AW373="","",RANK($AW373,$AW$8:$AW$1000,1)+COUNTIFS($AW$8:$AW373,$AW373)-1))</f>
        <v/>
      </c>
      <c r="AS373" s="85" t="str">
        <f>IF($G373="","",IF($AX373="","",RANK($AX373,$AX$8:$AX$1000,1)+COUNTIFS($AX$8:$AX373,$AX373)-1))</f>
        <v/>
      </c>
      <c r="AU373" s="85" t="str">
        <f t="shared" si="21"/>
        <v/>
      </c>
      <c r="AW373" s="209" t="str">
        <f t="shared" ca="1" si="22"/>
        <v/>
      </c>
      <c r="AX373" s="209" t="str">
        <f t="shared" ca="1" si="23"/>
        <v/>
      </c>
    </row>
    <row r="374" spans="1:50">
      <c r="A374" s="20" t="str">
        <f>IF('יעדים משרדיים ותקשובים'!$E$7="","",'יעדים משרדיים ותקשובים'!$E$7)</f>
        <v>משרד ראש הממשלה</v>
      </c>
      <c r="B374" s="20" t="str">
        <f>IF('יעדים משרדיים ותקשובים'!$I$9="","",'יעדים משרדיים ותקשובים'!$I$9)</f>
        <v>pmo</v>
      </c>
      <c r="C374" s="26">
        <f>ROWS($C$7:$C373)</f>
        <v>367</v>
      </c>
      <c r="D374" s="26" t="str">
        <f>IF(E374="","",INDEX('פעילויות המשרד'!$D$8:$D$150,MATCH(E374,'פעילויות המשרד'!$E$8:$E$150,0)))</f>
        <v/>
      </c>
      <c r="E374" s="17"/>
      <c r="F374" s="26" t="str">
        <f>IF(G374="","",COUNTIFS($D$8:$D374,$D374))</f>
        <v/>
      </c>
      <c r="G374" s="344" t="str">
        <f>IF(OR($E374="",$H374=""),"",IFERROR(CONCATENATE($D374,".",COUNTIFS($D$8:$D374,$D374)),"טעות בהזנה"))</f>
        <v/>
      </c>
      <c r="H374" s="102"/>
      <c r="I374" s="275" t="str">
        <f>IF($E374="","",IF($D374="","",INDEX('פעילויות המשרד'!G:G,MATCH($D374,'פעילויות המשרד'!$D:$D,0))))</f>
        <v/>
      </c>
      <c r="J374" s="275" t="str">
        <f>IF($E374="","",IF($D374="","",INDEX('פעילויות המשרד'!H:H,MATCH($D374,'פעילויות המשרד'!$D:$D,0))))</f>
        <v/>
      </c>
      <c r="K374" s="275" t="str">
        <f>IF($E374="","",IF($D374="","",INDEX('פעילויות המשרד'!K:K,MATCH($D374,'פעילויות המשרד'!$D:$D,0))))</f>
        <v/>
      </c>
      <c r="L374" s="275" t="str">
        <f>IF($E374="","",IF($D374="","",INDEX('פעילויות המשרד'!L:L,MATCH($D374,'פעילויות המשרד'!$D:$D,0))))</f>
        <v/>
      </c>
      <c r="M374" s="275" t="str">
        <f>IF($E374="","",IF($D374="","",INDEX('פעילויות המשרד'!X:X,MATCH($D374,'פעילויות המשרד'!$D:$D,0))))</f>
        <v/>
      </c>
      <c r="N374" s="102"/>
      <c r="O374" s="102"/>
      <c r="P374" s="100"/>
      <c r="Q374" s="100"/>
      <c r="R374" s="98"/>
      <c r="S374" s="101"/>
      <c r="T374" s="99"/>
      <c r="U374" s="103"/>
      <c r="V374" s="99"/>
      <c r="W374" s="103"/>
      <c r="X374" s="99"/>
      <c r="Y374" s="103"/>
      <c r="Z374" s="99"/>
      <c r="AA374" s="103"/>
      <c r="AB374" s="99"/>
      <c r="AC374" s="103"/>
      <c r="AD374" s="121" t="str">
        <f t="shared" si="20"/>
        <v/>
      </c>
      <c r="AE374" s="17"/>
      <c r="AI374" s="26">
        <f>ROWS($AI$7:$AI373)</f>
        <v>367</v>
      </c>
      <c r="AJ374" s="85" t="str">
        <f>IF(OR($T374="",$G374=""),"",MAX($AJ$7:$AN373)+1)</f>
        <v/>
      </c>
      <c r="AK374" s="85" t="str">
        <f>IF(OR(V374="",$G374=""),"",MAX($AJ$7:$AN373,$AJ374:AJ374)+1)</f>
        <v/>
      </c>
      <c r="AL374" s="85" t="str">
        <f>IF(OR(X374="",$G374=""),"",MAX($AJ$7:$AN373,$AJ374:AK374)+1)</f>
        <v/>
      </c>
      <c r="AM374" s="85" t="str">
        <f>IF(OR(Z374="",$G374=""),"",MAX($AJ$7:$AN373,$AJ374:AL374)+1)</f>
        <v/>
      </c>
      <c r="AN374" s="85" t="str">
        <f>IF(OR(AB374="",$G374=""),"",MAX($AJ$7:$AN373,$AJ374:AM374)+1)</f>
        <v/>
      </c>
      <c r="AP374" s="85" t="str">
        <f>IF($G374="","",MAX($AP$7:$AP373)+1)</f>
        <v/>
      </c>
      <c r="AQ374" s="85" t="str">
        <f>IF($G374="","",IF($Q374="","",RANK($Q374,$Q$8:$Q$1000,1)+COUNTIFS($Q$8:$Q374,$Q374)-1))</f>
        <v/>
      </c>
      <c r="AR374" s="85" t="str">
        <f>IF($G374="","",IF($AW374="","",RANK($AW374,$AW$8:$AW$1000,1)+COUNTIFS($AW$8:$AW374,$AW374)-1))</f>
        <v/>
      </c>
      <c r="AS374" s="85" t="str">
        <f>IF($G374="","",IF($AX374="","",RANK($AX374,$AX$8:$AX$1000,1)+COUNTIFS($AX$8:$AX374,$AX374)-1))</f>
        <v/>
      </c>
      <c r="AU374" s="85" t="str">
        <f t="shared" si="21"/>
        <v/>
      </c>
      <c r="AW374" s="209" t="str">
        <f t="shared" ca="1" si="22"/>
        <v/>
      </c>
      <c r="AX374" s="209" t="str">
        <f t="shared" ca="1" si="23"/>
        <v/>
      </c>
    </row>
    <row r="375" spans="1:50">
      <c r="A375" s="20" t="str">
        <f>IF('יעדים משרדיים ותקשובים'!$E$7="","",'יעדים משרדיים ותקשובים'!$E$7)</f>
        <v>משרד ראש הממשלה</v>
      </c>
      <c r="B375" s="20" t="str">
        <f>IF('יעדים משרדיים ותקשובים'!$I$9="","",'יעדים משרדיים ותקשובים'!$I$9)</f>
        <v>pmo</v>
      </c>
      <c r="C375" s="26">
        <f>ROWS($C$7:$C374)</f>
        <v>368</v>
      </c>
      <c r="D375" s="26" t="str">
        <f>IF(E375="","",INDEX('פעילויות המשרד'!$D$8:$D$150,MATCH(E375,'פעילויות המשרד'!$E$8:$E$150,0)))</f>
        <v/>
      </c>
      <c r="E375" s="17"/>
      <c r="F375" s="26" t="str">
        <f>IF(G375="","",COUNTIFS($D$8:$D375,$D375))</f>
        <v/>
      </c>
      <c r="G375" s="344" t="str">
        <f>IF(OR($E375="",$H375=""),"",IFERROR(CONCATENATE($D375,".",COUNTIFS($D$8:$D375,$D375)),"טעות בהזנה"))</f>
        <v/>
      </c>
      <c r="H375" s="102"/>
      <c r="I375" s="275" t="str">
        <f>IF($E375="","",IF($D375="","",INDEX('פעילויות המשרד'!G:G,MATCH($D375,'פעילויות המשרד'!$D:$D,0))))</f>
        <v/>
      </c>
      <c r="J375" s="275" t="str">
        <f>IF($E375="","",IF($D375="","",INDEX('פעילויות המשרד'!H:H,MATCH($D375,'פעילויות המשרד'!$D:$D,0))))</f>
        <v/>
      </c>
      <c r="K375" s="275" t="str">
        <f>IF($E375="","",IF($D375="","",INDEX('פעילויות המשרד'!K:K,MATCH($D375,'פעילויות המשרד'!$D:$D,0))))</f>
        <v/>
      </c>
      <c r="L375" s="275" t="str">
        <f>IF($E375="","",IF($D375="","",INDEX('פעילויות המשרד'!L:L,MATCH($D375,'פעילויות המשרד'!$D:$D,0))))</f>
        <v/>
      </c>
      <c r="M375" s="275" t="str">
        <f>IF($E375="","",IF($D375="","",INDEX('פעילויות המשרד'!X:X,MATCH($D375,'פעילויות המשרד'!$D:$D,0))))</f>
        <v/>
      </c>
      <c r="N375" s="102"/>
      <c r="O375" s="102"/>
      <c r="P375" s="100"/>
      <c r="Q375" s="100"/>
      <c r="R375" s="98"/>
      <c r="S375" s="101"/>
      <c r="T375" s="99"/>
      <c r="U375" s="103"/>
      <c r="V375" s="99"/>
      <c r="W375" s="103"/>
      <c r="X375" s="99"/>
      <c r="Y375" s="103"/>
      <c r="Z375" s="99"/>
      <c r="AA375" s="103"/>
      <c r="AB375" s="99"/>
      <c r="AC375" s="103"/>
      <c r="AD375" s="121" t="str">
        <f t="shared" si="20"/>
        <v/>
      </c>
      <c r="AE375" s="17"/>
      <c r="AI375" s="26">
        <f>ROWS($AI$7:$AI374)</f>
        <v>368</v>
      </c>
      <c r="AJ375" s="85" t="str">
        <f>IF(OR($T375="",$G375=""),"",MAX($AJ$7:$AN374)+1)</f>
        <v/>
      </c>
      <c r="AK375" s="85" t="str">
        <f>IF(OR(V375="",$G375=""),"",MAX($AJ$7:$AN374,$AJ375:AJ375)+1)</f>
        <v/>
      </c>
      <c r="AL375" s="85" t="str">
        <f>IF(OR(X375="",$G375=""),"",MAX($AJ$7:$AN374,$AJ375:AK375)+1)</f>
        <v/>
      </c>
      <c r="AM375" s="85" t="str">
        <f>IF(OR(Z375="",$G375=""),"",MAX($AJ$7:$AN374,$AJ375:AL375)+1)</f>
        <v/>
      </c>
      <c r="AN375" s="85" t="str">
        <f>IF(OR(AB375="",$G375=""),"",MAX($AJ$7:$AN374,$AJ375:AM375)+1)</f>
        <v/>
      </c>
      <c r="AP375" s="85" t="str">
        <f>IF($G375="","",MAX($AP$7:$AP374)+1)</f>
        <v/>
      </c>
      <c r="AQ375" s="85" t="str">
        <f>IF($G375="","",IF($Q375="","",RANK($Q375,$Q$8:$Q$1000,1)+COUNTIFS($Q$8:$Q375,$Q375)-1))</f>
        <v/>
      </c>
      <c r="AR375" s="85" t="str">
        <f>IF($G375="","",IF($AW375="","",RANK($AW375,$AW$8:$AW$1000,1)+COUNTIFS($AW$8:$AW375,$AW375)-1))</f>
        <v/>
      </c>
      <c r="AS375" s="85" t="str">
        <f>IF($G375="","",IF($AX375="","",RANK($AX375,$AX$8:$AX$1000,1)+COUNTIFS($AX$8:$AX375,$AX375)-1))</f>
        <v/>
      </c>
      <c r="AU375" s="85" t="str">
        <f t="shared" si="21"/>
        <v/>
      </c>
      <c r="AW375" s="209" t="str">
        <f t="shared" ca="1" si="22"/>
        <v/>
      </c>
      <c r="AX375" s="209" t="str">
        <f t="shared" ca="1" si="23"/>
        <v/>
      </c>
    </row>
    <row r="376" spans="1:50">
      <c r="A376" s="20" t="str">
        <f>IF('יעדים משרדיים ותקשובים'!$E$7="","",'יעדים משרדיים ותקשובים'!$E$7)</f>
        <v>משרד ראש הממשלה</v>
      </c>
      <c r="B376" s="20" t="str">
        <f>IF('יעדים משרדיים ותקשובים'!$I$9="","",'יעדים משרדיים ותקשובים'!$I$9)</f>
        <v>pmo</v>
      </c>
      <c r="C376" s="26">
        <f>ROWS($C$7:$C375)</f>
        <v>369</v>
      </c>
      <c r="D376" s="26" t="str">
        <f>IF(E376="","",INDEX('פעילויות המשרד'!$D$8:$D$150,MATCH(E376,'פעילויות המשרד'!$E$8:$E$150,0)))</f>
        <v/>
      </c>
      <c r="E376" s="17"/>
      <c r="F376" s="26" t="str">
        <f>IF(G376="","",COUNTIFS($D$8:$D376,$D376))</f>
        <v/>
      </c>
      <c r="G376" s="344" t="str">
        <f>IF(OR($E376="",$H376=""),"",IFERROR(CONCATENATE($D376,".",COUNTIFS($D$8:$D376,$D376)),"טעות בהזנה"))</f>
        <v/>
      </c>
      <c r="H376" s="102"/>
      <c r="I376" s="275" t="str">
        <f>IF($E376="","",IF($D376="","",INDEX('פעילויות המשרד'!G:G,MATCH($D376,'פעילויות המשרד'!$D:$D,0))))</f>
        <v/>
      </c>
      <c r="J376" s="275" t="str">
        <f>IF($E376="","",IF($D376="","",INDEX('פעילויות המשרד'!H:H,MATCH($D376,'פעילויות המשרד'!$D:$D,0))))</f>
        <v/>
      </c>
      <c r="K376" s="275" t="str">
        <f>IF($E376="","",IF($D376="","",INDEX('פעילויות המשרד'!K:K,MATCH($D376,'פעילויות המשרד'!$D:$D,0))))</f>
        <v/>
      </c>
      <c r="L376" s="275" t="str">
        <f>IF($E376="","",IF($D376="","",INDEX('פעילויות המשרד'!L:L,MATCH($D376,'פעילויות המשרד'!$D:$D,0))))</f>
        <v/>
      </c>
      <c r="M376" s="275" t="str">
        <f>IF($E376="","",IF($D376="","",INDEX('פעילויות המשרד'!X:X,MATCH($D376,'פעילויות המשרד'!$D:$D,0))))</f>
        <v/>
      </c>
      <c r="N376" s="102"/>
      <c r="O376" s="102"/>
      <c r="P376" s="100"/>
      <c r="Q376" s="100"/>
      <c r="R376" s="98"/>
      <c r="S376" s="101"/>
      <c r="T376" s="99"/>
      <c r="U376" s="103"/>
      <c r="V376" s="99"/>
      <c r="W376" s="103"/>
      <c r="X376" s="99"/>
      <c r="Y376" s="103"/>
      <c r="Z376" s="99"/>
      <c r="AA376" s="103"/>
      <c r="AB376" s="99"/>
      <c r="AC376" s="103"/>
      <c r="AD376" s="121" t="str">
        <f t="shared" si="20"/>
        <v/>
      </c>
      <c r="AE376" s="17"/>
      <c r="AI376" s="26">
        <f>ROWS($AI$7:$AI375)</f>
        <v>369</v>
      </c>
      <c r="AJ376" s="85" t="str">
        <f>IF(OR($T376="",$G376=""),"",MAX($AJ$7:$AN375)+1)</f>
        <v/>
      </c>
      <c r="AK376" s="85" t="str">
        <f>IF(OR(V376="",$G376=""),"",MAX($AJ$7:$AN375,$AJ376:AJ376)+1)</f>
        <v/>
      </c>
      <c r="AL376" s="85" t="str">
        <f>IF(OR(X376="",$G376=""),"",MAX($AJ$7:$AN375,$AJ376:AK376)+1)</f>
        <v/>
      </c>
      <c r="AM376" s="85" t="str">
        <f>IF(OR(Z376="",$G376=""),"",MAX($AJ$7:$AN375,$AJ376:AL376)+1)</f>
        <v/>
      </c>
      <c r="AN376" s="85" t="str">
        <f>IF(OR(AB376="",$G376=""),"",MAX($AJ$7:$AN375,$AJ376:AM376)+1)</f>
        <v/>
      </c>
      <c r="AP376" s="85" t="str">
        <f>IF($G376="","",MAX($AP$7:$AP375)+1)</f>
        <v/>
      </c>
      <c r="AQ376" s="85" t="str">
        <f>IF($G376="","",IF($Q376="","",RANK($Q376,$Q$8:$Q$1000,1)+COUNTIFS($Q$8:$Q376,$Q376)-1))</f>
        <v/>
      </c>
      <c r="AR376" s="85" t="str">
        <f>IF($G376="","",IF($AW376="","",RANK($AW376,$AW$8:$AW$1000,1)+COUNTIFS($AW$8:$AW376,$AW376)-1))</f>
        <v/>
      </c>
      <c r="AS376" s="85" t="str">
        <f>IF($G376="","",IF($AX376="","",RANK($AX376,$AX$8:$AX$1000,1)+COUNTIFS($AX$8:$AX376,$AX376)-1))</f>
        <v/>
      </c>
      <c r="AU376" s="85" t="str">
        <f t="shared" si="21"/>
        <v/>
      </c>
      <c r="AW376" s="209" t="str">
        <f t="shared" ca="1" si="22"/>
        <v/>
      </c>
      <c r="AX376" s="209" t="str">
        <f t="shared" ca="1" si="23"/>
        <v/>
      </c>
    </row>
    <row r="377" spans="1:50">
      <c r="A377" s="20" t="str">
        <f>IF('יעדים משרדיים ותקשובים'!$E$7="","",'יעדים משרדיים ותקשובים'!$E$7)</f>
        <v>משרד ראש הממשלה</v>
      </c>
      <c r="B377" s="20" t="str">
        <f>IF('יעדים משרדיים ותקשובים'!$I$9="","",'יעדים משרדיים ותקשובים'!$I$9)</f>
        <v>pmo</v>
      </c>
      <c r="C377" s="26">
        <f>ROWS($C$7:$C376)</f>
        <v>370</v>
      </c>
      <c r="D377" s="26" t="str">
        <f>IF(E377="","",INDEX('פעילויות המשרד'!$D$8:$D$150,MATCH(E377,'פעילויות המשרד'!$E$8:$E$150,0)))</f>
        <v/>
      </c>
      <c r="E377" s="17"/>
      <c r="F377" s="26" t="str">
        <f>IF(G377="","",COUNTIFS($D$8:$D377,$D377))</f>
        <v/>
      </c>
      <c r="G377" s="344" t="str">
        <f>IF(OR($E377="",$H377=""),"",IFERROR(CONCATENATE($D377,".",COUNTIFS($D$8:$D377,$D377)),"טעות בהזנה"))</f>
        <v/>
      </c>
      <c r="H377" s="102"/>
      <c r="I377" s="275" t="str">
        <f>IF($E377="","",IF($D377="","",INDEX('פעילויות המשרד'!G:G,MATCH($D377,'פעילויות המשרד'!$D:$D,0))))</f>
        <v/>
      </c>
      <c r="J377" s="275" t="str">
        <f>IF($E377="","",IF($D377="","",INDEX('פעילויות המשרד'!H:H,MATCH($D377,'פעילויות המשרד'!$D:$D,0))))</f>
        <v/>
      </c>
      <c r="K377" s="275" t="str">
        <f>IF($E377="","",IF($D377="","",INDEX('פעילויות המשרד'!K:K,MATCH($D377,'פעילויות המשרד'!$D:$D,0))))</f>
        <v/>
      </c>
      <c r="L377" s="275" t="str">
        <f>IF($E377="","",IF($D377="","",INDEX('פעילויות המשרד'!L:L,MATCH($D377,'פעילויות המשרד'!$D:$D,0))))</f>
        <v/>
      </c>
      <c r="M377" s="275" t="str">
        <f>IF($E377="","",IF($D377="","",INDEX('פעילויות המשרד'!X:X,MATCH($D377,'פעילויות המשרד'!$D:$D,0))))</f>
        <v/>
      </c>
      <c r="N377" s="102"/>
      <c r="O377" s="102"/>
      <c r="P377" s="100"/>
      <c r="Q377" s="100"/>
      <c r="R377" s="98"/>
      <c r="S377" s="101"/>
      <c r="T377" s="99"/>
      <c r="U377" s="103"/>
      <c r="V377" s="99"/>
      <c r="W377" s="103"/>
      <c r="X377" s="99"/>
      <c r="Y377" s="103"/>
      <c r="Z377" s="99"/>
      <c r="AA377" s="103"/>
      <c r="AB377" s="99"/>
      <c r="AC377" s="103"/>
      <c r="AD377" s="121" t="str">
        <f t="shared" si="20"/>
        <v/>
      </c>
      <c r="AE377" s="17"/>
      <c r="AI377" s="26">
        <f>ROWS($AI$7:$AI376)</f>
        <v>370</v>
      </c>
      <c r="AJ377" s="85" t="str">
        <f>IF(OR($T377="",$G377=""),"",MAX($AJ$7:$AN376)+1)</f>
        <v/>
      </c>
      <c r="AK377" s="85" t="str">
        <f>IF(OR(V377="",$G377=""),"",MAX($AJ$7:$AN376,$AJ377:AJ377)+1)</f>
        <v/>
      </c>
      <c r="AL377" s="85" t="str">
        <f>IF(OR(X377="",$G377=""),"",MAX($AJ$7:$AN376,$AJ377:AK377)+1)</f>
        <v/>
      </c>
      <c r="AM377" s="85" t="str">
        <f>IF(OR(Z377="",$G377=""),"",MAX($AJ$7:$AN376,$AJ377:AL377)+1)</f>
        <v/>
      </c>
      <c r="AN377" s="85" t="str">
        <f>IF(OR(AB377="",$G377=""),"",MAX($AJ$7:$AN376,$AJ377:AM377)+1)</f>
        <v/>
      </c>
      <c r="AP377" s="85" t="str">
        <f>IF($G377="","",MAX($AP$7:$AP376)+1)</f>
        <v/>
      </c>
      <c r="AQ377" s="85" t="str">
        <f>IF($G377="","",IF($Q377="","",RANK($Q377,$Q$8:$Q$1000,1)+COUNTIFS($Q$8:$Q377,$Q377)-1))</f>
        <v/>
      </c>
      <c r="AR377" s="85" t="str">
        <f>IF($G377="","",IF($AW377="","",RANK($AW377,$AW$8:$AW$1000,1)+COUNTIFS($AW$8:$AW377,$AW377)-1))</f>
        <v/>
      </c>
      <c r="AS377" s="85" t="str">
        <f>IF($G377="","",IF($AX377="","",RANK($AX377,$AX$8:$AX$1000,1)+COUNTIFS($AX$8:$AX377,$AX377)-1))</f>
        <v/>
      </c>
      <c r="AU377" s="85" t="str">
        <f t="shared" si="21"/>
        <v/>
      </c>
      <c r="AW377" s="209" t="str">
        <f t="shared" ca="1" si="22"/>
        <v/>
      </c>
      <c r="AX377" s="209" t="str">
        <f t="shared" ca="1" si="23"/>
        <v/>
      </c>
    </row>
    <row r="378" spans="1:50">
      <c r="A378" s="20" t="str">
        <f>IF('יעדים משרדיים ותקשובים'!$E$7="","",'יעדים משרדיים ותקשובים'!$E$7)</f>
        <v>משרד ראש הממשלה</v>
      </c>
      <c r="B378" s="20" t="str">
        <f>IF('יעדים משרדיים ותקשובים'!$I$9="","",'יעדים משרדיים ותקשובים'!$I$9)</f>
        <v>pmo</v>
      </c>
      <c r="C378" s="26">
        <f>ROWS($C$7:$C377)</f>
        <v>371</v>
      </c>
      <c r="D378" s="26" t="str">
        <f>IF(E378="","",INDEX('פעילויות המשרד'!$D$8:$D$150,MATCH(E378,'פעילויות המשרד'!$E$8:$E$150,0)))</f>
        <v/>
      </c>
      <c r="E378" s="17"/>
      <c r="F378" s="26" t="str">
        <f>IF(G378="","",COUNTIFS($D$8:$D378,$D378))</f>
        <v/>
      </c>
      <c r="G378" s="344" t="str">
        <f>IF(OR($E378="",$H378=""),"",IFERROR(CONCATENATE($D378,".",COUNTIFS($D$8:$D378,$D378)),"טעות בהזנה"))</f>
        <v/>
      </c>
      <c r="H378" s="99"/>
      <c r="I378" s="275" t="str">
        <f>IF($E378="","",IF($D378="","",INDEX('פעילויות המשרד'!G:G,MATCH($D378,'פעילויות המשרד'!$D:$D,0))))</f>
        <v/>
      </c>
      <c r="J378" s="275" t="str">
        <f>IF($E378="","",IF($D378="","",INDEX('פעילויות המשרד'!H:H,MATCH($D378,'פעילויות המשרד'!$D:$D,0))))</f>
        <v/>
      </c>
      <c r="K378" s="275" t="str">
        <f>IF($E378="","",IF($D378="","",INDEX('פעילויות המשרד'!K:K,MATCH($D378,'פעילויות המשרד'!$D:$D,0))))</f>
        <v/>
      </c>
      <c r="L378" s="275" t="str">
        <f>IF($E378="","",IF($D378="","",INDEX('פעילויות המשרד'!L:L,MATCH($D378,'פעילויות המשרד'!$D:$D,0))))</f>
        <v/>
      </c>
      <c r="M378" s="275" t="str">
        <f>IF($E378="","",IF($D378="","",INDEX('פעילויות המשרד'!X:X,MATCH($D378,'פעילויות המשרד'!$D:$D,0))))</f>
        <v/>
      </c>
      <c r="N378" s="99"/>
      <c r="O378" s="99"/>
      <c r="P378" s="100"/>
      <c r="Q378" s="100"/>
      <c r="R378" s="98"/>
      <c r="S378" s="101"/>
      <c r="T378" s="99"/>
      <c r="U378" s="103"/>
      <c r="V378" s="99"/>
      <c r="W378" s="103"/>
      <c r="X378" s="99"/>
      <c r="Y378" s="103"/>
      <c r="Z378" s="99"/>
      <c r="AA378" s="103"/>
      <c r="AB378" s="99"/>
      <c r="AC378" s="103"/>
      <c r="AD378" s="121" t="str">
        <f t="shared" si="20"/>
        <v/>
      </c>
      <c r="AE378" s="92"/>
      <c r="AI378" s="26">
        <f>ROWS($AI$7:$AI377)</f>
        <v>371</v>
      </c>
      <c r="AJ378" s="85" t="str">
        <f>IF(OR($T378="",$G378=""),"",MAX($AJ$7:$AN377)+1)</f>
        <v/>
      </c>
      <c r="AK378" s="85" t="str">
        <f>IF(OR(V378="",$G378=""),"",MAX($AJ$7:$AN377,$AJ378:AJ378)+1)</f>
        <v/>
      </c>
      <c r="AL378" s="85" t="str">
        <f>IF(OR(X378="",$G378=""),"",MAX($AJ$7:$AN377,$AJ378:AK378)+1)</f>
        <v/>
      </c>
      <c r="AM378" s="85" t="str">
        <f>IF(OR(Z378="",$G378=""),"",MAX($AJ$7:$AN377,$AJ378:AL378)+1)</f>
        <v/>
      </c>
      <c r="AN378" s="85" t="str">
        <f>IF(OR(AB378="",$G378=""),"",MAX($AJ$7:$AN377,$AJ378:AM378)+1)</f>
        <v/>
      </c>
      <c r="AP378" s="85" t="str">
        <f>IF($G378="","",MAX($AP$7:$AP377)+1)</f>
        <v/>
      </c>
      <c r="AQ378" s="85" t="str">
        <f>IF($G378="","",IF($Q378="","",RANK($Q378,$Q$8:$Q$1000,1)+COUNTIFS($Q$8:$Q378,$Q378)-1))</f>
        <v/>
      </c>
      <c r="AR378" s="85" t="str">
        <f>IF($G378="","",IF($AW378="","",RANK($AW378,$AW$8:$AW$1000,1)+COUNTIFS($AW$8:$AW378,$AW378)-1))</f>
        <v/>
      </c>
      <c r="AS378" s="85" t="str">
        <f>IF($G378="","",IF($AX378="","",RANK($AX378,$AX$8:$AX$1000,1)+COUNTIFS($AX$8:$AX378,$AX378)-1))</f>
        <v/>
      </c>
      <c r="AU378" s="85" t="str">
        <f t="shared" si="21"/>
        <v/>
      </c>
      <c r="AW378" s="209" t="str">
        <f ca="1">IF($G378="","",IF($Q378="","",IF(AND($S378&lt;1,$Q378&lt;TODAY()),$Q378,"")))</f>
        <v/>
      </c>
      <c r="AX378" s="209" t="str">
        <f t="shared" ca="1" si="23"/>
        <v/>
      </c>
    </row>
    <row r="379" spans="1:50">
      <c r="A379" s="20" t="str">
        <f>IF('יעדים משרדיים ותקשובים'!$E$7="","",'יעדים משרדיים ותקשובים'!$E$7)</f>
        <v>משרד ראש הממשלה</v>
      </c>
      <c r="B379" s="20" t="str">
        <f>IF('יעדים משרדיים ותקשובים'!$I$9="","",'יעדים משרדיים ותקשובים'!$I$9)</f>
        <v>pmo</v>
      </c>
      <c r="C379" s="26">
        <f>ROWS($C$7:$C378)</f>
        <v>372</v>
      </c>
      <c r="D379" s="26" t="str">
        <f>IF(E379="","",INDEX('פעילויות המשרד'!$D$8:$D$150,MATCH(E379,'פעילויות המשרד'!$E$8:$E$150,0)))</f>
        <v/>
      </c>
      <c r="E379" s="17"/>
      <c r="F379" s="26" t="str">
        <f>IF(G379="","",COUNTIFS($D$8:$D379,$D379))</f>
        <v/>
      </c>
      <c r="G379" s="344" t="str">
        <f>IF(OR($E379="",$H379=""),"",IFERROR(CONCATENATE($D379,".",COUNTIFS($D$8:$D379,$D379)),"טעות בהזנה"))</f>
        <v/>
      </c>
      <c r="H379" s="99"/>
      <c r="I379" s="275" t="str">
        <f>IF($E379="","",IF($D379="","",INDEX('פעילויות המשרד'!G:G,MATCH($D379,'פעילויות המשרד'!$D:$D,0))))</f>
        <v/>
      </c>
      <c r="J379" s="275" t="str">
        <f>IF($E379="","",IF($D379="","",INDEX('פעילויות המשרד'!H:H,MATCH($D379,'פעילויות המשרד'!$D:$D,0))))</f>
        <v/>
      </c>
      <c r="K379" s="275" t="str">
        <f>IF($E379="","",IF($D379="","",INDEX('פעילויות המשרד'!K:K,MATCH($D379,'פעילויות המשרד'!$D:$D,0))))</f>
        <v/>
      </c>
      <c r="L379" s="275" t="str">
        <f>IF($E379="","",IF($D379="","",INDEX('פעילויות המשרד'!L:L,MATCH($D379,'פעילויות המשרד'!$D:$D,0))))</f>
        <v/>
      </c>
      <c r="M379" s="275" t="str">
        <f>IF($E379="","",IF($D379="","",INDEX('פעילויות המשרד'!X:X,MATCH($D379,'פעילויות המשרד'!$D:$D,0))))</f>
        <v/>
      </c>
      <c r="N379" s="99"/>
      <c r="O379" s="99"/>
      <c r="P379" s="100"/>
      <c r="Q379" s="100"/>
      <c r="R379" s="98"/>
      <c r="S379" s="101"/>
      <c r="T379" s="99"/>
      <c r="U379" s="103"/>
      <c r="V379" s="99"/>
      <c r="W379" s="103"/>
      <c r="X379" s="99"/>
      <c r="Y379" s="103"/>
      <c r="Z379" s="99"/>
      <c r="AA379" s="103"/>
      <c r="AB379" s="99"/>
      <c r="AC379" s="103"/>
      <c r="AD379" s="121" t="str">
        <f t="shared" si="20"/>
        <v/>
      </c>
      <c r="AE379" s="92"/>
      <c r="AI379" s="26">
        <f>ROWS($AI$7:$AI378)</f>
        <v>372</v>
      </c>
      <c r="AJ379" s="85" t="str">
        <f>IF(OR($T379="",$G379=""),"",MAX($AJ$7:$AN378)+1)</f>
        <v/>
      </c>
      <c r="AK379" s="85" t="str">
        <f>IF(OR(V379="",$G379=""),"",MAX($AJ$7:$AN378,$AJ379:AJ379)+1)</f>
        <v/>
      </c>
      <c r="AL379" s="85" t="str">
        <f>IF(OR(X379="",$G379=""),"",MAX($AJ$7:$AN378,$AJ379:AK379)+1)</f>
        <v/>
      </c>
      <c r="AM379" s="85" t="str">
        <f>IF(OR(Z379="",$G379=""),"",MAX($AJ$7:$AN378,$AJ379:AL379)+1)</f>
        <v/>
      </c>
      <c r="AN379" s="85" t="str">
        <f>IF(OR(AB379="",$G379=""),"",MAX($AJ$7:$AN378,$AJ379:AM379)+1)</f>
        <v/>
      </c>
      <c r="AP379" s="85" t="str">
        <f>IF($G379="","",MAX($AP$7:$AP378)+1)</f>
        <v/>
      </c>
      <c r="AQ379" s="85" t="str">
        <f>IF($G379="","",IF($Q379="","",RANK($Q379,$Q$8:$Q$1000,1)+COUNTIFS($Q$8:$Q379,$Q379)-1))</f>
        <v/>
      </c>
      <c r="AR379" s="85" t="str">
        <f>IF($G379="","",IF($AW379="","",RANK($AW379,$AW$8:$AW$1000,1)+COUNTIFS($AW$8:$AW379,$AW379)-1))</f>
        <v/>
      </c>
      <c r="AS379" s="85" t="str">
        <f>IF($G379="","",IF($AX379="","",RANK($AX379,$AX$8:$AX$1000,1)+COUNTIFS($AX$8:$AX379,$AX379)-1))</f>
        <v/>
      </c>
      <c r="AU379" s="85" t="str">
        <f t="shared" si="21"/>
        <v/>
      </c>
      <c r="AW379" s="209" t="str">
        <f ca="1">IF($G379="","",IF($Q379="","",IF(AND($S379&lt;1,$Q379&lt;TODAY()),$Q379,"")))</f>
        <v/>
      </c>
      <c r="AX379" s="209" t="str">
        <f t="shared" ca="1" si="23"/>
        <v/>
      </c>
    </row>
    <row r="380" spans="1:50">
      <c r="A380" s="20" t="str">
        <f>IF('יעדים משרדיים ותקשובים'!$E$7="","",'יעדים משרדיים ותקשובים'!$E$7)</f>
        <v>משרד ראש הממשלה</v>
      </c>
      <c r="B380" s="20" t="str">
        <f>IF('יעדים משרדיים ותקשובים'!$I$9="","",'יעדים משרדיים ותקשובים'!$I$9)</f>
        <v>pmo</v>
      </c>
      <c r="C380" s="26">
        <f>ROWS($C$7:$C379)</f>
        <v>373</v>
      </c>
      <c r="D380" s="26" t="str">
        <f>IF(E380="","",INDEX('פעילויות המשרד'!$D$8:$D$150,MATCH(E380,'פעילויות המשרד'!$E$8:$E$150,0)))</f>
        <v/>
      </c>
      <c r="E380" s="17"/>
      <c r="F380" s="26" t="str">
        <f>IF(G380="","",COUNTIFS($D$8:$D380,$D380))</f>
        <v/>
      </c>
      <c r="G380" s="344" t="str">
        <f>IF(OR($E380="",$H380=""),"",IFERROR(CONCATENATE($D380,".",COUNTIFS($D$8:$D380,$D380)),"טעות בהזנה"))</f>
        <v/>
      </c>
      <c r="H380" s="99"/>
      <c r="I380" s="275" t="str">
        <f>IF($E380="","",IF($D380="","",INDEX('פעילויות המשרד'!G:G,MATCH($D380,'פעילויות המשרד'!$D:$D,0))))</f>
        <v/>
      </c>
      <c r="J380" s="275" t="str">
        <f>IF($E380="","",IF($D380="","",INDEX('פעילויות המשרד'!H:H,MATCH($D380,'פעילויות המשרד'!$D:$D,0))))</f>
        <v/>
      </c>
      <c r="K380" s="275" t="str">
        <f>IF($E380="","",IF($D380="","",INDEX('פעילויות המשרד'!K:K,MATCH($D380,'פעילויות המשרד'!$D:$D,0))))</f>
        <v/>
      </c>
      <c r="L380" s="275" t="str">
        <f>IF($E380="","",IF($D380="","",INDEX('פעילויות המשרד'!L:L,MATCH($D380,'פעילויות המשרד'!$D:$D,0))))</f>
        <v/>
      </c>
      <c r="M380" s="275" t="str">
        <f>IF($E380="","",IF($D380="","",INDEX('פעילויות המשרד'!X:X,MATCH($D380,'פעילויות המשרד'!$D:$D,0))))</f>
        <v/>
      </c>
      <c r="N380" s="99"/>
      <c r="O380" s="99"/>
      <c r="P380" s="100"/>
      <c r="Q380" s="100"/>
      <c r="R380" s="98"/>
      <c r="S380" s="101"/>
      <c r="T380" s="99"/>
      <c r="U380" s="103"/>
      <c r="V380" s="99"/>
      <c r="W380" s="103"/>
      <c r="X380" s="99"/>
      <c r="Y380" s="103"/>
      <c r="Z380" s="99"/>
      <c r="AA380" s="103"/>
      <c r="AB380" s="99"/>
      <c r="AC380" s="103"/>
      <c r="AD380" s="121" t="str">
        <f t="shared" si="20"/>
        <v/>
      </c>
      <c r="AE380" s="92"/>
      <c r="AI380" s="26">
        <f>ROWS($AI$7:$AI379)</f>
        <v>373</v>
      </c>
      <c r="AJ380" s="85" t="str">
        <f>IF(OR($T380="",$G380=""),"",MAX($AJ$7:$AN379)+1)</f>
        <v/>
      </c>
      <c r="AK380" s="85" t="str">
        <f>IF(OR(V380="",$G380=""),"",MAX($AJ$7:$AN379,$AJ380:AJ380)+1)</f>
        <v/>
      </c>
      <c r="AL380" s="85" t="str">
        <f>IF(OR(X380="",$G380=""),"",MAX($AJ$7:$AN379,$AJ380:AK380)+1)</f>
        <v/>
      </c>
      <c r="AM380" s="85" t="str">
        <f>IF(OR(Z380="",$G380=""),"",MAX($AJ$7:$AN379,$AJ380:AL380)+1)</f>
        <v/>
      </c>
      <c r="AN380" s="85" t="str">
        <f>IF(OR(AB380="",$G380=""),"",MAX($AJ$7:$AN379,$AJ380:AM380)+1)</f>
        <v/>
      </c>
      <c r="AP380" s="85" t="str">
        <f>IF($G380="","",MAX($AP$7:$AP379)+1)</f>
        <v/>
      </c>
      <c r="AQ380" s="85" t="str">
        <f>IF($G380="","",IF($Q380="","",RANK($Q380,$Q$8:$Q$1000,1)+COUNTIFS($Q$8:$Q380,$Q380)-1))</f>
        <v/>
      </c>
      <c r="AR380" s="85" t="str">
        <f>IF($G380="","",IF($AW380="","",RANK($AW380,$AW$8:$AW$1000,1)+COUNTIFS($AW$8:$AW380,$AW380)-1))</f>
        <v/>
      </c>
      <c r="AS380" s="85" t="str">
        <f>IF($G380="","",IF($AX380="","",RANK($AX380,$AX$8:$AX$1000,1)+COUNTIFS($AX$8:$AX380,$AX380)-1))</f>
        <v/>
      </c>
      <c r="AU380" s="85" t="str">
        <f t="shared" si="21"/>
        <v/>
      </c>
      <c r="AW380" s="209" t="str">
        <f ca="1">IF($G380="","",IF($Q380="","",IF(AND($S380&lt;1,$Q380&lt;TODAY()),$Q380,"")))</f>
        <v/>
      </c>
      <c r="AX380" s="209" t="str">
        <f t="shared" ca="1" si="23"/>
        <v/>
      </c>
    </row>
    <row r="381" spans="1:50">
      <c r="A381" s="20" t="str">
        <f>IF('יעדים משרדיים ותקשובים'!$E$7="","",'יעדים משרדיים ותקשובים'!$E$7)</f>
        <v>משרד ראש הממשלה</v>
      </c>
      <c r="B381" s="20" t="str">
        <f>IF('יעדים משרדיים ותקשובים'!$I$9="","",'יעדים משרדיים ותקשובים'!$I$9)</f>
        <v>pmo</v>
      </c>
      <c r="C381" s="26">
        <f>ROWS($C$7:$C380)</f>
        <v>374</v>
      </c>
      <c r="D381" s="26" t="str">
        <f>IF(E381="","",INDEX('פעילויות המשרד'!$D$8:$D$150,MATCH(E381,'פעילויות המשרד'!$E$8:$E$150,0)))</f>
        <v/>
      </c>
      <c r="E381" s="17"/>
      <c r="F381" s="26" t="str">
        <f>IF(G381="","",COUNTIFS($D$8:$D381,$D381))</f>
        <v/>
      </c>
      <c r="G381" s="344" t="str">
        <f>IF(OR($E381="",$H381=""),"",IFERROR(CONCATENATE($D381,".",COUNTIFS($D$8:$D381,$D381)),"טעות בהזנה"))</f>
        <v/>
      </c>
      <c r="H381" s="102"/>
      <c r="I381" s="275" t="str">
        <f>IF($E381="","",IF($D381="","",INDEX('פעילויות המשרד'!G:G,MATCH($D381,'פעילויות המשרד'!$D:$D,0))))</f>
        <v/>
      </c>
      <c r="J381" s="275" t="str">
        <f>IF($E381="","",IF($D381="","",INDEX('פעילויות המשרד'!H:H,MATCH($D381,'פעילויות המשרד'!$D:$D,0))))</f>
        <v/>
      </c>
      <c r="K381" s="275" t="str">
        <f>IF($E381="","",IF($D381="","",INDEX('פעילויות המשרד'!K:K,MATCH($D381,'פעילויות המשרד'!$D:$D,0))))</f>
        <v/>
      </c>
      <c r="L381" s="275" t="str">
        <f>IF($E381="","",IF($D381="","",INDEX('פעילויות המשרד'!L:L,MATCH($D381,'פעילויות המשרד'!$D:$D,0))))</f>
        <v/>
      </c>
      <c r="M381" s="275" t="str">
        <f>IF($E381="","",IF($D381="","",INDEX('פעילויות המשרד'!X:X,MATCH($D381,'פעילויות המשרד'!$D:$D,0))))</f>
        <v/>
      </c>
      <c r="N381" s="102"/>
      <c r="O381" s="102"/>
      <c r="P381" s="100"/>
      <c r="Q381" s="100"/>
      <c r="R381" s="98"/>
      <c r="S381" s="101"/>
      <c r="T381" s="99"/>
      <c r="U381" s="103"/>
      <c r="V381" s="99"/>
      <c r="W381" s="103"/>
      <c r="X381" s="99"/>
      <c r="Y381" s="103"/>
      <c r="Z381" s="99"/>
      <c r="AA381" s="103"/>
      <c r="AB381" s="99"/>
      <c r="AC381" s="103"/>
      <c r="AD381" s="121" t="str">
        <f t="shared" si="20"/>
        <v/>
      </c>
      <c r="AE381" s="17"/>
      <c r="AI381" s="26">
        <f>ROWS($AI$7:$AI380)</f>
        <v>374</v>
      </c>
      <c r="AJ381" s="85" t="str">
        <f>IF(OR($T381="",$G381=""),"",MAX($AJ$7:$AN380)+1)</f>
        <v/>
      </c>
      <c r="AK381" s="85" t="str">
        <f>IF(OR(V381="",$G381=""),"",MAX($AJ$7:$AN380,$AJ381:AJ381)+1)</f>
        <v/>
      </c>
      <c r="AL381" s="85" t="str">
        <f>IF(OR(X381="",$G381=""),"",MAX($AJ$7:$AN380,$AJ381:AK381)+1)</f>
        <v/>
      </c>
      <c r="AM381" s="85" t="str">
        <f>IF(OR(Z381="",$G381=""),"",MAX($AJ$7:$AN380,$AJ381:AL381)+1)</f>
        <v/>
      </c>
      <c r="AN381" s="85" t="str">
        <f>IF(OR(AB381="",$G381=""),"",MAX($AJ$7:$AN380,$AJ381:AM381)+1)</f>
        <v/>
      </c>
      <c r="AP381" s="85" t="str">
        <f>IF($G381="","",MAX($AP$7:$AP380)+1)</f>
        <v/>
      </c>
      <c r="AQ381" s="85" t="str">
        <f>IF($G381="","",IF($Q381="","",RANK($Q381,$Q$8:$Q$1000,1)+COUNTIFS($Q$8:$Q381,$Q381)-1))</f>
        <v/>
      </c>
      <c r="AR381" s="85" t="str">
        <f>IF($G381="","",IF($AW381="","",RANK($AW381,$AW$8:$AW$1000,1)+COUNTIFS($AW$8:$AW381,$AW381)-1))</f>
        <v/>
      </c>
      <c r="AS381" s="85" t="str">
        <f>IF($G381="","",IF($AX381="","",RANK($AX381,$AX$8:$AX$1000,1)+COUNTIFS($AX$8:$AX381,$AX381)-1))</f>
        <v/>
      </c>
      <c r="AU381" s="85" t="str">
        <f t="shared" si="21"/>
        <v/>
      </c>
      <c r="AW381" s="209" t="str">
        <f ca="1">IF($G381="","",IF($Q381="","",IF(AND($S381&lt;1,$Q381&lt;TODAY()),$Q381,"")))</f>
        <v/>
      </c>
      <c r="AX381" s="209" t="str">
        <f t="shared" ca="1" si="23"/>
        <v/>
      </c>
    </row>
    <row r="382" spans="1:50">
      <c r="A382" s="20" t="str">
        <f>IF('יעדים משרדיים ותקשובים'!$E$7="","",'יעדים משרדיים ותקשובים'!$E$7)</f>
        <v>משרד ראש הממשלה</v>
      </c>
      <c r="B382" s="20" t="str">
        <f>IF('יעדים משרדיים ותקשובים'!$I$9="","",'יעדים משרדיים ותקשובים'!$I$9)</f>
        <v>pmo</v>
      </c>
      <c r="C382" s="26">
        <f>ROWS($C$7:$C381)</f>
        <v>375</v>
      </c>
      <c r="D382" s="26" t="str">
        <f>IF(E382="","",INDEX('פעילויות המשרד'!$D$8:$D$150,MATCH(E382,'פעילויות המשרד'!$E$8:$E$150,0)))</f>
        <v/>
      </c>
      <c r="E382" s="17"/>
      <c r="F382" s="26" t="str">
        <f>IF(G382="","",COUNTIFS($D$8:$D382,$D382))</f>
        <v/>
      </c>
      <c r="G382" s="344" t="str">
        <f>IF(OR($E382="",$H382=""),"",IFERROR(CONCATENATE($D382,".",COUNTIFS($D$8:$D382,$D382)),"טעות בהזנה"))</f>
        <v/>
      </c>
      <c r="H382" s="102"/>
      <c r="I382" s="275" t="str">
        <f>IF($E382="","",IF($D382="","",INDEX('פעילויות המשרד'!G:G,MATCH($D382,'פעילויות המשרד'!$D:$D,0))))</f>
        <v/>
      </c>
      <c r="J382" s="275" t="str">
        <f>IF($E382="","",IF($D382="","",INDEX('פעילויות המשרד'!H:H,MATCH($D382,'פעילויות המשרד'!$D:$D,0))))</f>
        <v/>
      </c>
      <c r="K382" s="275" t="str">
        <f>IF($E382="","",IF($D382="","",INDEX('פעילויות המשרד'!K:K,MATCH($D382,'פעילויות המשרד'!$D:$D,0))))</f>
        <v/>
      </c>
      <c r="L382" s="275" t="str">
        <f>IF($E382="","",IF($D382="","",INDEX('פעילויות המשרד'!L:L,MATCH($D382,'פעילויות המשרד'!$D:$D,0))))</f>
        <v/>
      </c>
      <c r="M382" s="275" t="str">
        <f>IF($E382="","",IF($D382="","",INDEX('פעילויות המשרד'!X:X,MATCH($D382,'פעילויות המשרד'!$D:$D,0))))</f>
        <v/>
      </c>
      <c r="N382" s="102"/>
      <c r="O382" s="102"/>
      <c r="P382" s="100"/>
      <c r="Q382" s="100"/>
      <c r="R382" s="98"/>
      <c r="S382" s="101"/>
      <c r="T382" s="99"/>
      <c r="U382" s="103"/>
      <c r="V382" s="99"/>
      <c r="W382" s="103"/>
      <c r="X382" s="99"/>
      <c r="Y382" s="103"/>
      <c r="Z382" s="99"/>
      <c r="AA382" s="103"/>
      <c r="AB382" s="99"/>
      <c r="AC382" s="103"/>
      <c r="AD382" s="121" t="str">
        <f t="shared" si="20"/>
        <v/>
      </c>
      <c r="AE382" s="17"/>
      <c r="AI382" s="26">
        <f>ROWS($AI$7:$AI381)</f>
        <v>375</v>
      </c>
      <c r="AJ382" s="85" t="str">
        <f>IF(OR($T382="",$G382=""),"",MAX($AJ$7:$AN381)+1)</f>
        <v/>
      </c>
      <c r="AK382" s="85" t="str">
        <f>IF(OR(V382="",$G382=""),"",MAX($AJ$7:$AN381,$AJ382:AJ382)+1)</f>
        <v/>
      </c>
      <c r="AL382" s="85" t="str">
        <f>IF(OR(X382="",$G382=""),"",MAX($AJ$7:$AN381,$AJ382:AK382)+1)</f>
        <v/>
      </c>
      <c r="AM382" s="85" t="str">
        <f>IF(OR(Z382="",$G382=""),"",MAX($AJ$7:$AN381,$AJ382:AL382)+1)</f>
        <v/>
      </c>
      <c r="AN382" s="85" t="str">
        <f>IF(OR(AB382="",$G382=""),"",MAX($AJ$7:$AN381,$AJ382:AM382)+1)</f>
        <v/>
      </c>
      <c r="AP382" s="85" t="str">
        <f>IF($G382="","",MAX($AP$7:$AP381)+1)</f>
        <v/>
      </c>
      <c r="AQ382" s="85" t="str">
        <f>IF($G382="","",IF($Q382="","",RANK($Q382,$Q$8:$Q$1000,1)+COUNTIFS($Q$8:$Q382,$Q382)-1))</f>
        <v/>
      </c>
      <c r="AR382" s="85" t="str">
        <f>IF($G382="","",IF($AW382="","",RANK($AW382,$AW$8:$AW$1000,1)+COUNTIFS($AW$8:$AW382,$AW382)-1))</f>
        <v/>
      </c>
      <c r="AS382" s="85" t="str">
        <f>IF($G382="","",IF($AX382="","",RANK($AX382,$AX$8:$AX$1000,1)+COUNTIFS($AX$8:$AX382,$AX382)-1))</f>
        <v/>
      </c>
      <c r="AU382" s="85" t="str">
        <f t="shared" si="21"/>
        <v/>
      </c>
      <c r="AW382" s="209" t="str">
        <f ca="1">IF($G382="","",IF($Q382="","",IF(AND($S382&lt;1,$Q382&lt;TODAY()),$Q382,"")))</f>
        <v/>
      </c>
      <c r="AX382" s="209" t="str">
        <f t="shared" ca="1" si="23"/>
        <v/>
      </c>
    </row>
    <row r="383" spans="1:50">
      <c r="A383" s="20" t="str">
        <f>IF('יעדים משרדיים ותקשובים'!$E$7="","",'יעדים משרדיים ותקשובים'!$E$7)</f>
        <v>משרד ראש הממשלה</v>
      </c>
      <c r="B383" s="20" t="str">
        <f>IF('יעדים משרדיים ותקשובים'!$I$9="","",'יעדים משרדיים ותקשובים'!$I$9)</f>
        <v>pmo</v>
      </c>
      <c r="C383" s="26">
        <f>ROWS($C$7:$C382)</f>
        <v>376</v>
      </c>
      <c r="D383" s="26" t="str">
        <f>IF(E383="","",INDEX('פעילויות המשרד'!$D$8:$D$150,MATCH(E383,'פעילויות המשרד'!$E$8:$E$150,0)))</f>
        <v/>
      </c>
      <c r="E383" s="17"/>
      <c r="F383" s="26" t="str">
        <f>IF(G383="","",COUNTIFS($D$8:$D383,$D383))</f>
        <v/>
      </c>
      <c r="G383" s="344" t="str">
        <f>IF(OR($E383="",$H383=""),"",IFERROR(CONCATENATE($D383,".",COUNTIFS($D$8:$D383,$D383)),"טעות בהזנה"))</f>
        <v/>
      </c>
      <c r="H383" s="102"/>
      <c r="I383" s="275" t="str">
        <f>IF($E383="","",IF($D383="","",INDEX('פעילויות המשרד'!G:G,MATCH($D383,'פעילויות המשרד'!$D:$D,0))))</f>
        <v/>
      </c>
      <c r="J383" s="275" t="str">
        <f>IF($E383="","",IF($D383="","",INDEX('פעילויות המשרד'!H:H,MATCH($D383,'פעילויות המשרד'!$D:$D,0))))</f>
        <v/>
      </c>
      <c r="K383" s="275" t="str">
        <f>IF($E383="","",IF($D383="","",INDEX('פעילויות המשרד'!K:K,MATCH($D383,'פעילויות המשרד'!$D:$D,0))))</f>
        <v/>
      </c>
      <c r="L383" s="275" t="str">
        <f>IF($E383="","",IF($D383="","",INDEX('פעילויות המשרד'!L:L,MATCH($D383,'פעילויות המשרד'!$D:$D,0))))</f>
        <v/>
      </c>
      <c r="M383" s="275" t="str">
        <f>IF($E383="","",IF($D383="","",INDEX('פעילויות המשרד'!X:X,MATCH($D383,'פעילויות המשרד'!$D:$D,0))))</f>
        <v/>
      </c>
      <c r="N383" s="102"/>
      <c r="O383" s="102"/>
      <c r="P383" s="100"/>
      <c r="Q383" s="100"/>
      <c r="R383" s="98"/>
      <c r="S383" s="101"/>
      <c r="T383" s="99"/>
      <c r="U383" s="103"/>
      <c r="V383" s="99"/>
      <c r="W383" s="103"/>
      <c r="X383" s="99"/>
      <c r="Y383" s="103"/>
      <c r="Z383" s="99"/>
      <c r="AA383" s="103"/>
      <c r="AB383" s="99"/>
      <c r="AC383" s="103"/>
      <c r="AD383" s="121" t="str">
        <f t="shared" si="20"/>
        <v/>
      </c>
      <c r="AE383" s="17"/>
      <c r="AI383" s="26">
        <f>ROWS($AI$7:$AI382)</f>
        <v>376</v>
      </c>
      <c r="AJ383" s="85" t="str">
        <f>IF(OR($T383="",$G383=""),"",MAX($AJ$7:$AN382)+1)</f>
        <v/>
      </c>
      <c r="AK383" s="85" t="str">
        <f>IF(OR(V383="",$G383=""),"",MAX($AJ$7:$AN382,$AJ383:AJ383)+1)</f>
        <v/>
      </c>
      <c r="AL383" s="85" t="str">
        <f>IF(OR(X383="",$G383=""),"",MAX($AJ$7:$AN382,$AJ383:AK383)+1)</f>
        <v/>
      </c>
      <c r="AM383" s="85" t="str">
        <f>IF(OR(Z383="",$G383=""),"",MAX($AJ$7:$AN382,$AJ383:AL383)+1)</f>
        <v/>
      </c>
      <c r="AN383" s="85" t="str">
        <f>IF(OR(AB383="",$G383=""),"",MAX($AJ$7:$AN382,$AJ383:AM383)+1)</f>
        <v/>
      </c>
      <c r="AP383" s="85" t="str">
        <f>IF($G383="","",MAX($AP$7:$AP382)+1)</f>
        <v/>
      </c>
      <c r="AQ383" s="85" t="str">
        <f>IF($G383="","",IF($Q383="","",RANK($Q383,$Q$8:$Q$1000,1)+COUNTIFS($Q$8:$Q383,$Q383)-1))</f>
        <v/>
      </c>
      <c r="AR383" s="85" t="str">
        <f>IF($G383="","",IF($AW383="","",RANK($AW383,$AW$8:$AW$1000,1)+COUNTIFS($AW$8:$AW383,$AW383)-1))</f>
        <v/>
      </c>
      <c r="AS383" s="85" t="str">
        <f>IF($G383="","",IF($AX383="","",RANK($AX383,$AX$8:$AX$1000,1)+COUNTIFS($AX$8:$AX383,$AX383)-1))</f>
        <v/>
      </c>
      <c r="AU383" s="85" t="str">
        <f t="shared" si="21"/>
        <v/>
      </c>
      <c r="AW383" s="209" t="str">
        <f t="shared" ca="1" si="22"/>
        <v/>
      </c>
      <c r="AX383" s="209" t="str">
        <f t="shared" ca="1" si="23"/>
        <v/>
      </c>
    </row>
    <row r="384" spans="1:50">
      <c r="A384" s="20" t="str">
        <f>IF('יעדים משרדיים ותקשובים'!$E$7="","",'יעדים משרדיים ותקשובים'!$E$7)</f>
        <v>משרד ראש הממשלה</v>
      </c>
      <c r="B384" s="20" t="str">
        <f>IF('יעדים משרדיים ותקשובים'!$I$9="","",'יעדים משרדיים ותקשובים'!$I$9)</f>
        <v>pmo</v>
      </c>
      <c r="C384" s="26">
        <f>ROWS($C$7:$C383)</f>
        <v>377</v>
      </c>
      <c r="D384" s="26" t="str">
        <f>IF(E384="","",INDEX('פעילויות המשרד'!$D$8:$D$150,MATCH(E384,'פעילויות המשרד'!$E$8:$E$150,0)))</f>
        <v/>
      </c>
      <c r="E384" s="17"/>
      <c r="F384" s="26" t="str">
        <f>IF(G384="","",COUNTIFS($D$8:$D384,$D384))</f>
        <v/>
      </c>
      <c r="G384" s="344" t="str">
        <f>IF(OR($E384="",$H384=""),"",IFERROR(CONCATENATE($D384,".",COUNTIFS($D$8:$D384,$D384)),"טעות בהזנה"))</f>
        <v/>
      </c>
      <c r="H384" s="102"/>
      <c r="I384" s="275" t="str">
        <f>IF($E384="","",IF($D384="","",INDEX('פעילויות המשרד'!G:G,MATCH($D384,'פעילויות המשרד'!$D:$D,0))))</f>
        <v/>
      </c>
      <c r="J384" s="275" t="str">
        <f>IF($E384="","",IF($D384="","",INDEX('פעילויות המשרד'!H:H,MATCH($D384,'פעילויות המשרד'!$D:$D,0))))</f>
        <v/>
      </c>
      <c r="K384" s="275" t="str">
        <f>IF($E384="","",IF($D384="","",INDEX('פעילויות המשרד'!K:K,MATCH($D384,'פעילויות המשרד'!$D:$D,0))))</f>
        <v/>
      </c>
      <c r="L384" s="275" t="str">
        <f>IF($E384="","",IF($D384="","",INDEX('פעילויות המשרד'!L:L,MATCH($D384,'פעילויות המשרד'!$D:$D,0))))</f>
        <v/>
      </c>
      <c r="M384" s="275" t="str">
        <f>IF($E384="","",IF($D384="","",INDEX('פעילויות המשרד'!X:X,MATCH($D384,'פעילויות המשרד'!$D:$D,0))))</f>
        <v/>
      </c>
      <c r="N384" s="102"/>
      <c r="O384" s="102"/>
      <c r="P384" s="100"/>
      <c r="Q384" s="100"/>
      <c r="R384" s="98"/>
      <c r="S384" s="101"/>
      <c r="T384" s="99"/>
      <c r="U384" s="103"/>
      <c r="V384" s="99"/>
      <c r="W384" s="103"/>
      <c r="X384" s="99"/>
      <c r="Y384" s="103"/>
      <c r="Z384" s="99"/>
      <c r="AA384" s="103"/>
      <c r="AB384" s="99"/>
      <c r="AC384" s="103"/>
      <c r="AD384" s="121" t="str">
        <f t="shared" si="20"/>
        <v/>
      </c>
      <c r="AE384" s="17"/>
      <c r="AI384" s="26">
        <f>ROWS($AI$7:$AI383)</f>
        <v>377</v>
      </c>
      <c r="AJ384" s="85" t="str">
        <f>IF(OR($T384="",$G384=""),"",MAX($AJ$7:$AN383)+1)</f>
        <v/>
      </c>
      <c r="AK384" s="85" t="str">
        <f>IF(OR(V384="",$G384=""),"",MAX($AJ$7:$AN383,$AJ384:AJ384)+1)</f>
        <v/>
      </c>
      <c r="AL384" s="85" t="str">
        <f>IF(OR(X384="",$G384=""),"",MAX($AJ$7:$AN383,$AJ384:AK384)+1)</f>
        <v/>
      </c>
      <c r="AM384" s="85" t="str">
        <f>IF(OR(Z384="",$G384=""),"",MAX($AJ$7:$AN383,$AJ384:AL384)+1)</f>
        <v/>
      </c>
      <c r="AN384" s="85" t="str">
        <f>IF(OR(AB384="",$G384=""),"",MAX($AJ$7:$AN383,$AJ384:AM384)+1)</f>
        <v/>
      </c>
      <c r="AP384" s="85" t="str">
        <f>IF($G384="","",MAX($AP$7:$AP383)+1)</f>
        <v/>
      </c>
      <c r="AQ384" s="85" t="str">
        <f>IF($G384="","",IF($Q384="","",RANK($Q384,$Q$8:$Q$1000,1)+COUNTIFS($Q$8:$Q384,$Q384)-1))</f>
        <v/>
      </c>
      <c r="AR384" s="85" t="str">
        <f>IF($G384="","",IF($AW384="","",RANK($AW384,$AW$8:$AW$1000,1)+COUNTIFS($AW$8:$AW384,$AW384)-1))</f>
        <v/>
      </c>
      <c r="AS384" s="85" t="str">
        <f>IF($G384="","",IF($AX384="","",RANK($AX384,$AX$8:$AX$1000,1)+COUNTIFS($AX$8:$AX384,$AX384)-1))</f>
        <v/>
      </c>
      <c r="AU384" s="85" t="str">
        <f t="shared" si="21"/>
        <v/>
      </c>
      <c r="AW384" s="209" t="str">
        <f t="shared" ca="1" si="22"/>
        <v/>
      </c>
      <c r="AX384" s="209" t="str">
        <f t="shared" ca="1" si="23"/>
        <v/>
      </c>
    </row>
    <row r="385" spans="1:50">
      <c r="A385" s="20" t="str">
        <f>IF('יעדים משרדיים ותקשובים'!$E$7="","",'יעדים משרדיים ותקשובים'!$E$7)</f>
        <v>משרד ראש הממשלה</v>
      </c>
      <c r="B385" s="20" t="str">
        <f>IF('יעדים משרדיים ותקשובים'!$I$9="","",'יעדים משרדיים ותקשובים'!$I$9)</f>
        <v>pmo</v>
      </c>
      <c r="C385" s="26">
        <f>ROWS($C$7:$C384)</f>
        <v>378</v>
      </c>
      <c r="D385" s="26" t="str">
        <f>IF(E385="","",INDEX('פעילויות המשרד'!$D$8:$D$150,MATCH(E385,'פעילויות המשרד'!$E$8:$E$150,0)))</f>
        <v/>
      </c>
      <c r="E385" s="17"/>
      <c r="F385" s="26" t="str">
        <f>IF(G385="","",COUNTIFS($D$8:$D385,$D385))</f>
        <v/>
      </c>
      <c r="G385" s="344" t="str">
        <f>IF(OR($E385="",$H385=""),"",IFERROR(CONCATENATE($D385,".",COUNTIFS($D$8:$D385,$D385)),"טעות בהזנה"))</f>
        <v/>
      </c>
      <c r="H385" s="102"/>
      <c r="I385" s="275" t="str">
        <f>IF($E385="","",IF($D385="","",INDEX('פעילויות המשרד'!G:G,MATCH($D385,'פעילויות המשרד'!$D:$D,0))))</f>
        <v/>
      </c>
      <c r="J385" s="275" t="str">
        <f>IF($E385="","",IF($D385="","",INDEX('פעילויות המשרד'!H:H,MATCH($D385,'פעילויות המשרד'!$D:$D,0))))</f>
        <v/>
      </c>
      <c r="K385" s="275" t="str">
        <f>IF($E385="","",IF($D385="","",INDEX('פעילויות המשרד'!K:K,MATCH($D385,'פעילויות המשרד'!$D:$D,0))))</f>
        <v/>
      </c>
      <c r="L385" s="275" t="str">
        <f>IF($E385="","",IF($D385="","",INDEX('פעילויות המשרד'!L:L,MATCH($D385,'פעילויות המשרד'!$D:$D,0))))</f>
        <v/>
      </c>
      <c r="M385" s="275" t="str">
        <f>IF($E385="","",IF($D385="","",INDEX('פעילויות המשרד'!X:X,MATCH($D385,'פעילויות המשרד'!$D:$D,0))))</f>
        <v/>
      </c>
      <c r="N385" s="102"/>
      <c r="O385" s="102"/>
      <c r="P385" s="100"/>
      <c r="Q385" s="100"/>
      <c r="R385" s="98"/>
      <c r="S385" s="101"/>
      <c r="T385" s="99"/>
      <c r="U385" s="103"/>
      <c r="V385" s="99"/>
      <c r="W385" s="103"/>
      <c r="X385" s="99"/>
      <c r="Y385" s="103"/>
      <c r="Z385" s="99"/>
      <c r="AA385" s="103"/>
      <c r="AB385" s="99"/>
      <c r="AC385" s="103"/>
      <c r="AD385" s="121" t="str">
        <f t="shared" si="20"/>
        <v/>
      </c>
      <c r="AE385" s="17"/>
      <c r="AI385" s="26">
        <f>ROWS($AI$7:$AI384)</f>
        <v>378</v>
      </c>
      <c r="AJ385" s="85" t="str">
        <f>IF(OR($T385="",$G385=""),"",MAX($AJ$7:$AN384)+1)</f>
        <v/>
      </c>
      <c r="AK385" s="85" t="str">
        <f>IF(OR(V385="",$G385=""),"",MAX($AJ$7:$AN384,$AJ385:AJ385)+1)</f>
        <v/>
      </c>
      <c r="AL385" s="85" t="str">
        <f>IF(OR(X385="",$G385=""),"",MAX($AJ$7:$AN384,$AJ385:AK385)+1)</f>
        <v/>
      </c>
      <c r="AM385" s="85" t="str">
        <f>IF(OR(Z385="",$G385=""),"",MAX($AJ$7:$AN384,$AJ385:AL385)+1)</f>
        <v/>
      </c>
      <c r="AN385" s="85" t="str">
        <f>IF(OR(AB385="",$G385=""),"",MAX($AJ$7:$AN384,$AJ385:AM385)+1)</f>
        <v/>
      </c>
      <c r="AP385" s="85" t="str">
        <f>IF($G385="","",MAX($AP$7:$AP384)+1)</f>
        <v/>
      </c>
      <c r="AQ385" s="85" t="str">
        <f>IF($G385="","",IF($Q385="","",RANK($Q385,$Q$8:$Q$1000,1)+COUNTIFS($Q$8:$Q385,$Q385)-1))</f>
        <v/>
      </c>
      <c r="AR385" s="85" t="str">
        <f>IF($G385="","",IF($AW385="","",RANK($AW385,$AW$8:$AW$1000,1)+COUNTIFS($AW$8:$AW385,$AW385)-1))</f>
        <v/>
      </c>
      <c r="AS385" s="85" t="str">
        <f>IF($G385="","",IF($AX385="","",RANK($AX385,$AX$8:$AX$1000,1)+COUNTIFS($AX$8:$AX385,$AX385)-1))</f>
        <v/>
      </c>
      <c r="AU385" s="85" t="str">
        <f t="shared" si="21"/>
        <v/>
      </c>
      <c r="AW385" s="209" t="str">
        <f t="shared" ca="1" si="22"/>
        <v/>
      </c>
      <c r="AX385" s="209" t="str">
        <f t="shared" ca="1" si="23"/>
        <v/>
      </c>
    </row>
    <row r="386" spans="1:50">
      <c r="A386" s="20" t="str">
        <f>IF('יעדים משרדיים ותקשובים'!$E$7="","",'יעדים משרדיים ותקשובים'!$E$7)</f>
        <v>משרד ראש הממשלה</v>
      </c>
      <c r="B386" s="20" t="str">
        <f>IF('יעדים משרדיים ותקשובים'!$I$9="","",'יעדים משרדיים ותקשובים'!$I$9)</f>
        <v>pmo</v>
      </c>
      <c r="C386" s="26">
        <f>ROWS($C$7:$C385)</f>
        <v>379</v>
      </c>
      <c r="D386" s="26" t="str">
        <f>IF(E386="","",INDEX('פעילויות המשרד'!$D$8:$D$150,MATCH(E386,'פעילויות המשרד'!$E$8:$E$150,0)))</f>
        <v/>
      </c>
      <c r="E386" s="17"/>
      <c r="F386" s="26" t="str">
        <f>IF(G386="","",COUNTIFS($D$8:$D386,$D386))</f>
        <v/>
      </c>
      <c r="G386" s="344" t="str">
        <f>IF(OR($E386="",$H386=""),"",IFERROR(CONCATENATE($D386,".",COUNTIFS($D$8:$D386,$D386)),"טעות בהזנה"))</f>
        <v/>
      </c>
      <c r="H386" s="102"/>
      <c r="I386" s="275" t="str">
        <f>IF($E386="","",IF($D386="","",INDEX('פעילויות המשרד'!G:G,MATCH($D386,'פעילויות המשרד'!$D:$D,0))))</f>
        <v/>
      </c>
      <c r="J386" s="275" t="str">
        <f>IF($E386="","",IF($D386="","",INDEX('פעילויות המשרד'!H:H,MATCH($D386,'פעילויות המשרד'!$D:$D,0))))</f>
        <v/>
      </c>
      <c r="K386" s="275" t="str">
        <f>IF($E386="","",IF($D386="","",INDEX('פעילויות המשרד'!K:K,MATCH($D386,'פעילויות המשרד'!$D:$D,0))))</f>
        <v/>
      </c>
      <c r="L386" s="275" t="str">
        <f>IF($E386="","",IF($D386="","",INDEX('פעילויות המשרד'!L:L,MATCH($D386,'פעילויות המשרד'!$D:$D,0))))</f>
        <v/>
      </c>
      <c r="M386" s="275" t="str">
        <f>IF($E386="","",IF($D386="","",INDEX('פעילויות המשרד'!X:X,MATCH($D386,'פעילויות המשרד'!$D:$D,0))))</f>
        <v/>
      </c>
      <c r="N386" s="102"/>
      <c r="O386" s="102"/>
      <c r="P386" s="100"/>
      <c r="Q386" s="100"/>
      <c r="R386" s="98"/>
      <c r="S386" s="101"/>
      <c r="T386" s="99"/>
      <c r="U386" s="103"/>
      <c r="V386" s="99"/>
      <c r="W386" s="103"/>
      <c r="X386" s="99"/>
      <c r="Y386" s="103"/>
      <c r="Z386" s="99"/>
      <c r="AA386" s="103"/>
      <c r="AB386" s="99"/>
      <c r="AC386" s="103"/>
      <c r="AD386" s="121" t="str">
        <f t="shared" si="20"/>
        <v/>
      </c>
      <c r="AE386" s="17"/>
      <c r="AI386" s="26">
        <f>ROWS($AI$7:$AI385)</f>
        <v>379</v>
      </c>
      <c r="AJ386" s="85" t="str">
        <f>IF(OR($T386="",$G386=""),"",MAX($AJ$7:$AN385)+1)</f>
        <v/>
      </c>
      <c r="AK386" s="85" t="str">
        <f>IF(OR(V386="",$G386=""),"",MAX($AJ$7:$AN385,$AJ386:AJ386)+1)</f>
        <v/>
      </c>
      <c r="AL386" s="85" t="str">
        <f>IF(OR(X386="",$G386=""),"",MAX($AJ$7:$AN385,$AJ386:AK386)+1)</f>
        <v/>
      </c>
      <c r="AM386" s="85" t="str">
        <f>IF(OR(Z386="",$G386=""),"",MAX($AJ$7:$AN385,$AJ386:AL386)+1)</f>
        <v/>
      </c>
      <c r="AN386" s="85" t="str">
        <f>IF(OR(AB386="",$G386=""),"",MAX($AJ$7:$AN385,$AJ386:AM386)+1)</f>
        <v/>
      </c>
      <c r="AP386" s="85" t="str">
        <f>IF($G386="","",MAX($AP$7:$AP385)+1)</f>
        <v/>
      </c>
      <c r="AQ386" s="85" t="str">
        <f>IF($G386="","",IF($Q386="","",RANK($Q386,$Q$8:$Q$1000,1)+COUNTIFS($Q$8:$Q386,$Q386)-1))</f>
        <v/>
      </c>
      <c r="AR386" s="85" t="str">
        <f>IF($G386="","",IF($AW386="","",RANK($AW386,$AW$8:$AW$1000,1)+COUNTIFS($AW$8:$AW386,$AW386)-1))</f>
        <v/>
      </c>
      <c r="AS386" s="85" t="str">
        <f>IF($G386="","",IF($AX386="","",RANK($AX386,$AX$8:$AX$1000,1)+COUNTIFS($AX$8:$AX386,$AX386)-1))</f>
        <v/>
      </c>
      <c r="AU386" s="85" t="str">
        <f t="shared" si="21"/>
        <v/>
      </c>
      <c r="AW386" s="209" t="str">
        <f t="shared" ca="1" si="22"/>
        <v/>
      </c>
      <c r="AX386" s="209" t="str">
        <f t="shared" ca="1" si="23"/>
        <v/>
      </c>
    </row>
    <row r="387" spans="1:50">
      <c r="A387" s="20" t="str">
        <f>IF('יעדים משרדיים ותקשובים'!$E$7="","",'יעדים משרדיים ותקשובים'!$E$7)</f>
        <v>משרד ראש הממשלה</v>
      </c>
      <c r="B387" s="20" t="str">
        <f>IF('יעדים משרדיים ותקשובים'!$I$9="","",'יעדים משרדיים ותקשובים'!$I$9)</f>
        <v>pmo</v>
      </c>
      <c r="C387" s="26">
        <f>ROWS($C$7:$C386)</f>
        <v>380</v>
      </c>
      <c r="D387" s="26" t="str">
        <f>IF(E387="","",INDEX('פעילויות המשרד'!$D$8:$D$150,MATCH(E387,'פעילויות המשרד'!$E$8:$E$150,0)))</f>
        <v/>
      </c>
      <c r="E387" s="17"/>
      <c r="F387" s="26" t="str">
        <f>IF(G387="","",COUNTIFS($D$8:$D387,$D387))</f>
        <v/>
      </c>
      <c r="G387" s="344" t="str">
        <f>IF(OR($E387="",$H387=""),"",IFERROR(CONCATENATE($D387,".",COUNTIFS($D$8:$D387,$D387)),"טעות בהזנה"))</f>
        <v/>
      </c>
      <c r="H387" s="102"/>
      <c r="I387" s="275" t="str">
        <f>IF($E387="","",IF($D387="","",INDEX('פעילויות המשרד'!G:G,MATCH($D387,'פעילויות המשרד'!$D:$D,0))))</f>
        <v/>
      </c>
      <c r="J387" s="275" t="str">
        <f>IF($E387="","",IF($D387="","",INDEX('פעילויות המשרד'!H:H,MATCH($D387,'פעילויות המשרד'!$D:$D,0))))</f>
        <v/>
      </c>
      <c r="K387" s="275" t="str">
        <f>IF($E387="","",IF($D387="","",INDEX('פעילויות המשרד'!K:K,MATCH($D387,'פעילויות המשרד'!$D:$D,0))))</f>
        <v/>
      </c>
      <c r="L387" s="275" t="str">
        <f>IF($E387="","",IF($D387="","",INDEX('פעילויות המשרד'!L:L,MATCH($D387,'פעילויות המשרד'!$D:$D,0))))</f>
        <v/>
      </c>
      <c r="M387" s="275" t="str">
        <f>IF($E387="","",IF($D387="","",INDEX('פעילויות המשרד'!X:X,MATCH($D387,'פעילויות המשרד'!$D:$D,0))))</f>
        <v/>
      </c>
      <c r="N387" s="102"/>
      <c r="O387" s="102"/>
      <c r="P387" s="100"/>
      <c r="Q387" s="100"/>
      <c r="R387" s="98"/>
      <c r="S387" s="101"/>
      <c r="T387" s="99"/>
      <c r="U387" s="103"/>
      <c r="V387" s="99"/>
      <c r="W387" s="103"/>
      <c r="X387" s="99"/>
      <c r="Y387" s="103"/>
      <c r="Z387" s="99"/>
      <c r="AA387" s="103"/>
      <c r="AB387" s="99"/>
      <c r="AC387" s="103"/>
      <c r="AD387" s="121" t="str">
        <f t="shared" si="20"/>
        <v/>
      </c>
      <c r="AE387" s="17"/>
      <c r="AI387" s="26">
        <f>ROWS($AI$7:$AI386)</f>
        <v>380</v>
      </c>
      <c r="AJ387" s="85" t="str">
        <f>IF(OR($T387="",$G387=""),"",MAX($AJ$7:$AN386)+1)</f>
        <v/>
      </c>
      <c r="AK387" s="85" t="str">
        <f>IF(OR(V387="",$G387=""),"",MAX($AJ$7:$AN386,$AJ387:AJ387)+1)</f>
        <v/>
      </c>
      <c r="AL387" s="85" t="str">
        <f>IF(OR(X387="",$G387=""),"",MAX($AJ$7:$AN386,$AJ387:AK387)+1)</f>
        <v/>
      </c>
      <c r="AM387" s="85" t="str">
        <f>IF(OR(Z387="",$G387=""),"",MAX($AJ$7:$AN386,$AJ387:AL387)+1)</f>
        <v/>
      </c>
      <c r="AN387" s="85" t="str">
        <f>IF(OR(AB387="",$G387=""),"",MAX($AJ$7:$AN386,$AJ387:AM387)+1)</f>
        <v/>
      </c>
      <c r="AP387" s="85" t="str">
        <f>IF($G387="","",MAX($AP$7:$AP386)+1)</f>
        <v/>
      </c>
      <c r="AQ387" s="85" t="str">
        <f>IF($G387="","",IF($Q387="","",RANK($Q387,$Q$8:$Q$1000,1)+COUNTIFS($Q$8:$Q387,$Q387)-1))</f>
        <v/>
      </c>
      <c r="AR387" s="85" t="str">
        <f>IF($G387="","",IF($AW387="","",RANK($AW387,$AW$8:$AW$1000,1)+COUNTIFS($AW$8:$AW387,$AW387)-1))</f>
        <v/>
      </c>
      <c r="AS387" s="85" t="str">
        <f>IF($G387="","",IF($AX387="","",RANK($AX387,$AX$8:$AX$1000,1)+COUNTIFS($AX$8:$AX387,$AX387)-1))</f>
        <v/>
      </c>
      <c r="AU387" s="85" t="str">
        <f t="shared" si="21"/>
        <v/>
      </c>
      <c r="AW387" s="209" t="str">
        <f t="shared" ca="1" si="22"/>
        <v/>
      </c>
      <c r="AX387" s="209" t="str">
        <f t="shared" ca="1" si="23"/>
        <v/>
      </c>
    </row>
    <row r="388" spans="1:50">
      <c r="A388" s="20" t="str">
        <f>IF('יעדים משרדיים ותקשובים'!$E$7="","",'יעדים משרדיים ותקשובים'!$E$7)</f>
        <v>משרד ראש הממשלה</v>
      </c>
      <c r="B388" s="20" t="str">
        <f>IF('יעדים משרדיים ותקשובים'!$I$9="","",'יעדים משרדיים ותקשובים'!$I$9)</f>
        <v>pmo</v>
      </c>
      <c r="C388" s="26">
        <f>ROWS($C$7:$C387)</f>
        <v>381</v>
      </c>
      <c r="D388" s="26" t="str">
        <f>IF(E388="","",INDEX('פעילויות המשרד'!$D$8:$D$150,MATCH(E388,'פעילויות המשרד'!$E$8:$E$150,0)))</f>
        <v/>
      </c>
      <c r="E388" s="17"/>
      <c r="F388" s="26" t="str">
        <f>IF(G388="","",COUNTIFS($D$8:$D388,$D388))</f>
        <v/>
      </c>
      <c r="G388" s="344" t="str">
        <f>IF(OR($E388="",$H388=""),"",IFERROR(CONCATENATE($D388,".",COUNTIFS($D$8:$D388,$D388)),"טעות בהזנה"))</f>
        <v/>
      </c>
      <c r="H388" s="99"/>
      <c r="I388" s="275" t="str">
        <f>IF($E388="","",IF($D388="","",INDEX('פעילויות המשרד'!G:G,MATCH($D388,'פעילויות המשרד'!$D:$D,0))))</f>
        <v/>
      </c>
      <c r="J388" s="275" t="str">
        <f>IF($E388="","",IF($D388="","",INDEX('פעילויות המשרד'!H:H,MATCH($D388,'פעילויות המשרד'!$D:$D,0))))</f>
        <v/>
      </c>
      <c r="K388" s="275" t="str">
        <f>IF($E388="","",IF($D388="","",INDEX('פעילויות המשרד'!K:K,MATCH($D388,'פעילויות המשרד'!$D:$D,0))))</f>
        <v/>
      </c>
      <c r="L388" s="275" t="str">
        <f>IF($E388="","",IF($D388="","",INDEX('פעילויות המשרד'!L:L,MATCH($D388,'פעילויות המשרד'!$D:$D,0))))</f>
        <v/>
      </c>
      <c r="M388" s="275" t="str">
        <f>IF($E388="","",IF($D388="","",INDEX('פעילויות המשרד'!X:X,MATCH($D388,'פעילויות המשרד'!$D:$D,0))))</f>
        <v/>
      </c>
      <c r="N388" s="99"/>
      <c r="O388" s="99"/>
      <c r="P388" s="100"/>
      <c r="Q388" s="100"/>
      <c r="R388" s="98"/>
      <c r="S388" s="101"/>
      <c r="T388" s="99"/>
      <c r="U388" s="103"/>
      <c r="V388" s="99"/>
      <c r="W388" s="103"/>
      <c r="X388" s="99"/>
      <c r="Y388" s="103"/>
      <c r="Z388" s="99"/>
      <c r="AA388" s="103"/>
      <c r="AB388" s="99"/>
      <c r="AC388" s="103"/>
      <c r="AD388" s="121" t="str">
        <f t="shared" si="20"/>
        <v/>
      </c>
      <c r="AE388" s="92"/>
      <c r="AI388" s="26">
        <f>ROWS($AI$7:$AI387)</f>
        <v>381</v>
      </c>
      <c r="AJ388" s="85" t="str">
        <f>IF(OR($T388="",$G388=""),"",MAX($AJ$7:$AN387)+1)</f>
        <v/>
      </c>
      <c r="AK388" s="85" t="str">
        <f>IF(OR(V388="",$G388=""),"",MAX($AJ$7:$AN387,$AJ388:AJ388)+1)</f>
        <v/>
      </c>
      <c r="AL388" s="85" t="str">
        <f>IF(OR(X388="",$G388=""),"",MAX($AJ$7:$AN387,$AJ388:AK388)+1)</f>
        <v/>
      </c>
      <c r="AM388" s="85" t="str">
        <f>IF(OR(Z388="",$G388=""),"",MAX($AJ$7:$AN387,$AJ388:AL388)+1)</f>
        <v/>
      </c>
      <c r="AN388" s="85" t="str">
        <f>IF(OR(AB388="",$G388=""),"",MAX($AJ$7:$AN387,$AJ388:AM388)+1)</f>
        <v/>
      </c>
      <c r="AP388" s="85" t="str">
        <f>IF($G388="","",MAX($AP$7:$AP387)+1)</f>
        <v/>
      </c>
      <c r="AQ388" s="85" t="str">
        <f>IF($G388="","",IF($Q388="","",RANK($Q388,$Q$8:$Q$1000,1)+COUNTIFS($Q$8:$Q388,$Q388)-1))</f>
        <v/>
      </c>
      <c r="AR388" s="85" t="str">
        <f>IF($G388="","",IF($AW388="","",RANK($AW388,$AW$8:$AW$1000,1)+COUNTIFS($AW$8:$AW388,$AW388)-1))</f>
        <v/>
      </c>
      <c r="AS388" s="85" t="str">
        <f>IF($G388="","",IF($AX388="","",RANK($AX388,$AX$8:$AX$1000,1)+COUNTIFS($AX$8:$AX388,$AX388)-1))</f>
        <v/>
      </c>
      <c r="AU388" s="85" t="str">
        <f t="shared" si="21"/>
        <v/>
      </c>
      <c r="AW388" s="209" t="str">
        <f ca="1">IF($G388="","",IF($Q388="","",IF(AND($S388&lt;1,$Q388&lt;TODAY()),$Q388,"")))</f>
        <v/>
      </c>
      <c r="AX388" s="209" t="str">
        <f t="shared" ca="1" si="23"/>
        <v/>
      </c>
    </row>
    <row r="389" spans="1:50">
      <c r="A389" s="20" t="str">
        <f>IF('יעדים משרדיים ותקשובים'!$E$7="","",'יעדים משרדיים ותקשובים'!$E$7)</f>
        <v>משרד ראש הממשלה</v>
      </c>
      <c r="B389" s="20" t="str">
        <f>IF('יעדים משרדיים ותקשובים'!$I$9="","",'יעדים משרדיים ותקשובים'!$I$9)</f>
        <v>pmo</v>
      </c>
      <c r="C389" s="26">
        <f>ROWS($C$7:$C388)</f>
        <v>382</v>
      </c>
      <c r="D389" s="26" t="str">
        <f>IF(E389="","",INDEX('פעילויות המשרד'!$D$8:$D$150,MATCH(E389,'פעילויות המשרד'!$E$8:$E$150,0)))</f>
        <v/>
      </c>
      <c r="E389" s="17"/>
      <c r="F389" s="26" t="str">
        <f>IF(G389="","",COUNTIFS($D$8:$D389,$D389))</f>
        <v/>
      </c>
      <c r="G389" s="344" t="str">
        <f>IF(OR($E389="",$H389=""),"",IFERROR(CONCATENATE($D389,".",COUNTIFS($D$8:$D389,$D389)),"טעות בהזנה"))</f>
        <v/>
      </c>
      <c r="H389" s="99"/>
      <c r="I389" s="275" t="str">
        <f>IF($E389="","",IF($D389="","",INDEX('פעילויות המשרד'!G:G,MATCH($D389,'פעילויות המשרד'!$D:$D,0))))</f>
        <v/>
      </c>
      <c r="J389" s="275" t="str">
        <f>IF($E389="","",IF($D389="","",INDEX('פעילויות המשרד'!H:H,MATCH($D389,'פעילויות המשרד'!$D:$D,0))))</f>
        <v/>
      </c>
      <c r="K389" s="275" t="str">
        <f>IF($E389="","",IF($D389="","",INDEX('פעילויות המשרד'!K:K,MATCH($D389,'פעילויות המשרד'!$D:$D,0))))</f>
        <v/>
      </c>
      <c r="L389" s="275" t="str">
        <f>IF($E389="","",IF($D389="","",INDEX('פעילויות המשרד'!L:L,MATCH($D389,'פעילויות המשרד'!$D:$D,0))))</f>
        <v/>
      </c>
      <c r="M389" s="275" t="str">
        <f>IF($E389="","",IF($D389="","",INDEX('פעילויות המשרד'!X:X,MATCH($D389,'פעילויות המשרד'!$D:$D,0))))</f>
        <v/>
      </c>
      <c r="N389" s="99"/>
      <c r="O389" s="99"/>
      <c r="P389" s="100"/>
      <c r="Q389" s="100"/>
      <c r="R389" s="98"/>
      <c r="S389" s="101"/>
      <c r="T389" s="99"/>
      <c r="U389" s="103"/>
      <c r="V389" s="99"/>
      <c r="W389" s="103"/>
      <c r="X389" s="99"/>
      <c r="Y389" s="103"/>
      <c r="Z389" s="99"/>
      <c r="AA389" s="103"/>
      <c r="AB389" s="99"/>
      <c r="AC389" s="103"/>
      <c r="AD389" s="121" t="str">
        <f t="shared" si="20"/>
        <v/>
      </c>
      <c r="AE389" s="92"/>
      <c r="AI389" s="26">
        <f>ROWS($AI$7:$AI388)</f>
        <v>382</v>
      </c>
      <c r="AJ389" s="85" t="str">
        <f>IF(OR($T389="",$G389=""),"",MAX($AJ$7:$AN388)+1)</f>
        <v/>
      </c>
      <c r="AK389" s="85" t="str">
        <f>IF(OR(V389="",$G389=""),"",MAX($AJ$7:$AN388,$AJ389:AJ389)+1)</f>
        <v/>
      </c>
      <c r="AL389" s="85" t="str">
        <f>IF(OR(X389="",$G389=""),"",MAX($AJ$7:$AN388,$AJ389:AK389)+1)</f>
        <v/>
      </c>
      <c r="AM389" s="85" t="str">
        <f>IF(OR(Z389="",$G389=""),"",MAX($AJ$7:$AN388,$AJ389:AL389)+1)</f>
        <v/>
      </c>
      <c r="AN389" s="85" t="str">
        <f>IF(OR(AB389="",$G389=""),"",MAX($AJ$7:$AN388,$AJ389:AM389)+1)</f>
        <v/>
      </c>
      <c r="AP389" s="85" t="str">
        <f>IF($G389="","",MAX($AP$7:$AP388)+1)</f>
        <v/>
      </c>
      <c r="AQ389" s="85" t="str">
        <f>IF($G389="","",IF($Q389="","",RANK($Q389,$Q$8:$Q$1000,1)+COUNTIFS($Q$8:$Q389,$Q389)-1))</f>
        <v/>
      </c>
      <c r="AR389" s="85" t="str">
        <f>IF($G389="","",IF($AW389="","",RANK($AW389,$AW$8:$AW$1000,1)+COUNTIFS($AW$8:$AW389,$AW389)-1))</f>
        <v/>
      </c>
      <c r="AS389" s="85" t="str">
        <f>IF($G389="","",IF($AX389="","",RANK($AX389,$AX$8:$AX$1000,1)+COUNTIFS($AX$8:$AX389,$AX389)-1))</f>
        <v/>
      </c>
      <c r="AU389" s="85" t="str">
        <f t="shared" si="21"/>
        <v/>
      </c>
      <c r="AW389" s="209" t="str">
        <f ca="1">IF($G389="","",IF($Q389="","",IF(AND($S389&lt;1,$Q389&lt;TODAY()),$Q389,"")))</f>
        <v/>
      </c>
      <c r="AX389" s="209" t="str">
        <f t="shared" ca="1" si="23"/>
        <v/>
      </c>
    </row>
    <row r="390" spans="1:50">
      <c r="A390" s="20" t="str">
        <f>IF('יעדים משרדיים ותקשובים'!$E$7="","",'יעדים משרדיים ותקשובים'!$E$7)</f>
        <v>משרד ראש הממשלה</v>
      </c>
      <c r="B390" s="20" t="str">
        <f>IF('יעדים משרדיים ותקשובים'!$I$9="","",'יעדים משרדיים ותקשובים'!$I$9)</f>
        <v>pmo</v>
      </c>
      <c r="C390" s="26">
        <f>ROWS($C$7:$C389)</f>
        <v>383</v>
      </c>
      <c r="D390" s="26" t="str">
        <f>IF(E390="","",INDEX('פעילויות המשרד'!$D$8:$D$150,MATCH(E390,'פעילויות המשרד'!$E$8:$E$150,0)))</f>
        <v/>
      </c>
      <c r="E390" s="17"/>
      <c r="F390" s="26" t="str">
        <f>IF(G390="","",COUNTIFS($D$8:$D390,$D390))</f>
        <v/>
      </c>
      <c r="G390" s="344" t="str">
        <f>IF(OR($E390="",$H390=""),"",IFERROR(CONCATENATE($D390,".",COUNTIFS($D$8:$D390,$D390)),"טעות בהזנה"))</f>
        <v/>
      </c>
      <c r="H390" s="99"/>
      <c r="I390" s="275" t="str">
        <f>IF($E390="","",IF($D390="","",INDEX('פעילויות המשרד'!G:G,MATCH($D390,'פעילויות המשרד'!$D:$D,0))))</f>
        <v/>
      </c>
      <c r="J390" s="275" t="str">
        <f>IF($E390="","",IF($D390="","",INDEX('פעילויות המשרד'!H:H,MATCH($D390,'פעילויות המשרד'!$D:$D,0))))</f>
        <v/>
      </c>
      <c r="K390" s="275" t="str">
        <f>IF($E390="","",IF($D390="","",INDEX('פעילויות המשרד'!K:K,MATCH($D390,'פעילויות המשרד'!$D:$D,0))))</f>
        <v/>
      </c>
      <c r="L390" s="275" t="str">
        <f>IF($E390="","",IF($D390="","",INDEX('פעילויות המשרד'!L:L,MATCH($D390,'פעילויות המשרד'!$D:$D,0))))</f>
        <v/>
      </c>
      <c r="M390" s="275" t="str">
        <f>IF($E390="","",IF($D390="","",INDEX('פעילויות המשרד'!X:X,MATCH($D390,'פעילויות המשרד'!$D:$D,0))))</f>
        <v/>
      </c>
      <c r="N390" s="99"/>
      <c r="O390" s="99"/>
      <c r="P390" s="100"/>
      <c r="Q390" s="100"/>
      <c r="R390" s="98"/>
      <c r="S390" s="101"/>
      <c r="T390" s="99"/>
      <c r="U390" s="103"/>
      <c r="V390" s="99"/>
      <c r="W390" s="103"/>
      <c r="X390" s="99"/>
      <c r="Y390" s="103"/>
      <c r="Z390" s="99"/>
      <c r="AA390" s="103"/>
      <c r="AB390" s="99"/>
      <c r="AC390" s="103"/>
      <c r="AD390" s="121" t="str">
        <f t="shared" si="20"/>
        <v/>
      </c>
      <c r="AE390" s="92"/>
      <c r="AI390" s="26">
        <f>ROWS($AI$7:$AI389)</f>
        <v>383</v>
      </c>
      <c r="AJ390" s="85" t="str">
        <f>IF(OR($T390="",$G390=""),"",MAX($AJ$7:$AN389)+1)</f>
        <v/>
      </c>
      <c r="AK390" s="85" t="str">
        <f>IF(OR(V390="",$G390=""),"",MAX($AJ$7:$AN389,$AJ390:AJ390)+1)</f>
        <v/>
      </c>
      <c r="AL390" s="85" t="str">
        <f>IF(OR(X390="",$G390=""),"",MAX($AJ$7:$AN389,$AJ390:AK390)+1)</f>
        <v/>
      </c>
      <c r="AM390" s="85" t="str">
        <f>IF(OR(Z390="",$G390=""),"",MAX($AJ$7:$AN389,$AJ390:AL390)+1)</f>
        <v/>
      </c>
      <c r="AN390" s="85" t="str">
        <f>IF(OR(AB390="",$G390=""),"",MAX($AJ$7:$AN389,$AJ390:AM390)+1)</f>
        <v/>
      </c>
      <c r="AP390" s="85" t="str">
        <f>IF($G390="","",MAX($AP$7:$AP389)+1)</f>
        <v/>
      </c>
      <c r="AQ390" s="85" t="str">
        <f>IF($G390="","",IF($Q390="","",RANK($Q390,$Q$8:$Q$1000,1)+COUNTIFS($Q$8:$Q390,$Q390)-1))</f>
        <v/>
      </c>
      <c r="AR390" s="85" t="str">
        <f>IF($G390="","",IF($AW390="","",RANK($AW390,$AW$8:$AW$1000,1)+COUNTIFS($AW$8:$AW390,$AW390)-1))</f>
        <v/>
      </c>
      <c r="AS390" s="85" t="str">
        <f>IF($G390="","",IF($AX390="","",RANK($AX390,$AX$8:$AX$1000,1)+COUNTIFS($AX$8:$AX390,$AX390)-1))</f>
        <v/>
      </c>
      <c r="AU390" s="85" t="str">
        <f t="shared" si="21"/>
        <v/>
      </c>
      <c r="AW390" s="209" t="str">
        <f ca="1">IF($G390="","",IF($Q390="","",IF(AND($S390&lt;1,$Q390&lt;TODAY()),$Q390,"")))</f>
        <v/>
      </c>
      <c r="AX390" s="209" t="str">
        <f t="shared" ca="1" si="23"/>
        <v/>
      </c>
    </row>
    <row r="391" spans="1:50">
      <c r="A391" s="20" t="str">
        <f>IF('יעדים משרדיים ותקשובים'!$E$7="","",'יעדים משרדיים ותקשובים'!$E$7)</f>
        <v>משרד ראש הממשלה</v>
      </c>
      <c r="B391" s="20" t="str">
        <f>IF('יעדים משרדיים ותקשובים'!$I$9="","",'יעדים משרדיים ותקשובים'!$I$9)</f>
        <v>pmo</v>
      </c>
      <c r="C391" s="26">
        <f>ROWS($C$7:$C390)</f>
        <v>384</v>
      </c>
      <c r="D391" s="26" t="str">
        <f>IF(E391="","",INDEX('פעילויות המשרד'!$D$8:$D$150,MATCH(E391,'פעילויות המשרד'!$E$8:$E$150,0)))</f>
        <v/>
      </c>
      <c r="E391" s="17"/>
      <c r="F391" s="26" t="str">
        <f>IF(G391="","",COUNTIFS($D$8:$D391,$D391))</f>
        <v/>
      </c>
      <c r="G391" s="344" t="str">
        <f>IF(OR($E391="",$H391=""),"",IFERROR(CONCATENATE($D391,".",COUNTIFS($D$8:$D391,$D391)),"טעות בהזנה"))</f>
        <v/>
      </c>
      <c r="H391" s="102"/>
      <c r="I391" s="275" t="str">
        <f>IF($E391="","",IF($D391="","",INDEX('פעילויות המשרד'!G:G,MATCH($D391,'פעילויות המשרד'!$D:$D,0))))</f>
        <v/>
      </c>
      <c r="J391" s="275" t="str">
        <f>IF($E391="","",IF($D391="","",INDEX('פעילויות המשרד'!H:H,MATCH($D391,'פעילויות המשרד'!$D:$D,0))))</f>
        <v/>
      </c>
      <c r="K391" s="275" t="str">
        <f>IF($E391="","",IF($D391="","",INDEX('פעילויות המשרד'!K:K,MATCH($D391,'פעילויות המשרד'!$D:$D,0))))</f>
        <v/>
      </c>
      <c r="L391" s="275" t="str">
        <f>IF($E391="","",IF($D391="","",INDEX('פעילויות המשרד'!L:L,MATCH($D391,'פעילויות המשרד'!$D:$D,0))))</f>
        <v/>
      </c>
      <c r="M391" s="275" t="str">
        <f>IF($E391="","",IF($D391="","",INDEX('פעילויות המשרד'!X:X,MATCH($D391,'פעילויות המשרד'!$D:$D,0))))</f>
        <v/>
      </c>
      <c r="N391" s="102"/>
      <c r="O391" s="102"/>
      <c r="P391" s="100"/>
      <c r="Q391" s="100"/>
      <c r="R391" s="98"/>
      <c r="S391" s="101"/>
      <c r="T391" s="99"/>
      <c r="U391" s="103"/>
      <c r="V391" s="99"/>
      <c r="W391" s="103"/>
      <c r="X391" s="99"/>
      <c r="Y391" s="103"/>
      <c r="Z391" s="99"/>
      <c r="AA391" s="103"/>
      <c r="AB391" s="99"/>
      <c r="AC391" s="103"/>
      <c r="AD391" s="121" t="str">
        <f t="shared" si="20"/>
        <v/>
      </c>
      <c r="AE391" s="17"/>
      <c r="AI391" s="26">
        <f>ROWS($AI$7:$AI390)</f>
        <v>384</v>
      </c>
      <c r="AJ391" s="85" t="str">
        <f>IF(OR($T391="",$G391=""),"",MAX($AJ$7:$AN390)+1)</f>
        <v/>
      </c>
      <c r="AK391" s="85" t="str">
        <f>IF(OR(V391="",$G391=""),"",MAX($AJ$7:$AN390,$AJ391:AJ391)+1)</f>
        <v/>
      </c>
      <c r="AL391" s="85" t="str">
        <f>IF(OR(X391="",$G391=""),"",MAX($AJ$7:$AN390,$AJ391:AK391)+1)</f>
        <v/>
      </c>
      <c r="AM391" s="85" t="str">
        <f>IF(OR(Z391="",$G391=""),"",MAX($AJ$7:$AN390,$AJ391:AL391)+1)</f>
        <v/>
      </c>
      <c r="AN391" s="85" t="str">
        <f>IF(OR(AB391="",$G391=""),"",MAX($AJ$7:$AN390,$AJ391:AM391)+1)</f>
        <v/>
      </c>
      <c r="AP391" s="85" t="str">
        <f>IF($G391="","",MAX($AP$7:$AP390)+1)</f>
        <v/>
      </c>
      <c r="AQ391" s="85" t="str">
        <f>IF($G391="","",IF($Q391="","",RANK($Q391,$Q$8:$Q$1000,1)+COUNTIFS($Q$8:$Q391,$Q391)-1))</f>
        <v/>
      </c>
      <c r="AR391" s="85" t="str">
        <f>IF($G391="","",IF($AW391="","",RANK($AW391,$AW$8:$AW$1000,1)+COUNTIFS($AW$8:$AW391,$AW391)-1))</f>
        <v/>
      </c>
      <c r="AS391" s="85" t="str">
        <f>IF($G391="","",IF($AX391="","",RANK($AX391,$AX$8:$AX$1000,1)+COUNTIFS($AX$8:$AX391,$AX391)-1))</f>
        <v/>
      </c>
      <c r="AU391" s="85" t="str">
        <f t="shared" si="21"/>
        <v/>
      </c>
      <c r="AW391" s="209" t="str">
        <f ca="1">IF($G391="","",IF($Q391="","",IF(AND($S391&lt;1,$Q391&lt;TODAY()),$Q391,"")))</f>
        <v/>
      </c>
      <c r="AX391" s="209" t="str">
        <f t="shared" ca="1" si="23"/>
        <v/>
      </c>
    </row>
    <row r="392" spans="1:50">
      <c r="A392" s="20" t="str">
        <f>IF('יעדים משרדיים ותקשובים'!$E$7="","",'יעדים משרדיים ותקשובים'!$E$7)</f>
        <v>משרד ראש הממשלה</v>
      </c>
      <c r="B392" s="20" t="str">
        <f>IF('יעדים משרדיים ותקשובים'!$I$9="","",'יעדים משרדיים ותקשובים'!$I$9)</f>
        <v>pmo</v>
      </c>
      <c r="C392" s="26">
        <f>ROWS($C$7:$C391)</f>
        <v>385</v>
      </c>
      <c r="D392" s="26" t="str">
        <f>IF(E392="","",INDEX('פעילויות המשרד'!$D$8:$D$150,MATCH(E392,'פעילויות המשרד'!$E$8:$E$150,0)))</f>
        <v/>
      </c>
      <c r="E392" s="17"/>
      <c r="F392" s="26" t="str">
        <f>IF(G392="","",COUNTIFS($D$8:$D392,$D392))</f>
        <v/>
      </c>
      <c r="G392" s="344" t="str">
        <f>IF(OR($E392="",$H392=""),"",IFERROR(CONCATENATE($D392,".",COUNTIFS($D$8:$D392,$D392)),"טעות בהזנה"))</f>
        <v/>
      </c>
      <c r="H392" s="102"/>
      <c r="I392" s="275" t="str">
        <f>IF($E392="","",IF($D392="","",INDEX('פעילויות המשרד'!G:G,MATCH($D392,'פעילויות המשרד'!$D:$D,0))))</f>
        <v/>
      </c>
      <c r="J392" s="275" t="str">
        <f>IF($E392="","",IF($D392="","",INDEX('פעילויות המשרד'!H:H,MATCH($D392,'פעילויות המשרד'!$D:$D,0))))</f>
        <v/>
      </c>
      <c r="K392" s="275" t="str">
        <f>IF($E392="","",IF($D392="","",INDEX('פעילויות המשרד'!K:K,MATCH($D392,'פעילויות המשרד'!$D:$D,0))))</f>
        <v/>
      </c>
      <c r="L392" s="275" t="str">
        <f>IF($E392="","",IF($D392="","",INDEX('פעילויות המשרד'!L:L,MATCH($D392,'פעילויות המשרד'!$D:$D,0))))</f>
        <v/>
      </c>
      <c r="M392" s="275" t="str">
        <f>IF($E392="","",IF($D392="","",INDEX('פעילויות המשרד'!X:X,MATCH($D392,'פעילויות המשרד'!$D:$D,0))))</f>
        <v/>
      </c>
      <c r="N392" s="102"/>
      <c r="O392" s="102"/>
      <c r="P392" s="100"/>
      <c r="Q392" s="100"/>
      <c r="R392" s="98"/>
      <c r="S392" s="101"/>
      <c r="T392" s="99"/>
      <c r="U392" s="103"/>
      <c r="V392" s="99"/>
      <c r="W392" s="103"/>
      <c r="X392" s="99"/>
      <c r="Y392" s="103"/>
      <c r="Z392" s="99"/>
      <c r="AA392" s="103"/>
      <c r="AB392" s="99"/>
      <c r="AC392" s="103"/>
      <c r="AD392" s="121" t="str">
        <f t="shared" ref="AD392:AD455" si="24">IF($G392="","",IF(ISNUMBER(MATCH($U$3,$T392:$AC392,0)),"כן",""))</f>
        <v/>
      </c>
      <c r="AE392" s="17"/>
      <c r="AI392" s="26">
        <f>ROWS($AI$7:$AI391)</f>
        <v>385</v>
      </c>
      <c r="AJ392" s="85" t="str">
        <f>IF(OR($T392="",$G392=""),"",MAX($AJ$7:$AN391)+1)</f>
        <v/>
      </c>
      <c r="AK392" s="85" t="str">
        <f>IF(OR(V392="",$G392=""),"",MAX($AJ$7:$AN391,$AJ392:AJ392)+1)</f>
        <v/>
      </c>
      <c r="AL392" s="85" t="str">
        <f>IF(OR(X392="",$G392=""),"",MAX($AJ$7:$AN391,$AJ392:AK392)+1)</f>
        <v/>
      </c>
      <c r="AM392" s="85" t="str">
        <f>IF(OR(Z392="",$G392=""),"",MAX($AJ$7:$AN391,$AJ392:AL392)+1)</f>
        <v/>
      </c>
      <c r="AN392" s="85" t="str">
        <f>IF(OR(AB392="",$G392=""),"",MAX($AJ$7:$AN391,$AJ392:AM392)+1)</f>
        <v/>
      </c>
      <c r="AP392" s="85" t="str">
        <f>IF($G392="","",MAX($AP$7:$AP391)+1)</f>
        <v/>
      </c>
      <c r="AQ392" s="85" t="str">
        <f>IF($G392="","",IF($Q392="","",RANK($Q392,$Q$8:$Q$1000,1)+COUNTIFS($Q$8:$Q392,$Q392)-1))</f>
        <v/>
      </c>
      <c r="AR392" s="85" t="str">
        <f>IF($G392="","",IF($AW392="","",RANK($AW392,$AW$8:$AW$1000,1)+COUNTIFS($AW$8:$AW392,$AW392)-1))</f>
        <v/>
      </c>
      <c r="AS392" s="85" t="str">
        <f>IF($G392="","",IF($AX392="","",RANK($AX392,$AX$8:$AX$1000,1)+COUNTIFS($AX$8:$AX392,$AX392)-1))</f>
        <v/>
      </c>
      <c r="AU392" s="85" t="str">
        <f t="shared" ref="AU392:AU455" si="25">IF(INDEX($AP392:$AS392,,MATCH($AU$7,סינון_תוצרים,0))="","",INDEX($AP392:$AS392,,MATCH($AU$7,סינון_תוצרים,0)))</f>
        <v/>
      </c>
      <c r="AW392" s="209" t="str">
        <f ca="1">IF($G392="","",IF($Q392="","",IF(AND($S392&lt;1,$Q392&lt;TODAY()),$Q392,"")))</f>
        <v/>
      </c>
      <c r="AX392" s="209" t="str">
        <f t="shared" ca="1" si="23"/>
        <v/>
      </c>
    </row>
    <row r="393" spans="1:50">
      <c r="A393" s="20" t="str">
        <f>IF('יעדים משרדיים ותקשובים'!$E$7="","",'יעדים משרדיים ותקשובים'!$E$7)</f>
        <v>משרד ראש הממשלה</v>
      </c>
      <c r="B393" s="20" t="str">
        <f>IF('יעדים משרדיים ותקשובים'!$I$9="","",'יעדים משרדיים ותקשובים'!$I$9)</f>
        <v>pmo</v>
      </c>
      <c r="C393" s="26">
        <f>ROWS($C$7:$C392)</f>
        <v>386</v>
      </c>
      <c r="D393" s="26" t="str">
        <f>IF(E393="","",INDEX('פעילויות המשרד'!$D$8:$D$150,MATCH(E393,'פעילויות המשרד'!$E$8:$E$150,0)))</f>
        <v/>
      </c>
      <c r="E393" s="17"/>
      <c r="F393" s="26" t="str">
        <f>IF(G393="","",COUNTIFS($D$8:$D393,$D393))</f>
        <v/>
      </c>
      <c r="G393" s="344" t="str">
        <f>IF(OR($E393="",$H393=""),"",IFERROR(CONCATENATE($D393,".",COUNTIFS($D$8:$D393,$D393)),"טעות בהזנה"))</f>
        <v/>
      </c>
      <c r="H393" s="102"/>
      <c r="I393" s="275" t="str">
        <f>IF($E393="","",IF($D393="","",INDEX('פעילויות המשרד'!G:G,MATCH($D393,'פעילויות המשרד'!$D:$D,0))))</f>
        <v/>
      </c>
      <c r="J393" s="275" t="str">
        <f>IF($E393="","",IF($D393="","",INDEX('פעילויות המשרד'!H:H,MATCH($D393,'פעילויות המשרד'!$D:$D,0))))</f>
        <v/>
      </c>
      <c r="K393" s="275" t="str">
        <f>IF($E393="","",IF($D393="","",INDEX('פעילויות המשרד'!K:K,MATCH($D393,'פעילויות המשרד'!$D:$D,0))))</f>
        <v/>
      </c>
      <c r="L393" s="275" t="str">
        <f>IF($E393="","",IF($D393="","",INDEX('פעילויות המשרד'!L:L,MATCH($D393,'פעילויות המשרד'!$D:$D,0))))</f>
        <v/>
      </c>
      <c r="M393" s="275" t="str">
        <f>IF($E393="","",IF($D393="","",INDEX('פעילויות המשרד'!X:X,MATCH($D393,'פעילויות המשרד'!$D:$D,0))))</f>
        <v/>
      </c>
      <c r="N393" s="102"/>
      <c r="O393" s="102"/>
      <c r="P393" s="100"/>
      <c r="Q393" s="100"/>
      <c r="R393" s="98"/>
      <c r="S393" s="101"/>
      <c r="T393" s="99"/>
      <c r="U393" s="103"/>
      <c r="V393" s="99"/>
      <c r="W393" s="103"/>
      <c r="X393" s="99"/>
      <c r="Y393" s="103"/>
      <c r="Z393" s="99"/>
      <c r="AA393" s="103"/>
      <c r="AB393" s="99"/>
      <c r="AC393" s="103"/>
      <c r="AD393" s="121" t="str">
        <f t="shared" si="24"/>
        <v/>
      </c>
      <c r="AE393" s="17"/>
      <c r="AI393" s="26">
        <f>ROWS($AI$7:$AI392)</f>
        <v>386</v>
      </c>
      <c r="AJ393" s="85" t="str">
        <f>IF(OR($T393="",$G393=""),"",MAX($AJ$7:$AN392)+1)</f>
        <v/>
      </c>
      <c r="AK393" s="85" t="str">
        <f>IF(OR(V393="",$G393=""),"",MAX($AJ$7:$AN392,$AJ393:AJ393)+1)</f>
        <v/>
      </c>
      <c r="AL393" s="85" t="str">
        <f>IF(OR(X393="",$G393=""),"",MAX($AJ$7:$AN392,$AJ393:AK393)+1)</f>
        <v/>
      </c>
      <c r="AM393" s="85" t="str">
        <f>IF(OR(Z393="",$G393=""),"",MAX($AJ$7:$AN392,$AJ393:AL393)+1)</f>
        <v/>
      </c>
      <c r="AN393" s="85" t="str">
        <f>IF(OR(AB393="",$G393=""),"",MAX($AJ$7:$AN392,$AJ393:AM393)+1)</f>
        <v/>
      </c>
      <c r="AP393" s="85" t="str">
        <f>IF($G393="","",MAX($AP$7:$AP392)+1)</f>
        <v/>
      </c>
      <c r="AQ393" s="85" t="str">
        <f>IF($G393="","",IF($Q393="","",RANK($Q393,$Q$8:$Q$1000,1)+COUNTIFS($Q$8:$Q393,$Q393)-1))</f>
        <v/>
      </c>
      <c r="AR393" s="85" t="str">
        <f>IF($G393="","",IF($AW393="","",RANK($AW393,$AW$8:$AW$1000,1)+COUNTIFS($AW$8:$AW393,$AW393)-1))</f>
        <v/>
      </c>
      <c r="AS393" s="85" t="str">
        <f>IF($G393="","",IF($AX393="","",RANK($AX393,$AX$8:$AX$1000,1)+COUNTIFS($AX$8:$AX393,$AX393)-1))</f>
        <v/>
      </c>
      <c r="AU393" s="85" t="str">
        <f t="shared" si="25"/>
        <v/>
      </c>
      <c r="AW393" s="209" t="str">
        <f t="shared" ref="AW393:AW456" ca="1" si="26">IF($G393="","",IF($Q393="","",IF(AND($S393&lt;1,$Q403&gt;TODAY()),$Q393,"")))</f>
        <v/>
      </c>
      <c r="AX393" s="209" t="str">
        <f t="shared" ref="AX393:AX456" ca="1" si="27">IF($G393="","",IF($P393="","",IF(AND(OR($S393="",$S393=0),$P393&lt;TODAY()),$P393,"")))</f>
        <v/>
      </c>
    </row>
    <row r="394" spans="1:50">
      <c r="A394" s="20" t="str">
        <f>IF('יעדים משרדיים ותקשובים'!$E$7="","",'יעדים משרדיים ותקשובים'!$E$7)</f>
        <v>משרד ראש הממשלה</v>
      </c>
      <c r="B394" s="20" t="str">
        <f>IF('יעדים משרדיים ותקשובים'!$I$9="","",'יעדים משרדיים ותקשובים'!$I$9)</f>
        <v>pmo</v>
      </c>
      <c r="C394" s="26">
        <f>ROWS($C$7:$C393)</f>
        <v>387</v>
      </c>
      <c r="D394" s="26" t="str">
        <f>IF(E394="","",INDEX('פעילויות המשרד'!$D$8:$D$150,MATCH(E394,'פעילויות המשרד'!$E$8:$E$150,0)))</f>
        <v/>
      </c>
      <c r="E394" s="17"/>
      <c r="F394" s="26" t="str">
        <f>IF(G394="","",COUNTIFS($D$8:$D394,$D394))</f>
        <v/>
      </c>
      <c r="G394" s="344" t="str">
        <f>IF(OR($E394="",$H394=""),"",IFERROR(CONCATENATE($D394,".",COUNTIFS($D$8:$D394,$D394)),"טעות בהזנה"))</f>
        <v/>
      </c>
      <c r="H394" s="102"/>
      <c r="I394" s="275" t="str">
        <f>IF($E394="","",IF($D394="","",INDEX('פעילויות המשרד'!G:G,MATCH($D394,'פעילויות המשרד'!$D:$D,0))))</f>
        <v/>
      </c>
      <c r="J394" s="275" t="str">
        <f>IF($E394="","",IF($D394="","",INDEX('פעילויות המשרד'!H:H,MATCH($D394,'פעילויות המשרד'!$D:$D,0))))</f>
        <v/>
      </c>
      <c r="K394" s="275" t="str">
        <f>IF($E394="","",IF($D394="","",INDEX('פעילויות המשרד'!K:K,MATCH($D394,'פעילויות המשרד'!$D:$D,0))))</f>
        <v/>
      </c>
      <c r="L394" s="275" t="str">
        <f>IF($E394="","",IF($D394="","",INDEX('פעילויות המשרד'!L:L,MATCH($D394,'פעילויות המשרד'!$D:$D,0))))</f>
        <v/>
      </c>
      <c r="M394" s="275" t="str">
        <f>IF($E394="","",IF($D394="","",INDEX('פעילויות המשרד'!X:X,MATCH($D394,'פעילויות המשרד'!$D:$D,0))))</f>
        <v/>
      </c>
      <c r="N394" s="102"/>
      <c r="O394" s="102"/>
      <c r="P394" s="100"/>
      <c r="Q394" s="100"/>
      <c r="R394" s="98"/>
      <c r="S394" s="101"/>
      <c r="T394" s="99"/>
      <c r="U394" s="103"/>
      <c r="V394" s="99"/>
      <c r="W394" s="103"/>
      <c r="X394" s="99"/>
      <c r="Y394" s="103"/>
      <c r="Z394" s="99"/>
      <c r="AA394" s="103"/>
      <c r="AB394" s="99"/>
      <c r="AC394" s="103"/>
      <c r="AD394" s="121" t="str">
        <f t="shared" si="24"/>
        <v/>
      </c>
      <c r="AE394" s="17"/>
      <c r="AI394" s="26">
        <f>ROWS($AI$7:$AI393)</f>
        <v>387</v>
      </c>
      <c r="AJ394" s="85" t="str">
        <f>IF(OR($T394="",$G394=""),"",MAX($AJ$7:$AN393)+1)</f>
        <v/>
      </c>
      <c r="AK394" s="85" t="str">
        <f>IF(OR(V394="",$G394=""),"",MAX($AJ$7:$AN393,$AJ394:AJ394)+1)</f>
        <v/>
      </c>
      <c r="AL394" s="85" t="str">
        <f>IF(OR(X394="",$G394=""),"",MAX($AJ$7:$AN393,$AJ394:AK394)+1)</f>
        <v/>
      </c>
      <c r="AM394" s="85" t="str">
        <f>IF(OR(Z394="",$G394=""),"",MAX($AJ$7:$AN393,$AJ394:AL394)+1)</f>
        <v/>
      </c>
      <c r="AN394" s="85" t="str">
        <f>IF(OR(AB394="",$G394=""),"",MAX($AJ$7:$AN393,$AJ394:AM394)+1)</f>
        <v/>
      </c>
      <c r="AP394" s="85" t="str">
        <f>IF($G394="","",MAX($AP$7:$AP393)+1)</f>
        <v/>
      </c>
      <c r="AQ394" s="85" t="str">
        <f>IF($G394="","",IF($Q394="","",RANK($Q394,$Q$8:$Q$1000,1)+COUNTIFS($Q$8:$Q394,$Q394)-1))</f>
        <v/>
      </c>
      <c r="AR394" s="85" t="str">
        <f>IF($G394="","",IF($AW394="","",RANK($AW394,$AW$8:$AW$1000,1)+COUNTIFS($AW$8:$AW394,$AW394)-1))</f>
        <v/>
      </c>
      <c r="AS394" s="85" t="str">
        <f>IF($G394="","",IF($AX394="","",RANK($AX394,$AX$8:$AX$1000,1)+COUNTIFS($AX$8:$AX394,$AX394)-1))</f>
        <v/>
      </c>
      <c r="AU394" s="85" t="str">
        <f t="shared" si="25"/>
        <v/>
      </c>
      <c r="AW394" s="209" t="str">
        <f t="shared" ca="1" si="26"/>
        <v/>
      </c>
      <c r="AX394" s="209" t="str">
        <f t="shared" ca="1" si="27"/>
        <v/>
      </c>
    </row>
    <row r="395" spans="1:50">
      <c r="A395" s="20" t="str">
        <f>IF('יעדים משרדיים ותקשובים'!$E$7="","",'יעדים משרדיים ותקשובים'!$E$7)</f>
        <v>משרד ראש הממשלה</v>
      </c>
      <c r="B395" s="20" t="str">
        <f>IF('יעדים משרדיים ותקשובים'!$I$9="","",'יעדים משרדיים ותקשובים'!$I$9)</f>
        <v>pmo</v>
      </c>
      <c r="C395" s="26">
        <f>ROWS($C$7:$C394)</f>
        <v>388</v>
      </c>
      <c r="D395" s="26" t="str">
        <f>IF(E395="","",INDEX('פעילויות המשרד'!$D$8:$D$150,MATCH(E395,'פעילויות המשרד'!$E$8:$E$150,0)))</f>
        <v/>
      </c>
      <c r="E395" s="17"/>
      <c r="F395" s="26" t="str">
        <f>IF(G395="","",COUNTIFS($D$8:$D395,$D395))</f>
        <v/>
      </c>
      <c r="G395" s="344" t="str">
        <f>IF(OR($E395="",$H395=""),"",IFERROR(CONCATENATE($D395,".",COUNTIFS($D$8:$D395,$D395)),"טעות בהזנה"))</f>
        <v/>
      </c>
      <c r="H395" s="102"/>
      <c r="I395" s="275" t="str">
        <f>IF($E395="","",IF($D395="","",INDEX('פעילויות המשרד'!G:G,MATCH($D395,'פעילויות המשרד'!$D:$D,0))))</f>
        <v/>
      </c>
      <c r="J395" s="275" t="str">
        <f>IF($E395="","",IF($D395="","",INDEX('פעילויות המשרד'!H:H,MATCH($D395,'פעילויות המשרד'!$D:$D,0))))</f>
        <v/>
      </c>
      <c r="K395" s="275" t="str">
        <f>IF($E395="","",IF($D395="","",INDEX('פעילויות המשרד'!K:K,MATCH($D395,'פעילויות המשרד'!$D:$D,0))))</f>
        <v/>
      </c>
      <c r="L395" s="275" t="str">
        <f>IF($E395="","",IF($D395="","",INDEX('פעילויות המשרד'!L:L,MATCH($D395,'פעילויות המשרד'!$D:$D,0))))</f>
        <v/>
      </c>
      <c r="M395" s="275" t="str">
        <f>IF($E395="","",IF($D395="","",INDEX('פעילויות המשרד'!X:X,MATCH($D395,'פעילויות המשרד'!$D:$D,0))))</f>
        <v/>
      </c>
      <c r="N395" s="102"/>
      <c r="O395" s="102"/>
      <c r="P395" s="100"/>
      <c r="Q395" s="100"/>
      <c r="R395" s="98"/>
      <c r="S395" s="101"/>
      <c r="T395" s="99"/>
      <c r="U395" s="103"/>
      <c r="V395" s="99"/>
      <c r="W395" s="103"/>
      <c r="X395" s="99"/>
      <c r="Y395" s="103"/>
      <c r="Z395" s="99"/>
      <c r="AA395" s="103"/>
      <c r="AB395" s="99"/>
      <c r="AC395" s="103"/>
      <c r="AD395" s="121" t="str">
        <f t="shared" si="24"/>
        <v/>
      </c>
      <c r="AE395" s="17"/>
      <c r="AI395" s="26">
        <f>ROWS($AI$7:$AI394)</f>
        <v>388</v>
      </c>
      <c r="AJ395" s="85" t="str">
        <f>IF(OR($T395="",$G395=""),"",MAX($AJ$7:$AN394)+1)</f>
        <v/>
      </c>
      <c r="AK395" s="85" t="str">
        <f>IF(OR(V395="",$G395=""),"",MAX($AJ$7:$AN394,$AJ395:AJ395)+1)</f>
        <v/>
      </c>
      <c r="AL395" s="85" t="str">
        <f>IF(OR(X395="",$G395=""),"",MAX($AJ$7:$AN394,$AJ395:AK395)+1)</f>
        <v/>
      </c>
      <c r="AM395" s="85" t="str">
        <f>IF(OR(Z395="",$G395=""),"",MAX($AJ$7:$AN394,$AJ395:AL395)+1)</f>
        <v/>
      </c>
      <c r="AN395" s="85" t="str">
        <f>IF(OR(AB395="",$G395=""),"",MAX($AJ$7:$AN394,$AJ395:AM395)+1)</f>
        <v/>
      </c>
      <c r="AP395" s="85" t="str">
        <f>IF($G395="","",MAX($AP$7:$AP394)+1)</f>
        <v/>
      </c>
      <c r="AQ395" s="85" t="str">
        <f>IF($G395="","",IF($Q395="","",RANK($Q395,$Q$8:$Q$1000,1)+COUNTIFS($Q$8:$Q395,$Q395)-1))</f>
        <v/>
      </c>
      <c r="AR395" s="85" t="str">
        <f>IF($G395="","",IF($AW395="","",RANK($AW395,$AW$8:$AW$1000,1)+COUNTIFS($AW$8:$AW395,$AW395)-1))</f>
        <v/>
      </c>
      <c r="AS395" s="85" t="str">
        <f>IF($G395="","",IF($AX395="","",RANK($AX395,$AX$8:$AX$1000,1)+COUNTIFS($AX$8:$AX395,$AX395)-1))</f>
        <v/>
      </c>
      <c r="AU395" s="85" t="str">
        <f t="shared" si="25"/>
        <v/>
      </c>
      <c r="AW395" s="209" t="str">
        <f t="shared" ca="1" si="26"/>
        <v/>
      </c>
      <c r="AX395" s="209" t="str">
        <f t="shared" ca="1" si="27"/>
        <v/>
      </c>
    </row>
    <row r="396" spans="1:50">
      <c r="A396" s="20" t="str">
        <f>IF('יעדים משרדיים ותקשובים'!$E$7="","",'יעדים משרדיים ותקשובים'!$E$7)</f>
        <v>משרד ראש הממשלה</v>
      </c>
      <c r="B396" s="20" t="str">
        <f>IF('יעדים משרדיים ותקשובים'!$I$9="","",'יעדים משרדיים ותקשובים'!$I$9)</f>
        <v>pmo</v>
      </c>
      <c r="C396" s="26">
        <f>ROWS($C$7:$C395)</f>
        <v>389</v>
      </c>
      <c r="D396" s="26" t="str">
        <f>IF(E396="","",INDEX('פעילויות המשרד'!$D$8:$D$150,MATCH(E396,'פעילויות המשרד'!$E$8:$E$150,0)))</f>
        <v/>
      </c>
      <c r="E396" s="17"/>
      <c r="F396" s="26" t="str">
        <f>IF(G396="","",COUNTIFS($D$8:$D396,$D396))</f>
        <v/>
      </c>
      <c r="G396" s="344" t="str">
        <f>IF(OR($E396="",$H396=""),"",IFERROR(CONCATENATE($D396,".",COUNTIFS($D$8:$D396,$D396)),"טעות בהזנה"))</f>
        <v/>
      </c>
      <c r="H396" s="102"/>
      <c r="I396" s="275" t="str">
        <f>IF($E396="","",IF($D396="","",INDEX('פעילויות המשרד'!G:G,MATCH($D396,'פעילויות המשרד'!$D:$D,0))))</f>
        <v/>
      </c>
      <c r="J396" s="275" t="str">
        <f>IF($E396="","",IF($D396="","",INDEX('פעילויות המשרד'!H:H,MATCH($D396,'פעילויות המשרד'!$D:$D,0))))</f>
        <v/>
      </c>
      <c r="K396" s="275" t="str">
        <f>IF($E396="","",IF($D396="","",INDEX('פעילויות המשרד'!K:K,MATCH($D396,'פעילויות המשרד'!$D:$D,0))))</f>
        <v/>
      </c>
      <c r="L396" s="275" t="str">
        <f>IF($E396="","",IF($D396="","",INDEX('פעילויות המשרד'!L:L,MATCH($D396,'פעילויות המשרד'!$D:$D,0))))</f>
        <v/>
      </c>
      <c r="M396" s="275" t="str">
        <f>IF($E396="","",IF($D396="","",INDEX('פעילויות המשרד'!X:X,MATCH($D396,'פעילויות המשרד'!$D:$D,0))))</f>
        <v/>
      </c>
      <c r="N396" s="102"/>
      <c r="O396" s="102"/>
      <c r="P396" s="100"/>
      <c r="Q396" s="100"/>
      <c r="R396" s="98"/>
      <c r="S396" s="101"/>
      <c r="T396" s="99"/>
      <c r="U396" s="103"/>
      <c r="V396" s="99"/>
      <c r="W396" s="103"/>
      <c r="X396" s="99"/>
      <c r="Y396" s="103"/>
      <c r="Z396" s="99"/>
      <c r="AA396" s="103"/>
      <c r="AB396" s="99"/>
      <c r="AC396" s="103"/>
      <c r="AD396" s="121" t="str">
        <f t="shared" si="24"/>
        <v/>
      </c>
      <c r="AE396" s="17"/>
      <c r="AI396" s="26">
        <f>ROWS($AI$7:$AI395)</f>
        <v>389</v>
      </c>
      <c r="AJ396" s="85" t="str">
        <f>IF(OR($T396="",$G396=""),"",MAX($AJ$7:$AN395)+1)</f>
        <v/>
      </c>
      <c r="AK396" s="85" t="str">
        <f>IF(OR(V396="",$G396=""),"",MAX($AJ$7:$AN395,$AJ396:AJ396)+1)</f>
        <v/>
      </c>
      <c r="AL396" s="85" t="str">
        <f>IF(OR(X396="",$G396=""),"",MAX($AJ$7:$AN395,$AJ396:AK396)+1)</f>
        <v/>
      </c>
      <c r="AM396" s="85" t="str">
        <f>IF(OR(Z396="",$G396=""),"",MAX($AJ$7:$AN395,$AJ396:AL396)+1)</f>
        <v/>
      </c>
      <c r="AN396" s="85" t="str">
        <f>IF(OR(AB396="",$G396=""),"",MAX($AJ$7:$AN395,$AJ396:AM396)+1)</f>
        <v/>
      </c>
      <c r="AP396" s="85" t="str">
        <f>IF($G396="","",MAX($AP$7:$AP395)+1)</f>
        <v/>
      </c>
      <c r="AQ396" s="85" t="str">
        <f>IF($G396="","",IF($Q396="","",RANK($Q396,$Q$8:$Q$1000,1)+COUNTIFS($Q$8:$Q396,$Q396)-1))</f>
        <v/>
      </c>
      <c r="AR396" s="85" t="str">
        <f>IF($G396="","",IF($AW396="","",RANK($AW396,$AW$8:$AW$1000,1)+COUNTIFS($AW$8:$AW396,$AW396)-1))</f>
        <v/>
      </c>
      <c r="AS396" s="85" t="str">
        <f>IF($G396="","",IF($AX396="","",RANK($AX396,$AX$8:$AX$1000,1)+COUNTIFS($AX$8:$AX396,$AX396)-1))</f>
        <v/>
      </c>
      <c r="AU396" s="85" t="str">
        <f t="shared" si="25"/>
        <v/>
      </c>
      <c r="AW396" s="209" t="str">
        <f t="shared" ca="1" si="26"/>
        <v/>
      </c>
      <c r="AX396" s="209" t="str">
        <f t="shared" ca="1" si="27"/>
        <v/>
      </c>
    </row>
    <row r="397" spans="1:50">
      <c r="A397" s="20" t="str">
        <f>IF('יעדים משרדיים ותקשובים'!$E$7="","",'יעדים משרדיים ותקשובים'!$E$7)</f>
        <v>משרד ראש הממשלה</v>
      </c>
      <c r="B397" s="20" t="str">
        <f>IF('יעדים משרדיים ותקשובים'!$I$9="","",'יעדים משרדיים ותקשובים'!$I$9)</f>
        <v>pmo</v>
      </c>
      <c r="C397" s="26">
        <f>ROWS($C$7:$C396)</f>
        <v>390</v>
      </c>
      <c r="D397" s="26" t="str">
        <f>IF(E397="","",INDEX('פעילויות המשרד'!$D$8:$D$150,MATCH(E397,'פעילויות המשרד'!$E$8:$E$150,0)))</f>
        <v/>
      </c>
      <c r="E397" s="17"/>
      <c r="F397" s="26" t="str">
        <f>IF(G397="","",COUNTIFS($D$8:$D397,$D397))</f>
        <v/>
      </c>
      <c r="G397" s="344" t="str">
        <f>IF(OR($E397="",$H397=""),"",IFERROR(CONCATENATE($D397,".",COUNTIFS($D$8:$D397,$D397)),"טעות בהזנה"))</f>
        <v/>
      </c>
      <c r="H397" s="102"/>
      <c r="I397" s="275" t="str">
        <f>IF($E397="","",IF($D397="","",INDEX('פעילויות המשרד'!G:G,MATCH($D397,'פעילויות המשרד'!$D:$D,0))))</f>
        <v/>
      </c>
      <c r="J397" s="275" t="str">
        <f>IF($E397="","",IF($D397="","",INDEX('פעילויות המשרד'!H:H,MATCH($D397,'פעילויות המשרד'!$D:$D,0))))</f>
        <v/>
      </c>
      <c r="K397" s="275" t="str">
        <f>IF($E397="","",IF($D397="","",INDEX('פעילויות המשרד'!K:K,MATCH($D397,'פעילויות המשרד'!$D:$D,0))))</f>
        <v/>
      </c>
      <c r="L397" s="275" t="str">
        <f>IF($E397="","",IF($D397="","",INDEX('פעילויות המשרד'!L:L,MATCH($D397,'פעילויות המשרד'!$D:$D,0))))</f>
        <v/>
      </c>
      <c r="M397" s="275" t="str">
        <f>IF($E397="","",IF($D397="","",INDEX('פעילויות המשרד'!X:X,MATCH($D397,'פעילויות המשרד'!$D:$D,0))))</f>
        <v/>
      </c>
      <c r="N397" s="102"/>
      <c r="O397" s="102"/>
      <c r="P397" s="100"/>
      <c r="Q397" s="100"/>
      <c r="R397" s="98"/>
      <c r="S397" s="101"/>
      <c r="T397" s="99"/>
      <c r="U397" s="103"/>
      <c r="V397" s="99"/>
      <c r="W397" s="103"/>
      <c r="X397" s="99"/>
      <c r="Y397" s="103"/>
      <c r="Z397" s="99"/>
      <c r="AA397" s="103"/>
      <c r="AB397" s="99"/>
      <c r="AC397" s="103"/>
      <c r="AD397" s="121" t="str">
        <f t="shared" si="24"/>
        <v/>
      </c>
      <c r="AE397" s="17"/>
      <c r="AI397" s="26">
        <f>ROWS($AI$7:$AI396)</f>
        <v>390</v>
      </c>
      <c r="AJ397" s="85" t="str">
        <f>IF(OR($T397="",$G397=""),"",MAX($AJ$7:$AN396)+1)</f>
        <v/>
      </c>
      <c r="AK397" s="85" t="str">
        <f>IF(OR(V397="",$G397=""),"",MAX($AJ$7:$AN396,$AJ397:AJ397)+1)</f>
        <v/>
      </c>
      <c r="AL397" s="85" t="str">
        <f>IF(OR(X397="",$G397=""),"",MAX($AJ$7:$AN396,$AJ397:AK397)+1)</f>
        <v/>
      </c>
      <c r="AM397" s="85" t="str">
        <f>IF(OR(Z397="",$G397=""),"",MAX($AJ$7:$AN396,$AJ397:AL397)+1)</f>
        <v/>
      </c>
      <c r="AN397" s="85" t="str">
        <f>IF(OR(AB397="",$G397=""),"",MAX($AJ$7:$AN396,$AJ397:AM397)+1)</f>
        <v/>
      </c>
      <c r="AP397" s="85" t="str">
        <f>IF($G397="","",MAX($AP$7:$AP396)+1)</f>
        <v/>
      </c>
      <c r="AQ397" s="85" t="str">
        <f>IF($G397="","",IF($Q397="","",RANK($Q397,$Q$8:$Q$1000,1)+COUNTIFS($Q$8:$Q397,$Q397)-1))</f>
        <v/>
      </c>
      <c r="AR397" s="85" t="str">
        <f>IF($G397="","",IF($AW397="","",RANK($AW397,$AW$8:$AW$1000,1)+COUNTIFS($AW$8:$AW397,$AW397)-1))</f>
        <v/>
      </c>
      <c r="AS397" s="85" t="str">
        <f>IF($G397="","",IF($AX397="","",RANK($AX397,$AX$8:$AX$1000,1)+COUNTIFS($AX$8:$AX397,$AX397)-1))</f>
        <v/>
      </c>
      <c r="AU397" s="85" t="str">
        <f t="shared" si="25"/>
        <v/>
      </c>
      <c r="AW397" s="209" t="str">
        <f t="shared" ca="1" si="26"/>
        <v/>
      </c>
      <c r="AX397" s="209" t="str">
        <f t="shared" ca="1" si="27"/>
        <v/>
      </c>
    </row>
    <row r="398" spans="1:50">
      <c r="A398" s="20" t="str">
        <f>IF('יעדים משרדיים ותקשובים'!$E$7="","",'יעדים משרדיים ותקשובים'!$E$7)</f>
        <v>משרד ראש הממשלה</v>
      </c>
      <c r="B398" s="20" t="str">
        <f>IF('יעדים משרדיים ותקשובים'!$I$9="","",'יעדים משרדיים ותקשובים'!$I$9)</f>
        <v>pmo</v>
      </c>
      <c r="C398" s="26">
        <f>ROWS($C$7:$C397)</f>
        <v>391</v>
      </c>
      <c r="D398" s="26" t="str">
        <f>IF(E398="","",INDEX('פעילויות המשרד'!$D$8:$D$150,MATCH(E398,'פעילויות המשרד'!$E$8:$E$150,0)))</f>
        <v/>
      </c>
      <c r="E398" s="17"/>
      <c r="F398" s="26" t="str">
        <f>IF(G398="","",COUNTIFS($D$8:$D398,$D398))</f>
        <v/>
      </c>
      <c r="G398" s="344" t="str">
        <f>IF(OR($E398="",$H398=""),"",IFERROR(CONCATENATE($D398,".",COUNTIFS($D$8:$D398,$D398)),"טעות בהזנה"))</f>
        <v/>
      </c>
      <c r="H398" s="99"/>
      <c r="I398" s="275" t="str">
        <f>IF($E398="","",IF($D398="","",INDEX('פעילויות המשרד'!G:G,MATCH($D398,'פעילויות המשרד'!$D:$D,0))))</f>
        <v/>
      </c>
      <c r="J398" s="275" t="str">
        <f>IF($E398="","",IF($D398="","",INDEX('פעילויות המשרד'!H:H,MATCH($D398,'פעילויות המשרד'!$D:$D,0))))</f>
        <v/>
      </c>
      <c r="K398" s="275" t="str">
        <f>IF($E398="","",IF($D398="","",INDEX('פעילויות המשרד'!K:K,MATCH($D398,'פעילויות המשרד'!$D:$D,0))))</f>
        <v/>
      </c>
      <c r="L398" s="275" t="str">
        <f>IF($E398="","",IF($D398="","",INDEX('פעילויות המשרד'!L:L,MATCH($D398,'פעילויות המשרד'!$D:$D,0))))</f>
        <v/>
      </c>
      <c r="M398" s="275" t="str">
        <f>IF($E398="","",IF($D398="","",INDEX('פעילויות המשרד'!X:X,MATCH($D398,'פעילויות המשרד'!$D:$D,0))))</f>
        <v/>
      </c>
      <c r="N398" s="99"/>
      <c r="O398" s="99"/>
      <c r="P398" s="100"/>
      <c r="Q398" s="100"/>
      <c r="R398" s="98"/>
      <c r="S398" s="101"/>
      <c r="T398" s="99"/>
      <c r="U398" s="103"/>
      <c r="V398" s="99"/>
      <c r="W398" s="103"/>
      <c r="X398" s="99"/>
      <c r="Y398" s="103"/>
      <c r="Z398" s="99"/>
      <c r="AA398" s="103"/>
      <c r="AB398" s="99"/>
      <c r="AC398" s="103"/>
      <c r="AD398" s="121" t="str">
        <f t="shared" si="24"/>
        <v/>
      </c>
      <c r="AE398" s="92"/>
      <c r="AI398" s="26">
        <f>ROWS($AI$7:$AI397)</f>
        <v>391</v>
      </c>
      <c r="AJ398" s="85" t="str">
        <f>IF(OR($T398="",$G398=""),"",MAX($AJ$7:$AN397)+1)</f>
        <v/>
      </c>
      <c r="AK398" s="85" t="str">
        <f>IF(OR(V398="",$G398=""),"",MAX($AJ$7:$AN397,$AJ398:AJ398)+1)</f>
        <v/>
      </c>
      <c r="AL398" s="85" t="str">
        <f>IF(OR(X398="",$G398=""),"",MAX($AJ$7:$AN397,$AJ398:AK398)+1)</f>
        <v/>
      </c>
      <c r="AM398" s="85" t="str">
        <f>IF(OR(Z398="",$G398=""),"",MAX($AJ$7:$AN397,$AJ398:AL398)+1)</f>
        <v/>
      </c>
      <c r="AN398" s="85" t="str">
        <f>IF(OR(AB398="",$G398=""),"",MAX($AJ$7:$AN397,$AJ398:AM398)+1)</f>
        <v/>
      </c>
      <c r="AP398" s="85" t="str">
        <f>IF($G398="","",MAX($AP$7:$AP397)+1)</f>
        <v/>
      </c>
      <c r="AQ398" s="85" t="str">
        <f>IF($G398="","",IF($Q398="","",RANK($Q398,$Q$8:$Q$1000,1)+COUNTIFS($Q$8:$Q398,$Q398)-1))</f>
        <v/>
      </c>
      <c r="AR398" s="85" t="str">
        <f>IF($G398="","",IF($AW398="","",RANK($AW398,$AW$8:$AW$1000,1)+COUNTIFS($AW$8:$AW398,$AW398)-1))</f>
        <v/>
      </c>
      <c r="AS398" s="85" t="str">
        <f>IF($G398="","",IF($AX398="","",RANK($AX398,$AX$8:$AX$1000,1)+COUNTIFS($AX$8:$AX398,$AX398)-1))</f>
        <v/>
      </c>
      <c r="AU398" s="85" t="str">
        <f t="shared" si="25"/>
        <v/>
      </c>
      <c r="AW398" s="209" t="str">
        <f ca="1">IF($G398="","",IF($Q398="","",IF(AND($S398&lt;1,$Q398&lt;TODAY()),$Q398,"")))</f>
        <v/>
      </c>
      <c r="AX398" s="209" t="str">
        <f t="shared" ca="1" si="27"/>
        <v/>
      </c>
    </row>
    <row r="399" spans="1:50">
      <c r="A399" s="20" t="str">
        <f>IF('יעדים משרדיים ותקשובים'!$E$7="","",'יעדים משרדיים ותקשובים'!$E$7)</f>
        <v>משרד ראש הממשלה</v>
      </c>
      <c r="B399" s="20" t="str">
        <f>IF('יעדים משרדיים ותקשובים'!$I$9="","",'יעדים משרדיים ותקשובים'!$I$9)</f>
        <v>pmo</v>
      </c>
      <c r="C399" s="26">
        <f>ROWS($C$7:$C398)</f>
        <v>392</v>
      </c>
      <c r="D399" s="26" t="str">
        <f>IF(E399="","",INDEX('פעילויות המשרד'!$D$8:$D$150,MATCH(E399,'פעילויות המשרד'!$E$8:$E$150,0)))</f>
        <v/>
      </c>
      <c r="E399" s="17"/>
      <c r="F399" s="26" t="str">
        <f>IF(G399="","",COUNTIFS($D$8:$D399,$D399))</f>
        <v/>
      </c>
      <c r="G399" s="344" t="str">
        <f>IF(OR($E399="",$H399=""),"",IFERROR(CONCATENATE($D399,".",COUNTIFS($D$8:$D399,$D399)),"טעות בהזנה"))</f>
        <v/>
      </c>
      <c r="H399" s="99"/>
      <c r="I399" s="275" t="str">
        <f>IF($E399="","",IF($D399="","",INDEX('פעילויות המשרד'!G:G,MATCH($D399,'פעילויות המשרד'!$D:$D,0))))</f>
        <v/>
      </c>
      <c r="J399" s="275" t="str">
        <f>IF($E399="","",IF($D399="","",INDEX('פעילויות המשרד'!H:H,MATCH($D399,'פעילויות המשרד'!$D:$D,0))))</f>
        <v/>
      </c>
      <c r="K399" s="275" t="str">
        <f>IF($E399="","",IF($D399="","",INDEX('פעילויות המשרד'!K:K,MATCH($D399,'פעילויות המשרד'!$D:$D,0))))</f>
        <v/>
      </c>
      <c r="L399" s="275" t="str">
        <f>IF($E399="","",IF($D399="","",INDEX('פעילויות המשרד'!L:L,MATCH($D399,'פעילויות המשרד'!$D:$D,0))))</f>
        <v/>
      </c>
      <c r="M399" s="275" t="str">
        <f>IF($E399="","",IF($D399="","",INDEX('פעילויות המשרד'!X:X,MATCH($D399,'פעילויות המשרד'!$D:$D,0))))</f>
        <v/>
      </c>
      <c r="N399" s="99"/>
      <c r="O399" s="99"/>
      <c r="P399" s="100"/>
      <c r="Q399" s="100"/>
      <c r="R399" s="98"/>
      <c r="S399" s="101"/>
      <c r="T399" s="99"/>
      <c r="U399" s="103"/>
      <c r="V399" s="99"/>
      <c r="W399" s="103"/>
      <c r="X399" s="99"/>
      <c r="Y399" s="103"/>
      <c r="Z399" s="99"/>
      <c r="AA399" s="103"/>
      <c r="AB399" s="99"/>
      <c r="AC399" s="103"/>
      <c r="AD399" s="121" t="str">
        <f t="shared" si="24"/>
        <v/>
      </c>
      <c r="AE399" s="92"/>
      <c r="AI399" s="26">
        <f>ROWS($AI$7:$AI398)</f>
        <v>392</v>
      </c>
      <c r="AJ399" s="85" t="str">
        <f>IF(OR($T399="",$G399=""),"",MAX($AJ$7:$AN398)+1)</f>
        <v/>
      </c>
      <c r="AK399" s="85" t="str">
        <f>IF(OR(V399="",$G399=""),"",MAX($AJ$7:$AN398,$AJ399:AJ399)+1)</f>
        <v/>
      </c>
      <c r="AL399" s="85" t="str">
        <f>IF(OR(X399="",$G399=""),"",MAX($AJ$7:$AN398,$AJ399:AK399)+1)</f>
        <v/>
      </c>
      <c r="AM399" s="85" t="str">
        <f>IF(OR(Z399="",$G399=""),"",MAX($AJ$7:$AN398,$AJ399:AL399)+1)</f>
        <v/>
      </c>
      <c r="AN399" s="85" t="str">
        <f>IF(OR(AB399="",$G399=""),"",MAX($AJ$7:$AN398,$AJ399:AM399)+1)</f>
        <v/>
      </c>
      <c r="AP399" s="85" t="str">
        <f>IF($G399="","",MAX($AP$7:$AP398)+1)</f>
        <v/>
      </c>
      <c r="AQ399" s="85" t="str">
        <f>IF($G399="","",IF($Q399="","",RANK($Q399,$Q$8:$Q$1000,1)+COUNTIFS($Q$8:$Q399,$Q399)-1))</f>
        <v/>
      </c>
      <c r="AR399" s="85" t="str">
        <f>IF($G399="","",IF($AW399="","",RANK($AW399,$AW$8:$AW$1000,1)+COUNTIFS($AW$8:$AW399,$AW399)-1))</f>
        <v/>
      </c>
      <c r="AS399" s="85" t="str">
        <f>IF($G399="","",IF($AX399="","",RANK($AX399,$AX$8:$AX$1000,1)+COUNTIFS($AX$8:$AX399,$AX399)-1))</f>
        <v/>
      </c>
      <c r="AU399" s="85" t="str">
        <f t="shared" si="25"/>
        <v/>
      </c>
      <c r="AW399" s="209" t="str">
        <f ca="1">IF($G399="","",IF($Q399="","",IF(AND($S399&lt;1,$Q399&lt;TODAY()),$Q399,"")))</f>
        <v/>
      </c>
      <c r="AX399" s="209" t="str">
        <f t="shared" ca="1" si="27"/>
        <v/>
      </c>
    </row>
    <row r="400" spans="1:50">
      <c r="A400" s="20" t="str">
        <f>IF('יעדים משרדיים ותקשובים'!$E$7="","",'יעדים משרדיים ותקשובים'!$E$7)</f>
        <v>משרד ראש הממשלה</v>
      </c>
      <c r="B400" s="20" t="str">
        <f>IF('יעדים משרדיים ותקשובים'!$I$9="","",'יעדים משרדיים ותקשובים'!$I$9)</f>
        <v>pmo</v>
      </c>
      <c r="C400" s="26">
        <f>ROWS($C$7:$C399)</f>
        <v>393</v>
      </c>
      <c r="D400" s="26" t="str">
        <f>IF(E400="","",INDEX('פעילויות המשרד'!$D$8:$D$150,MATCH(E400,'פעילויות המשרד'!$E$8:$E$150,0)))</f>
        <v/>
      </c>
      <c r="E400" s="17"/>
      <c r="F400" s="26" t="str">
        <f>IF(G400="","",COUNTIFS($D$8:$D400,$D400))</f>
        <v/>
      </c>
      <c r="G400" s="344" t="str">
        <f>IF(OR($E400="",$H400=""),"",IFERROR(CONCATENATE($D400,".",COUNTIFS($D$8:$D400,$D400)),"טעות בהזנה"))</f>
        <v/>
      </c>
      <c r="H400" s="99"/>
      <c r="I400" s="275" t="str">
        <f>IF($E400="","",IF($D400="","",INDEX('פעילויות המשרד'!G:G,MATCH($D400,'פעילויות המשרד'!$D:$D,0))))</f>
        <v/>
      </c>
      <c r="J400" s="275" t="str">
        <f>IF($E400="","",IF($D400="","",INDEX('פעילויות המשרד'!H:H,MATCH($D400,'פעילויות המשרד'!$D:$D,0))))</f>
        <v/>
      </c>
      <c r="K400" s="275" t="str">
        <f>IF($E400="","",IF($D400="","",INDEX('פעילויות המשרד'!K:K,MATCH($D400,'פעילויות המשרד'!$D:$D,0))))</f>
        <v/>
      </c>
      <c r="L400" s="275" t="str">
        <f>IF($E400="","",IF($D400="","",INDEX('פעילויות המשרד'!L:L,MATCH($D400,'פעילויות המשרד'!$D:$D,0))))</f>
        <v/>
      </c>
      <c r="M400" s="275" t="str">
        <f>IF($E400="","",IF($D400="","",INDEX('פעילויות המשרד'!X:X,MATCH($D400,'פעילויות המשרד'!$D:$D,0))))</f>
        <v/>
      </c>
      <c r="N400" s="99"/>
      <c r="O400" s="99"/>
      <c r="P400" s="100"/>
      <c r="Q400" s="100"/>
      <c r="R400" s="98"/>
      <c r="S400" s="101"/>
      <c r="T400" s="99"/>
      <c r="U400" s="103"/>
      <c r="V400" s="99"/>
      <c r="W400" s="103"/>
      <c r="X400" s="99"/>
      <c r="Y400" s="103"/>
      <c r="Z400" s="99"/>
      <c r="AA400" s="103"/>
      <c r="AB400" s="99"/>
      <c r="AC400" s="103"/>
      <c r="AD400" s="121" t="str">
        <f t="shared" si="24"/>
        <v/>
      </c>
      <c r="AE400" s="92"/>
      <c r="AI400" s="26">
        <f>ROWS($AI$7:$AI399)</f>
        <v>393</v>
      </c>
      <c r="AJ400" s="85" t="str">
        <f>IF(OR($T400="",$G400=""),"",MAX($AJ$7:$AN399)+1)</f>
        <v/>
      </c>
      <c r="AK400" s="85" t="str">
        <f>IF(OR(V400="",$G400=""),"",MAX($AJ$7:$AN399,$AJ400:AJ400)+1)</f>
        <v/>
      </c>
      <c r="AL400" s="85" t="str">
        <f>IF(OR(X400="",$G400=""),"",MAX($AJ$7:$AN399,$AJ400:AK400)+1)</f>
        <v/>
      </c>
      <c r="AM400" s="85" t="str">
        <f>IF(OR(Z400="",$G400=""),"",MAX($AJ$7:$AN399,$AJ400:AL400)+1)</f>
        <v/>
      </c>
      <c r="AN400" s="85" t="str">
        <f>IF(OR(AB400="",$G400=""),"",MAX($AJ$7:$AN399,$AJ400:AM400)+1)</f>
        <v/>
      </c>
      <c r="AP400" s="85" t="str">
        <f>IF($G400="","",MAX($AP$7:$AP399)+1)</f>
        <v/>
      </c>
      <c r="AQ400" s="85" t="str">
        <f>IF($G400="","",IF($Q400="","",RANK($Q400,$Q$8:$Q$1000,1)+COUNTIFS($Q$8:$Q400,$Q400)-1))</f>
        <v/>
      </c>
      <c r="AR400" s="85" t="str">
        <f>IF($G400="","",IF($AW400="","",RANK($AW400,$AW$8:$AW$1000,1)+COUNTIFS($AW$8:$AW400,$AW400)-1))</f>
        <v/>
      </c>
      <c r="AS400" s="85" t="str">
        <f>IF($G400="","",IF($AX400="","",RANK($AX400,$AX$8:$AX$1000,1)+COUNTIFS($AX$8:$AX400,$AX400)-1))</f>
        <v/>
      </c>
      <c r="AU400" s="85" t="str">
        <f t="shared" si="25"/>
        <v/>
      </c>
      <c r="AW400" s="209" t="str">
        <f ca="1">IF($G400="","",IF($Q400="","",IF(AND($S400&lt;1,$Q400&lt;TODAY()),$Q400,"")))</f>
        <v/>
      </c>
      <c r="AX400" s="209" t="str">
        <f t="shared" ca="1" si="27"/>
        <v/>
      </c>
    </row>
    <row r="401" spans="1:50">
      <c r="A401" s="20" t="str">
        <f>IF('יעדים משרדיים ותקשובים'!$E$7="","",'יעדים משרדיים ותקשובים'!$E$7)</f>
        <v>משרד ראש הממשלה</v>
      </c>
      <c r="B401" s="20" t="str">
        <f>IF('יעדים משרדיים ותקשובים'!$I$9="","",'יעדים משרדיים ותקשובים'!$I$9)</f>
        <v>pmo</v>
      </c>
      <c r="C401" s="26">
        <f>ROWS($C$7:$C400)</f>
        <v>394</v>
      </c>
      <c r="D401" s="26" t="str">
        <f>IF(E401="","",INDEX('פעילויות המשרד'!$D$8:$D$150,MATCH(E401,'פעילויות המשרד'!$E$8:$E$150,0)))</f>
        <v/>
      </c>
      <c r="E401" s="17"/>
      <c r="F401" s="26" t="str">
        <f>IF(G401="","",COUNTIFS($D$8:$D401,$D401))</f>
        <v/>
      </c>
      <c r="G401" s="344" t="str">
        <f>IF(OR($E401="",$H401=""),"",IFERROR(CONCATENATE($D401,".",COUNTIFS($D$8:$D401,$D401)),"טעות בהזנה"))</f>
        <v/>
      </c>
      <c r="H401" s="102"/>
      <c r="I401" s="275" t="str">
        <f>IF($E401="","",IF($D401="","",INDEX('פעילויות המשרד'!G:G,MATCH($D401,'פעילויות המשרד'!$D:$D,0))))</f>
        <v/>
      </c>
      <c r="J401" s="275" t="str">
        <f>IF($E401="","",IF($D401="","",INDEX('פעילויות המשרד'!H:H,MATCH($D401,'פעילויות המשרד'!$D:$D,0))))</f>
        <v/>
      </c>
      <c r="K401" s="275" t="str">
        <f>IF($E401="","",IF($D401="","",INDEX('פעילויות המשרד'!K:K,MATCH($D401,'פעילויות המשרד'!$D:$D,0))))</f>
        <v/>
      </c>
      <c r="L401" s="275" t="str">
        <f>IF($E401="","",IF($D401="","",INDEX('פעילויות המשרד'!L:L,MATCH($D401,'פעילויות המשרד'!$D:$D,0))))</f>
        <v/>
      </c>
      <c r="M401" s="275" t="str">
        <f>IF($E401="","",IF($D401="","",INDEX('פעילויות המשרד'!X:X,MATCH($D401,'פעילויות המשרד'!$D:$D,0))))</f>
        <v/>
      </c>
      <c r="N401" s="102"/>
      <c r="O401" s="102"/>
      <c r="P401" s="100"/>
      <c r="Q401" s="100"/>
      <c r="R401" s="98"/>
      <c r="S401" s="101"/>
      <c r="T401" s="99"/>
      <c r="U401" s="103"/>
      <c r="V401" s="99"/>
      <c r="W401" s="103"/>
      <c r="X401" s="99"/>
      <c r="Y401" s="103"/>
      <c r="Z401" s="99"/>
      <c r="AA401" s="103"/>
      <c r="AB401" s="99"/>
      <c r="AC401" s="103"/>
      <c r="AD401" s="121" t="str">
        <f t="shared" si="24"/>
        <v/>
      </c>
      <c r="AE401" s="17"/>
      <c r="AI401" s="26">
        <f>ROWS($AI$7:$AI400)</f>
        <v>394</v>
      </c>
      <c r="AJ401" s="85" t="str">
        <f>IF(OR($T401="",$G401=""),"",MAX($AJ$7:$AN400)+1)</f>
        <v/>
      </c>
      <c r="AK401" s="85" t="str">
        <f>IF(OR(V401="",$G401=""),"",MAX($AJ$7:$AN400,$AJ401:AJ401)+1)</f>
        <v/>
      </c>
      <c r="AL401" s="85" t="str">
        <f>IF(OR(X401="",$G401=""),"",MAX($AJ$7:$AN400,$AJ401:AK401)+1)</f>
        <v/>
      </c>
      <c r="AM401" s="85" t="str">
        <f>IF(OR(Z401="",$G401=""),"",MAX($AJ$7:$AN400,$AJ401:AL401)+1)</f>
        <v/>
      </c>
      <c r="AN401" s="85" t="str">
        <f>IF(OR(AB401="",$G401=""),"",MAX($AJ$7:$AN400,$AJ401:AM401)+1)</f>
        <v/>
      </c>
      <c r="AP401" s="85" t="str">
        <f>IF($G401="","",MAX($AP$7:$AP400)+1)</f>
        <v/>
      </c>
      <c r="AQ401" s="85" t="str">
        <f>IF($G401="","",IF($Q401="","",RANK($Q401,$Q$8:$Q$1000,1)+COUNTIFS($Q$8:$Q401,$Q401)-1))</f>
        <v/>
      </c>
      <c r="AR401" s="85" t="str">
        <f>IF($G401="","",IF($AW401="","",RANK($AW401,$AW$8:$AW$1000,1)+COUNTIFS($AW$8:$AW401,$AW401)-1))</f>
        <v/>
      </c>
      <c r="AS401" s="85" t="str">
        <f>IF($G401="","",IF($AX401="","",RANK($AX401,$AX$8:$AX$1000,1)+COUNTIFS($AX$8:$AX401,$AX401)-1))</f>
        <v/>
      </c>
      <c r="AU401" s="85" t="str">
        <f t="shared" si="25"/>
        <v/>
      </c>
      <c r="AW401" s="209" t="str">
        <f ca="1">IF($G401="","",IF($Q401="","",IF(AND($S401&lt;1,$Q401&lt;TODAY()),$Q401,"")))</f>
        <v/>
      </c>
      <c r="AX401" s="209" t="str">
        <f t="shared" ca="1" si="27"/>
        <v/>
      </c>
    </row>
    <row r="402" spans="1:50">
      <c r="A402" s="20" t="str">
        <f>IF('יעדים משרדיים ותקשובים'!$E$7="","",'יעדים משרדיים ותקשובים'!$E$7)</f>
        <v>משרד ראש הממשלה</v>
      </c>
      <c r="B402" s="20" t="str">
        <f>IF('יעדים משרדיים ותקשובים'!$I$9="","",'יעדים משרדיים ותקשובים'!$I$9)</f>
        <v>pmo</v>
      </c>
      <c r="C402" s="26">
        <f>ROWS($C$7:$C401)</f>
        <v>395</v>
      </c>
      <c r="D402" s="26" t="str">
        <f>IF(E402="","",INDEX('פעילויות המשרד'!$D$8:$D$150,MATCH(E402,'פעילויות המשרד'!$E$8:$E$150,0)))</f>
        <v/>
      </c>
      <c r="E402" s="17"/>
      <c r="F402" s="26" t="str">
        <f>IF(G402="","",COUNTIFS($D$8:$D402,$D402))</f>
        <v/>
      </c>
      <c r="G402" s="344" t="str">
        <f>IF(OR($E402="",$H402=""),"",IFERROR(CONCATENATE($D402,".",COUNTIFS($D$8:$D402,$D402)),"טעות בהזנה"))</f>
        <v/>
      </c>
      <c r="H402" s="102"/>
      <c r="I402" s="275" t="str">
        <f>IF($E402="","",IF($D402="","",INDEX('פעילויות המשרד'!G:G,MATCH($D402,'פעילויות המשרד'!$D:$D,0))))</f>
        <v/>
      </c>
      <c r="J402" s="275" t="str">
        <f>IF($E402="","",IF($D402="","",INDEX('פעילויות המשרד'!H:H,MATCH($D402,'פעילויות המשרד'!$D:$D,0))))</f>
        <v/>
      </c>
      <c r="K402" s="275" t="str">
        <f>IF($E402="","",IF($D402="","",INDEX('פעילויות המשרד'!K:K,MATCH($D402,'פעילויות המשרד'!$D:$D,0))))</f>
        <v/>
      </c>
      <c r="L402" s="275" t="str">
        <f>IF($E402="","",IF($D402="","",INDEX('פעילויות המשרד'!L:L,MATCH($D402,'פעילויות המשרד'!$D:$D,0))))</f>
        <v/>
      </c>
      <c r="M402" s="275" t="str">
        <f>IF($E402="","",IF($D402="","",INDEX('פעילויות המשרד'!X:X,MATCH($D402,'פעילויות המשרד'!$D:$D,0))))</f>
        <v/>
      </c>
      <c r="N402" s="102"/>
      <c r="O402" s="102"/>
      <c r="P402" s="100"/>
      <c r="Q402" s="100"/>
      <c r="R402" s="98"/>
      <c r="S402" s="101"/>
      <c r="T402" s="99"/>
      <c r="U402" s="103"/>
      <c r="V402" s="99"/>
      <c r="W402" s="103"/>
      <c r="X402" s="99"/>
      <c r="Y402" s="103"/>
      <c r="Z402" s="99"/>
      <c r="AA402" s="103"/>
      <c r="AB402" s="99"/>
      <c r="AC402" s="103"/>
      <c r="AD402" s="121" t="str">
        <f t="shared" si="24"/>
        <v/>
      </c>
      <c r="AE402" s="17"/>
      <c r="AI402" s="26">
        <f>ROWS($AI$7:$AI401)</f>
        <v>395</v>
      </c>
      <c r="AJ402" s="85" t="str">
        <f>IF(OR($T402="",$G402=""),"",MAX($AJ$7:$AN401)+1)</f>
        <v/>
      </c>
      <c r="AK402" s="85" t="str">
        <f>IF(OR(V402="",$G402=""),"",MAX($AJ$7:$AN401,$AJ402:AJ402)+1)</f>
        <v/>
      </c>
      <c r="AL402" s="85" t="str">
        <f>IF(OR(X402="",$G402=""),"",MAX($AJ$7:$AN401,$AJ402:AK402)+1)</f>
        <v/>
      </c>
      <c r="AM402" s="85" t="str">
        <f>IF(OR(Z402="",$G402=""),"",MAX($AJ$7:$AN401,$AJ402:AL402)+1)</f>
        <v/>
      </c>
      <c r="AN402" s="85" t="str">
        <f>IF(OR(AB402="",$G402=""),"",MAX($AJ$7:$AN401,$AJ402:AM402)+1)</f>
        <v/>
      </c>
      <c r="AP402" s="85" t="str">
        <f>IF($G402="","",MAX($AP$7:$AP401)+1)</f>
        <v/>
      </c>
      <c r="AQ402" s="85" t="str">
        <f>IF($G402="","",IF($Q402="","",RANK($Q402,$Q$8:$Q$1000,1)+COUNTIFS($Q$8:$Q402,$Q402)-1))</f>
        <v/>
      </c>
      <c r="AR402" s="85" t="str">
        <f>IF($G402="","",IF($AW402="","",RANK($AW402,$AW$8:$AW$1000,1)+COUNTIFS($AW$8:$AW402,$AW402)-1))</f>
        <v/>
      </c>
      <c r="AS402" s="85" t="str">
        <f>IF($G402="","",IF($AX402="","",RANK($AX402,$AX$8:$AX$1000,1)+COUNTIFS($AX$8:$AX402,$AX402)-1))</f>
        <v/>
      </c>
      <c r="AU402" s="85" t="str">
        <f t="shared" si="25"/>
        <v/>
      </c>
      <c r="AW402" s="209" t="str">
        <f ca="1">IF($G402="","",IF($Q402="","",IF(AND($S402&lt;1,$Q402&lt;TODAY()),$Q402,"")))</f>
        <v/>
      </c>
      <c r="AX402" s="209" t="str">
        <f t="shared" ca="1" si="27"/>
        <v/>
      </c>
    </row>
    <row r="403" spans="1:50">
      <c r="A403" s="20" t="str">
        <f>IF('יעדים משרדיים ותקשובים'!$E$7="","",'יעדים משרדיים ותקשובים'!$E$7)</f>
        <v>משרד ראש הממשלה</v>
      </c>
      <c r="B403" s="20" t="str">
        <f>IF('יעדים משרדיים ותקשובים'!$I$9="","",'יעדים משרדיים ותקשובים'!$I$9)</f>
        <v>pmo</v>
      </c>
      <c r="C403" s="26">
        <f>ROWS($C$7:$C402)</f>
        <v>396</v>
      </c>
      <c r="D403" s="26" t="str">
        <f>IF(E403="","",INDEX('פעילויות המשרד'!$D$8:$D$150,MATCH(E403,'פעילויות המשרד'!$E$8:$E$150,0)))</f>
        <v/>
      </c>
      <c r="E403" s="17"/>
      <c r="F403" s="26" t="str">
        <f>IF(G403="","",COUNTIFS($D$8:$D403,$D403))</f>
        <v/>
      </c>
      <c r="G403" s="344" t="str">
        <f>IF(OR($E403="",$H403=""),"",IFERROR(CONCATENATE($D403,".",COUNTIFS($D$8:$D403,$D403)),"טעות בהזנה"))</f>
        <v/>
      </c>
      <c r="H403" s="102"/>
      <c r="I403" s="275" t="str">
        <f>IF($E403="","",IF($D403="","",INDEX('פעילויות המשרד'!G:G,MATCH($D403,'פעילויות המשרד'!$D:$D,0))))</f>
        <v/>
      </c>
      <c r="J403" s="275" t="str">
        <f>IF($E403="","",IF($D403="","",INDEX('פעילויות המשרד'!H:H,MATCH($D403,'פעילויות המשרד'!$D:$D,0))))</f>
        <v/>
      </c>
      <c r="K403" s="275" t="str">
        <f>IF($E403="","",IF($D403="","",INDEX('פעילויות המשרד'!K:K,MATCH($D403,'פעילויות המשרד'!$D:$D,0))))</f>
        <v/>
      </c>
      <c r="L403" s="275" t="str">
        <f>IF($E403="","",IF($D403="","",INDEX('פעילויות המשרד'!L:L,MATCH($D403,'פעילויות המשרד'!$D:$D,0))))</f>
        <v/>
      </c>
      <c r="M403" s="275" t="str">
        <f>IF($E403="","",IF($D403="","",INDEX('פעילויות המשרד'!X:X,MATCH($D403,'פעילויות המשרד'!$D:$D,0))))</f>
        <v/>
      </c>
      <c r="N403" s="102"/>
      <c r="O403" s="102"/>
      <c r="P403" s="100"/>
      <c r="Q403" s="100"/>
      <c r="R403" s="98"/>
      <c r="S403" s="101"/>
      <c r="T403" s="99"/>
      <c r="U403" s="103"/>
      <c r="V403" s="99"/>
      <c r="W403" s="103"/>
      <c r="X403" s="99"/>
      <c r="Y403" s="103"/>
      <c r="Z403" s="99"/>
      <c r="AA403" s="103"/>
      <c r="AB403" s="99"/>
      <c r="AC403" s="103"/>
      <c r="AD403" s="121" t="str">
        <f t="shared" si="24"/>
        <v/>
      </c>
      <c r="AE403" s="17"/>
      <c r="AI403" s="26">
        <f>ROWS($AI$7:$AI402)</f>
        <v>396</v>
      </c>
      <c r="AJ403" s="85" t="str">
        <f>IF(OR($T403="",$G403=""),"",MAX($AJ$7:$AN402)+1)</f>
        <v/>
      </c>
      <c r="AK403" s="85" t="str">
        <f>IF(OR(V403="",$G403=""),"",MAX($AJ$7:$AN402,$AJ403:AJ403)+1)</f>
        <v/>
      </c>
      <c r="AL403" s="85" t="str">
        <f>IF(OR(X403="",$G403=""),"",MAX($AJ$7:$AN402,$AJ403:AK403)+1)</f>
        <v/>
      </c>
      <c r="AM403" s="85" t="str">
        <f>IF(OR(Z403="",$G403=""),"",MAX($AJ$7:$AN402,$AJ403:AL403)+1)</f>
        <v/>
      </c>
      <c r="AN403" s="85" t="str">
        <f>IF(OR(AB403="",$G403=""),"",MAX($AJ$7:$AN402,$AJ403:AM403)+1)</f>
        <v/>
      </c>
      <c r="AP403" s="85" t="str">
        <f>IF($G403="","",MAX($AP$7:$AP402)+1)</f>
        <v/>
      </c>
      <c r="AQ403" s="85" t="str">
        <f>IF($G403="","",IF($Q403="","",RANK($Q403,$Q$8:$Q$1000,1)+COUNTIFS($Q$8:$Q403,$Q403)-1))</f>
        <v/>
      </c>
      <c r="AR403" s="85" t="str">
        <f>IF($G403="","",IF($AW403="","",RANK($AW403,$AW$8:$AW$1000,1)+COUNTIFS($AW$8:$AW403,$AW403)-1))</f>
        <v/>
      </c>
      <c r="AS403" s="85" t="str">
        <f>IF($G403="","",IF($AX403="","",RANK($AX403,$AX$8:$AX$1000,1)+COUNTIFS($AX$8:$AX403,$AX403)-1))</f>
        <v/>
      </c>
      <c r="AU403" s="85" t="str">
        <f t="shared" si="25"/>
        <v/>
      </c>
      <c r="AW403" s="209" t="str">
        <f t="shared" ca="1" si="26"/>
        <v/>
      </c>
      <c r="AX403" s="209" t="str">
        <f t="shared" ca="1" si="27"/>
        <v/>
      </c>
    </row>
    <row r="404" spans="1:50">
      <c r="A404" s="20" t="str">
        <f>IF('יעדים משרדיים ותקשובים'!$E$7="","",'יעדים משרדיים ותקשובים'!$E$7)</f>
        <v>משרד ראש הממשלה</v>
      </c>
      <c r="B404" s="20" t="str">
        <f>IF('יעדים משרדיים ותקשובים'!$I$9="","",'יעדים משרדיים ותקשובים'!$I$9)</f>
        <v>pmo</v>
      </c>
      <c r="C404" s="26">
        <f>ROWS($C$7:$C403)</f>
        <v>397</v>
      </c>
      <c r="D404" s="26" t="str">
        <f>IF(E404="","",INDEX('פעילויות המשרד'!$D$8:$D$150,MATCH(E404,'פעילויות המשרד'!$E$8:$E$150,0)))</f>
        <v/>
      </c>
      <c r="E404" s="17"/>
      <c r="F404" s="26" t="str">
        <f>IF(G404="","",COUNTIFS($D$8:$D404,$D404))</f>
        <v/>
      </c>
      <c r="G404" s="344" t="str">
        <f>IF(OR($E404="",$H404=""),"",IFERROR(CONCATENATE($D404,".",COUNTIFS($D$8:$D404,$D404)),"טעות בהזנה"))</f>
        <v/>
      </c>
      <c r="H404" s="102"/>
      <c r="I404" s="275" t="str">
        <f>IF($E404="","",IF($D404="","",INDEX('פעילויות המשרד'!G:G,MATCH($D404,'פעילויות המשרד'!$D:$D,0))))</f>
        <v/>
      </c>
      <c r="J404" s="275" t="str">
        <f>IF($E404="","",IF($D404="","",INDEX('פעילויות המשרד'!H:H,MATCH($D404,'פעילויות המשרד'!$D:$D,0))))</f>
        <v/>
      </c>
      <c r="K404" s="275" t="str">
        <f>IF($E404="","",IF($D404="","",INDEX('פעילויות המשרד'!K:K,MATCH($D404,'פעילויות המשרד'!$D:$D,0))))</f>
        <v/>
      </c>
      <c r="L404" s="275" t="str">
        <f>IF($E404="","",IF($D404="","",INDEX('פעילויות המשרד'!L:L,MATCH($D404,'פעילויות המשרד'!$D:$D,0))))</f>
        <v/>
      </c>
      <c r="M404" s="275" t="str">
        <f>IF($E404="","",IF($D404="","",INDEX('פעילויות המשרד'!X:X,MATCH($D404,'פעילויות המשרד'!$D:$D,0))))</f>
        <v/>
      </c>
      <c r="N404" s="102"/>
      <c r="O404" s="102"/>
      <c r="P404" s="100"/>
      <c r="Q404" s="100"/>
      <c r="R404" s="98"/>
      <c r="S404" s="101"/>
      <c r="T404" s="99"/>
      <c r="U404" s="103"/>
      <c r="V404" s="99"/>
      <c r="W404" s="103"/>
      <c r="X404" s="99"/>
      <c r="Y404" s="103"/>
      <c r="Z404" s="99"/>
      <c r="AA404" s="103"/>
      <c r="AB404" s="99"/>
      <c r="AC404" s="103"/>
      <c r="AD404" s="121" t="str">
        <f t="shared" si="24"/>
        <v/>
      </c>
      <c r="AE404" s="17"/>
      <c r="AI404" s="26">
        <f>ROWS($AI$7:$AI403)</f>
        <v>397</v>
      </c>
      <c r="AJ404" s="85" t="str">
        <f>IF(OR($T404="",$G404=""),"",MAX($AJ$7:$AN403)+1)</f>
        <v/>
      </c>
      <c r="AK404" s="85" t="str">
        <f>IF(OR(V404="",$G404=""),"",MAX($AJ$7:$AN403,$AJ404:AJ404)+1)</f>
        <v/>
      </c>
      <c r="AL404" s="85" t="str">
        <f>IF(OR(X404="",$G404=""),"",MAX($AJ$7:$AN403,$AJ404:AK404)+1)</f>
        <v/>
      </c>
      <c r="AM404" s="85" t="str">
        <f>IF(OR(Z404="",$G404=""),"",MAX($AJ$7:$AN403,$AJ404:AL404)+1)</f>
        <v/>
      </c>
      <c r="AN404" s="85" t="str">
        <f>IF(OR(AB404="",$G404=""),"",MAX($AJ$7:$AN403,$AJ404:AM404)+1)</f>
        <v/>
      </c>
      <c r="AP404" s="85" t="str">
        <f>IF($G404="","",MAX($AP$7:$AP403)+1)</f>
        <v/>
      </c>
      <c r="AQ404" s="85" t="str">
        <f>IF($G404="","",IF($Q404="","",RANK($Q404,$Q$8:$Q$1000,1)+COUNTIFS($Q$8:$Q404,$Q404)-1))</f>
        <v/>
      </c>
      <c r="AR404" s="85" t="str">
        <f>IF($G404="","",IF($AW404="","",RANK($AW404,$AW$8:$AW$1000,1)+COUNTIFS($AW$8:$AW404,$AW404)-1))</f>
        <v/>
      </c>
      <c r="AS404" s="85" t="str">
        <f>IF($G404="","",IF($AX404="","",RANK($AX404,$AX$8:$AX$1000,1)+COUNTIFS($AX$8:$AX404,$AX404)-1))</f>
        <v/>
      </c>
      <c r="AU404" s="85" t="str">
        <f t="shared" si="25"/>
        <v/>
      </c>
      <c r="AW404" s="209" t="str">
        <f t="shared" ca="1" si="26"/>
        <v/>
      </c>
      <c r="AX404" s="209" t="str">
        <f t="shared" ca="1" si="27"/>
        <v/>
      </c>
    </row>
    <row r="405" spans="1:50">
      <c r="A405" s="20" t="str">
        <f>IF('יעדים משרדיים ותקשובים'!$E$7="","",'יעדים משרדיים ותקשובים'!$E$7)</f>
        <v>משרד ראש הממשלה</v>
      </c>
      <c r="B405" s="20" t="str">
        <f>IF('יעדים משרדיים ותקשובים'!$I$9="","",'יעדים משרדיים ותקשובים'!$I$9)</f>
        <v>pmo</v>
      </c>
      <c r="C405" s="26">
        <f>ROWS($C$7:$C404)</f>
        <v>398</v>
      </c>
      <c r="D405" s="26" t="str">
        <f>IF(E405="","",INDEX('פעילויות המשרד'!$D$8:$D$150,MATCH(E405,'פעילויות המשרד'!$E$8:$E$150,0)))</f>
        <v/>
      </c>
      <c r="E405" s="17"/>
      <c r="F405" s="26" t="str">
        <f>IF(G405="","",COUNTIFS($D$8:$D405,$D405))</f>
        <v/>
      </c>
      <c r="G405" s="344" t="str">
        <f>IF(OR($E405="",$H405=""),"",IFERROR(CONCATENATE($D405,".",COUNTIFS($D$8:$D405,$D405)),"טעות בהזנה"))</f>
        <v/>
      </c>
      <c r="H405" s="102"/>
      <c r="I405" s="275" t="str">
        <f>IF($E405="","",IF($D405="","",INDEX('פעילויות המשרד'!G:G,MATCH($D405,'פעילויות המשרד'!$D:$D,0))))</f>
        <v/>
      </c>
      <c r="J405" s="275" t="str">
        <f>IF($E405="","",IF($D405="","",INDEX('פעילויות המשרד'!H:H,MATCH($D405,'פעילויות המשרד'!$D:$D,0))))</f>
        <v/>
      </c>
      <c r="K405" s="275" t="str">
        <f>IF($E405="","",IF($D405="","",INDEX('פעילויות המשרד'!K:K,MATCH($D405,'פעילויות המשרד'!$D:$D,0))))</f>
        <v/>
      </c>
      <c r="L405" s="275" t="str">
        <f>IF($E405="","",IF($D405="","",INDEX('פעילויות המשרד'!L:L,MATCH($D405,'פעילויות המשרד'!$D:$D,0))))</f>
        <v/>
      </c>
      <c r="M405" s="275" t="str">
        <f>IF($E405="","",IF($D405="","",INDEX('פעילויות המשרד'!X:X,MATCH($D405,'פעילויות המשרד'!$D:$D,0))))</f>
        <v/>
      </c>
      <c r="N405" s="102"/>
      <c r="O405" s="102"/>
      <c r="P405" s="100"/>
      <c r="Q405" s="100"/>
      <c r="R405" s="98"/>
      <c r="S405" s="101"/>
      <c r="T405" s="99"/>
      <c r="U405" s="103"/>
      <c r="V405" s="99"/>
      <c r="W405" s="103"/>
      <c r="X405" s="99"/>
      <c r="Y405" s="103"/>
      <c r="Z405" s="99"/>
      <c r="AA405" s="103"/>
      <c r="AB405" s="99"/>
      <c r="AC405" s="103"/>
      <c r="AD405" s="121" t="str">
        <f t="shared" si="24"/>
        <v/>
      </c>
      <c r="AE405" s="17"/>
      <c r="AI405" s="26">
        <f>ROWS($AI$7:$AI404)</f>
        <v>398</v>
      </c>
      <c r="AJ405" s="85" t="str">
        <f>IF(OR($T405="",$G405=""),"",MAX($AJ$7:$AN404)+1)</f>
        <v/>
      </c>
      <c r="AK405" s="85" t="str">
        <f>IF(OR(V405="",$G405=""),"",MAX($AJ$7:$AN404,$AJ405:AJ405)+1)</f>
        <v/>
      </c>
      <c r="AL405" s="85" t="str">
        <f>IF(OR(X405="",$G405=""),"",MAX($AJ$7:$AN404,$AJ405:AK405)+1)</f>
        <v/>
      </c>
      <c r="AM405" s="85" t="str">
        <f>IF(OR(Z405="",$G405=""),"",MAX($AJ$7:$AN404,$AJ405:AL405)+1)</f>
        <v/>
      </c>
      <c r="AN405" s="85" t="str">
        <f>IF(OR(AB405="",$G405=""),"",MAX($AJ$7:$AN404,$AJ405:AM405)+1)</f>
        <v/>
      </c>
      <c r="AP405" s="85" t="str">
        <f>IF($G405="","",MAX($AP$7:$AP404)+1)</f>
        <v/>
      </c>
      <c r="AQ405" s="85" t="str">
        <f>IF($G405="","",IF($Q405="","",RANK($Q405,$Q$8:$Q$1000,1)+COUNTIFS($Q$8:$Q405,$Q405)-1))</f>
        <v/>
      </c>
      <c r="AR405" s="85" t="str">
        <f>IF($G405="","",IF($AW405="","",RANK($AW405,$AW$8:$AW$1000,1)+COUNTIFS($AW$8:$AW405,$AW405)-1))</f>
        <v/>
      </c>
      <c r="AS405" s="85" t="str">
        <f>IF($G405="","",IF($AX405="","",RANK($AX405,$AX$8:$AX$1000,1)+COUNTIFS($AX$8:$AX405,$AX405)-1))</f>
        <v/>
      </c>
      <c r="AU405" s="85" t="str">
        <f t="shared" si="25"/>
        <v/>
      </c>
      <c r="AW405" s="209" t="str">
        <f t="shared" ca="1" si="26"/>
        <v/>
      </c>
      <c r="AX405" s="209" t="str">
        <f t="shared" ca="1" si="27"/>
        <v/>
      </c>
    </row>
    <row r="406" spans="1:50">
      <c r="A406" s="20" t="str">
        <f>IF('יעדים משרדיים ותקשובים'!$E$7="","",'יעדים משרדיים ותקשובים'!$E$7)</f>
        <v>משרד ראש הממשלה</v>
      </c>
      <c r="B406" s="20" t="str">
        <f>IF('יעדים משרדיים ותקשובים'!$I$9="","",'יעדים משרדיים ותקשובים'!$I$9)</f>
        <v>pmo</v>
      </c>
      <c r="C406" s="26">
        <f>ROWS($C$7:$C405)</f>
        <v>399</v>
      </c>
      <c r="D406" s="26" t="str">
        <f>IF(E406="","",INDEX('פעילויות המשרד'!$D$8:$D$150,MATCH(E406,'פעילויות המשרד'!$E$8:$E$150,0)))</f>
        <v/>
      </c>
      <c r="E406" s="17"/>
      <c r="F406" s="26" t="str">
        <f>IF(G406="","",COUNTIFS($D$8:$D406,$D406))</f>
        <v/>
      </c>
      <c r="G406" s="344" t="str">
        <f>IF(OR($E406="",$H406=""),"",IFERROR(CONCATENATE($D406,".",COUNTIFS($D$8:$D406,$D406)),"טעות בהזנה"))</f>
        <v/>
      </c>
      <c r="H406" s="102"/>
      <c r="I406" s="275" t="str">
        <f>IF($E406="","",IF($D406="","",INDEX('פעילויות המשרד'!G:G,MATCH($D406,'פעילויות המשרד'!$D:$D,0))))</f>
        <v/>
      </c>
      <c r="J406" s="275" t="str">
        <f>IF($E406="","",IF($D406="","",INDEX('פעילויות המשרד'!H:H,MATCH($D406,'פעילויות המשרד'!$D:$D,0))))</f>
        <v/>
      </c>
      <c r="K406" s="275" t="str">
        <f>IF($E406="","",IF($D406="","",INDEX('פעילויות המשרד'!K:K,MATCH($D406,'פעילויות המשרד'!$D:$D,0))))</f>
        <v/>
      </c>
      <c r="L406" s="275" t="str">
        <f>IF($E406="","",IF($D406="","",INDEX('פעילויות המשרד'!L:L,MATCH($D406,'פעילויות המשרד'!$D:$D,0))))</f>
        <v/>
      </c>
      <c r="M406" s="275" t="str">
        <f>IF($E406="","",IF($D406="","",INDEX('פעילויות המשרד'!X:X,MATCH($D406,'פעילויות המשרד'!$D:$D,0))))</f>
        <v/>
      </c>
      <c r="N406" s="102"/>
      <c r="O406" s="102"/>
      <c r="P406" s="100"/>
      <c r="Q406" s="100"/>
      <c r="R406" s="98"/>
      <c r="S406" s="101"/>
      <c r="T406" s="99"/>
      <c r="U406" s="103"/>
      <c r="V406" s="99"/>
      <c r="W406" s="103"/>
      <c r="X406" s="99"/>
      <c r="Y406" s="103"/>
      <c r="Z406" s="99"/>
      <c r="AA406" s="103"/>
      <c r="AB406" s="99"/>
      <c r="AC406" s="103"/>
      <c r="AD406" s="121" t="str">
        <f t="shared" si="24"/>
        <v/>
      </c>
      <c r="AE406" s="17"/>
      <c r="AI406" s="26">
        <f>ROWS($AI$7:$AI405)</f>
        <v>399</v>
      </c>
      <c r="AJ406" s="85" t="str">
        <f>IF(OR($T406="",$G406=""),"",MAX($AJ$7:$AN405)+1)</f>
        <v/>
      </c>
      <c r="AK406" s="85" t="str">
        <f>IF(OR(V406="",$G406=""),"",MAX($AJ$7:$AN405,$AJ406:AJ406)+1)</f>
        <v/>
      </c>
      <c r="AL406" s="85" t="str">
        <f>IF(OR(X406="",$G406=""),"",MAX($AJ$7:$AN405,$AJ406:AK406)+1)</f>
        <v/>
      </c>
      <c r="AM406" s="85" t="str">
        <f>IF(OR(Z406="",$G406=""),"",MAX($AJ$7:$AN405,$AJ406:AL406)+1)</f>
        <v/>
      </c>
      <c r="AN406" s="85" t="str">
        <f>IF(OR(AB406="",$G406=""),"",MAX($AJ$7:$AN405,$AJ406:AM406)+1)</f>
        <v/>
      </c>
      <c r="AP406" s="85" t="str">
        <f>IF($G406="","",MAX($AP$7:$AP405)+1)</f>
        <v/>
      </c>
      <c r="AQ406" s="85" t="str">
        <f>IF($G406="","",IF($Q406="","",RANK($Q406,$Q$8:$Q$1000,1)+COUNTIFS($Q$8:$Q406,$Q406)-1))</f>
        <v/>
      </c>
      <c r="AR406" s="85" t="str">
        <f>IF($G406="","",IF($AW406="","",RANK($AW406,$AW$8:$AW$1000,1)+COUNTIFS($AW$8:$AW406,$AW406)-1))</f>
        <v/>
      </c>
      <c r="AS406" s="85" t="str">
        <f>IF($G406="","",IF($AX406="","",RANK($AX406,$AX$8:$AX$1000,1)+COUNTIFS($AX$8:$AX406,$AX406)-1))</f>
        <v/>
      </c>
      <c r="AU406" s="85" t="str">
        <f t="shared" si="25"/>
        <v/>
      </c>
      <c r="AW406" s="209" t="str">
        <f t="shared" ca="1" si="26"/>
        <v/>
      </c>
      <c r="AX406" s="209" t="str">
        <f t="shared" ca="1" si="27"/>
        <v/>
      </c>
    </row>
    <row r="407" spans="1:50">
      <c r="A407" s="20" t="str">
        <f>IF('יעדים משרדיים ותקשובים'!$E$7="","",'יעדים משרדיים ותקשובים'!$E$7)</f>
        <v>משרד ראש הממשלה</v>
      </c>
      <c r="B407" s="20" t="str">
        <f>IF('יעדים משרדיים ותקשובים'!$I$9="","",'יעדים משרדיים ותקשובים'!$I$9)</f>
        <v>pmo</v>
      </c>
      <c r="C407" s="26">
        <f>ROWS($C$7:$C406)</f>
        <v>400</v>
      </c>
      <c r="D407" s="26" t="str">
        <f>IF(E407="","",INDEX('פעילויות המשרד'!$D$8:$D$150,MATCH(E407,'פעילויות המשרד'!$E$8:$E$150,0)))</f>
        <v/>
      </c>
      <c r="E407" s="17"/>
      <c r="F407" s="26" t="str">
        <f>IF(G407="","",COUNTIFS($D$8:$D407,$D407))</f>
        <v/>
      </c>
      <c r="G407" s="344" t="str">
        <f>IF(OR($E407="",$H407=""),"",IFERROR(CONCATENATE($D407,".",COUNTIFS($D$8:$D407,$D407)),"טעות בהזנה"))</f>
        <v/>
      </c>
      <c r="H407" s="102"/>
      <c r="I407" s="275" t="str">
        <f>IF($E407="","",IF($D407="","",INDEX('פעילויות המשרד'!G:G,MATCH($D407,'פעילויות המשרד'!$D:$D,0))))</f>
        <v/>
      </c>
      <c r="J407" s="275" t="str">
        <f>IF($E407="","",IF($D407="","",INDEX('פעילויות המשרד'!H:H,MATCH($D407,'פעילויות המשרד'!$D:$D,0))))</f>
        <v/>
      </c>
      <c r="K407" s="275" t="str">
        <f>IF($E407="","",IF($D407="","",INDEX('פעילויות המשרד'!K:K,MATCH($D407,'פעילויות המשרד'!$D:$D,0))))</f>
        <v/>
      </c>
      <c r="L407" s="275" t="str">
        <f>IF($E407="","",IF($D407="","",INDEX('פעילויות המשרד'!L:L,MATCH($D407,'פעילויות המשרד'!$D:$D,0))))</f>
        <v/>
      </c>
      <c r="M407" s="275" t="str">
        <f>IF($E407="","",IF($D407="","",INDEX('פעילויות המשרד'!X:X,MATCH($D407,'פעילויות המשרד'!$D:$D,0))))</f>
        <v/>
      </c>
      <c r="N407" s="102"/>
      <c r="O407" s="102"/>
      <c r="P407" s="100"/>
      <c r="Q407" s="100"/>
      <c r="R407" s="98"/>
      <c r="S407" s="101"/>
      <c r="T407" s="99"/>
      <c r="U407" s="103"/>
      <c r="V407" s="99"/>
      <c r="W407" s="103"/>
      <c r="X407" s="99"/>
      <c r="Y407" s="103"/>
      <c r="Z407" s="99"/>
      <c r="AA407" s="103"/>
      <c r="AB407" s="99"/>
      <c r="AC407" s="103"/>
      <c r="AD407" s="121" t="str">
        <f t="shared" si="24"/>
        <v/>
      </c>
      <c r="AE407" s="17"/>
      <c r="AI407" s="26">
        <f>ROWS($AI$7:$AI406)</f>
        <v>400</v>
      </c>
      <c r="AJ407" s="85" t="str">
        <f>IF(OR($T407="",$G407=""),"",MAX($AJ$7:$AN406)+1)</f>
        <v/>
      </c>
      <c r="AK407" s="85" t="str">
        <f>IF(OR(V407="",$G407=""),"",MAX($AJ$7:$AN406,$AJ407:AJ407)+1)</f>
        <v/>
      </c>
      <c r="AL407" s="85" t="str">
        <f>IF(OR(X407="",$G407=""),"",MAX($AJ$7:$AN406,$AJ407:AK407)+1)</f>
        <v/>
      </c>
      <c r="AM407" s="85" t="str">
        <f>IF(OR(Z407="",$G407=""),"",MAX($AJ$7:$AN406,$AJ407:AL407)+1)</f>
        <v/>
      </c>
      <c r="AN407" s="85" t="str">
        <f>IF(OR(AB407="",$G407=""),"",MAX($AJ$7:$AN406,$AJ407:AM407)+1)</f>
        <v/>
      </c>
      <c r="AP407" s="85" t="str">
        <f>IF($G407="","",MAX($AP$7:$AP406)+1)</f>
        <v/>
      </c>
      <c r="AQ407" s="85" t="str">
        <f>IF($G407="","",IF($Q407="","",RANK($Q407,$Q$8:$Q$1000,1)+COUNTIFS($Q$8:$Q407,$Q407)-1))</f>
        <v/>
      </c>
      <c r="AR407" s="85" t="str">
        <f>IF($G407="","",IF($AW407="","",RANK($AW407,$AW$8:$AW$1000,1)+COUNTIFS($AW$8:$AW407,$AW407)-1))</f>
        <v/>
      </c>
      <c r="AS407" s="85" t="str">
        <f>IF($G407="","",IF($AX407="","",RANK($AX407,$AX$8:$AX$1000,1)+COUNTIFS($AX$8:$AX407,$AX407)-1))</f>
        <v/>
      </c>
      <c r="AU407" s="85" t="str">
        <f t="shared" si="25"/>
        <v/>
      </c>
      <c r="AW407" s="209" t="str">
        <f t="shared" ca="1" si="26"/>
        <v/>
      </c>
      <c r="AX407" s="209" t="str">
        <f t="shared" ca="1" si="27"/>
        <v/>
      </c>
    </row>
    <row r="408" spans="1:50">
      <c r="A408" s="20" t="str">
        <f>IF('יעדים משרדיים ותקשובים'!$E$7="","",'יעדים משרדיים ותקשובים'!$E$7)</f>
        <v>משרד ראש הממשלה</v>
      </c>
      <c r="B408" s="20" t="str">
        <f>IF('יעדים משרדיים ותקשובים'!$I$9="","",'יעדים משרדיים ותקשובים'!$I$9)</f>
        <v>pmo</v>
      </c>
      <c r="C408" s="26">
        <f>ROWS($C$7:$C407)</f>
        <v>401</v>
      </c>
      <c r="D408" s="26" t="str">
        <f>IF(E408="","",INDEX('פעילויות המשרד'!$D$8:$D$150,MATCH(E408,'פעילויות המשרד'!$E$8:$E$150,0)))</f>
        <v/>
      </c>
      <c r="E408" s="17"/>
      <c r="F408" s="26" t="str">
        <f>IF(G408="","",COUNTIFS($D$8:$D408,$D408))</f>
        <v/>
      </c>
      <c r="G408" s="344" t="str">
        <f>IF(OR($E408="",$H408=""),"",IFERROR(CONCATENATE($D408,".",COUNTIFS($D$8:$D408,$D408)),"טעות בהזנה"))</f>
        <v/>
      </c>
      <c r="H408" s="99"/>
      <c r="I408" s="275" t="str">
        <f>IF($E408="","",IF($D408="","",INDEX('פעילויות המשרד'!G:G,MATCH($D408,'פעילויות המשרד'!$D:$D,0))))</f>
        <v/>
      </c>
      <c r="J408" s="275" t="str">
        <f>IF($E408="","",IF($D408="","",INDEX('פעילויות המשרד'!H:H,MATCH($D408,'פעילויות המשרד'!$D:$D,0))))</f>
        <v/>
      </c>
      <c r="K408" s="275" t="str">
        <f>IF($E408="","",IF($D408="","",INDEX('פעילויות המשרד'!K:K,MATCH($D408,'פעילויות המשרד'!$D:$D,0))))</f>
        <v/>
      </c>
      <c r="L408" s="275" t="str">
        <f>IF($E408="","",IF($D408="","",INDEX('פעילויות המשרד'!L:L,MATCH($D408,'פעילויות המשרד'!$D:$D,0))))</f>
        <v/>
      </c>
      <c r="M408" s="275" t="str">
        <f>IF($E408="","",IF($D408="","",INDEX('פעילויות המשרד'!X:X,MATCH($D408,'פעילויות המשרד'!$D:$D,0))))</f>
        <v/>
      </c>
      <c r="N408" s="99"/>
      <c r="O408" s="99"/>
      <c r="P408" s="100"/>
      <c r="Q408" s="100"/>
      <c r="R408" s="98"/>
      <c r="S408" s="101"/>
      <c r="T408" s="99"/>
      <c r="U408" s="103"/>
      <c r="V408" s="99"/>
      <c r="W408" s="103"/>
      <c r="X408" s="99"/>
      <c r="Y408" s="103"/>
      <c r="Z408" s="99"/>
      <c r="AA408" s="103"/>
      <c r="AB408" s="99"/>
      <c r="AC408" s="103"/>
      <c r="AD408" s="121" t="str">
        <f t="shared" si="24"/>
        <v/>
      </c>
      <c r="AE408" s="92"/>
      <c r="AI408" s="26">
        <f>ROWS($AI$7:$AI407)</f>
        <v>401</v>
      </c>
      <c r="AJ408" s="85" t="str">
        <f>IF(OR($T408="",$G408=""),"",MAX($AJ$7:$AN407)+1)</f>
        <v/>
      </c>
      <c r="AK408" s="85" t="str">
        <f>IF(OR(V408="",$G408=""),"",MAX($AJ$7:$AN407,$AJ408:AJ408)+1)</f>
        <v/>
      </c>
      <c r="AL408" s="85" t="str">
        <f>IF(OR(X408="",$G408=""),"",MAX($AJ$7:$AN407,$AJ408:AK408)+1)</f>
        <v/>
      </c>
      <c r="AM408" s="85" t="str">
        <f>IF(OR(Z408="",$G408=""),"",MAX($AJ$7:$AN407,$AJ408:AL408)+1)</f>
        <v/>
      </c>
      <c r="AN408" s="85" t="str">
        <f>IF(OR(AB408="",$G408=""),"",MAX($AJ$7:$AN407,$AJ408:AM408)+1)</f>
        <v/>
      </c>
      <c r="AP408" s="85" t="str">
        <f>IF($G408="","",MAX($AP$7:$AP407)+1)</f>
        <v/>
      </c>
      <c r="AQ408" s="85" t="str">
        <f>IF($G408="","",IF($Q408="","",RANK($Q408,$Q$8:$Q$1000,1)+COUNTIFS($Q$8:$Q408,$Q408)-1))</f>
        <v/>
      </c>
      <c r="AR408" s="85" t="str">
        <f>IF($G408="","",IF($AW408="","",RANK($AW408,$AW$8:$AW$1000,1)+COUNTIFS($AW$8:$AW408,$AW408)-1))</f>
        <v/>
      </c>
      <c r="AS408" s="85" t="str">
        <f>IF($G408="","",IF($AX408="","",RANK($AX408,$AX$8:$AX$1000,1)+COUNTIFS($AX$8:$AX408,$AX408)-1))</f>
        <v/>
      </c>
      <c r="AU408" s="85" t="str">
        <f t="shared" si="25"/>
        <v/>
      </c>
      <c r="AW408" s="209" t="str">
        <f ca="1">IF($G408="","",IF($Q408="","",IF(AND($S408&lt;1,$Q408&lt;TODAY()),$Q408,"")))</f>
        <v/>
      </c>
      <c r="AX408" s="209" t="str">
        <f t="shared" ca="1" si="27"/>
        <v/>
      </c>
    </row>
    <row r="409" spans="1:50">
      <c r="A409" s="20" t="str">
        <f>IF('יעדים משרדיים ותקשובים'!$E$7="","",'יעדים משרדיים ותקשובים'!$E$7)</f>
        <v>משרד ראש הממשלה</v>
      </c>
      <c r="B409" s="20" t="str">
        <f>IF('יעדים משרדיים ותקשובים'!$I$9="","",'יעדים משרדיים ותקשובים'!$I$9)</f>
        <v>pmo</v>
      </c>
      <c r="C409" s="26">
        <f>ROWS($C$7:$C408)</f>
        <v>402</v>
      </c>
      <c r="D409" s="26" t="str">
        <f>IF(E409="","",INDEX('פעילויות המשרד'!$D$8:$D$150,MATCH(E409,'פעילויות המשרד'!$E$8:$E$150,0)))</f>
        <v/>
      </c>
      <c r="E409" s="17"/>
      <c r="F409" s="26" t="str">
        <f>IF(G409="","",COUNTIFS($D$8:$D409,$D409))</f>
        <v/>
      </c>
      <c r="G409" s="344" t="str">
        <f>IF(OR($E409="",$H409=""),"",IFERROR(CONCATENATE($D409,".",COUNTIFS($D$8:$D409,$D409)),"טעות בהזנה"))</f>
        <v/>
      </c>
      <c r="H409" s="99"/>
      <c r="I409" s="275" t="str">
        <f>IF($E409="","",IF($D409="","",INDEX('פעילויות המשרד'!G:G,MATCH($D409,'פעילויות המשרד'!$D:$D,0))))</f>
        <v/>
      </c>
      <c r="J409" s="275" t="str">
        <f>IF($E409="","",IF($D409="","",INDEX('פעילויות המשרד'!H:H,MATCH($D409,'פעילויות המשרד'!$D:$D,0))))</f>
        <v/>
      </c>
      <c r="K409" s="275" t="str">
        <f>IF($E409="","",IF($D409="","",INDEX('פעילויות המשרד'!K:K,MATCH($D409,'פעילויות המשרד'!$D:$D,0))))</f>
        <v/>
      </c>
      <c r="L409" s="275" t="str">
        <f>IF($E409="","",IF($D409="","",INDEX('פעילויות המשרד'!L:L,MATCH($D409,'פעילויות המשרד'!$D:$D,0))))</f>
        <v/>
      </c>
      <c r="M409" s="275" t="str">
        <f>IF($E409="","",IF($D409="","",INDEX('פעילויות המשרד'!X:X,MATCH($D409,'פעילויות המשרד'!$D:$D,0))))</f>
        <v/>
      </c>
      <c r="N409" s="99"/>
      <c r="O409" s="99"/>
      <c r="P409" s="100"/>
      <c r="Q409" s="100"/>
      <c r="R409" s="98"/>
      <c r="S409" s="101"/>
      <c r="T409" s="99"/>
      <c r="U409" s="103"/>
      <c r="V409" s="99"/>
      <c r="W409" s="103"/>
      <c r="X409" s="99"/>
      <c r="Y409" s="103"/>
      <c r="Z409" s="99"/>
      <c r="AA409" s="103"/>
      <c r="AB409" s="99"/>
      <c r="AC409" s="103"/>
      <c r="AD409" s="121" t="str">
        <f t="shared" si="24"/>
        <v/>
      </c>
      <c r="AE409" s="92"/>
      <c r="AI409" s="26">
        <f>ROWS($AI$7:$AI408)</f>
        <v>402</v>
      </c>
      <c r="AJ409" s="85" t="str">
        <f>IF(OR($T409="",$G409=""),"",MAX($AJ$7:$AN408)+1)</f>
        <v/>
      </c>
      <c r="AK409" s="85" t="str">
        <f>IF(OR(V409="",$G409=""),"",MAX($AJ$7:$AN408,$AJ409:AJ409)+1)</f>
        <v/>
      </c>
      <c r="AL409" s="85" t="str">
        <f>IF(OR(X409="",$G409=""),"",MAX($AJ$7:$AN408,$AJ409:AK409)+1)</f>
        <v/>
      </c>
      <c r="AM409" s="85" t="str">
        <f>IF(OR(Z409="",$G409=""),"",MAX($AJ$7:$AN408,$AJ409:AL409)+1)</f>
        <v/>
      </c>
      <c r="AN409" s="85" t="str">
        <f>IF(OR(AB409="",$G409=""),"",MAX($AJ$7:$AN408,$AJ409:AM409)+1)</f>
        <v/>
      </c>
      <c r="AP409" s="85" t="str">
        <f>IF($G409="","",MAX($AP$7:$AP408)+1)</f>
        <v/>
      </c>
      <c r="AQ409" s="85" t="str">
        <f>IF($G409="","",IF($Q409="","",RANK($Q409,$Q$8:$Q$1000,1)+COUNTIFS($Q$8:$Q409,$Q409)-1))</f>
        <v/>
      </c>
      <c r="AR409" s="85" t="str">
        <f>IF($G409="","",IF($AW409="","",RANK($AW409,$AW$8:$AW$1000,1)+COUNTIFS($AW$8:$AW409,$AW409)-1))</f>
        <v/>
      </c>
      <c r="AS409" s="85" t="str">
        <f>IF($G409="","",IF($AX409="","",RANK($AX409,$AX$8:$AX$1000,1)+COUNTIFS($AX$8:$AX409,$AX409)-1))</f>
        <v/>
      </c>
      <c r="AU409" s="85" t="str">
        <f t="shared" si="25"/>
        <v/>
      </c>
      <c r="AW409" s="209" t="str">
        <f ca="1">IF($G409="","",IF($Q409="","",IF(AND($S409&lt;1,$Q409&lt;TODAY()),$Q409,"")))</f>
        <v/>
      </c>
      <c r="AX409" s="209" t="str">
        <f t="shared" ca="1" si="27"/>
        <v/>
      </c>
    </row>
    <row r="410" spans="1:50">
      <c r="A410" s="20" t="str">
        <f>IF('יעדים משרדיים ותקשובים'!$E$7="","",'יעדים משרדיים ותקשובים'!$E$7)</f>
        <v>משרד ראש הממשלה</v>
      </c>
      <c r="B410" s="20" t="str">
        <f>IF('יעדים משרדיים ותקשובים'!$I$9="","",'יעדים משרדיים ותקשובים'!$I$9)</f>
        <v>pmo</v>
      </c>
      <c r="C410" s="26">
        <f>ROWS($C$7:$C409)</f>
        <v>403</v>
      </c>
      <c r="D410" s="26" t="str">
        <f>IF(E410="","",INDEX('פעילויות המשרד'!$D$8:$D$150,MATCH(E410,'פעילויות המשרד'!$E$8:$E$150,0)))</f>
        <v/>
      </c>
      <c r="E410" s="17"/>
      <c r="F410" s="26" t="str">
        <f>IF(G410="","",COUNTIFS($D$8:$D410,$D410))</f>
        <v/>
      </c>
      <c r="G410" s="344" t="str">
        <f>IF(OR($E410="",$H410=""),"",IFERROR(CONCATENATE($D410,".",COUNTIFS($D$8:$D410,$D410)),"טעות בהזנה"))</f>
        <v/>
      </c>
      <c r="H410" s="99"/>
      <c r="I410" s="275" t="str">
        <f>IF($E410="","",IF($D410="","",INDEX('פעילויות המשרד'!G:G,MATCH($D410,'פעילויות המשרד'!$D:$D,0))))</f>
        <v/>
      </c>
      <c r="J410" s="275" t="str">
        <f>IF($E410="","",IF($D410="","",INDEX('פעילויות המשרד'!H:H,MATCH($D410,'פעילויות המשרד'!$D:$D,0))))</f>
        <v/>
      </c>
      <c r="K410" s="275" t="str">
        <f>IF($E410="","",IF($D410="","",INDEX('פעילויות המשרד'!K:K,MATCH($D410,'פעילויות המשרד'!$D:$D,0))))</f>
        <v/>
      </c>
      <c r="L410" s="275" t="str">
        <f>IF($E410="","",IF($D410="","",INDEX('פעילויות המשרד'!L:L,MATCH($D410,'פעילויות המשרד'!$D:$D,0))))</f>
        <v/>
      </c>
      <c r="M410" s="275" t="str">
        <f>IF($E410="","",IF($D410="","",INDEX('פעילויות המשרד'!X:X,MATCH($D410,'פעילויות המשרד'!$D:$D,0))))</f>
        <v/>
      </c>
      <c r="N410" s="99"/>
      <c r="O410" s="99"/>
      <c r="P410" s="100"/>
      <c r="Q410" s="100"/>
      <c r="R410" s="98"/>
      <c r="S410" s="101"/>
      <c r="T410" s="99"/>
      <c r="U410" s="103"/>
      <c r="V410" s="99"/>
      <c r="W410" s="103"/>
      <c r="X410" s="99"/>
      <c r="Y410" s="103"/>
      <c r="Z410" s="99"/>
      <c r="AA410" s="103"/>
      <c r="AB410" s="99"/>
      <c r="AC410" s="103"/>
      <c r="AD410" s="121" t="str">
        <f t="shared" si="24"/>
        <v/>
      </c>
      <c r="AE410" s="92"/>
      <c r="AI410" s="26">
        <f>ROWS($AI$7:$AI409)</f>
        <v>403</v>
      </c>
      <c r="AJ410" s="85" t="str">
        <f>IF(OR($T410="",$G410=""),"",MAX($AJ$7:$AN409)+1)</f>
        <v/>
      </c>
      <c r="AK410" s="85" t="str">
        <f>IF(OR(V410="",$G410=""),"",MAX($AJ$7:$AN409,$AJ410:AJ410)+1)</f>
        <v/>
      </c>
      <c r="AL410" s="85" t="str">
        <f>IF(OR(X410="",$G410=""),"",MAX($AJ$7:$AN409,$AJ410:AK410)+1)</f>
        <v/>
      </c>
      <c r="AM410" s="85" t="str">
        <f>IF(OR(Z410="",$G410=""),"",MAX($AJ$7:$AN409,$AJ410:AL410)+1)</f>
        <v/>
      </c>
      <c r="AN410" s="85" t="str">
        <f>IF(OR(AB410="",$G410=""),"",MAX($AJ$7:$AN409,$AJ410:AM410)+1)</f>
        <v/>
      </c>
      <c r="AP410" s="85" t="str">
        <f>IF($G410="","",MAX($AP$7:$AP409)+1)</f>
        <v/>
      </c>
      <c r="AQ410" s="85" t="str">
        <f>IF($G410="","",IF($Q410="","",RANK($Q410,$Q$8:$Q$1000,1)+COUNTIFS($Q$8:$Q410,$Q410)-1))</f>
        <v/>
      </c>
      <c r="AR410" s="85" t="str">
        <f>IF($G410="","",IF($AW410="","",RANK($AW410,$AW$8:$AW$1000,1)+COUNTIFS($AW$8:$AW410,$AW410)-1))</f>
        <v/>
      </c>
      <c r="AS410" s="85" t="str">
        <f>IF($G410="","",IF($AX410="","",RANK($AX410,$AX$8:$AX$1000,1)+COUNTIFS($AX$8:$AX410,$AX410)-1))</f>
        <v/>
      </c>
      <c r="AU410" s="85" t="str">
        <f t="shared" si="25"/>
        <v/>
      </c>
      <c r="AW410" s="209" t="str">
        <f ca="1">IF($G410="","",IF($Q410="","",IF(AND($S410&lt;1,$Q410&lt;TODAY()),$Q410,"")))</f>
        <v/>
      </c>
      <c r="AX410" s="209" t="str">
        <f t="shared" ca="1" si="27"/>
        <v/>
      </c>
    </row>
    <row r="411" spans="1:50">
      <c r="A411" s="20" t="str">
        <f>IF('יעדים משרדיים ותקשובים'!$E$7="","",'יעדים משרדיים ותקשובים'!$E$7)</f>
        <v>משרד ראש הממשלה</v>
      </c>
      <c r="B411" s="20" t="str">
        <f>IF('יעדים משרדיים ותקשובים'!$I$9="","",'יעדים משרדיים ותקשובים'!$I$9)</f>
        <v>pmo</v>
      </c>
      <c r="C411" s="26">
        <f>ROWS($C$7:$C410)</f>
        <v>404</v>
      </c>
      <c r="D411" s="26" t="str">
        <f>IF(E411="","",INDEX('פעילויות המשרד'!$D$8:$D$150,MATCH(E411,'פעילויות המשרד'!$E$8:$E$150,0)))</f>
        <v/>
      </c>
      <c r="E411" s="17"/>
      <c r="F411" s="26" t="str">
        <f>IF(G411="","",COUNTIFS($D$8:$D411,$D411))</f>
        <v/>
      </c>
      <c r="G411" s="344" t="str">
        <f>IF(OR($E411="",$H411=""),"",IFERROR(CONCATENATE($D411,".",COUNTIFS($D$8:$D411,$D411)),"טעות בהזנה"))</f>
        <v/>
      </c>
      <c r="H411" s="102"/>
      <c r="I411" s="275" t="str">
        <f>IF($E411="","",IF($D411="","",INDEX('פעילויות המשרד'!G:G,MATCH($D411,'פעילויות המשרד'!$D:$D,0))))</f>
        <v/>
      </c>
      <c r="J411" s="275" t="str">
        <f>IF($E411="","",IF($D411="","",INDEX('פעילויות המשרד'!H:H,MATCH($D411,'פעילויות המשרד'!$D:$D,0))))</f>
        <v/>
      </c>
      <c r="K411" s="275" t="str">
        <f>IF($E411="","",IF($D411="","",INDEX('פעילויות המשרד'!K:K,MATCH($D411,'פעילויות המשרד'!$D:$D,0))))</f>
        <v/>
      </c>
      <c r="L411" s="275" t="str">
        <f>IF($E411="","",IF($D411="","",INDEX('פעילויות המשרד'!L:L,MATCH($D411,'פעילויות המשרד'!$D:$D,0))))</f>
        <v/>
      </c>
      <c r="M411" s="275" t="str">
        <f>IF($E411="","",IF($D411="","",INDEX('פעילויות המשרד'!X:X,MATCH($D411,'פעילויות המשרד'!$D:$D,0))))</f>
        <v/>
      </c>
      <c r="N411" s="102"/>
      <c r="O411" s="102"/>
      <c r="P411" s="100"/>
      <c r="Q411" s="100"/>
      <c r="R411" s="98"/>
      <c r="S411" s="101"/>
      <c r="T411" s="99"/>
      <c r="U411" s="103"/>
      <c r="V411" s="99"/>
      <c r="W411" s="103"/>
      <c r="X411" s="99"/>
      <c r="Y411" s="103"/>
      <c r="Z411" s="99"/>
      <c r="AA411" s="103"/>
      <c r="AB411" s="99"/>
      <c r="AC411" s="103"/>
      <c r="AD411" s="121" t="str">
        <f t="shared" si="24"/>
        <v/>
      </c>
      <c r="AE411" s="17"/>
      <c r="AI411" s="26">
        <f>ROWS($AI$7:$AI410)</f>
        <v>404</v>
      </c>
      <c r="AJ411" s="85" t="str">
        <f>IF(OR($T411="",$G411=""),"",MAX($AJ$7:$AN410)+1)</f>
        <v/>
      </c>
      <c r="AK411" s="85" t="str">
        <f>IF(OR(V411="",$G411=""),"",MAX($AJ$7:$AN410,$AJ411:AJ411)+1)</f>
        <v/>
      </c>
      <c r="AL411" s="85" t="str">
        <f>IF(OR(X411="",$G411=""),"",MAX($AJ$7:$AN410,$AJ411:AK411)+1)</f>
        <v/>
      </c>
      <c r="AM411" s="85" t="str">
        <f>IF(OR(Z411="",$G411=""),"",MAX($AJ$7:$AN410,$AJ411:AL411)+1)</f>
        <v/>
      </c>
      <c r="AN411" s="85" t="str">
        <f>IF(OR(AB411="",$G411=""),"",MAX($AJ$7:$AN410,$AJ411:AM411)+1)</f>
        <v/>
      </c>
      <c r="AP411" s="85" t="str">
        <f>IF($G411="","",MAX($AP$7:$AP410)+1)</f>
        <v/>
      </c>
      <c r="AQ411" s="85" t="str">
        <f>IF($G411="","",IF($Q411="","",RANK($Q411,$Q$8:$Q$1000,1)+COUNTIFS($Q$8:$Q411,$Q411)-1))</f>
        <v/>
      </c>
      <c r="AR411" s="85" t="str">
        <f>IF($G411="","",IF($AW411="","",RANK($AW411,$AW$8:$AW$1000,1)+COUNTIFS($AW$8:$AW411,$AW411)-1))</f>
        <v/>
      </c>
      <c r="AS411" s="85" t="str">
        <f>IF($G411="","",IF($AX411="","",RANK($AX411,$AX$8:$AX$1000,1)+COUNTIFS($AX$8:$AX411,$AX411)-1))</f>
        <v/>
      </c>
      <c r="AU411" s="85" t="str">
        <f t="shared" si="25"/>
        <v/>
      </c>
      <c r="AW411" s="209" t="str">
        <f ca="1">IF($G411="","",IF($Q411="","",IF(AND($S411&lt;1,$Q411&lt;TODAY()),$Q411,"")))</f>
        <v/>
      </c>
      <c r="AX411" s="209" t="str">
        <f t="shared" ca="1" si="27"/>
        <v/>
      </c>
    </row>
    <row r="412" spans="1:50">
      <c r="A412" s="20" t="str">
        <f>IF('יעדים משרדיים ותקשובים'!$E$7="","",'יעדים משרדיים ותקשובים'!$E$7)</f>
        <v>משרד ראש הממשלה</v>
      </c>
      <c r="B412" s="20" t="str">
        <f>IF('יעדים משרדיים ותקשובים'!$I$9="","",'יעדים משרדיים ותקשובים'!$I$9)</f>
        <v>pmo</v>
      </c>
      <c r="C412" s="26">
        <f>ROWS($C$7:$C411)</f>
        <v>405</v>
      </c>
      <c r="D412" s="26" t="str">
        <f>IF(E412="","",INDEX('פעילויות המשרד'!$D$8:$D$150,MATCH(E412,'פעילויות המשרד'!$E$8:$E$150,0)))</f>
        <v/>
      </c>
      <c r="E412" s="17"/>
      <c r="F412" s="26" t="str">
        <f>IF(G412="","",COUNTIFS($D$8:$D412,$D412))</f>
        <v/>
      </c>
      <c r="G412" s="344" t="str">
        <f>IF(OR($E412="",$H412=""),"",IFERROR(CONCATENATE($D412,".",COUNTIFS($D$8:$D412,$D412)),"טעות בהזנה"))</f>
        <v/>
      </c>
      <c r="H412" s="102"/>
      <c r="I412" s="275" t="str">
        <f>IF($E412="","",IF($D412="","",INDEX('פעילויות המשרד'!G:G,MATCH($D412,'פעילויות המשרד'!$D:$D,0))))</f>
        <v/>
      </c>
      <c r="J412" s="275" t="str">
        <f>IF($E412="","",IF($D412="","",INDEX('פעילויות המשרד'!H:H,MATCH($D412,'פעילויות המשרד'!$D:$D,0))))</f>
        <v/>
      </c>
      <c r="K412" s="275" t="str">
        <f>IF($E412="","",IF($D412="","",INDEX('פעילויות המשרד'!K:K,MATCH($D412,'פעילויות המשרד'!$D:$D,0))))</f>
        <v/>
      </c>
      <c r="L412" s="275" t="str">
        <f>IF($E412="","",IF($D412="","",INDEX('פעילויות המשרד'!L:L,MATCH($D412,'פעילויות המשרד'!$D:$D,0))))</f>
        <v/>
      </c>
      <c r="M412" s="275" t="str">
        <f>IF($E412="","",IF($D412="","",INDEX('פעילויות המשרד'!X:X,MATCH($D412,'פעילויות המשרד'!$D:$D,0))))</f>
        <v/>
      </c>
      <c r="N412" s="102"/>
      <c r="O412" s="102"/>
      <c r="P412" s="100"/>
      <c r="Q412" s="100"/>
      <c r="R412" s="98"/>
      <c r="S412" s="101"/>
      <c r="T412" s="99"/>
      <c r="U412" s="103"/>
      <c r="V412" s="99"/>
      <c r="W412" s="103"/>
      <c r="X412" s="99"/>
      <c r="Y412" s="103"/>
      <c r="Z412" s="99"/>
      <c r="AA412" s="103"/>
      <c r="AB412" s="99"/>
      <c r="AC412" s="103"/>
      <c r="AD412" s="121" t="str">
        <f t="shared" si="24"/>
        <v/>
      </c>
      <c r="AE412" s="17"/>
      <c r="AI412" s="26">
        <f>ROWS($AI$7:$AI411)</f>
        <v>405</v>
      </c>
      <c r="AJ412" s="85" t="str">
        <f>IF(OR($T412="",$G412=""),"",MAX($AJ$7:$AN411)+1)</f>
        <v/>
      </c>
      <c r="AK412" s="85" t="str">
        <f>IF(OR(V412="",$G412=""),"",MAX($AJ$7:$AN411,$AJ412:AJ412)+1)</f>
        <v/>
      </c>
      <c r="AL412" s="85" t="str">
        <f>IF(OR(X412="",$G412=""),"",MAX($AJ$7:$AN411,$AJ412:AK412)+1)</f>
        <v/>
      </c>
      <c r="AM412" s="85" t="str">
        <f>IF(OR(Z412="",$G412=""),"",MAX($AJ$7:$AN411,$AJ412:AL412)+1)</f>
        <v/>
      </c>
      <c r="AN412" s="85" t="str">
        <f>IF(OR(AB412="",$G412=""),"",MAX($AJ$7:$AN411,$AJ412:AM412)+1)</f>
        <v/>
      </c>
      <c r="AP412" s="85" t="str">
        <f>IF($G412="","",MAX($AP$7:$AP411)+1)</f>
        <v/>
      </c>
      <c r="AQ412" s="85" t="str">
        <f>IF($G412="","",IF($Q412="","",RANK($Q412,$Q$8:$Q$1000,1)+COUNTIFS($Q$8:$Q412,$Q412)-1))</f>
        <v/>
      </c>
      <c r="AR412" s="85" t="str">
        <f>IF($G412="","",IF($AW412="","",RANK($AW412,$AW$8:$AW$1000,1)+COUNTIFS($AW$8:$AW412,$AW412)-1))</f>
        <v/>
      </c>
      <c r="AS412" s="85" t="str">
        <f>IF($G412="","",IF($AX412="","",RANK($AX412,$AX$8:$AX$1000,1)+COUNTIFS($AX$8:$AX412,$AX412)-1))</f>
        <v/>
      </c>
      <c r="AU412" s="85" t="str">
        <f t="shared" si="25"/>
        <v/>
      </c>
      <c r="AW412" s="209" t="str">
        <f ca="1">IF($G412="","",IF($Q412="","",IF(AND($S412&lt;1,$Q412&lt;TODAY()),$Q412,"")))</f>
        <v/>
      </c>
      <c r="AX412" s="209" t="str">
        <f t="shared" ca="1" si="27"/>
        <v/>
      </c>
    </row>
    <row r="413" spans="1:50">
      <c r="A413" s="20" t="str">
        <f>IF('יעדים משרדיים ותקשובים'!$E$7="","",'יעדים משרדיים ותקשובים'!$E$7)</f>
        <v>משרד ראש הממשלה</v>
      </c>
      <c r="B413" s="20" t="str">
        <f>IF('יעדים משרדיים ותקשובים'!$I$9="","",'יעדים משרדיים ותקשובים'!$I$9)</f>
        <v>pmo</v>
      </c>
      <c r="C413" s="26">
        <f>ROWS($C$7:$C412)</f>
        <v>406</v>
      </c>
      <c r="D413" s="26" t="str">
        <f>IF(E413="","",INDEX('פעילויות המשרד'!$D$8:$D$150,MATCH(E413,'פעילויות המשרד'!$E$8:$E$150,0)))</f>
        <v/>
      </c>
      <c r="E413" s="17"/>
      <c r="F413" s="26" t="str">
        <f>IF(G413="","",COUNTIFS($D$8:$D413,$D413))</f>
        <v/>
      </c>
      <c r="G413" s="344" t="str">
        <f>IF(OR($E413="",$H413=""),"",IFERROR(CONCATENATE($D413,".",COUNTIFS($D$8:$D413,$D413)),"טעות בהזנה"))</f>
        <v/>
      </c>
      <c r="H413" s="102"/>
      <c r="I413" s="275" t="str">
        <f>IF($E413="","",IF($D413="","",INDEX('פעילויות המשרד'!G:G,MATCH($D413,'פעילויות המשרד'!$D:$D,0))))</f>
        <v/>
      </c>
      <c r="J413" s="275" t="str">
        <f>IF($E413="","",IF($D413="","",INDEX('פעילויות המשרד'!H:H,MATCH($D413,'פעילויות המשרד'!$D:$D,0))))</f>
        <v/>
      </c>
      <c r="K413" s="275" t="str">
        <f>IF($E413="","",IF($D413="","",INDEX('פעילויות המשרד'!K:K,MATCH($D413,'פעילויות המשרד'!$D:$D,0))))</f>
        <v/>
      </c>
      <c r="L413" s="275" t="str">
        <f>IF($E413="","",IF($D413="","",INDEX('פעילויות המשרד'!L:L,MATCH($D413,'פעילויות המשרד'!$D:$D,0))))</f>
        <v/>
      </c>
      <c r="M413" s="275" t="str">
        <f>IF($E413="","",IF($D413="","",INDEX('פעילויות המשרד'!X:X,MATCH($D413,'פעילויות המשרד'!$D:$D,0))))</f>
        <v/>
      </c>
      <c r="N413" s="102"/>
      <c r="O413" s="102"/>
      <c r="P413" s="100"/>
      <c r="Q413" s="100"/>
      <c r="R413" s="98"/>
      <c r="S413" s="101"/>
      <c r="T413" s="99"/>
      <c r="U413" s="103"/>
      <c r="V413" s="99"/>
      <c r="W413" s="103"/>
      <c r="X413" s="99"/>
      <c r="Y413" s="103"/>
      <c r="Z413" s="99"/>
      <c r="AA413" s="103"/>
      <c r="AB413" s="99"/>
      <c r="AC413" s="103"/>
      <c r="AD413" s="121" t="str">
        <f t="shared" si="24"/>
        <v/>
      </c>
      <c r="AE413" s="17"/>
      <c r="AI413" s="26">
        <f>ROWS($AI$7:$AI412)</f>
        <v>406</v>
      </c>
      <c r="AJ413" s="85" t="str">
        <f>IF(OR($T413="",$G413=""),"",MAX($AJ$7:$AN412)+1)</f>
        <v/>
      </c>
      <c r="AK413" s="85" t="str">
        <f>IF(OR(V413="",$G413=""),"",MAX($AJ$7:$AN412,$AJ413:AJ413)+1)</f>
        <v/>
      </c>
      <c r="AL413" s="85" t="str">
        <f>IF(OR(X413="",$G413=""),"",MAX($AJ$7:$AN412,$AJ413:AK413)+1)</f>
        <v/>
      </c>
      <c r="AM413" s="85" t="str">
        <f>IF(OR(Z413="",$G413=""),"",MAX($AJ$7:$AN412,$AJ413:AL413)+1)</f>
        <v/>
      </c>
      <c r="AN413" s="85" t="str">
        <f>IF(OR(AB413="",$G413=""),"",MAX($AJ$7:$AN412,$AJ413:AM413)+1)</f>
        <v/>
      </c>
      <c r="AP413" s="85" t="str">
        <f>IF($G413="","",MAX($AP$7:$AP412)+1)</f>
        <v/>
      </c>
      <c r="AQ413" s="85" t="str">
        <f>IF($G413="","",IF($Q413="","",RANK($Q413,$Q$8:$Q$1000,1)+COUNTIFS($Q$8:$Q413,$Q413)-1))</f>
        <v/>
      </c>
      <c r="AR413" s="85" t="str">
        <f>IF($G413="","",IF($AW413="","",RANK($AW413,$AW$8:$AW$1000,1)+COUNTIFS($AW$8:$AW413,$AW413)-1))</f>
        <v/>
      </c>
      <c r="AS413" s="85" t="str">
        <f>IF($G413="","",IF($AX413="","",RANK($AX413,$AX$8:$AX$1000,1)+COUNTIFS($AX$8:$AX413,$AX413)-1))</f>
        <v/>
      </c>
      <c r="AU413" s="85" t="str">
        <f t="shared" si="25"/>
        <v/>
      </c>
      <c r="AW413" s="209" t="str">
        <f t="shared" ca="1" si="26"/>
        <v/>
      </c>
      <c r="AX413" s="209" t="str">
        <f t="shared" ca="1" si="27"/>
        <v/>
      </c>
    </row>
    <row r="414" spans="1:50">
      <c r="A414" s="20" t="str">
        <f>IF('יעדים משרדיים ותקשובים'!$E$7="","",'יעדים משרדיים ותקשובים'!$E$7)</f>
        <v>משרד ראש הממשלה</v>
      </c>
      <c r="B414" s="20" t="str">
        <f>IF('יעדים משרדיים ותקשובים'!$I$9="","",'יעדים משרדיים ותקשובים'!$I$9)</f>
        <v>pmo</v>
      </c>
      <c r="C414" s="26">
        <f>ROWS($C$7:$C413)</f>
        <v>407</v>
      </c>
      <c r="D414" s="26" t="str">
        <f>IF(E414="","",INDEX('פעילויות המשרד'!$D$8:$D$150,MATCH(E414,'פעילויות המשרד'!$E$8:$E$150,0)))</f>
        <v/>
      </c>
      <c r="E414" s="17"/>
      <c r="F414" s="26" t="str">
        <f>IF(G414="","",COUNTIFS($D$8:$D414,$D414))</f>
        <v/>
      </c>
      <c r="G414" s="344" t="str">
        <f>IF(OR($E414="",$H414=""),"",IFERROR(CONCATENATE($D414,".",COUNTIFS($D$8:$D414,$D414)),"טעות בהזנה"))</f>
        <v/>
      </c>
      <c r="H414" s="102"/>
      <c r="I414" s="275" t="str">
        <f>IF($E414="","",IF($D414="","",INDEX('פעילויות המשרד'!G:G,MATCH($D414,'פעילויות המשרד'!$D:$D,0))))</f>
        <v/>
      </c>
      <c r="J414" s="275" t="str">
        <f>IF($E414="","",IF($D414="","",INDEX('פעילויות המשרד'!H:H,MATCH($D414,'פעילויות המשרד'!$D:$D,0))))</f>
        <v/>
      </c>
      <c r="K414" s="275" t="str">
        <f>IF($E414="","",IF($D414="","",INDEX('פעילויות המשרד'!K:K,MATCH($D414,'פעילויות המשרד'!$D:$D,0))))</f>
        <v/>
      </c>
      <c r="L414" s="275" t="str">
        <f>IF($E414="","",IF($D414="","",INDEX('פעילויות המשרד'!L:L,MATCH($D414,'פעילויות המשרד'!$D:$D,0))))</f>
        <v/>
      </c>
      <c r="M414" s="275" t="str">
        <f>IF($E414="","",IF($D414="","",INDEX('פעילויות המשרד'!X:X,MATCH($D414,'פעילויות המשרד'!$D:$D,0))))</f>
        <v/>
      </c>
      <c r="N414" s="102"/>
      <c r="O414" s="102"/>
      <c r="P414" s="100"/>
      <c r="Q414" s="100"/>
      <c r="R414" s="98"/>
      <c r="S414" s="101"/>
      <c r="T414" s="99"/>
      <c r="U414" s="103"/>
      <c r="V414" s="99"/>
      <c r="W414" s="103"/>
      <c r="X414" s="99"/>
      <c r="Y414" s="103"/>
      <c r="Z414" s="99"/>
      <c r="AA414" s="103"/>
      <c r="AB414" s="99"/>
      <c r="AC414" s="103"/>
      <c r="AD414" s="121" t="str">
        <f t="shared" si="24"/>
        <v/>
      </c>
      <c r="AE414" s="17"/>
      <c r="AI414" s="26">
        <f>ROWS($AI$7:$AI413)</f>
        <v>407</v>
      </c>
      <c r="AJ414" s="85" t="str">
        <f>IF(OR($T414="",$G414=""),"",MAX($AJ$7:$AN413)+1)</f>
        <v/>
      </c>
      <c r="AK414" s="85" t="str">
        <f>IF(OR(V414="",$G414=""),"",MAX($AJ$7:$AN413,$AJ414:AJ414)+1)</f>
        <v/>
      </c>
      <c r="AL414" s="85" t="str">
        <f>IF(OR(X414="",$G414=""),"",MAX($AJ$7:$AN413,$AJ414:AK414)+1)</f>
        <v/>
      </c>
      <c r="AM414" s="85" t="str">
        <f>IF(OR(Z414="",$G414=""),"",MAX($AJ$7:$AN413,$AJ414:AL414)+1)</f>
        <v/>
      </c>
      <c r="AN414" s="85" t="str">
        <f>IF(OR(AB414="",$G414=""),"",MAX($AJ$7:$AN413,$AJ414:AM414)+1)</f>
        <v/>
      </c>
      <c r="AP414" s="85" t="str">
        <f>IF($G414="","",MAX($AP$7:$AP413)+1)</f>
        <v/>
      </c>
      <c r="AQ414" s="85" t="str">
        <f>IF($G414="","",IF($Q414="","",RANK($Q414,$Q$8:$Q$1000,1)+COUNTIFS($Q$8:$Q414,$Q414)-1))</f>
        <v/>
      </c>
      <c r="AR414" s="85" t="str">
        <f>IF($G414="","",IF($AW414="","",RANK($AW414,$AW$8:$AW$1000,1)+COUNTIFS($AW$8:$AW414,$AW414)-1))</f>
        <v/>
      </c>
      <c r="AS414" s="85" t="str">
        <f>IF($G414="","",IF($AX414="","",RANK($AX414,$AX$8:$AX$1000,1)+COUNTIFS($AX$8:$AX414,$AX414)-1))</f>
        <v/>
      </c>
      <c r="AU414" s="85" t="str">
        <f t="shared" si="25"/>
        <v/>
      </c>
      <c r="AW414" s="209" t="str">
        <f t="shared" ca="1" si="26"/>
        <v/>
      </c>
      <c r="AX414" s="209" t="str">
        <f t="shared" ca="1" si="27"/>
        <v/>
      </c>
    </row>
    <row r="415" spans="1:50">
      <c r="A415" s="20" t="str">
        <f>IF('יעדים משרדיים ותקשובים'!$E$7="","",'יעדים משרדיים ותקשובים'!$E$7)</f>
        <v>משרד ראש הממשלה</v>
      </c>
      <c r="B415" s="20" t="str">
        <f>IF('יעדים משרדיים ותקשובים'!$I$9="","",'יעדים משרדיים ותקשובים'!$I$9)</f>
        <v>pmo</v>
      </c>
      <c r="C415" s="26">
        <f>ROWS($C$7:$C414)</f>
        <v>408</v>
      </c>
      <c r="D415" s="26" t="str">
        <f>IF(E415="","",INDEX('פעילויות המשרד'!$D$8:$D$150,MATCH(E415,'פעילויות המשרד'!$E$8:$E$150,0)))</f>
        <v/>
      </c>
      <c r="E415" s="17"/>
      <c r="F415" s="26" t="str">
        <f>IF(G415="","",COUNTIFS($D$8:$D415,$D415))</f>
        <v/>
      </c>
      <c r="G415" s="344" t="str">
        <f>IF(OR($E415="",$H415=""),"",IFERROR(CONCATENATE($D415,".",COUNTIFS($D$8:$D415,$D415)),"טעות בהזנה"))</f>
        <v/>
      </c>
      <c r="H415" s="102"/>
      <c r="I415" s="275" t="str">
        <f>IF($E415="","",IF($D415="","",INDEX('פעילויות המשרד'!G:G,MATCH($D415,'פעילויות המשרד'!$D:$D,0))))</f>
        <v/>
      </c>
      <c r="J415" s="275" t="str">
        <f>IF($E415="","",IF($D415="","",INDEX('פעילויות המשרד'!H:H,MATCH($D415,'פעילויות המשרד'!$D:$D,0))))</f>
        <v/>
      </c>
      <c r="K415" s="275" t="str">
        <f>IF($E415="","",IF($D415="","",INDEX('פעילויות המשרד'!K:K,MATCH($D415,'פעילויות המשרד'!$D:$D,0))))</f>
        <v/>
      </c>
      <c r="L415" s="275" t="str">
        <f>IF($E415="","",IF($D415="","",INDEX('פעילויות המשרד'!L:L,MATCH($D415,'פעילויות המשרד'!$D:$D,0))))</f>
        <v/>
      </c>
      <c r="M415" s="275" t="str">
        <f>IF($E415="","",IF($D415="","",INDEX('פעילויות המשרד'!X:X,MATCH($D415,'פעילויות המשרד'!$D:$D,0))))</f>
        <v/>
      </c>
      <c r="N415" s="102"/>
      <c r="O415" s="102"/>
      <c r="P415" s="100"/>
      <c r="Q415" s="100"/>
      <c r="R415" s="98"/>
      <c r="S415" s="101"/>
      <c r="T415" s="99"/>
      <c r="U415" s="103"/>
      <c r="V415" s="99"/>
      <c r="W415" s="103"/>
      <c r="X415" s="99"/>
      <c r="Y415" s="103"/>
      <c r="Z415" s="99"/>
      <c r="AA415" s="103"/>
      <c r="AB415" s="99"/>
      <c r="AC415" s="103"/>
      <c r="AD415" s="121" t="str">
        <f t="shared" si="24"/>
        <v/>
      </c>
      <c r="AE415" s="17"/>
      <c r="AI415" s="26">
        <f>ROWS($AI$7:$AI414)</f>
        <v>408</v>
      </c>
      <c r="AJ415" s="85" t="str">
        <f>IF(OR($T415="",$G415=""),"",MAX($AJ$7:$AN414)+1)</f>
        <v/>
      </c>
      <c r="AK415" s="85" t="str">
        <f>IF(OR(V415="",$G415=""),"",MAX($AJ$7:$AN414,$AJ415:AJ415)+1)</f>
        <v/>
      </c>
      <c r="AL415" s="85" t="str">
        <f>IF(OR(X415="",$G415=""),"",MAX($AJ$7:$AN414,$AJ415:AK415)+1)</f>
        <v/>
      </c>
      <c r="AM415" s="85" t="str">
        <f>IF(OR(Z415="",$G415=""),"",MAX($AJ$7:$AN414,$AJ415:AL415)+1)</f>
        <v/>
      </c>
      <c r="AN415" s="85" t="str">
        <f>IF(OR(AB415="",$G415=""),"",MAX($AJ$7:$AN414,$AJ415:AM415)+1)</f>
        <v/>
      </c>
      <c r="AP415" s="85" t="str">
        <f>IF($G415="","",MAX($AP$7:$AP414)+1)</f>
        <v/>
      </c>
      <c r="AQ415" s="85" t="str">
        <f>IF($G415="","",IF($Q415="","",RANK($Q415,$Q$8:$Q$1000,1)+COUNTIFS($Q$8:$Q415,$Q415)-1))</f>
        <v/>
      </c>
      <c r="AR415" s="85" t="str">
        <f>IF($G415="","",IF($AW415="","",RANK($AW415,$AW$8:$AW$1000,1)+COUNTIFS($AW$8:$AW415,$AW415)-1))</f>
        <v/>
      </c>
      <c r="AS415" s="85" t="str">
        <f>IF($G415="","",IF($AX415="","",RANK($AX415,$AX$8:$AX$1000,1)+COUNTIFS($AX$8:$AX415,$AX415)-1))</f>
        <v/>
      </c>
      <c r="AU415" s="85" t="str">
        <f t="shared" si="25"/>
        <v/>
      </c>
      <c r="AW415" s="209" t="str">
        <f t="shared" ca="1" si="26"/>
        <v/>
      </c>
      <c r="AX415" s="209" t="str">
        <f t="shared" ca="1" si="27"/>
        <v/>
      </c>
    </row>
    <row r="416" spans="1:50">
      <c r="A416" s="20" t="str">
        <f>IF('יעדים משרדיים ותקשובים'!$E$7="","",'יעדים משרדיים ותקשובים'!$E$7)</f>
        <v>משרד ראש הממשלה</v>
      </c>
      <c r="B416" s="20" t="str">
        <f>IF('יעדים משרדיים ותקשובים'!$I$9="","",'יעדים משרדיים ותקשובים'!$I$9)</f>
        <v>pmo</v>
      </c>
      <c r="C416" s="26">
        <f>ROWS($C$7:$C415)</f>
        <v>409</v>
      </c>
      <c r="D416" s="26" t="str">
        <f>IF(E416="","",INDEX('פעילויות המשרד'!$D$8:$D$150,MATCH(E416,'פעילויות המשרד'!$E$8:$E$150,0)))</f>
        <v/>
      </c>
      <c r="E416" s="17"/>
      <c r="F416" s="26" t="str">
        <f>IF(G416="","",COUNTIFS($D$8:$D416,$D416))</f>
        <v/>
      </c>
      <c r="G416" s="344" t="str">
        <f>IF(OR($E416="",$H416=""),"",IFERROR(CONCATENATE($D416,".",COUNTIFS($D$8:$D416,$D416)),"טעות בהזנה"))</f>
        <v/>
      </c>
      <c r="H416" s="102"/>
      <c r="I416" s="275" t="str">
        <f>IF($E416="","",IF($D416="","",INDEX('פעילויות המשרד'!G:G,MATCH($D416,'פעילויות המשרד'!$D:$D,0))))</f>
        <v/>
      </c>
      <c r="J416" s="275" t="str">
        <f>IF($E416="","",IF($D416="","",INDEX('פעילויות המשרד'!H:H,MATCH($D416,'פעילויות המשרד'!$D:$D,0))))</f>
        <v/>
      </c>
      <c r="K416" s="275" t="str">
        <f>IF($E416="","",IF($D416="","",INDEX('פעילויות המשרד'!K:K,MATCH($D416,'פעילויות המשרד'!$D:$D,0))))</f>
        <v/>
      </c>
      <c r="L416" s="275" t="str">
        <f>IF($E416="","",IF($D416="","",INDEX('פעילויות המשרד'!L:L,MATCH($D416,'פעילויות המשרד'!$D:$D,0))))</f>
        <v/>
      </c>
      <c r="M416" s="275" t="str">
        <f>IF($E416="","",IF($D416="","",INDEX('פעילויות המשרד'!X:X,MATCH($D416,'פעילויות המשרד'!$D:$D,0))))</f>
        <v/>
      </c>
      <c r="N416" s="102"/>
      <c r="O416" s="102"/>
      <c r="P416" s="100"/>
      <c r="Q416" s="100"/>
      <c r="R416" s="98"/>
      <c r="S416" s="101"/>
      <c r="T416" s="99"/>
      <c r="U416" s="103"/>
      <c r="V416" s="99"/>
      <c r="W416" s="103"/>
      <c r="X416" s="99"/>
      <c r="Y416" s="103"/>
      <c r="Z416" s="99"/>
      <c r="AA416" s="103"/>
      <c r="AB416" s="99"/>
      <c r="AC416" s="103"/>
      <c r="AD416" s="121" t="str">
        <f t="shared" si="24"/>
        <v/>
      </c>
      <c r="AE416" s="17"/>
      <c r="AI416" s="26">
        <f>ROWS($AI$7:$AI415)</f>
        <v>409</v>
      </c>
      <c r="AJ416" s="85" t="str">
        <f>IF(OR($T416="",$G416=""),"",MAX($AJ$7:$AN415)+1)</f>
        <v/>
      </c>
      <c r="AK416" s="85" t="str">
        <f>IF(OR(V416="",$G416=""),"",MAX($AJ$7:$AN415,$AJ416:AJ416)+1)</f>
        <v/>
      </c>
      <c r="AL416" s="85" t="str">
        <f>IF(OR(X416="",$G416=""),"",MAX($AJ$7:$AN415,$AJ416:AK416)+1)</f>
        <v/>
      </c>
      <c r="AM416" s="85" t="str">
        <f>IF(OR(Z416="",$G416=""),"",MAX($AJ$7:$AN415,$AJ416:AL416)+1)</f>
        <v/>
      </c>
      <c r="AN416" s="85" t="str">
        <f>IF(OR(AB416="",$G416=""),"",MAX($AJ$7:$AN415,$AJ416:AM416)+1)</f>
        <v/>
      </c>
      <c r="AP416" s="85" t="str">
        <f>IF($G416="","",MAX($AP$7:$AP415)+1)</f>
        <v/>
      </c>
      <c r="AQ416" s="85" t="str">
        <f>IF($G416="","",IF($Q416="","",RANK($Q416,$Q$8:$Q$1000,1)+COUNTIFS($Q$8:$Q416,$Q416)-1))</f>
        <v/>
      </c>
      <c r="AR416" s="85" t="str">
        <f>IF($G416="","",IF($AW416="","",RANK($AW416,$AW$8:$AW$1000,1)+COUNTIFS($AW$8:$AW416,$AW416)-1))</f>
        <v/>
      </c>
      <c r="AS416" s="85" t="str">
        <f>IF($G416="","",IF($AX416="","",RANK($AX416,$AX$8:$AX$1000,1)+COUNTIFS($AX$8:$AX416,$AX416)-1))</f>
        <v/>
      </c>
      <c r="AU416" s="85" t="str">
        <f t="shared" si="25"/>
        <v/>
      </c>
      <c r="AW416" s="209" t="str">
        <f t="shared" ca="1" si="26"/>
        <v/>
      </c>
      <c r="AX416" s="209" t="str">
        <f t="shared" ca="1" si="27"/>
        <v/>
      </c>
    </row>
    <row r="417" spans="1:50">
      <c r="A417" s="20" t="str">
        <f>IF('יעדים משרדיים ותקשובים'!$E$7="","",'יעדים משרדיים ותקשובים'!$E$7)</f>
        <v>משרד ראש הממשלה</v>
      </c>
      <c r="B417" s="20" t="str">
        <f>IF('יעדים משרדיים ותקשובים'!$I$9="","",'יעדים משרדיים ותקשובים'!$I$9)</f>
        <v>pmo</v>
      </c>
      <c r="C417" s="26">
        <f>ROWS($C$7:$C416)</f>
        <v>410</v>
      </c>
      <c r="D417" s="26" t="str">
        <f>IF(E417="","",INDEX('פעילויות המשרד'!$D$8:$D$150,MATCH(E417,'פעילויות המשרד'!$E$8:$E$150,0)))</f>
        <v/>
      </c>
      <c r="E417" s="17"/>
      <c r="F417" s="26" t="str">
        <f>IF(G417="","",COUNTIFS($D$8:$D417,$D417))</f>
        <v/>
      </c>
      <c r="G417" s="344" t="str">
        <f>IF(OR($E417="",$H417=""),"",IFERROR(CONCATENATE($D417,".",COUNTIFS($D$8:$D417,$D417)),"טעות בהזנה"))</f>
        <v/>
      </c>
      <c r="H417" s="102"/>
      <c r="I417" s="275" t="str">
        <f>IF($E417="","",IF($D417="","",INDEX('פעילויות המשרד'!G:G,MATCH($D417,'פעילויות המשרד'!$D:$D,0))))</f>
        <v/>
      </c>
      <c r="J417" s="275" t="str">
        <f>IF($E417="","",IF($D417="","",INDEX('פעילויות המשרד'!H:H,MATCH($D417,'פעילויות המשרד'!$D:$D,0))))</f>
        <v/>
      </c>
      <c r="K417" s="275" t="str">
        <f>IF($E417="","",IF($D417="","",INDEX('פעילויות המשרד'!K:K,MATCH($D417,'פעילויות המשרד'!$D:$D,0))))</f>
        <v/>
      </c>
      <c r="L417" s="275" t="str">
        <f>IF($E417="","",IF($D417="","",INDEX('פעילויות המשרד'!L:L,MATCH($D417,'פעילויות המשרד'!$D:$D,0))))</f>
        <v/>
      </c>
      <c r="M417" s="275" t="str">
        <f>IF($E417="","",IF($D417="","",INDEX('פעילויות המשרד'!X:X,MATCH($D417,'פעילויות המשרד'!$D:$D,0))))</f>
        <v/>
      </c>
      <c r="N417" s="102"/>
      <c r="O417" s="102"/>
      <c r="P417" s="100"/>
      <c r="Q417" s="100"/>
      <c r="R417" s="98"/>
      <c r="S417" s="101"/>
      <c r="T417" s="99"/>
      <c r="U417" s="103"/>
      <c r="V417" s="99"/>
      <c r="W417" s="103"/>
      <c r="X417" s="99"/>
      <c r="Y417" s="103"/>
      <c r="Z417" s="99"/>
      <c r="AA417" s="103"/>
      <c r="AB417" s="99"/>
      <c r="AC417" s="103"/>
      <c r="AD417" s="121" t="str">
        <f t="shared" si="24"/>
        <v/>
      </c>
      <c r="AE417" s="17"/>
      <c r="AI417" s="26">
        <f>ROWS($AI$7:$AI416)</f>
        <v>410</v>
      </c>
      <c r="AJ417" s="85" t="str">
        <f>IF(OR($T417="",$G417=""),"",MAX($AJ$7:$AN416)+1)</f>
        <v/>
      </c>
      <c r="AK417" s="85" t="str">
        <f>IF(OR(V417="",$G417=""),"",MAX($AJ$7:$AN416,$AJ417:AJ417)+1)</f>
        <v/>
      </c>
      <c r="AL417" s="85" t="str">
        <f>IF(OR(X417="",$G417=""),"",MAX($AJ$7:$AN416,$AJ417:AK417)+1)</f>
        <v/>
      </c>
      <c r="AM417" s="85" t="str">
        <f>IF(OR(Z417="",$G417=""),"",MAX($AJ$7:$AN416,$AJ417:AL417)+1)</f>
        <v/>
      </c>
      <c r="AN417" s="85" t="str">
        <f>IF(OR(AB417="",$G417=""),"",MAX($AJ$7:$AN416,$AJ417:AM417)+1)</f>
        <v/>
      </c>
      <c r="AP417" s="85" t="str">
        <f>IF($G417="","",MAX($AP$7:$AP416)+1)</f>
        <v/>
      </c>
      <c r="AQ417" s="85" t="str">
        <f>IF($G417="","",IF($Q417="","",RANK($Q417,$Q$8:$Q$1000,1)+COUNTIFS($Q$8:$Q417,$Q417)-1))</f>
        <v/>
      </c>
      <c r="AR417" s="85" t="str">
        <f>IF($G417="","",IF($AW417="","",RANK($AW417,$AW$8:$AW$1000,1)+COUNTIFS($AW$8:$AW417,$AW417)-1))</f>
        <v/>
      </c>
      <c r="AS417" s="85" t="str">
        <f>IF($G417="","",IF($AX417="","",RANK($AX417,$AX$8:$AX$1000,1)+COUNTIFS($AX$8:$AX417,$AX417)-1))</f>
        <v/>
      </c>
      <c r="AU417" s="85" t="str">
        <f t="shared" si="25"/>
        <v/>
      </c>
      <c r="AW417" s="209" t="str">
        <f t="shared" ca="1" si="26"/>
        <v/>
      </c>
      <c r="AX417" s="209" t="str">
        <f t="shared" ca="1" si="27"/>
        <v/>
      </c>
    </row>
    <row r="418" spans="1:50">
      <c r="A418" s="20" t="str">
        <f>IF('יעדים משרדיים ותקשובים'!$E$7="","",'יעדים משרדיים ותקשובים'!$E$7)</f>
        <v>משרד ראש הממשלה</v>
      </c>
      <c r="B418" s="20" t="str">
        <f>IF('יעדים משרדיים ותקשובים'!$I$9="","",'יעדים משרדיים ותקשובים'!$I$9)</f>
        <v>pmo</v>
      </c>
      <c r="C418" s="26">
        <f>ROWS($C$7:$C417)</f>
        <v>411</v>
      </c>
      <c r="D418" s="26" t="str">
        <f>IF(E418="","",INDEX('פעילויות המשרד'!$D$8:$D$150,MATCH(E418,'פעילויות המשרד'!$E$8:$E$150,0)))</f>
        <v/>
      </c>
      <c r="E418" s="17"/>
      <c r="F418" s="26" t="str">
        <f>IF(G418="","",COUNTIFS($D$8:$D418,$D418))</f>
        <v/>
      </c>
      <c r="G418" s="344" t="str">
        <f>IF(OR($E418="",$H418=""),"",IFERROR(CONCATENATE($D418,".",COUNTIFS($D$8:$D418,$D418)),"טעות בהזנה"))</f>
        <v/>
      </c>
      <c r="H418" s="99"/>
      <c r="I418" s="275" t="str">
        <f>IF($E418="","",IF($D418="","",INDEX('פעילויות המשרד'!G:G,MATCH($D418,'פעילויות המשרד'!$D:$D,0))))</f>
        <v/>
      </c>
      <c r="J418" s="275" t="str">
        <f>IF($E418="","",IF($D418="","",INDEX('פעילויות המשרד'!H:H,MATCH($D418,'פעילויות המשרד'!$D:$D,0))))</f>
        <v/>
      </c>
      <c r="K418" s="275" t="str">
        <f>IF($E418="","",IF($D418="","",INDEX('פעילויות המשרד'!K:K,MATCH($D418,'פעילויות המשרד'!$D:$D,0))))</f>
        <v/>
      </c>
      <c r="L418" s="275" t="str">
        <f>IF($E418="","",IF($D418="","",INDEX('פעילויות המשרד'!L:L,MATCH($D418,'פעילויות המשרד'!$D:$D,0))))</f>
        <v/>
      </c>
      <c r="M418" s="275" t="str">
        <f>IF($E418="","",IF($D418="","",INDEX('פעילויות המשרד'!X:X,MATCH($D418,'פעילויות המשרד'!$D:$D,0))))</f>
        <v/>
      </c>
      <c r="N418" s="99"/>
      <c r="O418" s="99"/>
      <c r="P418" s="100"/>
      <c r="Q418" s="100"/>
      <c r="R418" s="98"/>
      <c r="S418" s="101"/>
      <c r="T418" s="99"/>
      <c r="U418" s="103"/>
      <c r="V418" s="99"/>
      <c r="W418" s="103"/>
      <c r="X418" s="99"/>
      <c r="Y418" s="103"/>
      <c r="Z418" s="99"/>
      <c r="AA418" s="103"/>
      <c r="AB418" s="99"/>
      <c r="AC418" s="103"/>
      <c r="AD418" s="121" t="str">
        <f t="shared" si="24"/>
        <v/>
      </c>
      <c r="AE418" s="92"/>
      <c r="AI418" s="26">
        <f>ROWS($AI$7:$AI417)</f>
        <v>411</v>
      </c>
      <c r="AJ418" s="85" t="str">
        <f>IF(OR($T418="",$G418=""),"",MAX($AJ$7:$AN417)+1)</f>
        <v/>
      </c>
      <c r="AK418" s="85" t="str">
        <f>IF(OR(V418="",$G418=""),"",MAX($AJ$7:$AN417,$AJ418:AJ418)+1)</f>
        <v/>
      </c>
      <c r="AL418" s="85" t="str">
        <f>IF(OR(X418="",$G418=""),"",MAX($AJ$7:$AN417,$AJ418:AK418)+1)</f>
        <v/>
      </c>
      <c r="AM418" s="85" t="str">
        <f>IF(OR(Z418="",$G418=""),"",MAX($AJ$7:$AN417,$AJ418:AL418)+1)</f>
        <v/>
      </c>
      <c r="AN418" s="85" t="str">
        <f>IF(OR(AB418="",$G418=""),"",MAX($AJ$7:$AN417,$AJ418:AM418)+1)</f>
        <v/>
      </c>
      <c r="AP418" s="85" t="str">
        <f>IF($G418="","",MAX($AP$7:$AP417)+1)</f>
        <v/>
      </c>
      <c r="AQ418" s="85" t="str">
        <f>IF($G418="","",IF($Q418="","",RANK($Q418,$Q$8:$Q$1000,1)+COUNTIFS($Q$8:$Q418,$Q418)-1))</f>
        <v/>
      </c>
      <c r="AR418" s="85" t="str">
        <f>IF($G418="","",IF($AW418="","",RANK($AW418,$AW$8:$AW$1000,1)+COUNTIFS($AW$8:$AW418,$AW418)-1))</f>
        <v/>
      </c>
      <c r="AS418" s="85" t="str">
        <f>IF($G418="","",IF($AX418="","",RANK($AX418,$AX$8:$AX$1000,1)+COUNTIFS($AX$8:$AX418,$AX418)-1))</f>
        <v/>
      </c>
      <c r="AU418" s="85" t="str">
        <f t="shared" si="25"/>
        <v/>
      </c>
      <c r="AW418" s="209" t="str">
        <f ca="1">IF($G418="","",IF($Q418="","",IF(AND($S418&lt;1,$Q418&lt;TODAY()),$Q418,"")))</f>
        <v/>
      </c>
      <c r="AX418" s="209" t="str">
        <f t="shared" ca="1" si="27"/>
        <v/>
      </c>
    </row>
    <row r="419" spans="1:50">
      <c r="A419" s="20" t="str">
        <f>IF('יעדים משרדיים ותקשובים'!$E$7="","",'יעדים משרדיים ותקשובים'!$E$7)</f>
        <v>משרד ראש הממשלה</v>
      </c>
      <c r="B419" s="20" t="str">
        <f>IF('יעדים משרדיים ותקשובים'!$I$9="","",'יעדים משרדיים ותקשובים'!$I$9)</f>
        <v>pmo</v>
      </c>
      <c r="C419" s="26">
        <f>ROWS($C$7:$C418)</f>
        <v>412</v>
      </c>
      <c r="D419" s="26" t="str">
        <f>IF(E419="","",INDEX('פעילויות המשרד'!$D$8:$D$150,MATCH(E419,'פעילויות המשרד'!$E$8:$E$150,0)))</f>
        <v/>
      </c>
      <c r="E419" s="17"/>
      <c r="F419" s="26" t="str">
        <f>IF(G419="","",COUNTIFS($D$8:$D419,$D419))</f>
        <v/>
      </c>
      <c r="G419" s="344" t="str">
        <f>IF(OR($E419="",$H419=""),"",IFERROR(CONCATENATE($D419,".",COUNTIFS($D$8:$D419,$D419)),"טעות בהזנה"))</f>
        <v/>
      </c>
      <c r="H419" s="99"/>
      <c r="I419" s="275" t="str">
        <f>IF($E419="","",IF($D419="","",INDEX('פעילויות המשרד'!G:G,MATCH($D419,'פעילויות המשרד'!$D:$D,0))))</f>
        <v/>
      </c>
      <c r="J419" s="275" t="str">
        <f>IF($E419="","",IF($D419="","",INDEX('פעילויות המשרד'!H:H,MATCH($D419,'פעילויות המשרד'!$D:$D,0))))</f>
        <v/>
      </c>
      <c r="K419" s="275" t="str">
        <f>IF($E419="","",IF($D419="","",INDEX('פעילויות המשרד'!K:K,MATCH($D419,'פעילויות המשרד'!$D:$D,0))))</f>
        <v/>
      </c>
      <c r="L419" s="275" t="str">
        <f>IF($E419="","",IF($D419="","",INDEX('פעילויות המשרד'!L:L,MATCH($D419,'פעילויות המשרד'!$D:$D,0))))</f>
        <v/>
      </c>
      <c r="M419" s="275" t="str">
        <f>IF($E419="","",IF($D419="","",INDEX('פעילויות המשרד'!X:X,MATCH($D419,'פעילויות המשרד'!$D:$D,0))))</f>
        <v/>
      </c>
      <c r="N419" s="99"/>
      <c r="O419" s="99"/>
      <c r="P419" s="100"/>
      <c r="Q419" s="100"/>
      <c r="R419" s="98"/>
      <c r="S419" s="101"/>
      <c r="T419" s="99"/>
      <c r="U419" s="103"/>
      <c r="V419" s="99"/>
      <c r="W419" s="103"/>
      <c r="X419" s="99"/>
      <c r="Y419" s="103"/>
      <c r="Z419" s="99"/>
      <c r="AA419" s="103"/>
      <c r="AB419" s="99"/>
      <c r="AC419" s="103"/>
      <c r="AD419" s="121" t="str">
        <f t="shared" si="24"/>
        <v/>
      </c>
      <c r="AE419" s="92"/>
      <c r="AI419" s="26">
        <f>ROWS($AI$7:$AI418)</f>
        <v>412</v>
      </c>
      <c r="AJ419" s="85" t="str">
        <f>IF(OR($T419="",$G419=""),"",MAX($AJ$7:$AN418)+1)</f>
        <v/>
      </c>
      <c r="AK419" s="85" t="str">
        <f>IF(OR(V419="",$G419=""),"",MAX($AJ$7:$AN418,$AJ419:AJ419)+1)</f>
        <v/>
      </c>
      <c r="AL419" s="85" t="str">
        <f>IF(OR(X419="",$G419=""),"",MAX($AJ$7:$AN418,$AJ419:AK419)+1)</f>
        <v/>
      </c>
      <c r="AM419" s="85" t="str">
        <f>IF(OR(Z419="",$G419=""),"",MAX($AJ$7:$AN418,$AJ419:AL419)+1)</f>
        <v/>
      </c>
      <c r="AN419" s="85" t="str">
        <f>IF(OR(AB419="",$G419=""),"",MAX($AJ$7:$AN418,$AJ419:AM419)+1)</f>
        <v/>
      </c>
      <c r="AP419" s="85" t="str">
        <f>IF($G419="","",MAX($AP$7:$AP418)+1)</f>
        <v/>
      </c>
      <c r="AQ419" s="85" t="str">
        <f>IF($G419="","",IF($Q419="","",RANK($Q419,$Q$8:$Q$1000,1)+COUNTIFS($Q$8:$Q419,$Q419)-1))</f>
        <v/>
      </c>
      <c r="AR419" s="85" t="str">
        <f>IF($G419="","",IF($AW419="","",RANK($AW419,$AW$8:$AW$1000,1)+COUNTIFS($AW$8:$AW419,$AW419)-1))</f>
        <v/>
      </c>
      <c r="AS419" s="85" t="str">
        <f>IF($G419="","",IF($AX419="","",RANK($AX419,$AX$8:$AX$1000,1)+COUNTIFS($AX$8:$AX419,$AX419)-1))</f>
        <v/>
      </c>
      <c r="AU419" s="85" t="str">
        <f t="shared" si="25"/>
        <v/>
      </c>
      <c r="AW419" s="209" t="str">
        <f ca="1">IF($G419="","",IF($Q419="","",IF(AND($S419&lt;1,$Q419&lt;TODAY()),$Q419,"")))</f>
        <v/>
      </c>
      <c r="AX419" s="209" t="str">
        <f t="shared" ca="1" si="27"/>
        <v/>
      </c>
    </row>
    <row r="420" spans="1:50">
      <c r="A420" s="20" t="str">
        <f>IF('יעדים משרדיים ותקשובים'!$E$7="","",'יעדים משרדיים ותקשובים'!$E$7)</f>
        <v>משרד ראש הממשלה</v>
      </c>
      <c r="B420" s="20" t="str">
        <f>IF('יעדים משרדיים ותקשובים'!$I$9="","",'יעדים משרדיים ותקשובים'!$I$9)</f>
        <v>pmo</v>
      </c>
      <c r="C420" s="26">
        <f>ROWS($C$7:$C419)</f>
        <v>413</v>
      </c>
      <c r="D420" s="26" t="str">
        <f>IF(E420="","",INDEX('פעילויות המשרד'!$D$8:$D$150,MATCH(E420,'פעילויות המשרד'!$E$8:$E$150,0)))</f>
        <v/>
      </c>
      <c r="E420" s="17"/>
      <c r="F420" s="26" t="str">
        <f>IF(G420="","",COUNTIFS($D$8:$D420,$D420))</f>
        <v/>
      </c>
      <c r="G420" s="344" t="str">
        <f>IF(OR($E420="",$H420=""),"",IFERROR(CONCATENATE($D420,".",COUNTIFS($D$8:$D420,$D420)),"טעות בהזנה"))</f>
        <v/>
      </c>
      <c r="H420" s="99"/>
      <c r="I420" s="275" t="str">
        <f>IF($E420="","",IF($D420="","",INDEX('פעילויות המשרד'!G:G,MATCH($D420,'פעילויות המשרד'!$D:$D,0))))</f>
        <v/>
      </c>
      <c r="J420" s="275" t="str">
        <f>IF($E420="","",IF($D420="","",INDEX('פעילויות המשרד'!H:H,MATCH($D420,'פעילויות המשרד'!$D:$D,0))))</f>
        <v/>
      </c>
      <c r="K420" s="275" t="str">
        <f>IF($E420="","",IF($D420="","",INDEX('פעילויות המשרד'!K:K,MATCH($D420,'פעילויות המשרד'!$D:$D,0))))</f>
        <v/>
      </c>
      <c r="L420" s="275" t="str">
        <f>IF($E420="","",IF($D420="","",INDEX('פעילויות המשרד'!L:L,MATCH($D420,'פעילויות המשרד'!$D:$D,0))))</f>
        <v/>
      </c>
      <c r="M420" s="275" t="str">
        <f>IF($E420="","",IF($D420="","",INDEX('פעילויות המשרד'!X:X,MATCH($D420,'פעילויות המשרד'!$D:$D,0))))</f>
        <v/>
      </c>
      <c r="N420" s="99"/>
      <c r="O420" s="99"/>
      <c r="P420" s="100"/>
      <c r="Q420" s="100"/>
      <c r="R420" s="98"/>
      <c r="S420" s="101"/>
      <c r="T420" s="99"/>
      <c r="U420" s="103"/>
      <c r="V420" s="99"/>
      <c r="W420" s="103"/>
      <c r="X420" s="99"/>
      <c r="Y420" s="103"/>
      <c r="Z420" s="99"/>
      <c r="AA420" s="103"/>
      <c r="AB420" s="99"/>
      <c r="AC420" s="103"/>
      <c r="AD420" s="121" t="str">
        <f t="shared" si="24"/>
        <v/>
      </c>
      <c r="AE420" s="92"/>
      <c r="AI420" s="26">
        <f>ROWS($AI$7:$AI419)</f>
        <v>413</v>
      </c>
      <c r="AJ420" s="85" t="str">
        <f>IF(OR($T420="",$G420=""),"",MAX($AJ$7:$AN419)+1)</f>
        <v/>
      </c>
      <c r="AK420" s="85" t="str">
        <f>IF(OR(V420="",$G420=""),"",MAX($AJ$7:$AN419,$AJ420:AJ420)+1)</f>
        <v/>
      </c>
      <c r="AL420" s="85" t="str">
        <f>IF(OR(X420="",$G420=""),"",MAX($AJ$7:$AN419,$AJ420:AK420)+1)</f>
        <v/>
      </c>
      <c r="AM420" s="85" t="str">
        <f>IF(OR(Z420="",$G420=""),"",MAX($AJ$7:$AN419,$AJ420:AL420)+1)</f>
        <v/>
      </c>
      <c r="AN420" s="85" t="str">
        <f>IF(OR(AB420="",$G420=""),"",MAX($AJ$7:$AN419,$AJ420:AM420)+1)</f>
        <v/>
      </c>
      <c r="AP420" s="85" t="str">
        <f>IF($G420="","",MAX($AP$7:$AP419)+1)</f>
        <v/>
      </c>
      <c r="AQ420" s="85" t="str">
        <f>IF($G420="","",IF($Q420="","",RANK($Q420,$Q$8:$Q$1000,1)+COUNTIFS($Q$8:$Q420,$Q420)-1))</f>
        <v/>
      </c>
      <c r="AR420" s="85" t="str">
        <f>IF($G420="","",IF($AW420="","",RANK($AW420,$AW$8:$AW$1000,1)+COUNTIFS($AW$8:$AW420,$AW420)-1))</f>
        <v/>
      </c>
      <c r="AS420" s="85" t="str">
        <f>IF($G420="","",IF($AX420="","",RANK($AX420,$AX$8:$AX$1000,1)+COUNTIFS($AX$8:$AX420,$AX420)-1))</f>
        <v/>
      </c>
      <c r="AU420" s="85" t="str">
        <f t="shared" si="25"/>
        <v/>
      </c>
      <c r="AW420" s="209" t="str">
        <f ca="1">IF($G420="","",IF($Q420="","",IF(AND($S420&lt;1,$Q420&lt;TODAY()),$Q420,"")))</f>
        <v/>
      </c>
      <c r="AX420" s="209" t="str">
        <f t="shared" ca="1" si="27"/>
        <v/>
      </c>
    </row>
    <row r="421" spans="1:50">
      <c r="A421" s="20" t="str">
        <f>IF('יעדים משרדיים ותקשובים'!$E$7="","",'יעדים משרדיים ותקשובים'!$E$7)</f>
        <v>משרד ראש הממשלה</v>
      </c>
      <c r="B421" s="20" t="str">
        <f>IF('יעדים משרדיים ותקשובים'!$I$9="","",'יעדים משרדיים ותקשובים'!$I$9)</f>
        <v>pmo</v>
      </c>
      <c r="C421" s="26">
        <f>ROWS($C$7:$C420)</f>
        <v>414</v>
      </c>
      <c r="D421" s="26" t="str">
        <f>IF(E421="","",INDEX('פעילויות המשרד'!$D$8:$D$150,MATCH(E421,'פעילויות המשרד'!$E$8:$E$150,0)))</f>
        <v/>
      </c>
      <c r="E421" s="17"/>
      <c r="F421" s="26" t="str">
        <f>IF(G421="","",COUNTIFS($D$8:$D421,$D421))</f>
        <v/>
      </c>
      <c r="G421" s="344" t="str">
        <f>IF(OR($E421="",$H421=""),"",IFERROR(CONCATENATE($D421,".",COUNTIFS($D$8:$D421,$D421)),"טעות בהזנה"))</f>
        <v/>
      </c>
      <c r="H421" s="102"/>
      <c r="I421" s="275" t="str">
        <f>IF($E421="","",IF($D421="","",INDEX('פעילויות המשרד'!G:G,MATCH($D421,'פעילויות המשרד'!$D:$D,0))))</f>
        <v/>
      </c>
      <c r="J421" s="275" t="str">
        <f>IF($E421="","",IF($D421="","",INDEX('פעילויות המשרד'!H:H,MATCH($D421,'פעילויות המשרד'!$D:$D,0))))</f>
        <v/>
      </c>
      <c r="K421" s="275" t="str">
        <f>IF($E421="","",IF($D421="","",INDEX('פעילויות המשרד'!K:K,MATCH($D421,'פעילויות המשרד'!$D:$D,0))))</f>
        <v/>
      </c>
      <c r="L421" s="275" t="str">
        <f>IF($E421="","",IF($D421="","",INDEX('פעילויות המשרד'!L:L,MATCH($D421,'פעילויות המשרד'!$D:$D,0))))</f>
        <v/>
      </c>
      <c r="M421" s="275" t="str">
        <f>IF($E421="","",IF($D421="","",INDEX('פעילויות המשרד'!X:X,MATCH($D421,'פעילויות המשרד'!$D:$D,0))))</f>
        <v/>
      </c>
      <c r="N421" s="102"/>
      <c r="O421" s="102"/>
      <c r="P421" s="100"/>
      <c r="Q421" s="100"/>
      <c r="R421" s="98"/>
      <c r="S421" s="101"/>
      <c r="T421" s="99"/>
      <c r="U421" s="103"/>
      <c r="V421" s="99"/>
      <c r="W421" s="103"/>
      <c r="X421" s="99"/>
      <c r="Y421" s="103"/>
      <c r="Z421" s="99"/>
      <c r="AA421" s="103"/>
      <c r="AB421" s="99"/>
      <c r="AC421" s="103"/>
      <c r="AD421" s="121" t="str">
        <f t="shared" si="24"/>
        <v/>
      </c>
      <c r="AE421" s="17"/>
      <c r="AI421" s="26">
        <f>ROWS($AI$7:$AI420)</f>
        <v>414</v>
      </c>
      <c r="AJ421" s="85" t="str">
        <f>IF(OR($T421="",$G421=""),"",MAX($AJ$7:$AN420)+1)</f>
        <v/>
      </c>
      <c r="AK421" s="85" t="str">
        <f>IF(OR(V421="",$G421=""),"",MAX($AJ$7:$AN420,$AJ421:AJ421)+1)</f>
        <v/>
      </c>
      <c r="AL421" s="85" t="str">
        <f>IF(OR(X421="",$G421=""),"",MAX($AJ$7:$AN420,$AJ421:AK421)+1)</f>
        <v/>
      </c>
      <c r="AM421" s="85" t="str">
        <f>IF(OR(Z421="",$G421=""),"",MAX($AJ$7:$AN420,$AJ421:AL421)+1)</f>
        <v/>
      </c>
      <c r="AN421" s="85" t="str">
        <f>IF(OR(AB421="",$G421=""),"",MAX($AJ$7:$AN420,$AJ421:AM421)+1)</f>
        <v/>
      </c>
      <c r="AP421" s="85" t="str">
        <f>IF($G421="","",MAX($AP$7:$AP420)+1)</f>
        <v/>
      </c>
      <c r="AQ421" s="85" t="str">
        <f>IF($G421="","",IF($Q421="","",RANK($Q421,$Q$8:$Q$1000,1)+COUNTIFS($Q$8:$Q421,$Q421)-1))</f>
        <v/>
      </c>
      <c r="AR421" s="85" t="str">
        <f>IF($G421="","",IF($AW421="","",RANK($AW421,$AW$8:$AW$1000,1)+COUNTIFS($AW$8:$AW421,$AW421)-1))</f>
        <v/>
      </c>
      <c r="AS421" s="85" t="str">
        <f>IF($G421="","",IF($AX421="","",RANK($AX421,$AX$8:$AX$1000,1)+COUNTIFS($AX$8:$AX421,$AX421)-1))</f>
        <v/>
      </c>
      <c r="AU421" s="85" t="str">
        <f t="shared" si="25"/>
        <v/>
      </c>
      <c r="AW421" s="209" t="str">
        <f ca="1">IF($G421="","",IF($Q421="","",IF(AND($S421&lt;1,$Q421&lt;TODAY()),$Q421,"")))</f>
        <v/>
      </c>
      <c r="AX421" s="209" t="str">
        <f t="shared" ca="1" si="27"/>
        <v/>
      </c>
    </row>
    <row r="422" spans="1:50">
      <c r="A422" s="20" t="str">
        <f>IF('יעדים משרדיים ותקשובים'!$E$7="","",'יעדים משרדיים ותקשובים'!$E$7)</f>
        <v>משרד ראש הממשלה</v>
      </c>
      <c r="B422" s="20" t="str">
        <f>IF('יעדים משרדיים ותקשובים'!$I$9="","",'יעדים משרדיים ותקשובים'!$I$9)</f>
        <v>pmo</v>
      </c>
      <c r="C422" s="26">
        <f>ROWS($C$7:$C421)</f>
        <v>415</v>
      </c>
      <c r="D422" s="26" t="str">
        <f>IF(E422="","",INDEX('פעילויות המשרד'!$D$8:$D$150,MATCH(E422,'פעילויות המשרד'!$E$8:$E$150,0)))</f>
        <v/>
      </c>
      <c r="E422" s="17"/>
      <c r="F422" s="26" t="str">
        <f>IF(G422="","",COUNTIFS($D$8:$D422,$D422))</f>
        <v/>
      </c>
      <c r="G422" s="344" t="str">
        <f>IF(OR($E422="",$H422=""),"",IFERROR(CONCATENATE($D422,".",COUNTIFS($D$8:$D422,$D422)),"טעות בהזנה"))</f>
        <v/>
      </c>
      <c r="H422" s="102"/>
      <c r="I422" s="275" t="str">
        <f>IF($E422="","",IF($D422="","",INDEX('פעילויות המשרד'!G:G,MATCH($D422,'פעילויות המשרד'!$D:$D,0))))</f>
        <v/>
      </c>
      <c r="J422" s="275" t="str">
        <f>IF($E422="","",IF($D422="","",INDEX('פעילויות המשרד'!H:H,MATCH($D422,'פעילויות המשרד'!$D:$D,0))))</f>
        <v/>
      </c>
      <c r="K422" s="275" t="str">
        <f>IF($E422="","",IF($D422="","",INDEX('פעילויות המשרד'!K:K,MATCH($D422,'פעילויות המשרד'!$D:$D,0))))</f>
        <v/>
      </c>
      <c r="L422" s="275" t="str">
        <f>IF($E422="","",IF($D422="","",INDEX('פעילויות המשרד'!L:L,MATCH($D422,'פעילויות המשרד'!$D:$D,0))))</f>
        <v/>
      </c>
      <c r="M422" s="275" t="str">
        <f>IF($E422="","",IF($D422="","",INDEX('פעילויות המשרד'!X:X,MATCH($D422,'פעילויות המשרד'!$D:$D,0))))</f>
        <v/>
      </c>
      <c r="N422" s="102"/>
      <c r="O422" s="102"/>
      <c r="P422" s="100"/>
      <c r="Q422" s="100"/>
      <c r="R422" s="98"/>
      <c r="S422" s="101"/>
      <c r="T422" s="99"/>
      <c r="U422" s="103"/>
      <c r="V422" s="99"/>
      <c r="W422" s="103"/>
      <c r="X422" s="99"/>
      <c r="Y422" s="103"/>
      <c r="Z422" s="99"/>
      <c r="AA422" s="103"/>
      <c r="AB422" s="99"/>
      <c r="AC422" s="103"/>
      <c r="AD422" s="121" t="str">
        <f t="shared" si="24"/>
        <v/>
      </c>
      <c r="AE422" s="17"/>
      <c r="AI422" s="26">
        <f>ROWS($AI$7:$AI421)</f>
        <v>415</v>
      </c>
      <c r="AJ422" s="85" t="str">
        <f>IF(OR($T422="",$G422=""),"",MAX($AJ$7:$AN421)+1)</f>
        <v/>
      </c>
      <c r="AK422" s="85" t="str">
        <f>IF(OR(V422="",$G422=""),"",MAX($AJ$7:$AN421,$AJ422:AJ422)+1)</f>
        <v/>
      </c>
      <c r="AL422" s="85" t="str">
        <f>IF(OR(X422="",$G422=""),"",MAX($AJ$7:$AN421,$AJ422:AK422)+1)</f>
        <v/>
      </c>
      <c r="AM422" s="85" t="str">
        <f>IF(OR(Z422="",$G422=""),"",MAX($AJ$7:$AN421,$AJ422:AL422)+1)</f>
        <v/>
      </c>
      <c r="AN422" s="85" t="str">
        <f>IF(OR(AB422="",$G422=""),"",MAX($AJ$7:$AN421,$AJ422:AM422)+1)</f>
        <v/>
      </c>
      <c r="AP422" s="85" t="str">
        <f>IF($G422="","",MAX($AP$7:$AP421)+1)</f>
        <v/>
      </c>
      <c r="AQ422" s="85" t="str">
        <f>IF($G422="","",IF($Q422="","",RANK($Q422,$Q$8:$Q$1000,1)+COUNTIFS($Q$8:$Q422,$Q422)-1))</f>
        <v/>
      </c>
      <c r="AR422" s="85" t="str">
        <f>IF($G422="","",IF($AW422="","",RANK($AW422,$AW$8:$AW$1000,1)+COUNTIFS($AW$8:$AW422,$AW422)-1))</f>
        <v/>
      </c>
      <c r="AS422" s="85" t="str">
        <f>IF($G422="","",IF($AX422="","",RANK($AX422,$AX$8:$AX$1000,1)+COUNTIFS($AX$8:$AX422,$AX422)-1))</f>
        <v/>
      </c>
      <c r="AU422" s="85" t="str">
        <f t="shared" si="25"/>
        <v/>
      </c>
      <c r="AW422" s="209" t="str">
        <f ca="1">IF($G422="","",IF($Q422="","",IF(AND($S422&lt;1,$Q422&lt;TODAY()),$Q422,"")))</f>
        <v/>
      </c>
      <c r="AX422" s="209" t="str">
        <f t="shared" ca="1" si="27"/>
        <v/>
      </c>
    </row>
    <row r="423" spans="1:50">
      <c r="A423" s="20" t="str">
        <f>IF('יעדים משרדיים ותקשובים'!$E$7="","",'יעדים משרדיים ותקשובים'!$E$7)</f>
        <v>משרד ראש הממשלה</v>
      </c>
      <c r="B423" s="20" t="str">
        <f>IF('יעדים משרדיים ותקשובים'!$I$9="","",'יעדים משרדיים ותקשובים'!$I$9)</f>
        <v>pmo</v>
      </c>
      <c r="C423" s="26">
        <f>ROWS($C$7:$C422)</f>
        <v>416</v>
      </c>
      <c r="D423" s="26" t="str">
        <f>IF(E423="","",INDEX('פעילויות המשרד'!$D$8:$D$150,MATCH(E423,'פעילויות המשרד'!$E$8:$E$150,0)))</f>
        <v/>
      </c>
      <c r="E423" s="17"/>
      <c r="F423" s="26" t="str">
        <f>IF(G423="","",COUNTIFS($D$8:$D423,$D423))</f>
        <v/>
      </c>
      <c r="G423" s="344" t="str">
        <f>IF(OR($E423="",$H423=""),"",IFERROR(CONCATENATE($D423,".",COUNTIFS($D$8:$D423,$D423)),"טעות בהזנה"))</f>
        <v/>
      </c>
      <c r="H423" s="102"/>
      <c r="I423" s="275" t="str">
        <f>IF($E423="","",IF($D423="","",INDEX('פעילויות המשרד'!G:G,MATCH($D423,'פעילויות המשרד'!$D:$D,0))))</f>
        <v/>
      </c>
      <c r="J423" s="275" t="str">
        <f>IF($E423="","",IF($D423="","",INDEX('פעילויות המשרד'!H:H,MATCH($D423,'פעילויות המשרד'!$D:$D,0))))</f>
        <v/>
      </c>
      <c r="K423" s="275" t="str">
        <f>IF($E423="","",IF($D423="","",INDEX('פעילויות המשרד'!K:K,MATCH($D423,'פעילויות המשרד'!$D:$D,0))))</f>
        <v/>
      </c>
      <c r="L423" s="275" t="str">
        <f>IF($E423="","",IF($D423="","",INDEX('פעילויות המשרד'!L:L,MATCH($D423,'פעילויות המשרד'!$D:$D,0))))</f>
        <v/>
      </c>
      <c r="M423" s="275" t="str">
        <f>IF($E423="","",IF($D423="","",INDEX('פעילויות המשרד'!X:X,MATCH($D423,'פעילויות המשרד'!$D:$D,0))))</f>
        <v/>
      </c>
      <c r="N423" s="102"/>
      <c r="O423" s="102"/>
      <c r="P423" s="100"/>
      <c r="Q423" s="100"/>
      <c r="R423" s="98"/>
      <c r="S423" s="101"/>
      <c r="T423" s="99"/>
      <c r="U423" s="103"/>
      <c r="V423" s="99"/>
      <c r="W423" s="103"/>
      <c r="X423" s="99"/>
      <c r="Y423" s="103"/>
      <c r="Z423" s="99"/>
      <c r="AA423" s="103"/>
      <c r="AB423" s="99"/>
      <c r="AC423" s="103"/>
      <c r="AD423" s="121" t="str">
        <f t="shared" si="24"/>
        <v/>
      </c>
      <c r="AE423" s="17"/>
      <c r="AI423" s="26">
        <f>ROWS($AI$7:$AI422)</f>
        <v>416</v>
      </c>
      <c r="AJ423" s="85" t="str">
        <f>IF(OR($T423="",$G423=""),"",MAX($AJ$7:$AN422)+1)</f>
        <v/>
      </c>
      <c r="AK423" s="85" t="str">
        <f>IF(OR(V423="",$G423=""),"",MAX($AJ$7:$AN422,$AJ423:AJ423)+1)</f>
        <v/>
      </c>
      <c r="AL423" s="85" t="str">
        <f>IF(OR(X423="",$G423=""),"",MAX($AJ$7:$AN422,$AJ423:AK423)+1)</f>
        <v/>
      </c>
      <c r="AM423" s="85" t="str">
        <f>IF(OR(Z423="",$G423=""),"",MAX($AJ$7:$AN422,$AJ423:AL423)+1)</f>
        <v/>
      </c>
      <c r="AN423" s="85" t="str">
        <f>IF(OR(AB423="",$G423=""),"",MAX($AJ$7:$AN422,$AJ423:AM423)+1)</f>
        <v/>
      </c>
      <c r="AP423" s="85" t="str">
        <f>IF($G423="","",MAX($AP$7:$AP422)+1)</f>
        <v/>
      </c>
      <c r="AQ423" s="85" t="str">
        <f>IF($G423="","",IF($Q423="","",RANK($Q423,$Q$8:$Q$1000,1)+COUNTIFS($Q$8:$Q423,$Q423)-1))</f>
        <v/>
      </c>
      <c r="AR423" s="85" t="str">
        <f>IF($G423="","",IF($AW423="","",RANK($AW423,$AW$8:$AW$1000,1)+COUNTIFS($AW$8:$AW423,$AW423)-1))</f>
        <v/>
      </c>
      <c r="AS423" s="85" t="str">
        <f>IF($G423="","",IF($AX423="","",RANK($AX423,$AX$8:$AX$1000,1)+COUNTIFS($AX$8:$AX423,$AX423)-1))</f>
        <v/>
      </c>
      <c r="AU423" s="85" t="str">
        <f t="shared" si="25"/>
        <v/>
      </c>
      <c r="AW423" s="209" t="str">
        <f t="shared" ca="1" si="26"/>
        <v/>
      </c>
      <c r="AX423" s="209" t="str">
        <f t="shared" ca="1" si="27"/>
        <v/>
      </c>
    </row>
    <row r="424" spans="1:50">
      <c r="A424" s="20" t="str">
        <f>IF('יעדים משרדיים ותקשובים'!$E$7="","",'יעדים משרדיים ותקשובים'!$E$7)</f>
        <v>משרד ראש הממשלה</v>
      </c>
      <c r="B424" s="20" t="str">
        <f>IF('יעדים משרדיים ותקשובים'!$I$9="","",'יעדים משרדיים ותקשובים'!$I$9)</f>
        <v>pmo</v>
      </c>
      <c r="C424" s="26">
        <f>ROWS($C$7:$C423)</f>
        <v>417</v>
      </c>
      <c r="D424" s="26" t="str">
        <f>IF(E424="","",INDEX('פעילויות המשרד'!$D$8:$D$150,MATCH(E424,'פעילויות המשרד'!$E$8:$E$150,0)))</f>
        <v/>
      </c>
      <c r="E424" s="17"/>
      <c r="F424" s="26" t="str">
        <f>IF(G424="","",COUNTIFS($D$8:$D424,$D424))</f>
        <v/>
      </c>
      <c r="G424" s="344" t="str">
        <f>IF(OR($E424="",$H424=""),"",IFERROR(CONCATENATE($D424,".",COUNTIFS($D$8:$D424,$D424)),"טעות בהזנה"))</f>
        <v/>
      </c>
      <c r="H424" s="102"/>
      <c r="I424" s="275" t="str">
        <f>IF($E424="","",IF($D424="","",INDEX('פעילויות המשרד'!G:G,MATCH($D424,'פעילויות המשרד'!$D:$D,0))))</f>
        <v/>
      </c>
      <c r="J424" s="275" t="str">
        <f>IF($E424="","",IF($D424="","",INDEX('פעילויות המשרד'!H:H,MATCH($D424,'פעילויות המשרד'!$D:$D,0))))</f>
        <v/>
      </c>
      <c r="K424" s="275" t="str">
        <f>IF($E424="","",IF($D424="","",INDEX('פעילויות המשרד'!K:K,MATCH($D424,'פעילויות המשרד'!$D:$D,0))))</f>
        <v/>
      </c>
      <c r="L424" s="275" t="str">
        <f>IF($E424="","",IF($D424="","",INDEX('פעילויות המשרד'!L:L,MATCH($D424,'פעילויות המשרד'!$D:$D,0))))</f>
        <v/>
      </c>
      <c r="M424" s="275" t="str">
        <f>IF($E424="","",IF($D424="","",INDEX('פעילויות המשרד'!X:X,MATCH($D424,'פעילויות המשרד'!$D:$D,0))))</f>
        <v/>
      </c>
      <c r="N424" s="102"/>
      <c r="O424" s="102"/>
      <c r="P424" s="100"/>
      <c r="Q424" s="100"/>
      <c r="R424" s="98"/>
      <c r="S424" s="101"/>
      <c r="T424" s="99"/>
      <c r="U424" s="103"/>
      <c r="V424" s="99"/>
      <c r="W424" s="103"/>
      <c r="X424" s="99"/>
      <c r="Y424" s="103"/>
      <c r="Z424" s="99"/>
      <c r="AA424" s="103"/>
      <c r="AB424" s="99"/>
      <c r="AC424" s="103"/>
      <c r="AD424" s="121" t="str">
        <f t="shared" si="24"/>
        <v/>
      </c>
      <c r="AE424" s="17"/>
      <c r="AI424" s="26">
        <f>ROWS($AI$7:$AI423)</f>
        <v>417</v>
      </c>
      <c r="AJ424" s="85" t="str">
        <f>IF(OR($T424="",$G424=""),"",MAX($AJ$7:$AN423)+1)</f>
        <v/>
      </c>
      <c r="AK424" s="85" t="str">
        <f>IF(OR(V424="",$G424=""),"",MAX($AJ$7:$AN423,$AJ424:AJ424)+1)</f>
        <v/>
      </c>
      <c r="AL424" s="85" t="str">
        <f>IF(OR(X424="",$G424=""),"",MAX($AJ$7:$AN423,$AJ424:AK424)+1)</f>
        <v/>
      </c>
      <c r="AM424" s="85" t="str">
        <f>IF(OR(Z424="",$G424=""),"",MAX($AJ$7:$AN423,$AJ424:AL424)+1)</f>
        <v/>
      </c>
      <c r="AN424" s="85" t="str">
        <f>IF(OR(AB424="",$G424=""),"",MAX($AJ$7:$AN423,$AJ424:AM424)+1)</f>
        <v/>
      </c>
      <c r="AP424" s="85" t="str">
        <f>IF($G424="","",MAX($AP$7:$AP423)+1)</f>
        <v/>
      </c>
      <c r="AQ424" s="85" t="str">
        <f>IF($G424="","",IF($Q424="","",RANK($Q424,$Q$8:$Q$1000,1)+COUNTIFS($Q$8:$Q424,$Q424)-1))</f>
        <v/>
      </c>
      <c r="AR424" s="85" t="str">
        <f>IF($G424="","",IF($AW424="","",RANK($AW424,$AW$8:$AW$1000,1)+COUNTIFS($AW$8:$AW424,$AW424)-1))</f>
        <v/>
      </c>
      <c r="AS424" s="85" t="str">
        <f>IF($G424="","",IF($AX424="","",RANK($AX424,$AX$8:$AX$1000,1)+COUNTIFS($AX$8:$AX424,$AX424)-1))</f>
        <v/>
      </c>
      <c r="AU424" s="85" t="str">
        <f t="shared" si="25"/>
        <v/>
      </c>
      <c r="AW424" s="209" t="str">
        <f t="shared" ca="1" si="26"/>
        <v/>
      </c>
      <c r="AX424" s="209" t="str">
        <f t="shared" ca="1" si="27"/>
        <v/>
      </c>
    </row>
    <row r="425" spans="1:50">
      <c r="A425" s="20" t="str">
        <f>IF('יעדים משרדיים ותקשובים'!$E$7="","",'יעדים משרדיים ותקשובים'!$E$7)</f>
        <v>משרד ראש הממשלה</v>
      </c>
      <c r="B425" s="20" t="str">
        <f>IF('יעדים משרדיים ותקשובים'!$I$9="","",'יעדים משרדיים ותקשובים'!$I$9)</f>
        <v>pmo</v>
      </c>
      <c r="C425" s="26">
        <f>ROWS($C$7:$C424)</f>
        <v>418</v>
      </c>
      <c r="D425" s="26" t="str">
        <f>IF(E425="","",INDEX('פעילויות המשרד'!$D$8:$D$150,MATCH(E425,'פעילויות המשרד'!$E$8:$E$150,0)))</f>
        <v/>
      </c>
      <c r="E425" s="17"/>
      <c r="F425" s="26" t="str">
        <f>IF(G425="","",COUNTIFS($D$8:$D425,$D425))</f>
        <v/>
      </c>
      <c r="G425" s="344" t="str">
        <f>IF(OR($E425="",$H425=""),"",IFERROR(CONCATENATE($D425,".",COUNTIFS($D$8:$D425,$D425)),"טעות בהזנה"))</f>
        <v/>
      </c>
      <c r="H425" s="102"/>
      <c r="I425" s="275" t="str">
        <f>IF($E425="","",IF($D425="","",INDEX('פעילויות המשרד'!G:G,MATCH($D425,'פעילויות המשרד'!$D:$D,0))))</f>
        <v/>
      </c>
      <c r="J425" s="275" t="str">
        <f>IF($E425="","",IF($D425="","",INDEX('פעילויות המשרד'!H:H,MATCH($D425,'פעילויות המשרד'!$D:$D,0))))</f>
        <v/>
      </c>
      <c r="K425" s="275" t="str">
        <f>IF($E425="","",IF($D425="","",INDEX('פעילויות המשרד'!K:K,MATCH($D425,'פעילויות המשרד'!$D:$D,0))))</f>
        <v/>
      </c>
      <c r="L425" s="275" t="str">
        <f>IF($E425="","",IF($D425="","",INDEX('פעילויות המשרד'!L:L,MATCH($D425,'פעילויות המשרד'!$D:$D,0))))</f>
        <v/>
      </c>
      <c r="M425" s="275" t="str">
        <f>IF($E425="","",IF($D425="","",INDEX('פעילויות המשרד'!X:X,MATCH($D425,'פעילויות המשרד'!$D:$D,0))))</f>
        <v/>
      </c>
      <c r="N425" s="102"/>
      <c r="O425" s="102"/>
      <c r="P425" s="100"/>
      <c r="Q425" s="100"/>
      <c r="R425" s="98"/>
      <c r="S425" s="101"/>
      <c r="T425" s="99"/>
      <c r="U425" s="103"/>
      <c r="V425" s="99"/>
      <c r="W425" s="103"/>
      <c r="X425" s="99"/>
      <c r="Y425" s="103"/>
      <c r="Z425" s="99"/>
      <c r="AA425" s="103"/>
      <c r="AB425" s="99"/>
      <c r="AC425" s="103"/>
      <c r="AD425" s="121" t="str">
        <f t="shared" si="24"/>
        <v/>
      </c>
      <c r="AE425" s="17"/>
      <c r="AI425" s="26">
        <f>ROWS($AI$7:$AI424)</f>
        <v>418</v>
      </c>
      <c r="AJ425" s="85" t="str">
        <f>IF(OR($T425="",$G425=""),"",MAX($AJ$7:$AN424)+1)</f>
        <v/>
      </c>
      <c r="AK425" s="85" t="str">
        <f>IF(OR(V425="",$G425=""),"",MAX($AJ$7:$AN424,$AJ425:AJ425)+1)</f>
        <v/>
      </c>
      <c r="AL425" s="85" t="str">
        <f>IF(OR(X425="",$G425=""),"",MAX($AJ$7:$AN424,$AJ425:AK425)+1)</f>
        <v/>
      </c>
      <c r="AM425" s="85" t="str">
        <f>IF(OR(Z425="",$G425=""),"",MAX($AJ$7:$AN424,$AJ425:AL425)+1)</f>
        <v/>
      </c>
      <c r="AN425" s="85" t="str">
        <f>IF(OR(AB425="",$G425=""),"",MAX($AJ$7:$AN424,$AJ425:AM425)+1)</f>
        <v/>
      </c>
      <c r="AP425" s="85" t="str">
        <f>IF($G425="","",MAX($AP$7:$AP424)+1)</f>
        <v/>
      </c>
      <c r="AQ425" s="85" t="str">
        <f>IF($G425="","",IF($Q425="","",RANK($Q425,$Q$8:$Q$1000,1)+COUNTIFS($Q$8:$Q425,$Q425)-1))</f>
        <v/>
      </c>
      <c r="AR425" s="85" t="str">
        <f>IF($G425="","",IF($AW425="","",RANK($AW425,$AW$8:$AW$1000,1)+COUNTIFS($AW$8:$AW425,$AW425)-1))</f>
        <v/>
      </c>
      <c r="AS425" s="85" t="str">
        <f>IF($G425="","",IF($AX425="","",RANK($AX425,$AX$8:$AX$1000,1)+COUNTIFS($AX$8:$AX425,$AX425)-1))</f>
        <v/>
      </c>
      <c r="AU425" s="85" t="str">
        <f t="shared" si="25"/>
        <v/>
      </c>
      <c r="AW425" s="209" t="str">
        <f t="shared" ca="1" si="26"/>
        <v/>
      </c>
      <c r="AX425" s="209" t="str">
        <f t="shared" ca="1" si="27"/>
        <v/>
      </c>
    </row>
    <row r="426" spans="1:50">
      <c r="A426" s="20" t="str">
        <f>IF('יעדים משרדיים ותקשובים'!$E$7="","",'יעדים משרדיים ותקשובים'!$E$7)</f>
        <v>משרד ראש הממשלה</v>
      </c>
      <c r="B426" s="20" t="str">
        <f>IF('יעדים משרדיים ותקשובים'!$I$9="","",'יעדים משרדיים ותקשובים'!$I$9)</f>
        <v>pmo</v>
      </c>
      <c r="C426" s="26">
        <f>ROWS($C$7:$C425)</f>
        <v>419</v>
      </c>
      <c r="D426" s="26" t="str">
        <f>IF(E426="","",INDEX('פעילויות המשרד'!$D$8:$D$150,MATCH(E426,'פעילויות המשרד'!$E$8:$E$150,0)))</f>
        <v/>
      </c>
      <c r="E426" s="17"/>
      <c r="F426" s="26" t="str">
        <f>IF(G426="","",COUNTIFS($D$8:$D426,$D426))</f>
        <v/>
      </c>
      <c r="G426" s="344" t="str">
        <f>IF(OR($E426="",$H426=""),"",IFERROR(CONCATENATE($D426,".",COUNTIFS($D$8:$D426,$D426)),"טעות בהזנה"))</f>
        <v/>
      </c>
      <c r="H426" s="102"/>
      <c r="I426" s="275" t="str">
        <f>IF($E426="","",IF($D426="","",INDEX('פעילויות המשרד'!G:G,MATCH($D426,'פעילויות המשרד'!$D:$D,0))))</f>
        <v/>
      </c>
      <c r="J426" s="275" t="str">
        <f>IF($E426="","",IF($D426="","",INDEX('פעילויות המשרד'!H:H,MATCH($D426,'פעילויות המשרד'!$D:$D,0))))</f>
        <v/>
      </c>
      <c r="K426" s="275" t="str">
        <f>IF($E426="","",IF($D426="","",INDEX('פעילויות המשרד'!K:K,MATCH($D426,'פעילויות המשרד'!$D:$D,0))))</f>
        <v/>
      </c>
      <c r="L426" s="275" t="str">
        <f>IF($E426="","",IF($D426="","",INDEX('פעילויות המשרד'!L:L,MATCH($D426,'פעילויות המשרד'!$D:$D,0))))</f>
        <v/>
      </c>
      <c r="M426" s="275" t="str">
        <f>IF($E426="","",IF($D426="","",INDEX('פעילויות המשרד'!X:X,MATCH($D426,'פעילויות המשרד'!$D:$D,0))))</f>
        <v/>
      </c>
      <c r="N426" s="102"/>
      <c r="O426" s="102"/>
      <c r="P426" s="100"/>
      <c r="Q426" s="100"/>
      <c r="R426" s="98"/>
      <c r="S426" s="101"/>
      <c r="T426" s="99"/>
      <c r="U426" s="103"/>
      <c r="V426" s="99"/>
      <c r="W426" s="103"/>
      <c r="X426" s="99"/>
      <c r="Y426" s="103"/>
      <c r="Z426" s="99"/>
      <c r="AA426" s="103"/>
      <c r="AB426" s="99"/>
      <c r="AC426" s="103"/>
      <c r="AD426" s="121" t="str">
        <f t="shared" si="24"/>
        <v/>
      </c>
      <c r="AE426" s="17"/>
      <c r="AI426" s="26">
        <f>ROWS($AI$7:$AI425)</f>
        <v>419</v>
      </c>
      <c r="AJ426" s="85" t="str">
        <f>IF(OR($T426="",$G426=""),"",MAX($AJ$7:$AN425)+1)</f>
        <v/>
      </c>
      <c r="AK426" s="85" t="str">
        <f>IF(OR(V426="",$G426=""),"",MAX($AJ$7:$AN425,$AJ426:AJ426)+1)</f>
        <v/>
      </c>
      <c r="AL426" s="85" t="str">
        <f>IF(OR(X426="",$G426=""),"",MAX($AJ$7:$AN425,$AJ426:AK426)+1)</f>
        <v/>
      </c>
      <c r="AM426" s="85" t="str">
        <f>IF(OR(Z426="",$G426=""),"",MAX($AJ$7:$AN425,$AJ426:AL426)+1)</f>
        <v/>
      </c>
      <c r="AN426" s="85" t="str">
        <f>IF(OR(AB426="",$G426=""),"",MAX($AJ$7:$AN425,$AJ426:AM426)+1)</f>
        <v/>
      </c>
      <c r="AP426" s="85" t="str">
        <f>IF($G426="","",MAX($AP$7:$AP425)+1)</f>
        <v/>
      </c>
      <c r="AQ426" s="85" t="str">
        <f>IF($G426="","",IF($Q426="","",RANK($Q426,$Q$8:$Q$1000,1)+COUNTIFS($Q$8:$Q426,$Q426)-1))</f>
        <v/>
      </c>
      <c r="AR426" s="85" t="str">
        <f>IF($G426="","",IF($AW426="","",RANK($AW426,$AW$8:$AW$1000,1)+COUNTIFS($AW$8:$AW426,$AW426)-1))</f>
        <v/>
      </c>
      <c r="AS426" s="85" t="str">
        <f>IF($G426="","",IF($AX426="","",RANK($AX426,$AX$8:$AX$1000,1)+COUNTIFS($AX$8:$AX426,$AX426)-1))</f>
        <v/>
      </c>
      <c r="AU426" s="85" t="str">
        <f t="shared" si="25"/>
        <v/>
      </c>
      <c r="AW426" s="209" t="str">
        <f t="shared" ca="1" si="26"/>
        <v/>
      </c>
      <c r="AX426" s="209" t="str">
        <f t="shared" ca="1" si="27"/>
        <v/>
      </c>
    </row>
    <row r="427" spans="1:50">
      <c r="A427" s="20" t="str">
        <f>IF('יעדים משרדיים ותקשובים'!$E$7="","",'יעדים משרדיים ותקשובים'!$E$7)</f>
        <v>משרד ראש הממשלה</v>
      </c>
      <c r="B427" s="20" t="str">
        <f>IF('יעדים משרדיים ותקשובים'!$I$9="","",'יעדים משרדיים ותקשובים'!$I$9)</f>
        <v>pmo</v>
      </c>
      <c r="C427" s="26">
        <f>ROWS($C$7:$C426)</f>
        <v>420</v>
      </c>
      <c r="D427" s="26" t="str">
        <f>IF(E427="","",INDEX('פעילויות המשרד'!$D$8:$D$150,MATCH(E427,'פעילויות המשרד'!$E$8:$E$150,0)))</f>
        <v/>
      </c>
      <c r="E427" s="17"/>
      <c r="F427" s="26" t="str">
        <f>IF(G427="","",COUNTIFS($D$8:$D427,$D427))</f>
        <v/>
      </c>
      <c r="G427" s="344" t="str">
        <f>IF(OR($E427="",$H427=""),"",IFERROR(CONCATENATE($D427,".",COUNTIFS($D$8:$D427,$D427)),"טעות בהזנה"))</f>
        <v/>
      </c>
      <c r="H427" s="102"/>
      <c r="I427" s="275" t="str">
        <f>IF($E427="","",IF($D427="","",INDEX('פעילויות המשרד'!G:G,MATCH($D427,'פעילויות המשרד'!$D:$D,0))))</f>
        <v/>
      </c>
      <c r="J427" s="275" t="str">
        <f>IF($E427="","",IF($D427="","",INDEX('פעילויות המשרד'!H:H,MATCH($D427,'פעילויות המשרד'!$D:$D,0))))</f>
        <v/>
      </c>
      <c r="K427" s="275" t="str">
        <f>IF($E427="","",IF($D427="","",INDEX('פעילויות המשרד'!K:K,MATCH($D427,'פעילויות המשרד'!$D:$D,0))))</f>
        <v/>
      </c>
      <c r="L427" s="275" t="str">
        <f>IF($E427="","",IF($D427="","",INDEX('פעילויות המשרד'!L:L,MATCH($D427,'פעילויות המשרד'!$D:$D,0))))</f>
        <v/>
      </c>
      <c r="M427" s="275" t="str">
        <f>IF($E427="","",IF($D427="","",INDEX('פעילויות המשרד'!X:X,MATCH($D427,'פעילויות המשרד'!$D:$D,0))))</f>
        <v/>
      </c>
      <c r="N427" s="102"/>
      <c r="O427" s="102"/>
      <c r="P427" s="100"/>
      <c r="Q427" s="100"/>
      <c r="R427" s="98"/>
      <c r="S427" s="101"/>
      <c r="T427" s="99"/>
      <c r="U427" s="103"/>
      <c r="V427" s="99"/>
      <c r="W427" s="103"/>
      <c r="X427" s="99"/>
      <c r="Y427" s="103"/>
      <c r="Z427" s="99"/>
      <c r="AA427" s="103"/>
      <c r="AB427" s="99"/>
      <c r="AC427" s="103"/>
      <c r="AD427" s="121" t="str">
        <f t="shared" si="24"/>
        <v/>
      </c>
      <c r="AE427" s="17"/>
      <c r="AI427" s="26">
        <f>ROWS($AI$7:$AI426)</f>
        <v>420</v>
      </c>
      <c r="AJ427" s="85" t="str">
        <f>IF(OR($T427="",$G427=""),"",MAX($AJ$7:$AN426)+1)</f>
        <v/>
      </c>
      <c r="AK427" s="85" t="str">
        <f>IF(OR(V427="",$G427=""),"",MAX($AJ$7:$AN426,$AJ427:AJ427)+1)</f>
        <v/>
      </c>
      <c r="AL427" s="85" t="str">
        <f>IF(OR(X427="",$G427=""),"",MAX($AJ$7:$AN426,$AJ427:AK427)+1)</f>
        <v/>
      </c>
      <c r="AM427" s="85" t="str">
        <f>IF(OR(Z427="",$G427=""),"",MAX($AJ$7:$AN426,$AJ427:AL427)+1)</f>
        <v/>
      </c>
      <c r="AN427" s="85" t="str">
        <f>IF(OR(AB427="",$G427=""),"",MAX($AJ$7:$AN426,$AJ427:AM427)+1)</f>
        <v/>
      </c>
      <c r="AP427" s="85" t="str">
        <f>IF($G427="","",MAX($AP$7:$AP426)+1)</f>
        <v/>
      </c>
      <c r="AQ427" s="85" t="str">
        <f>IF($G427="","",IF($Q427="","",RANK($Q427,$Q$8:$Q$1000,1)+COUNTIFS($Q$8:$Q427,$Q427)-1))</f>
        <v/>
      </c>
      <c r="AR427" s="85" t="str">
        <f>IF($G427="","",IF($AW427="","",RANK($AW427,$AW$8:$AW$1000,1)+COUNTIFS($AW$8:$AW427,$AW427)-1))</f>
        <v/>
      </c>
      <c r="AS427" s="85" t="str">
        <f>IF($G427="","",IF($AX427="","",RANK($AX427,$AX$8:$AX$1000,1)+COUNTIFS($AX$8:$AX427,$AX427)-1))</f>
        <v/>
      </c>
      <c r="AU427" s="85" t="str">
        <f t="shared" si="25"/>
        <v/>
      </c>
      <c r="AW427" s="209" t="str">
        <f t="shared" ca="1" si="26"/>
        <v/>
      </c>
      <c r="AX427" s="209" t="str">
        <f t="shared" ca="1" si="27"/>
        <v/>
      </c>
    </row>
    <row r="428" spans="1:50">
      <c r="A428" s="20" t="str">
        <f>IF('יעדים משרדיים ותקשובים'!$E$7="","",'יעדים משרדיים ותקשובים'!$E$7)</f>
        <v>משרד ראש הממשלה</v>
      </c>
      <c r="B428" s="20" t="str">
        <f>IF('יעדים משרדיים ותקשובים'!$I$9="","",'יעדים משרדיים ותקשובים'!$I$9)</f>
        <v>pmo</v>
      </c>
      <c r="C428" s="26">
        <f>ROWS($C$7:$C427)</f>
        <v>421</v>
      </c>
      <c r="D428" s="26" t="str">
        <f>IF(E428="","",INDEX('פעילויות המשרד'!$D$8:$D$150,MATCH(E428,'פעילויות המשרד'!$E$8:$E$150,0)))</f>
        <v/>
      </c>
      <c r="E428" s="17"/>
      <c r="F428" s="26" t="str">
        <f>IF(G428="","",COUNTIFS($D$8:$D428,$D428))</f>
        <v/>
      </c>
      <c r="G428" s="344" t="str">
        <f>IF(OR($E428="",$H428=""),"",IFERROR(CONCATENATE($D428,".",COUNTIFS($D$8:$D428,$D428)),"טעות בהזנה"))</f>
        <v/>
      </c>
      <c r="H428" s="99"/>
      <c r="I428" s="275" t="str">
        <f>IF($E428="","",IF($D428="","",INDEX('פעילויות המשרד'!G:G,MATCH($D428,'פעילויות המשרד'!$D:$D,0))))</f>
        <v/>
      </c>
      <c r="J428" s="275" t="str">
        <f>IF($E428="","",IF($D428="","",INDEX('פעילויות המשרד'!H:H,MATCH($D428,'פעילויות המשרד'!$D:$D,0))))</f>
        <v/>
      </c>
      <c r="K428" s="275" t="str">
        <f>IF($E428="","",IF($D428="","",INDEX('פעילויות המשרד'!K:K,MATCH($D428,'פעילויות המשרד'!$D:$D,0))))</f>
        <v/>
      </c>
      <c r="L428" s="275" t="str">
        <f>IF($E428="","",IF($D428="","",INDEX('פעילויות המשרד'!L:L,MATCH($D428,'פעילויות המשרד'!$D:$D,0))))</f>
        <v/>
      </c>
      <c r="M428" s="275" t="str">
        <f>IF($E428="","",IF($D428="","",INDEX('פעילויות המשרד'!X:X,MATCH($D428,'פעילויות המשרד'!$D:$D,0))))</f>
        <v/>
      </c>
      <c r="N428" s="99"/>
      <c r="O428" s="99"/>
      <c r="P428" s="100"/>
      <c r="Q428" s="100"/>
      <c r="R428" s="98"/>
      <c r="S428" s="101"/>
      <c r="T428" s="99"/>
      <c r="U428" s="103"/>
      <c r="V428" s="99"/>
      <c r="W428" s="103"/>
      <c r="X428" s="99"/>
      <c r="Y428" s="103"/>
      <c r="Z428" s="99"/>
      <c r="AA428" s="103"/>
      <c r="AB428" s="99"/>
      <c r="AC428" s="103"/>
      <c r="AD428" s="121" t="str">
        <f t="shared" si="24"/>
        <v/>
      </c>
      <c r="AE428" s="92"/>
      <c r="AI428" s="26">
        <f>ROWS($AI$7:$AI427)</f>
        <v>421</v>
      </c>
      <c r="AJ428" s="85" t="str">
        <f>IF(OR($T428="",$G428=""),"",MAX($AJ$7:$AN427)+1)</f>
        <v/>
      </c>
      <c r="AK428" s="85" t="str">
        <f>IF(OR(V428="",$G428=""),"",MAX($AJ$7:$AN427,$AJ428:AJ428)+1)</f>
        <v/>
      </c>
      <c r="AL428" s="85" t="str">
        <f>IF(OR(X428="",$G428=""),"",MAX($AJ$7:$AN427,$AJ428:AK428)+1)</f>
        <v/>
      </c>
      <c r="AM428" s="85" t="str">
        <f>IF(OR(Z428="",$G428=""),"",MAX($AJ$7:$AN427,$AJ428:AL428)+1)</f>
        <v/>
      </c>
      <c r="AN428" s="85" t="str">
        <f>IF(OR(AB428="",$G428=""),"",MAX($AJ$7:$AN427,$AJ428:AM428)+1)</f>
        <v/>
      </c>
      <c r="AP428" s="85" t="str">
        <f>IF($G428="","",MAX($AP$7:$AP427)+1)</f>
        <v/>
      </c>
      <c r="AQ428" s="85" t="str">
        <f>IF($G428="","",IF($Q428="","",RANK($Q428,$Q$8:$Q$1000,1)+COUNTIFS($Q$8:$Q428,$Q428)-1))</f>
        <v/>
      </c>
      <c r="AR428" s="85" t="str">
        <f>IF($G428="","",IF($AW428="","",RANK($AW428,$AW$8:$AW$1000,1)+COUNTIFS($AW$8:$AW428,$AW428)-1))</f>
        <v/>
      </c>
      <c r="AS428" s="85" t="str">
        <f>IF($G428="","",IF($AX428="","",RANK($AX428,$AX$8:$AX$1000,1)+COUNTIFS($AX$8:$AX428,$AX428)-1))</f>
        <v/>
      </c>
      <c r="AU428" s="85" t="str">
        <f t="shared" si="25"/>
        <v/>
      </c>
      <c r="AW428" s="209" t="str">
        <f ca="1">IF($G428="","",IF($Q428="","",IF(AND($S428&lt;1,$Q428&lt;TODAY()),$Q428,"")))</f>
        <v/>
      </c>
      <c r="AX428" s="209" t="str">
        <f t="shared" ca="1" si="27"/>
        <v/>
      </c>
    </row>
    <row r="429" spans="1:50">
      <c r="A429" s="20" t="str">
        <f>IF('יעדים משרדיים ותקשובים'!$E$7="","",'יעדים משרדיים ותקשובים'!$E$7)</f>
        <v>משרד ראש הממשלה</v>
      </c>
      <c r="B429" s="20" t="str">
        <f>IF('יעדים משרדיים ותקשובים'!$I$9="","",'יעדים משרדיים ותקשובים'!$I$9)</f>
        <v>pmo</v>
      </c>
      <c r="C429" s="26">
        <f>ROWS($C$7:$C428)</f>
        <v>422</v>
      </c>
      <c r="D429" s="26" t="str">
        <f>IF(E429="","",INDEX('פעילויות המשרד'!$D$8:$D$150,MATCH(E429,'פעילויות המשרד'!$E$8:$E$150,0)))</f>
        <v/>
      </c>
      <c r="E429" s="17"/>
      <c r="F429" s="26" t="str">
        <f>IF(G429="","",COUNTIFS($D$8:$D429,$D429))</f>
        <v/>
      </c>
      <c r="G429" s="344" t="str">
        <f>IF(OR($E429="",$H429=""),"",IFERROR(CONCATENATE($D429,".",COUNTIFS($D$8:$D429,$D429)),"טעות בהזנה"))</f>
        <v/>
      </c>
      <c r="H429" s="99"/>
      <c r="I429" s="275" t="str">
        <f>IF($E429="","",IF($D429="","",INDEX('פעילויות המשרד'!G:G,MATCH($D429,'פעילויות המשרד'!$D:$D,0))))</f>
        <v/>
      </c>
      <c r="J429" s="275" t="str">
        <f>IF($E429="","",IF($D429="","",INDEX('פעילויות המשרד'!H:H,MATCH($D429,'פעילויות המשרד'!$D:$D,0))))</f>
        <v/>
      </c>
      <c r="K429" s="275" t="str">
        <f>IF($E429="","",IF($D429="","",INDEX('פעילויות המשרד'!K:K,MATCH($D429,'פעילויות המשרד'!$D:$D,0))))</f>
        <v/>
      </c>
      <c r="L429" s="275" t="str">
        <f>IF($E429="","",IF($D429="","",INDEX('פעילויות המשרד'!L:L,MATCH($D429,'פעילויות המשרד'!$D:$D,0))))</f>
        <v/>
      </c>
      <c r="M429" s="275" t="str">
        <f>IF($E429="","",IF($D429="","",INDEX('פעילויות המשרד'!X:X,MATCH($D429,'פעילויות המשרד'!$D:$D,0))))</f>
        <v/>
      </c>
      <c r="N429" s="99"/>
      <c r="O429" s="99"/>
      <c r="P429" s="100"/>
      <c r="Q429" s="100"/>
      <c r="R429" s="98"/>
      <c r="S429" s="101"/>
      <c r="T429" s="99"/>
      <c r="U429" s="103"/>
      <c r="V429" s="99"/>
      <c r="W429" s="103"/>
      <c r="X429" s="99"/>
      <c r="Y429" s="103"/>
      <c r="Z429" s="99"/>
      <c r="AA429" s="103"/>
      <c r="AB429" s="99"/>
      <c r="AC429" s="103"/>
      <c r="AD429" s="121" t="str">
        <f t="shared" si="24"/>
        <v/>
      </c>
      <c r="AE429" s="92"/>
      <c r="AI429" s="26">
        <f>ROWS($AI$7:$AI428)</f>
        <v>422</v>
      </c>
      <c r="AJ429" s="85" t="str">
        <f>IF(OR($T429="",$G429=""),"",MAX($AJ$7:$AN428)+1)</f>
        <v/>
      </c>
      <c r="AK429" s="85" t="str">
        <f>IF(OR(V429="",$G429=""),"",MAX($AJ$7:$AN428,$AJ429:AJ429)+1)</f>
        <v/>
      </c>
      <c r="AL429" s="85" t="str">
        <f>IF(OR(X429="",$G429=""),"",MAX($AJ$7:$AN428,$AJ429:AK429)+1)</f>
        <v/>
      </c>
      <c r="AM429" s="85" t="str">
        <f>IF(OR(Z429="",$G429=""),"",MAX($AJ$7:$AN428,$AJ429:AL429)+1)</f>
        <v/>
      </c>
      <c r="AN429" s="85" t="str">
        <f>IF(OR(AB429="",$G429=""),"",MAX($AJ$7:$AN428,$AJ429:AM429)+1)</f>
        <v/>
      </c>
      <c r="AP429" s="85" t="str">
        <f>IF($G429="","",MAX($AP$7:$AP428)+1)</f>
        <v/>
      </c>
      <c r="AQ429" s="85" t="str">
        <f>IF($G429="","",IF($Q429="","",RANK($Q429,$Q$8:$Q$1000,1)+COUNTIFS($Q$8:$Q429,$Q429)-1))</f>
        <v/>
      </c>
      <c r="AR429" s="85" t="str">
        <f>IF($G429="","",IF($AW429="","",RANK($AW429,$AW$8:$AW$1000,1)+COUNTIFS($AW$8:$AW429,$AW429)-1))</f>
        <v/>
      </c>
      <c r="AS429" s="85" t="str">
        <f>IF($G429="","",IF($AX429="","",RANK($AX429,$AX$8:$AX$1000,1)+COUNTIFS($AX$8:$AX429,$AX429)-1))</f>
        <v/>
      </c>
      <c r="AU429" s="85" t="str">
        <f t="shared" si="25"/>
        <v/>
      </c>
      <c r="AW429" s="209" t="str">
        <f ca="1">IF($G429="","",IF($Q429="","",IF(AND($S429&lt;1,$Q429&lt;TODAY()),$Q429,"")))</f>
        <v/>
      </c>
      <c r="AX429" s="209" t="str">
        <f t="shared" ca="1" si="27"/>
        <v/>
      </c>
    </row>
    <row r="430" spans="1:50">
      <c r="A430" s="20" t="str">
        <f>IF('יעדים משרדיים ותקשובים'!$E$7="","",'יעדים משרדיים ותקשובים'!$E$7)</f>
        <v>משרד ראש הממשלה</v>
      </c>
      <c r="B430" s="20" t="str">
        <f>IF('יעדים משרדיים ותקשובים'!$I$9="","",'יעדים משרדיים ותקשובים'!$I$9)</f>
        <v>pmo</v>
      </c>
      <c r="C430" s="26">
        <f>ROWS($C$7:$C429)</f>
        <v>423</v>
      </c>
      <c r="D430" s="26" t="str">
        <f>IF(E430="","",INDEX('פעילויות המשרד'!$D$8:$D$150,MATCH(E430,'פעילויות המשרד'!$E$8:$E$150,0)))</f>
        <v/>
      </c>
      <c r="E430" s="17"/>
      <c r="F430" s="26" t="str">
        <f>IF(G430="","",COUNTIFS($D$8:$D430,$D430))</f>
        <v/>
      </c>
      <c r="G430" s="344" t="str">
        <f>IF(OR($E430="",$H430=""),"",IFERROR(CONCATENATE($D430,".",COUNTIFS($D$8:$D430,$D430)),"טעות בהזנה"))</f>
        <v/>
      </c>
      <c r="H430" s="99"/>
      <c r="I430" s="275" t="str">
        <f>IF($E430="","",IF($D430="","",INDEX('פעילויות המשרד'!G:G,MATCH($D430,'פעילויות המשרד'!$D:$D,0))))</f>
        <v/>
      </c>
      <c r="J430" s="275" t="str">
        <f>IF($E430="","",IF($D430="","",INDEX('פעילויות המשרד'!H:H,MATCH($D430,'פעילויות המשרד'!$D:$D,0))))</f>
        <v/>
      </c>
      <c r="K430" s="275" t="str">
        <f>IF($E430="","",IF($D430="","",INDEX('פעילויות המשרד'!K:K,MATCH($D430,'פעילויות המשרד'!$D:$D,0))))</f>
        <v/>
      </c>
      <c r="L430" s="275" t="str">
        <f>IF($E430="","",IF($D430="","",INDEX('פעילויות המשרד'!L:L,MATCH($D430,'פעילויות המשרד'!$D:$D,0))))</f>
        <v/>
      </c>
      <c r="M430" s="275" t="str">
        <f>IF($E430="","",IF($D430="","",INDEX('פעילויות המשרד'!X:X,MATCH($D430,'פעילויות המשרד'!$D:$D,0))))</f>
        <v/>
      </c>
      <c r="N430" s="99"/>
      <c r="O430" s="99"/>
      <c r="P430" s="100"/>
      <c r="Q430" s="100"/>
      <c r="R430" s="98"/>
      <c r="S430" s="101"/>
      <c r="T430" s="99"/>
      <c r="U430" s="103"/>
      <c r="V430" s="99"/>
      <c r="W430" s="103"/>
      <c r="X430" s="99"/>
      <c r="Y430" s="103"/>
      <c r="Z430" s="99"/>
      <c r="AA430" s="103"/>
      <c r="AB430" s="99"/>
      <c r="AC430" s="103"/>
      <c r="AD430" s="121" t="str">
        <f t="shared" si="24"/>
        <v/>
      </c>
      <c r="AE430" s="92"/>
      <c r="AI430" s="26">
        <f>ROWS($AI$7:$AI429)</f>
        <v>423</v>
      </c>
      <c r="AJ430" s="85" t="str">
        <f>IF(OR($T430="",$G430=""),"",MAX($AJ$7:$AN429)+1)</f>
        <v/>
      </c>
      <c r="AK430" s="85" t="str">
        <f>IF(OR(V430="",$G430=""),"",MAX($AJ$7:$AN429,$AJ430:AJ430)+1)</f>
        <v/>
      </c>
      <c r="AL430" s="85" t="str">
        <f>IF(OR(X430="",$G430=""),"",MAX($AJ$7:$AN429,$AJ430:AK430)+1)</f>
        <v/>
      </c>
      <c r="AM430" s="85" t="str">
        <f>IF(OR(Z430="",$G430=""),"",MAX($AJ$7:$AN429,$AJ430:AL430)+1)</f>
        <v/>
      </c>
      <c r="AN430" s="85" t="str">
        <f>IF(OR(AB430="",$G430=""),"",MAX($AJ$7:$AN429,$AJ430:AM430)+1)</f>
        <v/>
      </c>
      <c r="AP430" s="85" t="str">
        <f>IF($G430="","",MAX($AP$7:$AP429)+1)</f>
        <v/>
      </c>
      <c r="AQ430" s="85" t="str">
        <f>IF($G430="","",IF($Q430="","",RANK($Q430,$Q$8:$Q$1000,1)+COUNTIFS($Q$8:$Q430,$Q430)-1))</f>
        <v/>
      </c>
      <c r="AR430" s="85" t="str">
        <f>IF($G430="","",IF($AW430="","",RANK($AW430,$AW$8:$AW$1000,1)+COUNTIFS($AW$8:$AW430,$AW430)-1))</f>
        <v/>
      </c>
      <c r="AS430" s="85" t="str">
        <f>IF($G430="","",IF($AX430="","",RANK($AX430,$AX$8:$AX$1000,1)+COUNTIFS($AX$8:$AX430,$AX430)-1))</f>
        <v/>
      </c>
      <c r="AU430" s="85" t="str">
        <f t="shared" si="25"/>
        <v/>
      </c>
      <c r="AW430" s="209" t="str">
        <f ca="1">IF($G430="","",IF($Q430="","",IF(AND($S430&lt;1,$Q430&lt;TODAY()),$Q430,"")))</f>
        <v/>
      </c>
      <c r="AX430" s="209" t="str">
        <f t="shared" ca="1" si="27"/>
        <v/>
      </c>
    </row>
    <row r="431" spans="1:50">
      <c r="A431" s="20" t="str">
        <f>IF('יעדים משרדיים ותקשובים'!$E$7="","",'יעדים משרדיים ותקשובים'!$E$7)</f>
        <v>משרד ראש הממשלה</v>
      </c>
      <c r="B431" s="20" t="str">
        <f>IF('יעדים משרדיים ותקשובים'!$I$9="","",'יעדים משרדיים ותקשובים'!$I$9)</f>
        <v>pmo</v>
      </c>
      <c r="C431" s="26">
        <f>ROWS($C$7:$C430)</f>
        <v>424</v>
      </c>
      <c r="D431" s="26" t="str">
        <f>IF(E431="","",INDEX('פעילויות המשרד'!$D$8:$D$150,MATCH(E431,'פעילויות המשרד'!$E$8:$E$150,0)))</f>
        <v/>
      </c>
      <c r="E431" s="17"/>
      <c r="F431" s="26" t="str">
        <f>IF(G431="","",COUNTIFS($D$8:$D431,$D431))</f>
        <v/>
      </c>
      <c r="G431" s="344" t="str">
        <f>IF(OR($E431="",$H431=""),"",IFERROR(CONCATENATE($D431,".",COUNTIFS($D$8:$D431,$D431)),"טעות בהזנה"))</f>
        <v/>
      </c>
      <c r="H431" s="102"/>
      <c r="I431" s="275" t="str">
        <f>IF($E431="","",IF($D431="","",INDEX('פעילויות המשרד'!G:G,MATCH($D431,'פעילויות המשרד'!$D:$D,0))))</f>
        <v/>
      </c>
      <c r="J431" s="275" t="str">
        <f>IF($E431="","",IF($D431="","",INDEX('פעילויות המשרד'!H:H,MATCH($D431,'פעילויות המשרד'!$D:$D,0))))</f>
        <v/>
      </c>
      <c r="K431" s="275" t="str">
        <f>IF($E431="","",IF($D431="","",INDEX('פעילויות המשרד'!K:K,MATCH($D431,'פעילויות המשרד'!$D:$D,0))))</f>
        <v/>
      </c>
      <c r="L431" s="275" t="str">
        <f>IF($E431="","",IF($D431="","",INDEX('פעילויות המשרד'!L:L,MATCH($D431,'פעילויות המשרד'!$D:$D,0))))</f>
        <v/>
      </c>
      <c r="M431" s="275" t="str">
        <f>IF($E431="","",IF($D431="","",INDEX('פעילויות המשרד'!X:X,MATCH($D431,'פעילויות המשרד'!$D:$D,0))))</f>
        <v/>
      </c>
      <c r="N431" s="102"/>
      <c r="O431" s="102"/>
      <c r="P431" s="100"/>
      <c r="Q431" s="100"/>
      <c r="R431" s="98"/>
      <c r="S431" s="101"/>
      <c r="T431" s="99"/>
      <c r="U431" s="103"/>
      <c r="V431" s="99"/>
      <c r="W431" s="103"/>
      <c r="X431" s="99"/>
      <c r="Y431" s="103"/>
      <c r="Z431" s="99"/>
      <c r="AA431" s="103"/>
      <c r="AB431" s="99"/>
      <c r="AC431" s="103"/>
      <c r="AD431" s="121" t="str">
        <f t="shared" si="24"/>
        <v/>
      </c>
      <c r="AE431" s="17"/>
      <c r="AI431" s="26">
        <f>ROWS($AI$7:$AI430)</f>
        <v>424</v>
      </c>
      <c r="AJ431" s="85" t="str">
        <f>IF(OR($T431="",$G431=""),"",MAX($AJ$7:$AN430)+1)</f>
        <v/>
      </c>
      <c r="AK431" s="85" t="str">
        <f>IF(OR(V431="",$G431=""),"",MAX($AJ$7:$AN430,$AJ431:AJ431)+1)</f>
        <v/>
      </c>
      <c r="AL431" s="85" t="str">
        <f>IF(OR(X431="",$G431=""),"",MAX($AJ$7:$AN430,$AJ431:AK431)+1)</f>
        <v/>
      </c>
      <c r="AM431" s="85" t="str">
        <f>IF(OR(Z431="",$G431=""),"",MAX($AJ$7:$AN430,$AJ431:AL431)+1)</f>
        <v/>
      </c>
      <c r="AN431" s="85" t="str">
        <f>IF(OR(AB431="",$G431=""),"",MAX($AJ$7:$AN430,$AJ431:AM431)+1)</f>
        <v/>
      </c>
      <c r="AP431" s="85" t="str">
        <f>IF($G431="","",MAX($AP$7:$AP430)+1)</f>
        <v/>
      </c>
      <c r="AQ431" s="85" t="str">
        <f>IF($G431="","",IF($Q431="","",RANK($Q431,$Q$8:$Q$1000,1)+COUNTIFS($Q$8:$Q431,$Q431)-1))</f>
        <v/>
      </c>
      <c r="AR431" s="85" t="str">
        <f>IF($G431="","",IF($AW431="","",RANK($AW431,$AW$8:$AW$1000,1)+COUNTIFS($AW$8:$AW431,$AW431)-1))</f>
        <v/>
      </c>
      <c r="AS431" s="85" t="str">
        <f>IF($G431="","",IF($AX431="","",RANK($AX431,$AX$8:$AX$1000,1)+COUNTIFS($AX$8:$AX431,$AX431)-1))</f>
        <v/>
      </c>
      <c r="AU431" s="85" t="str">
        <f t="shared" si="25"/>
        <v/>
      </c>
      <c r="AW431" s="209" t="str">
        <f ca="1">IF($G431="","",IF($Q431="","",IF(AND($S431&lt;1,$Q431&lt;TODAY()),$Q431,"")))</f>
        <v/>
      </c>
      <c r="AX431" s="209" t="str">
        <f t="shared" ca="1" si="27"/>
        <v/>
      </c>
    </row>
    <row r="432" spans="1:50">
      <c r="A432" s="20" t="str">
        <f>IF('יעדים משרדיים ותקשובים'!$E$7="","",'יעדים משרדיים ותקשובים'!$E$7)</f>
        <v>משרד ראש הממשלה</v>
      </c>
      <c r="B432" s="20" t="str">
        <f>IF('יעדים משרדיים ותקשובים'!$I$9="","",'יעדים משרדיים ותקשובים'!$I$9)</f>
        <v>pmo</v>
      </c>
      <c r="C432" s="26">
        <f>ROWS($C$7:$C431)</f>
        <v>425</v>
      </c>
      <c r="D432" s="26" t="str">
        <f>IF(E432="","",INDEX('פעילויות המשרד'!$D$8:$D$150,MATCH(E432,'פעילויות המשרד'!$E$8:$E$150,0)))</f>
        <v/>
      </c>
      <c r="E432" s="17"/>
      <c r="F432" s="26" t="str">
        <f>IF(G432="","",COUNTIFS($D$8:$D432,$D432))</f>
        <v/>
      </c>
      <c r="G432" s="344" t="str">
        <f>IF(OR($E432="",$H432=""),"",IFERROR(CONCATENATE($D432,".",COUNTIFS($D$8:$D432,$D432)),"טעות בהזנה"))</f>
        <v/>
      </c>
      <c r="H432" s="102"/>
      <c r="I432" s="275" t="str">
        <f>IF($E432="","",IF($D432="","",INDEX('פעילויות המשרד'!G:G,MATCH($D432,'פעילויות המשרד'!$D:$D,0))))</f>
        <v/>
      </c>
      <c r="J432" s="275" t="str">
        <f>IF($E432="","",IF($D432="","",INDEX('פעילויות המשרד'!H:H,MATCH($D432,'פעילויות המשרד'!$D:$D,0))))</f>
        <v/>
      </c>
      <c r="K432" s="275" t="str">
        <f>IF($E432="","",IF($D432="","",INDEX('פעילויות המשרד'!K:K,MATCH($D432,'פעילויות המשרד'!$D:$D,0))))</f>
        <v/>
      </c>
      <c r="L432" s="275" t="str">
        <f>IF($E432="","",IF($D432="","",INDEX('פעילויות המשרד'!L:L,MATCH($D432,'פעילויות המשרד'!$D:$D,0))))</f>
        <v/>
      </c>
      <c r="M432" s="275" t="str">
        <f>IF($E432="","",IF($D432="","",INDEX('פעילויות המשרד'!X:X,MATCH($D432,'פעילויות המשרד'!$D:$D,0))))</f>
        <v/>
      </c>
      <c r="N432" s="102"/>
      <c r="O432" s="102"/>
      <c r="P432" s="100"/>
      <c r="Q432" s="100"/>
      <c r="R432" s="98"/>
      <c r="S432" s="101"/>
      <c r="T432" s="99"/>
      <c r="U432" s="103"/>
      <c r="V432" s="99"/>
      <c r="W432" s="103"/>
      <c r="X432" s="99"/>
      <c r="Y432" s="103"/>
      <c r="Z432" s="99"/>
      <c r="AA432" s="103"/>
      <c r="AB432" s="99"/>
      <c r="AC432" s="103"/>
      <c r="AD432" s="121" t="str">
        <f t="shared" si="24"/>
        <v/>
      </c>
      <c r="AE432" s="17"/>
      <c r="AI432" s="26">
        <f>ROWS($AI$7:$AI431)</f>
        <v>425</v>
      </c>
      <c r="AJ432" s="85" t="str">
        <f>IF(OR($T432="",$G432=""),"",MAX($AJ$7:$AN431)+1)</f>
        <v/>
      </c>
      <c r="AK432" s="85" t="str">
        <f>IF(OR(V432="",$G432=""),"",MAX($AJ$7:$AN431,$AJ432:AJ432)+1)</f>
        <v/>
      </c>
      <c r="AL432" s="85" t="str">
        <f>IF(OR(X432="",$G432=""),"",MAX($AJ$7:$AN431,$AJ432:AK432)+1)</f>
        <v/>
      </c>
      <c r="AM432" s="85" t="str">
        <f>IF(OR(Z432="",$G432=""),"",MAX($AJ$7:$AN431,$AJ432:AL432)+1)</f>
        <v/>
      </c>
      <c r="AN432" s="85" t="str">
        <f>IF(OR(AB432="",$G432=""),"",MAX($AJ$7:$AN431,$AJ432:AM432)+1)</f>
        <v/>
      </c>
      <c r="AP432" s="85" t="str">
        <f>IF($G432="","",MAX($AP$7:$AP431)+1)</f>
        <v/>
      </c>
      <c r="AQ432" s="85" t="str">
        <f>IF($G432="","",IF($Q432="","",RANK($Q432,$Q$8:$Q$1000,1)+COUNTIFS($Q$8:$Q432,$Q432)-1))</f>
        <v/>
      </c>
      <c r="AR432" s="85" t="str">
        <f>IF($G432="","",IF($AW432="","",RANK($AW432,$AW$8:$AW$1000,1)+COUNTIFS($AW$8:$AW432,$AW432)-1))</f>
        <v/>
      </c>
      <c r="AS432" s="85" t="str">
        <f>IF($G432="","",IF($AX432="","",RANK($AX432,$AX$8:$AX$1000,1)+COUNTIFS($AX$8:$AX432,$AX432)-1))</f>
        <v/>
      </c>
      <c r="AU432" s="85" t="str">
        <f t="shared" si="25"/>
        <v/>
      </c>
      <c r="AW432" s="209" t="str">
        <f ca="1">IF($G432="","",IF($Q432="","",IF(AND($S432&lt;1,$Q432&lt;TODAY()),$Q432,"")))</f>
        <v/>
      </c>
      <c r="AX432" s="209" t="str">
        <f t="shared" ca="1" si="27"/>
        <v/>
      </c>
    </row>
    <row r="433" spans="1:50">
      <c r="A433" s="20" t="str">
        <f>IF('יעדים משרדיים ותקשובים'!$E$7="","",'יעדים משרדיים ותקשובים'!$E$7)</f>
        <v>משרד ראש הממשלה</v>
      </c>
      <c r="B433" s="20" t="str">
        <f>IF('יעדים משרדיים ותקשובים'!$I$9="","",'יעדים משרדיים ותקשובים'!$I$9)</f>
        <v>pmo</v>
      </c>
      <c r="C433" s="26">
        <f>ROWS($C$7:$C432)</f>
        <v>426</v>
      </c>
      <c r="D433" s="26" t="str">
        <f>IF(E433="","",INDEX('פעילויות המשרד'!$D$8:$D$150,MATCH(E433,'פעילויות המשרד'!$E$8:$E$150,0)))</f>
        <v/>
      </c>
      <c r="E433" s="17"/>
      <c r="F433" s="26" t="str">
        <f>IF(G433="","",COUNTIFS($D$8:$D433,$D433))</f>
        <v/>
      </c>
      <c r="G433" s="344" t="str">
        <f>IF(OR($E433="",$H433=""),"",IFERROR(CONCATENATE($D433,".",COUNTIFS($D$8:$D433,$D433)),"טעות בהזנה"))</f>
        <v/>
      </c>
      <c r="H433" s="102"/>
      <c r="I433" s="275" t="str">
        <f>IF($E433="","",IF($D433="","",INDEX('פעילויות המשרד'!G:G,MATCH($D433,'פעילויות המשרד'!$D:$D,0))))</f>
        <v/>
      </c>
      <c r="J433" s="275" t="str">
        <f>IF($E433="","",IF($D433="","",INDEX('פעילויות המשרד'!H:H,MATCH($D433,'פעילויות המשרד'!$D:$D,0))))</f>
        <v/>
      </c>
      <c r="K433" s="275" t="str">
        <f>IF($E433="","",IF($D433="","",INDEX('פעילויות המשרד'!K:K,MATCH($D433,'פעילויות המשרד'!$D:$D,0))))</f>
        <v/>
      </c>
      <c r="L433" s="275" t="str">
        <f>IF($E433="","",IF($D433="","",INDEX('פעילויות המשרד'!L:L,MATCH($D433,'פעילויות המשרד'!$D:$D,0))))</f>
        <v/>
      </c>
      <c r="M433" s="275" t="str">
        <f>IF($E433="","",IF($D433="","",INDEX('פעילויות המשרד'!X:X,MATCH($D433,'פעילויות המשרד'!$D:$D,0))))</f>
        <v/>
      </c>
      <c r="N433" s="102"/>
      <c r="O433" s="102"/>
      <c r="P433" s="100"/>
      <c r="Q433" s="100"/>
      <c r="R433" s="98"/>
      <c r="S433" s="101"/>
      <c r="T433" s="99"/>
      <c r="U433" s="103"/>
      <c r="V433" s="99"/>
      <c r="W433" s="103"/>
      <c r="X433" s="99"/>
      <c r="Y433" s="103"/>
      <c r="Z433" s="99"/>
      <c r="AA433" s="103"/>
      <c r="AB433" s="99"/>
      <c r="AC433" s="103"/>
      <c r="AD433" s="121" t="str">
        <f t="shared" si="24"/>
        <v/>
      </c>
      <c r="AE433" s="17"/>
      <c r="AI433" s="26">
        <f>ROWS($AI$7:$AI432)</f>
        <v>426</v>
      </c>
      <c r="AJ433" s="85" t="str">
        <f>IF(OR($T433="",$G433=""),"",MAX($AJ$7:$AN432)+1)</f>
        <v/>
      </c>
      <c r="AK433" s="85" t="str">
        <f>IF(OR(V433="",$G433=""),"",MAX($AJ$7:$AN432,$AJ433:AJ433)+1)</f>
        <v/>
      </c>
      <c r="AL433" s="85" t="str">
        <f>IF(OR(X433="",$G433=""),"",MAX($AJ$7:$AN432,$AJ433:AK433)+1)</f>
        <v/>
      </c>
      <c r="AM433" s="85" t="str">
        <f>IF(OR(Z433="",$G433=""),"",MAX($AJ$7:$AN432,$AJ433:AL433)+1)</f>
        <v/>
      </c>
      <c r="AN433" s="85" t="str">
        <f>IF(OR(AB433="",$G433=""),"",MAX($AJ$7:$AN432,$AJ433:AM433)+1)</f>
        <v/>
      </c>
      <c r="AP433" s="85" t="str">
        <f>IF($G433="","",MAX($AP$7:$AP432)+1)</f>
        <v/>
      </c>
      <c r="AQ433" s="85" t="str">
        <f>IF($G433="","",IF($Q433="","",RANK($Q433,$Q$8:$Q$1000,1)+COUNTIFS($Q$8:$Q433,$Q433)-1))</f>
        <v/>
      </c>
      <c r="AR433" s="85" t="str">
        <f>IF($G433="","",IF($AW433="","",RANK($AW433,$AW$8:$AW$1000,1)+COUNTIFS($AW$8:$AW433,$AW433)-1))</f>
        <v/>
      </c>
      <c r="AS433" s="85" t="str">
        <f>IF($G433="","",IF($AX433="","",RANK($AX433,$AX$8:$AX$1000,1)+COUNTIFS($AX$8:$AX433,$AX433)-1))</f>
        <v/>
      </c>
      <c r="AU433" s="85" t="str">
        <f t="shared" si="25"/>
        <v/>
      </c>
      <c r="AW433" s="209" t="str">
        <f t="shared" ca="1" si="26"/>
        <v/>
      </c>
      <c r="AX433" s="209" t="str">
        <f t="shared" ca="1" si="27"/>
        <v/>
      </c>
    </row>
    <row r="434" spans="1:50">
      <c r="A434" s="20" t="str">
        <f>IF('יעדים משרדיים ותקשובים'!$E$7="","",'יעדים משרדיים ותקשובים'!$E$7)</f>
        <v>משרד ראש הממשלה</v>
      </c>
      <c r="B434" s="20" t="str">
        <f>IF('יעדים משרדיים ותקשובים'!$I$9="","",'יעדים משרדיים ותקשובים'!$I$9)</f>
        <v>pmo</v>
      </c>
      <c r="C434" s="26">
        <f>ROWS($C$7:$C433)</f>
        <v>427</v>
      </c>
      <c r="D434" s="26" t="str">
        <f>IF(E434="","",INDEX('פעילויות המשרד'!$D$8:$D$150,MATCH(E434,'פעילויות המשרד'!$E$8:$E$150,0)))</f>
        <v/>
      </c>
      <c r="E434" s="17"/>
      <c r="F434" s="26" t="str">
        <f>IF(G434="","",COUNTIFS($D$8:$D434,$D434))</f>
        <v/>
      </c>
      <c r="G434" s="344" t="str">
        <f>IF(OR($E434="",$H434=""),"",IFERROR(CONCATENATE($D434,".",COUNTIFS($D$8:$D434,$D434)),"טעות בהזנה"))</f>
        <v/>
      </c>
      <c r="H434" s="102"/>
      <c r="I434" s="275" t="str">
        <f>IF($E434="","",IF($D434="","",INDEX('פעילויות המשרד'!G:G,MATCH($D434,'פעילויות המשרד'!$D:$D,0))))</f>
        <v/>
      </c>
      <c r="J434" s="275" t="str">
        <f>IF($E434="","",IF($D434="","",INDEX('פעילויות המשרד'!H:H,MATCH($D434,'פעילויות המשרד'!$D:$D,0))))</f>
        <v/>
      </c>
      <c r="K434" s="275" t="str">
        <f>IF($E434="","",IF($D434="","",INDEX('פעילויות המשרד'!K:K,MATCH($D434,'פעילויות המשרד'!$D:$D,0))))</f>
        <v/>
      </c>
      <c r="L434" s="275" t="str">
        <f>IF($E434="","",IF($D434="","",INDEX('פעילויות המשרד'!L:L,MATCH($D434,'פעילויות המשרד'!$D:$D,0))))</f>
        <v/>
      </c>
      <c r="M434" s="275" t="str">
        <f>IF($E434="","",IF($D434="","",INDEX('פעילויות המשרד'!X:X,MATCH($D434,'פעילויות המשרד'!$D:$D,0))))</f>
        <v/>
      </c>
      <c r="N434" s="102"/>
      <c r="O434" s="102"/>
      <c r="P434" s="100"/>
      <c r="Q434" s="100"/>
      <c r="R434" s="98"/>
      <c r="S434" s="101"/>
      <c r="T434" s="99"/>
      <c r="U434" s="103"/>
      <c r="V434" s="99"/>
      <c r="W434" s="103"/>
      <c r="X434" s="99"/>
      <c r="Y434" s="103"/>
      <c r="Z434" s="99"/>
      <c r="AA434" s="103"/>
      <c r="AB434" s="99"/>
      <c r="AC434" s="103"/>
      <c r="AD434" s="121" t="str">
        <f t="shared" si="24"/>
        <v/>
      </c>
      <c r="AE434" s="17"/>
      <c r="AI434" s="26">
        <f>ROWS($AI$7:$AI433)</f>
        <v>427</v>
      </c>
      <c r="AJ434" s="85" t="str">
        <f>IF(OR($T434="",$G434=""),"",MAX($AJ$7:$AN433)+1)</f>
        <v/>
      </c>
      <c r="AK434" s="85" t="str">
        <f>IF(OR(V434="",$G434=""),"",MAX($AJ$7:$AN433,$AJ434:AJ434)+1)</f>
        <v/>
      </c>
      <c r="AL434" s="85" t="str">
        <f>IF(OR(X434="",$G434=""),"",MAX($AJ$7:$AN433,$AJ434:AK434)+1)</f>
        <v/>
      </c>
      <c r="AM434" s="85" t="str">
        <f>IF(OR(Z434="",$G434=""),"",MAX($AJ$7:$AN433,$AJ434:AL434)+1)</f>
        <v/>
      </c>
      <c r="AN434" s="85" t="str">
        <f>IF(OR(AB434="",$G434=""),"",MAX($AJ$7:$AN433,$AJ434:AM434)+1)</f>
        <v/>
      </c>
      <c r="AP434" s="85" t="str">
        <f>IF($G434="","",MAX($AP$7:$AP433)+1)</f>
        <v/>
      </c>
      <c r="AQ434" s="85" t="str">
        <f>IF($G434="","",IF($Q434="","",RANK($Q434,$Q$8:$Q$1000,1)+COUNTIFS($Q$8:$Q434,$Q434)-1))</f>
        <v/>
      </c>
      <c r="AR434" s="85" t="str">
        <f>IF($G434="","",IF($AW434="","",RANK($AW434,$AW$8:$AW$1000,1)+COUNTIFS($AW$8:$AW434,$AW434)-1))</f>
        <v/>
      </c>
      <c r="AS434" s="85" t="str">
        <f>IF($G434="","",IF($AX434="","",RANK($AX434,$AX$8:$AX$1000,1)+COUNTIFS($AX$8:$AX434,$AX434)-1))</f>
        <v/>
      </c>
      <c r="AU434" s="85" t="str">
        <f t="shared" si="25"/>
        <v/>
      </c>
      <c r="AW434" s="209" t="str">
        <f t="shared" ca="1" si="26"/>
        <v/>
      </c>
      <c r="AX434" s="209" t="str">
        <f t="shared" ca="1" si="27"/>
        <v/>
      </c>
    </row>
    <row r="435" spans="1:50">
      <c r="A435" s="20" t="str">
        <f>IF('יעדים משרדיים ותקשובים'!$E$7="","",'יעדים משרדיים ותקשובים'!$E$7)</f>
        <v>משרד ראש הממשלה</v>
      </c>
      <c r="B435" s="20" t="str">
        <f>IF('יעדים משרדיים ותקשובים'!$I$9="","",'יעדים משרדיים ותקשובים'!$I$9)</f>
        <v>pmo</v>
      </c>
      <c r="C435" s="26">
        <f>ROWS($C$7:$C434)</f>
        <v>428</v>
      </c>
      <c r="D435" s="26" t="str">
        <f>IF(E435="","",INDEX('פעילויות המשרד'!$D$8:$D$150,MATCH(E435,'פעילויות המשרד'!$E$8:$E$150,0)))</f>
        <v/>
      </c>
      <c r="E435" s="17"/>
      <c r="F435" s="26" t="str">
        <f>IF(G435="","",COUNTIFS($D$8:$D435,$D435))</f>
        <v/>
      </c>
      <c r="G435" s="344" t="str">
        <f>IF(OR($E435="",$H435=""),"",IFERROR(CONCATENATE($D435,".",COUNTIFS($D$8:$D435,$D435)),"טעות בהזנה"))</f>
        <v/>
      </c>
      <c r="H435" s="102"/>
      <c r="I435" s="275" t="str">
        <f>IF($E435="","",IF($D435="","",INDEX('פעילויות המשרד'!G:G,MATCH($D435,'פעילויות המשרד'!$D:$D,0))))</f>
        <v/>
      </c>
      <c r="J435" s="275" t="str">
        <f>IF($E435="","",IF($D435="","",INDEX('פעילויות המשרד'!H:H,MATCH($D435,'פעילויות המשרד'!$D:$D,0))))</f>
        <v/>
      </c>
      <c r="K435" s="275" t="str">
        <f>IF($E435="","",IF($D435="","",INDEX('פעילויות המשרד'!K:K,MATCH($D435,'פעילויות המשרד'!$D:$D,0))))</f>
        <v/>
      </c>
      <c r="L435" s="275" t="str">
        <f>IF($E435="","",IF($D435="","",INDEX('פעילויות המשרד'!L:L,MATCH($D435,'פעילויות המשרד'!$D:$D,0))))</f>
        <v/>
      </c>
      <c r="M435" s="275" t="str">
        <f>IF($E435="","",IF($D435="","",INDEX('פעילויות המשרד'!X:X,MATCH($D435,'פעילויות המשרד'!$D:$D,0))))</f>
        <v/>
      </c>
      <c r="N435" s="102"/>
      <c r="O435" s="102"/>
      <c r="P435" s="100"/>
      <c r="Q435" s="100"/>
      <c r="R435" s="98"/>
      <c r="S435" s="101"/>
      <c r="T435" s="99"/>
      <c r="U435" s="103"/>
      <c r="V435" s="99"/>
      <c r="W435" s="103"/>
      <c r="X435" s="99"/>
      <c r="Y435" s="103"/>
      <c r="Z435" s="99"/>
      <c r="AA435" s="103"/>
      <c r="AB435" s="99"/>
      <c r="AC435" s="103"/>
      <c r="AD435" s="121" t="str">
        <f t="shared" si="24"/>
        <v/>
      </c>
      <c r="AE435" s="17"/>
      <c r="AI435" s="26">
        <f>ROWS($AI$7:$AI434)</f>
        <v>428</v>
      </c>
      <c r="AJ435" s="85" t="str">
        <f>IF(OR($T435="",$G435=""),"",MAX($AJ$7:$AN434)+1)</f>
        <v/>
      </c>
      <c r="AK435" s="85" t="str">
        <f>IF(OR(V435="",$G435=""),"",MAX($AJ$7:$AN434,$AJ435:AJ435)+1)</f>
        <v/>
      </c>
      <c r="AL435" s="85" t="str">
        <f>IF(OR(X435="",$G435=""),"",MAX($AJ$7:$AN434,$AJ435:AK435)+1)</f>
        <v/>
      </c>
      <c r="AM435" s="85" t="str">
        <f>IF(OR(Z435="",$G435=""),"",MAX($AJ$7:$AN434,$AJ435:AL435)+1)</f>
        <v/>
      </c>
      <c r="AN435" s="85" t="str">
        <f>IF(OR(AB435="",$G435=""),"",MAX($AJ$7:$AN434,$AJ435:AM435)+1)</f>
        <v/>
      </c>
      <c r="AP435" s="85" t="str">
        <f>IF($G435="","",MAX($AP$7:$AP434)+1)</f>
        <v/>
      </c>
      <c r="AQ435" s="85" t="str">
        <f>IF($G435="","",IF($Q435="","",RANK($Q435,$Q$8:$Q$1000,1)+COUNTIFS($Q$8:$Q435,$Q435)-1))</f>
        <v/>
      </c>
      <c r="AR435" s="85" t="str">
        <f>IF($G435="","",IF($AW435="","",RANK($AW435,$AW$8:$AW$1000,1)+COUNTIFS($AW$8:$AW435,$AW435)-1))</f>
        <v/>
      </c>
      <c r="AS435" s="85" t="str">
        <f>IF($G435="","",IF($AX435="","",RANK($AX435,$AX$8:$AX$1000,1)+COUNTIFS($AX$8:$AX435,$AX435)-1))</f>
        <v/>
      </c>
      <c r="AU435" s="85" t="str">
        <f t="shared" si="25"/>
        <v/>
      </c>
      <c r="AW435" s="209" t="str">
        <f t="shared" ca="1" si="26"/>
        <v/>
      </c>
      <c r="AX435" s="209" t="str">
        <f t="shared" ca="1" si="27"/>
        <v/>
      </c>
    </row>
    <row r="436" spans="1:50">
      <c r="A436" s="20" t="str">
        <f>IF('יעדים משרדיים ותקשובים'!$E$7="","",'יעדים משרדיים ותקשובים'!$E$7)</f>
        <v>משרד ראש הממשלה</v>
      </c>
      <c r="B436" s="20" t="str">
        <f>IF('יעדים משרדיים ותקשובים'!$I$9="","",'יעדים משרדיים ותקשובים'!$I$9)</f>
        <v>pmo</v>
      </c>
      <c r="C436" s="26">
        <f>ROWS($C$7:$C435)</f>
        <v>429</v>
      </c>
      <c r="D436" s="26" t="str">
        <f>IF(E436="","",INDEX('פעילויות המשרד'!$D$8:$D$150,MATCH(E436,'פעילויות המשרד'!$E$8:$E$150,0)))</f>
        <v/>
      </c>
      <c r="E436" s="17"/>
      <c r="F436" s="26" t="str">
        <f>IF(G436="","",COUNTIFS($D$8:$D436,$D436))</f>
        <v/>
      </c>
      <c r="G436" s="344" t="str">
        <f>IF(OR($E436="",$H436=""),"",IFERROR(CONCATENATE($D436,".",COUNTIFS($D$8:$D436,$D436)),"טעות בהזנה"))</f>
        <v/>
      </c>
      <c r="H436" s="102"/>
      <c r="I436" s="275" t="str">
        <f>IF($E436="","",IF($D436="","",INDEX('פעילויות המשרד'!G:G,MATCH($D436,'פעילויות המשרד'!$D:$D,0))))</f>
        <v/>
      </c>
      <c r="J436" s="275" t="str">
        <f>IF($E436="","",IF($D436="","",INDEX('פעילויות המשרד'!H:H,MATCH($D436,'פעילויות המשרד'!$D:$D,0))))</f>
        <v/>
      </c>
      <c r="K436" s="275" t="str">
        <f>IF($E436="","",IF($D436="","",INDEX('פעילויות המשרד'!K:K,MATCH($D436,'פעילויות המשרד'!$D:$D,0))))</f>
        <v/>
      </c>
      <c r="L436" s="275" t="str">
        <f>IF($E436="","",IF($D436="","",INDEX('פעילויות המשרד'!L:L,MATCH($D436,'פעילויות המשרד'!$D:$D,0))))</f>
        <v/>
      </c>
      <c r="M436" s="275" t="str">
        <f>IF($E436="","",IF($D436="","",INDEX('פעילויות המשרד'!X:X,MATCH($D436,'פעילויות המשרד'!$D:$D,0))))</f>
        <v/>
      </c>
      <c r="N436" s="102"/>
      <c r="O436" s="102"/>
      <c r="P436" s="100"/>
      <c r="Q436" s="100"/>
      <c r="R436" s="98"/>
      <c r="S436" s="101"/>
      <c r="T436" s="99"/>
      <c r="U436" s="103"/>
      <c r="V436" s="99"/>
      <c r="W436" s="103"/>
      <c r="X436" s="99"/>
      <c r="Y436" s="103"/>
      <c r="Z436" s="99"/>
      <c r="AA436" s="103"/>
      <c r="AB436" s="99"/>
      <c r="AC436" s="103"/>
      <c r="AD436" s="121" t="str">
        <f t="shared" si="24"/>
        <v/>
      </c>
      <c r="AE436" s="17"/>
      <c r="AI436" s="26">
        <f>ROWS($AI$7:$AI435)</f>
        <v>429</v>
      </c>
      <c r="AJ436" s="85" t="str">
        <f>IF(OR($T436="",$G436=""),"",MAX($AJ$7:$AN435)+1)</f>
        <v/>
      </c>
      <c r="AK436" s="85" t="str">
        <f>IF(OR(V436="",$G436=""),"",MAX($AJ$7:$AN435,$AJ436:AJ436)+1)</f>
        <v/>
      </c>
      <c r="AL436" s="85" t="str">
        <f>IF(OR(X436="",$G436=""),"",MAX($AJ$7:$AN435,$AJ436:AK436)+1)</f>
        <v/>
      </c>
      <c r="AM436" s="85" t="str">
        <f>IF(OR(Z436="",$G436=""),"",MAX($AJ$7:$AN435,$AJ436:AL436)+1)</f>
        <v/>
      </c>
      <c r="AN436" s="85" t="str">
        <f>IF(OR(AB436="",$G436=""),"",MAX($AJ$7:$AN435,$AJ436:AM436)+1)</f>
        <v/>
      </c>
      <c r="AP436" s="85" t="str">
        <f>IF($G436="","",MAX($AP$7:$AP435)+1)</f>
        <v/>
      </c>
      <c r="AQ436" s="85" t="str">
        <f>IF($G436="","",IF($Q436="","",RANK($Q436,$Q$8:$Q$1000,1)+COUNTIFS($Q$8:$Q436,$Q436)-1))</f>
        <v/>
      </c>
      <c r="AR436" s="85" t="str">
        <f>IF($G436="","",IF($AW436="","",RANK($AW436,$AW$8:$AW$1000,1)+COUNTIFS($AW$8:$AW436,$AW436)-1))</f>
        <v/>
      </c>
      <c r="AS436" s="85" t="str">
        <f>IF($G436="","",IF($AX436="","",RANK($AX436,$AX$8:$AX$1000,1)+COUNTIFS($AX$8:$AX436,$AX436)-1))</f>
        <v/>
      </c>
      <c r="AU436" s="85" t="str">
        <f t="shared" si="25"/>
        <v/>
      </c>
      <c r="AW436" s="209" t="str">
        <f t="shared" ca="1" si="26"/>
        <v/>
      </c>
      <c r="AX436" s="209" t="str">
        <f t="shared" ca="1" si="27"/>
        <v/>
      </c>
    </row>
    <row r="437" spans="1:50">
      <c r="A437" s="20" t="str">
        <f>IF('יעדים משרדיים ותקשובים'!$E$7="","",'יעדים משרדיים ותקשובים'!$E$7)</f>
        <v>משרד ראש הממשלה</v>
      </c>
      <c r="B437" s="20" t="str">
        <f>IF('יעדים משרדיים ותקשובים'!$I$9="","",'יעדים משרדיים ותקשובים'!$I$9)</f>
        <v>pmo</v>
      </c>
      <c r="C437" s="26">
        <f>ROWS($C$7:$C436)</f>
        <v>430</v>
      </c>
      <c r="D437" s="26" t="str">
        <f>IF(E437="","",INDEX('פעילויות המשרד'!$D$8:$D$150,MATCH(E437,'פעילויות המשרד'!$E$8:$E$150,0)))</f>
        <v/>
      </c>
      <c r="E437" s="17"/>
      <c r="F437" s="26" t="str">
        <f>IF(G437="","",COUNTIFS($D$8:$D437,$D437))</f>
        <v/>
      </c>
      <c r="G437" s="344" t="str">
        <f>IF(OR($E437="",$H437=""),"",IFERROR(CONCATENATE($D437,".",COUNTIFS($D$8:$D437,$D437)),"טעות בהזנה"))</f>
        <v/>
      </c>
      <c r="H437" s="102"/>
      <c r="I437" s="275" t="str">
        <f>IF($E437="","",IF($D437="","",INDEX('פעילויות המשרד'!G:G,MATCH($D437,'פעילויות המשרד'!$D:$D,0))))</f>
        <v/>
      </c>
      <c r="J437" s="275" t="str">
        <f>IF($E437="","",IF($D437="","",INDEX('פעילויות המשרד'!H:H,MATCH($D437,'פעילויות המשרד'!$D:$D,0))))</f>
        <v/>
      </c>
      <c r="K437" s="275" t="str">
        <f>IF($E437="","",IF($D437="","",INDEX('פעילויות המשרד'!K:K,MATCH($D437,'פעילויות המשרד'!$D:$D,0))))</f>
        <v/>
      </c>
      <c r="L437" s="275" t="str">
        <f>IF($E437="","",IF($D437="","",INDEX('פעילויות המשרד'!L:L,MATCH($D437,'פעילויות המשרד'!$D:$D,0))))</f>
        <v/>
      </c>
      <c r="M437" s="275" t="str">
        <f>IF($E437="","",IF($D437="","",INDEX('פעילויות המשרד'!X:X,MATCH($D437,'פעילויות המשרד'!$D:$D,0))))</f>
        <v/>
      </c>
      <c r="N437" s="102"/>
      <c r="O437" s="102"/>
      <c r="P437" s="100"/>
      <c r="Q437" s="100"/>
      <c r="R437" s="98"/>
      <c r="S437" s="101"/>
      <c r="T437" s="99"/>
      <c r="U437" s="103"/>
      <c r="V437" s="99"/>
      <c r="W437" s="103"/>
      <c r="X437" s="99"/>
      <c r="Y437" s="103"/>
      <c r="Z437" s="99"/>
      <c r="AA437" s="103"/>
      <c r="AB437" s="99"/>
      <c r="AC437" s="103"/>
      <c r="AD437" s="121" t="str">
        <f t="shared" si="24"/>
        <v/>
      </c>
      <c r="AE437" s="17"/>
      <c r="AI437" s="26">
        <f>ROWS($AI$7:$AI436)</f>
        <v>430</v>
      </c>
      <c r="AJ437" s="85" t="str">
        <f>IF(OR($T437="",$G437=""),"",MAX($AJ$7:$AN436)+1)</f>
        <v/>
      </c>
      <c r="AK437" s="85" t="str">
        <f>IF(OR(V437="",$G437=""),"",MAX($AJ$7:$AN436,$AJ437:AJ437)+1)</f>
        <v/>
      </c>
      <c r="AL437" s="85" t="str">
        <f>IF(OR(X437="",$G437=""),"",MAX($AJ$7:$AN436,$AJ437:AK437)+1)</f>
        <v/>
      </c>
      <c r="AM437" s="85" t="str">
        <f>IF(OR(Z437="",$G437=""),"",MAX($AJ$7:$AN436,$AJ437:AL437)+1)</f>
        <v/>
      </c>
      <c r="AN437" s="85" t="str">
        <f>IF(OR(AB437="",$G437=""),"",MAX($AJ$7:$AN436,$AJ437:AM437)+1)</f>
        <v/>
      </c>
      <c r="AP437" s="85" t="str">
        <f>IF($G437="","",MAX($AP$7:$AP436)+1)</f>
        <v/>
      </c>
      <c r="AQ437" s="85" t="str">
        <f>IF($G437="","",IF($Q437="","",RANK($Q437,$Q$8:$Q$1000,1)+COUNTIFS($Q$8:$Q437,$Q437)-1))</f>
        <v/>
      </c>
      <c r="AR437" s="85" t="str">
        <f>IF($G437="","",IF($AW437="","",RANK($AW437,$AW$8:$AW$1000,1)+COUNTIFS($AW$8:$AW437,$AW437)-1))</f>
        <v/>
      </c>
      <c r="AS437" s="85" t="str">
        <f>IF($G437="","",IF($AX437="","",RANK($AX437,$AX$8:$AX$1000,1)+COUNTIFS($AX$8:$AX437,$AX437)-1))</f>
        <v/>
      </c>
      <c r="AU437" s="85" t="str">
        <f t="shared" si="25"/>
        <v/>
      </c>
      <c r="AW437" s="209" t="str">
        <f t="shared" ca="1" si="26"/>
        <v/>
      </c>
      <c r="AX437" s="209" t="str">
        <f t="shared" ca="1" si="27"/>
        <v/>
      </c>
    </row>
    <row r="438" spans="1:50">
      <c r="A438" s="20" t="str">
        <f>IF('יעדים משרדיים ותקשובים'!$E$7="","",'יעדים משרדיים ותקשובים'!$E$7)</f>
        <v>משרד ראש הממשלה</v>
      </c>
      <c r="B438" s="20" t="str">
        <f>IF('יעדים משרדיים ותקשובים'!$I$9="","",'יעדים משרדיים ותקשובים'!$I$9)</f>
        <v>pmo</v>
      </c>
      <c r="C438" s="26">
        <f>ROWS($C$7:$C437)</f>
        <v>431</v>
      </c>
      <c r="D438" s="26" t="str">
        <f>IF(E438="","",INDEX('פעילויות המשרד'!$D$8:$D$150,MATCH(E438,'פעילויות המשרד'!$E$8:$E$150,0)))</f>
        <v/>
      </c>
      <c r="E438" s="17"/>
      <c r="F438" s="26" t="str">
        <f>IF(G438="","",COUNTIFS($D$8:$D438,$D438))</f>
        <v/>
      </c>
      <c r="G438" s="344" t="str">
        <f>IF(OR($E438="",$H438=""),"",IFERROR(CONCATENATE($D438,".",COUNTIFS($D$8:$D438,$D438)),"טעות בהזנה"))</f>
        <v/>
      </c>
      <c r="H438" s="99"/>
      <c r="I438" s="275" t="str">
        <f>IF($E438="","",IF($D438="","",INDEX('פעילויות המשרד'!G:G,MATCH($D438,'פעילויות המשרד'!$D:$D,0))))</f>
        <v/>
      </c>
      <c r="J438" s="275" t="str">
        <f>IF($E438="","",IF($D438="","",INDEX('פעילויות המשרד'!H:H,MATCH($D438,'פעילויות המשרד'!$D:$D,0))))</f>
        <v/>
      </c>
      <c r="K438" s="275" t="str">
        <f>IF($E438="","",IF($D438="","",INDEX('פעילויות המשרד'!K:K,MATCH($D438,'פעילויות המשרד'!$D:$D,0))))</f>
        <v/>
      </c>
      <c r="L438" s="275" t="str">
        <f>IF($E438="","",IF($D438="","",INDEX('פעילויות המשרד'!L:L,MATCH($D438,'פעילויות המשרד'!$D:$D,0))))</f>
        <v/>
      </c>
      <c r="M438" s="275" t="str">
        <f>IF($E438="","",IF($D438="","",INDEX('פעילויות המשרד'!X:X,MATCH($D438,'פעילויות המשרד'!$D:$D,0))))</f>
        <v/>
      </c>
      <c r="N438" s="99"/>
      <c r="O438" s="99"/>
      <c r="P438" s="100"/>
      <c r="Q438" s="100"/>
      <c r="R438" s="98"/>
      <c r="S438" s="101"/>
      <c r="T438" s="99"/>
      <c r="U438" s="103"/>
      <c r="V438" s="99"/>
      <c r="W438" s="103"/>
      <c r="X438" s="99"/>
      <c r="Y438" s="103"/>
      <c r="Z438" s="99"/>
      <c r="AA438" s="103"/>
      <c r="AB438" s="99"/>
      <c r="AC438" s="103"/>
      <c r="AD438" s="121" t="str">
        <f t="shared" si="24"/>
        <v/>
      </c>
      <c r="AE438" s="92"/>
      <c r="AI438" s="26">
        <f>ROWS($AI$7:$AI437)</f>
        <v>431</v>
      </c>
      <c r="AJ438" s="85" t="str">
        <f>IF(OR($T438="",$G438=""),"",MAX($AJ$7:$AN437)+1)</f>
        <v/>
      </c>
      <c r="AK438" s="85" t="str">
        <f>IF(OR(V438="",$G438=""),"",MAX($AJ$7:$AN437,$AJ438:AJ438)+1)</f>
        <v/>
      </c>
      <c r="AL438" s="85" t="str">
        <f>IF(OR(X438="",$G438=""),"",MAX($AJ$7:$AN437,$AJ438:AK438)+1)</f>
        <v/>
      </c>
      <c r="AM438" s="85" t="str">
        <f>IF(OR(Z438="",$G438=""),"",MAX($AJ$7:$AN437,$AJ438:AL438)+1)</f>
        <v/>
      </c>
      <c r="AN438" s="85" t="str">
        <f>IF(OR(AB438="",$G438=""),"",MAX($AJ$7:$AN437,$AJ438:AM438)+1)</f>
        <v/>
      </c>
      <c r="AP438" s="85" t="str">
        <f>IF($G438="","",MAX($AP$7:$AP437)+1)</f>
        <v/>
      </c>
      <c r="AQ438" s="85" t="str">
        <f>IF($G438="","",IF($Q438="","",RANK($Q438,$Q$8:$Q$1000,1)+COUNTIFS($Q$8:$Q438,$Q438)-1))</f>
        <v/>
      </c>
      <c r="AR438" s="85" t="str">
        <f>IF($G438="","",IF($AW438="","",RANK($AW438,$AW$8:$AW$1000,1)+COUNTIFS($AW$8:$AW438,$AW438)-1))</f>
        <v/>
      </c>
      <c r="AS438" s="85" t="str">
        <f>IF($G438="","",IF($AX438="","",RANK($AX438,$AX$8:$AX$1000,1)+COUNTIFS($AX$8:$AX438,$AX438)-1))</f>
        <v/>
      </c>
      <c r="AU438" s="85" t="str">
        <f t="shared" si="25"/>
        <v/>
      </c>
      <c r="AW438" s="209" t="str">
        <f ca="1">IF($G438="","",IF($Q438="","",IF(AND($S438&lt;1,$Q438&lt;TODAY()),$Q438,"")))</f>
        <v/>
      </c>
      <c r="AX438" s="209" t="str">
        <f t="shared" ca="1" si="27"/>
        <v/>
      </c>
    </row>
    <row r="439" spans="1:50">
      <c r="A439" s="20" t="str">
        <f>IF('יעדים משרדיים ותקשובים'!$E$7="","",'יעדים משרדיים ותקשובים'!$E$7)</f>
        <v>משרד ראש הממשלה</v>
      </c>
      <c r="B439" s="20" t="str">
        <f>IF('יעדים משרדיים ותקשובים'!$I$9="","",'יעדים משרדיים ותקשובים'!$I$9)</f>
        <v>pmo</v>
      </c>
      <c r="C439" s="26">
        <f>ROWS($C$7:$C438)</f>
        <v>432</v>
      </c>
      <c r="D439" s="26" t="str">
        <f>IF(E439="","",INDEX('פעילויות המשרד'!$D$8:$D$150,MATCH(E439,'פעילויות המשרד'!$E$8:$E$150,0)))</f>
        <v/>
      </c>
      <c r="E439" s="17"/>
      <c r="F439" s="26" t="str">
        <f>IF(G439="","",COUNTIFS($D$8:$D439,$D439))</f>
        <v/>
      </c>
      <c r="G439" s="344" t="str">
        <f>IF(OR($E439="",$H439=""),"",IFERROR(CONCATENATE($D439,".",COUNTIFS($D$8:$D439,$D439)),"טעות בהזנה"))</f>
        <v/>
      </c>
      <c r="H439" s="99"/>
      <c r="I439" s="275" t="str">
        <f>IF($E439="","",IF($D439="","",INDEX('פעילויות המשרד'!G:G,MATCH($D439,'פעילויות המשרד'!$D:$D,0))))</f>
        <v/>
      </c>
      <c r="J439" s="275" t="str">
        <f>IF($E439="","",IF($D439="","",INDEX('פעילויות המשרד'!H:H,MATCH($D439,'פעילויות המשרד'!$D:$D,0))))</f>
        <v/>
      </c>
      <c r="K439" s="275" t="str">
        <f>IF($E439="","",IF($D439="","",INDEX('פעילויות המשרד'!K:K,MATCH($D439,'פעילויות המשרד'!$D:$D,0))))</f>
        <v/>
      </c>
      <c r="L439" s="275" t="str">
        <f>IF($E439="","",IF($D439="","",INDEX('פעילויות המשרד'!L:L,MATCH($D439,'פעילויות המשרד'!$D:$D,0))))</f>
        <v/>
      </c>
      <c r="M439" s="275" t="str">
        <f>IF($E439="","",IF($D439="","",INDEX('פעילויות המשרד'!X:X,MATCH($D439,'פעילויות המשרד'!$D:$D,0))))</f>
        <v/>
      </c>
      <c r="N439" s="99"/>
      <c r="O439" s="99"/>
      <c r="P439" s="100"/>
      <c r="Q439" s="100"/>
      <c r="R439" s="98"/>
      <c r="S439" s="101"/>
      <c r="T439" s="99"/>
      <c r="U439" s="103"/>
      <c r="V439" s="99"/>
      <c r="W439" s="103"/>
      <c r="X439" s="99"/>
      <c r="Y439" s="103"/>
      <c r="Z439" s="99"/>
      <c r="AA439" s="103"/>
      <c r="AB439" s="99"/>
      <c r="AC439" s="103"/>
      <c r="AD439" s="121" t="str">
        <f t="shared" si="24"/>
        <v/>
      </c>
      <c r="AE439" s="92"/>
      <c r="AI439" s="26">
        <f>ROWS($AI$7:$AI438)</f>
        <v>432</v>
      </c>
      <c r="AJ439" s="85" t="str">
        <f>IF(OR($T439="",$G439=""),"",MAX($AJ$7:$AN438)+1)</f>
        <v/>
      </c>
      <c r="AK439" s="85" t="str">
        <f>IF(OR(V439="",$G439=""),"",MAX($AJ$7:$AN438,$AJ439:AJ439)+1)</f>
        <v/>
      </c>
      <c r="AL439" s="85" t="str">
        <f>IF(OR(X439="",$G439=""),"",MAX($AJ$7:$AN438,$AJ439:AK439)+1)</f>
        <v/>
      </c>
      <c r="AM439" s="85" t="str">
        <f>IF(OR(Z439="",$G439=""),"",MAX($AJ$7:$AN438,$AJ439:AL439)+1)</f>
        <v/>
      </c>
      <c r="AN439" s="85" t="str">
        <f>IF(OR(AB439="",$G439=""),"",MAX($AJ$7:$AN438,$AJ439:AM439)+1)</f>
        <v/>
      </c>
      <c r="AP439" s="85" t="str">
        <f>IF($G439="","",MAX($AP$7:$AP438)+1)</f>
        <v/>
      </c>
      <c r="AQ439" s="85" t="str">
        <f>IF($G439="","",IF($Q439="","",RANK($Q439,$Q$8:$Q$1000,1)+COUNTIFS($Q$8:$Q439,$Q439)-1))</f>
        <v/>
      </c>
      <c r="AR439" s="85" t="str">
        <f>IF($G439="","",IF($AW439="","",RANK($AW439,$AW$8:$AW$1000,1)+COUNTIFS($AW$8:$AW439,$AW439)-1))</f>
        <v/>
      </c>
      <c r="AS439" s="85" t="str">
        <f>IF($G439="","",IF($AX439="","",RANK($AX439,$AX$8:$AX$1000,1)+COUNTIFS($AX$8:$AX439,$AX439)-1))</f>
        <v/>
      </c>
      <c r="AU439" s="85" t="str">
        <f t="shared" si="25"/>
        <v/>
      </c>
      <c r="AW439" s="209" t="str">
        <f ca="1">IF($G439="","",IF($Q439="","",IF(AND($S439&lt;1,$Q439&lt;TODAY()),$Q439,"")))</f>
        <v/>
      </c>
      <c r="AX439" s="209" t="str">
        <f t="shared" ca="1" si="27"/>
        <v/>
      </c>
    </row>
    <row r="440" spans="1:50">
      <c r="A440" s="20" t="str">
        <f>IF('יעדים משרדיים ותקשובים'!$E$7="","",'יעדים משרדיים ותקשובים'!$E$7)</f>
        <v>משרד ראש הממשלה</v>
      </c>
      <c r="B440" s="20" t="str">
        <f>IF('יעדים משרדיים ותקשובים'!$I$9="","",'יעדים משרדיים ותקשובים'!$I$9)</f>
        <v>pmo</v>
      </c>
      <c r="C440" s="26">
        <f>ROWS($C$7:$C439)</f>
        <v>433</v>
      </c>
      <c r="D440" s="26" t="str">
        <f>IF(E440="","",INDEX('פעילויות המשרד'!$D$8:$D$150,MATCH(E440,'פעילויות המשרד'!$E$8:$E$150,0)))</f>
        <v/>
      </c>
      <c r="E440" s="17"/>
      <c r="F440" s="26" t="str">
        <f>IF(G440="","",COUNTIFS($D$8:$D440,$D440))</f>
        <v/>
      </c>
      <c r="G440" s="344" t="str">
        <f>IF(OR($E440="",$H440=""),"",IFERROR(CONCATENATE($D440,".",COUNTIFS($D$8:$D440,$D440)),"טעות בהזנה"))</f>
        <v/>
      </c>
      <c r="H440" s="99"/>
      <c r="I440" s="275" t="str">
        <f>IF($E440="","",IF($D440="","",INDEX('פעילויות המשרד'!G:G,MATCH($D440,'פעילויות המשרד'!$D:$D,0))))</f>
        <v/>
      </c>
      <c r="J440" s="275" t="str">
        <f>IF($E440="","",IF($D440="","",INDEX('פעילויות המשרד'!H:H,MATCH($D440,'פעילויות המשרד'!$D:$D,0))))</f>
        <v/>
      </c>
      <c r="K440" s="275" t="str">
        <f>IF($E440="","",IF($D440="","",INDEX('פעילויות המשרד'!K:K,MATCH($D440,'פעילויות המשרד'!$D:$D,0))))</f>
        <v/>
      </c>
      <c r="L440" s="275" t="str">
        <f>IF($E440="","",IF($D440="","",INDEX('פעילויות המשרד'!L:L,MATCH($D440,'פעילויות המשרד'!$D:$D,0))))</f>
        <v/>
      </c>
      <c r="M440" s="275" t="str">
        <f>IF($E440="","",IF($D440="","",INDEX('פעילויות המשרד'!X:X,MATCH($D440,'פעילויות המשרד'!$D:$D,0))))</f>
        <v/>
      </c>
      <c r="N440" s="99"/>
      <c r="O440" s="99"/>
      <c r="P440" s="100"/>
      <c r="Q440" s="100"/>
      <c r="R440" s="98"/>
      <c r="S440" s="101"/>
      <c r="T440" s="99"/>
      <c r="U440" s="103"/>
      <c r="V440" s="99"/>
      <c r="W440" s="103"/>
      <c r="X440" s="99"/>
      <c r="Y440" s="103"/>
      <c r="Z440" s="99"/>
      <c r="AA440" s="103"/>
      <c r="AB440" s="99"/>
      <c r="AC440" s="103"/>
      <c r="AD440" s="121" t="str">
        <f t="shared" si="24"/>
        <v/>
      </c>
      <c r="AE440" s="92"/>
      <c r="AI440" s="26">
        <f>ROWS($AI$7:$AI439)</f>
        <v>433</v>
      </c>
      <c r="AJ440" s="85" t="str">
        <f>IF(OR($T440="",$G440=""),"",MAX($AJ$7:$AN439)+1)</f>
        <v/>
      </c>
      <c r="AK440" s="85" t="str">
        <f>IF(OR(V440="",$G440=""),"",MAX($AJ$7:$AN439,$AJ440:AJ440)+1)</f>
        <v/>
      </c>
      <c r="AL440" s="85" t="str">
        <f>IF(OR(X440="",$G440=""),"",MAX($AJ$7:$AN439,$AJ440:AK440)+1)</f>
        <v/>
      </c>
      <c r="AM440" s="85" t="str">
        <f>IF(OR(Z440="",$G440=""),"",MAX($AJ$7:$AN439,$AJ440:AL440)+1)</f>
        <v/>
      </c>
      <c r="AN440" s="85" t="str">
        <f>IF(OR(AB440="",$G440=""),"",MAX($AJ$7:$AN439,$AJ440:AM440)+1)</f>
        <v/>
      </c>
      <c r="AP440" s="85" t="str">
        <f>IF($G440="","",MAX($AP$7:$AP439)+1)</f>
        <v/>
      </c>
      <c r="AQ440" s="85" t="str">
        <f>IF($G440="","",IF($Q440="","",RANK($Q440,$Q$8:$Q$1000,1)+COUNTIFS($Q$8:$Q440,$Q440)-1))</f>
        <v/>
      </c>
      <c r="AR440" s="85" t="str">
        <f>IF($G440="","",IF($AW440="","",RANK($AW440,$AW$8:$AW$1000,1)+COUNTIFS($AW$8:$AW440,$AW440)-1))</f>
        <v/>
      </c>
      <c r="AS440" s="85" t="str">
        <f>IF($G440="","",IF($AX440="","",RANK($AX440,$AX$8:$AX$1000,1)+COUNTIFS($AX$8:$AX440,$AX440)-1))</f>
        <v/>
      </c>
      <c r="AU440" s="85" t="str">
        <f t="shared" si="25"/>
        <v/>
      </c>
      <c r="AW440" s="209" t="str">
        <f ca="1">IF($G440="","",IF($Q440="","",IF(AND($S440&lt;1,$Q440&lt;TODAY()),$Q440,"")))</f>
        <v/>
      </c>
      <c r="AX440" s="209" t="str">
        <f t="shared" ca="1" si="27"/>
        <v/>
      </c>
    </row>
    <row r="441" spans="1:50">
      <c r="A441" s="20" t="str">
        <f>IF('יעדים משרדיים ותקשובים'!$E$7="","",'יעדים משרדיים ותקשובים'!$E$7)</f>
        <v>משרד ראש הממשלה</v>
      </c>
      <c r="B441" s="20" t="str">
        <f>IF('יעדים משרדיים ותקשובים'!$I$9="","",'יעדים משרדיים ותקשובים'!$I$9)</f>
        <v>pmo</v>
      </c>
      <c r="C441" s="26">
        <f>ROWS($C$7:$C440)</f>
        <v>434</v>
      </c>
      <c r="D441" s="26" t="str">
        <f>IF(E441="","",INDEX('פעילויות המשרד'!$D$8:$D$150,MATCH(E441,'פעילויות המשרד'!$E$8:$E$150,0)))</f>
        <v/>
      </c>
      <c r="E441" s="17"/>
      <c r="F441" s="26" t="str">
        <f>IF(G441="","",COUNTIFS($D$8:$D441,$D441))</f>
        <v/>
      </c>
      <c r="G441" s="344" t="str">
        <f>IF(OR($E441="",$H441=""),"",IFERROR(CONCATENATE($D441,".",COUNTIFS($D$8:$D441,$D441)),"טעות בהזנה"))</f>
        <v/>
      </c>
      <c r="H441" s="102"/>
      <c r="I441" s="275" t="str">
        <f>IF($E441="","",IF($D441="","",INDEX('פעילויות המשרד'!G:G,MATCH($D441,'פעילויות המשרד'!$D:$D,0))))</f>
        <v/>
      </c>
      <c r="J441" s="275" t="str">
        <f>IF($E441="","",IF($D441="","",INDEX('פעילויות המשרד'!H:H,MATCH($D441,'פעילויות המשרד'!$D:$D,0))))</f>
        <v/>
      </c>
      <c r="K441" s="275" t="str">
        <f>IF($E441="","",IF($D441="","",INDEX('פעילויות המשרד'!K:K,MATCH($D441,'פעילויות המשרד'!$D:$D,0))))</f>
        <v/>
      </c>
      <c r="L441" s="275" t="str">
        <f>IF($E441="","",IF($D441="","",INDEX('פעילויות המשרד'!L:L,MATCH($D441,'פעילויות המשרד'!$D:$D,0))))</f>
        <v/>
      </c>
      <c r="M441" s="275" t="str">
        <f>IF($E441="","",IF($D441="","",INDEX('פעילויות המשרד'!X:X,MATCH($D441,'פעילויות המשרד'!$D:$D,0))))</f>
        <v/>
      </c>
      <c r="N441" s="102"/>
      <c r="O441" s="102"/>
      <c r="P441" s="100"/>
      <c r="Q441" s="100"/>
      <c r="R441" s="98"/>
      <c r="S441" s="101"/>
      <c r="T441" s="99"/>
      <c r="U441" s="103"/>
      <c r="V441" s="99"/>
      <c r="W441" s="103"/>
      <c r="X441" s="99"/>
      <c r="Y441" s="103"/>
      <c r="Z441" s="99"/>
      <c r="AA441" s="103"/>
      <c r="AB441" s="99"/>
      <c r="AC441" s="103"/>
      <c r="AD441" s="121" t="str">
        <f t="shared" si="24"/>
        <v/>
      </c>
      <c r="AE441" s="17"/>
      <c r="AI441" s="26">
        <f>ROWS($AI$7:$AI440)</f>
        <v>434</v>
      </c>
      <c r="AJ441" s="85" t="str">
        <f>IF(OR($T441="",$G441=""),"",MAX($AJ$7:$AN440)+1)</f>
        <v/>
      </c>
      <c r="AK441" s="85" t="str">
        <f>IF(OR(V441="",$G441=""),"",MAX($AJ$7:$AN440,$AJ441:AJ441)+1)</f>
        <v/>
      </c>
      <c r="AL441" s="85" t="str">
        <f>IF(OR(X441="",$G441=""),"",MAX($AJ$7:$AN440,$AJ441:AK441)+1)</f>
        <v/>
      </c>
      <c r="AM441" s="85" t="str">
        <f>IF(OR(Z441="",$G441=""),"",MAX($AJ$7:$AN440,$AJ441:AL441)+1)</f>
        <v/>
      </c>
      <c r="AN441" s="85" t="str">
        <f>IF(OR(AB441="",$G441=""),"",MAX($AJ$7:$AN440,$AJ441:AM441)+1)</f>
        <v/>
      </c>
      <c r="AP441" s="85" t="str">
        <f>IF($G441="","",MAX($AP$7:$AP440)+1)</f>
        <v/>
      </c>
      <c r="AQ441" s="85" t="str">
        <f>IF($G441="","",IF($Q441="","",RANK($Q441,$Q$8:$Q$1000,1)+COUNTIFS($Q$8:$Q441,$Q441)-1))</f>
        <v/>
      </c>
      <c r="AR441" s="85" t="str">
        <f>IF($G441="","",IF($AW441="","",RANK($AW441,$AW$8:$AW$1000,1)+COUNTIFS($AW$8:$AW441,$AW441)-1))</f>
        <v/>
      </c>
      <c r="AS441" s="85" t="str">
        <f>IF($G441="","",IF($AX441="","",RANK($AX441,$AX$8:$AX$1000,1)+COUNTIFS($AX$8:$AX441,$AX441)-1))</f>
        <v/>
      </c>
      <c r="AU441" s="85" t="str">
        <f t="shared" si="25"/>
        <v/>
      </c>
      <c r="AW441" s="209" t="str">
        <f ca="1">IF($G441="","",IF($Q441="","",IF(AND($S441&lt;1,$Q441&lt;TODAY()),$Q441,"")))</f>
        <v/>
      </c>
      <c r="AX441" s="209" t="str">
        <f t="shared" ca="1" si="27"/>
        <v/>
      </c>
    </row>
    <row r="442" spans="1:50">
      <c r="A442" s="20" t="str">
        <f>IF('יעדים משרדיים ותקשובים'!$E$7="","",'יעדים משרדיים ותקשובים'!$E$7)</f>
        <v>משרד ראש הממשלה</v>
      </c>
      <c r="B442" s="20" t="str">
        <f>IF('יעדים משרדיים ותקשובים'!$I$9="","",'יעדים משרדיים ותקשובים'!$I$9)</f>
        <v>pmo</v>
      </c>
      <c r="C442" s="26">
        <f>ROWS($C$7:$C441)</f>
        <v>435</v>
      </c>
      <c r="D442" s="26" t="str">
        <f>IF(E442="","",INDEX('פעילויות המשרד'!$D$8:$D$150,MATCH(E442,'פעילויות המשרד'!$E$8:$E$150,0)))</f>
        <v/>
      </c>
      <c r="E442" s="17"/>
      <c r="F442" s="26" t="str">
        <f>IF(G442="","",COUNTIFS($D$8:$D442,$D442))</f>
        <v/>
      </c>
      <c r="G442" s="344" t="str">
        <f>IF(OR($E442="",$H442=""),"",IFERROR(CONCATENATE($D442,".",COUNTIFS($D$8:$D442,$D442)),"טעות בהזנה"))</f>
        <v/>
      </c>
      <c r="H442" s="102"/>
      <c r="I442" s="275" t="str">
        <f>IF($E442="","",IF($D442="","",INDEX('פעילויות המשרד'!G:G,MATCH($D442,'פעילויות המשרד'!$D:$D,0))))</f>
        <v/>
      </c>
      <c r="J442" s="275" t="str">
        <f>IF($E442="","",IF($D442="","",INDEX('פעילויות המשרד'!H:H,MATCH($D442,'פעילויות המשרד'!$D:$D,0))))</f>
        <v/>
      </c>
      <c r="K442" s="275" t="str">
        <f>IF($E442="","",IF($D442="","",INDEX('פעילויות המשרד'!K:K,MATCH($D442,'פעילויות המשרד'!$D:$D,0))))</f>
        <v/>
      </c>
      <c r="L442" s="275" t="str">
        <f>IF($E442="","",IF($D442="","",INDEX('פעילויות המשרד'!L:L,MATCH($D442,'פעילויות המשרד'!$D:$D,0))))</f>
        <v/>
      </c>
      <c r="M442" s="275" t="str">
        <f>IF($E442="","",IF($D442="","",INDEX('פעילויות המשרד'!X:X,MATCH($D442,'פעילויות המשרד'!$D:$D,0))))</f>
        <v/>
      </c>
      <c r="N442" s="102"/>
      <c r="O442" s="102"/>
      <c r="P442" s="100"/>
      <c r="Q442" s="100"/>
      <c r="R442" s="98"/>
      <c r="S442" s="101"/>
      <c r="T442" s="99"/>
      <c r="U442" s="103"/>
      <c r="V442" s="99"/>
      <c r="W442" s="103"/>
      <c r="X442" s="99"/>
      <c r="Y442" s="103"/>
      <c r="Z442" s="99"/>
      <c r="AA442" s="103"/>
      <c r="AB442" s="99"/>
      <c r="AC442" s="103"/>
      <c r="AD442" s="121" t="str">
        <f t="shared" si="24"/>
        <v/>
      </c>
      <c r="AE442" s="17"/>
      <c r="AI442" s="26">
        <f>ROWS($AI$7:$AI441)</f>
        <v>435</v>
      </c>
      <c r="AJ442" s="85" t="str">
        <f>IF(OR($T442="",$G442=""),"",MAX($AJ$7:$AN441)+1)</f>
        <v/>
      </c>
      <c r="AK442" s="85" t="str">
        <f>IF(OR(V442="",$G442=""),"",MAX($AJ$7:$AN441,$AJ442:AJ442)+1)</f>
        <v/>
      </c>
      <c r="AL442" s="85" t="str">
        <f>IF(OR(X442="",$G442=""),"",MAX($AJ$7:$AN441,$AJ442:AK442)+1)</f>
        <v/>
      </c>
      <c r="AM442" s="85" t="str">
        <f>IF(OR(Z442="",$G442=""),"",MAX($AJ$7:$AN441,$AJ442:AL442)+1)</f>
        <v/>
      </c>
      <c r="AN442" s="85" t="str">
        <f>IF(OR(AB442="",$G442=""),"",MAX($AJ$7:$AN441,$AJ442:AM442)+1)</f>
        <v/>
      </c>
      <c r="AP442" s="85" t="str">
        <f>IF($G442="","",MAX($AP$7:$AP441)+1)</f>
        <v/>
      </c>
      <c r="AQ442" s="85" t="str">
        <f>IF($G442="","",IF($Q442="","",RANK($Q442,$Q$8:$Q$1000,1)+COUNTIFS($Q$8:$Q442,$Q442)-1))</f>
        <v/>
      </c>
      <c r="AR442" s="85" t="str">
        <f>IF($G442="","",IF($AW442="","",RANK($AW442,$AW$8:$AW$1000,1)+COUNTIFS($AW$8:$AW442,$AW442)-1))</f>
        <v/>
      </c>
      <c r="AS442" s="85" t="str">
        <f>IF($G442="","",IF($AX442="","",RANK($AX442,$AX$8:$AX$1000,1)+COUNTIFS($AX$8:$AX442,$AX442)-1))</f>
        <v/>
      </c>
      <c r="AU442" s="85" t="str">
        <f t="shared" si="25"/>
        <v/>
      </c>
      <c r="AW442" s="209" t="str">
        <f ca="1">IF($G442="","",IF($Q442="","",IF(AND($S442&lt;1,$Q442&lt;TODAY()),$Q442,"")))</f>
        <v/>
      </c>
      <c r="AX442" s="209" t="str">
        <f t="shared" ca="1" si="27"/>
        <v/>
      </c>
    </row>
    <row r="443" spans="1:50">
      <c r="A443" s="20" t="str">
        <f>IF('יעדים משרדיים ותקשובים'!$E$7="","",'יעדים משרדיים ותקשובים'!$E$7)</f>
        <v>משרד ראש הממשלה</v>
      </c>
      <c r="B443" s="20" t="str">
        <f>IF('יעדים משרדיים ותקשובים'!$I$9="","",'יעדים משרדיים ותקשובים'!$I$9)</f>
        <v>pmo</v>
      </c>
      <c r="C443" s="26">
        <f>ROWS($C$7:$C442)</f>
        <v>436</v>
      </c>
      <c r="D443" s="26" t="str">
        <f>IF(E443="","",INDEX('פעילויות המשרד'!$D$8:$D$150,MATCH(E443,'פעילויות המשרד'!$E$8:$E$150,0)))</f>
        <v/>
      </c>
      <c r="E443" s="17"/>
      <c r="F443" s="26" t="str">
        <f>IF(G443="","",COUNTIFS($D$8:$D443,$D443))</f>
        <v/>
      </c>
      <c r="G443" s="344" t="str">
        <f>IF(OR($E443="",$H443=""),"",IFERROR(CONCATENATE($D443,".",COUNTIFS($D$8:$D443,$D443)),"טעות בהזנה"))</f>
        <v/>
      </c>
      <c r="H443" s="102"/>
      <c r="I443" s="275" t="str">
        <f>IF($E443="","",IF($D443="","",INDEX('פעילויות המשרד'!G:G,MATCH($D443,'פעילויות המשרד'!$D:$D,0))))</f>
        <v/>
      </c>
      <c r="J443" s="275" t="str">
        <f>IF($E443="","",IF($D443="","",INDEX('פעילויות המשרד'!H:H,MATCH($D443,'פעילויות המשרד'!$D:$D,0))))</f>
        <v/>
      </c>
      <c r="K443" s="275" t="str">
        <f>IF($E443="","",IF($D443="","",INDEX('פעילויות המשרד'!K:K,MATCH($D443,'פעילויות המשרד'!$D:$D,0))))</f>
        <v/>
      </c>
      <c r="L443" s="275" t="str">
        <f>IF($E443="","",IF($D443="","",INDEX('פעילויות המשרד'!L:L,MATCH($D443,'פעילויות המשרד'!$D:$D,0))))</f>
        <v/>
      </c>
      <c r="M443" s="275" t="str">
        <f>IF($E443="","",IF($D443="","",INDEX('פעילויות המשרד'!X:X,MATCH($D443,'פעילויות המשרד'!$D:$D,0))))</f>
        <v/>
      </c>
      <c r="N443" s="102"/>
      <c r="O443" s="102"/>
      <c r="P443" s="100"/>
      <c r="Q443" s="100"/>
      <c r="R443" s="98"/>
      <c r="S443" s="101"/>
      <c r="T443" s="99"/>
      <c r="U443" s="103"/>
      <c r="V443" s="99"/>
      <c r="W443" s="103"/>
      <c r="X443" s="99"/>
      <c r="Y443" s="103"/>
      <c r="Z443" s="99"/>
      <c r="AA443" s="103"/>
      <c r="AB443" s="99"/>
      <c r="AC443" s="103"/>
      <c r="AD443" s="121" t="str">
        <f t="shared" si="24"/>
        <v/>
      </c>
      <c r="AE443" s="17"/>
      <c r="AI443" s="26">
        <f>ROWS($AI$7:$AI442)</f>
        <v>436</v>
      </c>
      <c r="AJ443" s="85" t="str">
        <f>IF(OR($T443="",$G443=""),"",MAX($AJ$7:$AN442)+1)</f>
        <v/>
      </c>
      <c r="AK443" s="85" t="str">
        <f>IF(OR(V443="",$G443=""),"",MAX($AJ$7:$AN442,$AJ443:AJ443)+1)</f>
        <v/>
      </c>
      <c r="AL443" s="85" t="str">
        <f>IF(OR(X443="",$G443=""),"",MAX($AJ$7:$AN442,$AJ443:AK443)+1)</f>
        <v/>
      </c>
      <c r="AM443" s="85" t="str">
        <f>IF(OR(Z443="",$G443=""),"",MAX($AJ$7:$AN442,$AJ443:AL443)+1)</f>
        <v/>
      </c>
      <c r="AN443" s="85" t="str">
        <f>IF(OR(AB443="",$G443=""),"",MAX($AJ$7:$AN442,$AJ443:AM443)+1)</f>
        <v/>
      </c>
      <c r="AP443" s="85" t="str">
        <f>IF($G443="","",MAX($AP$7:$AP442)+1)</f>
        <v/>
      </c>
      <c r="AQ443" s="85" t="str">
        <f>IF($G443="","",IF($Q443="","",RANK($Q443,$Q$8:$Q$1000,1)+COUNTIFS($Q$8:$Q443,$Q443)-1))</f>
        <v/>
      </c>
      <c r="AR443" s="85" t="str">
        <f>IF($G443="","",IF($AW443="","",RANK($AW443,$AW$8:$AW$1000,1)+COUNTIFS($AW$8:$AW443,$AW443)-1))</f>
        <v/>
      </c>
      <c r="AS443" s="85" t="str">
        <f>IF($G443="","",IF($AX443="","",RANK($AX443,$AX$8:$AX$1000,1)+COUNTIFS($AX$8:$AX443,$AX443)-1))</f>
        <v/>
      </c>
      <c r="AU443" s="85" t="str">
        <f t="shared" si="25"/>
        <v/>
      </c>
      <c r="AW443" s="209" t="str">
        <f t="shared" ca="1" si="26"/>
        <v/>
      </c>
      <c r="AX443" s="209" t="str">
        <f t="shared" ca="1" si="27"/>
        <v/>
      </c>
    </row>
    <row r="444" spans="1:50">
      <c r="A444" s="20" t="str">
        <f>IF('יעדים משרדיים ותקשובים'!$E$7="","",'יעדים משרדיים ותקשובים'!$E$7)</f>
        <v>משרד ראש הממשלה</v>
      </c>
      <c r="B444" s="20" t="str">
        <f>IF('יעדים משרדיים ותקשובים'!$I$9="","",'יעדים משרדיים ותקשובים'!$I$9)</f>
        <v>pmo</v>
      </c>
      <c r="C444" s="26">
        <f>ROWS($C$7:$C443)</f>
        <v>437</v>
      </c>
      <c r="D444" s="26" t="str">
        <f>IF(E444="","",INDEX('פעילויות המשרד'!$D$8:$D$150,MATCH(E444,'פעילויות המשרד'!$E$8:$E$150,0)))</f>
        <v/>
      </c>
      <c r="E444" s="17"/>
      <c r="F444" s="26" t="str">
        <f>IF(G444="","",COUNTIFS($D$8:$D444,$D444))</f>
        <v/>
      </c>
      <c r="G444" s="344" t="str">
        <f>IF(OR($E444="",$H444=""),"",IFERROR(CONCATENATE($D444,".",COUNTIFS($D$8:$D444,$D444)),"טעות בהזנה"))</f>
        <v/>
      </c>
      <c r="H444" s="102"/>
      <c r="I444" s="275" t="str">
        <f>IF($E444="","",IF($D444="","",INDEX('פעילויות המשרד'!G:G,MATCH($D444,'פעילויות המשרד'!$D:$D,0))))</f>
        <v/>
      </c>
      <c r="J444" s="275" t="str">
        <f>IF($E444="","",IF($D444="","",INDEX('פעילויות המשרד'!H:H,MATCH($D444,'פעילויות המשרד'!$D:$D,0))))</f>
        <v/>
      </c>
      <c r="K444" s="275" t="str">
        <f>IF($E444="","",IF($D444="","",INDEX('פעילויות המשרד'!K:K,MATCH($D444,'פעילויות המשרד'!$D:$D,0))))</f>
        <v/>
      </c>
      <c r="L444" s="275" t="str">
        <f>IF($E444="","",IF($D444="","",INDEX('פעילויות המשרד'!L:L,MATCH($D444,'פעילויות המשרד'!$D:$D,0))))</f>
        <v/>
      </c>
      <c r="M444" s="275" t="str">
        <f>IF($E444="","",IF($D444="","",INDEX('פעילויות המשרד'!X:X,MATCH($D444,'פעילויות המשרד'!$D:$D,0))))</f>
        <v/>
      </c>
      <c r="N444" s="102"/>
      <c r="O444" s="102"/>
      <c r="P444" s="100"/>
      <c r="Q444" s="100"/>
      <c r="R444" s="98"/>
      <c r="S444" s="101"/>
      <c r="T444" s="99"/>
      <c r="U444" s="103"/>
      <c r="V444" s="99"/>
      <c r="W444" s="103"/>
      <c r="X444" s="99"/>
      <c r="Y444" s="103"/>
      <c r="Z444" s="99"/>
      <c r="AA444" s="103"/>
      <c r="AB444" s="99"/>
      <c r="AC444" s="103"/>
      <c r="AD444" s="121" t="str">
        <f t="shared" si="24"/>
        <v/>
      </c>
      <c r="AE444" s="17"/>
      <c r="AI444" s="26">
        <f>ROWS($AI$7:$AI443)</f>
        <v>437</v>
      </c>
      <c r="AJ444" s="85" t="str">
        <f>IF(OR($T444="",$G444=""),"",MAX($AJ$7:$AN443)+1)</f>
        <v/>
      </c>
      <c r="AK444" s="85" t="str">
        <f>IF(OR(V444="",$G444=""),"",MAX($AJ$7:$AN443,$AJ444:AJ444)+1)</f>
        <v/>
      </c>
      <c r="AL444" s="85" t="str">
        <f>IF(OR(X444="",$G444=""),"",MAX($AJ$7:$AN443,$AJ444:AK444)+1)</f>
        <v/>
      </c>
      <c r="AM444" s="85" t="str">
        <f>IF(OR(Z444="",$G444=""),"",MAX($AJ$7:$AN443,$AJ444:AL444)+1)</f>
        <v/>
      </c>
      <c r="AN444" s="85" t="str">
        <f>IF(OR(AB444="",$G444=""),"",MAX($AJ$7:$AN443,$AJ444:AM444)+1)</f>
        <v/>
      </c>
      <c r="AP444" s="85" t="str">
        <f>IF($G444="","",MAX($AP$7:$AP443)+1)</f>
        <v/>
      </c>
      <c r="AQ444" s="85" t="str">
        <f>IF($G444="","",IF($Q444="","",RANK($Q444,$Q$8:$Q$1000,1)+COUNTIFS($Q$8:$Q444,$Q444)-1))</f>
        <v/>
      </c>
      <c r="AR444" s="85" t="str">
        <f>IF($G444="","",IF($AW444="","",RANK($AW444,$AW$8:$AW$1000,1)+COUNTIFS($AW$8:$AW444,$AW444)-1))</f>
        <v/>
      </c>
      <c r="AS444" s="85" t="str">
        <f>IF($G444="","",IF($AX444="","",RANK($AX444,$AX$8:$AX$1000,1)+COUNTIFS($AX$8:$AX444,$AX444)-1))</f>
        <v/>
      </c>
      <c r="AU444" s="85" t="str">
        <f t="shared" si="25"/>
        <v/>
      </c>
      <c r="AW444" s="209" t="str">
        <f t="shared" ca="1" si="26"/>
        <v/>
      </c>
      <c r="AX444" s="209" t="str">
        <f t="shared" ca="1" si="27"/>
        <v/>
      </c>
    </row>
    <row r="445" spans="1:50">
      <c r="A445" s="20" t="str">
        <f>IF('יעדים משרדיים ותקשובים'!$E$7="","",'יעדים משרדיים ותקשובים'!$E$7)</f>
        <v>משרד ראש הממשלה</v>
      </c>
      <c r="B445" s="20" t="str">
        <f>IF('יעדים משרדיים ותקשובים'!$I$9="","",'יעדים משרדיים ותקשובים'!$I$9)</f>
        <v>pmo</v>
      </c>
      <c r="C445" s="26">
        <f>ROWS($C$7:$C444)</f>
        <v>438</v>
      </c>
      <c r="D445" s="26" t="str">
        <f>IF(E445="","",INDEX('פעילויות המשרד'!$D$8:$D$150,MATCH(E445,'פעילויות המשרד'!$E$8:$E$150,0)))</f>
        <v/>
      </c>
      <c r="E445" s="17"/>
      <c r="F445" s="26" t="str">
        <f>IF(G445="","",COUNTIFS($D$8:$D445,$D445))</f>
        <v/>
      </c>
      <c r="G445" s="344" t="str">
        <f>IF(OR($E445="",$H445=""),"",IFERROR(CONCATENATE($D445,".",COUNTIFS($D$8:$D445,$D445)),"טעות בהזנה"))</f>
        <v/>
      </c>
      <c r="H445" s="102"/>
      <c r="I445" s="275" t="str">
        <f>IF($E445="","",IF($D445="","",INDEX('פעילויות המשרד'!G:G,MATCH($D445,'פעילויות המשרד'!$D:$D,0))))</f>
        <v/>
      </c>
      <c r="J445" s="275" t="str">
        <f>IF($E445="","",IF($D445="","",INDEX('פעילויות המשרד'!H:H,MATCH($D445,'פעילויות המשרד'!$D:$D,0))))</f>
        <v/>
      </c>
      <c r="K445" s="275" t="str">
        <f>IF($E445="","",IF($D445="","",INDEX('פעילויות המשרד'!K:K,MATCH($D445,'פעילויות המשרד'!$D:$D,0))))</f>
        <v/>
      </c>
      <c r="L445" s="275" t="str">
        <f>IF($E445="","",IF($D445="","",INDEX('פעילויות המשרד'!L:L,MATCH($D445,'פעילויות המשרד'!$D:$D,0))))</f>
        <v/>
      </c>
      <c r="M445" s="275" t="str">
        <f>IF($E445="","",IF($D445="","",INDEX('פעילויות המשרד'!X:X,MATCH($D445,'פעילויות המשרד'!$D:$D,0))))</f>
        <v/>
      </c>
      <c r="N445" s="102"/>
      <c r="O445" s="102"/>
      <c r="P445" s="100"/>
      <c r="Q445" s="100"/>
      <c r="R445" s="98"/>
      <c r="S445" s="101"/>
      <c r="T445" s="99"/>
      <c r="U445" s="103"/>
      <c r="V445" s="99"/>
      <c r="W445" s="103"/>
      <c r="X445" s="99"/>
      <c r="Y445" s="103"/>
      <c r="Z445" s="99"/>
      <c r="AA445" s="103"/>
      <c r="AB445" s="99"/>
      <c r="AC445" s="103"/>
      <c r="AD445" s="121" t="str">
        <f t="shared" si="24"/>
        <v/>
      </c>
      <c r="AE445" s="17"/>
      <c r="AI445" s="26">
        <f>ROWS($AI$7:$AI444)</f>
        <v>438</v>
      </c>
      <c r="AJ445" s="85" t="str">
        <f>IF(OR($T445="",$G445=""),"",MAX($AJ$7:$AN444)+1)</f>
        <v/>
      </c>
      <c r="AK445" s="85" t="str">
        <f>IF(OR(V445="",$G445=""),"",MAX($AJ$7:$AN444,$AJ445:AJ445)+1)</f>
        <v/>
      </c>
      <c r="AL445" s="85" t="str">
        <f>IF(OR(X445="",$G445=""),"",MAX($AJ$7:$AN444,$AJ445:AK445)+1)</f>
        <v/>
      </c>
      <c r="AM445" s="85" t="str">
        <f>IF(OR(Z445="",$G445=""),"",MAX($AJ$7:$AN444,$AJ445:AL445)+1)</f>
        <v/>
      </c>
      <c r="AN445" s="85" t="str">
        <f>IF(OR(AB445="",$G445=""),"",MAX($AJ$7:$AN444,$AJ445:AM445)+1)</f>
        <v/>
      </c>
      <c r="AP445" s="85" t="str">
        <f>IF($G445="","",MAX($AP$7:$AP444)+1)</f>
        <v/>
      </c>
      <c r="AQ445" s="85" t="str">
        <f>IF($G445="","",IF($Q445="","",RANK($Q445,$Q$8:$Q$1000,1)+COUNTIFS($Q$8:$Q445,$Q445)-1))</f>
        <v/>
      </c>
      <c r="AR445" s="85" t="str">
        <f>IF($G445="","",IF($AW445="","",RANK($AW445,$AW$8:$AW$1000,1)+COUNTIFS($AW$8:$AW445,$AW445)-1))</f>
        <v/>
      </c>
      <c r="AS445" s="85" t="str">
        <f>IF($G445="","",IF($AX445="","",RANK($AX445,$AX$8:$AX$1000,1)+COUNTIFS($AX$8:$AX445,$AX445)-1))</f>
        <v/>
      </c>
      <c r="AU445" s="85" t="str">
        <f t="shared" si="25"/>
        <v/>
      </c>
      <c r="AW445" s="209" t="str">
        <f t="shared" ca="1" si="26"/>
        <v/>
      </c>
      <c r="AX445" s="209" t="str">
        <f t="shared" ca="1" si="27"/>
        <v/>
      </c>
    </row>
    <row r="446" spans="1:50">
      <c r="A446" s="20" t="str">
        <f>IF('יעדים משרדיים ותקשובים'!$E$7="","",'יעדים משרדיים ותקשובים'!$E$7)</f>
        <v>משרד ראש הממשלה</v>
      </c>
      <c r="B446" s="20" t="str">
        <f>IF('יעדים משרדיים ותקשובים'!$I$9="","",'יעדים משרדיים ותקשובים'!$I$9)</f>
        <v>pmo</v>
      </c>
      <c r="C446" s="26">
        <f>ROWS($C$7:$C445)</f>
        <v>439</v>
      </c>
      <c r="D446" s="26" t="str">
        <f>IF(E446="","",INDEX('פעילויות המשרד'!$D$8:$D$150,MATCH(E446,'פעילויות המשרד'!$E$8:$E$150,0)))</f>
        <v/>
      </c>
      <c r="E446" s="17"/>
      <c r="F446" s="26" t="str">
        <f>IF(G446="","",COUNTIFS($D$8:$D446,$D446))</f>
        <v/>
      </c>
      <c r="G446" s="344" t="str">
        <f>IF(OR($E446="",$H446=""),"",IFERROR(CONCATENATE($D446,".",COUNTIFS($D$8:$D446,$D446)),"טעות בהזנה"))</f>
        <v/>
      </c>
      <c r="H446" s="102"/>
      <c r="I446" s="275" t="str">
        <f>IF($E446="","",IF($D446="","",INDEX('פעילויות המשרד'!G:G,MATCH($D446,'פעילויות המשרד'!$D:$D,0))))</f>
        <v/>
      </c>
      <c r="J446" s="275" t="str">
        <f>IF($E446="","",IF($D446="","",INDEX('פעילויות המשרד'!H:H,MATCH($D446,'פעילויות המשרד'!$D:$D,0))))</f>
        <v/>
      </c>
      <c r="K446" s="275" t="str">
        <f>IF($E446="","",IF($D446="","",INDEX('פעילויות המשרד'!K:K,MATCH($D446,'פעילויות המשרד'!$D:$D,0))))</f>
        <v/>
      </c>
      <c r="L446" s="275" t="str">
        <f>IF($E446="","",IF($D446="","",INDEX('פעילויות המשרד'!L:L,MATCH($D446,'פעילויות המשרד'!$D:$D,0))))</f>
        <v/>
      </c>
      <c r="M446" s="275" t="str">
        <f>IF($E446="","",IF($D446="","",INDEX('פעילויות המשרד'!X:X,MATCH($D446,'פעילויות המשרד'!$D:$D,0))))</f>
        <v/>
      </c>
      <c r="N446" s="102"/>
      <c r="O446" s="102"/>
      <c r="P446" s="100"/>
      <c r="Q446" s="100"/>
      <c r="R446" s="98"/>
      <c r="S446" s="101"/>
      <c r="T446" s="99"/>
      <c r="U446" s="103"/>
      <c r="V446" s="99"/>
      <c r="W446" s="103"/>
      <c r="X446" s="99"/>
      <c r="Y446" s="103"/>
      <c r="Z446" s="99"/>
      <c r="AA446" s="103"/>
      <c r="AB446" s="99"/>
      <c r="AC446" s="103"/>
      <c r="AD446" s="121" t="str">
        <f t="shared" si="24"/>
        <v/>
      </c>
      <c r="AE446" s="17"/>
      <c r="AI446" s="26">
        <f>ROWS($AI$7:$AI445)</f>
        <v>439</v>
      </c>
      <c r="AJ446" s="85" t="str">
        <f>IF(OR($T446="",$G446=""),"",MAX($AJ$7:$AN445)+1)</f>
        <v/>
      </c>
      <c r="AK446" s="85" t="str">
        <f>IF(OR(V446="",$G446=""),"",MAX($AJ$7:$AN445,$AJ446:AJ446)+1)</f>
        <v/>
      </c>
      <c r="AL446" s="85" t="str">
        <f>IF(OR(X446="",$G446=""),"",MAX($AJ$7:$AN445,$AJ446:AK446)+1)</f>
        <v/>
      </c>
      <c r="AM446" s="85" t="str">
        <f>IF(OR(Z446="",$G446=""),"",MAX($AJ$7:$AN445,$AJ446:AL446)+1)</f>
        <v/>
      </c>
      <c r="AN446" s="85" t="str">
        <f>IF(OR(AB446="",$G446=""),"",MAX($AJ$7:$AN445,$AJ446:AM446)+1)</f>
        <v/>
      </c>
      <c r="AP446" s="85" t="str">
        <f>IF($G446="","",MAX($AP$7:$AP445)+1)</f>
        <v/>
      </c>
      <c r="AQ446" s="85" t="str">
        <f>IF($G446="","",IF($Q446="","",RANK($Q446,$Q$8:$Q$1000,1)+COUNTIFS($Q$8:$Q446,$Q446)-1))</f>
        <v/>
      </c>
      <c r="AR446" s="85" t="str">
        <f>IF($G446="","",IF($AW446="","",RANK($AW446,$AW$8:$AW$1000,1)+COUNTIFS($AW$8:$AW446,$AW446)-1))</f>
        <v/>
      </c>
      <c r="AS446" s="85" t="str">
        <f>IF($G446="","",IF($AX446="","",RANK($AX446,$AX$8:$AX$1000,1)+COUNTIFS($AX$8:$AX446,$AX446)-1))</f>
        <v/>
      </c>
      <c r="AU446" s="85" t="str">
        <f t="shared" si="25"/>
        <v/>
      </c>
      <c r="AW446" s="209" t="str">
        <f t="shared" ca="1" si="26"/>
        <v/>
      </c>
      <c r="AX446" s="209" t="str">
        <f t="shared" ca="1" si="27"/>
        <v/>
      </c>
    </row>
    <row r="447" spans="1:50">
      <c r="A447" s="20" t="str">
        <f>IF('יעדים משרדיים ותקשובים'!$E$7="","",'יעדים משרדיים ותקשובים'!$E$7)</f>
        <v>משרד ראש הממשלה</v>
      </c>
      <c r="B447" s="20" t="str">
        <f>IF('יעדים משרדיים ותקשובים'!$I$9="","",'יעדים משרדיים ותקשובים'!$I$9)</f>
        <v>pmo</v>
      </c>
      <c r="C447" s="26">
        <f>ROWS($C$7:$C446)</f>
        <v>440</v>
      </c>
      <c r="D447" s="26" t="str">
        <f>IF(E447="","",INDEX('פעילויות המשרד'!$D$8:$D$150,MATCH(E447,'פעילויות המשרד'!$E$8:$E$150,0)))</f>
        <v/>
      </c>
      <c r="E447" s="17"/>
      <c r="F447" s="26" t="str">
        <f>IF(G447="","",COUNTIFS($D$8:$D447,$D447))</f>
        <v/>
      </c>
      <c r="G447" s="344" t="str">
        <f>IF(OR($E447="",$H447=""),"",IFERROR(CONCATENATE($D447,".",COUNTIFS($D$8:$D447,$D447)),"טעות בהזנה"))</f>
        <v/>
      </c>
      <c r="H447" s="102"/>
      <c r="I447" s="275" t="str">
        <f>IF($E447="","",IF($D447="","",INDEX('פעילויות המשרד'!G:G,MATCH($D447,'פעילויות המשרד'!$D:$D,0))))</f>
        <v/>
      </c>
      <c r="J447" s="275" t="str">
        <f>IF($E447="","",IF($D447="","",INDEX('פעילויות המשרד'!H:H,MATCH($D447,'פעילויות המשרד'!$D:$D,0))))</f>
        <v/>
      </c>
      <c r="K447" s="275" t="str">
        <f>IF($E447="","",IF($D447="","",INDEX('פעילויות המשרד'!K:K,MATCH($D447,'פעילויות המשרד'!$D:$D,0))))</f>
        <v/>
      </c>
      <c r="L447" s="275" t="str">
        <f>IF($E447="","",IF($D447="","",INDEX('פעילויות המשרד'!L:L,MATCH($D447,'פעילויות המשרד'!$D:$D,0))))</f>
        <v/>
      </c>
      <c r="M447" s="275" t="str">
        <f>IF($E447="","",IF($D447="","",INDEX('פעילויות המשרד'!X:X,MATCH($D447,'פעילויות המשרד'!$D:$D,0))))</f>
        <v/>
      </c>
      <c r="N447" s="102"/>
      <c r="O447" s="102"/>
      <c r="P447" s="100"/>
      <c r="Q447" s="100"/>
      <c r="R447" s="98"/>
      <c r="S447" s="101"/>
      <c r="T447" s="99"/>
      <c r="U447" s="103"/>
      <c r="V447" s="99"/>
      <c r="W447" s="103"/>
      <c r="X447" s="99"/>
      <c r="Y447" s="103"/>
      <c r="Z447" s="99"/>
      <c r="AA447" s="103"/>
      <c r="AB447" s="99"/>
      <c r="AC447" s="103"/>
      <c r="AD447" s="121" t="str">
        <f t="shared" si="24"/>
        <v/>
      </c>
      <c r="AE447" s="17"/>
      <c r="AI447" s="26">
        <f>ROWS($AI$7:$AI446)</f>
        <v>440</v>
      </c>
      <c r="AJ447" s="85" t="str">
        <f>IF(OR($T447="",$G447=""),"",MAX($AJ$7:$AN446)+1)</f>
        <v/>
      </c>
      <c r="AK447" s="85" t="str">
        <f>IF(OR(V447="",$G447=""),"",MAX($AJ$7:$AN446,$AJ447:AJ447)+1)</f>
        <v/>
      </c>
      <c r="AL447" s="85" t="str">
        <f>IF(OR(X447="",$G447=""),"",MAX($AJ$7:$AN446,$AJ447:AK447)+1)</f>
        <v/>
      </c>
      <c r="AM447" s="85" t="str">
        <f>IF(OR(Z447="",$G447=""),"",MAX($AJ$7:$AN446,$AJ447:AL447)+1)</f>
        <v/>
      </c>
      <c r="AN447" s="85" t="str">
        <f>IF(OR(AB447="",$G447=""),"",MAX($AJ$7:$AN446,$AJ447:AM447)+1)</f>
        <v/>
      </c>
      <c r="AP447" s="85" t="str">
        <f>IF($G447="","",MAX($AP$7:$AP446)+1)</f>
        <v/>
      </c>
      <c r="AQ447" s="85" t="str">
        <f>IF($G447="","",IF($Q447="","",RANK($Q447,$Q$8:$Q$1000,1)+COUNTIFS($Q$8:$Q447,$Q447)-1))</f>
        <v/>
      </c>
      <c r="AR447" s="85" t="str">
        <f>IF($G447="","",IF($AW447="","",RANK($AW447,$AW$8:$AW$1000,1)+COUNTIFS($AW$8:$AW447,$AW447)-1))</f>
        <v/>
      </c>
      <c r="AS447" s="85" t="str">
        <f>IF($G447="","",IF($AX447="","",RANK($AX447,$AX$8:$AX$1000,1)+COUNTIFS($AX$8:$AX447,$AX447)-1))</f>
        <v/>
      </c>
      <c r="AU447" s="85" t="str">
        <f t="shared" si="25"/>
        <v/>
      </c>
      <c r="AW447" s="209" t="str">
        <f t="shared" ca="1" si="26"/>
        <v/>
      </c>
      <c r="AX447" s="209" t="str">
        <f t="shared" ca="1" si="27"/>
        <v/>
      </c>
    </row>
    <row r="448" spans="1:50">
      <c r="A448" s="20" t="str">
        <f>IF('יעדים משרדיים ותקשובים'!$E$7="","",'יעדים משרדיים ותקשובים'!$E$7)</f>
        <v>משרד ראש הממשלה</v>
      </c>
      <c r="B448" s="20" t="str">
        <f>IF('יעדים משרדיים ותקשובים'!$I$9="","",'יעדים משרדיים ותקשובים'!$I$9)</f>
        <v>pmo</v>
      </c>
      <c r="C448" s="26">
        <f>ROWS($C$7:$C447)</f>
        <v>441</v>
      </c>
      <c r="D448" s="26" t="str">
        <f>IF(E448="","",INDEX('פעילויות המשרד'!$D$8:$D$150,MATCH(E448,'פעילויות המשרד'!$E$8:$E$150,0)))</f>
        <v/>
      </c>
      <c r="E448" s="17"/>
      <c r="F448" s="26" t="str">
        <f>IF(G448="","",COUNTIFS($D$8:$D448,$D448))</f>
        <v/>
      </c>
      <c r="G448" s="344" t="str">
        <f>IF(OR($E448="",$H448=""),"",IFERROR(CONCATENATE($D448,".",COUNTIFS($D$8:$D448,$D448)),"טעות בהזנה"))</f>
        <v/>
      </c>
      <c r="H448" s="99"/>
      <c r="I448" s="275" t="str">
        <f>IF($E448="","",IF($D448="","",INDEX('פעילויות המשרד'!G:G,MATCH($D448,'פעילויות המשרד'!$D:$D,0))))</f>
        <v/>
      </c>
      <c r="J448" s="275" t="str">
        <f>IF($E448="","",IF($D448="","",INDEX('פעילויות המשרד'!H:H,MATCH($D448,'פעילויות המשרד'!$D:$D,0))))</f>
        <v/>
      </c>
      <c r="K448" s="275" t="str">
        <f>IF($E448="","",IF($D448="","",INDEX('פעילויות המשרד'!K:K,MATCH($D448,'פעילויות המשרד'!$D:$D,0))))</f>
        <v/>
      </c>
      <c r="L448" s="275" t="str">
        <f>IF($E448="","",IF($D448="","",INDEX('פעילויות המשרד'!L:L,MATCH($D448,'פעילויות המשרד'!$D:$D,0))))</f>
        <v/>
      </c>
      <c r="M448" s="275" t="str">
        <f>IF($E448="","",IF($D448="","",INDEX('פעילויות המשרד'!X:X,MATCH($D448,'פעילויות המשרד'!$D:$D,0))))</f>
        <v/>
      </c>
      <c r="N448" s="99"/>
      <c r="O448" s="99"/>
      <c r="P448" s="100"/>
      <c r="Q448" s="100"/>
      <c r="R448" s="98"/>
      <c r="S448" s="101"/>
      <c r="T448" s="99"/>
      <c r="U448" s="103"/>
      <c r="V448" s="99"/>
      <c r="W448" s="103"/>
      <c r="X448" s="99"/>
      <c r="Y448" s="103"/>
      <c r="Z448" s="99"/>
      <c r="AA448" s="103"/>
      <c r="AB448" s="99"/>
      <c r="AC448" s="103"/>
      <c r="AD448" s="121" t="str">
        <f t="shared" si="24"/>
        <v/>
      </c>
      <c r="AE448" s="92"/>
      <c r="AI448" s="26">
        <f>ROWS($AI$7:$AI447)</f>
        <v>441</v>
      </c>
      <c r="AJ448" s="85" t="str">
        <f>IF(OR($T448="",$G448=""),"",MAX($AJ$7:$AN447)+1)</f>
        <v/>
      </c>
      <c r="AK448" s="85" t="str">
        <f>IF(OR(V448="",$G448=""),"",MAX($AJ$7:$AN447,$AJ448:AJ448)+1)</f>
        <v/>
      </c>
      <c r="AL448" s="85" t="str">
        <f>IF(OR(X448="",$G448=""),"",MAX($AJ$7:$AN447,$AJ448:AK448)+1)</f>
        <v/>
      </c>
      <c r="AM448" s="85" t="str">
        <f>IF(OR(Z448="",$G448=""),"",MAX($AJ$7:$AN447,$AJ448:AL448)+1)</f>
        <v/>
      </c>
      <c r="AN448" s="85" t="str">
        <f>IF(OR(AB448="",$G448=""),"",MAX($AJ$7:$AN447,$AJ448:AM448)+1)</f>
        <v/>
      </c>
      <c r="AP448" s="85" t="str">
        <f>IF($G448="","",MAX($AP$7:$AP447)+1)</f>
        <v/>
      </c>
      <c r="AQ448" s="85" t="str">
        <f>IF($G448="","",IF($Q448="","",RANK($Q448,$Q$8:$Q$1000,1)+COUNTIFS($Q$8:$Q448,$Q448)-1))</f>
        <v/>
      </c>
      <c r="AR448" s="85" t="str">
        <f>IF($G448="","",IF($AW448="","",RANK($AW448,$AW$8:$AW$1000,1)+COUNTIFS($AW$8:$AW448,$AW448)-1))</f>
        <v/>
      </c>
      <c r="AS448" s="85" t="str">
        <f>IF($G448="","",IF($AX448="","",RANK($AX448,$AX$8:$AX$1000,1)+COUNTIFS($AX$8:$AX448,$AX448)-1))</f>
        <v/>
      </c>
      <c r="AU448" s="85" t="str">
        <f t="shared" si="25"/>
        <v/>
      </c>
      <c r="AW448" s="209" t="str">
        <f ca="1">IF($G448="","",IF($Q448="","",IF(AND($S448&lt;1,$Q448&lt;TODAY()),$Q448,"")))</f>
        <v/>
      </c>
      <c r="AX448" s="209" t="str">
        <f t="shared" ca="1" si="27"/>
        <v/>
      </c>
    </row>
    <row r="449" spans="1:50">
      <c r="A449" s="20" t="str">
        <f>IF('יעדים משרדיים ותקשובים'!$E$7="","",'יעדים משרדיים ותקשובים'!$E$7)</f>
        <v>משרד ראש הממשלה</v>
      </c>
      <c r="B449" s="20" t="str">
        <f>IF('יעדים משרדיים ותקשובים'!$I$9="","",'יעדים משרדיים ותקשובים'!$I$9)</f>
        <v>pmo</v>
      </c>
      <c r="C449" s="26">
        <f>ROWS($C$7:$C448)</f>
        <v>442</v>
      </c>
      <c r="D449" s="26" t="str">
        <f>IF(E449="","",INDEX('פעילויות המשרד'!$D$8:$D$150,MATCH(E449,'פעילויות המשרד'!$E$8:$E$150,0)))</f>
        <v/>
      </c>
      <c r="E449" s="17"/>
      <c r="F449" s="26" t="str">
        <f>IF(G449="","",COUNTIFS($D$8:$D449,$D449))</f>
        <v/>
      </c>
      <c r="G449" s="344" t="str">
        <f>IF(OR($E449="",$H449=""),"",IFERROR(CONCATENATE($D449,".",COUNTIFS($D$8:$D449,$D449)),"טעות בהזנה"))</f>
        <v/>
      </c>
      <c r="H449" s="99"/>
      <c r="I449" s="275" t="str">
        <f>IF($E449="","",IF($D449="","",INDEX('פעילויות המשרד'!G:G,MATCH($D449,'פעילויות המשרד'!$D:$D,0))))</f>
        <v/>
      </c>
      <c r="J449" s="275" t="str">
        <f>IF($E449="","",IF($D449="","",INDEX('פעילויות המשרד'!H:H,MATCH($D449,'פעילויות המשרד'!$D:$D,0))))</f>
        <v/>
      </c>
      <c r="K449" s="275" t="str">
        <f>IF($E449="","",IF($D449="","",INDEX('פעילויות המשרד'!K:K,MATCH($D449,'פעילויות המשרד'!$D:$D,0))))</f>
        <v/>
      </c>
      <c r="L449" s="275" t="str">
        <f>IF($E449="","",IF($D449="","",INDEX('פעילויות המשרד'!L:L,MATCH($D449,'פעילויות המשרד'!$D:$D,0))))</f>
        <v/>
      </c>
      <c r="M449" s="275" t="str">
        <f>IF($E449="","",IF($D449="","",INDEX('פעילויות המשרד'!X:X,MATCH($D449,'פעילויות המשרד'!$D:$D,0))))</f>
        <v/>
      </c>
      <c r="N449" s="99"/>
      <c r="O449" s="99"/>
      <c r="P449" s="100"/>
      <c r="Q449" s="100"/>
      <c r="R449" s="98"/>
      <c r="S449" s="101"/>
      <c r="T449" s="99"/>
      <c r="U449" s="103"/>
      <c r="V449" s="99"/>
      <c r="W449" s="103"/>
      <c r="X449" s="99"/>
      <c r="Y449" s="103"/>
      <c r="Z449" s="99"/>
      <c r="AA449" s="103"/>
      <c r="AB449" s="99"/>
      <c r="AC449" s="103"/>
      <c r="AD449" s="121" t="str">
        <f t="shared" si="24"/>
        <v/>
      </c>
      <c r="AE449" s="92"/>
      <c r="AI449" s="26">
        <f>ROWS($AI$7:$AI448)</f>
        <v>442</v>
      </c>
      <c r="AJ449" s="85" t="str">
        <f>IF(OR($T449="",$G449=""),"",MAX($AJ$7:$AN448)+1)</f>
        <v/>
      </c>
      <c r="AK449" s="85" t="str">
        <f>IF(OR(V449="",$G449=""),"",MAX($AJ$7:$AN448,$AJ449:AJ449)+1)</f>
        <v/>
      </c>
      <c r="AL449" s="85" t="str">
        <f>IF(OR(X449="",$G449=""),"",MAX($AJ$7:$AN448,$AJ449:AK449)+1)</f>
        <v/>
      </c>
      <c r="AM449" s="85" t="str">
        <f>IF(OR(Z449="",$G449=""),"",MAX($AJ$7:$AN448,$AJ449:AL449)+1)</f>
        <v/>
      </c>
      <c r="AN449" s="85" t="str">
        <f>IF(OR(AB449="",$G449=""),"",MAX($AJ$7:$AN448,$AJ449:AM449)+1)</f>
        <v/>
      </c>
      <c r="AP449" s="85" t="str">
        <f>IF($G449="","",MAX($AP$7:$AP448)+1)</f>
        <v/>
      </c>
      <c r="AQ449" s="85" t="str">
        <f>IF($G449="","",IF($Q449="","",RANK($Q449,$Q$8:$Q$1000,1)+COUNTIFS($Q$8:$Q449,$Q449)-1))</f>
        <v/>
      </c>
      <c r="AR449" s="85" t="str">
        <f>IF($G449="","",IF($AW449="","",RANK($AW449,$AW$8:$AW$1000,1)+COUNTIFS($AW$8:$AW449,$AW449)-1))</f>
        <v/>
      </c>
      <c r="AS449" s="85" t="str">
        <f>IF($G449="","",IF($AX449="","",RANK($AX449,$AX$8:$AX$1000,1)+COUNTIFS($AX$8:$AX449,$AX449)-1))</f>
        <v/>
      </c>
      <c r="AU449" s="85" t="str">
        <f t="shared" si="25"/>
        <v/>
      </c>
      <c r="AW449" s="209" t="str">
        <f ca="1">IF($G449="","",IF($Q449="","",IF(AND($S449&lt;1,$Q449&lt;TODAY()),$Q449,"")))</f>
        <v/>
      </c>
      <c r="AX449" s="209" t="str">
        <f t="shared" ca="1" si="27"/>
        <v/>
      </c>
    </row>
    <row r="450" spans="1:50">
      <c r="A450" s="20" t="str">
        <f>IF('יעדים משרדיים ותקשובים'!$E$7="","",'יעדים משרדיים ותקשובים'!$E$7)</f>
        <v>משרד ראש הממשלה</v>
      </c>
      <c r="B450" s="20" t="str">
        <f>IF('יעדים משרדיים ותקשובים'!$I$9="","",'יעדים משרדיים ותקשובים'!$I$9)</f>
        <v>pmo</v>
      </c>
      <c r="C450" s="26">
        <f>ROWS($C$7:$C449)</f>
        <v>443</v>
      </c>
      <c r="D450" s="26" t="str">
        <f>IF(E450="","",INDEX('פעילויות המשרד'!$D$8:$D$150,MATCH(E450,'פעילויות המשרד'!$E$8:$E$150,0)))</f>
        <v/>
      </c>
      <c r="E450" s="17"/>
      <c r="F450" s="26" t="str">
        <f>IF(G450="","",COUNTIFS($D$8:$D450,$D450))</f>
        <v/>
      </c>
      <c r="G450" s="344" t="str">
        <f>IF(OR($E450="",$H450=""),"",IFERROR(CONCATENATE($D450,".",COUNTIFS($D$8:$D450,$D450)),"טעות בהזנה"))</f>
        <v/>
      </c>
      <c r="H450" s="99"/>
      <c r="I450" s="275" t="str">
        <f>IF($E450="","",IF($D450="","",INDEX('פעילויות המשרד'!G:G,MATCH($D450,'פעילויות המשרד'!$D:$D,0))))</f>
        <v/>
      </c>
      <c r="J450" s="275" t="str">
        <f>IF($E450="","",IF($D450="","",INDEX('פעילויות המשרד'!H:H,MATCH($D450,'פעילויות המשרד'!$D:$D,0))))</f>
        <v/>
      </c>
      <c r="K450" s="275" t="str">
        <f>IF($E450="","",IF($D450="","",INDEX('פעילויות המשרד'!K:K,MATCH($D450,'פעילויות המשרד'!$D:$D,0))))</f>
        <v/>
      </c>
      <c r="L450" s="275" t="str">
        <f>IF($E450="","",IF($D450="","",INDEX('פעילויות המשרד'!L:L,MATCH($D450,'פעילויות המשרד'!$D:$D,0))))</f>
        <v/>
      </c>
      <c r="M450" s="275" t="str">
        <f>IF($E450="","",IF($D450="","",INDEX('פעילויות המשרד'!X:X,MATCH($D450,'פעילויות המשרד'!$D:$D,0))))</f>
        <v/>
      </c>
      <c r="N450" s="99"/>
      <c r="O450" s="99"/>
      <c r="P450" s="100"/>
      <c r="Q450" s="100"/>
      <c r="R450" s="98"/>
      <c r="S450" s="101"/>
      <c r="T450" s="99"/>
      <c r="U450" s="103"/>
      <c r="V450" s="99"/>
      <c r="W450" s="103"/>
      <c r="X450" s="99"/>
      <c r="Y450" s="103"/>
      <c r="Z450" s="99"/>
      <c r="AA450" s="103"/>
      <c r="AB450" s="99"/>
      <c r="AC450" s="103"/>
      <c r="AD450" s="121" t="str">
        <f t="shared" si="24"/>
        <v/>
      </c>
      <c r="AE450" s="92"/>
      <c r="AI450" s="26">
        <f>ROWS($AI$7:$AI449)</f>
        <v>443</v>
      </c>
      <c r="AJ450" s="85" t="str">
        <f>IF(OR($T450="",$G450=""),"",MAX($AJ$7:$AN449)+1)</f>
        <v/>
      </c>
      <c r="AK450" s="85" t="str">
        <f>IF(OR(V450="",$G450=""),"",MAX($AJ$7:$AN449,$AJ450:AJ450)+1)</f>
        <v/>
      </c>
      <c r="AL450" s="85" t="str">
        <f>IF(OR(X450="",$G450=""),"",MAX($AJ$7:$AN449,$AJ450:AK450)+1)</f>
        <v/>
      </c>
      <c r="AM450" s="85" t="str">
        <f>IF(OR(Z450="",$G450=""),"",MAX($AJ$7:$AN449,$AJ450:AL450)+1)</f>
        <v/>
      </c>
      <c r="AN450" s="85" t="str">
        <f>IF(OR(AB450="",$G450=""),"",MAX($AJ$7:$AN449,$AJ450:AM450)+1)</f>
        <v/>
      </c>
      <c r="AP450" s="85" t="str">
        <f>IF($G450="","",MAX($AP$7:$AP449)+1)</f>
        <v/>
      </c>
      <c r="AQ450" s="85" t="str">
        <f>IF($G450="","",IF($Q450="","",RANK($Q450,$Q$8:$Q$1000,1)+COUNTIFS($Q$8:$Q450,$Q450)-1))</f>
        <v/>
      </c>
      <c r="AR450" s="85" t="str">
        <f>IF($G450="","",IF($AW450="","",RANK($AW450,$AW$8:$AW$1000,1)+COUNTIFS($AW$8:$AW450,$AW450)-1))</f>
        <v/>
      </c>
      <c r="AS450" s="85" t="str">
        <f>IF($G450="","",IF($AX450="","",RANK($AX450,$AX$8:$AX$1000,1)+COUNTIFS($AX$8:$AX450,$AX450)-1))</f>
        <v/>
      </c>
      <c r="AU450" s="85" t="str">
        <f t="shared" si="25"/>
        <v/>
      </c>
      <c r="AW450" s="209" t="str">
        <f ca="1">IF($G450="","",IF($Q450="","",IF(AND($S450&lt;1,$Q450&lt;TODAY()),$Q450,"")))</f>
        <v/>
      </c>
      <c r="AX450" s="209" t="str">
        <f t="shared" ca="1" si="27"/>
        <v/>
      </c>
    </row>
    <row r="451" spans="1:50">
      <c r="A451" s="20" t="str">
        <f>IF('יעדים משרדיים ותקשובים'!$E$7="","",'יעדים משרדיים ותקשובים'!$E$7)</f>
        <v>משרד ראש הממשלה</v>
      </c>
      <c r="B451" s="20" t="str">
        <f>IF('יעדים משרדיים ותקשובים'!$I$9="","",'יעדים משרדיים ותקשובים'!$I$9)</f>
        <v>pmo</v>
      </c>
      <c r="C451" s="26">
        <f>ROWS($C$7:$C450)</f>
        <v>444</v>
      </c>
      <c r="D451" s="26" t="str">
        <f>IF(E451="","",INDEX('פעילויות המשרד'!$D$8:$D$150,MATCH(E451,'פעילויות המשרד'!$E$8:$E$150,0)))</f>
        <v/>
      </c>
      <c r="E451" s="17"/>
      <c r="F451" s="26" t="str">
        <f>IF(G451="","",COUNTIFS($D$8:$D451,$D451))</f>
        <v/>
      </c>
      <c r="G451" s="344" t="str">
        <f>IF(OR($E451="",$H451=""),"",IFERROR(CONCATENATE($D451,".",COUNTIFS($D$8:$D451,$D451)),"טעות בהזנה"))</f>
        <v/>
      </c>
      <c r="H451" s="102"/>
      <c r="I451" s="275" t="str">
        <f>IF($E451="","",IF($D451="","",INDEX('פעילויות המשרד'!G:G,MATCH($D451,'פעילויות המשרד'!$D:$D,0))))</f>
        <v/>
      </c>
      <c r="J451" s="275" t="str">
        <f>IF($E451="","",IF($D451="","",INDEX('פעילויות המשרד'!H:H,MATCH($D451,'פעילויות המשרד'!$D:$D,0))))</f>
        <v/>
      </c>
      <c r="K451" s="275" t="str">
        <f>IF($E451="","",IF($D451="","",INDEX('פעילויות המשרד'!K:K,MATCH($D451,'פעילויות המשרד'!$D:$D,0))))</f>
        <v/>
      </c>
      <c r="L451" s="275" t="str">
        <f>IF($E451="","",IF($D451="","",INDEX('פעילויות המשרד'!L:L,MATCH($D451,'פעילויות המשרד'!$D:$D,0))))</f>
        <v/>
      </c>
      <c r="M451" s="275" t="str">
        <f>IF($E451="","",IF($D451="","",INDEX('פעילויות המשרד'!X:X,MATCH($D451,'פעילויות המשרד'!$D:$D,0))))</f>
        <v/>
      </c>
      <c r="N451" s="102"/>
      <c r="O451" s="102"/>
      <c r="P451" s="100"/>
      <c r="Q451" s="100"/>
      <c r="R451" s="98"/>
      <c r="S451" s="101"/>
      <c r="T451" s="99"/>
      <c r="U451" s="103"/>
      <c r="V451" s="99"/>
      <c r="W451" s="103"/>
      <c r="X451" s="99"/>
      <c r="Y451" s="103"/>
      <c r="Z451" s="99"/>
      <c r="AA451" s="103"/>
      <c r="AB451" s="99"/>
      <c r="AC451" s="103"/>
      <c r="AD451" s="121" t="str">
        <f t="shared" si="24"/>
        <v/>
      </c>
      <c r="AE451" s="17"/>
      <c r="AI451" s="26">
        <f>ROWS($AI$7:$AI450)</f>
        <v>444</v>
      </c>
      <c r="AJ451" s="85" t="str">
        <f>IF(OR($T451="",$G451=""),"",MAX($AJ$7:$AN450)+1)</f>
        <v/>
      </c>
      <c r="AK451" s="85" t="str">
        <f>IF(OR(V451="",$G451=""),"",MAX($AJ$7:$AN450,$AJ451:AJ451)+1)</f>
        <v/>
      </c>
      <c r="AL451" s="85" t="str">
        <f>IF(OR(X451="",$G451=""),"",MAX($AJ$7:$AN450,$AJ451:AK451)+1)</f>
        <v/>
      </c>
      <c r="AM451" s="85" t="str">
        <f>IF(OR(Z451="",$G451=""),"",MAX($AJ$7:$AN450,$AJ451:AL451)+1)</f>
        <v/>
      </c>
      <c r="AN451" s="85" t="str">
        <f>IF(OR(AB451="",$G451=""),"",MAX($AJ$7:$AN450,$AJ451:AM451)+1)</f>
        <v/>
      </c>
      <c r="AP451" s="85" t="str">
        <f>IF($G451="","",MAX($AP$7:$AP450)+1)</f>
        <v/>
      </c>
      <c r="AQ451" s="85" t="str">
        <f>IF($G451="","",IF($Q451="","",RANK($Q451,$Q$8:$Q$1000,1)+COUNTIFS($Q$8:$Q451,$Q451)-1))</f>
        <v/>
      </c>
      <c r="AR451" s="85" t="str">
        <f>IF($G451="","",IF($AW451="","",RANK($AW451,$AW$8:$AW$1000,1)+COUNTIFS($AW$8:$AW451,$AW451)-1))</f>
        <v/>
      </c>
      <c r="AS451" s="85" t="str">
        <f>IF($G451="","",IF($AX451="","",RANK($AX451,$AX$8:$AX$1000,1)+COUNTIFS($AX$8:$AX451,$AX451)-1))</f>
        <v/>
      </c>
      <c r="AU451" s="85" t="str">
        <f t="shared" si="25"/>
        <v/>
      </c>
      <c r="AW451" s="209" t="str">
        <f ca="1">IF($G451="","",IF($Q451="","",IF(AND($S451&lt;1,$Q451&lt;TODAY()),$Q451,"")))</f>
        <v/>
      </c>
      <c r="AX451" s="209" t="str">
        <f t="shared" ca="1" si="27"/>
        <v/>
      </c>
    </row>
    <row r="452" spans="1:50">
      <c r="A452" s="20" t="str">
        <f>IF('יעדים משרדיים ותקשובים'!$E$7="","",'יעדים משרדיים ותקשובים'!$E$7)</f>
        <v>משרד ראש הממשלה</v>
      </c>
      <c r="B452" s="20" t="str">
        <f>IF('יעדים משרדיים ותקשובים'!$I$9="","",'יעדים משרדיים ותקשובים'!$I$9)</f>
        <v>pmo</v>
      </c>
      <c r="C452" s="26">
        <f>ROWS($C$7:$C451)</f>
        <v>445</v>
      </c>
      <c r="D452" s="26" t="str">
        <f>IF(E452="","",INDEX('פעילויות המשרד'!$D$8:$D$150,MATCH(E452,'פעילויות המשרד'!$E$8:$E$150,0)))</f>
        <v/>
      </c>
      <c r="E452" s="17"/>
      <c r="F452" s="26" t="str">
        <f>IF(G452="","",COUNTIFS($D$8:$D452,$D452))</f>
        <v/>
      </c>
      <c r="G452" s="344" t="str">
        <f>IF(OR($E452="",$H452=""),"",IFERROR(CONCATENATE($D452,".",COUNTIFS($D$8:$D452,$D452)),"טעות בהזנה"))</f>
        <v/>
      </c>
      <c r="H452" s="102"/>
      <c r="I452" s="275" t="str">
        <f>IF($E452="","",IF($D452="","",INDEX('פעילויות המשרד'!G:G,MATCH($D452,'פעילויות המשרד'!$D:$D,0))))</f>
        <v/>
      </c>
      <c r="J452" s="275" t="str">
        <f>IF($E452="","",IF($D452="","",INDEX('פעילויות המשרד'!H:H,MATCH($D452,'פעילויות המשרד'!$D:$D,0))))</f>
        <v/>
      </c>
      <c r="K452" s="275" t="str">
        <f>IF($E452="","",IF($D452="","",INDEX('פעילויות המשרד'!K:K,MATCH($D452,'פעילויות המשרד'!$D:$D,0))))</f>
        <v/>
      </c>
      <c r="L452" s="275" t="str">
        <f>IF($E452="","",IF($D452="","",INDEX('פעילויות המשרד'!L:L,MATCH($D452,'פעילויות המשרד'!$D:$D,0))))</f>
        <v/>
      </c>
      <c r="M452" s="275" t="str">
        <f>IF($E452="","",IF($D452="","",INDEX('פעילויות המשרד'!X:X,MATCH($D452,'פעילויות המשרד'!$D:$D,0))))</f>
        <v/>
      </c>
      <c r="N452" s="102"/>
      <c r="O452" s="102"/>
      <c r="P452" s="100"/>
      <c r="Q452" s="100"/>
      <c r="R452" s="98"/>
      <c r="S452" s="101"/>
      <c r="T452" s="99"/>
      <c r="U452" s="103"/>
      <c r="V452" s="99"/>
      <c r="W452" s="103"/>
      <c r="X452" s="99"/>
      <c r="Y452" s="103"/>
      <c r="Z452" s="99"/>
      <c r="AA452" s="103"/>
      <c r="AB452" s="99"/>
      <c r="AC452" s="103"/>
      <c r="AD452" s="121" t="str">
        <f t="shared" si="24"/>
        <v/>
      </c>
      <c r="AE452" s="17"/>
      <c r="AI452" s="26">
        <f>ROWS($AI$7:$AI451)</f>
        <v>445</v>
      </c>
      <c r="AJ452" s="85" t="str">
        <f>IF(OR($T452="",$G452=""),"",MAX($AJ$7:$AN451)+1)</f>
        <v/>
      </c>
      <c r="AK452" s="85" t="str">
        <f>IF(OR(V452="",$G452=""),"",MAX($AJ$7:$AN451,$AJ452:AJ452)+1)</f>
        <v/>
      </c>
      <c r="AL452" s="85" t="str">
        <f>IF(OR(X452="",$G452=""),"",MAX($AJ$7:$AN451,$AJ452:AK452)+1)</f>
        <v/>
      </c>
      <c r="AM452" s="85" t="str">
        <f>IF(OR(Z452="",$G452=""),"",MAX($AJ$7:$AN451,$AJ452:AL452)+1)</f>
        <v/>
      </c>
      <c r="AN452" s="85" t="str">
        <f>IF(OR(AB452="",$G452=""),"",MAX($AJ$7:$AN451,$AJ452:AM452)+1)</f>
        <v/>
      </c>
      <c r="AP452" s="85" t="str">
        <f>IF($G452="","",MAX($AP$7:$AP451)+1)</f>
        <v/>
      </c>
      <c r="AQ452" s="85" t="str">
        <f>IF($G452="","",IF($Q452="","",RANK($Q452,$Q$8:$Q$1000,1)+COUNTIFS($Q$8:$Q452,$Q452)-1))</f>
        <v/>
      </c>
      <c r="AR452" s="85" t="str">
        <f>IF($G452="","",IF($AW452="","",RANK($AW452,$AW$8:$AW$1000,1)+COUNTIFS($AW$8:$AW452,$AW452)-1))</f>
        <v/>
      </c>
      <c r="AS452" s="85" t="str">
        <f>IF($G452="","",IF($AX452="","",RANK($AX452,$AX$8:$AX$1000,1)+COUNTIFS($AX$8:$AX452,$AX452)-1))</f>
        <v/>
      </c>
      <c r="AU452" s="85" t="str">
        <f t="shared" si="25"/>
        <v/>
      </c>
      <c r="AW452" s="209" t="str">
        <f ca="1">IF($G452="","",IF($Q452="","",IF(AND($S452&lt;1,$Q452&lt;TODAY()),$Q452,"")))</f>
        <v/>
      </c>
      <c r="AX452" s="209" t="str">
        <f t="shared" ca="1" si="27"/>
        <v/>
      </c>
    </row>
    <row r="453" spans="1:50">
      <c r="A453" s="20" t="str">
        <f>IF('יעדים משרדיים ותקשובים'!$E$7="","",'יעדים משרדיים ותקשובים'!$E$7)</f>
        <v>משרד ראש הממשלה</v>
      </c>
      <c r="B453" s="20" t="str">
        <f>IF('יעדים משרדיים ותקשובים'!$I$9="","",'יעדים משרדיים ותקשובים'!$I$9)</f>
        <v>pmo</v>
      </c>
      <c r="C453" s="26">
        <f>ROWS($C$7:$C452)</f>
        <v>446</v>
      </c>
      <c r="D453" s="26" t="str">
        <f>IF(E453="","",INDEX('פעילויות המשרד'!$D$8:$D$150,MATCH(E453,'פעילויות המשרד'!$E$8:$E$150,0)))</f>
        <v/>
      </c>
      <c r="E453" s="17"/>
      <c r="F453" s="26" t="str">
        <f>IF(G453="","",COUNTIFS($D$8:$D453,$D453))</f>
        <v/>
      </c>
      <c r="G453" s="344" t="str">
        <f>IF(OR($E453="",$H453=""),"",IFERROR(CONCATENATE($D453,".",COUNTIFS($D$8:$D453,$D453)),"טעות בהזנה"))</f>
        <v/>
      </c>
      <c r="H453" s="102"/>
      <c r="I453" s="275" t="str">
        <f>IF($E453="","",IF($D453="","",INDEX('פעילויות המשרד'!G:G,MATCH($D453,'פעילויות המשרד'!$D:$D,0))))</f>
        <v/>
      </c>
      <c r="J453" s="275" t="str">
        <f>IF($E453="","",IF($D453="","",INDEX('פעילויות המשרד'!H:H,MATCH($D453,'פעילויות המשרד'!$D:$D,0))))</f>
        <v/>
      </c>
      <c r="K453" s="275" t="str">
        <f>IF($E453="","",IF($D453="","",INDEX('פעילויות המשרד'!K:K,MATCH($D453,'פעילויות המשרד'!$D:$D,0))))</f>
        <v/>
      </c>
      <c r="L453" s="275" t="str">
        <f>IF($E453="","",IF($D453="","",INDEX('פעילויות המשרד'!L:L,MATCH($D453,'פעילויות המשרד'!$D:$D,0))))</f>
        <v/>
      </c>
      <c r="M453" s="275" t="str">
        <f>IF($E453="","",IF($D453="","",INDEX('פעילויות המשרד'!X:X,MATCH($D453,'פעילויות המשרד'!$D:$D,0))))</f>
        <v/>
      </c>
      <c r="N453" s="102"/>
      <c r="O453" s="102"/>
      <c r="P453" s="100"/>
      <c r="Q453" s="100"/>
      <c r="R453" s="98"/>
      <c r="S453" s="101"/>
      <c r="T453" s="99"/>
      <c r="U453" s="103"/>
      <c r="V453" s="99"/>
      <c r="W453" s="103"/>
      <c r="X453" s="99"/>
      <c r="Y453" s="103"/>
      <c r="Z453" s="99"/>
      <c r="AA453" s="103"/>
      <c r="AB453" s="99"/>
      <c r="AC453" s="103"/>
      <c r="AD453" s="121" t="str">
        <f t="shared" si="24"/>
        <v/>
      </c>
      <c r="AE453" s="17"/>
      <c r="AI453" s="26">
        <f>ROWS($AI$7:$AI452)</f>
        <v>446</v>
      </c>
      <c r="AJ453" s="85" t="str">
        <f>IF(OR($T453="",$G453=""),"",MAX($AJ$7:$AN452)+1)</f>
        <v/>
      </c>
      <c r="AK453" s="85" t="str">
        <f>IF(OR(V453="",$G453=""),"",MAX($AJ$7:$AN452,$AJ453:AJ453)+1)</f>
        <v/>
      </c>
      <c r="AL453" s="85" t="str">
        <f>IF(OR(X453="",$G453=""),"",MAX($AJ$7:$AN452,$AJ453:AK453)+1)</f>
        <v/>
      </c>
      <c r="AM453" s="85" t="str">
        <f>IF(OR(Z453="",$G453=""),"",MAX($AJ$7:$AN452,$AJ453:AL453)+1)</f>
        <v/>
      </c>
      <c r="AN453" s="85" t="str">
        <f>IF(OR(AB453="",$G453=""),"",MAX($AJ$7:$AN452,$AJ453:AM453)+1)</f>
        <v/>
      </c>
      <c r="AP453" s="85" t="str">
        <f>IF($G453="","",MAX($AP$7:$AP452)+1)</f>
        <v/>
      </c>
      <c r="AQ453" s="85" t="str">
        <f>IF($G453="","",IF($Q453="","",RANK($Q453,$Q$8:$Q$1000,1)+COUNTIFS($Q$8:$Q453,$Q453)-1))</f>
        <v/>
      </c>
      <c r="AR453" s="85" t="str">
        <f>IF($G453="","",IF($AW453="","",RANK($AW453,$AW$8:$AW$1000,1)+COUNTIFS($AW$8:$AW453,$AW453)-1))</f>
        <v/>
      </c>
      <c r="AS453" s="85" t="str">
        <f>IF($G453="","",IF($AX453="","",RANK($AX453,$AX$8:$AX$1000,1)+COUNTIFS($AX$8:$AX453,$AX453)-1))</f>
        <v/>
      </c>
      <c r="AU453" s="85" t="str">
        <f t="shared" si="25"/>
        <v/>
      </c>
      <c r="AW453" s="209" t="str">
        <f t="shared" ca="1" si="26"/>
        <v/>
      </c>
      <c r="AX453" s="209" t="str">
        <f t="shared" ca="1" si="27"/>
        <v/>
      </c>
    </row>
    <row r="454" spans="1:50">
      <c r="A454" s="20" t="str">
        <f>IF('יעדים משרדיים ותקשובים'!$E$7="","",'יעדים משרדיים ותקשובים'!$E$7)</f>
        <v>משרד ראש הממשלה</v>
      </c>
      <c r="B454" s="20" t="str">
        <f>IF('יעדים משרדיים ותקשובים'!$I$9="","",'יעדים משרדיים ותקשובים'!$I$9)</f>
        <v>pmo</v>
      </c>
      <c r="C454" s="26">
        <f>ROWS($C$7:$C453)</f>
        <v>447</v>
      </c>
      <c r="D454" s="26" t="str">
        <f>IF(E454="","",INDEX('פעילויות המשרד'!$D$8:$D$150,MATCH(E454,'פעילויות המשרד'!$E$8:$E$150,0)))</f>
        <v/>
      </c>
      <c r="E454" s="17"/>
      <c r="F454" s="26" t="str">
        <f>IF(G454="","",COUNTIFS($D$8:$D454,$D454))</f>
        <v/>
      </c>
      <c r="G454" s="344" t="str">
        <f>IF(OR($E454="",$H454=""),"",IFERROR(CONCATENATE($D454,".",COUNTIFS($D$8:$D454,$D454)),"טעות בהזנה"))</f>
        <v/>
      </c>
      <c r="H454" s="102"/>
      <c r="I454" s="275" t="str">
        <f>IF($E454="","",IF($D454="","",INDEX('פעילויות המשרד'!G:G,MATCH($D454,'פעילויות המשרד'!$D:$D,0))))</f>
        <v/>
      </c>
      <c r="J454" s="275" t="str">
        <f>IF($E454="","",IF($D454="","",INDEX('פעילויות המשרד'!H:H,MATCH($D454,'פעילויות המשרד'!$D:$D,0))))</f>
        <v/>
      </c>
      <c r="K454" s="275" t="str">
        <f>IF($E454="","",IF($D454="","",INDEX('פעילויות המשרד'!K:K,MATCH($D454,'פעילויות המשרד'!$D:$D,0))))</f>
        <v/>
      </c>
      <c r="L454" s="275" t="str">
        <f>IF($E454="","",IF($D454="","",INDEX('פעילויות המשרד'!L:L,MATCH($D454,'פעילויות המשרד'!$D:$D,0))))</f>
        <v/>
      </c>
      <c r="M454" s="275" t="str">
        <f>IF($E454="","",IF($D454="","",INDEX('פעילויות המשרד'!X:X,MATCH($D454,'פעילויות המשרד'!$D:$D,0))))</f>
        <v/>
      </c>
      <c r="N454" s="102"/>
      <c r="O454" s="102"/>
      <c r="P454" s="100"/>
      <c r="Q454" s="100"/>
      <c r="R454" s="98"/>
      <c r="S454" s="101"/>
      <c r="T454" s="99"/>
      <c r="U454" s="103"/>
      <c r="V454" s="99"/>
      <c r="W454" s="103"/>
      <c r="X454" s="99"/>
      <c r="Y454" s="103"/>
      <c r="Z454" s="99"/>
      <c r="AA454" s="103"/>
      <c r="AB454" s="99"/>
      <c r="AC454" s="103"/>
      <c r="AD454" s="121" t="str">
        <f t="shared" si="24"/>
        <v/>
      </c>
      <c r="AE454" s="17"/>
      <c r="AI454" s="26">
        <f>ROWS($AI$7:$AI453)</f>
        <v>447</v>
      </c>
      <c r="AJ454" s="85" t="str">
        <f>IF(OR($T454="",$G454=""),"",MAX($AJ$7:$AN453)+1)</f>
        <v/>
      </c>
      <c r="AK454" s="85" t="str">
        <f>IF(OR(V454="",$G454=""),"",MAX($AJ$7:$AN453,$AJ454:AJ454)+1)</f>
        <v/>
      </c>
      <c r="AL454" s="85" t="str">
        <f>IF(OR(X454="",$G454=""),"",MAX($AJ$7:$AN453,$AJ454:AK454)+1)</f>
        <v/>
      </c>
      <c r="AM454" s="85" t="str">
        <f>IF(OR(Z454="",$G454=""),"",MAX($AJ$7:$AN453,$AJ454:AL454)+1)</f>
        <v/>
      </c>
      <c r="AN454" s="85" t="str">
        <f>IF(OR(AB454="",$G454=""),"",MAX($AJ$7:$AN453,$AJ454:AM454)+1)</f>
        <v/>
      </c>
      <c r="AP454" s="85" t="str">
        <f>IF($G454="","",MAX($AP$7:$AP453)+1)</f>
        <v/>
      </c>
      <c r="AQ454" s="85" t="str">
        <f>IF($G454="","",IF($Q454="","",RANK($Q454,$Q$8:$Q$1000,1)+COUNTIFS($Q$8:$Q454,$Q454)-1))</f>
        <v/>
      </c>
      <c r="AR454" s="85" t="str">
        <f>IF($G454="","",IF($AW454="","",RANK($AW454,$AW$8:$AW$1000,1)+COUNTIFS($AW$8:$AW454,$AW454)-1))</f>
        <v/>
      </c>
      <c r="AS454" s="85" t="str">
        <f>IF($G454="","",IF($AX454="","",RANK($AX454,$AX$8:$AX$1000,1)+COUNTIFS($AX$8:$AX454,$AX454)-1))</f>
        <v/>
      </c>
      <c r="AU454" s="85" t="str">
        <f t="shared" si="25"/>
        <v/>
      </c>
      <c r="AW454" s="209" t="str">
        <f t="shared" ca="1" si="26"/>
        <v/>
      </c>
      <c r="AX454" s="209" t="str">
        <f t="shared" ca="1" si="27"/>
        <v/>
      </c>
    </row>
    <row r="455" spans="1:50">
      <c r="A455" s="20" t="str">
        <f>IF('יעדים משרדיים ותקשובים'!$E$7="","",'יעדים משרדיים ותקשובים'!$E$7)</f>
        <v>משרד ראש הממשלה</v>
      </c>
      <c r="B455" s="20" t="str">
        <f>IF('יעדים משרדיים ותקשובים'!$I$9="","",'יעדים משרדיים ותקשובים'!$I$9)</f>
        <v>pmo</v>
      </c>
      <c r="C455" s="26">
        <f>ROWS($C$7:$C454)</f>
        <v>448</v>
      </c>
      <c r="D455" s="26" t="str">
        <f>IF(E455="","",INDEX('פעילויות המשרד'!$D$8:$D$150,MATCH(E455,'פעילויות המשרד'!$E$8:$E$150,0)))</f>
        <v/>
      </c>
      <c r="E455" s="17"/>
      <c r="F455" s="26" t="str">
        <f>IF(G455="","",COUNTIFS($D$8:$D455,$D455))</f>
        <v/>
      </c>
      <c r="G455" s="344" t="str">
        <f>IF(OR($E455="",$H455=""),"",IFERROR(CONCATENATE($D455,".",COUNTIFS($D$8:$D455,$D455)),"טעות בהזנה"))</f>
        <v/>
      </c>
      <c r="H455" s="102"/>
      <c r="I455" s="275" t="str">
        <f>IF($E455="","",IF($D455="","",INDEX('פעילויות המשרד'!G:G,MATCH($D455,'פעילויות המשרד'!$D:$D,0))))</f>
        <v/>
      </c>
      <c r="J455" s="275" t="str">
        <f>IF($E455="","",IF($D455="","",INDEX('פעילויות המשרד'!H:H,MATCH($D455,'פעילויות המשרד'!$D:$D,0))))</f>
        <v/>
      </c>
      <c r="K455" s="275" t="str">
        <f>IF($E455="","",IF($D455="","",INDEX('פעילויות המשרד'!K:K,MATCH($D455,'פעילויות המשרד'!$D:$D,0))))</f>
        <v/>
      </c>
      <c r="L455" s="275" t="str">
        <f>IF($E455="","",IF($D455="","",INDEX('פעילויות המשרד'!L:L,MATCH($D455,'פעילויות המשרד'!$D:$D,0))))</f>
        <v/>
      </c>
      <c r="M455" s="275" t="str">
        <f>IF($E455="","",IF($D455="","",INDEX('פעילויות המשרד'!X:X,MATCH($D455,'פעילויות המשרד'!$D:$D,0))))</f>
        <v/>
      </c>
      <c r="N455" s="102"/>
      <c r="O455" s="102"/>
      <c r="P455" s="100"/>
      <c r="Q455" s="100"/>
      <c r="R455" s="98"/>
      <c r="S455" s="101"/>
      <c r="T455" s="99"/>
      <c r="U455" s="103"/>
      <c r="V455" s="99"/>
      <c r="W455" s="103"/>
      <c r="X455" s="99"/>
      <c r="Y455" s="103"/>
      <c r="Z455" s="99"/>
      <c r="AA455" s="103"/>
      <c r="AB455" s="99"/>
      <c r="AC455" s="103"/>
      <c r="AD455" s="121" t="str">
        <f t="shared" si="24"/>
        <v/>
      </c>
      <c r="AE455" s="17"/>
      <c r="AI455" s="26">
        <f>ROWS($AI$7:$AI454)</f>
        <v>448</v>
      </c>
      <c r="AJ455" s="85" t="str">
        <f>IF(OR($T455="",$G455=""),"",MAX($AJ$7:$AN454)+1)</f>
        <v/>
      </c>
      <c r="AK455" s="85" t="str">
        <f>IF(OR(V455="",$G455=""),"",MAX($AJ$7:$AN454,$AJ455:AJ455)+1)</f>
        <v/>
      </c>
      <c r="AL455" s="85" t="str">
        <f>IF(OR(X455="",$G455=""),"",MAX($AJ$7:$AN454,$AJ455:AK455)+1)</f>
        <v/>
      </c>
      <c r="AM455" s="85" t="str">
        <f>IF(OR(Z455="",$G455=""),"",MAX($AJ$7:$AN454,$AJ455:AL455)+1)</f>
        <v/>
      </c>
      <c r="AN455" s="85" t="str">
        <f>IF(OR(AB455="",$G455=""),"",MAX($AJ$7:$AN454,$AJ455:AM455)+1)</f>
        <v/>
      </c>
      <c r="AP455" s="85" t="str">
        <f>IF($G455="","",MAX($AP$7:$AP454)+1)</f>
        <v/>
      </c>
      <c r="AQ455" s="85" t="str">
        <f>IF($G455="","",IF($Q455="","",RANK($Q455,$Q$8:$Q$1000,1)+COUNTIFS($Q$8:$Q455,$Q455)-1))</f>
        <v/>
      </c>
      <c r="AR455" s="85" t="str">
        <f>IF($G455="","",IF($AW455="","",RANK($AW455,$AW$8:$AW$1000,1)+COUNTIFS($AW$8:$AW455,$AW455)-1))</f>
        <v/>
      </c>
      <c r="AS455" s="85" t="str">
        <f>IF($G455="","",IF($AX455="","",RANK($AX455,$AX$8:$AX$1000,1)+COUNTIFS($AX$8:$AX455,$AX455)-1))</f>
        <v/>
      </c>
      <c r="AU455" s="85" t="str">
        <f t="shared" si="25"/>
        <v/>
      </c>
      <c r="AW455" s="209" t="str">
        <f t="shared" ca="1" si="26"/>
        <v/>
      </c>
      <c r="AX455" s="209" t="str">
        <f t="shared" ca="1" si="27"/>
        <v/>
      </c>
    </row>
    <row r="456" spans="1:50">
      <c r="A456" s="20" t="str">
        <f>IF('יעדים משרדיים ותקשובים'!$E$7="","",'יעדים משרדיים ותקשובים'!$E$7)</f>
        <v>משרד ראש הממשלה</v>
      </c>
      <c r="B456" s="20" t="str">
        <f>IF('יעדים משרדיים ותקשובים'!$I$9="","",'יעדים משרדיים ותקשובים'!$I$9)</f>
        <v>pmo</v>
      </c>
      <c r="C456" s="26">
        <f>ROWS($C$7:$C455)</f>
        <v>449</v>
      </c>
      <c r="D456" s="26" t="str">
        <f>IF(E456="","",INDEX('פעילויות המשרד'!$D$8:$D$150,MATCH(E456,'פעילויות המשרד'!$E$8:$E$150,0)))</f>
        <v/>
      </c>
      <c r="E456" s="17"/>
      <c r="F456" s="26" t="str">
        <f>IF(G456="","",COUNTIFS($D$8:$D456,$D456))</f>
        <v/>
      </c>
      <c r="G456" s="344" t="str">
        <f>IF(OR($E456="",$H456=""),"",IFERROR(CONCATENATE($D456,".",COUNTIFS($D$8:$D456,$D456)),"טעות בהזנה"))</f>
        <v/>
      </c>
      <c r="H456" s="102"/>
      <c r="I456" s="275" t="str">
        <f>IF($E456="","",IF($D456="","",INDEX('פעילויות המשרד'!G:G,MATCH($D456,'פעילויות המשרד'!$D:$D,0))))</f>
        <v/>
      </c>
      <c r="J456" s="275" t="str">
        <f>IF($E456="","",IF($D456="","",INDEX('פעילויות המשרד'!H:H,MATCH($D456,'פעילויות המשרד'!$D:$D,0))))</f>
        <v/>
      </c>
      <c r="K456" s="275" t="str">
        <f>IF($E456="","",IF($D456="","",INDEX('פעילויות המשרד'!K:K,MATCH($D456,'פעילויות המשרד'!$D:$D,0))))</f>
        <v/>
      </c>
      <c r="L456" s="275" t="str">
        <f>IF($E456="","",IF($D456="","",INDEX('פעילויות המשרד'!L:L,MATCH($D456,'פעילויות המשרד'!$D:$D,0))))</f>
        <v/>
      </c>
      <c r="M456" s="275" t="str">
        <f>IF($E456="","",IF($D456="","",INDEX('פעילויות המשרד'!X:X,MATCH($D456,'פעילויות המשרד'!$D:$D,0))))</f>
        <v/>
      </c>
      <c r="N456" s="102"/>
      <c r="O456" s="102"/>
      <c r="P456" s="100"/>
      <c r="Q456" s="100"/>
      <c r="R456" s="98"/>
      <c r="S456" s="101"/>
      <c r="T456" s="99"/>
      <c r="U456" s="103"/>
      <c r="V456" s="99"/>
      <c r="W456" s="103"/>
      <c r="X456" s="99"/>
      <c r="Y456" s="103"/>
      <c r="Z456" s="99"/>
      <c r="AA456" s="103"/>
      <c r="AB456" s="99"/>
      <c r="AC456" s="103"/>
      <c r="AD456" s="121" t="str">
        <f t="shared" ref="AD456:AD519" si="28">IF($G456="","",IF(ISNUMBER(MATCH($U$3,$T456:$AC456,0)),"כן",""))</f>
        <v/>
      </c>
      <c r="AE456" s="17"/>
      <c r="AI456" s="26">
        <f>ROWS($AI$7:$AI455)</f>
        <v>449</v>
      </c>
      <c r="AJ456" s="85" t="str">
        <f>IF(OR($T456="",$G456=""),"",MAX($AJ$7:$AN455)+1)</f>
        <v/>
      </c>
      <c r="AK456" s="85" t="str">
        <f>IF(OR(V456="",$G456=""),"",MAX($AJ$7:$AN455,$AJ456:AJ456)+1)</f>
        <v/>
      </c>
      <c r="AL456" s="85" t="str">
        <f>IF(OR(X456="",$G456=""),"",MAX($AJ$7:$AN455,$AJ456:AK456)+1)</f>
        <v/>
      </c>
      <c r="AM456" s="85" t="str">
        <f>IF(OR(Z456="",$G456=""),"",MAX($AJ$7:$AN455,$AJ456:AL456)+1)</f>
        <v/>
      </c>
      <c r="AN456" s="85" t="str">
        <f>IF(OR(AB456="",$G456=""),"",MAX($AJ$7:$AN455,$AJ456:AM456)+1)</f>
        <v/>
      </c>
      <c r="AP456" s="85" t="str">
        <f>IF($G456="","",MAX($AP$7:$AP455)+1)</f>
        <v/>
      </c>
      <c r="AQ456" s="85" t="str">
        <f>IF($G456="","",IF($Q456="","",RANK($Q456,$Q$8:$Q$1000,1)+COUNTIFS($Q$8:$Q456,$Q456)-1))</f>
        <v/>
      </c>
      <c r="AR456" s="85" t="str">
        <f>IF($G456="","",IF($AW456="","",RANK($AW456,$AW$8:$AW$1000,1)+COUNTIFS($AW$8:$AW456,$AW456)-1))</f>
        <v/>
      </c>
      <c r="AS456" s="85" t="str">
        <f>IF($G456="","",IF($AX456="","",RANK($AX456,$AX$8:$AX$1000,1)+COUNTIFS($AX$8:$AX456,$AX456)-1))</f>
        <v/>
      </c>
      <c r="AU456" s="85" t="str">
        <f t="shared" ref="AU456:AU519" si="29">IF(INDEX($AP456:$AS456,,MATCH($AU$7,סינון_תוצרים,0))="","",INDEX($AP456:$AS456,,MATCH($AU$7,סינון_תוצרים,0)))</f>
        <v/>
      </c>
      <c r="AW456" s="209" t="str">
        <f t="shared" ca="1" si="26"/>
        <v/>
      </c>
      <c r="AX456" s="209" t="str">
        <f t="shared" ca="1" si="27"/>
        <v/>
      </c>
    </row>
    <row r="457" spans="1:50">
      <c r="A457" s="20" t="str">
        <f>IF('יעדים משרדיים ותקשובים'!$E$7="","",'יעדים משרדיים ותקשובים'!$E$7)</f>
        <v>משרד ראש הממשלה</v>
      </c>
      <c r="B457" s="20" t="str">
        <f>IF('יעדים משרדיים ותקשובים'!$I$9="","",'יעדים משרדיים ותקשובים'!$I$9)</f>
        <v>pmo</v>
      </c>
      <c r="C457" s="26">
        <f>ROWS($C$7:$C456)</f>
        <v>450</v>
      </c>
      <c r="D457" s="26" t="str">
        <f>IF(E457="","",INDEX('פעילויות המשרד'!$D$8:$D$150,MATCH(E457,'פעילויות המשרד'!$E$8:$E$150,0)))</f>
        <v/>
      </c>
      <c r="E457" s="17"/>
      <c r="F457" s="26" t="str">
        <f>IF(G457="","",COUNTIFS($D$8:$D457,$D457))</f>
        <v/>
      </c>
      <c r="G457" s="344" t="str">
        <f>IF(OR($E457="",$H457=""),"",IFERROR(CONCATENATE($D457,".",COUNTIFS($D$8:$D457,$D457)),"טעות בהזנה"))</f>
        <v/>
      </c>
      <c r="H457" s="102"/>
      <c r="I457" s="275" t="str">
        <f>IF($E457="","",IF($D457="","",INDEX('פעילויות המשרד'!G:G,MATCH($D457,'פעילויות המשרד'!$D:$D,0))))</f>
        <v/>
      </c>
      <c r="J457" s="275" t="str">
        <f>IF($E457="","",IF($D457="","",INDEX('פעילויות המשרד'!H:H,MATCH($D457,'פעילויות המשרד'!$D:$D,0))))</f>
        <v/>
      </c>
      <c r="K457" s="275" t="str">
        <f>IF($E457="","",IF($D457="","",INDEX('פעילויות המשרד'!K:K,MATCH($D457,'פעילויות המשרד'!$D:$D,0))))</f>
        <v/>
      </c>
      <c r="L457" s="275" t="str">
        <f>IF($E457="","",IF($D457="","",INDEX('פעילויות המשרד'!L:L,MATCH($D457,'פעילויות המשרד'!$D:$D,0))))</f>
        <v/>
      </c>
      <c r="M457" s="275" t="str">
        <f>IF($E457="","",IF($D457="","",INDEX('פעילויות המשרד'!X:X,MATCH($D457,'פעילויות המשרד'!$D:$D,0))))</f>
        <v/>
      </c>
      <c r="N457" s="102"/>
      <c r="O457" s="102"/>
      <c r="P457" s="100"/>
      <c r="Q457" s="100"/>
      <c r="R457" s="98"/>
      <c r="S457" s="101"/>
      <c r="T457" s="99"/>
      <c r="U457" s="103"/>
      <c r="V457" s="99"/>
      <c r="W457" s="103"/>
      <c r="X457" s="99"/>
      <c r="Y457" s="103"/>
      <c r="Z457" s="99"/>
      <c r="AA457" s="103"/>
      <c r="AB457" s="99"/>
      <c r="AC457" s="103"/>
      <c r="AD457" s="121" t="str">
        <f t="shared" si="28"/>
        <v/>
      </c>
      <c r="AE457" s="17"/>
      <c r="AI457" s="26">
        <f>ROWS($AI$7:$AI456)</f>
        <v>450</v>
      </c>
      <c r="AJ457" s="85" t="str">
        <f>IF(OR($T457="",$G457=""),"",MAX($AJ$7:$AN456)+1)</f>
        <v/>
      </c>
      <c r="AK457" s="85" t="str">
        <f>IF(OR(V457="",$G457=""),"",MAX($AJ$7:$AN456,$AJ457:AJ457)+1)</f>
        <v/>
      </c>
      <c r="AL457" s="85" t="str">
        <f>IF(OR(X457="",$G457=""),"",MAX($AJ$7:$AN456,$AJ457:AK457)+1)</f>
        <v/>
      </c>
      <c r="AM457" s="85" t="str">
        <f>IF(OR(Z457="",$G457=""),"",MAX($AJ$7:$AN456,$AJ457:AL457)+1)</f>
        <v/>
      </c>
      <c r="AN457" s="85" t="str">
        <f>IF(OR(AB457="",$G457=""),"",MAX($AJ$7:$AN456,$AJ457:AM457)+1)</f>
        <v/>
      </c>
      <c r="AP457" s="85" t="str">
        <f>IF($G457="","",MAX($AP$7:$AP456)+1)</f>
        <v/>
      </c>
      <c r="AQ457" s="85" t="str">
        <f>IF($G457="","",IF($Q457="","",RANK($Q457,$Q$8:$Q$1000,1)+COUNTIFS($Q$8:$Q457,$Q457)-1))</f>
        <v/>
      </c>
      <c r="AR457" s="85" t="str">
        <f>IF($G457="","",IF($AW457="","",RANK($AW457,$AW$8:$AW$1000,1)+COUNTIFS($AW$8:$AW457,$AW457)-1))</f>
        <v/>
      </c>
      <c r="AS457" s="85" t="str">
        <f>IF($G457="","",IF($AX457="","",RANK($AX457,$AX$8:$AX$1000,1)+COUNTIFS($AX$8:$AX457,$AX457)-1))</f>
        <v/>
      </c>
      <c r="AU457" s="85" t="str">
        <f t="shared" si="29"/>
        <v/>
      </c>
      <c r="AW457" s="209" t="str">
        <f t="shared" ref="AW457:AW507" ca="1" si="30">IF($G457="","",IF($Q457="","",IF(AND($S457&lt;1,$Q467&gt;TODAY()),$Q457,"")))</f>
        <v/>
      </c>
      <c r="AX457" s="209" t="str">
        <f t="shared" ref="AX457:AX520" ca="1" si="31">IF($G457="","",IF($P457="","",IF(AND(OR($S457="",$S457=0),$P457&lt;TODAY()),$P457,"")))</f>
        <v/>
      </c>
    </row>
    <row r="458" spans="1:50">
      <c r="A458" s="20" t="str">
        <f>IF('יעדים משרדיים ותקשובים'!$E$7="","",'יעדים משרדיים ותקשובים'!$E$7)</f>
        <v>משרד ראש הממשלה</v>
      </c>
      <c r="B458" s="20" t="str">
        <f>IF('יעדים משרדיים ותקשובים'!$I$9="","",'יעדים משרדיים ותקשובים'!$I$9)</f>
        <v>pmo</v>
      </c>
      <c r="C458" s="26">
        <f>ROWS($C$7:$C457)</f>
        <v>451</v>
      </c>
      <c r="D458" s="26" t="str">
        <f>IF(E458="","",INDEX('פעילויות המשרד'!$D$8:$D$150,MATCH(E458,'פעילויות המשרד'!$E$8:$E$150,0)))</f>
        <v/>
      </c>
      <c r="E458" s="17"/>
      <c r="F458" s="26" t="str">
        <f>IF(G458="","",COUNTIFS($D$8:$D458,$D458))</f>
        <v/>
      </c>
      <c r="G458" s="344" t="str">
        <f>IF(OR($E458="",$H458=""),"",IFERROR(CONCATENATE($D458,".",COUNTIFS($D$8:$D458,$D458)),"טעות בהזנה"))</f>
        <v/>
      </c>
      <c r="H458" s="99"/>
      <c r="I458" s="275" t="str">
        <f>IF($E458="","",IF($D458="","",INDEX('פעילויות המשרד'!G:G,MATCH($D458,'פעילויות המשרד'!$D:$D,0))))</f>
        <v/>
      </c>
      <c r="J458" s="275" t="str">
        <f>IF($E458="","",IF($D458="","",INDEX('פעילויות המשרד'!H:H,MATCH($D458,'פעילויות המשרד'!$D:$D,0))))</f>
        <v/>
      </c>
      <c r="K458" s="275" t="str">
        <f>IF($E458="","",IF($D458="","",INDEX('פעילויות המשרד'!K:K,MATCH($D458,'פעילויות המשרד'!$D:$D,0))))</f>
        <v/>
      </c>
      <c r="L458" s="275" t="str">
        <f>IF($E458="","",IF($D458="","",INDEX('פעילויות המשרד'!L:L,MATCH($D458,'פעילויות המשרד'!$D:$D,0))))</f>
        <v/>
      </c>
      <c r="M458" s="275" t="str">
        <f>IF($E458="","",IF($D458="","",INDEX('פעילויות המשרד'!X:X,MATCH($D458,'פעילויות המשרד'!$D:$D,0))))</f>
        <v/>
      </c>
      <c r="N458" s="99"/>
      <c r="O458" s="99"/>
      <c r="P458" s="100"/>
      <c r="Q458" s="100"/>
      <c r="R458" s="98"/>
      <c r="S458" s="101"/>
      <c r="T458" s="99"/>
      <c r="U458" s="103"/>
      <c r="V458" s="99"/>
      <c r="W458" s="103"/>
      <c r="X458" s="99"/>
      <c r="Y458" s="103"/>
      <c r="Z458" s="99"/>
      <c r="AA458" s="103"/>
      <c r="AB458" s="99"/>
      <c r="AC458" s="103"/>
      <c r="AD458" s="121" t="str">
        <f t="shared" si="28"/>
        <v/>
      </c>
      <c r="AE458" s="92"/>
      <c r="AI458" s="26">
        <f>ROWS($AI$7:$AI457)</f>
        <v>451</v>
      </c>
      <c r="AJ458" s="85" t="str">
        <f>IF(OR($T458="",$G458=""),"",MAX($AJ$7:$AN457)+1)</f>
        <v/>
      </c>
      <c r="AK458" s="85" t="str">
        <f>IF(OR(V458="",$G458=""),"",MAX($AJ$7:$AN457,$AJ458:AJ458)+1)</f>
        <v/>
      </c>
      <c r="AL458" s="85" t="str">
        <f>IF(OR(X458="",$G458=""),"",MAX($AJ$7:$AN457,$AJ458:AK458)+1)</f>
        <v/>
      </c>
      <c r="AM458" s="85" t="str">
        <f>IF(OR(Z458="",$G458=""),"",MAX($AJ$7:$AN457,$AJ458:AL458)+1)</f>
        <v/>
      </c>
      <c r="AN458" s="85" t="str">
        <f>IF(OR(AB458="",$G458=""),"",MAX($AJ$7:$AN457,$AJ458:AM458)+1)</f>
        <v/>
      </c>
      <c r="AP458" s="85" t="str">
        <f>IF($G458="","",MAX($AP$7:$AP457)+1)</f>
        <v/>
      </c>
      <c r="AQ458" s="85" t="str">
        <f>IF($G458="","",IF($Q458="","",RANK($Q458,$Q$8:$Q$1000,1)+COUNTIFS($Q$8:$Q458,$Q458)-1))</f>
        <v/>
      </c>
      <c r="AR458" s="85" t="str">
        <f>IF($G458="","",IF($AW458="","",RANK($AW458,$AW$8:$AW$1000,1)+COUNTIFS($AW$8:$AW458,$AW458)-1))</f>
        <v/>
      </c>
      <c r="AS458" s="85" t="str">
        <f>IF($G458="","",IF($AX458="","",RANK($AX458,$AX$8:$AX$1000,1)+COUNTIFS($AX$8:$AX458,$AX458)-1))</f>
        <v/>
      </c>
      <c r="AU458" s="85" t="str">
        <f t="shared" si="29"/>
        <v/>
      </c>
      <c r="AW458" s="209" t="str">
        <f ca="1">IF($G458="","",IF($Q458="","",IF(AND($S458&lt;1,$Q458&lt;TODAY()),$Q458,"")))</f>
        <v/>
      </c>
      <c r="AX458" s="209" t="str">
        <f t="shared" ca="1" si="31"/>
        <v/>
      </c>
    </row>
    <row r="459" spans="1:50">
      <c r="A459" s="20" t="str">
        <f>IF('יעדים משרדיים ותקשובים'!$E$7="","",'יעדים משרדיים ותקשובים'!$E$7)</f>
        <v>משרד ראש הממשלה</v>
      </c>
      <c r="B459" s="20" t="str">
        <f>IF('יעדים משרדיים ותקשובים'!$I$9="","",'יעדים משרדיים ותקשובים'!$I$9)</f>
        <v>pmo</v>
      </c>
      <c r="C459" s="26">
        <f>ROWS($C$7:$C458)</f>
        <v>452</v>
      </c>
      <c r="D459" s="26" t="str">
        <f>IF(E459="","",INDEX('פעילויות המשרד'!$D$8:$D$150,MATCH(E459,'פעילויות המשרד'!$E$8:$E$150,0)))</f>
        <v/>
      </c>
      <c r="E459" s="17"/>
      <c r="F459" s="26" t="str">
        <f>IF(G459="","",COUNTIFS($D$8:$D459,$D459))</f>
        <v/>
      </c>
      <c r="G459" s="344" t="str">
        <f>IF(OR($E459="",$H459=""),"",IFERROR(CONCATENATE($D459,".",COUNTIFS($D$8:$D459,$D459)),"טעות בהזנה"))</f>
        <v/>
      </c>
      <c r="H459" s="99"/>
      <c r="I459" s="275" t="str">
        <f>IF($E459="","",IF($D459="","",INDEX('פעילויות המשרד'!G:G,MATCH($D459,'פעילויות המשרד'!$D:$D,0))))</f>
        <v/>
      </c>
      <c r="J459" s="275" t="str">
        <f>IF($E459="","",IF($D459="","",INDEX('פעילויות המשרד'!H:H,MATCH($D459,'פעילויות המשרד'!$D:$D,0))))</f>
        <v/>
      </c>
      <c r="K459" s="275" t="str">
        <f>IF($E459="","",IF($D459="","",INDEX('פעילויות המשרד'!K:K,MATCH($D459,'פעילויות המשרד'!$D:$D,0))))</f>
        <v/>
      </c>
      <c r="L459" s="275" t="str">
        <f>IF($E459="","",IF($D459="","",INDEX('פעילויות המשרד'!L:L,MATCH($D459,'פעילויות המשרד'!$D:$D,0))))</f>
        <v/>
      </c>
      <c r="M459" s="275" t="str">
        <f>IF($E459="","",IF($D459="","",INDEX('פעילויות המשרד'!X:X,MATCH($D459,'פעילויות המשרד'!$D:$D,0))))</f>
        <v/>
      </c>
      <c r="N459" s="99"/>
      <c r="O459" s="99"/>
      <c r="P459" s="100"/>
      <c r="Q459" s="100"/>
      <c r="R459" s="98"/>
      <c r="S459" s="101"/>
      <c r="T459" s="99"/>
      <c r="U459" s="103"/>
      <c r="V459" s="99"/>
      <c r="W459" s="103"/>
      <c r="X459" s="99"/>
      <c r="Y459" s="103"/>
      <c r="Z459" s="99"/>
      <c r="AA459" s="103"/>
      <c r="AB459" s="99"/>
      <c r="AC459" s="103"/>
      <c r="AD459" s="121" t="str">
        <f t="shared" si="28"/>
        <v/>
      </c>
      <c r="AE459" s="92"/>
      <c r="AI459" s="26">
        <f>ROWS($AI$7:$AI458)</f>
        <v>452</v>
      </c>
      <c r="AJ459" s="85" t="str">
        <f>IF(OR($T459="",$G459=""),"",MAX($AJ$7:$AN458)+1)</f>
        <v/>
      </c>
      <c r="AK459" s="85" t="str">
        <f>IF(OR(V459="",$G459=""),"",MAX($AJ$7:$AN458,$AJ459:AJ459)+1)</f>
        <v/>
      </c>
      <c r="AL459" s="85" t="str">
        <f>IF(OR(X459="",$G459=""),"",MAX($AJ$7:$AN458,$AJ459:AK459)+1)</f>
        <v/>
      </c>
      <c r="AM459" s="85" t="str">
        <f>IF(OR(Z459="",$G459=""),"",MAX($AJ$7:$AN458,$AJ459:AL459)+1)</f>
        <v/>
      </c>
      <c r="AN459" s="85" t="str">
        <f>IF(OR(AB459="",$G459=""),"",MAX($AJ$7:$AN458,$AJ459:AM459)+1)</f>
        <v/>
      </c>
      <c r="AP459" s="85" t="str">
        <f>IF($G459="","",MAX($AP$7:$AP458)+1)</f>
        <v/>
      </c>
      <c r="AQ459" s="85" t="str">
        <f>IF($G459="","",IF($Q459="","",RANK($Q459,$Q$8:$Q$1000,1)+COUNTIFS($Q$8:$Q459,$Q459)-1))</f>
        <v/>
      </c>
      <c r="AR459" s="85" t="str">
        <f>IF($G459="","",IF($AW459="","",RANK($AW459,$AW$8:$AW$1000,1)+COUNTIFS($AW$8:$AW459,$AW459)-1))</f>
        <v/>
      </c>
      <c r="AS459" s="85" t="str">
        <f>IF($G459="","",IF($AX459="","",RANK($AX459,$AX$8:$AX$1000,1)+COUNTIFS($AX$8:$AX459,$AX459)-1))</f>
        <v/>
      </c>
      <c r="AU459" s="85" t="str">
        <f t="shared" si="29"/>
        <v/>
      </c>
      <c r="AW459" s="209" t="str">
        <f ca="1">IF($G459="","",IF($Q459="","",IF(AND($S459&lt;1,$Q459&lt;TODAY()),$Q459,"")))</f>
        <v/>
      </c>
      <c r="AX459" s="209" t="str">
        <f t="shared" ca="1" si="31"/>
        <v/>
      </c>
    </row>
    <row r="460" spans="1:50">
      <c r="A460" s="20" t="str">
        <f>IF('יעדים משרדיים ותקשובים'!$E$7="","",'יעדים משרדיים ותקשובים'!$E$7)</f>
        <v>משרד ראש הממשלה</v>
      </c>
      <c r="B460" s="20" t="str">
        <f>IF('יעדים משרדיים ותקשובים'!$I$9="","",'יעדים משרדיים ותקשובים'!$I$9)</f>
        <v>pmo</v>
      </c>
      <c r="C460" s="26">
        <f>ROWS($C$7:$C459)</f>
        <v>453</v>
      </c>
      <c r="D460" s="26" t="str">
        <f>IF(E460="","",INDEX('פעילויות המשרד'!$D$8:$D$150,MATCH(E460,'פעילויות המשרד'!$E$8:$E$150,0)))</f>
        <v/>
      </c>
      <c r="E460" s="17"/>
      <c r="F460" s="26" t="str">
        <f>IF(G460="","",COUNTIFS($D$8:$D460,$D460))</f>
        <v/>
      </c>
      <c r="G460" s="344" t="str">
        <f>IF(OR($E460="",$H460=""),"",IFERROR(CONCATENATE($D460,".",COUNTIFS($D$8:$D460,$D460)),"טעות בהזנה"))</f>
        <v/>
      </c>
      <c r="H460" s="99"/>
      <c r="I460" s="275" t="str">
        <f>IF($E460="","",IF($D460="","",INDEX('פעילויות המשרד'!G:G,MATCH($D460,'פעילויות המשרד'!$D:$D,0))))</f>
        <v/>
      </c>
      <c r="J460" s="275" t="str">
        <f>IF($E460="","",IF($D460="","",INDEX('פעילויות המשרד'!H:H,MATCH($D460,'פעילויות המשרד'!$D:$D,0))))</f>
        <v/>
      </c>
      <c r="K460" s="275" t="str">
        <f>IF($E460="","",IF($D460="","",INDEX('פעילויות המשרד'!K:K,MATCH($D460,'פעילויות המשרד'!$D:$D,0))))</f>
        <v/>
      </c>
      <c r="L460" s="275" t="str">
        <f>IF($E460="","",IF($D460="","",INDEX('פעילויות המשרד'!L:L,MATCH($D460,'פעילויות המשרד'!$D:$D,0))))</f>
        <v/>
      </c>
      <c r="M460" s="275" t="str">
        <f>IF($E460="","",IF($D460="","",INDEX('פעילויות המשרד'!X:X,MATCH($D460,'פעילויות המשרד'!$D:$D,0))))</f>
        <v/>
      </c>
      <c r="N460" s="99"/>
      <c r="O460" s="99"/>
      <c r="P460" s="100"/>
      <c r="Q460" s="100"/>
      <c r="R460" s="98"/>
      <c r="S460" s="101"/>
      <c r="T460" s="99"/>
      <c r="U460" s="103"/>
      <c r="V460" s="99"/>
      <c r="W460" s="103"/>
      <c r="X460" s="99"/>
      <c r="Y460" s="103"/>
      <c r="Z460" s="99"/>
      <c r="AA460" s="103"/>
      <c r="AB460" s="99"/>
      <c r="AC460" s="103"/>
      <c r="AD460" s="121" t="str">
        <f t="shared" si="28"/>
        <v/>
      </c>
      <c r="AE460" s="92"/>
      <c r="AI460" s="26">
        <f>ROWS($AI$7:$AI459)</f>
        <v>453</v>
      </c>
      <c r="AJ460" s="85" t="str">
        <f>IF(OR($T460="",$G460=""),"",MAX($AJ$7:$AN459)+1)</f>
        <v/>
      </c>
      <c r="AK460" s="85" t="str">
        <f>IF(OR(V460="",$G460=""),"",MAX($AJ$7:$AN459,$AJ460:AJ460)+1)</f>
        <v/>
      </c>
      <c r="AL460" s="85" t="str">
        <f>IF(OR(X460="",$G460=""),"",MAX($AJ$7:$AN459,$AJ460:AK460)+1)</f>
        <v/>
      </c>
      <c r="AM460" s="85" t="str">
        <f>IF(OR(Z460="",$G460=""),"",MAX($AJ$7:$AN459,$AJ460:AL460)+1)</f>
        <v/>
      </c>
      <c r="AN460" s="85" t="str">
        <f>IF(OR(AB460="",$G460=""),"",MAX($AJ$7:$AN459,$AJ460:AM460)+1)</f>
        <v/>
      </c>
      <c r="AP460" s="85" t="str">
        <f>IF($G460="","",MAX($AP$7:$AP459)+1)</f>
        <v/>
      </c>
      <c r="AQ460" s="85" t="str">
        <f>IF($G460="","",IF($Q460="","",RANK($Q460,$Q$8:$Q$1000,1)+COUNTIFS($Q$8:$Q460,$Q460)-1))</f>
        <v/>
      </c>
      <c r="AR460" s="85" t="str">
        <f>IF($G460="","",IF($AW460="","",RANK($AW460,$AW$8:$AW$1000,1)+COUNTIFS($AW$8:$AW460,$AW460)-1))</f>
        <v/>
      </c>
      <c r="AS460" s="85" t="str">
        <f>IF($G460="","",IF($AX460="","",RANK($AX460,$AX$8:$AX$1000,1)+COUNTIFS($AX$8:$AX460,$AX460)-1))</f>
        <v/>
      </c>
      <c r="AU460" s="85" t="str">
        <f t="shared" si="29"/>
        <v/>
      </c>
      <c r="AW460" s="209" t="str">
        <f ca="1">IF($G460="","",IF($Q460="","",IF(AND($S460&lt;1,$Q460&lt;TODAY()),$Q460,"")))</f>
        <v/>
      </c>
      <c r="AX460" s="209" t="str">
        <f t="shared" ca="1" si="31"/>
        <v/>
      </c>
    </row>
    <row r="461" spans="1:50">
      <c r="A461" s="20" t="str">
        <f>IF('יעדים משרדיים ותקשובים'!$E$7="","",'יעדים משרדיים ותקשובים'!$E$7)</f>
        <v>משרד ראש הממשלה</v>
      </c>
      <c r="B461" s="20" t="str">
        <f>IF('יעדים משרדיים ותקשובים'!$I$9="","",'יעדים משרדיים ותקשובים'!$I$9)</f>
        <v>pmo</v>
      </c>
      <c r="C461" s="26">
        <f>ROWS($C$7:$C460)</f>
        <v>454</v>
      </c>
      <c r="D461" s="26" t="str">
        <f>IF(E461="","",INDEX('פעילויות המשרד'!$D$8:$D$150,MATCH(E461,'פעילויות המשרד'!$E$8:$E$150,0)))</f>
        <v/>
      </c>
      <c r="E461" s="17"/>
      <c r="F461" s="26" t="str">
        <f>IF(G461="","",COUNTIFS($D$8:$D461,$D461))</f>
        <v/>
      </c>
      <c r="G461" s="344" t="str">
        <f>IF(OR($E461="",$H461=""),"",IFERROR(CONCATENATE($D461,".",COUNTIFS($D$8:$D461,$D461)),"טעות בהזנה"))</f>
        <v/>
      </c>
      <c r="H461" s="102"/>
      <c r="I461" s="275" t="str">
        <f>IF($E461="","",IF($D461="","",INDEX('פעילויות המשרד'!G:G,MATCH($D461,'פעילויות המשרד'!$D:$D,0))))</f>
        <v/>
      </c>
      <c r="J461" s="275" t="str">
        <f>IF($E461="","",IF($D461="","",INDEX('פעילויות המשרד'!H:H,MATCH($D461,'פעילויות המשרד'!$D:$D,0))))</f>
        <v/>
      </c>
      <c r="K461" s="275" t="str">
        <f>IF($E461="","",IF($D461="","",INDEX('פעילויות המשרד'!K:K,MATCH($D461,'פעילויות המשרד'!$D:$D,0))))</f>
        <v/>
      </c>
      <c r="L461" s="275" t="str">
        <f>IF($E461="","",IF($D461="","",INDEX('פעילויות המשרד'!L:L,MATCH($D461,'פעילויות המשרד'!$D:$D,0))))</f>
        <v/>
      </c>
      <c r="M461" s="275" t="str">
        <f>IF($E461="","",IF($D461="","",INDEX('פעילויות המשרד'!X:X,MATCH($D461,'פעילויות המשרד'!$D:$D,0))))</f>
        <v/>
      </c>
      <c r="N461" s="102"/>
      <c r="O461" s="102"/>
      <c r="P461" s="100"/>
      <c r="Q461" s="100"/>
      <c r="R461" s="98"/>
      <c r="S461" s="101"/>
      <c r="T461" s="99"/>
      <c r="U461" s="103"/>
      <c r="V461" s="99"/>
      <c r="W461" s="103"/>
      <c r="X461" s="99"/>
      <c r="Y461" s="103"/>
      <c r="Z461" s="99"/>
      <c r="AA461" s="103"/>
      <c r="AB461" s="99"/>
      <c r="AC461" s="103"/>
      <c r="AD461" s="121" t="str">
        <f t="shared" si="28"/>
        <v/>
      </c>
      <c r="AE461" s="17"/>
      <c r="AI461" s="26">
        <f>ROWS($AI$7:$AI460)</f>
        <v>454</v>
      </c>
      <c r="AJ461" s="85" t="str">
        <f>IF(OR($T461="",$G461=""),"",MAX($AJ$7:$AN460)+1)</f>
        <v/>
      </c>
      <c r="AK461" s="85" t="str">
        <f>IF(OR(V461="",$G461=""),"",MAX($AJ$7:$AN460,$AJ461:AJ461)+1)</f>
        <v/>
      </c>
      <c r="AL461" s="85" t="str">
        <f>IF(OR(X461="",$G461=""),"",MAX($AJ$7:$AN460,$AJ461:AK461)+1)</f>
        <v/>
      </c>
      <c r="AM461" s="85" t="str">
        <f>IF(OR(Z461="",$G461=""),"",MAX($AJ$7:$AN460,$AJ461:AL461)+1)</f>
        <v/>
      </c>
      <c r="AN461" s="85" t="str">
        <f>IF(OR(AB461="",$G461=""),"",MAX($AJ$7:$AN460,$AJ461:AM461)+1)</f>
        <v/>
      </c>
      <c r="AP461" s="85" t="str">
        <f>IF($G461="","",MAX($AP$7:$AP460)+1)</f>
        <v/>
      </c>
      <c r="AQ461" s="85" t="str">
        <f>IF($G461="","",IF($Q461="","",RANK($Q461,$Q$8:$Q$1000,1)+COUNTIFS($Q$8:$Q461,$Q461)-1))</f>
        <v/>
      </c>
      <c r="AR461" s="85" t="str">
        <f>IF($G461="","",IF($AW461="","",RANK($AW461,$AW$8:$AW$1000,1)+COUNTIFS($AW$8:$AW461,$AW461)-1))</f>
        <v/>
      </c>
      <c r="AS461" s="85" t="str">
        <f>IF($G461="","",IF($AX461="","",RANK($AX461,$AX$8:$AX$1000,1)+COUNTIFS($AX$8:$AX461,$AX461)-1))</f>
        <v/>
      </c>
      <c r="AU461" s="85" t="str">
        <f t="shared" si="29"/>
        <v/>
      </c>
      <c r="AW461" s="209" t="str">
        <f ca="1">IF($G461="","",IF($Q461="","",IF(AND($S461&lt;1,$Q461&lt;TODAY()),$Q461,"")))</f>
        <v/>
      </c>
      <c r="AX461" s="209" t="str">
        <f t="shared" ca="1" si="31"/>
        <v/>
      </c>
    </row>
    <row r="462" spans="1:50">
      <c r="A462" s="20" t="str">
        <f>IF('יעדים משרדיים ותקשובים'!$E$7="","",'יעדים משרדיים ותקשובים'!$E$7)</f>
        <v>משרד ראש הממשלה</v>
      </c>
      <c r="B462" s="20" t="str">
        <f>IF('יעדים משרדיים ותקשובים'!$I$9="","",'יעדים משרדיים ותקשובים'!$I$9)</f>
        <v>pmo</v>
      </c>
      <c r="C462" s="26">
        <f>ROWS($C$7:$C461)</f>
        <v>455</v>
      </c>
      <c r="D462" s="26" t="str">
        <f>IF(E462="","",INDEX('פעילויות המשרד'!$D$8:$D$150,MATCH(E462,'פעילויות המשרד'!$E$8:$E$150,0)))</f>
        <v/>
      </c>
      <c r="E462" s="17"/>
      <c r="F462" s="26" t="str">
        <f>IF(G462="","",COUNTIFS($D$8:$D462,$D462))</f>
        <v/>
      </c>
      <c r="G462" s="344" t="str">
        <f>IF(OR($E462="",$H462=""),"",IFERROR(CONCATENATE($D462,".",COUNTIFS($D$8:$D462,$D462)),"טעות בהזנה"))</f>
        <v/>
      </c>
      <c r="H462" s="102"/>
      <c r="I462" s="275" t="str">
        <f>IF($E462="","",IF($D462="","",INDEX('פעילויות המשרד'!G:G,MATCH($D462,'פעילויות המשרד'!$D:$D,0))))</f>
        <v/>
      </c>
      <c r="J462" s="275" t="str">
        <f>IF($E462="","",IF($D462="","",INDEX('פעילויות המשרד'!H:H,MATCH($D462,'פעילויות המשרד'!$D:$D,0))))</f>
        <v/>
      </c>
      <c r="K462" s="275" t="str">
        <f>IF($E462="","",IF($D462="","",INDEX('פעילויות המשרד'!K:K,MATCH($D462,'פעילויות המשרד'!$D:$D,0))))</f>
        <v/>
      </c>
      <c r="L462" s="275" t="str">
        <f>IF($E462="","",IF($D462="","",INDEX('פעילויות המשרד'!L:L,MATCH($D462,'פעילויות המשרד'!$D:$D,0))))</f>
        <v/>
      </c>
      <c r="M462" s="275" t="str">
        <f>IF($E462="","",IF($D462="","",INDEX('פעילויות המשרד'!X:X,MATCH($D462,'פעילויות המשרד'!$D:$D,0))))</f>
        <v/>
      </c>
      <c r="N462" s="102"/>
      <c r="O462" s="102"/>
      <c r="P462" s="100"/>
      <c r="Q462" s="100"/>
      <c r="R462" s="98"/>
      <c r="S462" s="101"/>
      <c r="T462" s="99"/>
      <c r="U462" s="103"/>
      <c r="V462" s="99"/>
      <c r="W462" s="103"/>
      <c r="X462" s="99"/>
      <c r="Y462" s="103"/>
      <c r="Z462" s="99"/>
      <c r="AA462" s="103"/>
      <c r="AB462" s="99"/>
      <c r="AC462" s="103"/>
      <c r="AD462" s="121" t="str">
        <f t="shared" si="28"/>
        <v/>
      </c>
      <c r="AE462" s="17"/>
      <c r="AI462" s="26">
        <f>ROWS($AI$7:$AI461)</f>
        <v>455</v>
      </c>
      <c r="AJ462" s="85" t="str">
        <f>IF(OR($T462="",$G462=""),"",MAX($AJ$7:$AN461)+1)</f>
        <v/>
      </c>
      <c r="AK462" s="85" t="str">
        <f>IF(OR(V462="",$G462=""),"",MAX($AJ$7:$AN461,$AJ462:AJ462)+1)</f>
        <v/>
      </c>
      <c r="AL462" s="85" t="str">
        <f>IF(OR(X462="",$G462=""),"",MAX($AJ$7:$AN461,$AJ462:AK462)+1)</f>
        <v/>
      </c>
      <c r="AM462" s="85" t="str">
        <f>IF(OR(Z462="",$G462=""),"",MAX($AJ$7:$AN461,$AJ462:AL462)+1)</f>
        <v/>
      </c>
      <c r="AN462" s="85" t="str">
        <f>IF(OR(AB462="",$G462=""),"",MAX($AJ$7:$AN461,$AJ462:AM462)+1)</f>
        <v/>
      </c>
      <c r="AP462" s="85" t="str">
        <f>IF($G462="","",MAX($AP$7:$AP461)+1)</f>
        <v/>
      </c>
      <c r="AQ462" s="85" t="str">
        <f>IF($G462="","",IF($Q462="","",RANK($Q462,$Q$8:$Q$1000,1)+COUNTIFS($Q$8:$Q462,$Q462)-1))</f>
        <v/>
      </c>
      <c r="AR462" s="85" t="str">
        <f>IF($G462="","",IF($AW462="","",RANK($AW462,$AW$8:$AW$1000,1)+COUNTIFS($AW$8:$AW462,$AW462)-1))</f>
        <v/>
      </c>
      <c r="AS462" s="85" t="str">
        <f>IF($G462="","",IF($AX462="","",RANK($AX462,$AX$8:$AX$1000,1)+COUNTIFS($AX$8:$AX462,$AX462)-1))</f>
        <v/>
      </c>
      <c r="AU462" s="85" t="str">
        <f t="shared" si="29"/>
        <v/>
      </c>
      <c r="AW462" s="209" t="str">
        <f ca="1">IF($G462="","",IF($Q462="","",IF(AND($S462&lt;1,$Q462&lt;TODAY()),$Q462,"")))</f>
        <v/>
      </c>
      <c r="AX462" s="209" t="str">
        <f t="shared" ca="1" si="31"/>
        <v/>
      </c>
    </row>
    <row r="463" spans="1:50">
      <c r="A463" s="20" t="str">
        <f>IF('יעדים משרדיים ותקשובים'!$E$7="","",'יעדים משרדיים ותקשובים'!$E$7)</f>
        <v>משרד ראש הממשלה</v>
      </c>
      <c r="B463" s="20" t="str">
        <f>IF('יעדים משרדיים ותקשובים'!$I$9="","",'יעדים משרדיים ותקשובים'!$I$9)</f>
        <v>pmo</v>
      </c>
      <c r="C463" s="26">
        <f>ROWS($C$7:$C462)</f>
        <v>456</v>
      </c>
      <c r="D463" s="26" t="str">
        <f>IF(E463="","",INDEX('פעילויות המשרד'!$D$8:$D$150,MATCH(E463,'פעילויות המשרד'!$E$8:$E$150,0)))</f>
        <v/>
      </c>
      <c r="E463" s="17"/>
      <c r="F463" s="26" t="str">
        <f>IF(G463="","",COUNTIFS($D$8:$D463,$D463))</f>
        <v/>
      </c>
      <c r="G463" s="344" t="str">
        <f>IF(OR($E463="",$H463=""),"",IFERROR(CONCATENATE($D463,".",COUNTIFS($D$8:$D463,$D463)),"טעות בהזנה"))</f>
        <v/>
      </c>
      <c r="H463" s="102"/>
      <c r="I463" s="275" t="str">
        <f>IF($E463="","",IF($D463="","",INDEX('פעילויות המשרד'!G:G,MATCH($D463,'פעילויות המשרד'!$D:$D,0))))</f>
        <v/>
      </c>
      <c r="J463" s="275" t="str">
        <f>IF($E463="","",IF($D463="","",INDEX('פעילויות המשרד'!H:H,MATCH($D463,'פעילויות המשרד'!$D:$D,0))))</f>
        <v/>
      </c>
      <c r="K463" s="275" t="str">
        <f>IF($E463="","",IF($D463="","",INDEX('פעילויות המשרד'!K:K,MATCH($D463,'פעילויות המשרד'!$D:$D,0))))</f>
        <v/>
      </c>
      <c r="L463" s="275" t="str">
        <f>IF($E463="","",IF($D463="","",INDEX('פעילויות המשרד'!L:L,MATCH($D463,'פעילויות המשרד'!$D:$D,0))))</f>
        <v/>
      </c>
      <c r="M463" s="275" t="str">
        <f>IF($E463="","",IF($D463="","",INDEX('פעילויות המשרד'!X:X,MATCH($D463,'פעילויות המשרד'!$D:$D,0))))</f>
        <v/>
      </c>
      <c r="N463" s="102"/>
      <c r="O463" s="102"/>
      <c r="P463" s="100"/>
      <c r="Q463" s="100"/>
      <c r="R463" s="98"/>
      <c r="S463" s="101"/>
      <c r="T463" s="99"/>
      <c r="U463" s="103"/>
      <c r="V463" s="99"/>
      <c r="W463" s="103"/>
      <c r="X463" s="99"/>
      <c r="Y463" s="103"/>
      <c r="Z463" s="99"/>
      <c r="AA463" s="103"/>
      <c r="AB463" s="99"/>
      <c r="AC463" s="103"/>
      <c r="AD463" s="121" t="str">
        <f t="shared" si="28"/>
        <v/>
      </c>
      <c r="AE463" s="17"/>
      <c r="AI463" s="26">
        <f>ROWS($AI$7:$AI462)</f>
        <v>456</v>
      </c>
      <c r="AJ463" s="85" t="str">
        <f>IF(OR($T463="",$G463=""),"",MAX($AJ$7:$AN462)+1)</f>
        <v/>
      </c>
      <c r="AK463" s="85" t="str">
        <f>IF(OR(V463="",$G463=""),"",MAX($AJ$7:$AN462,$AJ463:AJ463)+1)</f>
        <v/>
      </c>
      <c r="AL463" s="85" t="str">
        <f>IF(OR(X463="",$G463=""),"",MAX($AJ$7:$AN462,$AJ463:AK463)+1)</f>
        <v/>
      </c>
      <c r="AM463" s="85" t="str">
        <f>IF(OR(Z463="",$G463=""),"",MAX($AJ$7:$AN462,$AJ463:AL463)+1)</f>
        <v/>
      </c>
      <c r="AN463" s="85" t="str">
        <f>IF(OR(AB463="",$G463=""),"",MAX($AJ$7:$AN462,$AJ463:AM463)+1)</f>
        <v/>
      </c>
      <c r="AP463" s="85" t="str">
        <f>IF($G463="","",MAX($AP$7:$AP462)+1)</f>
        <v/>
      </c>
      <c r="AQ463" s="85" t="str">
        <f>IF($G463="","",IF($Q463="","",RANK($Q463,$Q$8:$Q$1000,1)+COUNTIFS($Q$8:$Q463,$Q463)-1))</f>
        <v/>
      </c>
      <c r="AR463" s="85" t="str">
        <f>IF($G463="","",IF($AW463="","",RANK($AW463,$AW$8:$AW$1000,1)+COUNTIFS($AW$8:$AW463,$AW463)-1))</f>
        <v/>
      </c>
      <c r="AS463" s="85" t="str">
        <f>IF($G463="","",IF($AX463="","",RANK($AX463,$AX$8:$AX$1000,1)+COUNTIFS($AX$8:$AX463,$AX463)-1))</f>
        <v/>
      </c>
      <c r="AU463" s="85" t="str">
        <f t="shared" si="29"/>
        <v/>
      </c>
      <c r="AW463" s="209" t="str">
        <f t="shared" ca="1" si="30"/>
        <v/>
      </c>
      <c r="AX463" s="209" t="str">
        <f t="shared" ca="1" si="31"/>
        <v/>
      </c>
    </row>
    <row r="464" spans="1:50">
      <c r="A464" s="20" t="str">
        <f>IF('יעדים משרדיים ותקשובים'!$E$7="","",'יעדים משרדיים ותקשובים'!$E$7)</f>
        <v>משרד ראש הממשלה</v>
      </c>
      <c r="B464" s="20" t="str">
        <f>IF('יעדים משרדיים ותקשובים'!$I$9="","",'יעדים משרדיים ותקשובים'!$I$9)</f>
        <v>pmo</v>
      </c>
      <c r="C464" s="26">
        <f>ROWS($C$7:$C463)</f>
        <v>457</v>
      </c>
      <c r="D464" s="26" t="str">
        <f>IF(E464="","",INDEX('פעילויות המשרד'!$D$8:$D$150,MATCH(E464,'פעילויות המשרד'!$E$8:$E$150,0)))</f>
        <v/>
      </c>
      <c r="E464" s="17"/>
      <c r="F464" s="26" t="str">
        <f>IF(G464="","",COUNTIFS($D$8:$D464,$D464))</f>
        <v/>
      </c>
      <c r="G464" s="344" t="str">
        <f>IF(OR($E464="",$H464=""),"",IFERROR(CONCATENATE($D464,".",COUNTIFS($D$8:$D464,$D464)),"טעות בהזנה"))</f>
        <v/>
      </c>
      <c r="H464" s="102"/>
      <c r="I464" s="275" t="str">
        <f>IF($E464="","",IF($D464="","",INDEX('פעילויות המשרד'!G:G,MATCH($D464,'פעילויות המשרד'!$D:$D,0))))</f>
        <v/>
      </c>
      <c r="J464" s="275" t="str">
        <f>IF($E464="","",IF($D464="","",INDEX('פעילויות המשרד'!H:H,MATCH($D464,'פעילויות המשרד'!$D:$D,0))))</f>
        <v/>
      </c>
      <c r="K464" s="275" t="str">
        <f>IF($E464="","",IF($D464="","",INDEX('פעילויות המשרד'!K:K,MATCH($D464,'פעילויות המשרד'!$D:$D,0))))</f>
        <v/>
      </c>
      <c r="L464" s="275" t="str">
        <f>IF($E464="","",IF($D464="","",INDEX('פעילויות המשרד'!L:L,MATCH($D464,'פעילויות המשרד'!$D:$D,0))))</f>
        <v/>
      </c>
      <c r="M464" s="275" t="str">
        <f>IF($E464="","",IF($D464="","",INDEX('פעילויות המשרד'!X:X,MATCH($D464,'פעילויות המשרד'!$D:$D,0))))</f>
        <v/>
      </c>
      <c r="N464" s="102"/>
      <c r="O464" s="102"/>
      <c r="P464" s="100"/>
      <c r="Q464" s="100"/>
      <c r="R464" s="98"/>
      <c r="S464" s="101"/>
      <c r="T464" s="99"/>
      <c r="U464" s="103"/>
      <c r="V464" s="99"/>
      <c r="W464" s="103"/>
      <c r="X464" s="99"/>
      <c r="Y464" s="103"/>
      <c r="Z464" s="99"/>
      <c r="AA464" s="103"/>
      <c r="AB464" s="99"/>
      <c r="AC464" s="103"/>
      <c r="AD464" s="121" t="str">
        <f t="shared" si="28"/>
        <v/>
      </c>
      <c r="AE464" s="17"/>
      <c r="AI464" s="26">
        <f>ROWS($AI$7:$AI463)</f>
        <v>457</v>
      </c>
      <c r="AJ464" s="85" t="str">
        <f>IF(OR($T464="",$G464=""),"",MAX($AJ$7:$AN463)+1)</f>
        <v/>
      </c>
      <c r="AK464" s="85" t="str">
        <f>IF(OR(V464="",$G464=""),"",MAX($AJ$7:$AN463,$AJ464:AJ464)+1)</f>
        <v/>
      </c>
      <c r="AL464" s="85" t="str">
        <f>IF(OR(X464="",$G464=""),"",MAX($AJ$7:$AN463,$AJ464:AK464)+1)</f>
        <v/>
      </c>
      <c r="AM464" s="85" t="str">
        <f>IF(OR(Z464="",$G464=""),"",MAX($AJ$7:$AN463,$AJ464:AL464)+1)</f>
        <v/>
      </c>
      <c r="AN464" s="85" t="str">
        <f>IF(OR(AB464="",$G464=""),"",MAX($AJ$7:$AN463,$AJ464:AM464)+1)</f>
        <v/>
      </c>
      <c r="AP464" s="85" t="str">
        <f>IF($G464="","",MAX($AP$7:$AP463)+1)</f>
        <v/>
      </c>
      <c r="AQ464" s="85" t="str">
        <f>IF($G464="","",IF($Q464="","",RANK($Q464,$Q$8:$Q$1000,1)+COUNTIFS($Q$8:$Q464,$Q464)-1))</f>
        <v/>
      </c>
      <c r="AR464" s="85" t="str">
        <f>IF($G464="","",IF($AW464="","",RANK($AW464,$AW$8:$AW$1000,1)+COUNTIFS($AW$8:$AW464,$AW464)-1))</f>
        <v/>
      </c>
      <c r="AS464" s="85" t="str">
        <f>IF($G464="","",IF($AX464="","",RANK($AX464,$AX$8:$AX$1000,1)+COUNTIFS($AX$8:$AX464,$AX464)-1))</f>
        <v/>
      </c>
      <c r="AU464" s="85" t="str">
        <f t="shared" si="29"/>
        <v/>
      </c>
      <c r="AW464" s="209" t="str">
        <f t="shared" ca="1" si="30"/>
        <v/>
      </c>
      <c r="AX464" s="209" t="str">
        <f t="shared" ca="1" si="31"/>
        <v/>
      </c>
    </row>
    <row r="465" spans="1:50">
      <c r="A465" s="20" t="str">
        <f>IF('יעדים משרדיים ותקשובים'!$E$7="","",'יעדים משרדיים ותקשובים'!$E$7)</f>
        <v>משרד ראש הממשלה</v>
      </c>
      <c r="B465" s="20" t="str">
        <f>IF('יעדים משרדיים ותקשובים'!$I$9="","",'יעדים משרדיים ותקשובים'!$I$9)</f>
        <v>pmo</v>
      </c>
      <c r="C465" s="26">
        <f>ROWS($C$7:$C464)</f>
        <v>458</v>
      </c>
      <c r="D465" s="26" t="str">
        <f>IF(E465="","",INDEX('פעילויות המשרד'!$D$8:$D$150,MATCH(E465,'פעילויות המשרד'!$E$8:$E$150,0)))</f>
        <v/>
      </c>
      <c r="E465" s="17"/>
      <c r="F465" s="26" t="str">
        <f>IF(G465="","",COUNTIFS($D$8:$D465,$D465))</f>
        <v/>
      </c>
      <c r="G465" s="344" t="str">
        <f>IF(OR($E465="",$H465=""),"",IFERROR(CONCATENATE($D465,".",COUNTIFS($D$8:$D465,$D465)),"טעות בהזנה"))</f>
        <v/>
      </c>
      <c r="H465" s="102"/>
      <c r="I465" s="275" t="str">
        <f>IF($E465="","",IF($D465="","",INDEX('פעילויות המשרד'!G:G,MATCH($D465,'פעילויות המשרד'!$D:$D,0))))</f>
        <v/>
      </c>
      <c r="J465" s="275" t="str">
        <f>IF($E465="","",IF($D465="","",INDEX('פעילויות המשרד'!H:H,MATCH($D465,'פעילויות המשרד'!$D:$D,0))))</f>
        <v/>
      </c>
      <c r="K465" s="275" t="str">
        <f>IF($E465="","",IF($D465="","",INDEX('פעילויות המשרד'!K:K,MATCH($D465,'פעילויות המשרד'!$D:$D,0))))</f>
        <v/>
      </c>
      <c r="L465" s="275" t="str">
        <f>IF($E465="","",IF($D465="","",INDEX('פעילויות המשרד'!L:L,MATCH($D465,'פעילויות המשרד'!$D:$D,0))))</f>
        <v/>
      </c>
      <c r="M465" s="275" t="str">
        <f>IF($E465="","",IF($D465="","",INDEX('פעילויות המשרד'!X:X,MATCH($D465,'פעילויות המשרד'!$D:$D,0))))</f>
        <v/>
      </c>
      <c r="N465" s="102"/>
      <c r="O465" s="102"/>
      <c r="P465" s="100"/>
      <c r="Q465" s="100"/>
      <c r="R465" s="98"/>
      <c r="S465" s="101"/>
      <c r="T465" s="99"/>
      <c r="U465" s="103"/>
      <c r="V465" s="99"/>
      <c r="W465" s="103"/>
      <c r="X465" s="99"/>
      <c r="Y465" s="103"/>
      <c r="Z465" s="99"/>
      <c r="AA465" s="103"/>
      <c r="AB465" s="99"/>
      <c r="AC465" s="103"/>
      <c r="AD465" s="121" t="str">
        <f t="shared" si="28"/>
        <v/>
      </c>
      <c r="AE465" s="17"/>
      <c r="AI465" s="26">
        <f>ROWS($AI$7:$AI464)</f>
        <v>458</v>
      </c>
      <c r="AJ465" s="85" t="str">
        <f>IF(OR($T465="",$G465=""),"",MAX($AJ$7:$AN464)+1)</f>
        <v/>
      </c>
      <c r="AK465" s="85" t="str">
        <f>IF(OR(V465="",$G465=""),"",MAX($AJ$7:$AN464,$AJ465:AJ465)+1)</f>
        <v/>
      </c>
      <c r="AL465" s="85" t="str">
        <f>IF(OR(X465="",$G465=""),"",MAX($AJ$7:$AN464,$AJ465:AK465)+1)</f>
        <v/>
      </c>
      <c r="AM465" s="85" t="str">
        <f>IF(OR(Z465="",$G465=""),"",MAX($AJ$7:$AN464,$AJ465:AL465)+1)</f>
        <v/>
      </c>
      <c r="AN465" s="85" t="str">
        <f>IF(OR(AB465="",$G465=""),"",MAX($AJ$7:$AN464,$AJ465:AM465)+1)</f>
        <v/>
      </c>
      <c r="AP465" s="85" t="str">
        <f>IF($G465="","",MAX($AP$7:$AP464)+1)</f>
        <v/>
      </c>
      <c r="AQ465" s="85" t="str">
        <f>IF($G465="","",IF($Q465="","",RANK($Q465,$Q$8:$Q$1000,1)+COUNTIFS($Q$8:$Q465,$Q465)-1))</f>
        <v/>
      </c>
      <c r="AR465" s="85" t="str">
        <f>IF($G465="","",IF($AW465="","",RANK($AW465,$AW$8:$AW$1000,1)+COUNTIFS($AW$8:$AW465,$AW465)-1))</f>
        <v/>
      </c>
      <c r="AS465" s="85" t="str">
        <f>IF($G465="","",IF($AX465="","",RANK($AX465,$AX$8:$AX$1000,1)+COUNTIFS($AX$8:$AX465,$AX465)-1))</f>
        <v/>
      </c>
      <c r="AU465" s="85" t="str">
        <f t="shared" si="29"/>
        <v/>
      </c>
      <c r="AW465" s="209" t="str">
        <f t="shared" ca="1" si="30"/>
        <v/>
      </c>
      <c r="AX465" s="209" t="str">
        <f t="shared" ca="1" si="31"/>
        <v/>
      </c>
    </row>
    <row r="466" spans="1:50">
      <c r="A466" s="20" t="str">
        <f>IF('יעדים משרדיים ותקשובים'!$E$7="","",'יעדים משרדיים ותקשובים'!$E$7)</f>
        <v>משרד ראש הממשלה</v>
      </c>
      <c r="B466" s="20" t="str">
        <f>IF('יעדים משרדיים ותקשובים'!$I$9="","",'יעדים משרדיים ותקשובים'!$I$9)</f>
        <v>pmo</v>
      </c>
      <c r="C466" s="26">
        <f>ROWS($C$7:$C465)</f>
        <v>459</v>
      </c>
      <c r="D466" s="26" t="str">
        <f>IF(E466="","",INDEX('פעילויות המשרד'!$D$8:$D$150,MATCH(E466,'פעילויות המשרד'!$E$8:$E$150,0)))</f>
        <v/>
      </c>
      <c r="E466" s="17"/>
      <c r="F466" s="26" t="str">
        <f>IF(G466="","",COUNTIFS($D$8:$D466,$D466))</f>
        <v/>
      </c>
      <c r="G466" s="344" t="str">
        <f>IF(OR($E466="",$H466=""),"",IFERROR(CONCATENATE($D466,".",COUNTIFS($D$8:$D466,$D466)),"טעות בהזנה"))</f>
        <v/>
      </c>
      <c r="H466" s="102"/>
      <c r="I466" s="275" t="str">
        <f>IF($E466="","",IF($D466="","",INDEX('פעילויות המשרד'!G:G,MATCH($D466,'פעילויות המשרד'!$D:$D,0))))</f>
        <v/>
      </c>
      <c r="J466" s="275" t="str">
        <f>IF($E466="","",IF($D466="","",INDEX('פעילויות המשרד'!H:H,MATCH($D466,'פעילויות המשרד'!$D:$D,0))))</f>
        <v/>
      </c>
      <c r="K466" s="275" t="str">
        <f>IF($E466="","",IF($D466="","",INDEX('פעילויות המשרד'!K:K,MATCH($D466,'פעילויות המשרד'!$D:$D,0))))</f>
        <v/>
      </c>
      <c r="L466" s="275" t="str">
        <f>IF($E466="","",IF($D466="","",INDEX('פעילויות המשרד'!L:L,MATCH($D466,'פעילויות המשרד'!$D:$D,0))))</f>
        <v/>
      </c>
      <c r="M466" s="275" t="str">
        <f>IF($E466="","",IF($D466="","",INDEX('פעילויות המשרד'!X:X,MATCH($D466,'פעילויות המשרד'!$D:$D,0))))</f>
        <v/>
      </c>
      <c r="N466" s="102"/>
      <c r="O466" s="102"/>
      <c r="P466" s="100"/>
      <c r="Q466" s="100"/>
      <c r="R466" s="98"/>
      <c r="S466" s="101"/>
      <c r="T466" s="99"/>
      <c r="U466" s="103"/>
      <c r="V466" s="99"/>
      <c r="W466" s="103"/>
      <c r="X466" s="99"/>
      <c r="Y466" s="103"/>
      <c r="Z466" s="99"/>
      <c r="AA466" s="103"/>
      <c r="AB466" s="99"/>
      <c r="AC466" s="103"/>
      <c r="AD466" s="121" t="str">
        <f t="shared" si="28"/>
        <v/>
      </c>
      <c r="AE466" s="17"/>
      <c r="AI466" s="26">
        <f>ROWS($AI$7:$AI465)</f>
        <v>459</v>
      </c>
      <c r="AJ466" s="85" t="str">
        <f>IF(OR($T466="",$G466=""),"",MAX($AJ$7:$AN465)+1)</f>
        <v/>
      </c>
      <c r="AK466" s="85" t="str">
        <f>IF(OR(V466="",$G466=""),"",MAX($AJ$7:$AN465,$AJ466:AJ466)+1)</f>
        <v/>
      </c>
      <c r="AL466" s="85" t="str">
        <f>IF(OR(X466="",$G466=""),"",MAX($AJ$7:$AN465,$AJ466:AK466)+1)</f>
        <v/>
      </c>
      <c r="AM466" s="85" t="str">
        <f>IF(OR(Z466="",$G466=""),"",MAX($AJ$7:$AN465,$AJ466:AL466)+1)</f>
        <v/>
      </c>
      <c r="AN466" s="85" t="str">
        <f>IF(OR(AB466="",$G466=""),"",MAX($AJ$7:$AN465,$AJ466:AM466)+1)</f>
        <v/>
      </c>
      <c r="AP466" s="85" t="str">
        <f>IF($G466="","",MAX($AP$7:$AP465)+1)</f>
        <v/>
      </c>
      <c r="AQ466" s="85" t="str">
        <f>IF($G466="","",IF($Q466="","",RANK($Q466,$Q$8:$Q$1000,1)+COUNTIFS($Q$8:$Q466,$Q466)-1))</f>
        <v/>
      </c>
      <c r="AR466" s="85" t="str">
        <f>IF($G466="","",IF($AW466="","",RANK($AW466,$AW$8:$AW$1000,1)+COUNTIFS($AW$8:$AW466,$AW466)-1))</f>
        <v/>
      </c>
      <c r="AS466" s="85" t="str">
        <f>IF($G466="","",IF($AX466="","",RANK($AX466,$AX$8:$AX$1000,1)+COUNTIFS($AX$8:$AX466,$AX466)-1))</f>
        <v/>
      </c>
      <c r="AU466" s="85" t="str">
        <f t="shared" si="29"/>
        <v/>
      </c>
      <c r="AW466" s="209" t="str">
        <f t="shared" ca="1" si="30"/>
        <v/>
      </c>
      <c r="AX466" s="209" t="str">
        <f t="shared" ca="1" si="31"/>
        <v/>
      </c>
    </row>
    <row r="467" spans="1:50">
      <c r="A467" s="20" t="str">
        <f>IF('יעדים משרדיים ותקשובים'!$E$7="","",'יעדים משרדיים ותקשובים'!$E$7)</f>
        <v>משרד ראש הממשלה</v>
      </c>
      <c r="B467" s="20" t="str">
        <f>IF('יעדים משרדיים ותקשובים'!$I$9="","",'יעדים משרדיים ותקשובים'!$I$9)</f>
        <v>pmo</v>
      </c>
      <c r="C467" s="26">
        <f>ROWS($C$7:$C466)</f>
        <v>460</v>
      </c>
      <c r="D467" s="26" t="str">
        <f>IF(E467="","",INDEX('פעילויות המשרד'!$D$8:$D$150,MATCH(E467,'פעילויות המשרד'!$E$8:$E$150,0)))</f>
        <v/>
      </c>
      <c r="E467" s="17"/>
      <c r="F467" s="26" t="str">
        <f>IF(G467="","",COUNTIFS($D$8:$D467,$D467))</f>
        <v/>
      </c>
      <c r="G467" s="344" t="str">
        <f>IF(OR($E467="",$H467=""),"",IFERROR(CONCATENATE($D467,".",COUNTIFS($D$8:$D467,$D467)),"טעות בהזנה"))</f>
        <v/>
      </c>
      <c r="H467" s="102"/>
      <c r="I467" s="275" t="str">
        <f>IF($E467="","",IF($D467="","",INDEX('פעילויות המשרד'!G:G,MATCH($D467,'פעילויות המשרד'!$D:$D,0))))</f>
        <v/>
      </c>
      <c r="J467" s="275" t="str">
        <f>IF($E467="","",IF($D467="","",INDEX('פעילויות המשרד'!H:H,MATCH($D467,'פעילויות המשרד'!$D:$D,0))))</f>
        <v/>
      </c>
      <c r="K467" s="275" t="str">
        <f>IF($E467="","",IF($D467="","",INDEX('פעילויות המשרד'!K:K,MATCH($D467,'פעילויות המשרד'!$D:$D,0))))</f>
        <v/>
      </c>
      <c r="L467" s="275" t="str">
        <f>IF($E467="","",IF($D467="","",INDEX('פעילויות המשרד'!L:L,MATCH($D467,'פעילויות המשרד'!$D:$D,0))))</f>
        <v/>
      </c>
      <c r="M467" s="275" t="str">
        <f>IF($E467="","",IF($D467="","",INDEX('פעילויות המשרד'!X:X,MATCH($D467,'פעילויות המשרד'!$D:$D,0))))</f>
        <v/>
      </c>
      <c r="N467" s="102"/>
      <c r="O467" s="102"/>
      <c r="P467" s="100"/>
      <c r="Q467" s="100"/>
      <c r="R467" s="98"/>
      <c r="S467" s="101"/>
      <c r="T467" s="99"/>
      <c r="U467" s="103"/>
      <c r="V467" s="99"/>
      <c r="W467" s="103"/>
      <c r="X467" s="99"/>
      <c r="Y467" s="103"/>
      <c r="Z467" s="99"/>
      <c r="AA467" s="103"/>
      <c r="AB467" s="99"/>
      <c r="AC467" s="103"/>
      <c r="AD467" s="121" t="str">
        <f t="shared" si="28"/>
        <v/>
      </c>
      <c r="AE467" s="17"/>
      <c r="AI467" s="26">
        <f>ROWS($AI$7:$AI466)</f>
        <v>460</v>
      </c>
      <c r="AJ467" s="85" t="str">
        <f>IF(OR($T467="",$G467=""),"",MAX($AJ$7:$AN466)+1)</f>
        <v/>
      </c>
      <c r="AK467" s="85" t="str">
        <f>IF(OR(V467="",$G467=""),"",MAX($AJ$7:$AN466,$AJ467:AJ467)+1)</f>
        <v/>
      </c>
      <c r="AL467" s="85" t="str">
        <f>IF(OR(X467="",$G467=""),"",MAX($AJ$7:$AN466,$AJ467:AK467)+1)</f>
        <v/>
      </c>
      <c r="AM467" s="85" t="str">
        <f>IF(OR(Z467="",$G467=""),"",MAX($AJ$7:$AN466,$AJ467:AL467)+1)</f>
        <v/>
      </c>
      <c r="AN467" s="85" t="str">
        <f>IF(OR(AB467="",$G467=""),"",MAX($AJ$7:$AN466,$AJ467:AM467)+1)</f>
        <v/>
      </c>
      <c r="AP467" s="85" t="str">
        <f>IF($G467="","",MAX($AP$7:$AP466)+1)</f>
        <v/>
      </c>
      <c r="AQ467" s="85" t="str">
        <f>IF($G467="","",IF($Q467="","",RANK($Q467,$Q$8:$Q$1000,1)+COUNTIFS($Q$8:$Q467,$Q467)-1))</f>
        <v/>
      </c>
      <c r="AR467" s="85" t="str">
        <f>IF($G467="","",IF($AW467="","",RANK($AW467,$AW$8:$AW$1000,1)+COUNTIFS($AW$8:$AW467,$AW467)-1))</f>
        <v/>
      </c>
      <c r="AS467" s="85" t="str">
        <f>IF($G467="","",IF($AX467="","",RANK($AX467,$AX$8:$AX$1000,1)+COUNTIFS($AX$8:$AX467,$AX467)-1))</f>
        <v/>
      </c>
      <c r="AU467" s="85" t="str">
        <f t="shared" si="29"/>
        <v/>
      </c>
      <c r="AW467" s="209" t="str">
        <f t="shared" ca="1" si="30"/>
        <v/>
      </c>
      <c r="AX467" s="209" t="str">
        <f t="shared" ca="1" si="31"/>
        <v/>
      </c>
    </row>
    <row r="468" spans="1:50">
      <c r="A468" s="20" t="str">
        <f>IF('יעדים משרדיים ותקשובים'!$E$7="","",'יעדים משרדיים ותקשובים'!$E$7)</f>
        <v>משרד ראש הממשלה</v>
      </c>
      <c r="B468" s="20" t="str">
        <f>IF('יעדים משרדיים ותקשובים'!$I$9="","",'יעדים משרדיים ותקשובים'!$I$9)</f>
        <v>pmo</v>
      </c>
      <c r="C468" s="26">
        <f>ROWS($C$7:$C467)</f>
        <v>461</v>
      </c>
      <c r="D468" s="26" t="str">
        <f>IF(E468="","",INDEX('פעילויות המשרד'!$D$8:$D$150,MATCH(E468,'פעילויות המשרד'!$E$8:$E$150,0)))</f>
        <v/>
      </c>
      <c r="E468" s="17"/>
      <c r="F468" s="26" t="str">
        <f>IF(G468="","",COUNTIFS($D$8:$D468,$D468))</f>
        <v/>
      </c>
      <c r="G468" s="344" t="str">
        <f>IF(OR($E468="",$H468=""),"",IFERROR(CONCATENATE($D468,".",COUNTIFS($D$8:$D468,$D468)),"טעות בהזנה"))</f>
        <v/>
      </c>
      <c r="H468" s="99"/>
      <c r="I468" s="275" t="str">
        <f>IF($E468="","",IF($D468="","",INDEX('פעילויות המשרד'!G:G,MATCH($D468,'פעילויות המשרד'!$D:$D,0))))</f>
        <v/>
      </c>
      <c r="J468" s="275" t="str">
        <f>IF($E468="","",IF($D468="","",INDEX('פעילויות המשרד'!H:H,MATCH($D468,'פעילויות המשרד'!$D:$D,0))))</f>
        <v/>
      </c>
      <c r="K468" s="275" t="str">
        <f>IF($E468="","",IF($D468="","",INDEX('פעילויות המשרד'!K:K,MATCH($D468,'פעילויות המשרד'!$D:$D,0))))</f>
        <v/>
      </c>
      <c r="L468" s="275" t="str">
        <f>IF($E468="","",IF($D468="","",INDEX('פעילויות המשרד'!L:L,MATCH($D468,'פעילויות המשרד'!$D:$D,0))))</f>
        <v/>
      </c>
      <c r="M468" s="275" t="str">
        <f>IF($E468="","",IF($D468="","",INDEX('פעילויות המשרד'!X:X,MATCH($D468,'פעילויות המשרד'!$D:$D,0))))</f>
        <v/>
      </c>
      <c r="N468" s="99"/>
      <c r="O468" s="99"/>
      <c r="P468" s="100"/>
      <c r="Q468" s="100"/>
      <c r="R468" s="98"/>
      <c r="S468" s="101"/>
      <c r="T468" s="99"/>
      <c r="U468" s="103"/>
      <c r="V468" s="99"/>
      <c r="W468" s="103"/>
      <c r="X468" s="99"/>
      <c r="Y468" s="103"/>
      <c r="Z468" s="99"/>
      <c r="AA468" s="103"/>
      <c r="AB468" s="99"/>
      <c r="AC468" s="103"/>
      <c r="AD468" s="121" t="str">
        <f t="shared" si="28"/>
        <v/>
      </c>
      <c r="AE468" s="92"/>
      <c r="AI468" s="26">
        <f>ROWS($AI$7:$AI467)</f>
        <v>461</v>
      </c>
      <c r="AJ468" s="85" t="str">
        <f>IF(OR($T468="",$G468=""),"",MAX($AJ$7:$AN467)+1)</f>
        <v/>
      </c>
      <c r="AK468" s="85" t="str">
        <f>IF(OR(V468="",$G468=""),"",MAX($AJ$7:$AN467,$AJ468:AJ468)+1)</f>
        <v/>
      </c>
      <c r="AL468" s="85" t="str">
        <f>IF(OR(X468="",$G468=""),"",MAX($AJ$7:$AN467,$AJ468:AK468)+1)</f>
        <v/>
      </c>
      <c r="AM468" s="85" t="str">
        <f>IF(OR(Z468="",$G468=""),"",MAX($AJ$7:$AN467,$AJ468:AL468)+1)</f>
        <v/>
      </c>
      <c r="AN468" s="85" t="str">
        <f>IF(OR(AB468="",$G468=""),"",MAX($AJ$7:$AN467,$AJ468:AM468)+1)</f>
        <v/>
      </c>
      <c r="AP468" s="85" t="str">
        <f>IF($G468="","",MAX($AP$7:$AP467)+1)</f>
        <v/>
      </c>
      <c r="AQ468" s="85" t="str">
        <f>IF($G468="","",IF($Q468="","",RANK($Q468,$Q$8:$Q$1000,1)+COUNTIFS($Q$8:$Q468,$Q468)-1))</f>
        <v/>
      </c>
      <c r="AR468" s="85" t="str">
        <f>IF($G468="","",IF($AW468="","",RANK($AW468,$AW$8:$AW$1000,1)+COUNTIFS($AW$8:$AW468,$AW468)-1))</f>
        <v/>
      </c>
      <c r="AS468" s="85" t="str">
        <f>IF($G468="","",IF($AX468="","",RANK($AX468,$AX$8:$AX$1000,1)+COUNTIFS($AX$8:$AX468,$AX468)-1))</f>
        <v/>
      </c>
      <c r="AU468" s="85" t="str">
        <f t="shared" si="29"/>
        <v/>
      </c>
      <c r="AW468" s="209" t="str">
        <f ca="1">IF($G468="","",IF($Q468="","",IF(AND($S468&lt;1,$Q468&lt;TODAY()),$Q468,"")))</f>
        <v/>
      </c>
      <c r="AX468" s="209" t="str">
        <f t="shared" ca="1" si="31"/>
        <v/>
      </c>
    </row>
    <row r="469" spans="1:50">
      <c r="A469" s="20" t="str">
        <f>IF('יעדים משרדיים ותקשובים'!$E$7="","",'יעדים משרדיים ותקשובים'!$E$7)</f>
        <v>משרד ראש הממשלה</v>
      </c>
      <c r="B469" s="20" t="str">
        <f>IF('יעדים משרדיים ותקשובים'!$I$9="","",'יעדים משרדיים ותקשובים'!$I$9)</f>
        <v>pmo</v>
      </c>
      <c r="C469" s="26">
        <f>ROWS($C$7:$C468)</f>
        <v>462</v>
      </c>
      <c r="D469" s="26" t="str">
        <f>IF(E469="","",INDEX('פעילויות המשרד'!$D$8:$D$150,MATCH(E469,'פעילויות המשרד'!$E$8:$E$150,0)))</f>
        <v/>
      </c>
      <c r="E469" s="17"/>
      <c r="F469" s="26" t="str">
        <f>IF(G469="","",COUNTIFS($D$8:$D469,$D469))</f>
        <v/>
      </c>
      <c r="G469" s="344" t="str">
        <f>IF(OR($E469="",$H469=""),"",IFERROR(CONCATENATE($D469,".",COUNTIFS($D$8:$D469,$D469)),"טעות בהזנה"))</f>
        <v/>
      </c>
      <c r="H469" s="99"/>
      <c r="I469" s="275" t="str">
        <f>IF($E469="","",IF($D469="","",INDEX('פעילויות המשרד'!G:G,MATCH($D469,'פעילויות המשרד'!$D:$D,0))))</f>
        <v/>
      </c>
      <c r="J469" s="275" t="str">
        <f>IF($E469="","",IF($D469="","",INDEX('פעילויות המשרד'!H:H,MATCH($D469,'פעילויות המשרד'!$D:$D,0))))</f>
        <v/>
      </c>
      <c r="K469" s="275" t="str">
        <f>IF($E469="","",IF($D469="","",INDEX('פעילויות המשרד'!K:K,MATCH($D469,'פעילויות המשרד'!$D:$D,0))))</f>
        <v/>
      </c>
      <c r="L469" s="275" t="str">
        <f>IF($E469="","",IF($D469="","",INDEX('פעילויות המשרד'!L:L,MATCH($D469,'פעילויות המשרד'!$D:$D,0))))</f>
        <v/>
      </c>
      <c r="M469" s="275" t="str">
        <f>IF($E469="","",IF($D469="","",INDEX('פעילויות המשרד'!X:X,MATCH($D469,'פעילויות המשרד'!$D:$D,0))))</f>
        <v/>
      </c>
      <c r="N469" s="99"/>
      <c r="O469" s="99"/>
      <c r="P469" s="100"/>
      <c r="Q469" s="100"/>
      <c r="R469" s="98"/>
      <c r="S469" s="101"/>
      <c r="T469" s="99"/>
      <c r="U469" s="103"/>
      <c r="V469" s="99"/>
      <c r="W469" s="103"/>
      <c r="X469" s="99"/>
      <c r="Y469" s="103"/>
      <c r="Z469" s="99"/>
      <c r="AA469" s="103"/>
      <c r="AB469" s="99"/>
      <c r="AC469" s="103"/>
      <c r="AD469" s="121" t="str">
        <f t="shared" si="28"/>
        <v/>
      </c>
      <c r="AE469" s="92"/>
      <c r="AI469" s="26">
        <f>ROWS($AI$7:$AI468)</f>
        <v>462</v>
      </c>
      <c r="AJ469" s="85" t="str">
        <f>IF(OR($T469="",$G469=""),"",MAX($AJ$7:$AN468)+1)</f>
        <v/>
      </c>
      <c r="AK469" s="85" t="str">
        <f>IF(OR(V469="",$G469=""),"",MAX($AJ$7:$AN468,$AJ469:AJ469)+1)</f>
        <v/>
      </c>
      <c r="AL469" s="85" t="str">
        <f>IF(OR(X469="",$G469=""),"",MAX($AJ$7:$AN468,$AJ469:AK469)+1)</f>
        <v/>
      </c>
      <c r="AM469" s="85" t="str">
        <f>IF(OR(Z469="",$G469=""),"",MAX($AJ$7:$AN468,$AJ469:AL469)+1)</f>
        <v/>
      </c>
      <c r="AN469" s="85" t="str">
        <f>IF(OR(AB469="",$G469=""),"",MAX($AJ$7:$AN468,$AJ469:AM469)+1)</f>
        <v/>
      </c>
      <c r="AP469" s="85" t="str">
        <f>IF($G469="","",MAX($AP$7:$AP468)+1)</f>
        <v/>
      </c>
      <c r="AQ469" s="85" t="str">
        <f>IF($G469="","",IF($Q469="","",RANK($Q469,$Q$8:$Q$1000,1)+COUNTIFS($Q$8:$Q469,$Q469)-1))</f>
        <v/>
      </c>
      <c r="AR469" s="85" t="str">
        <f>IF($G469="","",IF($AW469="","",RANK($AW469,$AW$8:$AW$1000,1)+COUNTIFS($AW$8:$AW469,$AW469)-1))</f>
        <v/>
      </c>
      <c r="AS469" s="85" t="str">
        <f>IF($G469="","",IF($AX469="","",RANK($AX469,$AX$8:$AX$1000,1)+COUNTIFS($AX$8:$AX469,$AX469)-1))</f>
        <v/>
      </c>
      <c r="AU469" s="85" t="str">
        <f t="shared" si="29"/>
        <v/>
      </c>
      <c r="AW469" s="209" t="str">
        <f ca="1">IF($G469="","",IF($Q469="","",IF(AND($S469&lt;1,$Q469&lt;TODAY()),$Q469,"")))</f>
        <v/>
      </c>
      <c r="AX469" s="209" t="str">
        <f t="shared" ca="1" si="31"/>
        <v/>
      </c>
    </row>
    <row r="470" spans="1:50">
      <c r="A470" s="20" t="str">
        <f>IF('יעדים משרדיים ותקשובים'!$E$7="","",'יעדים משרדיים ותקשובים'!$E$7)</f>
        <v>משרד ראש הממשלה</v>
      </c>
      <c r="B470" s="20" t="str">
        <f>IF('יעדים משרדיים ותקשובים'!$I$9="","",'יעדים משרדיים ותקשובים'!$I$9)</f>
        <v>pmo</v>
      </c>
      <c r="C470" s="26">
        <f>ROWS($C$7:$C469)</f>
        <v>463</v>
      </c>
      <c r="D470" s="26" t="str">
        <f>IF(E470="","",INDEX('פעילויות המשרד'!$D$8:$D$150,MATCH(E470,'פעילויות המשרד'!$E$8:$E$150,0)))</f>
        <v/>
      </c>
      <c r="E470" s="17"/>
      <c r="F470" s="26" t="str">
        <f>IF(G470="","",COUNTIFS($D$8:$D470,$D470))</f>
        <v/>
      </c>
      <c r="G470" s="344" t="str">
        <f>IF(OR($E470="",$H470=""),"",IFERROR(CONCATENATE($D470,".",COUNTIFS($D$8:$D470,$D470)),"טעות בהזנה"))</f>
        <v/>
      </c>
      <c r="H470" s="99"/>
      <c r="I470" s="275" t="str">
        <f>IF($E470="","",IF($D470="","",INDEX('פעילויות המשרד'!G:G,MATCH($D470,'פעילויות המשרד'!$D:$D,0))))</f>
        <v/>
      </c>
      <c r="J470" s="275" t="str">
        <f>IF($E470="","",IF($D470="","",INDEX('פעילויות המשרד'!H:H,MATCH($D470,'פעילויות המשרד'!$D:$D,0))))</f>
        <v/>
      </c>
      <c r="K470" s="275" t="str">
        <f>IF($E470="","",IF($D470="","",INDEX('פעילויות המשרד'!K:K,MATCH($D470,'פעילויות המשרד'!$D:$D,0))))</f>
        <v/>
      </c>
      <c r="L470" s="275" t="str">
        <f>IF($E470="","",IF($D470="","",INDEX('פעילויות המשרד'!L:L,MATCH($D470,'פעילויות המשרד'!$D:$D,0))))</f>
        <v/>
      </c>
      <c r="M470" s="275" t="str">
        <f>IF($E470="","",IF($D470="","",INDEX('פעילויות המשרד'!X:X,MATCH($D470,'פעילויות המשרד'!$D:$D,0))))</f>
        <v/>
      </c>
      <c r="N470" s="99"/>
      <c r="O470" s="99"/>
      <c r="P470" s="100"/>
      <c r="Q470" s="100"/>
      <c r="R470" s="98"/>
      <c r="S470" s="101"/>
      <c r="T470" s="99"/>
      <c r="U470" s="103"/>
      <c r="V470" s="99"/>
      <c r="W470" s="103"/>
      <c r="X470" s="99"/>
      <c r="Y470" s="103"/>
      <c r="Z470" s="99"/>
      <c r="AA470" s="103"/>
      <c r="AB470" s="99"/>
      <c r="AC470" s="103"/>
      <c r="AD470" s="121" t="str">
        <f t="shared" si="28"/>
        <v/>
      </c>
      <c r="AE470" s="92"/>
      <c r="AI470" s="26">
        <f>ROWS($AI$7:$AI469)</f>
        <v>463</v>
      </c>
      <c r="AJ470" s="85" t="str">
        <f>IF(OR($T470="",$G470=""),"",MAX($AJ$7:$AN469)+1)</f>
        <v/>
      </c>
      <c r="AK470" s="85" t="str">
        <f>IF(OR(V470="",$G470=""),"",MAX($AJ$7:$AN469,$AJ470:AJ470)+1)</f>
        <v/>
      </c>
      <c r="AL470" s="85" t="str">
        <f>IF(OR(X470="",$G470=""),"",MAX($AJ$7:$AN469,$AJ470:AK470)+1)</f>
        <v/>
      </c>
      <c r="AM470" s="85" t="str">
        <f>IF(OR(Z470="",$G470=""),"",MAX($AJ$7:$AN469,$AJ470:AL470)+1)</f>
        <v/>
      </c>
      <c r="AN470" s="85" t="str">
        <f>IF(OR(AB470="",$G470=""),"",MAX($AJ$7:$AN469,$AJ470:AM470)+1)</f>
        <v/>
      </c>
      <c r="AP470" s="85" t="str">
        <f>IF($G470="","",MAX($AP$7:$AP469)+1)</f>
        <v/>
      </c>
      <c r="AQ470" s="85" t="str">
        <f>IF($G470="","",IF($Q470="","",RANK($Q470,$Q$8:$Q$1000,1)+COUNTIFS($Q$8:$Q470,$Q470)-1))</f>
        <v/>
      </c>
      <c r="AR470" s="85" t="str">
        <f>IF($G470="","",IF($AW470="","",RANK($AW470,$AW$8:$AW$1000,1)+COUNTIFS($AW$8:$AW470,$AW470)-1))</f>
        <v/>
      </c>
      <c r="AS470" s="85" t="str">
        <f>IF($G470="","",IF($AX470="","",RANK($AX470,$AX$8:$AX$1000,1)+COUNTIFS($AX$8:$AX470,$AX470)-1))</f>
        <v/>
      </c>
      <c r="AU470" s="85" t="str">
        <f t="shared" si="29"/>
        <v/>
      </c>
      <c r="AW470" s="209" t="str">
        <f ca="1">IF($G470="","",IF($Q470="","",IF(AND($S470&lt;1,$Q470&lt;TODAY()),$Q470,"")))</f>
        <v/>
      </c>
      <c r="AX470" s="209" t="str">
        <f t="shared" ca="1" si="31"/>
        <v/>
      </c>
    </row>
    <row r="471" spans="1:50">
      <c r="A471" s="20" t="str">
        <f>IF('יעדים משרדיים ותקשובים'!$E$7="","",'יעדים משרדיים ותקשובים'!$E$7)</f>
        <v>משרד ראש הממשלה</v>
      </c>
      <c r="B471" s="20" t="str">
        <f>IF('יעדים משרדיים ותקשובים'!$I$9="","",'יעדים משרדיים ותקשובים'!$I$9)</f>
        <v>pmo</v>
      </c>
      <c r="C471" s="26">
        <f>ROWS($C$7:$C470)</f>
        <v>464</v>
      </c>
      <c r="D471" s="26" t="str">
        <f>IF(E471="","",INDEX('פעילויות המשרד'!$D$8:$D$150,MATCH(E471,'פעילויות המשרד'!$E$8:$E$150,0)))</f>
        <v/>
      </c>
      <c r="E471" s="17"/>
      <c r="F471" s="26" t="str">
        <f>IF(G471="","",COUNTIFS($D$8:$D471,$D471))</f>
        <v/>
      </c>
      <c r="G471" s="344" t="str">
        <f>IF(OR($E471="",$H471=""),"",IFERROR(CONCATENATE($D471,".",COUNTIFS($D$8:$D471,$D471)),"טעות בהזנה"))</f>
        <v/>
      </c>
      <c r="H471" s="102"/>
      <c r="I471" s="275" t="str">
        <f>IF($E471="","",IF($D471="","",INDEX('פעילויות המשרד'!G:G,MATCH($D471,'פעילויות המשרד'!$D:$D,0))))</f>
        <v/>
      </c>
      <c r="J471" s="275" t="str">
        <f>IF($E471="","",IF($D471="","",INDEX('פעילויות המשרד'!H:H,MATCH($D471,'פעילויות המשרד'!$D:$D,0))))</f>
        <v/>
      </c>
      <c r="K471" s="275" t="str">
        <f>IF($E471="","",IF($D471="","",INDEX('פעילויות המשרד'!K:K,MATCH($D471,'פעילויות המשרד'!$D:$D,0))))</f>
        <v/>
      </c>
      <c r="L471" s="275" t="str">
        <f>IF($E471="","",IF($D471="","",INDEX('פעילויות המשרד'!L:L,MATCH($D471,'פעילויות המשרד'!$D:$D,0))))</f>
        <v/>
      </c>
      <c r="M471" s="275" t="str">
        <f>IF($E471="","",IF($D471="","",INDEX('פעילויות המשרד'!X:X,MATCH($D471,'פעילויות המשרד'!$D:$D,0))))</f>
        <v/>
      </c>
      <c r="N471" s="102"/>
      <c r="O471" s="102"/>
      <c r="P471" s="100"/>
      <c r="Q471" s="100"/>
      <c r="R471" s="98"/>
      <c r="S471" s="101"/>
      <c r="T471" s="99"/>
      <c r="U471" s="103"/>
      <c r="V471" s="99"/>
      <c r="W471" s="103"/>
      <c r="X471" s="99"/>
      <c r="Y471" s="103"/>
      <c r="Z471" s="99"/>
      <c r="AA471" s="103"/>
      <c r="AB471" s="99"/>
      <c r="AC471" s="103"/>
      <c r="AD471" s="121" t="str">
        <f t="shared" si="28"/>
        <v/>
      </c>
      <c r="AE471" s="17"/>
      <c r="AI471" s="26">
        <f>ROWS($AI$7:$AI470)</f>
        <v>464</v>
      </c>
      <c r="AJ471" s="85" t="str">
        <f>IF(OR($T471="",$G471=""),"",MAX($AJ$7:$AN470)+1)</f>
        <v/>
      </c>
      <c r="AK471" s="85" t="str">
        <f>IF(OR(V471="",$G471=""),"",MAX($AJ$7:$AN470,$AJ471:AJ471)+1)</f>
        <v/>
      </c>
      <c r="AL471" s="85" t="str">
        <f>IF(OR(X471="",$G471=""),"",MAX($AJ$7:$AN470,$AJ471:AK471)+1)</f>
        <v/>
      </c>
      <c r="AM471" s="85" t="str">
        <f>IF(OR(Z471="",$G471=""),"",MAX($AJ$7:$AN470,$AJ471:AL471)+1)</f>
        <v/>
      </c>
      <c r="AN471" s="85" t="str">
        <f>IF(OR(AB471="",$G471=""),"",MAX($AJ$7:$AN470,$AJ471:AM471)+1)</f>
        <v/>
      </c>
      <c r="AP471" s="85" t="str">
        <f>IF($G471="","",MAX($AP$7:$AP470)+1)</f>
        <v/>
      </c>
      <c r="AQ471" s="85" t="str">
        <f>IF($G471="","",IF($Q471="","",RANK($Q471,$Q$8:$Q$1000,1)+COUNTIFS($Q$8:$Q471,$Q471)-1))</f>
        <v/>
      </c>
      <c r="AR471" s="85" t="str">
        <f>IF($G471="","",IF($AW471="","",RANK($AW471,$AW$8:$AW$1000,1)+COUNTIFS($AW$8:$AW471,$AW471)-1))</f>
        <v/>
      </c>
      <c r="AS471" s="85" t="str">
        <f>IF($G471="","",IF($AX471="","",RANK($AX471,$AX$8:$AX$1000,1)+COUNTIFS($AX$8:$AX471,$AX471)-1))</f>
        <v/>
      </c>
      <c r="AU471" s="85" t="str">
        <f t="shared" si="29"/>
        <v/>
      </c>
      <c r="AW471" s="209" t="str">
        <f ca="1">IF($G471="","",IF($Q471="","",IF(AND($S471&lt;1,$Q471&lt;TODAY()),$Q471,"")))</f>
        <v/>
      </c>
      <c r="AX471" s="209" t="str">
        <f t="shared" ca="1" si="31"/>
        <v/>
      </c>
    </row>
    <row r="472" spans="1:50">
      <c r="A472" s="20" t="str">
        <f>IF('יעדים משרדיים ותקשובים'!$E$7="","",'יעדים משרדיים ותקשובים'!$E$7)</f>
        <v>משרד ראש הממשלה</v>
      </c>
      <c r="B472" s="20" t="str">
        <f>IF('יעדים משרדיים ותקשובים'!$I$9="","",'יעדים משרדיים ותקשובים'!$I$9)</f>
        <v>pmo</v>
      </c>
      <c r="C472" s="26">
        <f>ROWS($C$7:$C471)</f>
        <v>465</v>
      </c>
      <c r="D472" s="26" t="str">
        <f>IF(E472="","",INDEX('פעילויות המשרד'!$D$8:$D$150,MATCH(E472,'פעילויות המשרד'!$E$8:$E$150,0)))</f>
        <v/>
      </c>
      <c r="E472" s="17"/>
      <c r="F472" s="26" t="str">
        <f>IF(G472="","",COUNTIFS($D$8:$D472,$D472))</f>
        <v/>
      </c>
      <c r="G472" s="344" t="str">
        <f>IF(OR($E472="",$H472=""),"",IFERROR(CONCATENATE($D472,".",COUNTIFS($D$8:$D472,$D472)),"טעות בהזנה"))</f>
        <v/>
      </c>
      <c r="H472" s="102"/>
      <c r="I472" s="275" t="str">
        <f>IF($E472="","",IF($D472="","",INDEX('פעילויות המשרד'!G:G,MATCH($D472,'פעילויות המשרד'!$D:$D,0))))</f>
        <v/>
      </c>
      <c r="J472" s="275" t="str">
        <f>IF($E472="","",IF($D472="","",INDEX('פעילויות המשרד'!H:H,MATCH($D472,'פעילויות המשרד'!$D:$D,0))))</f>
        <v/>
      </c>
      <c r="K472" s="275" t="str">
        <f>IF($E472="","",IF($D472="","",INDEX('פעילויות המשרד'!K:K,MATCH($D472,'פעילויות המשרד'!$D:$D,0))))</f>
        <v/>
      </c>
      <c r="L472" s="275" t="str">
        <f>IF($E472="","",IF($D472="","",INDEX('פעילויות המשרד'!L:L,MATCH($D472,'פעילויות המשרד'!$D:$D,0))))</f>
        <v/>
      </c>
      <c r="M472" s="275" t="str">
        <f>IF($E472="","",IF($D472="","",INDEX('פעילויות המשרד'!X:X,MATCH($D472,'פעילויות המשרד'!$D:$D,0))))</f>
        <v/>
      </c>
      <c r="N472" s="102"/>
      <c r="O472" s="102"/>
      <c r="P472" s="100"/>
      <c r="Q472" s="100"/>
      <c r="R472" s="98"/>
      <c r="S472" s="101"/>
      <c r="T472" s="99"/>
      <c r="U472" s="103"/>
      <c r="V472" s="99"/>
      <c r="W472" s="103"/>
      <c r="X472" s="99"/>
      <c r="Y472" s="103"/>
      <c r="Z472" s="99"/>
      <c r="AA472" s="103"/>
      <c r="AB472" s="99"/>
      <c r="AC472" s="103"/>
      <c r="AD472" s="121" t="str">
        <f t="shared" si="28"/>
        <v/>
      </c>
      <c r="AE472" s="17"/>
      <c r="AI472" s="26">
        <f>ROWS($AI$7:$AI471)</f>
        <v>465</v>
      </c>
      <c r="AJ472" s="85" t="str">
        <f>IF(OR($T472="",$G472=""),"",MAX($AJ$7:$AN471)+1)</f>
        <v/>
      </c>
      <c r="AK472" s="85" t="str">
        <f>IF(OR(V472="",$G472=""),"",MAX($AJ$7:$AN471,$AJ472:AJ472)+1)</f>
        <v/>
      </c>
      <c r="AL472" s="85" t="str">
        <f>IF(OR(X472="",$G472=""),"",MAX($AJ$7:$AN471,$AJ472:AK472)+1)</f>
        <v/>
      </c>
      <c r="AM472" s="85" t="str">
        <f>IF(OR(Z472="",$G472=""),"",MAX($AJ$7:$AN471,$AJ472:AL472)+1)</f>
        <v/>
      </c>
      <c r="AN472" s="85" t="str">
        <f>IF(OR(AB472="",$G472=""),"",MAX($AJ$7:$AN471,$AJ472:AM472)+1)</f>
        <v/>
      </c>
      <c r="AP472" s="85" t="str">
        <f>IF($G472="","",MAX($AP$7:$AP471)+1)</f>
        <v/>
      </c>
      <c r="AQ472" s="85" t="str">
        <f>IF($G472="","",IF($Q472="","",RANK($Q472,$Q$8:$Q$1000,1)+COUNTIFS($Q$8:$Q472,$Q472)-1))</f>
        <v/>
      </c>
      <c r="AR472" s="85" t="str">
        <f>IF($G472="","",IF($AW472="","",RANK($AW472,$AW$8:$AW$1000,1)+COUNTIFS($AW$8:$AW472,$AW472)-1))</f>
        <v/>
      </c>
      <c r="AS472" s="85" t="str">
        <f>IF($G472="","",IF($AX472="","",RANK($AX472,$AX$8:$AX$1000,1)+COUNTIFS($AX$8:$AX472,$AX472)-1))</f>
        <v/>
      </c>
      <c r="AU472" s="85" t="str">
        <f t="shared" si="29"/>
        <v/>
      </c>
      <c r="AW472" s="209" t="str">
        <f ca="1">IF($G472="","",IF($Q472="","",IF(AND($S472&lt;1,$Q472&lt;TODAY()),$Q472,"")))</f>
        <v/>
      </c>
      <c r="AX472" s="209" t="str">
        <f t="shared" ca="1" si="31"/>
        <v/>
      </c>
    </row>
    <row r="473" spans="1:50">
      <c r="A473" s="20" t="str">
        <f>IF('יעדים משרדיים ותקשובים'!$E$7="","",'יעדים משרדיים ותקשובים'!$E$7)</f>
        <v>משרד ראש הממשלה</v>
      </c>
      <c r="B473" s="20" t="str">
        <f>IF('יעדים משרדיים ותקשובים'!$I$9="","",'יעדים משרדיים ותקשובים'!$I$9)</f>
        <v>pmo</v>
      </c>
      <c r="C473" s="26">
        <f>ROWS($C$7:$C472)</f>
        <v>466</v>
      </c>
      <c r="D473" s="26" t="str">
        <f>IF(E473="","",INDEX('פעילויות המשרד'!$D$8:$D$150,MATCH(E473,'פעילויות המשרד'!$E$8:$E$150,0)))</f>
        <v/>
      </c>
      <c r="E473" s="17"/>
      <c r="F473" s="26" t="str">
        <f>IF(G473="","",COUNTIFS($D$8:$D473,$D473))</f>
        <v/>
      </c>
      <c r="G473" s="344" t="str">
        <f>IF(OR($E473="",$H473=""),"",IFERROR(CONCATENATE($D473,".",COUNTIFS($D$8:$D473,$D473)),"טעות בהזנה"))</f>
        <v/>
      </c>
      <c r="H473" s="102"/>
      <c r="I473" s="275" t="str">
        <f>IF($E473="","",IF($D473="","",INDEX('פעילויות המשרד'!G:G,MATCH($D473,'פעילויות המשרד'!$D:$D,0))))</f>
        <v/>
      </c>
      <c r="J473" s="275" t="str">
        <f>IF($E473="","",IF($D473="","",INDEX('פעילויות המשרד'!H:H,MATCH($D473,'פעילויות המשרד'!$D:$D,0))))</f>
        <v/>
      </c>
      <c r="K473" s="275" t="str">
        <f>IF($E473="","",IF($D473="","",INDEX('פעילויות המשרד'!K:K,MATCH($D473,'פעילויות המשרד'!$D:$D,0))))</f>
        <v/>
      </c>
      <c r="L473" s="275" t="str">
        <f>IF($E473="","",IF($D473="","",INDEX('פעילויות המשרד'!L:L,MATCH($D473,'פעילויות המשרד'!$D:$D,0))))</f>
        <v/>
      </c>
      <c r="M473" s="275" t="str">
        <f>IF($E473="","",IF($D473="","",INDEX('פעילויות המשרד'!X:X,MATCH($D473,'פעילויות המשרד'!$D:$D,0))))</f>
        <v/>
      </c>
      <c r="N473" s="102"/>
      <c r="O473" s="102"/>
      <c r="P473" s="100"/>
      <c r="Q473" s="100"/>
      <c r="R473" s="98"/>
      <c r="S473" s="101"/>
      <c r="T473" s="99"/>
      <c r="U473" s="103"/>
      <c r="V473" s="99"/>
      <c r="W473" s="103"/>
      <c r="X473" s="99"/>
      <c r="Y473" s="103"/>
      <c r="Z473" s="99"/>
      <c r="AA473" s="103"/>
      <c r="AB473" s="99"/>
      <c r="AC473" s="103"/>
      <c r="AD473" s="121" t="str">
        <f t="shared" si="28"/>
        <v/>
      </c>
      <c r="AE473" s="17"/>
      <c r="AI473" s="26">
        <f>ROWS($AI$7:$AI472)</f>
        <v>466</v>
      </c>
      <c r="AJ473" s="85" t="str">
        <f>IF(OR($T473="",$G473=""),"",MAX($AJ$7:$AN472)+1)</f>
        <v/>
      </c>
      <c r="AK473" s="85" t="str">
        <f>IF(OR(V473="",$G473=""),"",MAX($AJ$7:$AN472,$AJ473:AJ473)+1)</f>
        <v/>
      </c>
      <c r="AL473" s="85" t="str">
        <f>IF(OR(X473="",$G473=""),"",MAX($AJ$7:$AN472,$AJ473:AK473)+1)</f>
        <v/>
      </c>
      <c r="AM473" s="85" t="str">
        <f>IF(OR(Z473="",$G473=""),"",MAX($AJ$7:$AN472,$AJ473:AL473)+1)</f>
        <v/>
      </c>
      <c r="AN473" s="85" t="str">
        <f>IF(OR(AB473="",$G473=""),"",MAX($AJ$7:$AN472,$AJ473:AM473)+1)</f>
        <v/>
      </c>
      <c r="AP473" s="85" t="str">
        <f>IF($G473="","",MAX($AP$7:$AP472)+1)</f>
        <v/>
      </c>
      <c r="AQ473" s="85" t="str">
        <f>IF($G473="","",IF($Q473="","",RANK($Q473,$Q$8:$Q$1000,1)+COUNTIFS($Q$8:$Q473,$Q473)-1))</f>
        <v/>
      </c>
      <c r="AR473" s="85" t="str">
        <f>IF($G473="","",IF($AW473="","",RANK($AW473,$AW$8:$AW$1000,1)+COUNTIFS($AW$8:$AW473,$AW473)-1))</f>
        <v/>
      </c>
      <c r="AS473" s="85" t="str">
        <f>IF($G473="","",IF($AX473="","",RANK($AX473,$AX$8:$AX$1000,1)+COUNTIFS($AX$8:$AX473,$AX473)-1))</f>
        <v/>
      </c>
      <c r="AU473" s="85" t="str">
        <f t="shared" si="29"/>
        <v/>
      </c>
      <c r="AW473" s="209" t="str">
        <f t="shared" ca="1" si="30"/>
        <v/>
      </c>
      <c r="AX473" s="209" t="str">
        <f t="shared" ca="1" si="31"/>
        <v/>
      </c>
    </row>
    <row r="474" spans="1:50">
      <c r="A474" s="20" t="str">
        <f>IF('יעדים משרדיים ותקשובים'!$E$7="","",'יעדים משרדיים ותקשובים'!$E$7)</f>
        <v>משרד ראש הממשלה</v>
      </c>
      <c r="B474" s="20" t="str">
        <f>IF('יעדים משרדיים ותקשובים'!$I$9="","",'יעדים משרדיים ותקשובים'!$I$9)</f>
        <v>pmo</v>
      </c>
      <c r="C474" s="26">
        <f>ROWS($C$7:$C473)</f>
        <v>467</v>
      </c>
      <c r="D474" s="26" t="str">
        <f>IF(E474="","",INDEX('פעילויות המשרד'!$D$8:$D$150,MATCH(E474,'פעילויות המשרד'!$E$8:$E$150,0)))</f>
        <v/>
      </c>
      <c r="E474" s="17"/>
      <c r="F474" s="26" t="str">
        <f>IF(G474="","",COUNTIFS($D$8:$D474,$D474))</f>
        <v/>
      </c>
      <c r="G474" s="344" t="str">
        <f>IF(OR($E474="",$H474=""),"",IFERROR(CONCATENATE($D474,".",COUNTIFS($D$8:$D474,$D474)),"טעות בהזנה"))</f>
        <v/>
      </c>
      <c r="H474" s="102"/>
      <c r="I474" s="275" t="str">
        <f>IF($E474="","",IF($D474="","",INDEX('פעילויות המשרד'!G:G,MATCH($D474,'פעילויות המשרד'!$D:$D,0))))</f>
        <v/>
      </c>
      <c r="J474" s="275" t="str">
        <f>IF($E474="","",IF($D474="","",INDEX('פעילויות המשרד'!H:H,MATCH($D474,'פעילויות המשרד'!$D:$D,0))))</f>
        <v/>
      </c>
      <c r="K474" s="275" t="str">
        <f>IF($E474="","",IF($D474="","",INDEX('פעילויות המשרד'!K:K,MATCH($D474,'פעילויות המשרד'!$D:$D,0))))</f>
        <v/>
      </c>
      <c r="L474" s="275" t="str">
        <f>IF($E474="","",IF($D474="","",INDEX('פעילויות המשרד'!L:L,MATCH($D474,'פעילויות המשרד'!$D:$D,0))))</f>
        <v/>
      </c>
      <c r="M474" s="275" t="str">
        <f>IF($E474="","",IF($D474="","",INDEX('פעילויות המשרד'!X:X,MATCH($D474,'פעילויות המשרד'!$D:$D,0))))</f>
        <v/>
      </c>
      <c r="N474" s="102"/>
      <c r="O474" s="102"/>
      <c r="P474" s="100"/>
      <c r="Q474" s="100"/>
      <c r="R474" s="98"/>
      <c r="S474" s="101"/>
      <c r="T474" s="99"/>
      <c r="U474" s="103"/>
      <c r="V474" s="99"/>
      <c r="W474" s="103"/>
      <c r="X474" s="99"/>
      <c r="Y474" s="103"/>
      <c r="Z474" s="99"/>
      <c r="AA474" s="103"/>
      <c r="AB474" s="99"/>
      <c r="AC474" s="103"/>
      <c r="AD474" s="121" t="str">
        <f t="shared" si="28"/>
        <v/>
      </c>
      <c r="AE474" s="17"/>
      <c r="AI474" s="26">
        <f>ROWS($AI$7:$AI473)</f>
        <v>467</v>
      </c>
      <c r="AJ474" s="85" t="str">
        <f>IF(OR($T474="",$G474=""),"",MAX($AJ$7:$AN473)+1)</f>
        <v/>
      </c>
      <c r="AK474" s="85" t="str">
        <f>IF(OR(V474="",$G474=""),"",MAX($AJ$7:$AN473,$AJ474:AJ474)+1)</f>
        <v/>
      </c>
      <c r="AL474" s="85" t="str">
        <f>IF(OR(X474="",$G474=""),"",MAX($AJ$7:$AN473,$AJ474:AK474)+1)</f>
        <v/>
      </c>
      <c r="AM474" s="85" t="str">
        <f>IF(OR(Z474="",$G474=""),"",MAX($AJ$7:$AN473,$AJ474:AL474)+1)</f>
        <v/>
      </c>
      <c r="AN474" s="85" t="str">
        <f>IF(OR(AB474="",$G474=""),"",MAX($AJ$7:$AN473,$AJ474:AM474)+1)</f>
        <v/>
      </c>
      <c r="AP474" s="85" t="str">
        <f>IF($G474="","",MAX($AP$7:$AP473)+1)</f>
        <v/>
      </c>
      <c r="AQ474" s="85" t="str">
        <f>IF($G474="","",IF($Q474="","",RANK($Q474,$Q$8:$Q$1000,1)+COUNTIFS($Q$8:$Q474,$Q474)-1))</f>
        <v/>
      </c>
      <c r="AR474" s="85" t="str">
        <f>IF($G474="","",IF($AW474="","",RANK($AW474,$AW$8:$AW$1000,1)+COUNTIFS($AW$8:$AW474,$AW474)-1))</f>
        <v/>
      </c>
      <c r="AS474" s="85" t="str">
        <f>IF($G474="","",IF($AX474="","",RANK($AX474,$AX$8:$AX$1000,1)+COUNTIFS($AX$8:$AX474,$AX474)-1))</f>
        <v/>
      </c>
      <c r="AU474" s="85" t="str">
        <f t="shared" si="29"/>
        <v/>
      </c>
      <c r="AW474" s="209" t="str">
        <f t="shared" ca="1" si="30"/>
        <v/>
      </c>
      <c r="AX474" s="209" t="str">
        <f t="shared" ca="1" si="31"/>
        <v/>
      </c>
    </row>
    <row r="475" spans="1:50">
      <c r="A475" s="20" t="str">
        <f>IF('יעדים משרדיים ותקשובים'!$E$7="","",'יעדים משרדיים ותקשובים'!$E$7)</f>
        <v>משרד ראש הממשלה</v>
      </c>
      <c r="B475" s="20" t="str">
        <f>IF('יעדים משרדיים ותקשובים'!$I$9="","",'יעדים משרדיים ותקשובים'!$I$9)</f>
        <v>pmo</v>
      </c>
      <c r="C475" s="26">
        <f>ROWS($C$7:$C474)</f>
        <v>468</v>
      </c>
      <c r="D475" s="26" t="str">
        <f>IF(E475="","",INDEX('פעילויות המשרד'!$D$8:$D$150,MATCH(E475,'פעילויות המשרד'!$E$8:$E$150,0)))</f>
        <v/>
      </c>
      <c r="E475" s="17"/>
      <c r="F475" s="26" t="str">
        <f>IF(G475="","",COUNTIFS($D$8:$D475,$D475))</f>
        <v/>
      </c>
      <c r="G475" s="344" t="str">
        <f>IF(OR($E475="",$H475=""),"",IFERROR(CONCATENATE($D475,".",COUNTIFS($D$8:$D475,$D475)),"טעות בהזנה"))</f>
        <v/>
      </c>
      <c r="H475" s="102"/>
      <c r="I475" s="275" t="str">
        <f>IF($E475="","",IF($D475="","",INDEX('פעילויות המשרד'!G:G,MATCH($D475,'פעילויות המשרד'!$D:$D,0))))</f>
        <v/>
      </c>
      <c r="J475" s="275" t="str">
        <f>IF($E475="","",IF($D475="","",INDEX('פעילויות המשרד'!H:H,MATCH($D475,'פעילויות המשרד'!$D:$D,0))))</f>
        <v/>
      </c>
      <c r="K475" s="275" t="str">
        <f>IF($E475="","",IF($D475="","",INDEX('פעילויות המשרד'!K:K,MATCH($D475,'פעילויות המשרד'!$D:$D,0))))</f>
        <v/>
      </c>
      <c r="L475" s="275" t="str">
        <f>IF($E475="","",IF($D475="","",INDEX('פעילויות המשרד'!L:L,MATCH($D475,'פעילויות המשרד'!$D:$D,0))))</f>
        <v/>
      </c>
      <c r="M475" s="275" t="str">
        <f>IF($E475="","",IF($D475="","",INDEX('פעילויות המשרד'!X:X,MATCH($D475,'פעילויות המשרד'!$D:$D,0))))</f>
        <v/>
      </c>
      <c r="N475" s="102"/>
      <c r="O475" s="102"/>
      <c r="P475" s="100"/>
      <c r="Q475" s="100"/>
      <c r="R475" s="98"/>
      <c r="S475" s="101"/>
      <c r="T475" s="99"/>
      <c r="U475" s="103"/>
      <c r="V475" s="99"/>
      <c r="W475" s="103"/>
      <c r="X475" s="99"/>
      <c r="Y475" s="103"/>
      <c r="Z475" s="99"/>
      <c r="AA475" s="103"/>
      <c r="AB475" s="99"/>
      <c r="AC475" s="103"/>
      <c r="AD475" s="121" t="str">
        <f t="shared" si="28"/>
        <v/>
      </c>
      <c r="AE475" s="17"/>
      <c r="AI475" s="26">
        <f>ROWS($AI$7:$AI474)</f>
        <v>468</v>
      </c>
      <c r="AJ475" s="85" t="str">
        <f>IF(OR($T475="",$G475=""),"",MAX($AJ$7:$AN474)+1)</f>
        <v/>
      </c>
      <c r="AK475" s="85" t="str">
        <f>IF(OR(V475="",$G475=""),"",MAX($AJ$7:$AN474,$AJ475:AJ475)+1)</f>
        <v/>
      </c>
      <c r="AL475" s="85" t="str">
        <f>IF(OR(X475="",$G475=""),"",MAX($AJ$7:$AN474,$AJ475:AK475)+1)</f>
        <v/>
      </c>
      <c r="AM475" s="85" t="str">
        <f>IF(OR(Z475="",$G475=""),"",MAX($AJ$7:$AN474,$AJ475:AL475)+1)</f>
        <v/>
      </c>
      <c r="AN475" s="85" t="str">
        <f>IF(OR(AB475="",$G475=""),"",MAX($AJ$7:$AN474,$AJ475:AM475)+1)</f>
        <v/>
      </c>
      <c r="AP475" s="85" t="str">
        <f>IF($G475="","",MAX($AP$7:$AP474)+1)</f>
        <v/>
      </c>
      <c r="AQ475" s="85" t="str">
        <f>IF($G475="","",IF($Q475="","",RANK($Q475,$Q$8:$Q$1000,1)+COUNTIFS($Q$8:$Q475,$Q475)-1))</f>
        <v/>
      </c>
      <c r="AR475" s="85" t="str">
        <f>IF($G475="","",IF($AW475="","",RANK($AW475,$AW$8:$AW$1000,1)+COUNTIFS($AW$8:$AW475,$AW475)-1))</f>
        <v/>
      </c>
      <c r="AS475" s="85" t="str">
        <f>IF($G475="","",IF($AX475="","",RANK($AX475,$AX$8:$AX$1000,1)+COUNTIFS($AX$8:$AX475,$AX475)-1))</f>
        <v/>
      </c>
      <c r="AU475" s="85" t="str">
        <f t="shared" si="29"/>
        <v/>
      </c>
      <c r="AW475" s="209" t="str">
        <f t="shared" ca="1" si="30"/>
        <v/>
      </c>
      <c r="AX475" s="209" t="str">
        <f t="shared" ca="1" si="31"/>
        <v/>
      </c>
    </row>
    <row r="476" spans="1:50">
      <c r="A476" s="20" t="str">
        <f>IF('יעדים משרדיים ותקשובים'!$E$7="","",'יעדים משרדיים ותקשובים'!$E$7)</f>
        <v>משרד ראש הממשלה</v>
      </c>
      <c r="B476" s="20" t="str">
        <f>IF('יעדים משרדיים ותקשובים'!$I$9="","",'יעדים משרדיים ותקשובים'!$I$9)</f>
        <v>pmo</v>
      </c>
      <c r="C476" s="26">
        <f>ROWS($C$7:$C475)</f>
        <v>469</v>
      </c>
      <c r="D476" s="26" t="str">
        <f>IF(E476="","",INDEX('פעילויות המשרד'!$D$8:$D$150,MATCH(E476,'פעילויות המשרד'!$E$8:$E$150,0)))</f>
        <v/>
      </c>
      <c r="E476" s="17"/>
      <c r="F476" s="26" t="str">
        <f>IF(G476="","",COUNTIFS($D$8:$D476,$D476))</f>
        <v/>
      </c>
      <c r="G476" s="344" t="str">
        <f>IF(OR($E476="",$H476=""),"",IFERROR(CONCATENATE($D476,".",COUNTIFS($D$8:$D476,$D476)),"טעות בהזנה"))</f>
        <v/>
      </c>
      <c r="H476" s="102"/>
      <c r="I476" s="275" t="str">
        <f>IF($E476="","",IF($D476="","",INDEX('פעילויות המשרד'!G:G,MATCH($D476,'פעילויות המשרד'!$D:$D,0))))</f>
        <v/>
      </c>
      <c r="J476" s="275" t="str">
        <f>IF($E476="","",IF($D476="","",INDEX('פעילויות המשרד'!H:H,MATCH($D476,'פעילויות המשרד'!$D:$D,0))))</f>
        <v/>
      </c>
      <c r="K476" s="275" t="str">
        <f>IF($E476="","",IF($D476="","",INDEX('פעילויות המשרד'!K:K,MATCH($D476,'פעילויות המשרד'!$D:$D,0))))</f>
        <v/>
      </c>
      <c r="L476" s="275" t="str">
        <f>IF($E476="","",IF($D476="","",INDEX('פעילויות המשרד'!L:L,MATCH($D476,'פעילויות המשרד'!$D:$D,0))))</f>
        <v/>
      </c>
      <c r="M476" s="275" t="str">
        <f>IF($E476="","",IF($D476="","",INDEX('פעילויות המשרד'!X:X,MATCH($D476,'פעילויות המשרד'!$D:$D,0))))</f>
        <v/>
      </c>
      <c r="N476" s="102"/>
      <c r="O476" s="102"/>
      <c r="P476" s="100"/>
      <c r="Q476" s="100"/>
      <c r="R476" s="98"/>
      <c r="S476" s="101"/>
      <c r="T476" s="99"/>
      <c r="U476" s="103"/>
      <c r="V476" s="99"/>
      <c r="W476" s="103"/>
      <c r="X476" s="99"/>
      <c r="Y476" s="103"/>
      <c r="Z476" s="99"/>
      <c r="AA476" s="103"/>
      <c r="AB476" s="99"/>
      <c r="AC476" s="103"/>
      <c r="AD476" s="121" t="str">
        <f t="shared" si="28"/>
        <v/>
      </c>
      <c r="AE476" s="17"/>
      <c r="AI476" s="26">
        <f>ROWS($AI$7:$AI475)</f>
        <v>469</v>
      </c>
      <c r="AJ476" s="85" t="str">
        <f>IF(OR($T476="",$G476=""),"",MAX($AJ$7:$AN475)+1)</f>
        <v/>
      </c>
      <c r="AK476" s="85" t="str">
        <f>IF(OR(V476="",$G476=""),"",MAX($AJ$7:$AN475,$AJ476:AJ476)+1)</f>
        <v/>
      </c>
      <c r="AL476" s="85" t="str">
        <f>IF(OR(X476="",$G476=""),"",MAX($AJ$7:$AN475,$AJ476:AK476)+1)</f>
        <v/>
      </c>
      <c r="AM476" s="85" t="str">
        <f>IF(OR(Z476="",$G476=""),"",MAX($AJ$7:$AN475,$AJ476:AL476)+1)</f>
        <v/>
      </c>
      <c r="AN476" s="85" t="str">
        <f>IF(OR(AB476="",$G476=""),"",MAX($AJ$7:$AN475,$AJ476:AM476)+1)</f>
        <v/>
      </c>
      <c r="AP476" s="85" t="str">
        <f>IF($G476="","",MAX($AP$7:$AP475)+1)</f>
        <v/>
      </c>
      <c r="AQ476" s="85" t="str">
        <f>IF($G476="","",IF($Q476="","",RANK($Q476,$Q$8:$Q$1000,1)+COUNTIFS($Q$8:$Q476,$Q476)-1))</f>
        <v/>
      </c>
      <c r="AR476" s="85" t="str">
        <f>IF($G476="","",IF($AW476="","",RANK($AW476,$AW$8:$AW$1000,1)+COUNTIFS($AW$8:$AW476,$AW476)-1))</f>
        <v/>
      </c>
      <c r="AS476" s="85" t="str">
        <f>IF($G476="","",IF($AX476="","",RANK($AX476,$AX$8:$AX$1000,1)+COUNTIFS($AX$8:$AX476,$AX476)-1))</f>
        <v/>
      </c>
      <c r="AU476" s="85" t="str">
        <f t="shared" si="29"/>
        <v/>
      </c>
      <c r="AW476" s="209" t="str">
        <f t="shared" ca="1" si="30"/>
        <v/>
      </c>
      <c r="AX476" s="209" t="str">
        <f t="shared" ca="1" si="31"/>
        <v/>
      </c>
    </row>
    <row r="477" spans="1:50">
      <c r="A477" s="20" t="str">
        <f>IF('יעדים משרדיים ותקשובים'!$E$7="","",'יעדים משרדיים ותקשובים'!$E$7)</f>
        <v>משרד ראש הממשלה</v>
      </c>
      <c r="B477" s="20" t="str">
        <f>IF('יעדים משרדיים ותקשובים'!$I$9="","",'יעדים משרדיים ותקשובים'!$I$9)</f>
        <v>pmo</v>
      </c>
      <c r="C477" s="26">
        <f>ROWS($C$7:$C476)</f>
        <v>470</v>
      </c>
      <c r="D477" s="26" t="str">
        <f>IF(E477="","",INDEX('פעילויות המשרד'!$D$8:$D$150,MATCH(E477,'פעילויות המשרד'!$E$8:$E$150,0)))</f>
        <v/>
      </c>
      <c r="E477" s="17"/>
      <c r="F477" s="26" t="str">
        <f>IF(G477="","",COUNTIFS($D$8:$D477,$D477))</f>
        <v/>
      </c>
      <c r="G477" s="344" t="str">
        <f>IF(OR($E477="",$H477=""),"",IFERROR(CONCATENATE($D477,".",COUNTIFS($D$8:$D477,$D477)),"טעות בהזנה"))</f>
        <v/>
      </c>
      <c r="H477" s="102"/>
      <c r="I477" s="275" t="str">
        <f>IF($E477="","",IF($D477="","",INDEX('פעילויות המשרד'!G:G,MATCH($D477,'פעילויות המשרד'!$D:$D,0))))</f>
        <v/>
      </c>
      <c r="J477" s="275" t="str">
        <f>IF($E477="","",IF($D477="","",INDEX('פעילויות המשרד'!H:H,MATCH($D477,'פעילויות המשרד'!$D:$D,0))))</f>
        <v/>
      </c>
      <c r="K477" s="275" t="str">
        <f>IF($E477="","",IF($D477="","",INDEX('פעילויות המשרד'!K:K,MATCH($D477,'פעילויות המשרד'!$D:$D,0))))</f>
        <v/>
      </c>
      <c r="L477" s="275" t="str">
        <f>IF($E477="","",IF($D477="","",INDEX('פעילויות המשרד'!L:L,MATCH($D477,'פעילויות המשרד'!$D:$D,0))))</f>
        <v/>
      </c>
      <c r="M477" s="275" t="str">
        <f>IF($E477="","",IF($D477="","",INDEX('פעילויות המשרד'!X:X,MATCH($D477,'פעילויות המשרד'!$D:$D,0))))</f>
        <v/>
      </c>
      <c r="N477" s="102"/>
      <c r="O477" s="102"/>
      <c r="P477" s="100"/>
      <c r="Q477" s="100"/>
      <c r="R477" s="98"/>
      <c r="S477" s="101"/>
      <c r="T477" s="99"/>
      <c r="U477" s="103"/>
      <c r="V477" s="99"/>
      <c r="W477" s="103"/>
      <c r="X477" s="99"/>
      <c r="Y477" s="103"/>
      <c r="Z477" s="99"/>
      <c r="AA477" s="103"/>
      <c r="AB477" s="99"/>
      <c r="AC477" s="103"/>
      <c r="AD477" s="121" t="str">
        <f t="shared" si="28"/>
        <v/>
      </c>
      <c r="AE477" s="17"/>
      <c r="AI477" s="26">
        <f>ROWS($AI$7:$AI476)</f>
        <v>470</v>
      </c>
      <c r="AJ477" s="85" t="str">
        <f>IF(OR($T477="",$G477=""),"",MAX($AJ$7:$AN476)+1)</f>
        <v/>
      </c>
      <c r="AK477" s="85" t="str">
        <f>IF(OR(V477="",$G477=""),"",MAX($AJ$7:$AN476,$AJ477:AJ477)+1)</f>
        <v/>
      </c>
      <c r="AL477" s="85" t="str">
        <f>IF(OR(X477="",$G477=""),"",MAX($AJ$7:$AN476,$AJ477:AK477)+1)</f>
        <v/>
      </c>
      <c r="AM477" s="85" t="str">
        <f>IF(OR(Z477="",$G477=""),"",MAX($AJ$7:$AN476,$AJ477:AL477)+1)</f>
        <v/>
      </c>
      <c r="AN477" s="85" t="str">
        <f>IF(OR(AB477="",$G477=""),"",MAX($AJ$7:$AN476,$AJ477:AM477)+1)</f>
        <v/>
      </c>
      <c r="AP477" s="85" t="str">
        <f>IF($G477="","",MAX($AP$7:$AP476)+1)</f>
        <v/>
      </c>
      <c r="AQ477" s="85" t="str">
        <f>IF($G477="","",IF($Q477="","",RANK($Q477,$Q$8:$Q$1000,1)+COUNTIFS($Q$8:$Q477,$Q477)-1))</f>
        <v/>
      </c>
      <c r="AR477" s="85" t="str">
        <f>IF($G477="","",IF($AW477="","",RANK($AW477,$AW$8:$AW$1000,1)+COUNTIFS($AW$8:$AW477,$AW477)-1))</f>
        <v/>
      </c>
      <c r="AS477" s="85" t="str">
        <f>IF($G477="","",IF($AX477="","",RANK($AX477,$AX$8:$AX$1000,1)+COUNTIFS($AX$8:$AX477,$AX477)-1))</f>
        <v/>
      </c>
      <c r="AU477" s="85" t="str">
        <f t="shared" si="29"/>
        <v/>
      </c>
      <c r="AW477" s="209" t="str">
        <f t="shared" ca="1" si="30"/>
        <v/>
      </c>
      <c r="AX477" s="209" t="str">
        <f t="shared" ca="1" si="31"/>
        <v/>
      </c>
    </row>
    <row r="478" spans="1:50">
      <c r="A478" s="20" t="str">
        <f>IF('יעדים משרדיים ותקשובים'!$E$7="","",'יעדים משרדיים ותקשובים'!$E$7)</f>
        <v>משרד ראש הממשלה</v>
      </c>
      <c r="B478" s="20" t="str">
        <f>IF('יעדים משרדיים ותקשובים'!$I$9="","",'יעדים משרדיים ותקשובים'!$I$9)</f>
        <v>pmo</v>
      </c>
      <c r="C478" s="26">
        <f>ROWS($C$7:$C477)</f>
        <v>471</v>
      </c>
      <c r="D478" s="26" t="str">
        <f>IF(E478="","",INDEX('פעילויות המשרד'!$D$8:$D$150,MATCH(E478,'פעילויות המשרד'!$E$8:$E$150,0)))</f>
        <v/>
      </c>
      <c r="E478" s="17"/>
      <c r="F478" s="26" t="str">
        <f>IF(G478="","",COUNTIFS($D$8:$D478,$D478))</f>
        <v/>
      </c>
      <c r="G478" s="344" t="str">
        <f>IF(OR($E478="",$H478=""),"",IFERROR(CONCATENATE($D478,".",COUNTIFS($D$8:$D478,$D478)),"טעות בהזנה"))</f>
        <v/>
      </c>
      <c r="H478" s="99"/>
      <c r="I478" s="275" t="str">
        <f>IF($E478="","",IF($D478="","",INDEX('פעילויות המשרד'!G:G,MATCH($D478,'פעילויות המשרד'!$D:$D,0))))</f>
        <v/>
      </c>
      <c r="J478" s="275" t="str">
        <f>IF($E478="","",IF($D478="","",INDEX('פעילויות המשרד'!H:H,MATCH($D478,'פעילויות המשרד'!$D:$D,0))))</f>
        <v/>
      </c>
      <c r="K478" s="275" t="str">
        <f>IF($E478="","",IF($D478="","",INDEX('פעילויות המשרד'!K:K,MATCH($D478,'פעילויות המשרד'!$D:$D,0))))</f>
        <v/>
      </c>
      <c r="L478" s="275" t="str">
        <f>IF($E478="","",IF($D478="","",INDEX('פעילויות המשרד'!L:L,MATCH($D478,'פעילויות המשרד'!$D:$D,0))))</f>
        <v/>
      </c>
      <c r="M478" s="275" t="str">
        <f>IF($E478="","",IF($D478="","",INDEX('פעילויות המשרד'!X:X,MATCH($D478,'פעילויות המשרד'!$D:$D,0))))</f>
        <v/>
      </c>
      <c r="N478" s="99"/>
      <c r="O478" s="99"/>
      <c r="P478" s="100"/>
      <c r="Q478" s="100"/>
      <c r="R478" s="98"/>
      <c r="S478" s="101"/>
      <c r="T478" s="99"/>
      <c r="U478" s="103"/>
      <c r="V478" s="99"/>
      <c r="W478" s="103"/>
      <c r="X478" s="99"/>
      <c r="Y478" s="103"/>
      <c r="Z478" s="99"/>
      <c r="AA478" s="103"/>
      <c r="AB478" s="99"/>
      <c r="AC478" s="103"/>
      <c r="AD478" s="121" t="str">
        <f t="shared" si="28"/>
        <v/>
      </c>
      <c r="AE478" s="92"/>
      <c r="AI478" s="26">
        <f>ROWS($AI$7:$AI477)</f>
        <v>471</v>
      </c>
      <c r="AJ478" s="85" t="str">
        <f>IF(OR($T478="",$G478=""),"",MAX($AJ$7:$AN477)+1)</f>
        <v/>
      </c>
      <c r="AK478" s="85" t="str">
        <f>IF(OR(V478="",$G478=""),"",MAX($AJ$7:$AN477,$AJ478:AJ478)+1)</f>
        <v/>
      </c>
      <c r="AL478" s="85" t="str">
        <f>IF(OR(X478="",$G478=""),"",MAX($AJ$7:$AN477,$AJ478:AK478)+1)</f>
        <v/>
      </c>
      <c r="AM478" s="85" t="str">
        <f>IF(OR(Z478="",$G478=""),"",MAX($AJ$7:$AN477,$AJ478:AL478)+1)</f>
        <v/>
      </c>
      <c r="AN478" s="85" t="str">
        <f>IF(OR(AB478="",$G478=""),"",MAX($AJ$7:$AN477,$AJ478:AM478)+1)</f>
        <v/>
      </c>
      <c r="AP478" s="85" t="str">
        <f>IF($G478="","",MAX($AP$7:$AP477)+1)</f>
        <v/>
      </c>
      <c r="AQ478" s="85" t="str">
        <f>IF($G478="","",IF($Q478="","",RANK($Q478,$Q$8:$Q$1000,1)+COUNTIFS($Q$8:$Q478,$Q478)-1))</f>
        <v/>
      </c>
      <c r="AR478" s="85" t="str">
        <f>IF($G478="","",IF($AW478="","",RANK($AW478,$AW$8:$AW$1000,1)+COUNTIFS($AW$8:$AW478,$AW478)-1))</f>
        <v/>
      </c>
      <c r="AS478" s="85" t="str">
        <f>IF($G478="","",IF($AX478="","",RANK($AX478,$AX$8:$AX$1000,1)+COUNTIFS($AX$8:$AX478,$AX478)-1))</f>
        <v/>
      </c>
      <c r="AU478" s="85" t="str">
        <f t="shared" si="29"/>
        <v/>
      </c>
      <c r="AW478" s="209" t="str">
        <f ca="1">IF($G478="","",IF($Q478="","",IF(AND($S478&lt;1,$Q478&lt;TODAY()),$Q478,"")))</f>
        <v/>
      </c>
      <c r="AX478" s="209" t="str">
        <f t="shared" ca="1" si="31"/>
        <v/>
      </c>
    </row>
    <row r="479" spans="1:50">
      <c r="A479" s="20" t="str">
        <f>IF('יעדים משרדיים ותקשובים'!$E$7="","",'יעדים משרדיים ותקשובים'!$E$7)</f>
        <v>משרד ראש הממשלה</v>
      </c>
      <c r="B479" s="20" t="str">
        <f>IF('יעדים משרדיים ותקשובים'!$I$9="","",'יעדים משרדיים ותקשובים'!$I$9)</f>
        <v>pmo</v>
      </c>
      <c r="C479" s="26">
        <f>ROWS($C$7:$C478)</f>
        <v>472</v>
      </c>
      <c r="D479" s="26" t="str">
        <f>IF(E479="","",INDEX('פעילויות המשרד'!$D$8:$D$150,MATCH(E479,'פעילויות המשרד'!$E$8:$E$150,0)))</f>
        <v/>
      </c>
      <c r="E479" s="17"/>
      <c r="F479" s="26" t="str">
        <f>IF(G479="","",COUNTIFS($D$8:$D479,$D479))</f>
        <v/>
      </c>
      <c r="G479" s="344" t="str">
        <f>IF(OR($E479="",$H479=""),"",IFERROR(CONCATENATE($D479,".",COUNTIFS($D$8:$D479,$D479)),"טעות בהזנה"))</f>
        <v/>
      </c>
      <c r="H479" s="99"/>
      <c r="I479" s="275" t="str">
        <f>IF($E479="","",IF($D479="","",INDEX('פעילויות המשרד'!G:G,MATCH($D479,'פעילויות המשרד'!$D:$D,0))))</f>
        <v/>
      </c>
      <c r="J479" s="275" t="str">
        <f>IF($E479="","",IF($D479="","",INDEX('פעילויות המשרד'!H:H,MATCH($D479,'פעילויות המשרד'!$D:$D,0))))</f>
        <v/>
      </c>
      <c r="K479" s="275" t="str">
        <f>IF($E479="","",IF($D479="","",INDEX('פעילויות המשרד'!K:K,MATCH($D479,'פעילויות המשרד'!$D:$D,0))))</f>
        <v/>
      </c>
      <c r="L479" s="275" t="str">
        <f>IF($E479="","",IF($D479="","",INDEX('פעילויות המשרד'!L:L,MATCH($D479,'פעילויות המשרד'!$D:$D,0))))</f>
        <v/>
      </c>
      <c r="M479" s="275" t="str">
        <f>IF($E479="","",IF($D479="","",INDEX('פעילויות המשרד'!X:X,MATCH($D479,'פעילויות המשרד'!$D:$D,0))))</f>
        <v/>
      </c>
      <c r="N479" s="99"/>
      <c r="O479" s="99"/>
      <c r="P479" s="100"/>
      <c r="Q479" s="100"/>
      <c r="R479" s="98"/>
      <c r="S479" s="101"/>
      <c r="T479" s="99"/>
      <c r="U479" s="103"/>
      <c r="V479" s="99"/>
      <c r="W479" s="103"/>
      <c r="X479" s="99"/>
      <c r="Y479" s="103"/>
      <c r="Z479" s="99"/>
      <c r="AA479" s="103"/>
      <c r="AB479" s="99"/>
      <c r="AC479" s="103"/>
      <c r="AD479" s="121" t="str">
        <f t="shared" si="28"/>
        <v/>
      </c>
      <c r="AE479" s="92"/>
      <c r="AI479" s="26">
        <f>ROWS($AI$7:$AI478)</f>
        <v>472</v>
      </c>
      <c r="AJ479" s="85" t="str">
        <f>IF(OR($T479="",$G479=""),"",MAX($AJ$7:$AN478)+1)</f>
        <v/>
      </c>
      <c r="AK479" s="85" t="str">
        <f>IF(OR(V479="",$G479=""),"",MAX($AJ$7:$AN478,$AJ479:AJ479)+1)</f>
        <v/>
      </c>
      <c r="AL479" s="85" t="str">
        <f>IF(OR(X479="",$G479=""),"",MAX($AJ$7:$AN478,$AJ479:AK479)+1)</f>
        <v/>
      </c>
      <c r="AM479" s="85" t="str">
        <f>IF(OR(Z479="",$G479=""),"",MAX($AJ$7:$AN478,$AJ479:AL479)+1)</f>
        <v/>
      </c>
      <c r="AN479" s="85" t="str">
        <f>IF(OR(AB479="",$G479=""),"",MAX($AJ$7:$AN478,$AJ479:AM479)+1)</f>
        <v/>
      </c>
      <c r="AP479" s="85" t="str">
        <f>IF($G479="","",MAX($AP$7:$AP478)+1)</f>
        <v/>
      </c>
      <c r="AQ479" s="85" t="str">
        <f>IF($G479="","",IF($Q479="","",RANK($Q479,$Q$8:$Q$1000,1)+COUNTIFS($Q$8:$Q479,$Q479)-1))</f>
        <v/>
      </c>
      <c r="AR479" s="85" t="str">
        <f>IF($G479="","",IF($AW479="","",RANK($AW479,$AW$8:$AW$1000,1)+COUNTIFS($AW$8:$AW479,$AW479)-1))</f>
        <v/>
      </c>
      <c r="AS479" s="85" t="str">
        <f>IF($G479="","",IF($AX479="","",RANK($AX479,$AX$8:$AX$1000,1)+COUNTIFS($AX$8:$AX479,$AX479)-1))</f>
        <v/>
      </c>
      <c r="AU479" s="85" t="str">
        <f t="shared" si="29"/>
        <v/>
      </c>
      <c r="AW479" s="209" t="str">
        <f ca="1">IF($G479="","",IF($Q479="","",IF(AND($S479&lt;1,$Q479&lt;TODAY()),$Q479,"")))</f>
        <v/>
      </c>
      <c r="AX479" s="209" t="str">
        <f t="shared" ca="1" si="31"/>
        <v/>
      </c>
    </row>
    <row r="480" spans="1:50">
      <c r="A480" s="20" t="str">
        <f>IF('יעדים משרדיים ותקשובים'!$E$7="","",'יעדים משרדיים ותקשובים'!$E$7)</f>
        <v>משרד ראש הממשלה</v>
      </c>
      <c r="B480" s="20" t="str">
        <f>IF('יעדים משרדיים ותקשובים'!$I$9="","",'יעדים משרדיים ותקשובים'!$I$9)</f>
        <v>pmo</v>
      </c>
      <c r="C480" s="26">
        <f>ROWS($C$7:$C479)</f>
        <v>473</v>
      </c>
      <c r="D480" s="26" t="str">
        <f>IF(E480="","",INDEX('פעילויות המשרד'!$D$8:$D$150,MATCH(E480,'פעילויות המשרד'!$E$8:$E$150,0)))</f>
        <v/>
      </c>
      <c r="E480" s="17"/>
      <c r="F480" s="26" t="str">
        <f>IF(G480="","",COUNTIFS($D$8:$D480,$D480))</f>
        <v/>
      </c>
      <c r="G480" s="344" t="str">
        <f>IF(OR($E480="",$H480=""),"",IFERROR(CONCATENATE($D480,".",COUNTIFS($D$8:$D480,$D480)),"טעות בהזנה"))</f>
        <v/>
      </c>
      <c r="H480" s="99"/>
      <c r="I480" s="275" t="str">
        <f>IF($E480="","",IF($D480="","",INDEX('פעילויות המשרד'!G:G,MATCH($D480,'פעילויות המשרד'!$D:$D,0))))</f>
        <v/>
      </c>
      <c r="J480" s="275" t="str">
        <f>IF($E480="","",IF($D480="","",INDEX('פעילויות המשרד'!H:H,MATCH($D480,'פעילויות המשרד'!$D:$D,0))))</f>
        <v/>
      </c>
      <c r="K480" s="275" t="str">
        <f>IF($E480="","",IF($D480="","",INDEX('פעילויות המשרד'!K:K,MATCH($D480,'פעילויות המשרד'!$D:$D,0))))</f>
        <v/>
      </c>
      <c r="L480" s="275" t="str">
        <f>IF($E480="","",IF($D480="","",INDEX('פעילויות המשרד'!L:L,MATCH($D480,'פעילויות המשרד'!$D:$D,0))))</f>
        <v/>
      </c>
      <c r="M480" s="275" t="str">
        <f>IF($E480="","",IF($D480="","",INDEX('פעילויות המשרד'!X:X,MATCH($D480,'פעילויות המשרד'!$D:$D,0))))</f>
        <v/>
      </c>
      <c r="N480" s="99"/>
      <c r="O480" s="99"/>
      <c r="P480" s="100"/>
      <c r="Q480" s="100"/>
      <c r="R480" s="98"/>
      <c r="S480" s="101"/>
      <c r="T480" s="99"/>
      <c r="U480" s="103"/>
      <c r="V480" s="99"/>
      <c r="W480" s="103"/>
      <c r="X480" s="99"/>
      <c r="Y480" s="103"/>
      <c r="Z480" s="99"/>
      <c r="AA480" s="103"/>
      <c r="AB480" s="99"/>
      <c r="AC480" s="103"/>
      <c r="AD480" s="121" t="str">
        <f t="shared" si="28"/>
        <v/>
      </c>
      <c r="AE480" s="92"/>
      <c r="AI480" s="26">
        <f>ROWS($AI$7:$AI479)</f>
        <v>473</v>
      </c>
      <c r="AJ480" s="85" t="str">
        <f>IF(OR($T480="",$G480=""),"",MAX($AJ$7:$AN479)+1)</f>
        <v/>
      </c>
      <c r="AK480" s="85" t="str">
        <f>IF(OR(V480="",$G480=""),"",MAX($AJ$7:$AN479,$AJ480:AJ480)+1)</f>
        <v/>
      </c>
      <c r="AL480" s="85" t="str">
        <f>IF(OR(X480="",$G480=""),"",MAX($AJ$7:$AN479,$AJ480:AK480)+1)</f>
        <v/>
      </c>
      <c r="AM480" s="85" t="str">
        <f>IF(OR(Z480="",$G480=""),"",MAX($AJ$7:$AN479,$AJ480:AL480)+1)</f>
        <v/>
      </c>
      <c r="AN480" s="85" t="str">
        <f>IF(OR(AB480="",$G480=""),"",MAX($AJ$7:$AN479,$AJ480:AM480)+1)</f>
        <v/>
      </c>
      <c r="AP480" s="85" t="str">
        <f>IF($G480="","",MAX($AP$7:$AP479)+1)</f>
        <v/>
      </c>
      <c r="AQ480" s="85" t="str">
        <f>IF($G480="","",IF($Q480="","",RANK($Q480,$Q$8:$Q$1000,1)+COUNTIFS($Q$8:$Q480,$Q480)-1))</f>
        <v/>
      </c>
      <c r="AR480" s="85" t="str">
        <f>IF($G480="","",IF($AW480="","",RANK($AW480,$AW$8:$AW$1000,1)+COUNTIFS($AW$8:$AW480,$AW480)-1))</f>
        <v/>
      </c>
      <c r="AS480" s="85" t="str">
        <f>IF($G480="","",IF($AX480="","",RANK($AX480,$AX$8:$AX$1000,1)+COUNTIFS($AX$8:$AX480,$AX480)-1))</f>
        <v/>
      </c>
      <c r="AU480" s="85" t="str">
        <f t="shared" si="29"/>
        <v/>
      </c>
      <c r="AW480" s="209" t="str">
        <f ca="1">IF($G480="","",IF($Q480="","",IF(AND($S480&lt;1,$Q480&lt;TODAY()),$Q480,"")))</f>
        <v/>
      </c>
      <c r="AX480" s="209" t="str">
        <f t="shared" ca="1" si="31"/>
        <v/>
      </c>
    </row>
    <row r="481" spans="1:50">
      <c r="A481" s="20" t="str">
        <f>IF('יעדים משרדיים ותקשובים'!$E$7="","",'יעדים משרדיים ותקשובים'!$E$7)</f>
        <v>משרד ראש הממשלה</v>
      </c>
      <c r="B481" s="20" t="str">
        <f>IF('יעדים משרדיים ותקשובים'!$I$9="","",'יעדים משרדיים ותקשובים'!$I$9)</f>
        <v>pmo</v>
      </c>
      <c r="C481" s="26">
        <f>ROWS($C$7:$C480)</f>
        <v>474</v>
      </c>
      <c r="D481" s="26" t="str">
        <f>IF(E481="","",INDEX('פעילויות המשרד'!$D$8:$D$150,MATCH(E481,'פעילויות המשרד'!$E$8:$E$150,0)))</f>
        <v/>
      </c>
      <c r="E481" s="17"/>
      <c r="F481" s="26" t="str">
        <f>IF(G481="","",COUNTIFS($D$8:$D481,$D481))</f>
        <v/>
      </c>
      <c r="G481" s="344" t="str">
        <f>IF(OR($E481="",$H481=""),"",IFERROR(CONCATENATE($D481,".",COUNTIFS($D$8:$D481,$D481)),"טעות בהזנה"))</f>
        <v/>
      </c>
      <c r="H481" s="102"/>
      <c r="I481" s="275" t="str">
        <f>IF($E481="","",IF($D481="","",INDEX('פעילויות המשרד'!G:G,MATCH($D481,'פעילויות המשרד'!$D:$D,0))))</f>
        <v/>
      </c>
      <c r="J481" s="275" t="str">
        <f>IF($E481="","",IF($D481="","",INDEX('פעילויות המשרד'!H:H,MATCH($D481,'פעילויות המשרד'!$D:$D,0))))</f>
        <v/>
      </c>
      <c r="K481" s="275" t="str">
        <f>IF($E481="","",IF($D481="","",INDEX('פעילויות המשרד'!K:K,MATCH($D481,'פעילויות המשרד'!$D:$D,0))))</f>
        <v/>
      </c>
      <c r="L481" s="275" t="str">
        <f>IF($E481="","",IF($D481="","",INDEX('פעילויות המשרד'!L:L,MATCH($D481,'פעילויות המשרד'!$D:$D,0))))</f>
        <v/>
      </c>
      <c r="M481" s="275" t="str">
        <f>IF($E481="","",IF($D481="","",INDEX('פעילויות המשרד'!X:X,MATCH($D481,'פעילויות המשרד'!$D:$D,0))))</f>
        <v/>
      </c>
      <c r="N481" s="102"/>
      <c r="O481" s="102"/>
      <c r="P481" s="100"/>
      <c r="Q481" s="100"/>
      <c r="R481" s="98"/>
      <c r="S481" s="101"/>
      <c r="T481" s="99"/>
      <c r="U481" s="103"/>
      <c r="V481" s="99"/>
      <c r="W481" s="103"/>
      <c r="X481" s="99"/>
      <c r="Y481" s="103"/>
      <c r="Z481" s="99"/>
      <c r="AA481" s="103"/>
      <c r="AB481" s="99"/>
      <c r="AC481" s="103"/>
      <c r="AD481" s="121" t="str">
        <f t="shared" si="28"/>
        <v/>
      </c>
      <c r="AE481" s="17"/>
      <c r="AI481" s="26">
        <f>ROWS($AI$7:$AI480)</f>
        <v>474</v>
      </c>
      <c r="AJ481" s="85" t="str">
        <f>IF(OR($T481="",$G481=""),"",MAX($AJ$7:$AN480)+1)</f>
        <v/>
      </c>
      <c r="AK481" s="85" t="str">
        <f>IF(OR(V481="",$G481=""),"",MAX($AJ$7:$AN480,$AJ481:AJ481)+1)</f>
        <v/>
      </c>
      <c r="AL481" s="85" t="str">
        <f>IF(OR(X481="",$G481=""),"",MAX($AJ$7:$AN480,$AJ481:AK481)+1)</f>
        <v/>
      </c>
      <c r="AM481" s="85" t="str">
        <f>IF(OR(Z481="",$G481=""),"",MAX($AJ$7:$AN480,$AJ481:AL481)+1)</f>
        <v/>
      </c>
      <c r="AN481" s="85" t="str">
        <f>IF(OR(AB481="",$G481=""),"",MAX($AJ$7:$AN480,$AJ481:AM481)+1)</f>
        <v/>
      </c>
      <c r="AP481" s="85" t="str">
        <f>IF($G481="","",MAX($AP$7:$AP480)+1)</f>
        <v/>
      </c>
      <c r="AQ481" s="85" t="str">
        <f>IF($G481="","",IF($Q481="","",RANK($Q481,$Q$8:$Q$1000,1)+COUNTIFS($Q$8:$Q481,$Q481)-1))</f>
        <v/>
      </c>
      <c r="AR481" s="85" t="str">
        <f>IF($G481="","",IF($AW481="","",RANK($AW481,$AW$8:$AW$1000,1)+COUNTIFS($AW$8:$AW481,$AW481)-1))</f>
        <v/>
      </c>
      <c r="AS481" s="85" t="str">
        <f>IF($G481="","",IF($AX481="","",RANK($AX481,$AX$8:$AX$1000,1)+COUNTIFS($AX$8:$AX481,$AX481)-1))</f>
        <v/>
      </c>
      <c r="AU481" s="85" t="str">
        <f t="shared" si="29"/>
        <v/>
      </c>
      <c r="AW481" s="209" t="str">
        <f ca="1">IF($G481="","",IF($Q481="","",IF(AND($S481&lt;1,$Q481&lt;TODAY()),$Q481,"")))</f>
        <v/>
      </c>
      <c r="AX481" s="209" t="str">
        <f t="shared" ca="1" si="31"/>
        <v/>
      </c>
    </row>
    <row r="482" spans="1:50">
      <c r="A482" s="20" t="str">
        <f>IF('יעדים משרדיים ותקשובים'!$E$7="","",'יעדים משרדיים ותקשובים'!$E$7)</f>
        <v>משרד ראש הממשלה</v>
      </c>
      <c r="B482" s="20" t="str">
        <f>IF('יעדים משרדיים ותקשובים'!$I$9="","",'יעדים משרדיים ותקשובים'!$I$9)</f>
        <v>pmo</v>
      </c>
      <c r="C482" s="26">
        <f>ROWS($C$7:$C481)</f>
        <v>475</v>
      </c>
      <c r="D482" s="26" t="str">
        <f>IF(E482="","",INDEX('פעילויות המשרד'!$D$8:$D$150,MATCH(E482,'פעילויות המשרד'!$E$8:$E$150,0)))</f>
        <v/>
      </c>
      <c r="E482" s="17"/>
      <c r="F482" s="26" t="str">
        <f>IF(G482="","",COUNTIFS($D$8:$D482,$D482))</f>
        <v/>
      </c>
      <c r="G482" s="344" t="str">
        <f>IF(OR($E482="",$H482=""),"",IFERROR(CONCATENATE($D482,".",COUNTIFS($D$8:$D482,$D482)),"טעות בהזנה"))</f>
        <v/>
      </c>
      <c r="H482" s="102"/>
      <c r="I482" s="275" t="str">
        <f>IF($E482="","",IF($D482="","",INDEX('פעילויות המשרד'!G:G,MATCH($D482,'פעילויות המשרד'!$D:$D,0))))</f>
        <v/>
      </c>
      <c r="J482" s="275" t="str">
        <f>IF($E482="","",IF($D482="","",INDEX('פעילויות המשרד'!H:H,MATCH($D482,'פעילויות המשרד'!$D:$D,0))))</f>
        <v/>
      </c>
      <c r="K482" s="275" t="str">
        <f>IF($E482="","",IF($D482="","",INDEX('פעילויות המשרד'!K:K,MATCH($D482,'פעילויות המשרד'!$D:$D,0))))</f>
        <v/>
      </c>
      <c r="L482" s="275" t="str">
        <f>IF($E482="","",IF($D482="","",INDEX('פעילויות המשרד'!L:L,MATCH($D482,'פעילויות המשרד'!$D:$D,0))))</f>
        <v/>
      </c>
      <c r="M482" s="275" t="str">
        <f>IF($E482="","",IF($D482="","",INDEX('פעילויות המשרד'!X:X,MATCH($D482,'פעילויות המשרד'!$D:$D,0))))</f>
        <v/>
      </c>
      <c r="N482" s="102"/>
      <c r="O482" s="102"/>
      <c r="P482" s="100"/>
      <c r="Q482" s="100"/>
      <c r="R482" s="98"/>
      <c r="S482" s="101"/>
      <c r="T482" s="99"/>
      <c r="U482" s="103"/>
      <c r="V482" s="99"/>
      <c r="W482" s="103"/>
      <c r="X482" s="99"/>
      <c r="Y482" s="103"/>
      <c r="Z482" s="99"/>
      <c r="AA482" s="103"/>
      <c r="AB482" s="99"/>
      <c r="AC482" s="103"/>
      <c r="AD482" s="121" t="str">
        <f t="shared" si="28"/>
        <v/>
      </c>
      <c r="AE482" s="17"/>
      <c r="AI482" s="26">
        <f>ROWS($AI$7:$AI481)</f>
        <v>475</v>
      </c>
      <c r="AJ482" s="85" t="str">
        <f>IF(OR($T482="",$G482=""),"",MAX($AJ$7:$AN481)+1)</f>
        <v/>
      </c>
      <c r="AK482" s="85" t="str">
        <f>IF(OR(V482="",$G482=""),"",MAX($AJ$7:$AN481,$AJ482:AJ482)+1)</f>
        <v/>
      </c>
      <c r="AL482" s="85" t="str">
        <f>IF(OR(X482="",$G482=""),"",MAX($AJ$7:$AN481,$AJ482:AK482)+1)</f>
        <v/>
      </c>
      <c r="AM482" s="85" t="str">
        <f>IF(OR(Z482="",$G482=""),"",MAX($AJ$7:$AN481,$AJ482:AL482)+1)</f>
        <v/>
      </c>
      <c r="AN482" s="85" t="str">
        <f>IF(OR(AB482="",$G482=""),"",MAX($AJ$7:$AN481,$AJ482:AM482)+1)</f>
        <v/>
      </c>
      <c r="AP482" s="85" t="str">
        <f>IF($G482="","",MAX($AP$7:$AP481)+1)</f>
        <v/>
      </c>
      <c r="AQ482" s="85" t="str">
        <f>IF($G482="","",IF($Q482="","",RANK($Q482,$Q$8:$Q$1000,1)+COUNTIFS($Q$8:$Q482,$Q482)-1))</f>
        <v/>
      </c>
      <c r="AR482" s="85" t="str">
        <f>IF($G482="","",IF($AW482="","",RANK($AW482,$AW$8:$AW$1000,1)+COUNTIFS($AW$8:$AW482,$AW482)-1))</f>
        <v/>
      </c>
      <c r="AS482" s="85" t="str">
        <f>IF($G482="","",IF($AX482="","",RANK($AX482,$AX$8:$AX$1000,1)+COUNTIFS($AX$8:$AX482,$AX482)-1))</f>
        <v/>
      </c>
      <c r="AU482" s="85" t="str">
        <f t="shared" si="29"/>
        <v/>
      </c>
      <c r="AW482" s="209" t="str">
        <f ca="1">IF($G482="","",IF($Q482="","",IF(AND($S482&lt;1,$Q482&lt;TODAY()),$Q482,"")))</f>
        <v/>
      </c>
      <c r="AX482" s="209" t="str">
        <f t="shared" ca="1" si="31"/>
        <v/>
      </c>
    </row>
    <row r="483" spans="1:50">
      <c r="A483" s="20" t="str">
        <f>IF('יעדים משרדיים ותקשובים'!$E$7="","",'יעדים משרדיים ותקשובים'!$E$7)</f>
        <v>משרד ראש הממשלה</v>
      </c>
      <c r="B483" s="20" t="str">
        <f>IF('יעדים משרדיים ותקשובים'!$I$9="","",'יעדים משרדיים ותקשובים'!$I$9)</f>
        <v>pmo</v>
      </c>
      <c r="C483" s="26">
        <f>ROWS($C$7:$C482)</f>
        <v>476</v>
      </c>
      <c r="D483" s="26" t="str">
        <f>IF(E483="","",INDEX('פעילויות המשרד'!$D$8:$D$150,MATCH(E483,'פעילויות המשרד'!$E$8:$E$150,0)))</f>
        <v/>
      </c>
      <c r="E483" s="17"/>
      <c r="F483" s="26" t="str">
        <f>IF(G483="","",COUNTIFS($D$8:$D483,$D483))</f>
        <v/>
      </c>
      <c r="G483" s="344" t="str">
        <f>IF(OR($E483="",$H483=""),"",IFERROR(CONCATENATE($D483,".",COUNTIFS($D$8:$D483,$D483)),"טעות בהזנה"))</f>
        <v/>
      </c>
      <c r="H483" s="102"/>
      <c r="I483" s="275" t="str">
        <f>IF($E483="","",IF($D483="","",INDEX('פעילויות המשרד'!G:G,MATCH($D483,'פעילויות המשרד'!$D:$D,0))))</f>
        <v/>
      </c>
      <c r="J483" s="275" t="str">
        <f>IF($E483="","",IF($D483="","",INDEX('פעילויות המשרד'!H:H,MATCH($D483,'פעילויות המשרד'!$D:$D,0))))</f>
        <v/>
      </c>
      <c r="K483" s="275" t="str">
        <f>IF($E483="","",IF($D483="","",INDEX('פעילויות המשרד'!K:K,MATCH($D483,'פעילויות המשרד'!$D:$D,0))))</f>
        <v/>
      </c>
      <c r="L483" s="275" t="str">
        <f>IF($E483="","",IF($D483="","",INDEX('פעילויות המשרד'!L:L,MATCH($D483,'פעילויות המשרד'!$D:$D,0))))</f>
        <v/>
      </c>
      <c r="M483" s="275" t="str">
        <f>IF($E483="","",IF($D483="","",INDEX('פעילויות המשרד'!X:X,MATCH($D483,'פעילויות המשרד'!$D:$D,0))))</f>
        <v/>
      </c>
      <c r="N483" s="102"/>
      <c r="O483" s="102"/>
      <c r="P483" s="100"/>
      <c r="Q483" s="100"/>
      <c r="R483" s="98"/>
      <c r="S483" s="101"/>
      <c r="T483" s="99"/>
      <c r="U483" s="103"/>
      <c r="V483" s="99"/>
      <c r="W483" s="103"/>
      <c r="X483" s="99"/>
      <c r="Y483" s="103"/>
      <c r="Z483" s="99"/>
      <c r="AA483" s="103"/>
      <c r="AB483" s="99"/>
      <c r="AC483" s="103"/>
      <c r="AD483" s="121" t="str">
        <f t="shared" si="28"/>
        <v/>
      </c>
      <c r="AE483" s="17"/>
      <c r="AI483" s="26">
        <f>ROWS($AI$7:$AI482)</f>
        <v>476</v>
      </c>
      <c r="AJ483" s="85" t="str">
        <f>IF(OR($T483="",$G483=""),"",MAX($AJ$7:$AN482)+1)</f>
        <v/>
      </c>
      <c r="AK483" s="85" t="str">
        <f>IF(OR(V483="",$G483=""),"",MAX($AJ$7:$AN482,$AJ483:AJ483)+1)</f>
        <v/>
      </c>
      <c r="AL483" s="85" t="str">
        <f>IF(OR(X483="",$G483=""),"",MAX($AJ$7:$AN482,$AJ483:AK483)+1)</f>
        <v/>
      </c>
      <c r="AM483" s="85" t="str">
        <f>IF(OR(Z483="",$G483=""),"",MAX($AJ$7:$AN482,$AJ483:AL483)+1)</f>
        <v/>
      </c>
      <c r="AN483" s="85" t="str">
        <f>IF(OR(AB483="",$G483=""),"",MAX($AJ$7:$AN482,$AJ483:AM483)+1)</f>
        <v/>
      </c>
      <c r="AP483" s="85" t="str">
        <f>IF($G483="","",MAX($AP$7:$AP482)+1)</f>
        <v/>
      </c>
      <c r="AQ483" s="85" t="str">
        <f>IF($G483="","",IF($Q483="","",RANK($Q483,$Q$8:$Q$1000,1)+COUNTIFS($Q$8:$Q483,$Q483)-1))</f>
        <v/>
      </c>
      <c r="AR483" s="85" t="str">
        <f>IF($G483="","",IF($AW483="","",RANK($AW483,$AW$8:$AW$1000,1)+COUNTIFS($AW$8:$AW483,$AW483)-1))</f>
        <v/>
      </c>
      <c r="AS483" s="85" t="str">
        <f>IF($G483="","",IF($AX483="","",RANK($AX483,$AX$8:$AX$1000,1)+COUNTIFS($AX$8:$AX483,$AX483)-1))</f>
        <v/>
      </c>
      <c r="AU483" s="85" t="str">
        <f t="shared" si="29"/>
        <v/>
      </c>
      <c r="AW483" s="209" t="str">
        <f t="shared" ca="1" si="30"/>
        <v/>
      </c>
      <c r="AX483" s="209" t="str">
        <f t="shared" ca="1" si="31"/>
        <v/>
      </c>
    </row>
    <row r="484" spans="1:50">
      <c r="A484" s="20" t="str">
        <f>IF('יעדים משרדיים ותקשובים'!$E$7="","",'יעדים משרדיים ותקשובים'!$E$7)</f>
        <v>משרד ראש הממשלה</v>
      </c>
      <c r="B484" s="20" t="str">
        <f>IF('יעדים משרדיים ותקשובים'!$I$9="","",'יעדים משרדיים ותקשובים'!$I$9)</f>
        <v>pmo</v>
      </c>
      <c r="C484" s="26">
        <f>ROWS($C$7:$C483)</f>
        <v>477</v>
      </c>
      <c r="D484" s="26" t="str">
        <f>IF(E484="","",INDEX('פעילויות המשרד'!$D$8:$D$150,MATCH(E484,'פעילויות המשרד'!$E$8:$E$150,0)))</f>
        <v/>
      </c>
      <c r="E484" s="17"/>
      <c r="F484" s="26" t="str">
        <f>IF(G484="","",COUNTIFS($D$8:$D484,$D484))</f>
        <v/>
      </c>
      <c r="G484" s="344" t="str">
        <f>IF(OR($E484="",$H484=""),"",IFERROR(CONCATENATE($D484,".",COUNTIFS($D$8:$D484,$D484)),"טעות בהזנה"))</f>
        <v/>
      </c>
      <c r="H484" s="102"/>
      <c r="I484" s="275" t="str">
        <f>IF($E484="","",IF($D484="","",INDEX('פעילויות המשרד'!G:G,MATCH($D484,'פעילויות המשרד'!$D:$D,0))))</f>
        <v/>
      </c>
      <c r="J484" s="275" t="str">
        <f>IF($E484="","",IF($D484="","",INDEX('פעילויות המשרד'!H:H,MATCH($D484,'פעילויות המשרד'!$D:$D,0))))</f>
        <v/>
      </c>
      <c r="K484" s="275" t="str">
        <f>IF($E484="","",IF($D484="","",INDEX('פעילויות המשרד'!K:K,MATCH($D484,'פעילויות המשרד'!$D:$D,0))))</f>
        <v/>
      </c>
      <c r="L484" s="275" t="str">
        <f>IF($E484="","",IF($D484="","",INDEX('פעילויות המשרד'!L:L,MATCH($D484,'פעילויות המשרד'!$D:$D,0))))</f>
        <v/>
      </c>
      <c r="M484" s="275" t="str">
        <f>IF($E484="","",IF($D484="","",INDEX('פעילויות המשרד'!X:X,MATCH($D484,'פעילויות המשרד'!$D:$D,0))))</f>
        <v/>
      </c>
      <c r="N484" s="102"/>
      <c r="O484" s="102"/>
      <c r="P484" s="100"/>
      <c r="Q484" s="100"/>
      <c r="R484" s="98"/>
      <c r="S484" s="101"/>
      <c r="T484" s="99"/>
      <c r="U484" s="103"/>
      <c r="V484" s="99"/>
      <c r="W484" s="103"/>
      <c r="X484" s="99"/>
      <c r="Y484" s="103"/>
      <c r="Z484" s="99"/>
      <c r="AA484" s="103"/>
      <c r="AB484" s="99"/>
      <c r="AC484" s="103"/>
      <c r="AD484" s="121" t="str">
        <f t="shared" si="28"/>
        <v/>
      </c>
      <c r="AE484" s="17"/>
      <c r="AI484" s="26">
        <f>ROWS($AI$7:$AI483)</f>
        <v>477</v>
      </c>
      <c r="AJ484" s="85" t="str">
        <f>IF(OR($T484="",$G484=""),"",MAX($AJ$7:$AN483)+1)</f>
        <v/>
      </c>
      <c r="AK484" s="85" t="str">
        <f>IF(OR(V484="",$G484=""),"",MAX($AJ$7:$AN483,$AJ484:AJ484)+1)</f>
        <v/>
      </c>
      <c r="AL484" s="85" t="str">
        <f>IF(OR(X484="",$G484=""),"",MAX($AJ$7:$AN483,$AJ484:AK484)+1)</f>
        <v/>
      </c>
      <c r="AM484" s="85" t="str">
        <f>IF(OR(Z484="",$G484=""),"",MAX($AJ$7:$AN483,$AJ484:AL484)+1)</f>
        <v/>
      </c>
      <c r="AN484" s="85" t="str">
        <f>IF(OR(AB484="",$G484=""),"",MAX($AJ$7:$AN483,$AJ484:AM484)+1)</f>
        <v/>
      </c>
      <c r="AP484" s="85" t="str">
        <f>IF($G484="","",MAX($AP$7:$AP483)+1)</f>
        <v/>
      </c>
      <c r="AQ484" s="85" t="str">
        <f>IF($G484="","",IF($Q484="","",RANK($Q484,$Q$8:$Q$1000,1)+COUNTIFS($Q$8:$Q484,$Q484)-1))</f>
        <v/>
      </c>
      <c r="AR484" s="85" t="str">
        <f>IF($G484="","",IF($AW484="","",RANK($AW484,$AW$8:$AW$1000,1)+COUNTIFS($AW$8:$AW484,$AW484)-1))</f>
        <v/>
      </c>
      <c r="AS484" s="85" t="str">
        <f>IF($G484="","",IF($AX484="","",RANK($AX484,$AX$8:$AX$1000,1)+COUNTIFS($AX$8:$AX484,$AX484)-1))</f>
        <v/>
      </c>
      <c r="AU484" s="85" t="str">
        <f t="shared" si="29"/>
        <v/>
      </c>
      <c r="AW484" s="209" t="str">
        <f t="shared" ca="1" si="30"/>
        <v/>
      </c>
      <c r="AX484" s="209" t="str">
        <f t="shared" ca="1" si="31"/>
        <v/>
      </c>
    </row>
    <row r="485" spans="1:50">
      <c r="A485" s="20" t="str">
        <f>IF('יעדים משרדיים ותקשובים'!$E$7="","",'יעדים משרדיים ותקשובים'!$E$7)</f>
        <v>משרד ראש הממשלה</v>
      </c>
      <c r="B485" s="20" t="str">
        <f>IF('יעדים משרדיים ותקשובים'!$I$9="","",'יעדים משרדיים ותקשובים'!$I$9)</f>
        <v>pmo</v>
      </c>
      <c r="C485" s="26">
        <f>ROWS($C$7:$C484)</f>
        <v>478</v>
      </c>
      <c r="D485" s="26" t="str">
        <f>IF(E485="","",INDEX('פעילויות המשרד'!$D$8:$D$150,MATCH(E485,'פעילויות המשרד'!$E$8:$E$150,0)))</f>
        <v/>
      </c>
      <c r="E485" s="17"/>
      <c r="F485" s="26" t="str">
        <f>IF(G485="","",COUNTIFS($D$8:$D485,$D485))</f>
        <v/>
      </c>
      <c r="G485" s="344" t="str">
        <f>IF(OR($E485="",$H485=""),"",IFERROR(CONCATENATE($D485,".",COUNTIFS($D$8:$D485,$D485)),"טעות בהזנה"))</f>
        <v/>
      </c>
      <c r="H485" s="102"/>
      <c r="I485" s="275" t="str">
        <f>IF($E485="","",IF($D485="","",INDEX('פעילויות המשרד'!G:G,MATCH($D485,'פעילויות המשרד'!$D:$D,0))))</f>
        <v/>
      </c>
      <c r="J485" s="275" t="str">
        <f>IF($E485="","",IF($D485="","",INDEX('פעילויות המשרד'!H:H,MATCH($D485,'פעילויות המשרד'!$D:$D,0))))</f>
        <v/>
      </c>
      <c r="K485" s="275" t="str">
        <f>IF($E485="","",IF($D485="","",INDEX('פעילויות המשרד'!K:K,MATCH($D485,'פעילויות המשרד'!$D:$D,0))))</f>
        <v/>
      </c>
      <c r="L485" s="275" t="str">
        <f>IF($E485="","",IF($D485="","",INDEX('פעילויות המשרד'!L:L,MATCH($D485,'פעילויות המשרד'!$D:$D,0))))</f>
        <v/>
      </c>
      <c r="M485" s="275" t="str">
        <f>IF($E485="","",IF($D485="","",INDEX('פעילויות המשרד'!X:X,MATCH($D485,'פעילויות המשרד'!$D:$D,0))))</f>
        <v/>
      </c>
      <c r="N485" s="102"/>
      <c r="O485" s="102"/>
      <c r="P485" s="100"/>
      <c r="Q485" s="100"/>
      <c r="R485" s="98"/>
      <c r="S485" s="101"/>
      <c r="T485" s="99"/>
      <c r="U485" s="103"/>
      <c r="V485" s="99"/>
      <c r="W485" s="103"/>
      <c r="X485" s="99"/>
      <c r="Y485" s="103"/>
      <c r="Z485" s="99"/>
      <c r="AA485" s="103"/>
      <c r="AB485" s="99"/>
      <c r="AC485" s="103"/>
      <c r="AD485" s="121" t="str">
        <f t="shared" si="28"/>
        <v/>
      </c>
      <c r="AE485" s="17"/>
      <c r="AI485" s="26">
        <f>ROWS($AI$7:$AI484)</f>
        <v>478</v>
      </c>
      <c r="AJ485" s="85" t="str">
        <f>IF(OR($T485="",$G485=""),"",MAX($AJ$7:$AN484)+1)</f>
        <v/>
      </c>
      <c r="AK485" s="85" t="str">
        <f>IF(OR(V485="",$G485=""),"",MAX($AJ$7:$AN484,$AJ485:AJ485)+1)</f>
        <v/>
      </c>
      <c r="AL485" s="85" t="str">
        <f>IF(OR(X485="",$G485=""),"",MAX($AJ$7:$AN484,$AJ485:AK485)+1)</f>
        <v/>
      </c>
      <c r="AM485" s="85" t="str">
        <f>IF(OR(Z485="",$G485=""),"",MAX($AJ$7:$AN484,$AJ485:AL485)+1)</f>
        <v/>
      </c>
      <c r="AN485" s="85" t="str">
        <f>IF(OR(AB485="",$G485=""),"",MAX($AJ$7:$AN484,$AJ485:AM485)+1)</f>
        <v/>
      </c>
      <c r="AP485" s="85" t="str">
        <f>IF($G485="","",MAX($AP$7:$AP484)+1)</f>
        <v/>
      </c>
      <c r="AQ485" s="85" t="str">
        <f>IF($G485="","",IF($Q485="","",RANK($Q485,$Q$8:$Q$1000,1)+COUNTIFS($Q$8:$Q485,$Q485)-1))</f>
        <v/>
      </c>
      <c r="AR485" s="85" t="str">
        <f>IF($G485="","",IF($AW485="","",RANK($AW485,$AW$8:$AW$1000,1)+COUNTIFS($AW$8:$AW485,$AW485)-1))</f>
        <v/>
      </c>
      <c r="AS485" s="85" t="str">
        <f>IF($G485="","",IF($AX485="","",RANK($AX485,$AX$8:$AX$1000,1)+COUNTIFS($AX$8:$AX485,$AX485)-1))</f>
        <v/>
      </c>
      <c r="AU485" s="85" t="str">
        <f t="shared" si="29"/>
        <v/>
      </c>
      <c r="AW485" s="209" t="str">
        <f t="shared" ca="1" si="30"/>
        <v/>
      </c>
      <c r="AX485" s="209" t="str">
        <f t="shared" ca="1" si="31"/>
        <v/>
      </c>
    </row>
    <row r="486" spans="1:50">
      <c r="A486" s="20" t="str">
        <f>IF('יעדים משרדיים ותקשובים'!$E$7="","",'יעדים משרדיים ותקשובים'!$E$7)</f>
        <v>משרד ראש הממשלה</v>
      </c>
      <c r="B486" s="20" t="str">
        <f>IF('יעדים משרדיים ותקשובים'!$I$9="","",'יעדים משרדיים ותקשובים'!$I$9)</f>
        <v>pmo</v>
      </c>
      <c r="C486" s="26">
        <f>ROWS($C$7:$C485)</f>
        <v>479</v>
      </c>
      <c r="D486" s="26" t="str">
        <f>IF(E486="","",INDEX('פעילויות המשרד'!$D$8:$D$150,MATCH(E486,'פעילויות המשרד'!$E$8:$E$150,0)))</f>
        <v/>
      </c>
      <c r="E486" s="17"/>
      <c r="F486" s="26" t="str">
        <f>IF(G486="","",COUNTIFS($D$8:$D486,$D486))</f>
        <v/>
      </c>
      <c r="G486" s="344" t="str">
        <f>IF(OR($E486="",$H486=""),"",IFERROR(CONCATENATE($D486,".",COUNTIFS($D$8:$D486,$D486)),"טעות בהזנה"))</f>
        <v/>
      </c>
      <c r="H486" s="102"/>
      <c r="I486" s="275" t="str">
        <f>IF($E486="","",IF($D486="","",INDEX('פעילויות המשרד'!G:G,MATCH($D486,'פעילויות המשרד'!$D:$D,0))))</f>
        <v/>
      </c>
      <c r="J486" s="275" t="str">
        <f>IF($E486="","",IF($D486="","",INDEX('פעילויות המשרד'!H:H,MATCH($D486,'פעילויות המשרד'!$D:$D,0))))</f>
        <v/>
      </c>
      <c r="K486" s="275" t="str">
        <f>IF($E486="","",IF($D486="","",INDEX('פעילויות המשרד'!K:K,MATCH($D486,'פעילויות המשרד'!$D:$D,0))))</f>
        <v/>
      </c>
      <c r="L486" s="275" t="str">
        <f>IF($E486="","",IF($D486="","",INDEX('פעילויות המשרד'!L:L,MATCH($D486,'פעילויות המשרד'!$D:$D,0))))</f>
        <v/>
      </c>
      <c r="M486" s="275" t="str">
        <f>IF($E486="","",IF($D486="","",INDEX('פעילויות המשרד'!X:X,MATCH($D486,'פעילויות המשרד'!$D:$D,0))))</f>
        <v/>
      </c>
      <c r="N486" s="102"/>
      <c r="O486" s="102"/>
      <c r="P486" s="100"/>
      <c r="Q486" s="100"/>
      <c r="R486" s="98"/>
      <c r="S486" s="101"/>
      <c r="T486" s="99"/>
      <c r="U486" s="103"/>
      <c r="V486" s="99"/>
      <c r="W486" s="103"/>
      <c r="X486" s="99"/>
      <c r="Y486" s="103"/>
      <c r="Z486" s="99"/>
      <c r="AA486" s="103"/>
      <c r="AB486" s="99"/>
      <c r="AC486" s="103"/>
      <c r="AD486" s="121" t="str">
        <f t="shared" si="28"/>
        <v/>
      </c>
      <c r="AE486" s="17"/>
      <c r="AI486" s="26">
        <f>ROWS($AI$7:$AI485)</f>
        <v>479</v>
      </c>
      <c r="AJ486" s="85" t="str">
        <f>IF(OR($T486="",$G486=""),"",MAX($AJ$7:$AN485)+1)</f>
        <v/>
      </c>
      <c r="AK486" s="85" t="str">
        <f>IF(OR(V486="",$G486=""),"",MAX($AJ$7:$AN485,$AJ486:AJ486)+1)</f>
        <v/>
      </c>
      <c r="AL486" s="85" t="str">
        <f>IF(OR(X486="",$G486=""),"",MAX($AJ$7:$AN485,$AJ486:AK486)+1)</f>
        <v/>
      </c>
      <c r="AM486" s="85" t="str">
        <f>IF(OR(Z486="",$G486=""),"",MAX($AJ$7:$AN485,$AJ486:AL486)+1)</f>
        <v/>
      </c>
      <c r="AN486" s="85" t="str">
        <f>IF(OR(AB486="",$G486=""),"",MAX($AJ$7:$AN485,$AJ486:AM486)+1)</f>
        <v/>
      </c>
      <c r="AP486" s="85" t="str">
        <f>IF($G486="","",MAX($AP$7:$AP485)+1)</f>
        <v/>
      </c>
      <c r="AQ486" s="85" t="str">
        <f>IF($G486="","",IF($Q486="","",RANK($Q486,$Q$8:$Q$1000,1)+COUNTIFS($Q$8:$Q486,$Q486)-1))</f>
        <v/>
      </c>
      <c r="AR486" s="85" t="str">
        <f>IF($G486="","",IF($AW486="","",RANK($AW486,$AW$8:$AW$1000,1)+COUNTIFS($AW$8:$AW486,$AW486)-1))</f>
        <v/>
      </c>
      <c r="AS486" s="85" t="str">
        <f>IF($G486="","",IF($AX486="","",RANK($AX486,$AX$8:$AX$1000,1)+COUNTIFS($AX$8:$AX486,$AX486)-1))</f>
        <v/>
      </c>
      <c r="AU486" s="85" t="str">
        <f t="shared" si="29"/>
        <v/>
      </c>
      <c r="AW486" s="209" t="str">
        <f t="shared" ca="1" si="30"/>
        <v/>
      </c>
      <c r="AX486" s="209" t="str">
        <f t="shared" ca="1" si="31"/>
        <v/>
      </c>
    </row>
    <row r="487" spans="1:50">
      <c r="A487" s="20" t="str">
        <f>IF('יעדים משרדיים ותקשובים'!$E$7="","",'יעדים משרדיים ותקשובים'!$E$7)</f>
        <v>משרד ראש הממשלה</v>
      </c>
      <c r="B487" s="20" t="str">
        <f>IF('יעדים משרדיים ותקשובים'!$I$9="","",'יעדים משרדיים ותקשובים'!$I$9)</f>
        <v>pmo</v>
      </c>
      <c r="C487" s="26">
        <f>ROWS($C$7:$C486)</f>
        <v>480</v>
      </c>
      <c r="D487" s="26" t="str">
        <f>IF(E487="","",INDEX('פעילויות המשרד'!$D$8:$D$150,MATCH(E487,'פעילויות המשרד'!$E$8:$E$150,0)))</f>
        <v/>
      </c>
      <c r="E487" s="17"/>
      <c r="F487" s="26" t="str">
        <f>IF(G487="","",COUNTIFS($D$8:$D487,$D487))</f>
        <v/>
      </c>
      <c r="G487" s="344" t="str">
        <f>IF(OR($E487="",$H487=""),"",IFERROR(CONCATENATE($D487,".",COUNTIFS($D$8:$D487,$D487)),"טעות בהזנה"))</f>
        <v/>
      </c>
      <c r="H487" s="102"/>
      <c r="I487" s="275" t="str">
        <f>IF($E487="","",IF($D487="","",INDEX('פעילויות המשרד'!G:G,MATCH($D487,'פעילויות המשרד'!$D:$D,0))))</f>
        <v/>
      </c>
      <c r="J487" s="275" t="str">
        <f>IF($E487="","",IF($D487="","",INDEX('פעילויות המשרד'!H:H,MATCH($D487,'פעילויות המשרד'!$D:$D,0))))</f>
        <v/>
      </c>
      <c r="K487" s="275" t="str">
        <f>IF($E487="","",IF($D487="","",INDEX('פעילויות המשרד'!K:K,MATCH($D487,'פעילויות המשרד'!$D:$D,0))))</f>
        <v/>
      </c>
      <c r="L487" s="275" t="str">
        <f>IF($E487="","",IF($D487="","",INDEX('פעילויות המשרד'!L:L,MATCH($D487,'פעילויות המשרד'!$D:$D,0))))</f>
        <v/>
      </c>
      <c r="M487" s="275" t="str">
        <f>IF($E487="","",IF($D487="","",INDEX('פעילויות המשרד'!X:X,MATCH($D487,'פעילויות המשרד'!$D:$D,0))))</f>
        <v/>
      </c>
      <c r="N487" s="102"/>
      <c r="O487" s="102"/>
      <c r="P487" s="100"/>
      <c r="Q487" s="100"/>
      <c r="R487" s="98"/>
      <c r="S487" s="101"/>
      <c r="T487" s="99"/>
      <c r="U487" s="103"/>
      <c r="V487" s="99"/>
      <c r="W487" s="103"/>
      <c r="X487" s="99"/>
      <c r="Y487" s="103"/>
      <c r="Z487" s="99"/>
      <c r="AA487" s="103"/>
      <c r="AB487" s="99"/>
      <c r="AC487" s="103"/>
      <c r="AD487" s="121" t="str">
        <f t="shared" si="28"/>
        <v/>
      </c>
      <c r="AE487" s="17"/>
      <c r="AI487" s="26">
        <f>ROWS($AI$7:$AI486)</f>
        <v>480</v>
      </c>
      <c r="AJ487" s="85" t="str">
        <f>IF(OR($T487="",$G487=""),"",MAX($AJ$7:$AN486)+1)</f>
        <v/>
      </c>
      <c r="AK487" s="85" t="str">
        <f>IF(OR(V487="",$G487=""),"",MAX($AJ$7:$AN486,$AJ487:AJ487)+1)</f>
        <v/>
      </c>
      <c r="AL487" s="85" t="str">
        <f>IF(OR(X487="",$G487=""),"",MAX($AJ$7:$AN486,$AJ487:AK487)+1)</f>
        <v/>
      </c>
      <c r="AM487" s="85" t="str">
        <f>IF(OR(Z487="",$G487=""),"",MAX($AJ$7:$AN486,$AJ487:AL487)+1)</f>
        <v/>
      </c>
      <c r="AN487" s="85" t="str">
        <f>IF(OR(AB487="",$G487=""),"",MAX($AJ$7:$AN486,$AJ487:AM487)+1)</f>
        <v/>
      </c>
      <c r="AP487" s="85" t="str">
        <f>IF($G487="","",MAX($AP$7:$AP486)+1)</f>
        <v/>
      </c>
      <c r="AQ487" s="85" t="str">
        <f>IF($G487="","",IF($Q487="","",RANK($Q487,$Q$8:$Q$1000,1)+COUNTIFS($Q$8:$Q487,$Q487)-1))</f>
        <v/>
      </c>
      <c r="AR487" s="85" t="str">
        <f>IF($G487="","",IF($AW487="","",RANK($AW487,$AW$8:$AW$1000,1)+COUNTIFS($AW$8:$AW487,$AW487)-1))</f>
        <v/>
      </c>
      <c r="AS487" s="85" t="str">
        <f>IF($G487="","",IF($AX487="","",RANK($AX487,$AX$8:$AX$1000,1)+COUNTIFS($AX$8:$AX487,$AX487)-1))</f>
        <v/>
      </c>
      <c r="AU487" s="85" t="str">
        <f t="shared" si="29"/>
        <v/>
      </c>
      <c r="AW487" s="209" t="str">
        <f t="shared" ca="1" si="30"/>
        <v/>
      </c>
      <c r="AX487" s="209" t="str">
        <f t="shared" ca="1" si="31"/>
        <v/>
      </c>
    </row>
    <row r="488" spans="1:50">
      <c r="A488" s="20" t="str">
        <f>IF('יעדים משרדיים ותקשובים'!$E$7="","",'יעדים משרדיים ותקשובים'!$E$7)</f>
        <v>משרד ראש הממשלה</v>
      </c>
      <c r="B488" s="20" t="str">
        <f>IF('יעדים משרדיים ותקשובים'!$I$9="","",'יעדים משרדיים ותקשובים'!$I$9)</f>
        <v>pmo</v>
      </c>
      <c r="C488" s="26">
        <f>ROWS($C$7:$C487)</f>
        <v>481</v>
      </c>
      <c r="D488" s="26" t="str">
        <f>IF(E488="","",INDEX('פעילויות המשרד'!$D$8:$D$150,MATCH(E488,'פעילויות המשרד'!$E$8:$E$150,0)))</f>
        <v/>
      </c>
      <c r="E488" s="17"/>
      <c r="F488" s="26" t="str">
        <f>IF(G488="","",COUNTIFS($D$8:$D488,$D488))</f>
        <v/>
      </c>
      <c r="G488" s="344" t="str">
        <f>IF(OR($E488="",$H488=""),"",IFERROR(CONCATENATE($D488,".",COUNTIFS($D$8:$D488,$D488)),"טעות בהזנה"))</f>
        <v/>
      </c>
      <c r="H488" s="99"/>
      <c r="I488" s="275" t="str">
        <f>IF($E488="","",IF($D488="","",INDEX('פעילויות המשרד'!G:G,MATCH($D488,'פעילויות המשרד'!$D:$D,0))))</f>
        <v/>
      </c>
      <c r="J488" s="275" t="str">
        <f>IF($E488="","",IF($D488="","",INDEX('פעילויות המשרד'!H:H,MATCH($D488,'פעילויות המשרד'!$D:$D,0))))</f>
        <v/>
      </c>
      <c r="K488" s="275" t="str">
        <f>IF($E488="","",IF($D488="","",INDEX('פעילויות המשרד'!K:K,MATCH($D488,'פעילויות המשרד'!$D:$D,0))))</f>
        <v/>
      </c>
      <c r="L488" s="275" t="str">
        <f>IF($E488="","",IF($D488="","",INDEX('פעילויות המשרד'!L:L,MATCH($D488,'פעילויות המשרד'!$D:$D,0))))</f>
        <v/>
      </c>
      <c r="M488" s="275" t="str">
        <f>IF($E488="","",IF($D488="","",INDEX('פעילויות המשרד'!X:X,MATCH($D488,'פעילויות המשרד'!$D:$D,0))))</f>
        <v/>
      </c>
      <c r="N488" s="99"/>
      <c r="O488" s="99"/>
      <c r="P488" s="100"/>
      <c r="Q488" s="100"/>
      <c r="R488" s="98"/>
      <c r="S488" s="101"/>
      <c r="T488" s="99"/>
      <c r="U488" s="103"/>
      <c r="V488" s="99"/>
      <c r="W488" s="103"/>
      <c r="X488" s="99"/>
      <c r="Y488" s="103"/>
      <c r="Z488" s="99"/>
      <c r="AA488" s="103"/>
      <c r="AB488" s="99"/>
      <c r="AC488" s="103"/>
      <c r="AD488" s="121" t="str">
        <f t="shared" si="28"/>
        <v/>
      </c>
      <c r="AE488" s="92"/>
      <c r="AI488" s="26">
        <f>ROWS($AI$7:$AI487)</f>
        <v>481</v>
      </c>
      <c r="AJ488" s="85" t="str">
        <f>IF(OR($T488="",$G488=""),"",MAX($AJ$7:$AN487)+1)</f>
        <v/>
      </c>
      <c r="AK488" s="85" t="str">
        <f>IF(OR(V488="",$G488=""),"",MAX($AJ$7:$AN487,$AJ488:AJ488)+1)</f>
        <v/>
      </c>
      <c r="AL488" s="85" t="str">
        <f>IF(OR(X488="",$G488=""),"",MAX($AJ$7:$AN487,$AJ488:AK488)+1)</f>
        <v/>
      </c>
      <c r="AM488" s="85" t="str">
        <f>IF(OR(Z488="",$G488=""),"",MAX($AJ$7:$AN487,$AJ488:AL488)+1)</f>
        <v/>
      </c>
      <c r="AN488" s="85" t="str">
        <f>IF(OR(AB488="",$G488=""),"",MAX($AJ$7:$AN487,$AJ488:AM488)+1)</f>
        <v/>
      </c>
      <c r="AP488" s="85" t="str">
        <f>IF($G488="","",MAX($AP$7:$AP487)+1)</f>
        <v/>
      </c>
      <c r="AQ488" s="85" t="str">
        <f>IF($G488="","",IF($Q488="","",RANK($Q488,$Q$8:$Q$1000,1)+COUNTIFS($Q$8:$Q488,$Q488)-1))</f>
        <v/>
      </c>
      <c r="AR488" s="85" t="str">
        <f>IF($G488="","",IF($AW488="","",RANK($AW488,$AW$8:$AW$1000,1)+COUNTIFS($AW$8:$AW488,$AW488)-1))</f>
        <v/>
      </c>
      <c r="AS488" s="85" t="str">
        <f>IF($G488="","",IF($AX488="","",RANK($AX488,$AX$8:$AX$1000,1)+COUNTIFS($AX$8:$AX488,$AX488)-1))</f>
        <v/>
      </c>
      <c r="AU488" s="85" t="str">
        <f t="shared" si="29"/>
        <v/>
      </c>
      <c r="AW488" s="209" t="str">
        <f ca="1">IF($G488="","",IF($Q488="","",IF(AND($S488&lt;1,$Q488&lt;TODAY()),$Q488,"")))</f>
        <v/>
      </c>
      <c r="AX488" s="209" t="str">
        <f t="shared" ca="1" si="31"/>
        <v/>
      </c>
    </row>
    <row r="489" spans="1:50">
      <c r="A489" s="20" t="str">
        <f>IF('יעדים משרדיים ותקשובים'!$E$7="","",'יעדים משרדיים ותקשובים'!$E$7)</f>
        <v>משרד ראש הממשלה</v>
      </c>
      <c r="B489" s="20" t="str">
        <f>IF('יעדים משרדיים ותקשובים'!$I$9="","",'יעדים משרדיים ותקשובים'!$I$9)</f>
        <v>pmo</v>
      </c>
      <c r="C489" s="26">
        <f>ROWS($C$7:$C488)</f>
        <v>482</v>
      </c>
      <c r="D489" s="26" t="str">
        <f>IF(E489="","",INDEX('פעילויות המשרד'!$D$8:$D$150,MATCH(E489,'פעילויות המשרד'!$E$8:$E$150,0)))</f>
        <v/>
      </c>
      <c r="E489" s="17"/>
      <c r="F489" s="26" t="str">
        <f>IF(G489="","",COUNTIFS($D$8:$D489,$D489))</f>
        <v/>
      </c>
      <c r="G489" s="344" t="str">
        <f>IF(OR($E489="",$H489=""),"",IFERROR(CONCATENATE($D489,".",COUNTIFS($D$8:$D489,$D489)),"טעות בהזנה"))</f>
        <v/>
      </c>
      <c r="H489" s="99"/>
      <c r="I489" s="275" t="str">
        <f>IF($E489="","",IF($D489="","",INDEX('פעילויות המשרד'!G:G,MATCH($D489,'פעילויות המשרד'!$D:$D,0))))</f>
        <v/>
      </c>
      <c r="J489" s="275" t="str">
        <f>IF($E489="","",IF($D489="","",INDEX('פעילויות המשרד'!H:H,MATCH($D489,'פעילויות המשרד'!$D:$D,0))))</f>
        <v/>
      </c>
      <c r="K489" s="275" t="str">
        <f>IF($E489="","",IF($D489="","",INDEX('פעילויות המשרד'!K:K,MATCH($D489,'פעילויות המשרד'!$D:$D,0))))</f>
        <v/>
      </c>
      <c r="L489" s="275" t="str">
        <f>IF($E489="","",IF($D489="","",INDEX('פעילויות המשרד'!L:L,MATCH($D489,'פעילויות המשרד'!$D:$D,0))))</f>
        <v/>
      </c>
      <c r="M489" s="275" t="str">
        <f>IF($E489="","",IF($D489="","",INDEX('פעילויות המשרד'!X:X,MATCH($D489,'פעילויות המשרד'!$D:$D,0))))</f>
        <v/>
      </c>
      <c r="N489" s="99"/>
      <c r="O489" s="99"/>
      <c r="P489" s="100"/>
      <c r="Q489" s="100"/>
      <c r="R489" s="98"/>
      <c r="S489" s="101"/>
      <c r="T489" s="99"/>
      <c r="U489" s="103"/>
      <c r="V489" s="99"/>
      <c r="W489" s="103"/>
      <c r="X489" s="99"/>
      <c r="Y489" s="103"/>
      <c r="Z489" s="99"/>
      <c r="AA489" s="103"/>
      <c r="AB489" s="99"/>
      <c r="AC489" s="103"/>
      <c r="AD489" s="121" t="str">
        <f t="shared" si="28"/>
        <v/>
      </c>
      <c r="AE489" s="92"/>
      <c r="AI489" s="26">
        <f>ROWS($AI$7:$AI488)</f>
        <v>482</v>
      </c>
      <c r="AJ489" s="85" t="str">
        <f>IF(OR($T489="",$G489=""),"",MAX($AJ$7:$AN488)+1)</f>
        <v/>
      </c>
      <c r="AK489" s="85" t="str">
        <f>IF(OR(V489="",$G489=""),"",MAX($AJ$7:$AN488,$AJ489:AJ489)+1)</f>
        <v/>
      </c>
      <c r="AL489" s="85" t="str">
        <f>IF(OR(X489="",$G489=""),"",MAX($AJ$7:$AN488,$AJ489:AK489)+1)</f>
        <v/>
      </c>
      <c r="AM489" s="85" t="str">
        <f>IF(OR(Z489="",$G489=""),"",MAX($AJ$7:$AN488,$AJ489:AL489)+1)</f>
        <v/>
      </c>
      <c r="AN489" s="85" t="str">
        <f>IF(OR(AB489="",$G489=""),"",MAX($AJ$7:$AN488,$AJ489:AM489)+1)</f>
        <v/>
      </c>
      <c r="AP489" s="85" t="str">
        <f>IF($G489="","",MAX($AP$7:$AP488)+1)</f>
        <v/>
      </c>
      <c r="AQ489" s="85" t="str">
        <f>IF($G489="","",IF($Q489="","",RANK($Q489,$Q$8:$Q$1000,1)+COUNTIFS($Q$8:$Q489,$Q489)-1))</f>
        <v/>
      </c>
      <c r="AR489" s="85" t="str">
        <f>IF($G489="","",IF($AW489="","",RANK($AW489,$AW$8:$AW$1000,1)+COUNTIFS($AW$8:$AW489,$AW489)-1))</f>
        <v/>
      </c>
      <c r="AS489" s="85" t="str">
        <f>IF($G489="","",IF($AX489="","",RANK($AX489,$AX$8:$AX$1000,1)+COUNTIFS($AX$8:$AX489,$AX489)-1))</f>
        <v/>
      </c>
      <c r="AU489" s="85" t="str">
        <f t="shared" si="29"/>
        <v/>
      </c>
      <c r="AW489" s="209" t="str">
        <f ca="1">IF($G489="","",IF($Q489="","",IF(AND($S489&lt;1,$Q489&lt;TODAY()),$Q489,"")))</f>
        <v/>
      </c>
      <c r="AX489" s="209" t="str">
        <f t="shared" ca="1" si="31"/>
        <v/>
      </c>
    </row>
    <row r="490" spans="1:50">
      <c r="A490" s="20" t="str">
        <f>IF('יעדים משרדיים ותקשובים'!$E$7="","",'יעדים משרדיים ותקשובים'!$E$7)</f>
        <v>משרד ראש הממשלה</v>
      </c>
      <c r="B490" s="20" t="str">
        <f>IF('יעדים משרדיים ותקשובים'!$I$9="","",'יעדים משרדיים ותקשובים'!$I$9)</f>
        <v>pmo</v>
      </c>
      <c r="C490" s="26">
        <f>ROWS($C$7:$C489)</f>
        <v>483</v>
      </c>
      <c r="D490" s="26" t="str">
        <f>IF(E490="","",INDEX('פעילויות המשרד'!$D$8:$D$150,MATCH(E490,'פעילויות המשרד'!$E$8:$E$150,0)))</f>
        <v/>
      </c>
      <c r="E490" s="17"/>
      <c r="F490" s="26" t="str">
        <f>IF(G490="","",COUNTIFS($D$8:$D490,$D490))</f>
        <v/>
      </c>
      <c r="G490" s="344" t="str">
        <f>IF(OR($E490="",$H490=""),"",IFERROR(CONCATENATE($D490,".",COUNTIFS($D$8:$D490,$D490)),"טעות בהזנה"))</f>
        <v/>
      </c>
      <c r="H490" s="99"/>
      <c r="I490" s="275" t="str">
        <f>IF($E490="","",IF($D490="","",INDEX('פעילויות המשרד'!G:G,MATCH($D490,'פעילויות המשרד'!$D:$D,0))))</f>
        <v/>
      </c>
      <c r="J490" s="275" t="str">
        <f>IF($E490="","",IF($D490="","",INDEX('פעילויות המשרד'!H:H,MATCH($D490,'פעילויות המשרד'!$D:$D,0))))</f>
        <v/>
      </c>
      <c r="K490" s="275" t="str">
        <f>IF($E490="","",IF($D490="","",INDEX('פעילויות המשרד'!K:K,MATCH($D490,'פעילויות המשרד'!$D:$D,0))))</f>
        <v/>
      </c>
      <c r="L490" s="275" t="str">
        <f>IF($E490="","",IF($D490="","",INDEX('פעילויות המשרד'!L:L,MATCH($D490,'פעילויות המשרד'!$D:$D,0))))</f>
        <v/>
      </c>
      <c r="M490" s="275" t="str">
        <f>IF($E490="","",IF($D490="","",INDEX('פעילויות המשרד'!X:X,MATCH($D490,'פעילויות המשרד'!$D:$D,0))))</f>
        <v/>
      </c>
      <c r="N490" s="99"/>
      <c r="O490" s="99"/>
      <c r="P490" s="100"/>
      <c r="Q490" s="100"/>
      <c r="R490" s="98"/>
      <c r="S490" s="101"/>
      <c r="T490" s="99"/>
      <c r="U490" s="103"/>
      <c r="V490" s="99"/>
      <c r="W490" s="103"/>
      <c r="X490" s="99"/>
      <c r="Y490" s="103"/>
      <c r="Z490" s="99"/>
      <c r="AA490" s="103"/>
      <c r="AB490" s="99"/>
      <c r="AC490" s="103"/>
      <c r="AD490" s="121" t="str">
        <f t="shared" si="28"/>
        <v/>
      </c>
      <c r="AE490" s="92"/>
      <c r="AI490" s="26">
        <f>ROWS($AI$7:$AI489)</f>
        <v>483</v>
      </c>
      <c r="AJ490" s="85" t="str">
        <f>IF(OR($T490="",$G490=""),"",MAX($AJ$7:$AN489)+1)</f>
        <v/>
      </c>
      <c r="AK490" s="85" t="str">
        <f>IF(OR(V490="",$G490=""),"",MAX($AJ$7:$AN489,$AJ490:AJ490)+1)</f>
        <v/>
      </c>
      <c r="AL490" s="85" t="str">
        <f>IF(OR(X490="",$G490=""),"",MAX($AJ$7:$AN489,$AJ490:AK490)+1)</f>
        <v/>
      </c>
      <c r="AM490" s="85" t="str">
        <f>IF(OR(Z490="",$G490=""),"",MAX($AJ$7:$AN489,$AJ490:AL490)+1)</f>
        <v/>
      </c>
      <c r="AN490" s="85" t="str">
        <f>IF(OR(AB490="",$G490=""),"",MAX($AJ$7:$AN489,$AJ490:AM490)+1)</f>
        <v/>
      </c>
      <c r="AP490" s="85" t="str">
        <f>IF($G490="","",MAX($AP$7:$AP489)+1)</f>
        <v/>
      </c>
      <c r="AQ490" s="85" t="str">
        <f>IF($G490="","",IF($Q490="","",RANK($Q490,$Q$8:$Q$1000,1)+COUNTIFS($Q$8:$Q490,$Q490)-1))</f>
        <v/>
      </c>
      <c r="AR490" s="85" t="str">
        <f>IF($G490="","",IF($AW490="","",RANK($AW490,$AW$8:$AW$1000,1)+COUNTIFS($AW$8:$AW490,$AW490)-1))</f>
        <v/>
      </c>
      <c r="AS490" s="85" t="str">
        <f>IF($G490="","",IF($AX490="","",RANK($AX490,$AX$8:$AX$1000,1)+COUNTIFS($AX$8:$AX490,$AX490)-1))</f>
        <v/>
      </c>
      <c r="AU490" s="85" t="str">
        <f t="shared" si="29"/>
        <v/>
      </c>
      <c r="AW490" s="209" t="str">
        <f ca="1">IF($G490="","",IF($Q490="","",IF(AND($S490&lt;1,$Q490&lt;TODAY()),$Q490,"")))</f>
        <v/>
      </c>
      <c r="AX490" s="209" t="str">
        <f t="shared" ca="1" si="31"/>
        <v/>
      </c>
    </row>
    <row r="491" spans="1:50">
      <c r="A491" s="20" t="str">
        <f>IF('יעדים משרדיים ותקשובים'!$E$7="","",'יעדים משרדיים ותקשובים'!$E$7)</f>
        <v>משרד ראש הממשלה</v>
      </c>
      <c r="B491" s="20" t="str">
        <f>IF('יעדים משרדיים ותקשובים'!$I$9="","",'יעדים משרדיים ותקשובים'!$I$9)</f>
        <v>pmo</v>
      </c>
      <c r="C491" s="26">
        <f>ROWS($C$7:$C490)</f>
        <v>484</v>
      </c>
      <c r="D491" s="26" t="str">
        <f>IF(E491="","",INDEX('פעילויות המשרד'!$D$8:$D$150,MATCH(E491,'פעילויות המשרד'!$E$8:$E$150,0)))</f>
        <v/>
      </c>
      <c r="E491" s="17"/>
      <c r="F491" s="26" t="str">
        <f>IF(G491="","",COUNTIFS($D$8:$D491,$D491))</f>
        <v/>
      </c>
      <c r="G491" s="344" t="str">
        <f>IF(OR($E491="",$H491=""),"",IFERROR(CONCATENATE($D491,".",COUNTIFS($D$8:$D491,$D491)),"טעות בהזנה"))</f>
        <v/>
      </c>
      <c r="H491" s="102"/>
      <c r="I491" s="275" t="str">
        <f>IF($E491="","",IF($D491="","",INDEX('פעילויות המשרד'!G:G,MATCH($D491,'פעילויות המשרד'!$D:$D,0))))</f>
        <v/>
      </c>
      <c r="J491" s="275" t="str">
        <f>IF($E491="","",IF($D491="","",INDEX('פעילויות המשרד'!H:H,MATCH($D491,'פעילויות המשרד'!$D:$D,0))))</f>
        <v/>
      </c>
      <c r="K491" s="275" t="str">
        <f>IF($E491="","",IF($D491="","",INDEX('פעילויות המשרד'!K:K,MATCH($D491,'פעילויות המשרד'!$D:$D,0))))</f>
        <v/>
      </c>
      <c r="L491" s="275" t="str">
        <f>IF($E491="","",IF($D491="","",INDEX('פעילויות המשרד'!L:L,MATCH($D491,'פעילויות המשרד'!$D:$D,0))))</f>
        <v/>
      </c>
      <c r="M491" s="275" t="str">
        <f>IF($E491="","",IF($D491="","",INDEX('פעילויות המשרד'!X:X,MATCH($D491,'פעילויות המשרד'!$D:$D,0))))</f>
        <v/>
      </c>
      <c r="N491" s="102"/>
      <c r="O491" s="102"/>
      <c r="P491" s="100"/>
      <c r="Q491" s="100"/>
      <c r="R491" s="98"/>
      <c r="S491" s="101"/>
      <c r="T491" s="99"/>
      <c r="U491" s="103"/>
      <c r="V491" s="99"/>
      <c r="W491" s="103"/>
      <c r="X491" s="99"/>
      <c r="Y491" s="103"/>
      <c r="Z491" s="99"/>
      <c r="AA491" s="103"/>
      <c r="AB491" s="99"/>
      <c r="AC491" s="103"/>
      <c r="AD491" s="121" t="str">
        <f t="shared" si="28"/>
        <v/>
      </c>
      <c r="AE491" s="17"/>
      <c r="AI491" s="26">
        <f>ROWS($AI$7:$AI490)</f>
        <v>484</v>
      </c>
      <c r="AJ491" s="85" t="str">
        <f>IF(OR($T491="",$G491=""),"",MAX($AJ$7:$AN490)+1)</f>
        <v/>
      </c>
      <c r="AK491" s="85" t="str">
        <f>IF(OR(V491="",$G491=""),"",MAX($AJ$7:$AN490,$AJ491:AJ491)+1)</f>
        <v/>
      </c>
      <c r="AL491" s="85" t="str">
        <f>IF(OR(X491="",$G491=""),"",MAX($AJ$7:$AN490,$AJ491:AK491)+1)</f>
        <v/>
      </c>
      <c r="AM491" s="85" t="str">
        <f>IF(OR(Z491="",$G491=""),"",MAX($AJ$7:$AN490,$AJ491:AL491)+1)</f>
        <v/>
      </c>
      <c r="AN491" s="85" t="str">
        <f>IF(OR(AB491="",$G491=""),"",MAX($AJ$7:$AN490,$AJ491:AM491)+1)</f>
        <v/>
      </c>
      <c r="AP491" s="85" t="str">
        <f>IF($G491="","",MAX($AP$7:$AP490)+1)</f>
        <v/>
      </c>
      <c r="AQ491" s="85" t="str">
        <f>IF($G491="","",IF($Q491="","",RANK($Q491,$Q$8:$Q$1000,1)+COUNTIFS($Q$8:$Q491,$Q491)-1))</f>
        <v/>
      </c>
      <c r="AR491" s="85" t="str">
        <f>IF($G491="","",IF($AW491="","",RANK($AW491,$AW$8:$AW$1000,1)+COUNTIFS($AW$8:$AW491,$AW491)-1))</f>
        <v/>
      </c>
      <c r="AS491" s="85" t="str">
        <f>IF($G491="","",IF($AX491="","",RANK($AX491,$AX$8:$AX$1000,1)+COUNTIFS($AX$8:$AX491,$AX491)-1))</f>
        <v/>
      </c>
      <c r="AU491" s="85" t="str">
        <f t="shared" si="29"/>
        <v/>
      </c>
      <c r="AW491" s="209" t="str">
        <f ca="1">IF($G491="","",IF($Q491="","",IF(AND($S491&lt;1,$Q491&lt;TODAY()),$Q491,"")))</f>
        <v/>
      </c>
      <c r="AX491" s="209" t="str">
        <f t="shared" ca="1" si="31"/>
        <v/>
      </c>
    </row>
    <row r="492" spans="1:50">
      <c r="A492" s="20" t="str">
        <f>IF('יעדים משרדיים ותקשובים'!$E$7="","",'יעדים משרדיים ותקשובים'!$E$7)</f>
        <v>משרד ראש הממשלה</v>
      </c>
      <c r="B492" s="20" t="str">
        <f>IF('יעדים משרדיים ותקשובים'!$I$9="","",'יעדים משרדיים ותקשובים'!$I$9)</f>
        <v>pmo</v>
      </c>
      <c r="C492" s="26">
        <f>ROWS($C$7:$C491)</f>
        <v>485</v>
      </c>
      <c r="D492" s="26" t="str">
        <f>IF(E492="","",INDEX('פעילויות המשרד'!$D$8:$D$150,MATCH(E492,'פעילויות המשרד'!$E$8:$E$150,0)))</f>
        <v/>
      </c>
      <c r="E492" s="17"/>
      <c r="F492" s="26" t="str">
        <f>IF(G492="","",COUNTIFS($D$8:$D492,$D492))</f>
        <v/>
      </c>
      <c r="G492" s="344" t="str">
        <f>IF(OR($E492="",$H492=""),"",IFERROR(CONCATENATE($D492,".",COUNTIFS($D$8:$D492,$D492)),"טעות בהזנה"))</f>
        <v/>
      </c>
      <c r="H492" s="102"/>
      <c r="I492" s="275" t="str">
        <f>IF($E492="","",IF($D492="","",INDEX('פעילויות המשרד'!G:G,MATCH($D492,'פעילויות המשרד'!$D:$D,0))))</f>
        <v/>
      </c>
      <c r="J492" s="275" t="str">
        <f>IF($E492="","",IF($D492="","",INDEX('פעילויות המשרד'!H:H,MATCH($D492,'פעילויות המשרד'!$D:$D,0))))</f>
        <v/>
      </c>
      <c r="K492" s="275" t="str">
        <f>IF($E492="","",IF($D492="","",INDEX('פעילויות המשרד'!K:K,MATCH($D492,'פעילויות המשרד'!$D:$D,0))))</f>
        <v/>
      </c>
      <c r="L492" s="275" t="str">
        <f>IF($E492="","",IF($D492="","",INDEX('פעילויות המשרד'!L:L,MATCH($D492,'פעילויות המשרד'!$D:$D,0))))</f>
        <v/>
      </c>
      <c r="M492" s="275" t="str">
        <f>IF($E492="","",IF($D492="","",INDEX('פעילויות המשרד'!X:X,MATCH($D492,'פעילויות המשרד'!$D:$D,0))))</f>
        <v/>
      </c>
      <c r="N492" s="102"/>
      <c r="O492" s="102"/>
      <c r="P492" s="100"/>
      <c r="Q492" s="100"/>
      <c r="R492" s="98"/>
      <c r="S492" s="101"/>
      <c r="T492" s="99"/>
      <c r="U492" s="103"/>
      <c r="V492" s="99"/>
      <c r="W492" s="103"/>
      <c r="X492" s="99"/>
      <c r="Y492" s="103"/>
      <c r="Z492" s="99"/>
      <c r="AA492" s="103"/>
      <c r="AB492" s="99"/>
      <c r="AC492" s="103"/>
      <c r="AD492" s="121" t="str">
        <f t="shared" si="28"/>
        <v/>
      </c>
      <c r="AE492" s="17"/>
      <c r="AI492" s="26">
        <f>ROWS($AI$7:$AI491)</f>
        <v>485</v>
      </c>
      <c r="AJ492" s="85" t="str">
        <f>IF(OR($T492="",$G492=""),"",MAX($AJ$7:$AN491)+1)</f>
        <v/>
      </c>
      <c r="AK492" s="85" t="str">
        <f>IF(OR(V492="",$G492=""),"",MAX($AJ$7:$AN491,$AJ492:AJ492)+1)</f>
        <v/>
      </c>
      <c r="AL492" s="85" t="str">
        <f>IF(OR(X492="",$G492=""),"",MAX($AJ$7:$AN491,$AJ492:AK492)+1)</f>
        <v/>
      </c>
      <c r="AM492" s="85" t="str">
        <f>IF(OR(Z492="",$G492=""),"",MAX($AJ$7:$AN491,$AJ492:AL492)+1)</f>
        <v/>
      </c>
      <c r="AN492" s="85" t="str">
        <f>IF(OR(AB492="",$G492=""),"",MAX($AJ$7:$AN491,$AJ492:AM492)+1)</f>
        <v/>
      </c>
      <c r="AP492" s="85" t="str">
        <f>IF($G492="","",MAX($AP$7:$AP491)+1)</f>
        <v/>
      </c>
      <c r="AQ492" s="85" t="str">
        <f>IF($G492="","",IF($Q492="","",RANK($Q492,$Q$8:$Q$1000,1)+COUNTIFS($Q$8:$Q492,$Q492)-1))</f>
        <v/>
      </c>
      <c r="AR492" s="85" t="str">
        <f>IF($G492="","",IF($AW492="","",RANK($AW492,$AW$8:$AW$1000,1)+COUNTIFS($AW$8:$AW492,$AW492)-1))</f>
        <v/>
      </c>
      <c r="AS492" s="85" t="str">
        <f>IF($G492="","",IF($AX492="","",RANK($AX492,$AX$8:$AX$1000,1)+COUNTIFS($AX$8:$AX492,$AX492)-1))</f>
        <v/>
      </c>
      <c r="AU492" s="85" t="str">
        <f t="shared" si="29"/>
        <v/>
      </c>
      <c r="AW492" s="209" t="str">
        <f ca="1">IF($G492="","",IF($Q492="","",IF(AND($S492&lt;1,$Q492&lt;TODAY()),$Q492,"")))</f>
        <v/>
      </c>
      <c r="AX492" s="209" t="str">
        <f t="shared" ca="1" si="31"/>
        <v/>
      </c>
    </row>
    <row r="493" spans="1:50">
      <c r="A493" s="20" t="str">
        <f>IF('יעדים משרדיים ותקשובים'!$E$7="","",'יעדים משרדיים ותקשובים'!$E$7)</f>
        <v>משרד ראש הממשלה</v>
      </c>
      <c r="B493" s="20" t="str">
        <f>IF('יעדים משרדיים ותקשובים'!$I$9="","",'יעדים משרדיים ותקשובים'!$I$9)</f>
        <v>pmo</v>
      </c>
      <c r="C493" s="26">
        <f>ROWS($C$7:$C492)</f>
        <v>486</v>
      </c>
      <c r="D493" s="26" t="str">
        <f>IF(E493="","",INDEX('פעילויות המשרד'!$D$8:$D$150,MATCH(E493,'פעילויות המשרד'!$E$8:$E$150,0)))</f>
        <v/>
      </c>
      <c r="E493" s="17"/>
      <c r="F493" s="26" t="str">
        <f>IF(G493="","",COUNTIFS($D$8:$D493,$D493))</f>
        <v/>
      </c>
      <c r="G493" s="344" t="str">
        <f>IF(OR($E493="",$H493=""),"",IFERROR(CONCATENATE($D493,".",COUNTIFS($D$8:$D493,$D493)),"טעות בהזנה"))</f>
        <v/>
      </c>
      <c r="H493" s="102"/>
      <c r="I493" s="275" t="str">
        <f>IF($E493="","",IF($D493="","",INDEX('פעילויות המשרד'!G:G,MATCH($D493,'פעילויות המשרד'!$D:$D,0))))</f>
        <v/>
      </c>
      <c r="J493" s="275" t="str">
        <f>IF($E493="","",IF($D493="","",INDEX('פעילויות המשרד'!H:H,MATCH($D493,'פעילויות המשרד'!$D:$D,0))))</f>
        <v/>
      </c>
      <c r="K493" s="275" t="str">
        <f>IF($E493="","",IF($D493="","",INDEX('פעילויות המשרד'!K:K,MATCH($D493,'פעילויות המשרד'!$D:$D,0))))</f>
        <v/>
      </c>
      <c r="L493" s="275" t="str">
        <f>IF($E493="","",IF($D493="","",INDEX('פעילויות המשרד'!L:L,MATCH($D493,'פעילויות המשרד'!$D:$D,0))))</f>
        <v/>
      </c>
      <c r="M493" s="275" t="str">
        <f>IF($E493="","",IF($D493="","",INDEX('פעילויות המשרד'!X:X,MATCH($D493,'פעילויות המשרד'!$D:$D,0))))</f>
        <v/>
      </c>
      <c r="N493" s="102"/>
      <c r="O493" s="102"/>
      <c r="P493" s="100"/>
      <c r="Q493" s="100"/>
      <c r="R493" s="98"/>
      <c r="S493" s="101"/>
      <c r="T493" s="99"/>
      <c r="U493" s="103"/>
      <c r="V493" s="99"/>
      <c r="W493" s="103"/>
      <c r="X493" s="99"/>
      <c r="Y493" s="103"/>
      <c r="Z493" s="99"/>
      <c r="AA493" s="103"/>
      <c r="AB493" s="99"/>
      <c r="AC493" s="103"/>
      <c r="AD493" s="121" t="str">
        <f t="shared" si="28"/>
        <v/>
      </c>
      <c r="AE493" s="17"/>
      <c r="AI493" s="26">
        <f>ROWS($AI$7:$AI492)</f>
        <v>486</v>
      </c>
      <c r="AJ493" s="85" t="str">
        <f>IF(OR($T493="",$G493=""),"",MAX($AJ$7:$AN492)+1)</f>
        <v/>
      </c>
      <c r="AK493" s="85" t="str">
        <f>IF(OR(V493="",$G493=""),"",MAX($AJ$7:$AN492,$AJ493:AJ493)+1)</f>
        <v/>
      </c>
      <c r="AL493" s="85" t="str">
        <f>IF(OR(X493="",$G493=""),"",MAX($AJ$7:$AN492,$AJ493:AK493)+1)</f>
        <v/>
      </c>
      <c r="AM493" s="85" t="str">
        <f>IF(OR(Z493="",$G493=""),"",MAX($AJ$7:$AN492,$AJ493:AL493)+1)</f>
        <v/>
      </c>
      <c r="AN493" s="85" t="str">
        <f>IF(OR(AB493="",$G493=""),"",MAX($AJ$7:$AN492,$AJ493:AM493)+1)</f>
        <v/>
      </c>
      <c r="AP493" s="85" t="str">
        <f>IF($G493="","",MAX($AP$7:$AP492)+1)</f>
        <v/>
      </c>
      <c r="AQ493" s="85" t="str">
        <f>IF($G493="","",IF($Q493="","",RANK($Q493,$Q$8:$Q$1000,1)+COUNTIFS($Q$8:$Q493,$Q493)-1))</f>
        <v/>
      </c>
      <c r="AR493" s="85" t="str">
        <f>IF($G493="","",IF($AW493="","",RANK($AW493,$AW$8:$AW$1000,1)+COUNTIFS($AW$8:$AW493,$AW493)-1))</f>
        <v/>
      </c>
      <c r="AS493" s="85" t="str">
        <f>IF($G493="","",IF($AX493="","",RANK($AX493,$AX$8:$AX$1000,1)+COUNTIFS($AX$8:$AX493,$AX493)-1))</f>
        <v/>
      </c>
      <c r="AU493" s="85" t="str">
        <f t="shared" si="29"/>
        <v/>
      </c>
      <c r="AW493" s="209" t="str">
        <f t="shared" ca="1" si="30"/>
        <v/>
      </c>
      <c r="AX493" s="209" t="str">
        <f t="shared" ca="1" si="31"/>
        <v/>
      </c>
    </row>
    <row r="494" spans="1:50">
      <c r="A494" s="20" t="str">
        <f>IF('יעדים משרדיים ותקשובים'!$E$7="","",'יעדים משרדיים ותקשובים'!$E$7)</f>
        <v>משרד ראש הממשלה</v>
      </c>
      <c r="B494" s="20" t="str">
        <f>IF('יעדים משרדיים ותקשובים'!$I$9="","",'יעדים משרדיים ותקשובים'!$I$9)</f>
        <v>pmo</v>
      </c>
      <c r="C494" s="26">
        <f>ROWS($C$7:$C493)</f>
        <v>487</v>
      </c>
      <c r="D494" s="26" t="str">
        <f>IF(E494="","",INDEX('פעילויות המשרד'!$D$8:$D$150,MATCH(E494,'פעילויות המשרד'!$E$8:$E$150,0)))</f>
        <v/>
      </c>
      <c r="E494" s="17"/>
      <c r="F494" s="26" t="str">
        <f>IF(G494="","",COUNTIFS($D$8:$D494,$D494))</f>
        <v/>
      </c>
      <c r="G494" s="344" t="str">
        <f>IF(OR($E494="",$H494=""),"",IFERROR(CONCATENATE($D494,".",COUNTIFS($D$8:$D494,$D494)),"טעות בהזנה"))</f>
        <v/>
      </c>
      <c r="H494" s="102"/>
      <c r="I494" s="275" t="str">
        <f>IF($E494="","",IF($D494="","",INDEX('פעילויות המשרד'!G:G,MATCH($D494,'פעילויות המשרד'!$D:$D,0))))</f>
        <v/>
      </c>
      <c r="J494" s="275" t="str">
        <f>IF($E494="","",IF($D494="","",INDEX('פעילויות המשרד'!H:H,MATCH($D494,'פעילויות המשרד'!$D:$D,0))))</f>
        <v/>
      </c>
      <c r="K494" s="275" t="str">
        <f>IF($E494="","",IF($D494="","",INDEX('פעילויות המשרד'!K:K,MATCH($D494,'פעילויות המשרד'!$D:$D,0))))</f>
        <v/>
      </c>
      <c r="L494" s="275" t="str">
        <f>IF($E494="","",IF($D494="","",INDEX('פעילויות המשרד'!L:L,MATCH($D494,'פעילויות המשרד'!$D:$D,0))))</f>
        <v/>
      </c>
      <c r="M494" s="275" t="str">
        <f>IF($E494="","",IF($D494="","",INDEX('פעילויות המשרד'!X:X,MATCH($D494,'פעילויות המשרד'!$D:$D,0))))</f>
        <v/>
      </c>
      <c r="N494" s="102"/>
      <c r="O494" s="102"/>
      <c r="P494" s="100"/>
      <c r="Q494" s="100"/>
      <c r="R494" s="98"/>
      <c r="S494" s="101"/>
      <c r="T494" s="99"/>
      <c r="U494" s="103"/>
      <c r="V494" s="99"/>
      <c r="W494" s="103"/>
      <c r="X494" s="99"/>
      <c r="Y494" s="103"/>
      <c r="Z494" s="99"/>
      <c r="AA494" s="103"/>
      <c r="AB494" s="99"/>
      <c r="AC494" s="103"/>
      <c r="AD494" s="121" t="str">
        <f t="shared" si="28"/>
        <v/>
      </c>
      <c r="AE494" s="17"/>
      <c r="AI494" s="26">
        <f>ROWS($AI$7:$AI493)</f>
        <v>487</v>
      </c>
      <c r="AJ494" s="85" t="str">
        <f>IF(OR($T494="",$G494=""),"",MAX($AJ$7:$AN493)+1)</f>
        <v/>
      </c>
      <c r="AK494" s="85" t="str">
        <f>IF(OR(V494="",$G494=""),"",MAX($AJ$7:$AN493,$AJ494:AJ494)+1)</f>
        <v/>
      </c>
      <c r="AL494" s="85" t="str">
        <f>IF(OR(X494="",$G494=""),"",MAX($AJ$7:$AN493,$AJ494:AK494)+1)</f>
        <v/>
      </c>
      <c r="AM494" s="85" t="str">
        <f>IF(OR(Z494="",$G494=""),"",MAX($AJ$7:$AN493,$AJ494:AL494)+1)</f>
        <v/>
      </c>
      <c r="AN494" s="85" t="str">
        <f>IF(OR(AB494="",$G494=""),"",MAX($AJ$7:$AN493,$AJ494:AM494)+1)</f>
        <v/>
      </c>
      <c r="AP494" s="85" t="str">
        <f>IF($G494="","",MAX($AP$7:$AP493)+1)</f>
        <v/>
      </c>
      <c r="AQ494" s="85" t="str">
        <f>IF($G494="","",IF($Q494="","",RANK($Q494,$Q$8:$Q$1000,1)+COUNTIFS($Q$8:$Q494,$Q494)-1))</f>
        <v/>
      </c>
      <c r="AR494" s="85" t="str">
        <f>IF($G494="","",IF($AW494="","",RANK($AW494,$AW$8:$AW$1000,1)+COUNTIFS($AW$8:$AW494,$AW494)-1))</f>
        <v/>
      </c>
      <c r="AS494" s="85" t="str">
        <f>IF($G494="","",IF($AX494="","",RANK($AX494,$AX$8:$AX$1000,1)+COUNTIFS($AX$8:$AX494,$AX494)-1))</f>
        <v/>
      </c>
      <c r="AU494" s="85" t="str">
        <f t="shared" si="29"/>
        <v/>
      </c>
      <c r="AW494" s="209" t="str">
        <f t="shared" ca="1" si="30"/>
        <v/>
      </c>
      <c r="AX494" s="209" t="str">
        <f t="shared" ca="1" si="31"/>
        <v/>
      </c>
    </row>
    <row r="495" spans="1:50">
      <c r="A495" s="20" t="str">
        <f>IF('יעדים משרדיים ותקשובים'!$E$7="","",'יעדים משרדיים ותקשובים'!$E$7)</f>
        <v>משרד ראש הממשלה</v>
      </c>
      <c r="B495" s="20" t="str">
        <f>IF('יעדים משרדיים ותקשובים'!$I$9="","",'יעדים משרדיים ותקשובים'!$I$9)</f>
        <v>pmo</v>
      </c>
      <c r="C495" s="26">
        <f>ROWS($C$7:$C494)</f>
        <v>488</v>
      </c>
      <c r="D495" s="26" t="str">
        <f>IF(E495="","",INDEX('פעילויות המשרד'!$D$8:$D$150,MATCH(E495,'פעילויות המשרד'!$E$8:$E$150,0)))</f>
        <v/>
      </c>
      <c r="E495" s="17"/>
      <c r="F495" s="26" t="str">
        <f>IF(G495="","",COUNTIFS($D$8:$D495,$D495))</f>
        <v/>
      </c>
      <c r="G495" s="344" t="str">
        <f>IF(OR($E495="",$H495=""),"",IFERROR(CONCATENATE($D495,".",COUNTIFS($D$8:$D495,$D495)),"טעות בהזנה"))</f>
        <v/>
      </c>
      <c r="H495" s="102"/>
      <c r="I495" s="275" t="str">
        <f>IF($E495="","",IF($D495="","",INDEX('פעילויות המשרד'!G:G,MATCH($D495,'פעילויות המשרד'!$D:$D,0))))</f>
        <v/>
      </c>
      <c r="J495" s="275" t="str">
        <f>IF($E495="","",IF($D495="","",INDEX('פעילויות המשרד'!H:H,MATCH($D495,'פעילויות המשרד'!$D:$D,0))))</f>
        <v/>
      </c>
      <c r="K495" s="275" t="str">
        <f>IF($E495="","",IF($D495="","",INDEX('פעילויות המשרד'!K:K,MATCH($D495,'פעילויות המשרד'!$D:$D,0))))</f>
        <v/>
      </c>
      <c r="L495" s="275" t="str">
        <f>IF($E495="","",IF($D495="","",INDEX('פעילויות המשרד'!L:L,MATCH($D495,'פעילויות המשרד'!$D:$D,0))))</f>
        <v/>
      </c>
      <c r="M495" s="275" t="str">
        <f>IF($E495="","",IF($D495="","",INDEX('פעילויות המשרד'!X:X,MATCH($D495,'פעילויות המשרד'!$D:$D,0))))</f>
        <v/>
      </c>
      <c r="N495" s="102"/>
      <c r="O495" s="102"/>
      <c r="P495" s="100"/>
      <c r="Q495" s="100"/>
      <c r="R495" s="98"/>
      <c r="S495" s="101"/>
      <c r="T495" s="99"/>
      <c r="U495" s="103"/>
      <c r="V495" s="99"/>
      <c r="W495" s="103"/>
      <c r="X495" s="99"/>
      <c r="Y495" s="103"/>
      <c r="Z495" s="99"/>
      <c r="AA495" s="103"/>
      <c r="AB495" s="99"/>
      <c r="AC495" s="103"/>
      <c r="AD495" s="121" t="str">
        <f t="shared" si="28"/>
        <v/>
      </c>
      <c r="AE495" s="17"/>
      <c r="AI495" s="26">
        <f>ROWS($AI$7:$AI494)</f>
        <v>488</v>
      </c>
      <c r="AJ495" s="85" t="str">
        <f>IF(OR($T495="",$G495=""),"",MAX($AJ$7:$AN494)+1)</f>
        <v/>
      </c>
      <c r="AK495" s="85" t="str">
        <f>IF(OR(V495="",$G495=""),"",MAX($AJ$7:$AN494,$AJ495:AJ495)+1)</f>
        <v/>
      </c>
      <c r="AL495" s="85" t="str">
        <f>IF(OR(X495="",$G495=""),"",MAX($AJ$7:$AN494,$AJ495:AK495)+1)</f>
        <v/>
      </c>
      <c r="AM495" s="85" t="str">
        <f>IF(OR(Z495="",$G495=""),"",MAX($AJ$7:$AN494,$AJ495:AL495)+1)</f>
        <v/>
      </c>
      <c r="AN495" s="85" t="str">
        <f>IF(OR(AB495="",$G495=""),"",MAX($AJ$7:$AN494,$AJ495:AM495)+1)</f>
        <v/>
      </c>
      <c r="AP495" s="85" t="str">
        <f>IF($G495="","",MAX($AP$7:$AP494)+1)</f>
        <v/>
      </c>
      <c r="AQ495" s="85" t="str">
        <f>IF($G495="","",IF($Q495="","",RANK($Q495,$Q$8:$Q$1000,1)+COUNTIFS($Q$8:$Q495,$Q495)-1))</f>
        <v/>
      </c>
      <c r="AR495" s="85" t="str">
        <f>IF($G495="","",IF($AW495="","",RANK($AW495,$AW$8:$AW$1000,1)+COUNTIFS($AW$8:$AW495,$AW495)-1))</f>
        <v/>
      </c>
      <c r="AS495" s="85" t="str">
        <f>IF($G495="","",IF($AX495="","",RANK($AX495,$AX$8:$AX$1000,1)+COUNTIFS($AX$8:$AX495,$AX495)-1))</f>
        <v/>
      </c>
      <c r="AU495" s="85" t="str">
        <f t="shared" si="29"/>
        <v/>
      </c>
      <c r="AW495" s="209" t="str">
        <f t="shared" ca="1" si="30"/>
        <v/>
      </c>
      <c r="AX495" s="209" t="str">
        <f t="shared" ca="1" si="31"/>
        <v/>
      </c>
    </row>
    <row r="496" spans="1:50">
      <c r="A496" s="20" t="str">
        <f>IF('יעדים משרדיים ותקשובים'!$E$7="","",'יעדים משרדיים ותקשובים'!$E$7)</f>
        <v>משרד ראש הממשלה</v>
      </c>
      <c r="B496" s="20" t="str">
        <f>IF('יעדים משרדיים ותקשובים'!$I$9="","",'יעדים משרדיים ותקשובים'!$I$9)</f>
        <v>pmo</v>
      </c>
      <c r="C496" s="26">
        <f>ROWS($C$7:$C495)</f>
        <v>489</v>
      </c>
      <c r="D496" s="26" t="str">
        <f>IF(E496="","",INDEX('פעילויות המשרד'!$D$8:$D$150,MATCH(E496,'פעילויות המשרד'!$E$8:$E$150,0)))</f>
        <v/>
      </c>
      <c r="E496" s="17"/>
      <c r="F496" s="26" t="str">
        <f>IF(G496="","",COUNTIFS($D$8:$D496,$D496))</f>
        <v/>
      </c>
      <c r="G496" s="344" t="str">
        <f>IF(OR($E496="",$H496=""),"",IFERROR(CONCATENATE($D496,".",COUNTIFS($D$8:$D496,$D496)),"טעות בהזנה"))</f>
        <v/>
      </c>
      <c r="H496" s="102"/>
      <c r="I496" s="275" t="str">
        <f>IF($E496="","",IF($D496="","",INDEX('פעילויות המשרד'!G:G,MATCH($D496,'פעילויות המשרד'!$D:$D,0))))</f>
        <v/>
      </c>
      <c r="J496" s="275" t="str">
        <f>IF($E496="","",IF($D496="","",INDEX('פעילויות המשרד'!H:H,MATCH($D496,'פעילויות המשרד'!$D:$D,0))))</f>
        <v/>
      </c>
      <c r="K496" s="275" t="str">
        <f>IF($E496="","",IF($D496="","",INDEX('פעילויות המשרד'!K:K,MATCH($D496,'פעילויות המשרד'!$D:$D,0))))</f>
        <v/>
      </c>
      <c r="L496" s="275" t="str">
        <f>IF($E496="","",IF($D496="","",INDEX('פעילויות המשרד'!L:L,MATCH($D496,'פעילויות המשרד'!$D:$D,0))))</f>
        <v/>
      </c>
      <c r="M496" s="275" t="str">
        <f>IF($E496="","",IF($D496="","",INDEX('פעילויות המשרד'!X:X,MATCH($D496,'פעילויות המשרד'!$D:$D,0))))</f>
        <v/>
      </c>
      <c r="N496" s="102"/>
      <c r="O496" s="102"/>
      <c r="P496" s="100"/>
      <c r="Q496" s="100"/>
      <c r="R496" s="98"/>
      <c r="S496" s="101"/>
      <c r="T496" s="99"/>
      <c r="U496" s="103"/>
      <c r="V496" s="99"/>
      <c r="W496" s="103"/>
      <c r="X496" s="99"/>
      <c r="Y496" s="103"/>
      <c r="Z496" s="99"/>
      <c r="AA496" s="103"/>
      <c r="AB496" s="99"/>
      <c r="AC496" s="103"/>
      <c r="AD496" s="121" t="str">
        <f t="shared" si="28"/>
        <v/>
      </c>
      <c r="AE496" s="17"/>
      <c r="AI496" s="26">
        <f>ROWS($AI$7:$AI495)</f>
        <v>489</v>
      </c>
      <c r="AJ496" s="85" t="str">
        <f>IF(OR($T496="",$G496=""),"",MAX($AJ$7:$AN495)+1)</f>
        <v/>
      </c>
      <c r="AK496" s="85" t="str">
        <f>IF(OR(V496="",$G496=""),"",MAX($AJ$7:$AN495,$AJ496:AJ496)+1)</f>
        <v/>
      </c>
      <c r="AL496" s="85" t="str">
        <f>IF(OR(X496="",$G496=""),"",MAX($AJ$7:$AN495,$AJ496:AK496)+1)</f>
        <v/>
      </c>
      <c r="AM496" s="85" t="str">
        <f>IF(OR(Z496="",$G496=""),"",MAX($AJ$7:$AN495,$AJ496:AL496)+1)</f>
        <v/>
      </c>
      <c r="AN496" s="85" t="str">
        <f>IF(OR(AB496="",$G496=""),"",MAX($AJ$7:$AN495,$AJ496:AM496)+1)</f>
        <v/>
      </c>
      <c r="AP496" s="85" t="str">
        <f>IF($G496="","",MAX($AP$7:$AP495)+1)</f>
        <v/>
      </c>
      <c r="AQ496" s="85" t="str">
        <f>IF($G496="","",IF($Q496="","",RANK($Q496,$Q$8:$Q$1000,1)+COUNTIFS($Q$8:$Q496,$Q496)-1))</f>
        <v/>
      </c>
      <c r="AR496" s="85" t="str">
        <f>IF($G496="","",IF($AW496="","",RANK($AW496,$AW$8:$AW$1000,1)+COUNTIFS($AW$8:$AW496,$AW496)-1))</f>
        <v/>
      </c>
      <c r="AS496" s="85" t="str">
        <f>IF($G496="","",IF($AX496="","",RANK($AX496,$AX$8:$AX$1000,1)+COUNTIFS($AX$8:$AX496,$AX496)-1))</f>
        <v/>
      </c>
      <c r="AU496" s="85" t="str">
        <f t="shared" si="29"/>
        <v/>
      </c>
      <c r="AW496" s="209" t="str">
        <f t="shared" ca="1" si="30"/>
        <v/>
      </c>
      <c r="AX496" s="209" t="str">
        <f t="shared" ca="1" si="31"/>
        <v/>
      </c>
    </row>
    <row r="497" spans="1:50">
      <c r="A497" s="20" t="str">
        <f>IF('יעדים משרדיים ותקשובים'!$E$7="","",'יעדים משרדיים ותקשובים'!$E$7)</f>
        <v>משרד ראש הממשלה</v>
      </c>
      <c r="B497" s="20" t="str">
        <f>IF('יעדים משרדיים ותקשובים'!$I$9="","",'יעדים משרדיים ותקשובים'!$I$9)</f>
        <v>pmo</v>
      </c>
      <c r="C497" s="26">
        <f>ROWS($C$7:$C496)</f>
        <v>490</v>
      </c>
      <c r="D497" s="26" t="str">
        <f>IF(E497="","",INDEX('פעילויות המשרד'!$D$8:$D$150,MATCH(E497,'פעילויות המשרד'!$E$8:$E$150,0)))</f>
        <v/>
      </c>
      <c r="E497" s="17"/>
      <c r="F497" s="26" t="str">
        <f>IF(G497="","",COUNTIFS($D$8:$D497,$D497))</f>
        <v/>
      </c>
      <c r="G497" s="344" t="str">
        <f>IF(OR($E497="",$H497=""),"",IFERROR(CONCATENATE($D497,".",COUNTIFS($D$8:$D497,$D497)),"טעות בהזנה"))</f>
        <v/>
      </c>
      <c r="H497" s="102"/>
      <c r="I497" s="275" t="str">
        <f>IF($E497="","",IF($D497="","",INDEX('פעילויות המשרד'!G:G,MATCH($D497,'פעילויות המשרד'!$D:$D,0))))</f>
        <v/>
      </c>
      <c r="J497" s="275" t="str">
        <f>IF($E497="","",IF($D497="","",INDEX('פעילויות המשרד'!H:H,MATCH($D497,'פעילויות המשרד'!$D:$D,0))))</f>
        <v/>
      </c>
      <c r="K497" s="275" t="str">
        <f>IF($E497="","",IF($D497="","",INDEX('פעילויות המשרד'!K:K,MATCH($D497,'פעילויות המשרד'!$D:$D,0))))</f>
        <v/>
      </c>
      <c r="L497" s="275" t="str">
        <f>IF($E497="","",IF($D497="","",INDEX('פעילויות המשרד'!L:L,MATCH($D497,'פעילויות המשרד'!$D:$D,0))))</f>
        <v/>
      </c>
      <c r="M497" s="275" t="str">
        <f>IF($E497="","",IF($D497="","",INDEX('פעילויות המשרד'!X:X,MATCH($D497,'פעילויות המשרד'!$D:$D,0))))</f>
        <v/>
      </c>
      <c r="N497" s="102"/>
      <c r="O497" s="102"/>
      <c r="P497" s="100"/>
      <c r="Q497" s="100"/>
      <c r="R497" s="98"/>
      <c r="S497" s="101"/>
      <c r="T497" s="99"/>
      <c r="U497" s="103"/>
      <c r="V497" s="99"/>
      <c r="W497" s="103"/>
      <c r="X497" s="99"/>
      <c r="Y497" s="103"/>
      <c r="Z497" s="99"/>
      <c r="AA497" s="103"/>
      <c r="AB497" s="99"/>
      <c r="AC497" s="103"/>
      <c r="AD497" s="121" t="str">
        <f t="shared" si="28"/>
        <v/>
      </c>
      <c r="AE497" s="17"/>
      <c r="AI497" s="26">
        <f>ROWS($AI$7:$AI496)</f>
        <v>490</v>
      </c>
      <c r="AJ497" s="85" t="str">
        <f>IF(OR($T497="",$G497=""),"",MAX($AJ$7:$AN496)+1)</f>
        <v/>
      </c>
      <c r="AK497" s="85" t="str">
        <f>IF(OR(V497="",$G497=""),"",MAX($AJ$7:$AN496,$AJ497:AJ497)+1)</f>
        <v/>
      </c>
      <c r="AL497" s="85" t="str">
        <f>IF(OR(X497="",$G497=""),"",MAX($AJ$7:$AN496,$AJ497:AK497)+1)</f>
        <v/>
      </c>
      <c r="AM497" s="85" t="str">
        <f>IF(OR(Z497="",$G497=""),"",MAX($AJ$7:$AN496,$AJ497:AL497)+1)</f>
        <v/>
      </c>
      <c r="AN497" s="85" t="str">
        <f>IF(OR(AB497="",$G497=""),"",MAX($AJ$7:$AN496,$AJ497:AM497)+1)</f>
        <v/>
      </c>
      <c r="AP497" s="85" t="str">
        <f>IF($G497="","",MAX($AP$7:$AP496)+1)</f>
        <v/>
      </c>
      <c r="AQ497" s="85" t="str">
        <f>IF($G497="","",IF($Q497="","",RANK($Q497,$Q$8:$Q$1000,1)+COUNTIFS($Q$8:$Q497,$Q497)-1))</f>
        <v/>
      </c>
      <c r="AR497" s="85" t="str">
        <f>IF($G497="","",IF($AW497="","",RANK($AW497,$AW$8:$AW$1000,1)+COUNTIFS($AW$8:$AW497,$AW497)-1))</f>
        <v/>
      </c>
      <c r="AS497" s="85" t="str">
        <f>IF($G497="","",IF($AX497="","",RANK($AX497,$AX$8:$AX$1000,1)+COUNTIFS($AX$8:$AX497,$AX497)-1))</f>
        <v/>
      </c>
      <c r="AU497" s="85" t="str">
        <f t="shared" si="29"/>
        <v/>
      </c>
      <c r="AW497" s="209" t="str">
        <f t="shared" ca="1" si="30"/>
        <v/>
      </c>
      <c r="AX497" s="209" t="str">
        <f t="shared" ca="1" si="31"/>
        <v/>
      </c>
    </row>
    <row r="498" spans="1:50">
      <c r="A498" s="20" t="str">
        <f>IF('יעדים משרדיים ותקשובים'!$E$7="","",'יעדים משרדיים ותקשובים'!$E$7)</f>
        <v>משרד ראש הממשלה</v>
      </c>
      <c r="B498" s="20" t="str">
        <f>IF('יעדים משרדיים ותקשובים'!$I$9="","",'יעדים משרדיים ותקשובים'!$I$9)</f>
        <v>pmo</v>
      </c>
      <c r="C498" s="26">
        <f>ROWS($C$7:$C497)</f>
        <v>491</v>
      </c>
      <c r="D498" s="26" t="str">
        <f>IF(E498="","",INDEX('פעילויות המשרד'!$D$8:$D$150,MATCH(E498,'פעילויות המשרד'!$E$8:$E$150,0)))</f>
        <v/>
      </c>
      <c r="E498" s="17"/>
      <c r="F498" s="26" t="str">
        <f>IF(G498="","",COUNTIFS($D$8:$D498,$D498))</f>
        <v/>
      </c>
      <c r="G498" s="344" t="str">
        <f>IF(OR($E498="",$H498=""),"",IFERROR(CONCATENATE($D498,".",COUNTIFS($D$8:$D498,$D498)),"טעות בהזנה"))</f>
        <v/>
      </c>
      <c r="H498" s="99"/>
      <c r="I498" s="275" t="str">
        <f>IF($E498="","",IF($D498="","",INDEX('פעילויות המשרד'!G:G,MATCH($D498,'פעילויות המשרד'!$D:$D,0))))</f>
        <v/>
      </c>
      <c r="J498" s="275" t="str">
        <f>IF($E498="","",IF($D498="","",INDEX('פעילויות המשרד'!H:H,MATCH($D498,'פעילויות המשרד'!$D:$D,0))))</f>
        <v/>
      </c>
      <c r="K498" s="275" t="str">
        <f>IF($E498="","",IF($D498="","",INDEX('פעילויות המשרד'!K:K,MATCH($D498,'פעילויות המשרד'!$D:$D,0))))</f>
        <v/>
      </c>
      <c r="L498" s="275" t="str">
        <f>IF($E498="","",IF($D498="","",INDEX('פעילויות המשרד'!L:L,MATCH($D498,'פעילויות המשרד'!$D:$D,0))))</f>
        <v/>
      </c>
      <c r="M498" s="275" t="str">
        <f>IF($E498="","",IF($D498="","",INDEX('פעילויות המשרד'!X:X,MATCH($D498,'פעילויות המשרד'!$D:$D,0))))</f>
        <v/>
      </c>
      <c r="N498" s="99"/>
      <c r="O498" s="99"/>
      <c r="P498" s="100"/>
      <c r="Q498" s="100"/>
      <c r="R498" s="98"/>
      <c r="S498" s="101"/>
      <c r="T498" s="99"/>
      <c r="U498" s="103"/>
      <c r="V498" s="99"/>
      <c r="W498" s="103"/>
      <c r="X498" s="99"/>
      <c r="Y498" s="103"/>
      <c r="Z498" s="99"/>
      <c r="AA498" s="103"/>
      <c r="AB498" s="99"/>
      <c r="AC498" s="103"/>
      <c r="AD498" s="121" t="str">
        <f t="shared" si="28"/>
        <v/>
      </c>
      <c r="AE498" s="92"/>
      <c r="AI498" s="26">
        <f>ROWS($AI$7:$AI497)</f>
        <v>491</v>
      </c>
      <c r="AJ498" s="85" t="str">
        <f>IF(OR($T498="",$G498=""),"",MAX($AJ$7:$AN497)+1)</f>
        <v/>
      </c>
      <c r="AK498" s="85" t="str">
        <f>IF(OR(V498="",$G498=""),"",MAX($AJ$7:$AN497,$AJ498:AJ498)+1)</f>
        <v/>
      </c>
      <c r="AL498" s="85" t="str">
        <f>IF(OR(X498="",$G498=""),"",MAX($AJ$7:$AN497,$AJ498:AK498)+1)</f>
        <v/>
      </c>
      <c r="AM498" s="85" t="str">
        <f>IF(OR(Z498="",$G498=""),"",MAX($AJ$7:$AN497,$AJ498:AL498)+1)</f>
        <v/>
      </c>
      <c r="AN498" s="85" t="str">
        <f>IF(OR(AB498="",$G498=""),"",MAX($AJ$7:$AN497,$AJ498:AM498)+1)</f>
        <v/>
      </c>
      <c r="AP498" s="85" t="str">
        <f>IF($G498="","",MAX($AP$7:$AP497)+1)</f>
        <v/>
      </c>
      <c r="AQ498" s="85" t="str">
        <f>IF($G498="","",IF($Q498="","",RANK($Q498,$Q$8:$Q$1000,1)+COUNTIFS($Q$8:$Q498,$Q498)-1))</f>
        <v/>
      </c>
      <c r="AR498" s="85" t="str">
        <f>IF($G498="","",IF($AW498="","",RANK($AW498,$AW$8:$AW$1000,1)+COUNTIFS($AW$8:$AW498,$AW498)-1))</f>
        <v/>
      </c>
      <c r="AS498" s="85" t="str">
        <f>IF($G498="","",IF($AX498="","",RANK($AX498,$AX$8:$AX$1000,1)+COUNTIFS($AX$8:$AX498,$AX498)-1))</f>
        <v/>
      </c>
      <c r="AU498" s="85" t="str">
        <f t="shared" si="29"/>
        <v/>
      </c>
      <c r="AW498" s="209" t="str">
        <f ca="1">IF($G498="","",IF($Q498="","",IF(AND($S498&lt;1,$Q498&lt;TODAY()),$Q498,"")))</f>
        <v/>
      </c>
      <c r="AX498" s="209" t="str">
        <f t="shared" ca="1" si="31"/>
        <v/>
      </c>
    </row>
    <row r="499" spans="1:50">
      <c r="A499" s="20" t="str">
        <f>IF('יעדים משרדיים ותקשובים'!$E$7="","",'יעדים משרדיים ותקשובים'!$E$7)</f>
        <v>משרד ראש הממשלה</v>
      </c>
      <c r="B499" s="20" t="str">
        <f>IF('יעדים משרדיים ותקשובים'!$I$9="","",'יעדים משרדיים ותקשובים'!$I$9)</f>
        <v>pmo</v>
      </c>
      <c r="C499" s="26">
        <f>ROWS($C$7:$C498)</f>
        <v>492</v>
      </c>
      <c r="D499" s="26" t="str">
        <f>IF(E499="","",INDEX('פעילויות המשרד'!$D$8:$D$150,MATCH(E499,'פעילויות המשרד'!$E$8:$E$150,0)))</f>
        <v/>
      </c>
      <c r="E499" s="17"/>
      <c r="F499" s="26" t="str">
        <f>IF(G499="","",COUNTIFS($D$8:$D499,$D499))</f>
        <v/>
      </c>
      <c r="G499" s="344" t="str">
        <f>IF(OR($E499="",$H499=""),"",IFERROR(CONCATENATE($D499,".",COUNTIFS($D$8:$D499,$D499)),"טעות בהזנה"))</f>
        <v/>
      </c>
      <c r="H499" s="99"/>
      <c r="I499" s="275" t="str">
        <f>IF($E499="","",IF($D499="","",INDEX('פעילויות המשרד'!G:G,MATCH($D499,'פעילויות המשרד'!$D:$D,0))))</f>
        <v/>
      </c>
      <c r="J499" s="275" t="str">
        <f>IF($E499="","",IF($D499="","",INDEX('פעילויות המשרד'!H:H,MATCH($D499,'פעילויות המשרד'!$D:$D,0))))</f>
        <v/>
      </c>
      <c r="K499" s="275" t="str">
        <f>IF($E499="","",IF($D499="","",INDEX('פעילויות המשרד'!K:K,MATCH($D499,'פעילויות המשרד'!$D:$D,0))))</f>
        <v/>
      </c>
      <c r="L499" s="275" t="str">
        <f>IF($E499="","",IF($D499="","",INDEX('פעילויות המשרד'!L:L,MATCH($D499,'פעילויות המשרד'!$D:$D,0))))</f>
        <v/>
      </c>
      <c r="M499" s="275" t="str">
        <f>IF($E499="","",IF($D499="","",INDEX('פעילויות המשרד'!X:X,MATCH($D499,'פעילויות המשרד'!$D:$D,0))))</f>
        <v/>
      </c>
      <c r="N499" s="99"/>
      <c r="O499" s="99"/>
      <c r="P499" s="100"/>
      <c r="Q499" s="100"/>
      <c r="R499" s="98"/>
      <c r="S499" s="101"/>
      <c r="T499" s="99"/>
      <c r="U499" s="103"/>
      <c r="V499" s="99"/>
      <c r="W499" s="103"/>
      <c r="X499" s="99"/>
      <c r="Y499" s="103"/>
      <c r="Z499" s="99"/>
      <c r="AA499" s="103"/>
      <c r="AB499" s="99"/>
      <c r="AC499" s="103"/>
      <c r="AD499" s="121" t="str">
        <f t="shared" si="28"/>
        <v/>
      </c>
      <c r="AE499" s="92"/>
      <c r="AI499" s="26">
        <f>ROWS($AI$7:$AI498)</f>
        <v>492</v>
      </c>
      <c r="AJ499" s="85" t="str">
        <f>IF(OR($T499="",$G499=""),"",MAX($AJ$7:$AN498)+1)</f>
        <v/>
      </c>
      <c r="AK499" s="85" t="str">
        <f>IF(OR(V499="",$G499=""),"",MAX($AJ$7:$AN498,$AJ499:AJ499)+1)</f>
        <v/>
      </c>
      <c r="AL499" s="85" t="str">
        <f>IF(OR(X499="",$G499=""),"",MAX($AJ$7:$AN498,$AJ499:AK499)+1)</f>
        <v/>
      </c>
      <c r="AM499" s="85" t="str">
        <f>IF(OR(Z499="",$G499=""),"",MAX($AJ$7:$AN498,$AJ499:AL499)+1)</f>
        <v/>
      </c>
      <c r="AN499" s="85" t="str">
        <f>IF(OR(AB499="",$G499=""),"",MAX($AJ$7:$AN498,$AJ499:AM499)+1)</f>
        <v/>
      </c>
      <c r="AP499" s="85" t="str">
        <f>IF($G499="","",MAX($AP$7:$AP498)+1)</f>
        <v/>
      </c>
      <c r="AQ499" s="85" t="str">
        <f>IF($G499="","",IF($Q499="","",RANK($Q499,$Q$8:$Q$1000,1)+COUNTIFS($Q$8:$Q499,$Q499)-1))</f>
        <v/>
      </c>
      <c r="AR499" s="85" t="str">
        <f>IF($G499="","",IF($AW499="","",RANK($AW499,$AW$8:$AW$1000,1)+COUNTIFS($AW$8:$AW499,$AW499)-1))</f>
        <v/>
      </c>
      <c r="AS499" s="85" t="str">
        <f>IF($G499="","",IF($AX499="","",RANK($AX499,$AX$8:$AX$1000,1)+COUNTIFS($AX$8:$AX499,$AX499)-1))</f>
        <v/>
      </c>
      <c r="AU499" s="85" t="str">
        <f t="shared" si="29"/>
        <v/>
      </c>
      <c r="AW499" s="209" t="str">
        <f ca="1">IF($G499="","",IF($Q499="","",IF(AND($S499&lt;1,$Q499&lt;TODAY()),$Q499,"")))</f>
        <v/>
      </c>
      <c r="AX499" s="209" t="str">
        <f t="shared" ca="1" si="31"/>
        <v/>
      </c>
    </row>
    <row r="500" spans="1:50">
      <c r="A500" s="20" t="str">
        <f>IF('יעדים משרדיים ותקשובים'!$E$7="","",'יעדים משרדיים ותקשובים'!$E$7)</f>
        <v>משרד ראש הממשלה</v>
      </c>
      <c r="B500" s="20" t="str">
        <f>IF('יעדים משרדיים ותקשובים'!$I$9="","",'יעדים משרדיים ותקשובים'!$I$9)</f>
        <v>pmo</v>
      </c>
      <c r="C500" s="26">
        <f>ROWS($C$7:$C499)</f>
        <v>493</v>
      </c>
      <c r="D500" s="26" t="str">
        <f>IF(E500="","",INDEX('פעילויות המשרד'!$D$8:$D$150,MATCH(E500,'פעילויות המשרד'!$E$8:$E$150,0)))</f>
        <v/>
      </c>
      <c r="E500" s="17"/>
      <c r="F500" s="26" t="str">
        <f>IF(G500="","",COUNTIFS($D$8:$D500,$D500))</f>
        <v/>
      </c>
      <c r="G500" s="344" t="str">
        <f>IF(OR($E500="",$H500=""),"",IFERROR(CONCATENATE($D500,".",COUNTIFS($D$8:$D500,$D500)),"טעות בהזנה"))</f>
        <v/>
      </c>
      <c r="H500" s="99"/>
      <c r="I500" s="275" t="str">
        <f>IF($E500="","",IF($D500="","",INDEX('פעילויות המשרד'!G:G,MATCH($D500,'פעילויות המשרד'!$D:$D,0))))</f>
        <v/>
      </c>
      <c r="J500" s="275" t="str">
        <f>IF($E500="","",IF($D500="","",INDEX('פעילויות המשרד'!H:H,MATCH($D500,'פעילויות המשרד'!$D:$D,0))))</f>
        <v/>
      </c>
      <c r="K500" s="275" t="str">
        <f>IF($E500="","",IF($D500="","",INDEX('פעילויות המשרד'!K:K,MATCH($D500,'פעילויות המשרד'!$D:$D,0))))</f>
        <v/>
      </c>
      <c r="L500" s="275" t="str">
        <f>IF($E500="","",IF($D500="","",INDEX('פעילויות המשרד'!L:L,MATCH($D500,'פעילויות המשרד'!$D:$D,0))))</f>
        <v/>
      </c>
      <c r="M500" s="275" t="str">
        <f>IF($E500="","",IF($D500="","",INDEX('פעילויות המשרד'!X:X,MATCH($D500,'פעילויות המשרד'!$D:$D,0))))</f>
        <v/>
      </c>
      <c r="N500" s="99"/>
      <c r="O500" s="99"/>
      <c r="P500" s="100"/>
      <c r="Q500" s="100"/>
      <c r="R500" s="98"/>
      <c r="S500" s="101"/>
      <c r="T500" s="99"/>
      <c r="U500" s="103"/>
      <c r="V500" s="99"/>
      <c r="W500" s="103"/>
      <c r="X500" s="99"/>
      <c r="Y500" s="103"/>
      <c r="Z500" s="99"/>
      <c r="AA500" s="103"/>
      <c r="AB500" s="99"/>
      <c r="AC500" s="103"/>
      <c r="AD500" s="121" t="str">
        <f t="shared" si="28"/>
        <v/>
      </c>
      <c r="AE500" s="92"/>
      <c r="AI500" s="26">
        <f>ROWS($AI$7:$AI499)</f>
        <v>493</v>
      </c>
      <c r="AJ500" s="85" t="str">
        <f>IF(OR($T500="",$G500=""),"",MAX($AJ$7:$AN499)+1)</f>
        <v/>
      </c>
      <c r="AK500" s="85" t="str">
        <f>IF(OR(V500="",$G500=""),"",MAX($AJ$7:$AN499,$AJ500:AJ500)+1)</f>
        <v/>
      </c>
      <c r="AL500" s="85" t="str">
        <f>IF(OR(X500="",$G500=""),"",MAX($AJ$7:$AN499,$AJ500:AK500)+1)</f>
        <v/>
      </c>
      <c r="AM500" s="85" t="str">
        <f>IF(OR(Z500="",$G500=""),"",MAX($AJ$7:$AN499,$AJ500:AL500)+1)</f>
        <v/>
      </c>
      <c r="AN500" s="85" t="str">
        <f>IF(OR(AB500="",$G500=""),"",MAX($AJ$7:$AN499,$AJ500:AM500)+1)</f>
        <v/>
      </c>
      <c r="AP500" s="85" t="str">
        <f>IF($G500="","",MAX($AP$7:$AP499)+1)</f>
        <v/>
      </c>
      <c r="AQ500" s="85" t="str">
        <f>IF($G500="","",IF($Q500="","",RANK($Q500,$Q$8:$Q$1000,1)+COUNTIFS($Q$8:$Q500,$Q500)-1))</f>
        <v/>
      </c>
      <c r="AR500" s="85" t="str">
        <f>IF($G500="","",IF($AW500="","",RANK($AW500,$AW$8:$AW$1000,1)+COUNTIFS($AW$8:$AW500,$AW500)-1))</f>
        <v/>
      </c>
      <c r="AS500" s="85" t="str">
        <f>IF($G500="","",IF($AX500="","",RANK($AX500,$AX$8:$AX$1000,1)+COUNTIFS($AX$8:$AX500,$AX500)-1))</f>
        <v/>
      </c>
      <c r="AU500" s="85" t="str">
        <f t="shared" si="29"/>
        <v/>
      </c>
      <c r="AW500" s="209" t="str">
        <f ca="1">IF($G500="","",IF($Q500="","",IF(AND($S500&lt;1,$Q500&lt;TODAY()),$Q500,"")))</f>
        <v/>
      </c>
      <c r="AX500" s="209" t="str">
        <f t="shared" ca="1" si="31"/>
        <v/>
      </c>
    </row>
    <row r="501" spans="1:50">
      <c r="A501" s="20" t="str">
        <f>IF('יעדים משרדיים ותקשובים'!$E$7="","",'יעדים משרדיים ותקשובים'!$E$7)</f>
        <v>משרד ראש הממשלה</v>
      </c>
      <c r="B501" s="20" t="str">
        <f>IF('יעדים משרדיים ותקשובים'!$I$9="","",'יעדים משרדיים ותקשובים'!$I$9)</f>
        <v>pmo</v>
      </c>
      <c r="C501" s="26">
        <f>ROWS($C$7:$C500)</f>
        <v>494</v>
      </c>
      <c r="D501" s="26" t="str">
        <f>IF(E501="","",INDEX('פעילויות המשרד'!$D$8:$D$150,MATCH(E501,'פעילויות המשרד'!$E$8:$E$150,0)))</f>
        <v/>
      </c>
      <c r="E501" s="17"/>
      <c r="F501" s="26" t="str">
        <f>IF(G501="","",COUNTIFS($D$8:$D501,$D501))</f>
        <v/>
      </c>
      <c r="G501" s="344" t="str">
        <f>IF(OR($E501="",$H501=""),"",IFERROR(CONCATENATE($D501,".",COUNTIFS($D$8:$D501,$D501)),"טעות בהזנה"))</f>
        <v/>
      </c>
      <c r="H501" s="102"/>
      <c r="I501" s="275" t="str">
        <f>IF($E501="","",IF($D501="","",INDEX('פעילויות המשרד'!G:G,MATCH($D501,'פעילויות המשרד'!$D:$D,0))))</f>
        <v/>
      </c>
      <c r="J501" s="275" t="str">
        <f>IF($E501="","",IF($D501="","",INDEX('פעילויות המשרד'!H:H,MATCH($D501,'פעילויות המשרד'!$D:$D,0))))</f>
        <v/>
      </c>
      <c r="K501" s="275" t="str">
        <f>IF($E501="","",IF($D501="","",INDEX('פעילויות המשרד'!K:K,MATCH($D501,'פעילויות המשרד'!$D:$D,0))))</f>
        <v/>
      </c>
      <c r="L501" s="275" t="str">
        <f>IF($E501="","",IF($D501="","",INDEX('פעילויות המשרד'!L:L,MATCH($D501,'פעילויות המשרד'!$D:$D,0))))</f>
        <v/>
      </c>
      <c r="M501" s="275" t="str">
        <f>IF($E501="","",IF($D501="","",INDEX('פעילויות המשרד'!X:X,MATCH($D501,'פעילויות המשרד'!$D:$D,0))))</f>
        <v/>
      </c>
      <c r="N501" s="102"/>
      <c r="O501" s="102"/>
      <c r="P501" s="100"/>
      <c r="Q501" s="100"/>
      <c r="R501" s="98"/>
      <c r="S501" s="101"/>
      <c r="T501" s="99"/>
      <c r="U501" s="103"/>
      <c r="V501" s="99"/>
      <c r="W501" s="103"/>
      <c r="X501" s="99"/>
      <c r="Y501" s="103"/>
      <c r="Z501" s="99"/>
      <c r="AA501" s="103"/>
      <c r="AB501" s="99"/>
      <c r="AC501" s="103"/>
      <c r="AD501" s="121" t="str">
        <f t="shared" si="28"/>
        <v/>
      </c>
      <c r="AE501" s="17"/>
      <c r="AI501" s="26">
        <f>ROWS($AI$7:$AI500)</f>
        <v>494</v>
      </c>
      <c r="AJ501" s="85" t="str">
        <f>IF(OR($T501="",$G501=""),"",MAX($AJ$7:$AN500)+1)</f>
        <v/>
      </c>
      <c r="AK501" s="85" t="str">
        <f>IF(OR(V501="",$G501=""),"",MAX($AJ$7:$AN500,$AJ501:AJ501)+1)</f>
        <v/>
      </c>
      <c r="AL501" s="85" t="str">
        <f>IF(OR(X501="",$G501=""),"",MAX($AJ$7:$AN500,$AJ501:AK501)+1)</f>
        <v/>
      </c>
      <c r="AM501" s="85" t="str">
        <f>IF(OR(Z501="",$G501=""),"",MAX($AJ$7:$AN500,$AJ501:AL501)+1)</f>
        <v/>
      </c>
      <c r="AN501" s="85" t="str">
        <f>IF(OR(AB501="",$G501=""),"",MAX($AJ$7:$AN500,$AJ501:AM501)+1)</f>
        <v/>
      </c>
      <c r="AP501" s="85" t="str">
        <f>IF($G501="","",MAX($AP$7:$AP500)+1)</f>
        <v/>
      </c>
      <c r="AQ501" s="85" t="str">
        <f>IF($G501="","",IF($Q501="","",RANK($Q501,$Q$8:$Q$1000,1)+COUNTIFS($Q$8:$Q501,$Q501)-1))</f>
        <v/>
      </c>
      <c r="AR501" s="85" t="str">
        <f>IF($G501="","",IF($AW501="","",RANK($AW501,$AW$8:$AW$1000,1)+COUNTIFS($AW$8:$AW501,$AW501)-1))</f>
        <v/>
      </c>
      <c r="AS501" s="85" t="str">
        <f>IF($G501="","",IF($AX501="","",RANK($AX501,$AX$8:$AX$1000,1)+COUNTIFS($AX$8:$AX501,$AX501)-1))</f>
        <v/>
      </c>
      <c r="AU501" s="85" t="str">
        <f t="shared" si="29"/>
        <v/>
      </c>
      <c r="AW501" s="209" t="str">
        <f ca="1">IF($G501="","",IF($Q501="","",IF(AND($S501&lt;1,$Q501&lt;TODAY()),$Q501,"")))</f>
        <v/>
      </c>
      <c r="AX501" s="209" t="str">
        <f t="shared" ca="1" si="31"/>
        <v/>
      </c>
    </row>
    <row r="502" spans="1:50">
      <c r="A502" s="20" t="str">
        <f>IF('יעדים משרדיים ותקשובים'!$E$7="","",'יעדים משרדיים ותקשובים'!$E$7)</f>
        <v>משרד ראש הממשלה</v>
      </c>
      <c r="B502" s="20" t="str">
        <f>IF('יעדים משרדיים ותקשובים'!$I$9="","",'יעדים משרדיים ותקשובים'!$I$9)</f>
        <v>pmo</v>
      </c>
      <c r="C502" s="26">
        <f>ROWS($C$7:$C501)</f>
        <v>495</v>
      </c>
      <c r="D502" s="26" t="str">
        <f>IF(E502="","",INDEX('פעילויות המשרד'!$D$8:$D$150,MATCH(E502,'פעילויות המשרד'!$E$8:$E$150,0)))</f>
        <v/>
      </c>
      <c r="E502" s="17"/>
      <c r="F502" s="26" t="str">
        <f>IF(G502="","",COUNTIFS($D$8:$D502,$D502))</f>
        <v/>
      </c>
      <c r="G502" s="344" t="str">
        <f>IF(OR($E502="",$H502=""),"",IFERROR(CONCATENATE($D502,".",COUNTIFS($D$8:$D502,$D502)),"טעות בהזנה"))</f>
        <v/>
      </c>
      <c r="H502" s="102"/>
      <c r="I502" s="275" t="str">
        <f>IF($E502="","",IF($D502="","",INDEX('פעילויות המשרד'!G:G,MATCH($D502,'פעילויות המשרד'!$D:$D,0))))</f>
        <v/>
      </c>
      <c r="J502" s="275" t="str">
        <f>IF($E502="","",IF($D502="","",INDEX('פעילויות המשרד'!H:H,MATCH($D502,'פעילויות המשרד'!$D:$D,0))))</f>
        <v/>
      </c>
      <c r="K502" s="275" t="str">
        <f>IF($E502="","",IF($D502="","",INDEX('פעילויות המשרד'!K:K,MATCH($D502,'פעילויות המשרד'!$D:$D,0))))</f>
        <v/>
      </c>
      <c r="L502" s="275" t="str">
        <f>IF($E502="","",IF($D502="","",INDEX('פעילויות המשרד'!L:L,MATCH($D502,'פעילויות המשרד'!$D:$D,0))))</f>
        <v/>
      </c>
      <c r="M502" s="275" t="str">
        <f>IF($E502="","",IF($D502="","",INDEX('פעילויות המשרד'!X:X,MATCH($D502,'פעילויות המשרד'!$D:$D,0))))</f>
        <v/>
      </c>
      <c r="N502" s="102"/>
      <c r="O502" s="102"/>
      <c r="P502" s="100"/>
      <c r="Q502" s="100"/>
      <c r="R502" s="98"/>
      <c r="S502" s="101"/>
      <c r="T502" s="99"/>
      <c r="U502" s="103"/>
      <c r="V502" s="99"/>
      <c r="W502" s="103"/>
      <c r="X502" s="99"/>
      <c r="Y502" s="103"/>
      <c r="Z502" s="99"/>
      <c r="AA502" s="103"/>
      <c r="AB502" s="99"/>
      <c r="AC502" s="103"/>
      <c r="AD502" s="121" t="str">
        <f t="shared" si="28"/>
        <v/>
      </c>
      <c r="AE502" s="17"/>
      <c r="AI502" s="26">
        <f>ROWS($AI$7:$AI501)</f>
        <v>495</v>
      </c>
      <c r="AJ502" s="85" t="str">
        <f>IF(OR($T502="",$G502=""),"",MAX($AJ$7:$AN501)+1)</f>
        <v/>
      </c>
      <c r="AK502" s="85" t="str">
        <f>IF(OR(V502="",$G502=""),"",MAX($AJ$7:$AN501,$AJ502:AJ502)+1)</f>
        <v/>
      </c>
      <c r="AL502" s="85" t="str">
        <f>IF(OR(X502="",$G502=""),"",MAX($AJ$7:$AN501,$AJ502:AK502)+1)</f>
        <v/>
      </c>
      <c r="AM502" s="85" t="str">
        <f>IF(OR(Z502="",$G502=""),"",MAX($AJ$7:$AN501,$AJ502:AL502)+1)</f>
        <v/>
      </c>
      <c r="AN502" s="85" t="str">
        <f>IF(OR(AB502="",$G502=""),"",MAX($AJ$7:$AN501,$AJ502:AM502)+1)</f>
        <v/>
      </c>
      <c r="AP502" s="85" t="str">
        <f>IF($G502="","",MAX($AP$7:$AP501)+1)</f>
        <v/>
      </c>
      <c r="AQ502" s="85" t="str">
        <f>IF($G502="","",IF($Q502="","",RANK($Q502,$Q$8:$Q$1000,1)+COUNTIFS($Q$8:$Q502,$Q502)-1))</f>
        <v/>
      </c>
      <c r="AR502" s="85" t="str">
        <f>IF($G502="","",IF($AW502="","",RANK($AW502,$AW$8:$AW$1000,1)+COUNTIFS($AW$8:$AW502,$AW502)-1))</f>
        <v/>
      </c>
      <c r="AS502" s="85" t="str">
        <f>IF($G502="","",IF($AX502="","",RANK($AX502,$AX$8:$AX$1000,1)+COUNTIFS($AX$8:$AX502,$AX502)-1))</f>
        <v/>
      </c>
      <c r="AU502" s="85" t="str">
        <f t="shared" si="29"/>
        <v/>
      </c>
      <c r="AW502" s="209" t="str">
        <f ca="1">IF($G502="","",IF($Q502="","",IF(AND($S502&lt;1,$Q502&lt;TODAY()),$Q502,"")))</f>
        <v/>
      </c>
      <c r="AX502" s="209" t="str">
        <f t="shared" ca="1" si="31"/>
        <v/>
      </c>
    </row>
    <row r="503" spans="1:50">
      <c r="A503" s="20" t="str">
        <f>IF('יעדים משרדיים ותקשובים'!$E$7="","",'יעדים משרדיים ותקשובים'!$E$7)</f>
        <v>משרד ראש הממשלה</v>
      </c>
      <c r="B503" s="20" t="str">
        <f>IF('יעדים משרדיים ותקשובים'!$I$9="","",'יעדים משרדיים ותקשובים'!$I$9)</f>
        <v>pmo</v>
      </c>
      <c r="C503" s="26">
        <f>ROWS($C$7:$C502)</f>
        <v>496</v>
      </c>
      <c r="D503" s="26" t="str">
        <f>IF(E503="","",INDEX('פעילויות המשרד'!$D$8:$D$150,MATCH(E503,'פעילויות המשרד'!$E$8:$E$150,0)))</f>
        <v/>
      </c>
      <c r="E503" s="17"/>
      <c r="F503" s="26" t="str">
        <f>IF(G503="","",COUNTIFS($D$8:$D503,$D503))</f>
        <v/>
      </c>
      <c r="G503" s="344" t="str">
        <f>IF(OR($E503="",$H503=""),"",IFERROR(CONCATENATE($D503,".",COUNTIFS($D$8:$D503,$D503)),"טעות בהזנה"))</f>
        <v/>
      </c>
      <c r="H503" s="102"/>
      <c r="I503" s="275" t="str">
        <f>IF($E503="","",IF($D503="","",INDEX('פעילויות המשרד'!G:G,MATCH($D503,'פעילויות המשרד'!$D:$D,0))))</f>
        <v/>
      </c>
      <c r="J503" s="275" t="str">
        <f>IF($E503="","",IF($D503="","",INDEX('פעילויות המשרד'!H:H,MATCH($D503,'פעילויות המשרד'!$D:$D,0))))</f>
        <v/>
      </c>
      <c r="K503" s="275" t="str">
        <f>IF($E503="","",IF($D503="","",INDEX('פעילויות המשרד'!K:K,MATCH($D503,'פעילויות המשרד'!$D:$D,0))))</f>
        <v/>
      </c>
      <c r="L503" s="275" t="str">
        <f>IF($E503="","",IF($D503="","",INDEX('פעילויות המשרד'!L:L,MATCH($D503,'פעילויות המשרד'!$D:$D,0))))</f>
        <v/>
      </c>
      <c r="M503" s="275" t="str">
        <f>IF($E503="","",IF($D503="","",INDEX('פעילויות המשרד'!X:X,MATCH($D503,'פעילויות המשרד'!$D:$D,0))))</f>
        <v/>
      </c>
      <c r="N503" s="102"/>
      <c r="O503" s="102"/>
      <c r="P503" s="98"/>
      <c r="Q503" s="98"/>
      <c r="R503" s="98"/>
      <c r="S503" s="101"/>
      <c r="T503" s="99"/>
      <c r="U503" s="103"/>
      <c r="V503" s="99"/>
      <c r="W503" s="103"/>
      <c r="X503" s="99"/>
      <c r="Y503" s="103"/>
      <c r="Z503" s="99"/>
      <c r="AA503" s="103"/>
      <c r="AB503" s="99"/>
      <c r="AC503" s="103"/>
      <c r="AD503" s="121" t="str">
        <f t="shared" si="28"/>
        <v/>
      </c>
      <c r="AE503" s="17"/>
      <c r="AI503" s="26">
        <f>ROWS($AI$7:$AI502)</f>
        <v>496</v>
      </c>
      <c r="AJ503" s="85" t="str">
        <f>IF(OR($T503="",$G503=""),"",MAX($AJ$7:$AN502)+1)</f>
        <v/>
      </c>
      <c r="AK503" s="85" t="str">
        <f>IF(OR(V503="",$G503=""),"",MAX($AJ$7:$AN502,$AJ503:AJ503)+1)</f>
        <v/>
      </c>
      <c r="AL503" s="85" t="str">
        <f>IF(OR(X503="",$G503=""),"",MAX($AJ$7:$AN502,$AJ503:AK503)+1)</f>
        <v/>
      </c>
      <c r="AM503" s="85" t="str">
        <f>IF(OR(Z503="",$G503=""),"",MAX($AJ$7:$AN502,$AJ503:AL503)+1)</f>
        <v/>
      </c>
      <c r="AN503" s="85" t="str">
        <f>IF(OR(AB503="",$G503=""),"",MAX($AJ$7:$AN502,$AJ503:AM503)+1)</f>
        <v/>
      </c>
      <c r="AP503" s="85" t="str">
        <f>IF($G503="","",MAX($AP$7:$AP502)+1)</f>
        <v/>
      </c>
      <c r="AQ503" s="85" t="str">
        <f>IF($G503="","",IF($Q503="","",RANK($Q503,$Q$8:$Q$1000,1)+COUNTIFS($Q$8:$Q503,$Q503)-1))</f>
        <v/>
      </c>
      <c r="AR503" s="85" t="str">
        <f>IF($G503="","",IF($AW503="","",RANK($AW503,$AW$8:$AW$1000,1)+COUNTIFS($AW$8:$AW503,$AW503)-1))</f>
        <v/>
      </c>
      <c r="AS503" s="85" t="str">
        <f>IF($G503="","",IF($AX503="","",RANK($AX503,$AX$8:$AX$1000,1)+COUNTIFS($AX$8:$AX503,$AX503)-1))</f>
        <v/>
      </c>
      <c r="AU503" s="85" t="str">
        <f t="shared" si="29"/>
        <v/>
      </c>
      <c r="AW503" s="209" t="str">
        <f t="shared" ca="1" si="30"/>
        <v/>
      </c>
      <c r="AX503" s="209" t="str">
        <f t="shared" ca="1" si="31"/>
        <v/>
      </c>
    </row>
    <row r="504" spans="1:50">
      <c r="A504" s="20" t="str">
        <f>IF('יעדים משרדיים ותקשובים'!$E$7="","",'יעדים משרדיים ותקשובים'!$E$7)</f>
        <v>משרד ראש הממשלה</v>
      </c>
      <c r="B504" s="20" t="str">
        <f>IF('יעדים משרדיים ותקשובים'!$I$9="","",'יעדים משרדיים ותקשובים'!$I$9)</f>
        <v>pmo</v>
      </c>
      <c r="C504" s="26">
        <f>ROWS($C$7:$C503)</f>
        <v>497</v>
      </c>
      <c r="D504" s="26" t="str">
        <f>IF(E504="","",INDEX('פעילויות המשרד'!$D$8:$D$150,MATCH(E504,'פעילויות המשרד'!$E$8:$E$150,0)))</f>
        <v/>
      </c>
      <c r="E504" s="17"/>
      <c r="F504" s="26" t="str">
        <f>IF(G504="","",COUNTIFS($D$8:$D504,$D504))</f>
        <v/>
      </c>
      <c r="G504" s="344" t="str">
        <f>IF(OR($E504="",$H504=""),"",IFERROR(CONCATENATE($D504,".",COUNTIFS($D$8:$D504,$D504)),"טעות בהזנה"))</f>
        <v/>
      </c>
      <c r="H504" s="102"/>
      <c r="I504" s="275" t="str">
        <f>IF($E504="","",IF($D504="","",INDEX('פעילויות המשרד'!G:G,MATCH($D504,'פעילויות המשרד'!$D:$D,0))))</f>
        <v/>
      </c>
      <c r="J504" s="275" t="str">
        <f>IF($E504="","",IF($D504="","",INDEX('פעילויות המשרד'!H:H,MATCH($D504,'פעילויות המשרד'!$D:$D,0))))</f>
        <v/>
      </c>
      <c r="K504" s="275" t="str">
        <f>IF($E504="","",IF($D504="","",INDEX('פעילויות המשרד'!K:K,MATCH($D504,'פעילויות המשרד'!$D:$D,0))))</f>
        <v/>
      </c>
      <c r="L504" s="275" t="str">
        <f>IF($E504="","",IF($D504="","",INDEX('פעילויות המשרד'!L:L,MATCH($D504,'פעילויות המשרד'!$D:$D,0))))</f>
        <v/>
      </c>
      <c r="M504" s="275" t="str">
        <f>IF($E504="","",IF($D504="","",INDEX('פעילויות המשרד'!X:X,MATCH($D504,'פעילויות המשרד'!$D:$D,0))))</f>
        <v/>
      </c>
      <c r="N504" s="102"/>
      <c r="O504" s="102"/>
      <c r="P504" s="98"/>
      <c r="Q504" s="98"/>
      <c r="R504" s="98"/>
      <c r="S504" s="101"/>
      <c r="T504" s="99"/>
      <c r="U504" s="103"/>
      <c r="V504" s="99"/>
      <c r="W504" s="103"/>
      <c r="X504" s="99"/>
      <c r="Y504" s="103"/>
      <c r="Z504" s="99"/>
      <c r="AA504" s="103"/>
      <c r="AB504" s="99"/>
      <c r="AC504" s="103"/>
      <c r="AD504" s="121" t="str">
        <f t="shared" si="28"/>
        <v/>
      </c>
      <c r="AE504" s="17"/>
      <c r="AI504" s="26">
        <f>ROWS($AI$7:$AI503)</f>
        <v>497</v>
      </c>
      <c r="AJ504" s="85" t="str">
        <f>IF(OR($T504="",$G504=""),"",MAX($AJ$7:$AN503)+1)</f>
        <v/>
      </c>
      <c r="AK504" s="85" t="str">
        <f>IF(OR(V504="",$G504=""),"",MAX($AJ$7:$AN503,$AJ504:AJ504)+1)</f>
        <v/>
      </c>
      <c r="AL504" s="85" t="str">
        <f>IF(OR(X504="",$G504=""),"",MAX($AJ$7:$AN503,$AJ504:AK504)+1)</f>
        <v/>
      </c>
      <c r="AM504" s="85" t="str">
        <f>IF(OR(Z504="",$G504=""),"",MAX($AJ$7:$AN503,$AJ504:AL504)+1)</f>
        <v/>
      </c>
      <c r="AN504" s="85" t="str">
        <f>IF(OR(AB504="",$G504=""),"",MAX($AJ$7:$AN503,$AJ504:AM504)+1)</f>
        <v/>
      </c>
      <c r="AP504" s="85" t="str">
        <f>IF($G504="","",MAX($AP$7:$AP503)+1)</f>
        <v/>
      </c>
      <c r="AQ504" s="85" t="str">
        <f>IF($G504="","",IF($Q504="","",RANK($Q504,$Q$8:$Q$1000,1)+COUNTIFS($Q$8:$Q504,$Q504)-1))</f>
        <v/>
      </c>
      <c r="AR504" s="85" t="str">
        <f>IF($G504="","",IF($AW504="","",RANK($AW504,$AW$8:$AW$1000,1)+COUNTIFS($AW$8:$AW504,$AW504)-1))</f>
        <v/>
      </c>
      <c r="AS504" s="85" t="str">
        <f>IF($G504="","",IF($AX504="","",RANK($AX504,$AX$8:$AX$1000,1)+COUNTIFS($AX$8:$AX504,$AX504)-1))</f>
        <v/>
      </c>
      <c r="AU504" s="85" t="str">
        <f t="shared" si="29"/>
        <v/>
      </c>
      <c r="AW504" s="209" t="str">
        <f t="shared" ca="1" si="30"/>
        <v/>
      </c>
      <c r="AX504" s="209" t="str">
        <f t="shared" ca="1" si="31"/>
        <v/>
      </c>
    </row>
    <row r="505" spans="1:50">
      <c r="A505" s="20" t="str">
        <f>IF('יעדים משרדיים ותקשובים'!$E$7="","",'יעדים משרדיים ותקשובים'!$E$7)</f>
        <v>משרד ראש הממשלה</v>
      </c>
      <c r="B505" s="20" t="str">
        <f>IF('יעדים משרדיים ותקשובים'!$I$9="","",'יעדים משרדיים ותקשובים'!$I$9)</f>
        <v>pmo</v>
      </c>
      <c r="C505" s="26">
        <f>ROWS($C$7:$C504)</f>
        <v>498</v>
      </c>
      <c r="D505" s="26" t="str">
        <f>IF(E505="","",INDEX('פעילויות המשרד'!$D$8:$D$150,MATCH(E505,'פעילויות המשרד'!$E$8:$E$150,0)))</f>
        <v/>
      </c>
      <c r="E505" s="17"/>
      <c r="F505" s="26" t="str">
        <f>IF(G505="","",COUNTIFS($D$8:$D505,$D505))</f>
        <v/>
      </c>
      <c r="G505" s="344" t="str">
        <f>IF(OR($E505="",$H505=""),"",IFERROR(CONCATENATE($D505,".",COUNTIFS($D$8:$D505,$D505)),"טעות בהזנה"))</f>
        <v/>
      </c>
      <c r="H505" s="102"/>
      <c r="I505" s="275" t="str">
        <f>IF($E505="","",IF($D505="","",INDEX('פעילויות המשרד'!G:G,MATCH($D505,'פעילויות המשרד'!$D:$D,0))))</f>
        <v/>
      </c>
      <c r="J505" s="275" t="str">
        <f>IF($E505="","",IF($D505="","",INDEX('פעילויות המשרד'!H:H,MATCH($D505,'פעילויות המשרד'!$D:$D,0))))</f>
        <v/>
      </c>
      <c r="K505" s="275" t="str">
        <f>IF($E505="","",IF($D505="","",INDEX('פעילויות המשרד'!K:K,MATCH($D505,'פעילויות המשרד'!$D:$D,0))))</f>
        <v/>
      </c>
      <c r="L505" s="275" t="str">
        <f>IF($E505="","",IF($D505="","",INDEX('פעילויות המשרד'!L:L,MATCH($D505,'פעילויות המשרד'!$D:$D,0))))</f>
        <v/>
      </c>
      <c r="M505" s="275" t="str">
        <f>IF($E505="","",IF($D505="","",INDEX('פעילויות המשרד'!X:X,MATCH($D505,'פעילויות המשרד'!$D:$D,0))))</f>
        <v/>
      </c>
      <c r="N505" s="102"/>
      <c r="O505" s="102"/>
      <c r="P505" s="98"/>
      <c r="Q505" s="98"/>
      <c r="R505" s="98"/>
      <c r="S505" s="101"/>
      <c r="T505" s="99"/>
      <c r="U505" s="103"/>
      <c r="V505" s="99"/>
      <c r="W505" s="103"/>
      <c r="X505" s="99"/>
      <c r="Y505" s="103"/>
      <c r="Z505" s="99"/>
      <c r="AA505" s="103"/>
      <c r="AB505" s="99"/>
      <c r="AC505" s="103"/>
      <c r="AD505" s="121" t="str">
        <f t="shared" si="28"/>
        <v/>
      </c>
      <c r="AE505" s="17"/>
      <c r="AI505" s="26">
        <f>ROWS($AI$7:$AI504)</f>
        <v>498</v>
      </c>
      <c r="AJ505" s="85" t="str">
        <f>IF(OR($T505="",$G505=""),"",MAX($AJ$7:$AN504)+1)</f>
        <v/>
      </c>
      <c r="AK505" s="85" t="str">
        <f>IF(OR(V505="",$G505=""),"",MAX($AJ$7:$AN504,$AJ505:AJ505)+1)</f>
        <v/>
      </c>
      <c r="AL505" s="85" t="str">
        <f>IF(OR(X505="",$G505=""),"",MAX($AJ$7:$AN504,$AJ505:AK505)+1)</f>
        <v/>
      </c>
      <c r="AM505" s="85" t="str">
        <f>IF(OR(Z505="",$G505=""),"",MAX($AJ$7:$AN504,$AJ505:AL505)+1)</f>
        <v/>
      </c>
      <c r="AN505" s="85" t="str">
        <f>IF(OR(AB505="",$G505=""),"",MAX($AJ$7:$AN504,$AJ505:AM505)+1)</f>
        <v/>
      </c>
      <c r="AP505" s="85" t="str">
        <f>IF($G505="","",MAX($AP$7:$AP504)+1)</f>
        <v/>
      </c>
      <c r="AQ505" s="85" t="str">
        <f>IF($G505="","",IF($Q505="","",RANK($Q505,$Q$8:$Q$1000,1)+COUNTIFS($Q$8:$Q505,$Q505)-1))</f>
        <v/>
      </c>
      <c r="AR505" s="85" t="str">
        <f>IF($G505="","",IF($AW505="","",RANK($AW505,$AW$8:$AW$1000,1)+COUNTIFS($AW$8:$AW505,$AW505)-1))</f>
        <v/>
      </c>
      <c r="AS505" s="85" t="str">
        <f>IF($G505="","",IF($AX505="","",RANK($AX505,$AX$8:$AX$1000,1)+COUNTIFS($AX$8:$AX505,$AX505)-1))</f>
        <v/>
      </c>
      <c r="AU505" s="85" t="str">
        <f t="shared" si="29"/>
        <v/>
      </c>
      <c r="AW505" s="209" t="str">
        <f t="shared" ca="1" si="30"/>
        <v/>
      </c>
      <c r="AX505" s="209" t="str">
        <f t="shared" ca="1" si="31"/>
        <v/>
      </c>
    </row>
    <row r="506" spans="1:50">
      <c r="A506" s="20" t="str">
        <f>IF('יעדים משרדיים ותקשובים'!$E$7="","",'יעדים משרדיים ותקשובים'!$E$7)</f>
        <v>משרד ראש הממשלה</v>
      </c>
      <c r="B506" s="20" t="str">
        <f>IF('יעדים משרדיים ותקשובים'!$I$9="","",'יעדים משרדיים ותקשובים'!$I$9)</f>
        <v>pmo</v>
      </c>
      <c r="C506" s="26">
        <f>ROWS($C$7:$C505)</f>
        <v>499</v>
      </c>
      <c r="D506" s="26" t="str">
        <f>IF(E506="","",INDEX('פעילויות המשרד'!$D$8:$D$150,MATCH(E506,'פעילויות המשרד'!$E$8:$E$150,0)))</f>
        <v/>
      </c>
      <c r="E506" s="17"/>
      <c r="F506" s="26" t="str">
        <f>IF(G506="","",COUNTIFS($D$8:$D506,$D506))</f>
        <v/>
      </c>
      <c r="G506" s="344" t="str">
        <f>IF(OR($E506="",$H506=""),"",IFERROR(CONCATENATE($D506,".",COUNTIFS($D$8:$D506,$D506)),"טעות בהזנה"))</f>
        <v/>
      </c>
      <c r="H506" s="102"/>
      <c r="I506" s="275" t="str">
        <f>IF($E506="","",IF($D506="","",INDEX('פעילויות המשרד'!G:G,MATCH($D506,'פעילויות המשרד'!$D:$D,0))))</f>
        <v/>
      </c>
      <c r="J506" s="275" t="str">
        <f>IF($E506="","",IF($D506="","",INDEX('פעילויות המשרד'!H:H,MATCH($D506,'פעילויות המשרד'!$D:$D,0))))</f>
        <v/>
      </c>
      <c r="K506" s="275" t="str">
        <f>IF($E506="","",IF($D506="","",INDEX('פעילויות המשרד'!K:K,MATCH($D506,'פעילויות המשרד'!$D:$D,0))))</f>
        <v/>
      </c>
      <c r="L506" s="275" t="str">
        <f>IF($E506="","",IF($D506="","",INDEX('פעילויות המשרד'!L:L,MATCH($D506,'פעילויות המשרד'!$D:$D,0))))</f>
        <v/>
      </c>
      <c r="M506" s="275" t="str">
        <f>IF($E506="","",IF($D506="","",INDEX('פעילויות המשרד'!X:X,MATCH($D506,'פעילויות המשרד'!$D:$D,0))))</f>
        <v/>
      </c>
      <c r="N506" s="102"/>
      <c r="O506" s="102"/>
      <c r="P506" s="98"/>
      <c r="Q506" s="98"/>
      <c r="R506" s="98"/>
      <c r="S506" s="101"/>
      <c r="T506" s="99"/>
      <c r="U506" s="103"/>
      <c r="V506" s="99"/>
      <c r="W506" s="103"/>
      <c r="X506" s="99"/>
      <c r="Y506" s="103"/>
      <c r="Z506" s="99"/>
      <c r="AA506" s="103"/>
      <c r="AB506" s="99"/>
      <c r="AC506" s="103"/>
      <c r="AD506" s="121" t="str">
        <f t="shared" si="28"/>
        <v/>
      </c>
      <c r="AE506" s="17"/>
      <c r="AI506" s="26">
        <f>ROWS($AI$7:$AI505)</f>
        <v>499</v>
      </c>
      <c r="AJ506" s="85" t="str">
        <f>IF(OR($T506="",$G506=""),"",MAX($AJ$7:$AN505)+1)</f>
        <v/>
      </c>
      <c r="AK506" s="85" t="str">
        <f>IF(OR(V506="",$G506=""),"",MAX($AJ$7:$AN505,$AJ506:AJ506)+1)</f>
        <v/>
      </c>
      <c r="AL506" s="85" t="str">
        <f>IF(OR(X506="",$G506=""),"",MAX($AJ$7:$AN505,$AJ506:AK506)+1)</f>
        <v/>
      </c>
      <c r="AM506" s="85" t="str">
        <f>IF(OR(Z506="",$G506=""),"",MAX($AJ$7:$AN505,$AJ506:AL506)+1)</f>
        <v/>
      </c>
      <c r="AN506" s="85" t="str">
        <f>IF(OR(AB506="",$G506=""),"",MAX($AJ$7:$AN505,$AJ506:AM506)+1)</f>
        <v/>
      </c>
      <c r="AP506" s="85" t="str">
        <f>IF($G506="","",MAX($AP$7:$AP505)+1)</f>
        <v/>
      </c>
      <c r="AQ506" s="85" t="str">
        <f>IF($G506="","",IF($Q506="","",RANK($Q506,$Q$8:$Q$1000,1)+COUNTIFS($Q$8:$Q506,$Q506)-1))</f>
        <v/>
      </c>
      <c r="AR506" s="85" t="str">
        <f>IF($G506="","",IF($AW506="","",RANK($AW506,$AW$8:$AW$1000,1)+COUNTIFS($AW$8:$AW506,$AW506)-1))</f>
        <v/>
      </c>
      <c r="AS506" s="85" t="str">
        <f>IF($G506="","",IF($AX506="","",RANK($AX506,$AX$8:$AX$1000,1)+COUNTIFS($AX$8:$AX506,$AX506)-1))</f>
        <v/>
      </c>
      <c r="AU506" s="85" t="str">
        <f t="shared" si="29"/>
        <v/>
      </c>
      <c r="AW506" s="209" t="str">
        <f t="shared" ca="1" si="30"/>
        <v/>
      </c>
      <c r="AX506" s="209" t="str">
        <f t="shared" ca="1" si="31"/>
        <v/>
      </c>
    </row>
    <row r="507" spans="1:50">
      <c r="A507" s="20" t="str">
        <f>IF('יעדים משרדיים ותקשובים'!$E$7="","",'יעדים משרדיים ותקשובים'!$E$7)</f>
        <v>משרד ראש הממשלה</v>
      </c>
      <c r="B507" s="20" t="str">
        <f>IF('יעדים משרדיים ותקשובים'!$I$9="","",'יעדים משרדיים ותקשובים'!$I$9)</f>
        <v>pmo</v>
      </c>
      <c r="C507" s="26">
        <f>ROWS($C$7:$C506)</f>
        <v>500</v>
      </c>
      <c r="D507" s="26" t="str">
        <f>IF(E507="","",INDEX('פעילויות המשרד'!$D$8:$D$150,MATCH(E507,'פעילויות המשרד'!$E$8:$E$150,0)))</f>
        <v/>
      </c>
      <c r="E507" s="17"/>
      <c r="F507" s="26" t="str">
        <f>IF(G507="","",COUNTIFS($D$8:$D507,$D507))</f>
        <v/>
      </c>
      <c r="G507" s="344" t="str">
        <f>IF(OR($E507="",$H507=""),"",IFERROR(CONCATENATE($D507,".",COUNTIFS($D$8:$D507,$D507)),"טעות בהזנה"))</f>
        <v/>
      </c>
      <c r="H507" s="102"/>
      <c r="I507" s="275" t="str">
        <f>IF($E507="","",IF($D507="","",INDEX('פעילויות המשרד'!G:G,MATCH($D507,'פעילויות המשרד'!$D:$D,0))))</f>
        <v/>
      </c>
      <c r="J507" s="275" t="str">
        <f>IF($E507="","",IF($D507="","",INDEX('פעילויות המשרד'!H:H,MATCH($D507,'פעילויות המשרד'!$D:$D,0))))</f>
        <v/>
      </c>
      <c r="K507" s="275" t="str">
        <f>IF($E507="","",IF($D507="","",INDEX('פעילויות המשרד'!K:K,MATCH($D507,'פעילויות המשרד'!$D:$D,0))))</f>
        <v/>
      </c>
      <c r="L507" s="275" t="str">
        <f>IF($E507="","",IF($D507="","",INDEX('פעילויות המשרד'!L:L,MATCH($D507,'פעילויות המשרד'!$D:$D,0))))</f>
        <v/>
      </c>
      <c r="M507" s="275" t="str">
        <f>IF($E507="","",IF($D507="","",INDEX('פעילויות המשרד'!X:X,MATCH($D507,'פעילויות המשרד'!$D:$D,0))))</f>
        <v/>
      </c>
      <c r="N507" s="102"/>
      <c r="O507" s="102"/>
      <c r="P507" s="98"/>
      <c r="Q507" s="98"/>
      <c r="R507" s="98"/>
      <c r="S507" s="101"/>
      <c r="T507" s="99"/>
      <c r="U507" s="103"/>
      <c r="V507" s="99"/>
      <c r="W507" s="103"/>
      <c r="X507" s="99"/>
      <c r="Y507" s="103"/>
      <c r="Z507" s="99"/>
      <c r="AA507" s="103"/>
      <c r="AB507" s="99"/>
      <c r="AC507" s="103"/>
      <c r="AD507" s="121" t="str">
        <f t="shared" si="28"/>
        <v/>
      </c>
      <c r="AE507" s="17"/>
      <c r="AI507" s="26">
        <f>ROWS($AI$7:$AI506)</f>
        <v>500</v>
      </c>
      <c r="AJ507" s="85" t="str">
        <f>IF(OR($T507="",$G507=""),"",MAX($AJ$7:$AN506)+1)</f>
        <v/>
      </c>
      <c r="AK507" s="85" t="str">
        <f>IF(OR(V507="",$G507=""),"",MAX($AJ$7:$AN506,$AJ507:AJ507)+1)</f>
        <v/>
      </c>
      <c r="AL507" s="85" t="str">
        <f>IF(OR(X507="",$G507=""),"",MAX($AJ$7:$AN506,$AJ507:AK507)+1)</f>
        <v/>
      </c>
      <c r="AM507" s="85" t="str">
        <f>IF(OR(Z507="",$G507=""),"",MAX($AJ$7:$AN506,$AJ507:AL507)+1)</f>
        <v/>
      </c>
      <c r="AN507" s="85" t="str">
        <f>IF(OR(AB507="",$G507=""),"",MAX($AJ$7:$AN506,$AJ507:AM507)+1)</f>
        <v/>
      </c>
      <c r="AP507" s="85" t="str">
        <f>IF($G507="","",MAX($AP$7:$AP506)+1)</f>
        <v/>
      </c>
      <c r="AQ507" s="85" t="str">
        <f>IF($G507="","",IF($Q507="","",RANK($Q507,$Q$8:$Q$1000,1)+COUNTIFS($Q$8:$Q507,$Q507)-1))</f>
        <v/>
      </c>
      <c r="AR507" s="85" t="str">
        <f>IF($G507="","",IF($AW507="","",RANK($AW507,$AW$8:$AW$1000,1)+COUNTIFS($AW$8:$AW507,$AW507)-1))</f>
        <v/>
      </c>
      <c r="AS507" s="85" t="str">
        <f>IF($G507="","",IF($AX507="","",RANK($AX507,$AX$8:$AX$1000,1)+COUNTIFS($AX$8:$AX507,$AX507)-1))</f>
        <v/>
      </c>
      <c r="AU507" s="85" t="str">
        <f t="shared" si="29"/>
        <v/>
      </c>
      <c r="AW507" s="209" t="str">
        <f t="shared" ca="1" si="30"/>
        <v/>
      </c>
      <c r="AX507" s="209" t="str">
        <f t="shared" ca="1" si="31"/>
        <v/>
      </c>
    </row>
    <row r="508" spans="1:50">
      <c r="A508" s="20" t="str">
        <f>IF('יעדים משרדיים ותקשובים'!$E$7="","",'יעדים משרדיים ותקשובים'!$E$7)</f>
        <v>משרד ראש הממשלה</v>
      </c>
      <c r="B508" s="20" t="str">
        <f>IF('יעדים משרדיים ותקשובים'!$I$9="","",'יעדים משרדיים ותקשובים'!$I$9)</f>
        <v>pmo</v>
      </c>
      <c r="C508" s="26">
        <f>ROWS($C$7:$C507)</f>
        <v>501</v>
      </c>
      <c r="D508" s="26" t="str">
        <f>IF(E508="","",INDEX('פעילויות המשרד'!$D$8:$D$150,MATCH(E508,'פעילויות המשרד'!$E$8:$E$150,0)))</f>
        <v/>
      </c>
      <c r="E508" s="17"/>
      <c r="F508" s="26" t="str">
        <f>IF(G508="","",COUNTIFS($D$8:$D508,$D508))</f>
        <v/>
      </c>
      <c r="G508" s="344" t="str">
        <f>IF(OR($E508="",$H508=""),"",IFERROR(CONCATENATE($D508,".",COUNTIFS($D$8:$D508,$D508)),"טעות בהזנה"))</f>
        <v/>
      </c>
      <c r="H508" s="99"/>
      <c r="I508" s="275" t="str">
        <f>IF($E508="","",IF($D508="","",INDEX('פעילויות המשרד'!G:G,MATCH($D508,'פעילויות המשרד'!$D:$D,0))))</f>
        <v/>
      </c>
      <c r="J508" s="275" t="str">
        <f>IF($E508="","",IF($D508="","",INDEX('פעילויות המשרד'!H:H,MATCH($D508,'פעילויות המשרד'!$D:$D,0))))</f>
        <v/>
      </c>
      <c r="K508" s="275" t="str">
        <f>IF($E508="","",IF($D508="","",INDEX('פעילויות המשרד'!K:K,MATCH($D508,'פעילויות המשרד'!$D:$D,0))))</f>
        <v/>
      </c>
      <c r="L508" s="275" t="str">
        <f>IF($E508="","",IF($D508="","",INDEX('פעילויות המשרד'!L:L,MATCH($D508,'פעילויות המשרד'!$D:$D,0))))</f>
        <v/>
      </c>
      <c r="M508" s="275" t="str">
        <f>IF($E508="","",IF($D508="","",INDEX('פעילויות המשרד'!X:X,MATCH($D508,'פעילויות המשרד'!$D:$D,0))))</f>
        <v/>
      </c>
      <c r="N508" s="99"/>
      <c r="O508" s="99"/>
      <c r="P508" s="100"/>
      <c r="Q508" s="100"/>
      <c r="R508" s="98"/>
      <c r="S508" s="101"/>
      <c r="T508" s="99"/>
      <c r="U508" s="103"/>
      <c r="V508" s="99"/>
      <c r="W508" s="103"/>
      <c r="X508" s="99"/>
      <c r="Y508" s="103"/>
      <c r="Z508" s="99"/>
      <c r="AA508" s="103"/>
      <c r="AB508" s="99"/>
      <c r="AC508" s="103"/>
      <c r="AD508" s="121" t="str">
        <f t="shared" si="28"/>
        <v/>
      </c>
      <c r="AE508" s="92"/>
      <c r="AI508" s="26">
        <f>ROWS($AI$7:$AI507)</f>
        <v>501</v>
      </c>
      <c r="AJ508" s="85" t="str">
        <f>IF(OR($T508="",$G508=""),"",MAX($AJ$7:$AN507)+1)</f>
        <v/>
      </c>
      <c r="AK508" s="85" t="str">
        <f>IF(OR(V508="",$G508=""),"",MAX($AJ$7:$AN507,$AJ508:AJ508)+1)</f>
        <v/>
      </c>
      <c r="AL508" s="85" t="str">
        <f>IF(OR(X508="",$G508=""),"",MAX($AJ$7:$AN507,$AJ508:AK508)+1)</f>
        <v/>
      </c>
      <c r="AM508" s="85" t="str">
        <f>IF(OR(Z508="",$G508=""),"",MAX($AJ$7:$AN507,$AJ508:AL508)+1)</f>
        <v/>
      </c>
      <c r="AN508" s="85" t="str">
        <f>IF(OR(AB508="",$G508=""),"",MAX($AJ$7:$AN507,$AJ508:AM508)+1)</f>
        <v/>
      </c>
      <c r="AP508" s="85" t="str">
        <f>IF($G508="","",MAX($AP$7:$AP507)+1)</f>
        <v/>
      </c>
      <c r="AQ508" s="85" t="str">
        <f>IF($G508="","",IF($Q508="","",RANK($Q508,$Q$8:$Q$1000,1)+COUNTIFS($Q$8:$Q508,$Q508)-1))</f>
        <v/>
      </c>
      <c r="AR508" s="85" t="str">
        <f>IF($G508="","",IF($AW508="","",RANK($AW508,$AW$8:$AW$1000,1)+COUNTIFS($AW$8:$AW508,$AW508)-1))</f>
        <v/>
      </c>
      <c r="AS508" s="85" t="str">
        <f>IF($G508="","",IF($AX508="","",RANK($AX508,$AX$8:$AX$1000,1)+COUNTIFS($AX$8:$AX508,$AX508)-1))</f>
        <v/>
      </c>
      <c r="AU508" s="85" t="str">
        <f t="shared" si="29"/>
        <v/>
      </c>
      <c r="AW508" s="209" t="str">
        <f ca="1">IF($G508="","",IF($Q508="","",IF(AND($S508&lt;1,$Q508&lt;TODAY()),$Q508,"")))</f>
        <v/>
      </c>
      <c r="AX508" s="209" t="str">
        <f t="shared" ca="1" si="31"/>
        <v/>
      </c>
    </row>
    <row r="509" spans="1:50">
      <c r="A509" s="20" t="str">
        <f>IF('יעדים משרדיים ותקשובים'!$E$7="","",'יעדים משרדיים ותקשובים'!$E$7)</f>
        <v>משרד ראש הממשלה</v>
      </c>
      <c r="B509" s="20" t="str">
        <f>IF('יעדים משרדיים ותקשובים'!$I$9="","",'יעדים משרדיים ותקשובים'!$I$9)</f>
        <v>pmo</v>
      </c>
      <c r="C509" s="26">
        <f>ROWS($C$7:$C508)</f>
        <v>502</v>
      </c>
      <c r="D509" s="26" t="str">
        <f>IF(E509="","",INDEX('פעילויות המשרד'!$D$8:$D$150,MATCH(E509,'פעילויות המשרד'!$E$8:$E$150,0)))</f>
        <v/>
      </c>
      <c r="E509" s="17"/>
      <c r="F509" s="26" t="str">
        <f>IF(G509="","",COUNTIFS($D$8:$D509,$D509))</f>
        <v/>
      </c>
      <c r="G509" s="344" t="str">
        <f>IF(OR($E509="",$H509=""),"",IFERROR(CONCATENATE($D509,".",COUNTIFS($D$8:$D509,$D509)),"טעות בהזנה"))</f>
        <v/>
      </c>
      <c r="H509" s="99"/>
      <c r="I509" s="275" t="str">
        <f>IF($E509="","",IF($D509="","",INDEX('פעילויות המשרד'!G:G,MATCH($D509,'פעילויות המשרד'!$D:$D,0))))</f>
        <v/>
      </c>
      <c r="J509" s="275" t="str">
        <f>IF($E509="","",IF($D509="","",INDEX('פעילויות המשרד'!H:H,MATCH($D509,'פעילויות המשרד'!$D:$D,0))))</f>
        <v/>
      </c>
      <c r="K509" s="275" t="str">
        <f>IF($E509="","",IF($D509="","",INDEX('פעילויות המשרד'!K:K,MATCH($D509,'פעילויות המשרד'!$D:$D,0))))</f>
        <v/>
      </c>
      <c r="L509" s="275" t="str">
        <f>IF($E509="","",IF($D509="","",INDEX('פעילויות המשרד'!L:L,MATCH($D509,'פעילויות המשרד'!$D:$D,0))))</f>
        <v/>
      </c>
      <c r="M509" s="275" t="str">
        <f>IF($E509="","",IF($D509="","",INDEX('פעילויות המשרד'!X:X,MATCH($D509,'פעילויות המשרד'!$D:$D,0))))</f>
        <v/>
      </c>
      <c r="N509" s="99"/>
      <c r="O509" s="99"/>
      <c r="P509" s="100"/>
      <c r="Q509" s="100"/>
      <c r="R509" s="98"/>
      <c r="S509" s="101"/>
      <c r="T509" s="99"/>
      <c r="U509" s="103"/>
      <c r="V509" s="99"/>
      <c r="W509" s="103"/>
      <c r="X509" s="99"/>
      <c r="Y509" s="103"/>
      <c r="Z509" s="99"/>
      <c r="AA509" s="103"/>
      <c r="AB509" s="99"/>
      <c r="AC509" s="103"/>
      <c r="AD509" s="121" t="str">
        <f t="shared" si="28"/>
        <v/>
      </c>
      <c r="AE509" s="92"/>
      <c r="AI509" s="26">
        <f>ROWS($AI$7:$AI508)</f>
        <v>502</v>
      </c>
      <c r="AJ509" s="85" t="str">
        <f>IF(OR($T509="",$G509=""),"",MAX($AJ$7:$AN508)+1)</f>
        <v/>
      </c>
      <c r="AK509" s="85" t="str">
        <f>IF(OR(V509="",$G509=""),"",MAX($AJ$7:$AN508,$AJ509:AJ509)+1)</f>
        <v/>
      </c>
      <c r="AL509" s="85" t="str">
        <f>IF(OR(X509="",$G509=""),"",MAX($AJ$7:$AN508,$AJ509:AK509)+1)</f>
        <v/>
      </c>
      <c r="AM509" s="85" t="str">
        <f>IF(OR(Z509="",$G509=""),"",MAX($AJ$7:$AN508,$AJ509:AL509)+1)</f>
        <v/>
      </c>
      <c r="AN509" s="85" t="str">
        <f>IF(OR(AB509="",$G509=""),"",MAX($AJ$7:$AN508,$AJ509:AM509)+1)</f>
        <v/>
      </c>
      <c r="AP509" s="85" t="str">
        <f>IF($G509="","",MAX($AP$7:$AP508)+1)</f>
        <v/>
      </c>
      <c r="AQ509" s="85" t="str">
        <f>IF($G509="","",IF($Q509="","",RANK($Q509,$Q$8:$Q$1000,1)+COUNTIFS($Q$8:$Q509,$Q509)-1))</f>
        <v/>
      </c>
      <c r="AR509" s="85" t="str">
        <f>IF($G509="","",IF($AW509="","",RANK($AW509,$AW$8:$AW$1000,1)+COUNTIFS($AW$8:$AW509,$AW509)-1))</f>
        <v/>
      </c>
      <c r="AS509" s="85" t="str">
        <f>IF($G509="","",IF($AX509="","",RANK($AX509,$AX$8:$AX$1000,1)+COUNTIFS($AX$8:$AX509,$AX509)-1))</f>
        <v/>
      </c>
      <c r="AU509" s="85" t="str">
        <f t="shared" si="29"/>
        <v/>
      </c>
      <c r="AW509" s="209" t="str">
        <f ca="1">IF($G509="","",IF($Q509="","",IF(AND($S509&lt;1,$Q509&lt;TODAY()),$Q509,"")))</f>
        <v/>
      </c>
      <c r="AX509" s="209" t="str">
        <f t="shared" ca="1" si="31"/>
        <v/>
      </c>
    </row>
    <row r="510" spans="1:50">
      <c r="A510" s="20" t="str">
        <f>IF('יעדים משרדיים ותקשובים'!$E$7="","",'יעדים משרדיים ותקשובים'!$E$7)</f>
        <v>משרד ראש הממשלה</v>
      </c>
      <c r="B510" s="20" t="str">
        <f>IF('יעדים משרדיים ותקשובים'!$I$9="","",'יעדים משרדיים ותקשובים'!$I$9)</f>
        <v>pmo</v>
      </c>
      <c r="C510" s="26">
        <f>ROWS($C$7:$C509)</f>
        <v>503</v>
      </c>
      <c r="D510" s="26" t="str">
        <f>IF(E510="","",INDEX('פעילויות המשרד'!$D$8:$D$150,MATCH(E510,'פעילויות המשרד'!$E$8:$E$150,0)))</f>
        <v/>
      </c>
      <c r="E510" s="17"/>
      <c r="F510" s="26" t="str">
        <f>IF(G510="","",COUNTIFS($D$8:$D510,$D510))</f>
        <v/>
      </c>
      <c r="G510" s="344" t="str">
        <f>IF(OR($E510="",$H510=""),"",IFERROR(CONCATENATE($D510,".",COUNTIFS($D$8:$D510,$D510)),"טעות בהזנה"))</f>
        <v/>
      </c>
      <c r="H510" s="99"/>
      <c r="I510" s="275" t="str">
        <f>IF($E510="","",IF($D510="","",INDEX('פעילויות המשרד'!G:G,MATCH($D510,'פעילויות המשרד'!$D:$D,0))))</f>
        <v/>
      </c>
      <c r="J510" s="275" t="str">
        <f>IF($E510="","",IF($D510="","",INDEX('פעילויות המשרד'!H:H,MATCH($D510,'פעילויות המשרד'!$D:$D,0))))</f>
        <v/>
      </c>
      <c r="K510" s="275" t="str">
        <f>IF($E510="","",IF($D510="","",INDEX('פעילויות המשרד'!K:K,MATCH($D510,'פעילויות המשרד'!$D:$D,0))))</f>
        <v/>
      </c>
      <c r="L510" s="275" t="str">
        <f>IF($E510="","",IF($D510="","",INDEX('פעילויות המשרד'!L:L,MATCH($D510,'פעילויות המשרד'!$D:$D,0))))</f>
        <v/>
      </c>
      <c r="M510" s="275" t="str">
        <f>IF($E510="","",IF($D510="","",INDEX('פעילויות המשרד'!X:X,MATCH($D510,'פעילויות המשרד'!$D:$D,0))))</f>
        <v/>
      </c>
      <c r="N510" s="99"/>
      <c r="O510" s="99"/>
      <c r="P510" s="100"/>
      <c r="Q510" s="100"/>
      <c r="R510" s="98"/>
      <c r="S510" s="101"/>
      <c r="T510" s="99"/>
      <c r="U510" s="103"/>
      <c r="V510" s="99"/>
      <c r="W510" s="103"/>
      <c r="X510" s="99"/>
      <c r="Y510" s="103"/>
      <c r="Z510" s="99"/>
      <c r="AA510" s="103"/>
      <c r="AB510" s="99"/>
      <c r="AC510" s="103"/>
      <c r="AD510" s="121" t="str">
        <f t="shared" si="28"/>
        <v/>
      </c>
      <c r="AE510" s="92"/>
      <c r="AI510" s="26">
        <f>ROWS($AI$7:$AI509)</f>
        <v>503</v>
      </c>
      <c r="AJ510" s="85" t="str">
        <f>IF(OR($T510="",$G510=""),"",MAX($AJ$7:$AN509)+1)</f>
        <v/>
      </c>
      <c r="AK510" s="85" t="str">
        <f>IF(OR(V510="",$G510=""),"",MAX($AJ$7:$AN509,$AJ510:AJ510)+1)</f>
        <v/>
      </c>
      <c r="AL510" s="85" t="str">
        <f>IF(OR(X510="",$G510=""),"",MAX($AJ$7:$AN509,$AJ510:AK510)+1)</f>
        <v/>
      </c>
      <c r="AM510" s="85" t="str">
        <f>IF(OR(Z510="",$G510=""),"",MAX($AJ$7:$AN509,$AJ510:AL510)+1)</f>
        <v/>
      </c>
      <c r="AN510" s="85" t="str">
        <f>IF(OR(AB510="",$G510=""),"",MAX($AJ$7:$AN509,$AJ510:AM510)+1)</f>
        <v/>
      </c>
      <c r="AP510" s="85" t="str">
        <f>IF($G510="","",MAX($AP$7:$AP509)+1)</f>
        <v/>
      </c>
      <c r="AQ510" s="85" t="str">
        <f>IF($G510="","",IF($Q510="","",RANK($Q510,$Q$8:$Q$1000,1)+COUNTIFS($Q$8:$Q510,$Q510)-1))</f>
        <v/>
      </c>
      <c r="AR510" s="85" t="str">
        <f>IF($G510="","",IF($AW510="","",RANK($AW510,$AW$8:$AW$1000,1)+COUNTIFS($AW$8:$AW510,$AW510)-1))</f>
        <v/>
      </c>
      <c r="AS510" s="85" t="str">
        <f>IF($G510="","",IF($AX510="","",RANK($AX510,$AX$8:$AX$1000,1)+COUNTIFS($AX$8:$AX510,$AX510)-1))</f>
        <v/>
      </c>
      <c r="AU510" s="85" t="str">
        <f t="shared" si="29"/>
        <v/>
      </c>
      <c r="AW510" s="209" t="str">
        <f ca="1">IF($G510="","",IF($Q510="","",IF(AND($S510&lt;1,$Q510&lt;TODAY()),$Q510,"")))</f>
        <v/>
      </c>
      <c r="AX510" s="209" t="str">
        <f t="shared" ca="1" si="31"/>
        <v/>
      </c>
    </row>
    <row r="511" spans="1:50">
      <c r="A511" s="20" t="str">
        <f>IF('יעדים משרדיים ותקשובים'!$E$7="","",'יעדים משרדיים ותקשובים'!$E$7)</f>
        <v>משרד ראש הממשלה</v>
      </c>
      <c r="B511" s="20" t="str">
        <f>IF('יעדים משרדיים ותקשובים'!$I$9="","",'יעדים משרדיים ותקשובים'!$I$9)</f>
        <v>pmo</v>
      </c>
      <c r="C511" s="26">
        <f>ROWS($C$7:$C510)</f>
        <v>504</v>
      </c>
      <c r="D511" s="26" t="str">
        <f>IF(E511="","",INDEX('פעילויות המשרד'!$D$8:$D$150,MATCH(E511,'פעילויות המשרד'!$E$8:$E$150,0)))</f>
        <v/>
      </c>
      <c r="E511" s="17"/>
      <c r="F511" s="26" t="str">
        <f>IF(G511="","",COUNTIFS($D$8:$D511,$D511))</f>
        <v/>
      </c>
      <c r="G511" s="344" t="str">
        <f>IF(OR($E511="",$H511=""),"",IFERROR(CONCATENATE($D511,".",COUNTIFS($D$8:$D511,$D511)),"טעות בהזנה"))</f>
        <v/>
      </c>
      <c r="H511" s="99"/>
      <c r="I511" s="275" t="str">
        <f>IF($E511="","",IF($D511="","",INDEX('פעילויות המשרד'!G:G,MATCH($D511,'פעילויות המשרד'!$D:$D,0))))</f>
        <v/>
      </c>
      <c r="J511" s="275" t="str">
        <f>IF($E511="","",IF($D511="","",INDEX('פעילויות המשרד'!H:H,MATCH($D511,'פעילויות המשרד'!$D:$D,0))))</f>
        <v/>
      </c>
      <c r="K511" s="275" t="str">
        <f>IF($E511="","",IF($D511="","",INDEX('פעילויות המשרד'!K:K,MATCH($D511,'פעילויות המשרד'!$D:$D,0))))</f>
        <v/>
      </c>
      <c r="L511" s="275" t="str">
        <f>IF($E511="","",IF($D511="","",INDEX('פעילויות המשרד'!L:L,MATCH($D511,'פעילויות המשרד'!$D:$D,0))))</f>
        <v/>
      </c>
      <c r="M511" s="275" t="str">
        <f>IF($E511="","",IF($D511="","",INDEX('פעילויות המשרד'!X:X,MATCH($D511,'פעילויות המשרד'!$D:$D,0))))</f>
        <v/>
      </c>
      <c r="N511" s="102"/>
      <c r="O511" s="102"/>
      <c r="P511" s="100"/>
      <c r="Q511" s="100"/>
      <c r="R511" s="98"/>
      <c r="S511" s="101"/>
      <c r="T511" s="99"/>
      <c r="U511" s="103"/>
      <c r="V511" s="99"/>
      <c r="W511" s="103"/>
      <c r="X511" s="99"/>
      <c r="Y511" s="103"/>
      <c r="Z511" s="99"/>
      <c r="AA511" s="103"/>
      <c r="AB511" s="99"/>
      <c r="AC511" s="103"/>
      <c r="AD511" s="121" t="str">
        <f t="shared" si="28"/>
        <v/>
      </c>
      <c r="AE511" s="17"/>
      <c r="AI511" s="26">
        <f>ROWS($AI$7:$AI510)</f>
        <v>504</v>
      </c>
      <c r="AJ511" s="85" t="str">
        <f>IF(OR($T511="",$G511=""),"",MAX($AJ$7:$AN510)+1)</f>
        <v/>
      </c>
      <c r="AK511" s="85" t="str">
        <f>IF(OR(V511="",$G511=""),"",MAX($AJ$7:$AN510,$AJ511:AJ511)+1)</f>
        <v/>
      </c>
      <c r="AL511" s="85" t="str">
        <f>IF(OR(X511="",$G511=""),"",MAX($AJ$7:$AN510,$AJ511:AK511)+1)</f>
        <v/>
      </c>
      <c r="AM511" s="85" t="str">
        <f>IF(OR(Z511="",$G511=""),"",MAX($AJ$7:$AN510,$AJ511:AL511)+1)</f>
        <v/>
      </c>
      <c r="AN511" s="85" t="str">
        <f>IF(OR(AB511="",$G511=""),"",MAX($AJ$7:$AN510,$AJ511:AM511)+1)</f>
        <v/>
      </c>
      <c r="AP511" s="85" t="str">
        <f>IF($G511="","",MAX($AP$7:$AP510)+1)</f>
        <v/>
      </c>
      <c r="AQ511" s="85" t="str">
        <f>IF($G511="","",IF($Q511="","",RANK($Q511,$Q$8:$Q$1000,1)+COUNTIFS($Q$8:$Q511,$Q511)-1))</f>
        <v/>
      </c>
      <c r="AR511" s="85" t="str">
        <f>IF($G511="","",IF($AW511="","",RANK($AW511,$AW$8:$AW$1000,1)+COUNTIFS($AW$8:$AW511,$AW511)-1))</f>
        <v/>
      </c>
      <c r="AS511" s="85" t="str">
        <f>IF($G511="","",IF($AX511="","",RANK($AX511,$AX$8:$AX$1000,1)+COUNTIFS($AX$8:$AX511,$AX511)-1))</f>
        <v/>
      </c>
      <c r="AU511" s="85" t="str">
        <f t="shared" si="29"/>
        <v/>
      </c>
      <c r="AW511" s="209" t="str">
        <f ca="1">IF($G511="","",IF($Q511="","",IF(AND($S511&lt;1,$Q511&lt;TODAY()),$Q511,"")))</f>
        <v/>
      </c>
      <c r="AX511" s="209" t="str">
        <f t="shared" ca="1" si="31"/>
        <v/>
      </c>
    </row>
    <row r="512" spans="1:50">
      <c r="A512" s="20" t="str">
        <f>IF('יעדים משרדיים ותקשובים'!$E$7="","",'יעדים משרדיים ותקשובים'!$E$7)</f>
        <v>משרד ראש הממשלה</v>
      </c>
      <c r="B512" s="20" t="str">
        <f>IF('יעדים משרדיים ותקשובים'!$I$9="","",'יעדים משרדיים ותקשובים'!$I$9)</f>
        <v>pmo</v>
      </c>
      <c r="C512" s="26">
        <f>ROWS($C$7:$C511)</f>
        <v>505</v>
      </c>
      <c r="D512" s="26" t="str">
        <f>IF(E512="","",INDEX('פעילויות המשרד'!$D$8:$D$150,MATCH(E512,'פעילויות המשרד'!$E$8:$E$150,0)))</f>
        <v/>
      </c>
      <c r="E512" s="17"/>
      <c r="F512" s="26" t="str">
        <f>IF(G512="","",COUNTIFS($D$8:$D512,$D512))</f>
        <v/>
      </c>
      <c r="G512" s="344" t="str">
        <f>IF(OR($E512="",$H512=""),"",IFERROR(CONCATENATE($D512,".",COUNTIFS($D$8:$D512,$D512)),"טעות בהזנה"))</f>
        <v/>
      </c>
      <c r="H512" s="99"/>
      <c r="I512" s="275" t="str">
        <f>IF($E512="","",IF($D512="","",INDEX('פעילויות המשרד'!G:G,MATCH($D512,'פעילויות המשרד'!$D:$D,0))))</f>
        <v/>
      </c>
      <c r="J512" s="275" t="str">
        <f>IF($E512="","",IF($D512="","",INDEX('פעילויות המשרד'!H:H,MATCH($D512,'פעילויות המשרד'!$D:$D,0))))</f>
        <v/>
      </c>
      <c r="K512" s="275" t="str">
        <f>IF($E512="","",IF($D512="","",INDEX('פעילויות המשרד'!K:K,MATCH($D512,'פעילויות המשרד'!$D:$D,0))))</f>
        <v/>
      </c>
      <c r="L512" s="275" t="str">
        <f>IF($E512="","",IF($D512="","",INDEX('פעילויות המשרד'!L:L,MATCH($D512,'פעילויות המשרד'!$D:$D,0))))</f>
        <v/>
      </c>
      <c r="M512" s="275" t="str">
        <f>IF($E512="","",IF($D512="","",INDEX('פעילויות המשרד'!X:X,MATCH($D512,'פעילויות המשרד'!$D:$D,0))))</f>
        <v/>
      </c>
      <c r="N512" s="102"/>
      <c r="O512" s="102"/>
      <c r="P512" s="100"/>
      <c r="Q512" s="100"/>
      <c r="R512" s="98"/>
      <c r="S512" s="101"/>
      <c r="T512" s="99"/>
      <c r="U512" s="103"/>
      <c r="V512" s="99"/>
      <c r="W512" s="103"/>
      <c r="X512" s="99"/>
      <c r="Y512" s="103"/>
      <c r="Z512" s="99"/>
      <c r="AA512" s="103"/>
      <c r="AB512" s="99"/>
      <c r="AC512" s="103"/>
      <c r="AD512" s="121" t="str">
        <f t="shared" si="28"/>
        <v/>
      </c>
      <c r="AE512" s="17"/>
      <c r="AI512" s="26">
        <f>ROWS($AI$7:$AI511)</f>
        <v>505</v>
      </c>
      <c r="AJ512" s="85" t="str">
        <f>IF(OR($T512="",$G512=""),"",MAX($AJ$7:$AN511)+1)</f>
        <v/>
      </c>
      <c r="AK512" s="85" t="str">
        <f>IF(OR(V512="",$G512=""),"",MAX($AJ$7:$AN511,$AJ512:AJ512)+1)</f>
        <v/>
      </c>
      <c r="AL512" s="85" t="str">
        <f>IF(OR(X512="",$G512=""),"",MAX($AJ$7:$AN511,$AJ512:AK512)+1)</f>
        <v/>
      </c>
      <c r="AM512" s="85" t="str">
        <f>IF(OR(Z512="",$G512=""),"",MAX($AJ$7:$AN511,$AJ512:AL512)+1)</f>
        <v/>
      </c>
      <c r="AN512" s="85" t="str">
        <f>IF(OR(AB512="",$G512=""),"",MAX($AJ$7:$AN511,$AJ512:AM512)+1)</f>
        <v/>
      </c>
      <c r="AP512" s="85" t="str">
        <f>IF($G512="","",MAX($AP$7:$AP511)+1)</f>
        <v/>
      </c>
      <c r="AQ512" s="85" t="str">
        <f>IF($G512="","",IF($Q512="","",RANK($Q512,$Q$8:$Q$1000,1)+COUNTIFS($Q$8:$Q512,$Q512)-1))</f>
        <v/>
      </c>
      <c r="AR512" s="85" t="str">
        <f>IF($G512="","",IF($AW512="","",RANK($AW512,$AW$8:$AW$1000,1)+COUNTIFS($AW$8:$AW512,$AW512)-1))</f>
        <v/>
      </c>
      <c r="AS512" s="85" t="str">
        <f>IF($G512="","",IF($AX512="","",RANK($AX512,$AX$8:$AX$1000,1)+COUNTIFS($AX$8:$AX512,$AX512)-1))</f>
        <v/>
      </c>
      <c r="AU512" s="85" t="str">
        <f t="shared" si="29"/>
        <v/>
      </c>
      <c r="AW512" s="209" t="str">
        <f ca="1">IF($G512="","",IF($Q512="","",IF(AND($S512&lt;1,$Q512&lt;TODAY()),$Q512,"")))</f>
        <v/>
      </c>
      <c r="AX512" s="209" t="str">
        <f t="shared" ca="1" si="31"/>
        <v/>
      </c>
    </row>
    <row r="513" spans="1:50">
      <c r="A513" s="20" t="str">
        <f>IF('יעדים משרדיים ותקשובים'!$E$7="","",'יעדים משרדיים ותקשובים'!$E$7)</f>
        <v>משרד ראש הממשלה</v>
      </c>
      <c r="B513" s="20" t="str">
        <f>IF('יעדים משרדיים ותקשובים'!$I$9="","",'יעדים משרדיים ותקשובים'!$I$9)</f>
        <v>pmo</v>
      </c>
      <c r="C513" s="26">
        <f>ROWS($C$7:$C512)</f>
        <v>506</v>
      </c>
      <c r="D513" s="26" t="str">
        <f>IF(E513="","",INDEX('פעילויות המשרד'!$D$8:$D$150,MATCH(E513,'פעילויות המשרד'!$E$8:$E$150,0)))</f>
        <v/>
      </c>
      <c r="E513" s="17"/>
      <c r="F513" s="26" t="str">
        <f>IF(G513="","",COUNTIFS($D$8:$D513,$D513))</f>
        <v/>
      </c>
      <c r="G513" s="344" t="str">
        <f>IF(OR($E513="",$H513=""),"",IFERROR(CONCATENATE($D513,".",COUNTIFS($D$8:$D513,$D513)),"טעות בהזנה"))</f>
        <v/>
      </c>
      <c r="H513" s="99"/>
      <c r="I513" s="275" t="str">
        <f>IF($E513="","",IF($D513="","",INDEX('פעילויות המשרד'!G:G,MATCH($D513,'פעילויות המשרד'!$D:$D,0))))</f>
        <v/>
      </c>
      <c r="J513" s="275" t="str">
        <f>IF($E513="","",IF($D513="","",INDEX('פעילויות המשרד'!H:H,MATCH($D513,'פעילויות המשרד'!$D:$D,0))))</f>
        <v/>
      </c>
      <c r="K513" s="275" t="str">
        <f>IF($E513="","",IF($D513="","",INDEX('פעילויות המשרד'!K:K,MATCH($D513,'פעילויות המשרד'!$D:$D,0))))</f>
        <v/>
      </c>
      <c r="L513" s="275" t="str">
        <f>IF($E513="","",IF($D513="","",INDEX('פעילויות המשרד'!L:L,MATCH($D513,'פעילויות המשרד'!$D:$D,0))))</f>
        <v/>
      </c>
      <c r="M513" s="275" t="str">
        <f>IF($E513="","",IF($D513="","",INDEX('פעילויות המשרד'!X:X,MATCH($D513,'פעילויות המשרד'!$D:$D,0))))</f>
        <v/>
      </c>
      <c r="N513" s="102"/>
      <c r="O513" s="102"/>
      <c r="P513" s="100"/>
      <c r="Q513" s="100"/>
      <c r="R513" s="98"/>
      <c r="S513" s="101"/>
      <c r="T513" s="99"/>
      <c r="U513" s="103"/>
      <c r="V513" s="99"/>
      <c r="W513" s="103"/>
      <c r="X513" s="99"/>
      <c r="Y513" s="103"/>
      <c r="Z513" s="99"/>
      <c r="AA513" s="103"/>
      <c r="AB513" s="99"/>
      <c r="AC513" s="103"/>
      <c r="AD513" s="121" t="str">
        <f t="shared" si="28"/>
        <v/>
      </c>
      <c r="AE513" s="17"/>
      <c r="AI513" s="26">
        <f>ROWS($AI$7:$AI512)</f>
        <v>506</v>
      </c>
      <c r="AJ513" s="85" t="str">
        <f>IF(OR($T513="",$G513=""),"",MAX($AJ$7:$AN512)+1)</f>
        <v/>
      </c>
      <c r="AK513" s="85" t="str">
        <f>IF(OR(V513="",$G513=""),"",MAX($AJ$7:$AN512,$AJ513:AJ513)+1)</f>
        <v/>
      </c>
      <c r="AL513" s="85" t="str">
        <f>IF(OR(X513="",$G513=""),"",MAX($AJ$7:$AN512,$AJ513:AK513)+1)</f>
        <v/>
      </c>
      <c r="AM513" s="85" t="str">
        <f>IF(OR(Z513="",$G513=""),"",MAX($AJ$7:$AN512,$AJ513:AL513)+1)</f>
        <v/>
      </c>
      <c r="AN513" s="85" t="str">
        <f>IF(OR(AB513="",$G513=""),"",MAX($AJ$7:$AN512,$AJ513:AM513)+1)</f>
        <v/>
      </c>
      <c r="AP513" s="85" t="str">
        <f>IF($G513="","",MAX($AP$7:$AP512)+1)</f>
        <v/>
      </c>
      <c r="AQ513" s="85" t="str">
        <f>IF($G513="","",IF($Q513="","",RANK($Q513,$Q$8:$Q$1000,1)+COUNTIFS($Q$8:$Q513,$Q513)-1))</f>
        <v/>
      </c>
      <c r="AR513" s="85" t="str">
        <f>IF($G513="","",IF($AW513="","",RANK($AW513,$AW$8:$AW$1000,1)+COUNTIFS($AW$8:$AW513,$AW513)-1))</f>
        <v/>
      </c>
      <c r="AS513" s="85" t="str">
        <f>IF($G513="","",IF($AX513="","",RANK($AX513,$AX$8:$AX$1000,1)+COUNTIFS($AX$8:$AX513,$AX513)-1))</f>
        <v/>
      </c>
      <c r="AU513" s="85" t="str">
        <f t="shared" si="29"/>
        <v/>
      </c>
      <c r="AW513" s="209" t="str">
        <f t="shared" ref="AW513:AW576" ca="1" si="32">IF($G513="","",IF($Q513="","",IF(AND($S513&lt;1,$Q523&gt;TODAY()),$Q513,"")))</f>
        <v/>
      </c>
      <c r="AX513" s="209" t="str">
        <f t="shared" ca="1" si="31"/>
        <v/>
      </c>
    </row>
    <row r="514" spans="1:50">
      <c r="A514" s="20" t="str">
        <f>IF('יעדים משרדיים ותקשובים'!$E$7="","",'יעדים משרדיים ותקשובים'!$E$7)</f>
        <v>משרד ראש הממשלה</v>
      </c>
      <c r="B514" s="20" t="str">
        <f>IF('יעדים משרדיים ותקשובים'!$I$9="","",'יעדים משרדיים ותקשובים'!$I$9)</f>
        <v>pmo</v>
      </c>
      <c r="C514" s="26">
        <f>ROWS($C$7:$C513)</f>
        <v>507</v>
      </c>
      <c r="D514" s="26" t="str">
        <f>IF(E514="","",INDEX('פעילויות המשרד'!$D$8:$D$150,MATCH(E514,'פעילויות המשרד'!$E$8:$E$150,0)))</f>
        <v/>
      </c>
      <c r="E514" s="17"/>
      <c r="F514" s="26" t="str">
        <f>IF(G514="","",COUNTIFS($D$8:$D514,$D514))</f>
        <v/>
      </c>
      <c r="G514" s="344" t="str">
        <f>IF(OR($E514="",$H514=""),"",IFERROR(CONCATENATE($D514,".",COUNTIFS($D$8:$D514,$D514)),"טעות בהזנה"))</f>
        <v/>
      </c>
      <c r="H514" s="99"/>
      <c r="I514" s="275" t="str">
        <f>IF($E514="","",IF($D514="","",INDEX('פעילויות המשרד'!G:G,MATCH($D514,'פעילויות המשרד'!$D:$D,0))))</f>
        <v/>
      </c>
      <c r="J514" s="275" t="str">
        <f>IF($E514="","",IF($D514="","",INDEX('פעילויות המשרד'!H:H,MATCH($D514,'פעילויות המשרד'!$D:$D,0))))</f>
        <v/>
      </c>
      <c r="K514" s="275" t="str">
        <f>IF($E514="","",IF($D514="","",INDEX('פעילויות המשרד'!K:K,MATCH($D514,'פעילויות המשרד'!$D:$D,0))))</f>
        <v/>
      </c>
      <c r="L514" s="275" t="str">
        <f>IF($E514="","",IF($D514="","",INDEX('פעילויות המשרד'!L:L,MATCH($D514,'פעילויות המשרד'!$D:$D,0))))</f>
        <v/>
      </c>
      <c r="M514" s="275" t="str">
        <f>IF($E514="","",IF($D514="","",INDEX('פעילויות המשרד'!X:X,MATCH($D514,'פעילויות המשרד'!$D:$D,0))))</f>
        <v/>
      </c>
      <c r="N514" s="102"/>
      <c r="O514" s="102"/>
      <c r="P514" s="100"/>
      <c r="Q514" s="100"/>
      <c r="R514" s="98"/>
      <c r="S514" s="101"/>
      <c r="T514" s="99"/>
      <c r="U514" s="103"/>
      <c r="V514" s="99"/>
      <c r="W514" s="103"/>
      <c r="X514" s="99"/>
      <c r="Y514" s="103"/>
      <c r="Z514" s="99"/>
      <c r="AA514" s="103"/>
      <c r="AB514" s="99"/>
      <c r="AC514" s="103"/>
      <c r="AD514" s="121" t="str">
        <f t="shared" si="28"/>
        <v/>
      </c>
      <c r="AE514" s="17"/>
      <c r="AI514" s="26">
        <f>ROWS($AI$7:$AI513)</f>
        <v>507</v>
      </c>
      <c r="AJ514" s="85" t="str">
        <f>IF(OR($T514="",$G514=""),"",MAX($AJ$7:$AN513)+1)</f>
        <v/>
      </c>
      <c r="AK514" s="85" t="str">
        <f>IF(OR(V514="",$G514=""),"",MAX($AJ$7:$AN513,$AJ514:AJ514)+1)</f>
        <v/>
      </c>
      <c r="AL514" s="85" t="str">
        <f>IF(OR(X514="",$G514=""),"",MAX($AJ$7:$AN513,$AJ514:AK514)+1)</f>
        <v/>
      </c>
      <c r="AM514" s="85" t="str">
        <f>IF(OR(Z514="",$G514=""),"",MAX($AJ$7:$AN513,$AJ514:AL514)+1)</f>
        <v/>
      </c>
      <c r="AN514" s="85" t="str">
        <f>IF(OR(AB514="",$G514=""),"",MAX($AJ$7:$AN513,$AJ514:AM514)+1)</f>
        <v/>
      </c>
      <c r="AP514" s="85" t="str">
        <f>IF($G514="","",MAX($AP$7:$AP513)+1)</f>
        <v/>
      </c>
      <c r="AQ514" s="85" t="str">
        <f>IF($G514="","",IF($Q514="","",RANK($Q514,$Q$8:$Q$1000,1)+COUNTIFS($Q$8:$Q514,$Q514)-1))</f>
        <v/>
      </c>
      <c r="AR514" s="85" t="str">
        <f>IF($G514="","",IF($AW514="","",RANK($AW514,$AW$8:$AW$1000,1)+COUNTIFS($AW$8:$AW514,$AW514)-1))</f>
        <v/>
      </c>
      <c r="AS514" s="85" t="str">
        <f>IF($G514="","",IF($AX514="","",RANK($AX514,$AX$8:$AX$1000,1)+COUNTIFS($AX$8:$AX514,$AX514)-1))</f>
        <v/>
      </c>
      <c r="AU514" s="85" t="str">
        <f t="shared" si="29"/>
        <v/>
      </c>
      <c r="AW514" s="209" t="str">
        <f t="shared" ca="1" si="32"/>
        <v/>
      </c>
      <c r="AX514" s="209" t="str">
        <f t="shared" ca="1" si="31"/>
        <v/>
      </c>
    </row>
    <row r="515" spans="1:50">
      <c r="A515" s="20" t="str">
        <f>IF('יעדים משרדיים ותקשובים'!$E$7="","",'יעדים משרדיים ותקשובים'!$E$7)</f>
        <v>משרד ראש הממשלה</v>
      </c>
      <c r="B515" s="20" t="str">
        <f>IF('יעדים משרדיים ותקשובים'!$I$9="","",'יעדים משרדיים ותקשובים'!$I$9)</f>
        <v>pmo</v>
      </c>
      <c r="C515" s="26">
        <f>ROWS($C$7:$C514)</f>
        <v>508</v>
      </c>
      <c r="D515" s="26" t="str">
        <f>IF(E515="","",INDEX('פעילויות המשרד'!$D$8:$D$150,MATCH(E515,'פעילויות המשרד'!$E$8:$E$150,0)))</f>
        <v/>
      </c>
      <c r="E515" s="17"/>
      <c r="F515" s="26" t="str">
        <f>IF(G515="","",COUNTIFS($D$8:$D515,$D515))</f>
        <v/>
      </c>
      <c r="G515" s="344" t="str">
        <f>IF(OR($E515="",$H515=""),"",IFERROR(CONCATENATE($D515,".",COUNTIFS($D$8:$D515,$D515)),"טעות בהזנה"))</f>
        <v/>
      </c>
      <c r="H515" s="99"/>
      <c r="I515" s="275" t="str">
        <f>IF($E515="","",IF($D515="","",INDEX('פעילויות המשרד'!G:G,MATCH($D515,'פעילויות המשרד'!$D:$D,0))))</f>
        <v/>
      </c>
      <c r="J515" s="275" t="str">
        <f>IF($E515="","",IF($D515="","",INDEX('פעילויות המשרד'!H:H,MATCH($D515,'פעילויות המשרד'!$D:$D,0))))</f>
        <v/>
      </c>
      <c r="K515" s="275" t="str">
        <f>IF($E515="","",IF($D515="","",INDEX('פעילויות המשרד'!K:K,MATCH($D515,'פעילויות המשרד'!$D:$D,0))))</f>
        <v/>
      </c>
      <c r="L515" s="275" t="str">
        <f>IF($E515="","",IF($D515="","",INDEX('פעילויות המשרד'!L:L,MATCH($D515,'פעילויות המשרד'!$D:$D,0))))</f>
        <v/>
      </c>
      <c r="M515" s="275" t="str">
        <f>IF($E515="","",IF($D515="","",INDEX('פעילויות המשרד'!X:X,MATCH($D515,'פעילויות המשרד'!$D:$D,0))))</f>
        <v/>
      </c>
      <c r="N515" s="102"/>
      <c r="O515" s="102"/>
      <c r="P515" s="100"/>
      <c r="Q515" s="100"/>
      <c r="R515" s="98"/>
      <c r="S515" s="101"/>
      <c r="T515" s="99"/>
      <c r="U515" s="103"/>
      <c r="V515" s="99"/>
      <c r="W515" s="103"/>
      <c r="X515" s="99"/>
      <c r="Y515" s="103"/>
      <c r="Z515" s="99"/>
      <c r="AA515" s="103"/>
      <c r="AB515" s="99"/>
      <c r="AC515" s="103"/>
      <c r="AD515" s="121" t="str">
        <f t="shared" si="28"/>
        <v/>
      </c>
      <c r="AE515" s="17"/>
      <c r="AI515" s="26">
        <f>ROWS($AI$7:$AI514)</f>
        <v>508</v>
      </c>
      <c r="AJ515" s="85" t="str">
        <f>IF(OR($T515="",$G515=""),"",MAX($AJ$7:$AN514)+1)</f>
        <v/>
      </c>
      <c r="AK515" s="85" t="str">
        <f>IF(OR(V515="",$G515=""),"",MAX($AJ$7:$AN514,$AJ515:AJ515)+1)</f>
        <v/>
      </c>
      <c r="AL515" s="85" t="str">
        <f>IF(OR(X515="",$G515=""),"",MAX($AJ$7:$AN514,$AJ515:AK515)+1)</f>
        <v/>
      </c>
      <c r="AM515" s="85" t="str">
        <f>IF(OR(Z515="",$G515=""),"",MAX($AJ$7:$AN514,$AJ515:AL515)+1)</f>
        <v/>
      </c>
      <c r="AN515" s="85" t="str">
        <f>IF(OR(AB515="",$G515=""),"",MAX($AJ$7:$AN514,$AJ515:AM515)+1)</f>
        <v/>
      </c>
      <c r="AP515" s="85" t="str">
        <f>IF($G515="","",MAX($AP$7:$AP514)+1)</f>
        <v/>
      </c>
      <c r="AQ515" s="85" t="str">
        <f>IF($G515="","",IF($Q515="","",RANK($Q515,$Q$8:$Q$1000,1)+COUNTIFS($Q$8:$Q515,$Q515)-1))</f>
        <v/>
      </c>
      <c r="AR515" s="85" t="str">
        <f>IF($G515="","",IF($AW515="","",RANK($AW515,$AW$8:$AW$1000,1)+COUNTIFS($AW$8:$AW515,$AW515)-1))</f>
        <v/>
      </c>
      <c r="AS515" s="85" t="str">
        <f>IF($G515="","",IF($AX515="","",RANK($AX515,$AX$8:$AX$1000,1)+COUNTIFS($AX$8:$AX515,$AX515)-1))</f>
        <v/>
      </c>
      <c r="AU515" s="85" t="str">
        <f t="shared" si="29"/>
        <v/>
      </c>
      <c r="AW515" s="209" t="str">
        <f t="shared" ca="1" si="32"/>
        <v/>
      </c>
      <c r="AX515" s="209" t="str">
        <f t="shared" ca="1" si="31"/>
        <v/>
      </c>
    </row>
    <row r="516" spans="1:50">
      <c r="A516" s="20" t="str">
        <f>IF('יעדים משרדיים ותקשובים'!$E$7="","",'יעדים משרדיים ותקשובים'!$E$7)</f>
        <v>משרד ראש הממשלה</v>
      </c>
      <c r="B516" s="20" t="str">
        <f>IF('יעדים משרדיים ותקשובים'!$I$9="","",'יעדים משרדיים ותקשובים'!$I$9)</f>
        <v>pmo</v>
      </c>
      <c r="C516" s="26">
        <f>ROWS($C$7:$C515)</f>
        <v>509</v>
      </c>
      <c r="D516" s="26" t="str">
        <f>IF(E516="","",INDEX('פעילויות המשרד'!$D$8:$D$150,MATCH(E516,'פעילויות המשרד'!$E$8:$E$150,0)))</f>
        <v/>
      </c>
      <c r="E516" s="17"/>
      <c r="F516" s="26" t="str">
        <f>IF(G516="","",COUNTIFS($D$8:$D516,$D516))</f>
        <v/>
      </c>
      <c r="G516" s="344" t="str">
        <f>IF(OR($E516="",$H516=""),"",IFERROR(CONCATENATE($D516,".",COUNTIFS($D$8:$D516,$D516)),"טעות בהזנה"))</f>
        <v/>
      </c>
      <c r="H516" s="99"/>
      <c r="I516" s="275" t="str">
        <f>IF($E516="","",IF($D516="","",INDEX('פעילויות המשרד'!G:G,MATCH($D516,'פעילויות המשרד'!$D:$D,0))))</f>
        <v/>
      </c>
      <c r="J516" s="275" t="str">
        <f>IF($E516="","",IF($D516="","",INDEX('פעילויות המשרד'!H:H,MATCH($D516,'פעילויות המשרד'!$D:$D,0))))</f>
        <v/>
      </c>
      <c r="K516" s="275" t="str">
        <f>IF($E516="","",IF($D516="","",INDEX('פעילויות המשרד'!K:K,MATCH($D516,'פעילויות המשרד'!$D:$D,0))))</f>
        <v/>
      </c>
      <c r="L516" s="275" t="str">
        <f>IF($E516="","",IF($D516="","",INDEX('פעילויות המשרד'!L:L,MATCH($D516,'פעילויות המשרד'!$D:$D,0))))</f>
        <v/>
      </c>
      <c r="M516" s="275" t="str">
        <f>IF($E516="","",IF($D516="","",INDEX('פעילויות המשרד'!X:X,MATCH($D516,'פעילויות המשרד'!$D:$D,0))))</f>
        <v/>
      </c>
      <c r="N516" s="102"/>
      <c r="O516" s="102"/>
      <c r="P516" s="100"/>
      <c r="Q516" s="100"/>
      <c r="R516" s="98"/>
      <c r="S516" s="101"/>
      <c r="T516" s="99"/>
      <c r="U516" s="103"/>
      <c r="V516" s="99"/>
      <c r="W516" s="103"/>
      <c r="X516" s="99"/>
      <c r="Y516" s="103"/>
      <c r="Z516" s="99"/>
      <c r="AA516" s="103"/>
      <c r="AB516" s="99"/>
      <c r="AC516" s="103"/>
      <c r="AD516" s="121" t="str">
        <f t="shared" si="28"/>
        <v/>
      </c>
      <c r="AE516" s="17"/>
      <c r="AI516" s="26">
        <f>ROWS($AI$7:$AI515)</f>
        <v>509</v>
      </c>
      <c r="AJ516" s="85" t="str">
        <f>IF(OR($T516="",$G516=""),"",MAX($AJ$7:$AN515)+1)</f>
        <v/>
      </c>
      <c r="AK516" s="85" t="str">
        <f>IF(OR(V516="",$G516=""),"",MAX($AJ$7:$AN515,$AJ516:AJ516)+1)</f>
        <v/>
      </c>
      <c r="AL516" s="85" t="str">
        <f>IF(OR(X516="",$G516=""),"",MAX($AJ$7:$AN515,$AJ516:AK516)+1)</f>
        <v/>
      </c>
      <c r="AM516" s="85" t="str">
        <f>IF(OR(Z516="",$G516=""),"",MAX($AJ$7:$AN515,$AJ516:AL516)+1)</f>
        <v/>
      </c>
      <c r="AN516" s="85" t="str">
        <f>IF(OR(AB516="",$G516=""),"",MAX($AJ$7:$AN515,$AJ516:AM516)+1)</f>
        <v/>
      </c>
      <c r="AP516" s="85" t="str">
        <f>IF($G516="","",MAX($AP$7:$AP515)+1)</f>
        <v/>
      </c>
      <c r="AQ516" s="85" t="str">
        <f>IF($G516="","",IF($Q516="","",RANK($Q516,$Q$8:$Q$1000,1)+COUNTIFS($Q$8:$Q516,$Q516)-1))</f>
        <v/>
      </c>
      <c r="AR516" s="85" t="str">
        <f>IF($G516="","",IF($AW516="","",RANK($AW516,$AW$8:$AW$1000,1)+COUNTIFS($AW$8:$AW516,$AW516)-1))</f>
        <v/>
      </c>
      <c r="AS516" s="85" t="str">
        <f>IF($G516="","",IF($AX516="","",RANK($AX516,$AX$8:$AX$1000,1)+COUNTIFS($AX$8:$AX516,$AX516)-1))</f>
        <v/>
      </c>
      <c r="AU516" s="85" t="str">
        <f t="shared" si="29"/>
        <v/>
      </c>
      <c r="AW516" s="209" t="str">
        <f t="shared" ca="1" si="32"/>
        <v/>
      </c>
      <c r="AX516" s="209" t="str">
        <f t="shared" ca="1" si="31"/>
        <v/>
      </c>
    </row>
    <row r="517" spans="1:50">
      <c r="A517" s="20" t="str">
        <f>IF('יעדים משרדיים ותקשובים'!$E$7="","",'יעדים משרדיים ותקשובים'!$E$7)</f>
        <v>משרד ראש הממשלה</v>
      </c>
      <c r="B517" s="20" t="str">
        <f>IF('יעדים משרדיים ותקשובים'!$I$9="","",'יעדים משרדיים ותקשובים'!$I$9)</f>
        <v>pmo</v>
      </c>
      <c r="C517" s="26">
        <f>ROWS($C$7:$C516)</f>
        <v>510</v>
      </c>
      <c r="D517" s="26" t="str">
        <f>IF(E517="","",INDEX('פעילויות המשרד'!$D$8:$D$150,MATCH(E517,'פעילויות המשרד'!$E$8:$E$150,0)))</f>
        <v/>
      </c>
      <c r="E517" s="17"/>
      <c r="F517" s="26" t="str">
        <f>IF(G517="","",COUNTIFS($D$8:$D517,$D517))</f>
        <v/>
      </c>
      <c r="G517" s="344" t="str">
        <f>IF(OR($E517="",$H517=""),"",IFERROR(CONCATENATE($D517,".",COUNTIFS($D$8:$D517,$D517)),"טעות בהזנה"))</f>
        <v/>
      </c>
      <c r="H517" s="99"/>
      <c r="I517" s="275" t="str">
        <f>IF($E517="","",IF($D517="","",INDEX('פעילויות המשרד'!G:G,MATCH($D517,'פעילויות המשרד'!$D:$D,0))))</f>
        <v/>
      </c>
      <c r="J517" s="275" t="str">
        <f>IF($E517="","",IF($D517="","",INDEX('פעילויות המשרד'!H:H,MATCH($D517,'פעילויות המשרד'!$D:$D,0))))</f>
        <v/>
      </c>
      <c r="K517" s="275" t="str">
        <f>IF($E517="","",IF($D517="","",INDEX('פעילויות המשרד'!K:K,MATCH($D517,'פעילויות המשרד'!$D:$D,0))))</f>
        <v/>
      </c>
      <c r="L517" s="275" t="str">
        <f>IF($E517="","",IF($D517="","",INDEX('פעילויות המשרד'!L:L,MATCH($D517,'פעילויות המשרד'!$D:$D,0))))</f>
        <v/>
      </c>
      <c r="M517" s="275" t="str">
        <f>IF($E517="","",IF($D517="","",INDEX('פעילויות המשרד'!X:X,MATCH($D517,'פעילויות המשרד'!$D:$D,0))))</f>
        <v/>
      </c>
      <c r="N517" s="102"/>
      <c r="O517" s="102"/>
      <c r="P517" s="100"/>
      <c r="Q517" s="100"/>
      <c r="R517" s="98"/>
      <c r="S517" s="101"/>
      <c r="T517" s="99"/>
      <c r="U517" s="103"/>
      <c r="V517" s="99"/>
      <c r="W517" s="103"/>
      <c r="X517" s="99"/>
      <c r="Y517" s="103"/>
      <c r="Z517" s="99"/>
      <c r="AA517" s="103"/>
      <c r="AB517" s="99"/>
      <c r="AC517" s="103"/>
      <c r="AD517" s="121" t="str">
        <f t="shared" si="28"/>
        <v/>
      </c>
      <c r="AE517" s="17"/>
      <c r="AI517" s="26">
        <f>ROWS($AI$7:$AI516)</f>
        <v>510</v>
      </c>
      <c r="AJ517" s="85" t="str">
        <f>IF(OR($T517="",$G517=""),"",MAX($AJ$7:$AN516)+1)</f>
        <v/>
      </c>
      <c r="AK517" s="85" t="str">
        <f>IF(OR(V517="",$G517=""),"",MAX($AJ$7:$AN516,$AJ517:AJ517)+1)</f>
        <v/>
      </c>
      <c r="AL517" s="85" t="str">
        <f>IF(OR(X517="",$G517=""),"",MAX($AJ$7:$AN516,$AJ517:AK517)+1)</f>
        <v/>
      </c>
      <c r="AM517" s="85" t="str">
        <f>IF(OR(Z517="",$G517=""),"",MAX($AJ$7:$AN516,$AJ517:AL517)+1)</f>
        <v/>
      </c>
      <c r="AN517" s="85" t="str">
        <f>IF(OR(AB517="",$G517=""),"",MAX($AJ$7:$AN516,$AJ517:AM517)+1)</f>
        <v/>
      </c>
      <c r="AP517" s="85" t="str">
        <f>IF($G517="","",MAX($AP$7:$AP516)+1)</f>
        <v/>
      </c>
      <c r="AQ517" s="85" t="str">
        <f>IF($G517="","",IF($Q517="","",RANK($Q517,$Q$8:$Q$1000,1)+COUNTIFS($Q$8:$Q517,$Q517)-1))</f>
        <v/>
      </c>
      <c r="AR517" s="85" t="str">
        <f>IF($G517="","",IF($AW517="","",RANK($AW517,$AW$8:$AW$1000,1)+COUNTIFS($AW$8:$AW517,$AW517)-1))</f>
        <v/>
      </c>
      <c r="AS517" s="85" t="str">
        <f>IF($G517="","",IF($AX517="","",RANK($AX517,$AX$8:$AX$1000,1)+COUNTIFS($AX$8:$AX517,$AX517)-1))</f>
        <v/>
      </c>
      <c r="AU517" s="85" t="str">
        <f t="shared" si="29"/>
        <v/>
      </c>
      <c r="AW517" s="209" t="str">
        <f t="shared" ca="1" si="32"/>
        <v/>
      </c>
      <c r="AX517" s="209" t="str">
        <f t="shared" ca="1" si="31"/>
        <v/>
      </c>
    </row>
    <row r="518" spans="1:50">
      <c r="A518" s="20" t="str">
        <f>IF('יעדים משרדיים ותקשובים'!$E$7="","",'יעדים משרדיים ותקשובים'!$E$7)</f>
        <v>משרד ראש הממשלה</v>
      </c>
      <c r="B518" s="20" t="str">
        <f>IF('יעדים משרדיים ותקשובים'!$I$9="","",'יעדים משרדיים ותקשובים'!$I$9)</f>
        <v>pmo</v>
      </c>
      <c r="C518" s="26">
        <f>ROWS($C$7:$C517)</f>
        <v>511</v>
      </c>
      <c r="D518" s="26" t="str">
        <f>IF(E518="","",INDEX('פעילויות המשרד'!$D$8:$D$150,MATCH(E518,'פעילויות המשרד'!$E$8:$E$150,0)))</f>
        <v/>
      </c>
      <c r="E518" s="17"/>
      <c r="F518" s="26" t="str">
        <f>IF(G518="","",COUNTIFS($D$8:$D518,$D518))</f>
        <v/>
      </c>
      <c r="G518" s="344" t="str">
        <f>IF(OR($E518="",$H518=""),"",IFERROR(CONCATENATE($D518,".",COUNTIFS($D$8:$D518,$D518)),"טעות בהזנה"))</f>
        <v/>
      </c>
      <c r="H518" s="99"/>
      <c r="I518" s="275" t="str">
        <f>IF($E518="","",IF($D518="","",INDEX('פעילויות המשרד'!G:G,MATCH($D518,'פעילויות המשרד'!$D:$D,0))))</f>
        <v/>
      </c>
      <c r="J518" s="275" t="str">
        <f>IF($E518="","",IF($D518="","",INDEX('פעילויות המשרד'!H:H,MATCH($D518,'פעילויות המשרד'!$D:$D,0))))</f>
        <v/>
      </c>
      <c r="K518" s="275" t="str">
        <f>IF($E518="","",IF($D518="","",INDEX('פעילויות המשרד'!K:K,MATCH($D518,'פעילויות המשרד'!$D:$D,0))))</f>
        <v/>
      </c>
      <c r="L518" s="275" t="str">
        <f>IF($E518="","",IF($D518="","",INDEX('פעילויות המשרד'!L:L,MATCH($D518,'פעילויות המשרד'!$D:$D,0))))</f>
        <v/>
      </c>
      <c r="M518" s="275" t="str">
        <f>IF($E518="","",IF($D518="","",INDEX('פעילויות המשרד'!X:X,MATCH($D518,'פעילויות המשרד'!$D:$D,0))))</f>
        <v/>
      </c>
      <c r="N518" s="99"/>
      <c r="O518" s="99"/>
      <c r="P518" s="100"/>
      <c r="Q518" s="100"/>
      <c r="R518" s="98"/>
      <c r="S518" s="101"/>
      <c r="T518" s="99"/>
      <c r="U518" s="103"/>
      <c r="V518" s="99"/>
      <c r="W518" s="103"/>
      <c r="X518" s="99"/>
      <c r="Y518" s="103"/>
      <c r="Z518" s="99"/>
      <c r="AA518" s="103"/>
      <c r="AB518" s="99"/>
      <c r="AC518" s="103"/>
      <c r="AD518" s="121" t="str">
        <f t="shared" si="28"/>
        <v/>
      </c>
      <c r="AE518" s="92"/>
      <c r="AI518" s="26">
        <f>ROWS($AI$7:$AI517)</f>
        <v>511</v>
      </c>
      <c r="AJ518" s="85" t="str">
        <f>IF(OR($T518="",$G518=""),"",MAX($AJ$7:$AN517)+1)</f>
        <v/>
      </c>
      <c r="AK518" s="85" t="str">
        <f>IF(OR(V518="",$G518=""),"",MAX($AJ$7:$AN517,$AJ518:AJ518)+1)</f>
        <v/>
      </c>
      <c r="AL518" s="85" t="str">
        <f>IF(OR(X518="",$G518=""),"",MAX($AJ$7:$AN517,$AJ518:AK518)+1)</f>
        <v/>
      </c>
      <c r="AM518" s="85" t="str">
        <f>IF(OR(Z518="",$G518=""),"",MAX($AJ$7:$AN517,$AJ518:AL518)+1)</f>
        <v/>
      </c>
      <c r="AN518" s="85" t="str">
        <f>IF(OR(AB518="",$G518=""),"",MAX($AJ$7:$AN517,$AJ518:AM518)+1)</f>
        <v/>
      </c>
      <c r="AP518" s="85" t="str">
        <f>IF($G518="","",MAX($AP$7:$AP517)+1)</f>
        <v/>
      </c>
      <c r="AQ518" s="85" t="str">
        <f>IF($G518="","",IF($Q518="","",RANK($Q518,$Q$8:$Q$1000,1)+COUNTIFS($Q$8:$Q518,$Q518)-1))</f>
        <v/>
      </c>
      <c r="AR518" s="85" t="str">
        <f>IF($G518="","",IF($AW518="","",RANK($AW518,$AW$8:$AW$1000,1)+COUNTIFS($AW$8:$AW518,$AW518)-1))</f>
        <v/>
      </c>
      <c r="AS518" s="85" t="str">
        <f>IF($G518="","",IF($AX518="","",RANK($AX518,$AX$8:$AX$1000,1)+COUNTIFS($AX$8:$AX518,$AX518)-1))</f>
        <v/>
      </c>
      <c r="AU518" s="85" t="str">
        <f t="shared" si="29"/>
        <v/>
      </c>
      <c r="AW518" s="209" t="str">
        <f ca="1">IF($G518="","",IF($Q518="","",IF(AND($S518&lt;1,$Q518&lt;TODAY()),$Q518,"")))</f>
        <v/>
      </c>
      <c r="AX518" s="209" t="str">
        <f t="shared" ca="1" si="31"/>
        <v/>
      </c>
    </row>
    <row r="519" spans="1:50">
      <c r="A519" s="20" t="str">
        <f>IF('יעדים משרדיים ותקשובים'!$E$7="","",'יעדים משרדיים ותקשובים'!$E$7)</f>
        <v>משרד ראש הממשלה</v>
      </c>
      <c r="B519" s="20" t="str">
        <f>IF('יעדים משרדיים ותקשובים'!$I$9="","",'יעדים משרדיים ותקשובים'!$I$9)</f>
        <v>pmo</v>
      </c>
      <c r="C519" s="26">
        <f>ROWS($C$7:$C518)</f>
        <v>512</v>
      </c>
      <c r="D519" s="26" t="str">
        <f>IF(E519="","",INDEX('פעילויות המשרד'!$D$8:$D$150,MATCH(E519,'פעילויות המשרד'!$E$8:$E$150,0)))</f>
        <v/>
      </c>
      <c r="E519" s="17"/>
      <c r="F519" s="26" t="str">
        <f>IF(G519="","",COUNTIFS($D$8:$D519,$D519))</f>
        <v/>
      </c>
      <c r="G519" s="344" t="str">
        <f>IF(OR($E519="",$H519=""),"",IFERROR(CONCATENATE($D519,".",COUNTIFS($D$8:$D519,$D519)),"טעות בהזנה"))</f>
        <v/>
      </c>
      <c r="H519" s="99"/>
      <c r="I519" s="275" t="str">
        <f>IF($E519="","",IF($D519="","",INDEX('פעילויות המשרד'!G:G,MATCH($D519,'פעילויות המשרד'!$D:$D,0))))</f>
        <v/>
      </c>
      <c r="J519" s="275" t="str">
        <f>IF($E519="","",IF($D519="","",INDEX('פעילויות המשרד'!H:H,MATCH($D519,'פעילויות המשרד'!$D:$D,0))))</f>
        <v/>
      </c>
      <c r="K519" s="275" t="str">
        <f>IF($E519="","",IF($D519="","",INDEX('פעילויות המשרד'!K:K,MATCH($D519,'פעילויות המשרד'!$D:$D,0))))</f>
        <v/>
      </c>
      <c r="L519" s="275" t="str">
        <f>IF($E519="","",IF($D519="","",INDEX('פעילויות המשרד'!L:L,MATCH($D519,'פעילויות המשרד'!$D:$D,0))))</f>
        <v/>
      </c>
      <c r="M519" s="275" t="str">
        <f>IF($E519="","",IF($D519="","",INDEX('פעילויות המשרד'!X:X,MATCH($D519,'פעילויות המשרד'!$D:$D,0))))</f>
        <v/>
      </c>
      <c r="N519" s="99"/>
      <c r="O519" s="99"/>
      <c r="P519" s="100"/>
      <c r="Q519" s="100"/>
      <c r="R519" s="98"/>
      <c r="S519" s="101"/>
      <c r="T519" s="99"/>
      <c r="U519" s="103"/>
      <c r="V519" s="99"/>
      <c r="W519" s="103"/>
      <c r="X519" s="99"/>
      <c r="Y519" s="103"/>
      <c r="Z519" s="99"/>
      <c r="AA519" s="103"/>
      <c r="AB519" s="99"/>
      <c r="AC519" s="103"/>
      <c r="AD519" s="121" t="str">
        <f t="shared" si="28"/>
        <v/>
      </c>
      <c r="AE519" s="92"/>
      <c r="AI519" s="26">
        <f>ROWS($AI$7:$AI518)</f>
        <v>512</v>
      </c>
      <c r="AJ519" s="85" t="str">
        <f>IF(OR($T519="",$G519=""),"",MAX($AJ$7:$AN518)+1)</f>
        <v/>
      </c>
      <c r="AK519" s="85" t="str">
        <f>IF(OR(V519="",$G519=""),"",MAX($AJ$7:$AN518,$AJ519:AJ519)+1)</f>
        <v/>
      </c>
      <c r="AL519" s="85" t="str">
        <f>IF(OR(X519="",$G519=""),"",MAX($AJ$7:$AN518,$AJ519:AK519)+1)</f>
        <v/>
      </c>
      <c r="AM519" s="85" t="str">
        <f>IF(OR(Z519="",$G519=""),"",MAX($AJ$7:$AN518,$AJ519:AL519)+1)</f>
        <v/>
      </c>
      <c r="AN519" s="85" t="str">
        <f>IF(OR(AB519="",$G519=""),"",MAX($AJ$7:$AN518,$AJ519:AM519)+1)</f>
        <v/>
      </c>
      <c r="AP519" s="85" t="str">
        <f>IF($G519="","",MAX($AP$7:$AP518)+1)</f>
        <v/>
      </c>
      <c r="AQ519" s="85" t="str">
        <f>IF($G519="","",IF($Q519="","",RANK($Q519,$Q$8:$Q$1000,1)+COUNTIFS($Q$8:$Q519,$Q519)-1))</f>
        <v/>
      </c>
      <c r="AR519" s="85" t="str">
        <f>IF($G519="","",IF($AW519="","",RANK($AW519,$AW$8:$AW$1000,1)+COUNTIFS($AW$8:$AW519,$AW519)-1))</f>
        <v/>
      </c>
      <c r="AS519" s="85" t="str">
        <f>IF($G519="","",IF($AX519="","",RANK($AX519,$AX$8:$AX$1000,1)+COUNTIFS($AX$8:$AX519,$AX519)-1))</f>
        <v/>
      </c>
      <c r="AU519" s="85" t="str">
        <f t="shared" si="29"/>
        <v/>
      </c>
      <c r="AW519" s="209" t="str">
        <f ca="1">IF($G519="","",IF($Q519="","",IF(AND($S519&lt;1,$Q519&lt;TODAY()),$Q519,"")))</f>
        <v/>
      </c>
      <c r="AX519" s="209" t="str">
        <f t="shared" ca="1" si="31"/>
        <v/>
      </c>
    </row>
    <row r="520" spans="1:50">
      <c r="A520" s="20" t="str">
        <f>IF('יעדים משרדיים ותקשובים'!$E$7="","",'יעדים משרדיים ותקשובים'!$E$7)</f>
        <v>משרד ראש הממשלה</v>
      </c>
      <c r="B520" s="20" t="str">
        <f>IF('יעדים משרדיים ותקשובים'!$I$9="","",'יעדים משרדיים ותקשובים'!$I$9)</f>
        <v>pmo</v>
      </c>
      <c r="C520" s="26">
        <f>ROWS($C$7:$C519)</f>
        <v>513</v>
      </c>
      <c r="D520" s="26" t="str">
        <f>IF(E520="","",INDEX('פעילויות המשרד'!$D$8:$D$150,MATCH(E520,'פעילויות המשרד'!$E$8:$E$150,0)))</f>
        <v/>
      </c>
      <c r="E520" s="17"/>
      <c r="F520" s="26" t="str">
        <f>IF(G520="","",COUNTIFS($D$8:$D520,$D520))</f>
        <v/>
      </c>
      <c r="G520" s="344" t="str">
        <f>IF(OR($E520="",$H520=""),"",IFERROR(CONCATENATE($D520,".",COUNTIFS($D$8:$D520,$D520)),"טעות בהזנה"))</f>
        <v/>
      </c>
      <c r="H520" s="99"/>
      <c r="I520" s="275" t="str">
        <f>IF($E520="","",IF($D520="","",INDEX('פעילויות המשרד'!G:G,MATCH($D520,'פעילויות המשרד'!$D:$D,0))))</f>
        <v/>
      </c>
      <c r="J520" s="275" t="str">
        <f>IF($E520="","",IF($D520="","",INDEX('פעילויות המשרד'!H:H,MATCH($D520,'פעילויות המשרד'!$D:$D,0))))</f>
        <v/>
      </c>
      <c r="K520" s="275" t="str">
        <f>IF($E520="","",IF($D520="","",INDEX('פעילויות המשרד'!K:K,MATCH($D520,'פעילויות המשרד'!$D:$D,0))))</f>
        <v/>
      </c>
      <c r="L520" s="275" t="str">
        <f>IF($E520="","",IF($D520="","",INDEX('פעילויות המשרד'!L:L,MATCH($D520,'פעילויות המשרד'!$D:$D,0))))</f>
        <v/>
      </c>
      <c r="M520" s="275" t="str">
        <f>IF($E520="","",IF($D520="","",INDEX('פעילויות המשרד'!X:X,MATCH($D520,'פעילויות המשרד'!$D:$D,0))))</f>
        <v/>
      </c>
      <c r="N520" s="99"/>
      <c r="O520" s="99"/>
      <c r="P520" s="100"/>
      <c r="Q520" s="100"/>
      <c r="R520" s="98"/>
      <c r="S520" s="101"/>
      <c r="T520" s="99"/>
      <c r="U520" s="103"/>
      <c r="V520" s="99"/>
      <c r="W520" s="103"/>
      <c r="X520" s="99"/>
      <c r="Y520" s="103"/>
      <c r="Z520" s="99"/>
      <c r="AA520" s="103"/>
      <c r="AB520" s="99"/>
      <c r="AC520" s="103"/>
      <c r="AD520" s="121" t="str">
        <f t="shared" ref="AD520:AD583" si="33">IF($G520="","",IF(ISNUMBER(MATCH($U$3,$T520:$AC520,0)),"כן",""))</f>
        <v/>
      </c>
      <c r="AE520" s="92"/>
      <c r="AI520" s="26">
        <f>ROWS($AI$7:$AI519)</f>
        <v>513</v>
      </c>
      <c r="AJ520" s="85" t="str">
        <f>IF(OR($T520="",$G520=""),"",MAX($AJ$7:$AN519)+1)</f>
        <v/>
      </c>
      <c r="AK520" s="85" t="str">
        <f>IF(OR(V520="",$G520=""),"",MAX($AJ$7:$AN519,$AJ520:AJ520)+1)</f>
        <v/>
      </c>
      <c r="AL520" s="85" t="str">
        <f>IF(OR(X520="",$G520=""),"",MAX($AJ$7:$AN519,$AJ520:AK520)+1)</f>
        <v/>
      </c>
      <c r="AM520" s="85" t="str">
        <f>IF(OR(Z520="",$G520=""),"",MAX($AJ$7:$AN519,$AJ520:AL520)+1)</f>
        <v/>
      </c>
      <c r="AN520" s="85" t="str">
        <f>IF(OR(AB520="",$G520=""),"",MAX($AJ$7:$AN519,$AJ520:AM520)+1)</f>
        <v/>
      </c>
      <c r="AP520" s="85" t="str">
        <f>IF($G520="","",MAX($AP$7:$AP519)+1)</f>
        <v/>
      </c>
      <c r="AQ520" s="85" t="str">
        <f>IF($G520="","",IF($Q520="","",RANK($Q520,$Q$8:$Q$1000,1)+COUNTIFS($Q$8:$Q520,$Q520)-1))</f>
        <v/>
      </c>
      <c r="AR520" s="85" t="str">
        <f>IF($G520="","",IF($AW520="","",RANK($AW520,$AW$8:$AW$1000,1)+COUNTIFS($AW$8:$AW520,$AW520)-1))</f>
        <v/>
      </c>
      <c r="AS520" s="85" t="str">
        <f>IF($G520="","",IF($AX520="","",RANK($AX520,$AX$8:$AX$1000,1)+COUNTIFS($AX$8:$AX520,$AX520)-1))</f>
        <v/>
      </c>
      <c r="AU520" s="85" t="str">
        <f t="shared" ref="AU520:AU583" si="34">IF(INDEX($AP520:$AS520,,MATCH($AU$7,סינון_תוצרים,0))="","",INDEX($AP520:$AS520,,MATCH($AU$7,סינון_תוצרים,0)))</f>
        <v/>
      </c>
      <c r="AW520" s="209" t="str">
        <f ca="1">IF($G520="","",IF($Q520="","",IF(AND($S520&lt;1,$Q520&lt;TODAY()),$Q520,"")))</f>
        <v/>
      </c>
      <c r="AX520" s="209" t="str">
        <f t="shared" ca="1" si="31"/>
        <v/>
      </c>
    </row>
    <row r="521" spans="1:50">
      <c r="A521" s="20" t="str">
        <f>IF('יעדים משרדיים ותקשובים'!$E$7="","",'יעדים משרדיים ותקשובים'!$E$7)</f>
        <v>משרד ראש הממשלה</v>
      </c>
      <c r="B521" s="20" t="str">
        <f>IF('יעדים משרדיים ותקשובים'!$I$9="","",'יעדים משרדיים ותקשובים'!$I$9)</f>
        <v>pmo</v>
      </c>
      <c r="C521" s="26">
        <f>ROWS($C$7:$C520)</f>
        <v>514</v>
      </c>
      <c r="D521" s="26" t="str">
        <f>IF(E521="","",INDEX('פעילויות המשרד'!$D$8:$D$150,MATCH(E521,'פעילויות המשרד'!$E$8:$E$150,0)))</f>
        <v/>
      </c>
      <c r="E521" s="17"/>
      <c r="F521" s="26" t="str">
        <f>IF(G521="","",COUNTIFS($D$8:$D521,$D521))</f>
        <v/>
      </c>
      <c r="G521" s="344" t="str">
        <f>IF(OR($E521="",$H521=""),"",IFERROR(CONCATENATE($D521,".",COUNTIFS($D$8:$D521,$D521)),"טעות בהזנה"))</f>
        <v/>
      </c>
      <c r="H521" s="99"/>
      <c r="I521" s="275" t="str">
        <f>IF($E521="","",IF($D521="","",INDEX('פעילויות המשרד'!G:G,MATCH($D521,'פעילויות המשרד'!$D:$D,0))))</f>
        <v/>
      </c>
      <c r="J521" s="275" t="str">
        <f>IF($E521="","",IF($D521="","",INDEX('פעילויות המשרד'!H:H,MATCH($D521,'פעילויות המשרד'!$D:$D,0))))</f>
        <v/>
      </c>
      <c r="K521" s="275" t="str">
        <f>IF($E521="","",IF($D521="","",INDEX('פעילויות המשרד'!K:K,MATCH($D521,'פעילויות המשרד'!$D:$D,0))))</f>
        <v/>
      </c>
      <c r="L521" s="275" t="str">
        <f>IF($E521="","",IF($D521="","",INDEX('פעילויות המשרד'!L:L,MATCH($D521,'פעילויות המשרד'!$D:$D,0))))</f>
        <v/>
      </c>
      <c r="M521" s="275" t="str">
        <f>IF($E521="","",IF($D521="","",INDEX('פעילויות המשרד'!X:X,MATCH($D521,'פעילויות המשרד'!$D:$D,0))))</f>
        <v/>
      </c>
      <c r="N521" s="102"/>
      <c r="O521" s="102"/>
      <c r="P521" s="100"/>
      <c r="Q521" s="100"/>
      <c r="R521" s="98"/>
      <c r="S521" s="101"/>
      <c r="T521" s="99"/>
      <c r="U521" s="103"/>
      <c r="V521" s="99"/>
      <c r="W521" s="103"/>
      <c r="X521" s="99"/>
      <c r="Y521" s="103"/>
      <c r="Z521" s="99"/>
      <c r="AA521" s="103"/>
      <c r="AB521" s="99"/>
      <c r="AC521" s="103"/>
      <c r="AD521" s="121" t="str">
        <f t="shared" si="33"/>
        <v/>
      </c>
      <c r="AE521" s="17"/>
      <c r="AI521" s="26">
        <f>ROWS($AI$7:$AI520)</f>
        <v>514</v>
      </c>
      <c r="AJ521" s="85" t="str">
        <f>IF(OR($T521="",$G521=""),"",MAX($AJ$7:$AN520)+1)</f>
        <v/>
      </c>
      <c r="AK521" s="85" t="str">
        <f>IF(OR(V521="",$G521=""),"",MAX($AJ$7:$AN520,$AJ521:AJ521)+1)</f>
        <v/>
      </c>
      <c r="AL521" s="85" t="str">
        <f>IF(OR(X521="",$G521=""),"",MAX($AJ$7:$AN520,$AJ521:AK521)+1)</f>
        <v/>
      </c>
      <c r="AM521" s="85" t="str">
        <f>IF(OR(Z521="",$G521=""),"",MAX($AJ$7:$AN520,$AJ521:AL521)+1)</f>
        <v/>
      </c>
      <c r="AN521" s="85" t="str">
        <f>IF(OR(AB521="",$G521=""),"",MAX($AJ$7:$AN520,$AJ521:AM521)+1)</f>
        <v/>
      </c>
      <c r="AP521" s="85" t="str">
        <f>IF($G521="","",MAX($AP$7:$AP520)+1)</f>
        <v/>
      </c>
      <c r="AQ521" s="85" t="str">
        <f>IF($G521="","",IF($Q521="","",RANK($Q521,$Q$8:$Q$1000,1)+COUNTIFS($Q$8:$Q521,$Q521)-1))</f>
        <v/>
      </c>
      <c r="AR521" s="85" t="str">
        <f>IF($G521="","",IF($AW521="","",RANK($AW521,$AW$8:$AW$1000,1)+COUNTIFS($AW$8:$AW521,$AW521)-1))</f>
        <v/>
      </c>
      <c r="AS521" s="85" t="str">
        <f>IF($G521="","",IF($AX521="","",RANK($AX521,$AX$8:$AX$1000,1)+COUNTIFS($AX$8:$AX521,$AX521)-1))</f>
        <v/>
      </c>
      <c r="AU521" s="85" t="str">
        <f t="shared" si="34"/>
        <v/>
      </c>
      <c r="AW521" s="209" t="str">
        <f ca="1">IF($G521="","",IF($Q521="","",IF(AND($S521&lt;1,$Q521&lt;TODAY()),$Q521,"")))</f>
        <v/>
      </c>
      <c r="AX521" s="209" t="str">
        <f t="shared" ref="AX521:AX584" ca="1" si="35">IF($G521="","",IF($P521="","",IF(AND(OR($S521="",$S521=0),$P521&lt;TODAY()),$P521,"")))</f>
        <v/>
      </c>
    </row>
    <row r="522" spans="1:50">
      <c r="A522" s="20" t="str">
        <f>IF('יעדים משרדיים ותקשובים'!$E$7="","",'יעדים משרדיים ותקשובים'!$E$7)</f>
        <v>משרד ראש הממשלה</v>
      </c>
      <c r="B522" s="20" t="str">
        <f>IF('יעדים משרדיים ותקשובים'!$I$9="","",'יעדים משרדיים ותקשובים'!$I$9)</f>
        <v>pmo</v>
      </c>
      <c r="C522" s="26">
        <f>ROWS($C$7:$C521)</f>
        <v>515</v>
      </c>
      <c r="D522" s="26" t="str">
        <f>IF(E522="","",INDEX('פעילויות המשרד'!$D$8:$D$150,MATCH(E522,'פעילויות המשרד'!$E$8:$E$150,0)))</f>
        <v/>
      </c>
      <c r="E522" s="17"/>
      <c r="F522" s="26" t="str">
        <f>IF(G522="","",COUNTIFS($D$8:$D522,$D522))</f>
        <v/>
      </c>
      <c r="G522" s="344" t="str">
        <f>IF(OR($E522="",$H522=""),"",IFERROR(CONCATENATE($D522,".",COUNTIFS($D$8:$D522,$D522)),"טעות בהזנה"))</f>
        <v/>
      </c>
      <c r="H522" s="99"/>
      <c r="I522" s="275" t="str">
        <f>IF($E522="","",IF($D522="","",INDEX('פעילויות המשרד'!G:G,MATCH($D522,'פעילויות המשרד'!$D:$D,0))))</f>
        <v/>
      </c>
      <c r="J522" s="275" t="str">
        <f>IF($E522="","",IF($D522="","",INDEX('פעילויות המשרד'!H:H,MATCH($D522,'פעילויות המשרד'!$D:$D,0))))</f>
        <v/>
      </c>
      <c r="K522" s="275" t="str">
        <f>IF($E522="","",IF($D522="","",INDEX('פעילויות המשרד'!K:K,MATCH($D522,'פעילויות המשרד'!$D:$D,0))))</f>
        <v/>
      </c>
      <c r="L522" s="275" t="str">
        <f>IF($E522="","",IF($D522="","",INDEX('פעילויות המשרד'!L:L,MATCH($D522,'פעילויות המשרד'!$D:$D,0))))</f>
        <v/>
      </c>
      <c r="M522" s="275" t="str">
        <f>IF($E522="","",IF($D522="","",INDEX('פעילויות המשרד'!X:X,MATCH($D522,'פעילויות המשרד'!$D:$D,0))))</f>
        <v/>
      </c>
      <c r="N522" s="102"/>
      <c r="O522" s="102"/>
      <c r="P522" s="100"/>
      <c r="Q522" s="100"/>
      <c r="R522" s="98"/>
      <c r="S522" s="101"/>
      <c r="T522" s="99"/>
      <c r="U522" s="103"/>
      <c r="V522" s="99"/>
      <c r="W522" s="103"/>
      <c r="X522" s="99"/>
      <c r="Y522" s="103"/>
      <c r="Z522" s="99"/>
      <c r="AA522" s="103"/>
      <c r="AB522" s="99"/>
      <c r="AC522" s="103"/>
      <c r="AD522" s="121" t="str">
        <f t="shared" si="33"/>
        <v/>
      </c>
      <c r="AE522" s="17"/>
      <c r="AI522" s="26">
        <f>ROWS($AI$7:$AI521)</f>
        <v>515</v>
      </c>
      <c r="AJ522" s="85" t="str">
        <f>IF(OR($T522="",$G522=""),"",MAX($AJ$7:$AN521)+1)</f>
        <v/>
      </c>
      <c r="AK522" s="85" t="str">
        <f>IF(OR(V522="",$G522=""),"",MAX($AJ$7:$AN521,$AJ522:AJ522)+1)</f>
        <v/>
      </c>
      <c r="AL522" s="85" t="str">
        <f>IF(OR(X522="",$G522=""),"",MAX($AJ$7:$AN521,$AJ522:AK522)+1)</f>
        <v/>
      </c>
      <c r="AM522" s="85" t="str">
        <f>IF(OR(Z522="",$G522=""),"",MAX($AJ$7:$AN521,$AJ522:AL522)+1)</f>
        <v/>
      </c>
      <c r="AN522" s="85" t="str">
        <f>IF(OR(AB522="",$G522=""),"",MAX($AJ$7:$AN521,$AJ522:AM522)+1)</f>
        <v/>
      </c>
      <c r="AP522" s="85" t="str">
        <f>IF($G522="","",MAX($AP$7:$AP521)+1)</f>
        <v/>
      </c>
      <c r="AQ522" s="85" t="str">
        <f>IF($G522="","",IF($Q522="","",RANK($Q522,$Q$8:$Q$1000,1)+COUNTIFS($Q$8:$Q522,$Q522)-1))</f>
        <v/>
      </c>
      <c r="AR522" s="85" t="str">
        <f>IF($G522="","",IF($AW522="","",RANK($AW522,$AW$8:$AW$1000,1)+COUNTIFS($AW$8:$AW522,$AW522)-1))</f>
        <v/>
      </c>
      <c r="AS522" s="85" t="str">
        <f>IF($G522="","",IF($AX522="","",RANK($AX522,$AX$8:$AX$1000,1)+COUNTIFS($AX$8:$AX522,$AX522)-1))</f>
        <v/>
      </c>
      <c r="AU522" s="85" t="str">
        <f t="shared" si="34"/>
        <v/>
      </c>
      <c r="AW522" s="209" t="str">
        <f ca="1">IF($G522="","",IF($Q522="","",IF(AND($S522&lt;1,$Q522&lt;TODAY()),$Q522,"")))</f>
        <v/>
      </c>
      <c r="AX522" s="209" t="str">
        <f t="shared" ca="1" si="35"/>
        <v/>
      </c>
    </row>
    <row r="523" spans="1:50">
      <c r="A523" s="20" t="str">
        <f>IF('יעדים משרדיים ותקשובים'!$E$7="","",'יעדים משרדיים ותקשובים'!$E$7)</f>
        <v>משרד ראש הממשלה</v>
      </c>
      <c r="B523" s="20" t="str">
        <f>IF('יעדים משרדיים ותקשובים'!$I$9="","",'יעדים משרדיים ותקשובים'!$I$9)</f>
        <v>pmo</v>
      </c>
      <c r="C523" s="26">
        <f>ROWS($C$7:$C522)</f>
        <v>516</v>
      </c>
      <c r="D523" s="26" t="str">
        <f>IF(E523="","",INDEX('פעילויות המשרד'!$D$8:$D$150,MATCH(E523,'פעילויות המשרד'!$E$8:$E$150,0)))</f>
        <v/>
      </c>
      <c r="E523" s="17"/>
      <c r="F523" s="26" t="str">
        <f>IF(G523="","",COUNTIFS($D$8:$D523,$D523))</f>
        <v/>
      </c>
      <c r="G523" s="344" t="str">
        <f>IF(OR($E523="",$H523=""),"",IFERROR(CONCATENATE($D523,".",COUNTIFS($D$8:$D523,$D523)),"טעות בהזנה"))</f>
        <v/>
      </c>
      <c r="H523" s="99"/>
      <c r="I523" s="275" t="str">
        <f>IF($E523="","",IF($D523="","",INDEX('פעילויות המשרד'!G:G,MATCH($D523,'פעילויות המשרד'!$D:$D,0))))</f>
        <v/>
      </c>
      <c r="J523" s="275" t="str">
        <f>IF($E523="","",IF($D523="","",INDEX('פעילויות המשרד'!H:H,MATCH($D523,'פעילויות המשרד'!$D:$D,0))))</f>
        <v/>
      </c>
      <c r="K523" s="275" t="str">
        <f>IF($E523="","",IF($D523="","",INDEX('פעילויות המשרד'!K:K,MATCH($D523,'פעילויות המשרד'!$D:$D,0))))</f>
        <v/>
      </c>
      <c r="L523" s="275" t="str">
        <f>IF($E523="","",IF($D523="","",INDEX('פעילויות המשרד'!L:L,MATCH($D523,'פעילויות המשרד'!$D:$D,0))))</f>
        <v/>
      </c>
      <c r="M523" s="275" t="str">
        <f>IF($E523="","",IF($D523="","",INDEX('פעילויות המשרד'!X:X,MATCH($D523,'פעילויות המשרד'!$D:$D,0))))</f>
        <v/>
      </c>
      <c r="N523" s="102"/>
      <c r="O523" s="102"/>
      <c r="P523" s="100"/>
      <c r="Q523" s="100"/>
      <c r="R523" s="98"/>
      <c r="S523" s="101"/>
      <c r="T523" s="99"/>
      <c r="U523" s="103"/>
      <c r="V523" s="99"/>
      <c r="W523" s="103"/>
      <c r="X523" s="99"/>
      <c r="Y523" s="103"/>
      <c r="Z523" s="99"/>
      <c r="AA523" s="103"/>
      <c r="AB523" s="99"/>
      <c r="AC523" s="103"/>
      <c r="AD523" s="121" t="str">
        <f t="shared" si="33"/>
        <v/>
      </c>
      <c r="AE523" s="17"/>
      <c r="AI523" s="26">
        <f>ROWS($AI$7:$AI522)</f>
        <v>516</v>
      </c>
      <c r="AJ523" s="85" t="str">
        <f>IF(OR($T523="",$G523=""),"",MAX($AJ$7:$AN522)+1)</f>
        <v/>
      </c>
      <c r="AK523" s="85" t="str">
        <f>IF(OR(V523="",$G523=""),"",MAX($AJ$7:$AN522,$AJ523:AJ523)+1)</f>
        <v/>
      </c>
      <c r="AL523" s="85" t="str">
        <f>IF(OR(X523="",$G523=""),"",MAX($AJ$7:$AN522,$AJ523:AK523)+1)</f>
        <v/>
      </c>
      <c r="AM523" s="85" t="str">
        <f>IF(OR(Z523="",$G523=""),"",MAX($AJ$7:$AN522,$AJ523:AL523)+1)</f>
        <v/>
      </c>
      <c r="AN523" s="85" t="str">
        <f>IF(OR(AB523="",$G523=""),"",MAX($AJ$7:$AN522,$AJ523:AM523)+1)</f>
        <v/>
      </c>
      <c r="AP523" s="85" t="str">
        <f>IF($G523="","",MAX($AP$7:$AP522)+1)</f>
        <v/>
      </c>
      <c r="AQ523" s="85" t="str">
        <f>IF($G523="","",IF($Q523="","",RANK($Q523,$Q$8:$Q$1000,1)+COUNTIFS($Q$8:$Q523,$Q523)-1))</f>
        <v/>
      </c>
      <c r="AR523" s="85" t="str">
        <f>IF($G523="","",IF($AW523="","",RANK($AW523,$AW$8:$AW$1000,1)+COUNTIFS($AW$8:$AW523,$AW523)-1))</f>
        <v/>
      </c>
      <c r="AS523" s="85" t="str">
        <f>IF($G523="","",IF($AX523="","",RANK($AX523,$AX$8:$AX$1000,1)+COUNTIFS($AX$8:$AX523,$AX523)-1))</f>
        <v/>
      </c>
      <c r="AU523" s="85" t="str">
        <f t="shared" si="34"/>
        <v/>
      </c>
      <c r="AW523" s="209" t="str">
        <f t="shared" ca="1" si="32"/>
        <v/>
      </c>
      <c r="AX523" s="209" t="str">
        <f t="shared" ca="1" si="35"/>
        <v/>
      </c>
    </row>
    <row r="524" spans="1:50">
      <c r="A524" s="20" t="str">
        <f>IF('יעדים משרדיים ותקשובים'!$E$7="","",'יעדים משרדיים ותקשובים'!$E$7)</f>
        <v>משרד ראש הממשלה</v>
      </c>
      <c r="B524" s="20" t="str">
        <f>IF('יעדים משרדיים ותקשובים'!$I$9="","",'יעדים משרדיים ותקשובים'!$I$9)</f>
        <v>pmo</v>
      </c>
      <c r="C524" s="26">
        <f>ROWS($C$7:$C523)</f>
        <v>517</v>
      </c>
      <c r="D524" s="26" t="str">
        <f>IF(E524="","",INDEX('פעילויות המשרד'!$D$8:$D$150,MATCH(E524,'פעילויות המשרד'!$E$8:$E$150,0)))</f>
        <v/>
      </c>
      <c r="E524" s="17"/>
      <c r="F524" s="26" t="str">
        <f>IF(G524="","",COUNTIFS($D$8:$D524,$D524))</f>
        <v/>
      </c>
      <c r="G524" s="344" t="str">
        <f>IF(OR($E524="",$H524=""),"",IFERROR(CONCATENATE($D524,".",COUNTIFS($D$8:$D524,$D524)),"טעות בהזנה"))</f>
        <v/>
      </c>
      <c r="H524" s="99"/>
      <c r="I524" s="275" t="str">
        <f>IF($E524="","",IF($D524="","",INDEX('פעילויות המשרד'!G:G,MATCH($D524,'פעילויות המשרד'!$D:$D,0))))</f>
        <v/>
      </c>
      <c r="J524" s="275" t="str">
        <f>IF($E524="","",IF($D524="","",INDEX('פעילויות המשרד'!H:H,MATCH($D524,'פעילויות המשרד'!$D:$D,0))))</f>
        <v/>
      </c>
      <c r="K524" s="275" t="str">
        <f>IF($E524="","",IF($D524="","",INDEX('פעילויות המשרד'!K:K,MATCH($D524,'פעילויות המשרד'!$D:$D,0))))</f>
        <v/>
      </c>
      <c r="L524" s="275" t="str">
        <f>IF($E524="","",IF($D524="","",INDEX('פעילויות המשרד'!L:L,MATCH($D524,'פעילויות המשרד'!$D:$D,0))))</f>
        <v/>
      </c>
      <c r="M524" s="275" t="str">
        <f>IF($E524="","",IF($D524="","",INDEX('פעילויות המשרד'!X:X,MATCH($D524,'פעילויות המשרד'!$D:$D,0))))</f>
        <v/>
      </c>
      <c r="N524" s="102"/>
      <c r="O524" s="102"/>
      <c r="P524" s="100"/>
      <c r="Q524" s="100"/>
      <c r="R524" s="98"/>
      <c r="S524" s="101"/>
      <c r="T524" s="99"/>
      <c r="U524" s="103"/>
      <c r="V524" s="99"/>
      <c r="W524" s="103"/>
      <c r="X524" s="99"/>
      <c r="Y524" s="103"/>
      <c r="Z524" s="99"/>
      <c r="AA524" s="103"/>
      <c r="AB524" s="99"/>
      <c r="AC524" s="103"/>
      <c r="AD524" s="121" t="str">
        <f t="shared" si="33"/>
        <v/>
      </c>
      <c r="AE524" s="17"/>
      <c r="AI524" s="26">
        <f>ROWS($AI$7:$AI523)</f>
        <v>517</v>
      </c>
      <c r="AJ524" s="85" t="str">
        <f>IF(OR($T524="",$G524=""),"",MAX($AJ$7:$AN523)+1)</f>
        <v/>
      </c>
      <c r="AK524" s="85" t="str">
        <f>IF(OR(V524="",$G524=""),"",MAX($AJ$7:$AN523,$AJ524:AJ524)+1)</f>
        <v/>
      </c>
      <c r="AL524" s="85" t="str">
        <f>IF(OR(X524="",$G524=""),"",MAX($AJ$7:$AN523,$AJ524:AK524)+1)</f>
        <v/>
      </c>
      <c r="AM524" s="85" t="str">
        <f>IF(OR(Z524="",$G524=""),"",MAX($AJ$7:$AN523,$AJ524:AL524)+1)</f>
        <v/>
      </c>
      <c r="AN524" s="85" t="str">
        <f>IF(OR(AB524="",$G524=""),"",MAX($AJ$7:$AN523,$AJ524:AM524)+1)</f>
        <v/>
      </c>
      <c r="AP524" s="85" t="str">
        <f>IF($G524="","",MAX($AP$7:$AP523)+1)</f>
        <v/>
      </c>
      <c r="AQ524" s="85" t="str">
        <f>IF($G524="","",IF($Q524="","",RANK($Q524,$Q$8:$Q$1000,1)+COUNTIFS($Q$8:$Q524,$Q524)-1))</f>
        <v/>
      </c>
      <c r="AR524" s="85" t="str">
        <f>IF($G524="","",IF($AW524="","",RANK($AW524,$AW$8:$AW$1000,1)+COUNTIFS($AW$8:$AW524,$AW524)-1))</f>
        <v/>
      </c>
      <c r="AS524" s="85" t="str">
        <f>IF($G524="","",IF($AX524="","",RANK($AX524,$AX$8:$AX$1000,1)+COUNTIFS($AX$8:$AX524,$AX524)-1))</f>
        <v/>
      </c>
      <c r="AU524" s="85" t="str">
        <f t="shared" si="34"/>
        <v/>
      </c>
      <c r="AW524" s="209" t="str">
        <f t="shared" ca="1" si="32"/>
        <v/>
      </c>
      <c r="AX524" s="209" t="str">
        <f t="shared" ca="1" si="35"/>
        <v/>
      </c>
    </row>
    <row r="525" spans="1:50">
      <c r="A525" s="20" t="str">
        <f>IF('יעדים משרדיים ותקשובים'!$E$7="","",'יעדים משרדיים ותקשובים'!$E$7)</f>
        <v>משרד ראש הממשלה</v>
      </c>
      <c r="B525" s="20" t="str">
        <f>IF('יעדים משרדיים ותקשובים'!$I$9="","",'יעדים משרדיים ותקשובים'!$I$9)</f>
        <v>pmo</v>
      </c>
      <c r="C525" s="26">
        <f>ROWS($C$7:$C524)</f>
        <v>518</v>
      </c>
      <c r="D525" s="26" t="str">
        <f>IF(E525="","",INDEX('פעילויות המשרד'!$D$8:$D$150,MATCH(E525,'פעילויות המשרד'!$E$8:$E$150,0)))</f>
        <v/>
      </c>
      <c r="E525" s="17"/>
      <c r="F525" s="26" t="str">
        <f>IF(G525="","",COUNTIFS($D$8:$D525,$D525))</f>
        <v/>
      </c>
      <c r="G525" s="344" t="str">
        <f>IF(OR($E525="",$H525=""),"",IFERROR(CONCATENATE($D525,".",COUNTIFS($D$8:$D525,$D525)),"טעות בהזנה"))</f>
        <v/>
      </c>
      <c r="H525" s="99"/>
      <c r="I525" s="275" t="str">
        <f>IF($E525="","",IF($D525="","",INDEX('פעילויות המשרד'!G:G,MATCH($D525,'פעילויות המשרד'!$D:$D,0))))</f>
        <v/>
      </c>
      <c r="J525" s="275" t="str">
        <f>IF($E525="","",IF($D525="","",INDEX('פעילויות המשרד'!H:H,MATCH($D525,'פעילויות המשרד'!$D:$D,0))))</f>
        <v/>
      </c>
      <c r="K525" s="275" t="str">
        <f>IF($E525="","",IF($D525="","",INDEX('פעילויות המשרד'!K:K,MATCH($D525,'פעילויות המשרד'!$D:$D,0))))</f>
        <v/>
      </c>
      <c r="L525" s="275" t="str">
        <f>IF($E525="","",IF($D525="","",INDEX('פעילויות המשרד'!L:L,MATCH($D525,'פעילויות המשרד'!$D:$D,0))))</f>
        <v/>
      </c>
      <c r="M525" s="275" t="str">
        <f>IF($E525="","",IF($D525="","",INDEX('פעילויות המשרד'!X:X,MATCH($D525,'פעילויות המשרד'!$D:$D,0))))</f>
        <v/>
      </c>
      <c r="N525" s="102"/>
      <c r="O525" s="102"/>
      <c r="P525" s="100"/>
      <c r="Q525" s="100"/>
      <c r="R525" s="98"/>
      <c r="S525" s="101"/>
      <c r="T525" s="99"/>
      <c r="U525" s="103"/>
      <c r="V525" s="99"/>
      <c r="W525" s="103"/>
      <c r="X525" s="99"/>
      <c r="Y525" s="103"/>
      <c r="Z525" s="99"/>
      <c r="AA525" s="103"/>
      <c r="AB525" s="99"/>
      <c r="AC525" s="103"/>
      <c r="AD525" s="121" t="str">
        <f t="shared" si="33"/>
        <v/>
      </c>
      <c r="AE525" s="17"/>
      <c r="AI525" s="26">
        <f>ROWS($AI$7:$AI524)</f>
        <v>518</v>
      </c>
      <c r="AJ525" s="85" t="str">
        <f>IF(OR($T525="",$G525=""),"",MAX($AJ$7:$AN524)+1)</f>
        <v/>
      </c>
      <c r="AK525" s="85" t="str">
        <f>IF(OR(V525="",$G525=""),"",MAX($AJ$7:$AN524,$AJ525:AJ525)+1)</f>
        <v/>
      </c>
      <c r="AL525" s="85" t="str">
        <f>IF(OR(X525="",$G525=""),"",MAX($AJ$7:$AN524,$AJ525:AK525)+1)</f>
        <v/>
      </c>
      <c r="AM525" s="85" t="str">
        <f>IF(OR(Z525="",$G525=""),"",MAX($AJ$7:$AN524,$AJ525:AL525)+1)</f>
        <v/>
      </c>
      <c r="AN525" s="85" t="str">
        <f>IF(OR(AB525="",$G525=""),"",MAX($AJ$7:$AN524,$AJ525:AM525)+1)</f>
        <v/>
      </c>
      <c r="AP525" s="85" t="str">
        <f>IF($G525="","",MAX($AP$7:$AP524)+1)</f>
        <v/>
      </c>
      <c r="AQ525" s="85" t="str">
        <f>IF($G525="","",IF($Q525="","",RANK($Q525,$Q$8:$Q$1000,1)+COUNTIFS($Q$8:$Q525,$Q525)-1))</f>
        <v/>
      </c>
      <c r="AR525" s="85" t="str">
        <f>IF($G525="","",IF($AW525="","",RANK($AW525,$AW$8:$AW$1000,1)+COUNTIFS($AW$8:$AW525,$AW525)-1))</f>
        <v/>
      </c>
      <c r="AS525" s="85" t="str">
        <f>IF($G525="","",IF($AX525="","",RANK($AX525,$AX$8:$AX$1000,1)+COUNTIFS($AX$8:$AX525,$AX525)-1))</f>
        <v/>
      </c>
      <c r="AU525" s="85" t="str">
        <f t="shared" si="34"/>
        <v/>
      </c>
      <c r="AW525" s="209" t="str">
        <f t="shared" ca="1" si="32"/>
        <v/>
      </c>
      <c r="AX525" s="209" t="str">
        <f t="shared" ca="1" si="35"/>
        <v/>
      </c>
    </row>
    <row r="526" spans="1:50">
      <c r="A526" s="20" t="str">
        <f>IF('יעדים משרדיים ותקשובים'!$E$7="","",'יעדים משרדיים ותקשובים'!$E$7)</f>
        <v>משרד ראש הממשלה</v>
      </c>
      <c r="B526" s="20" t="str">
        <f>IF('יעדים משרדיים ותקשובים'!$I$9="","",'יעדים משרדיים ותקשובים'!$I$9)</f>
        <v>pmo</v>
      </c>
      <c r="C526" s="26">
        <f>ROWS($C$7:$C525)</f>
        <v>519</v>
      </c>
      <c r="D526" s="26" t="str">
        <f>IF(E526="","",INDEX('פעילויות המשרד'!$D$8:$D$150,MATCH(E526,'פעילויות המשרד'!$E$8:$E$150,0)))</f>
        <v/>
      </c>
      <c r="E526" s="17"/>
      <c r="F526" s="26" t="str">
        <f>IF(G526="","",COUNTIFS($D$8:$D526,$D526))</f>
        <v/>
      </c>
      <c r="G526" s="344" t="str">
        <f>IF(OR($E526="",$H526=""),"",IFERROR(CONCATENATE($D526,".",COUNTIFS($D$8:$D526,$D526)),"טעות בהזנה"))</f>
        <v/>
      </c>
      <c r="H526" s="99"/>
      <c r="I526" s="275" t="str">
        <f>IF($E526="","",IF($D526="","",INDEX('פעילויות המשרד'!G:G,MATCH($D526,'פעילויות המשרד'!$D:$D,0))))</f>
        <v/>
      </c>
      <c r="J526" s="275" t="str">
        <f>IF($E526="","",IF($D526="","",INDEX('פעילויות המשרד'!H:H,MATCH($D526,'פעילויות המשרד'!$D:$D,0))))</f>
        <v/>
      </c>
      <c r="K526" s="275" t="str">
        <f>IF($E526="","",IF($D526="","",INDEX('פעילויות המשרד'!K:K,MATCH($D526,'פעילויות המשרד'!$D:$D,0))))</f>
        <v/>
      </c>
      <c r="L526" s="275" t="str">
        <f>IF($E526="","",IF($D526="","",INDEX('פעילויות המשרד'!L:L,MATCH($D526,'פעילויות המשרד'!$D:$D,0))))</f>
        <v/>
      </c>
      <c r="M526" s="275" t="str">
        <f>IF($E526="","",IF($D526="","",INDEX('פעילויות המשרד'!X:X,MATCH($D526,'פעילויות המשרד'!$D:$D,0))))</f>
        <v/>
      </c>
      <c r="N526" s="102"/>
      <c r="O526" s="102"/>
      <c r="P526" s="100"/>
      <c r="Q526" s="100"/>
      <c r="R526" s="98"/>
      <c r="S526" s="101"/>
      <c r="T526" s="99"/>
      <c r="U526" s="103"/>
      <c r="V526" s="99"/>
      <c r="W526" s="103"/>
      <c r="X526" s="99"/>
      <c r="Y526" s="103"/>
      <c r="Z526" s="99"/>
      <c r="AA526" s="103"/>
      <c r="AB526" s="99"/>
      <c r="AC526" s="103"/>
      <c r="AD526" s="121" t="str">
        <f t="shared" si="33"/>
        <v/>
      </c>
      <c r="AE526" s="17"/>
      <c r="AI526" s="26">
        <f>ROWS($AI$7:$AI525)</f>
        <v>519</v>
      </c>
      <c r="AJ526" s="85" t="str">
        <f>IF(OR($T526="",$G526=""),"",MAX($AJ$7:$AN525)+1)</f>
        <v/>
      </c>
      <c r="AK526" s="85" t="str">
        <f>IF(OR(V526="",$G526=""),"",MAX($AJ$7:$AN525,$AJ526:AJ526)+1)</f>
        <v/>
      </c>
      <c r="AL526" s="85" t="str">
        <f>IF(OR(X526="",$G526=""),"",MAX($AJ$7:$AN525,$AJ526:AK526)+1)</f>
        <v/>
      </c>
      <c r="AM526" s="85" t="str">
        <f>IF(OR(Z526="",$G526=""),"",MAX($AJ$7:$AN525,$AJ526:AL526)+1)</f>
        <v/>
      </c>
      <c r="AN526" s="85" t="str">
        <f>IF(OR(AB526="",$G526=""),"",MAX($AJ$7:$AN525,$AJ526:AM526)+1)</f>
        <v/>
      </c>
      <c r="AP526" s="85" t="str">
        <f>IF($G526="","",MAX($AP$7:$AP525)+1)</f>
        <v/>
      </c>
      <c r="AQ526" s="85" t="str">
        <f>IF($G526="","",IF($Q526="","",RANK($Q526,$Q$8:$Q$1000,1)+COUNTIFS($Q$8:$Q526,$Q526)-1))</f>
        <v/>
      </c>
      <c r="AR526" s="85" t="str">
        <f>IF($G526="","",IF($AW526="","",RANK($AW526,$AW$8:$AW$1000,1)+COUNTIFS($AW$8:$AW526,$AW526)-1))</f>
        <v/>
      </c>
      <c r="AS526" s="85" t="str">
        <f>IF($G526="","",IF($AX526="","",RANK($AX526,$AX$8:$AX$1000,1)+COUNTIFS($AX$8:$AX526,$AX526)-1))</f>
        <v/>
      </c>
      <c r="AU526" s="85" t="str">
        <f t="shared" si="34"/>
        <v/>
      </c>
      <c r="AW526" s="209" t="str">
        <f t="shared" ca="1" si="32"/>
        <v/>
      </c>
      <c r="AX526" s="209" t="str">
        <f t="shared" ca="1" si="35"/>
        <v/>
      </c>
    </row>
    <row r="527" spans="1:50">
      <c r="A527" s="20" t="str">
        <f>IF('יעדים משרדיים ותקשובים'!$E$7="","",'יעדים משרדיים ותקשובים'!$E$7)</f>
        <v>משרד ראש הממשלה</v>
      </c>
      <c r="B527" s="20" t="str">
        <f>IF('יעדים משרדיים ותקשובים'!$I$9="","",'יעדים משרדיים ותקשובים'!$I$9)</f>
        <v>pmo</v>
      </c>
      <c r="C527" s="26">
        <f>ROWS($C$7:$C526)</f>
        <v>520</v>
      </c>
      <c r="D527" s="26" t="str">
        <f>IF(E527="","",INDEX('פעילויות המשרד'!$D$8:$D$150,MATCH(E527,'פעילויות המשרד'!$E$8:$E$150,0)))</f>
        <v/>
      </c>
      <c r="E527" s="17"/>
      <c r="F527" s="26" t="str">
        <f>IF(G527="","",COUNTIFS($D$8:$D527,$D527))</f>
        <v/>
      </c>
      <c r="G527" s="344" t="str">
        <f>IF(OR($E527="",$H527=""),"",IFERROR(CONCATENATE($D527,".",COUNTIFS($D$8:$D527,$D527)),"טעות בהזנה"))</f>
        <v/>
      </c>
      <c r="H527" s="99"/>
      <c r="I527" s="275" t="str">
        <f>IF($E527="","",IF($D527="","",INDEX('פעילויות המשרד'!G:G,MATCH($D527,'פעילויות המשרד'!$D:$D,0))))</f>
        <v/>
      </c>
      <c r="J527" s="275" t="str">
        <f>IF($E527="","",IF($D527="","",INDEX('פעילויות המשרד'!H:H,MATCH($D527,'פעילויות המשרד'!$D:$D,0))))</f>
        <v/>
      </c>
      <c r="K527" s="275" t="str">
        <f>IF($E527="","",IF($D527="","",INDEX('פעילויות המשרד'!K:K,MATCH($D527,'פעילויות המשרד'!$D:$D,0))))</f>
        <v/>
      </c>
      <c r="L527" s="275" t="str">
        <f>IF($E527="","",IF($D527="","",INDEX('פעילויות המשרד'!L:L,MATCH($D527,'פעילויות המשרד'!$D:$D,0))))</f>
        <v/>
      </c>
      <c r="M527" s="275" t="str">
        <f>IF($E527="","",IF($D527="","",INDEX('פעילויות המשרד'!X:X,MATCH($D527,'פעילויות המשרד'!$D:$D,0))))</f>
        <v/>
      </c>
      <c r="N527" s="102"/>
      <c r="O527" s="102"/>
      <c r="P527" s="100"/>
      <c r="Q527" s="100"/>
      <c r="R527" s="98"/>
      <c r="S527" s="101"/>
      <c r="T527" s="99"/>
      <c r="U527" s="103"/>
      <c r="V527" s="99"/>
      <c r="W527" s="103"/>
      <c r="X527" s="99"/>
      <c r="Y527" s="103"/>
      <c r="Z527" s="99"/>
      <c r="AA527" s="103"/>
      <c r="AB527" s="99"/>
      <c r="AC527" s="103"/>
      <c r="AD527" s="121" t="str">
        <f t="shared" si="33"/>
        <v/>
      </c>
      <c r="AE527" s="17"/>
      <c r="AI527" s="26">
        <f>ROWS($AI$7:$AI526)</f>
        <v>520</v>
      </c>
      <c r="AJ527" s="85" t="str">
        <f>IF(OR($T527="",$G527=""),"",MAX($AJ$7:$AN526)+1)</f>
        <v/>
      </c>
      <c r="AK527" s="85" t="str">
        <f>IF(OR(V527="",$G527=""),"",MAX($AJ$7:$AN526,$AJ527:AJ527)+1)</f>
        <v/>
      </c>
      <c r="AL527" s="85" t="str">
        <f>IF(OR(X527="",$G527=""),"",MAX($AJ$7:$AN526,$AJ527:AK527)+1)</f>
        <v/>
      </c>
      <c r="AM527" s="85" t="str">
        <f>IF(OR(Z527="",$G527=""),"",MAX($AJ$7:$AN526,$AJ527:AL527)+1)</f>
        <v/>
      </c>
      <c r="AN527" s="85" t="str">
        <f>IF(OR(AB527="",$G527=""),"",MAX($AJ$7:$AN526,$AJ527:AM527)+1)</f>
        <v/>
      </c>
      <c r="AP527" s="85" t="str">
        <f>IF($G527="","",MAX($AP$7:$AP526)+1)</f>
        <v/>
      </c>
      <c r="AQ527" s="85" t="str">
        <f>IF($G527="","",IF($Q527="","",RANK($Q527,$Q$8:$Q$1000,1)+COUNTIFS($Q$8:$Q527,$Q527)-1))</f>
        <v/>
      </c>
      <c r="AR527" s="85" t="str">
        <f>IF($G527="","",IF($AW527="","",RANK($AW527,$AW$8:$AW$1000,1)+COUNTIFS($AW$8:$AW527,$AW527)-1))</f>
        <v/>
      </c>
      <c r="AS527" s="85" t="str">
        <f>IF($G527="","",IF($AX527="","",RANK($AX527,$AX$8:$AX$1000,1)+COUNTIFS($AX$8:$AX527,$AX527)-1))</f>
        <v/>
      </c>
      <c r="AU527" s="85" t="str">
        <f t="shared" si="34"/>
        <v/>
      </c>
      <c r="AW527" s="209" t="str">
        <f t="shared" ca="1" si="32"/>
        <v/>
      </c>
      <c r="AX527" s="209" t="str">
        <f t="shared" ca="1" si="35"/>
        <v/>
      </c>
    </row>
    <row r="528" spans="1:50">
      <c r="A528" s="20" t="str">
        <f>IF('יעדים משרדיים ותקשובים'!$E$7="","",'יעדים משרדיים ותקשובים'!$E$7)</f>
        <v>משרד ראש הממשלה</v>
      </c>
      <c r="B528" s="20" t="str">
        <f>IF('יעדים משרדיים ותקשובים'!$I$9="","",'יעדים משרדיים ותקשובים'!$I$9)</f>
        <v>pmo</v>
      </c>
      <c r="C528" s="26">
        <f>ROWS($C$7:$C527)</f>
        <v>521</v>
      </c>
      <c r="D528" s="26" t="str">
        <f>IF(E528="","",INDEX('פעילויות המשרד'!$D$8:$D$150,MATCH(E528,'פעילויות המשרד'!$E$8:$E$150,0)))</f>
        <v/>
      </c>
      <c r="E528" s="17"/>
      <c r="F528" s="26" t="str">
        <f>IF(G528="","",COUNTIFS($D$8:$D528,$D528))</f>
        <v/>
      </c>
      <c r="G528" s="344" t="str">
        <f>IF(OR($E528="",$H528=""),"",IFERROR(CONCATENATE($D528,".",COUNTIFS($D$8:$D528,$D528)),"טעות בהזנה"))</f>
        <v/>
      </c>
      <c r="H528" s="99"/>
      <c r="I528" s="275" t="str">
        <f>IF($E528="","",IF($D528="","",INDEX('פעילויות המשרד'!G:G,MATCH($D528,'פעילויות המשרד'!$D:$D,0))))</f>
        <v/>
      </c>
      <c r="J528" s="275" t="str">
        <f>IF($E528="","",IF($D528="","",INDEX('פעילויות המשרד'!H:H,MATCH($D528,'פעילויות המשרד'!$D:$D,0))))</f>
        <v/>
      </c>
      <c r="K528" s="275" t="str">
        <f>IF($E528="","",IF($D528="","",INDEX('פעילויות המשרד'!K:K,MATCH($D528,'פעילויות המשרד'!$D:$D,0))))</f>
        <v/>
      </c>
      <c r="L528" s="275" t="str">
        <f>IF($E528="","",IF($D528="","",INDEX('פעילויות המשרד'!L:L,MATCH($D528,'פעילויות המשרד'!$D:$D,0))))</f>
        <v/>
      </c>
      <c r="M528" s="275" t="str">
        <f>IF($E528="","",IF($D528="","",INDEX('פעילויות המשרד'!X:X,MATCH($D528,'פעילויות המשרד'!$D:$D,0))))</f>
        <v/>
      </c>
      <c r="N528" s="99"/>
      <c r="O528" s="99"/>
      <c r="P528" s="100"/>
      <c r="Q528" s="100"/>
      <c r="R528" s="98"/>
      <c r="S528" s="101"/>
      <c r="T528" s="99"/>
      <c r="U528" s="103"/>
      <c r="V528" s="99"/>
      <c r="W528" s="103"/>
      <c r="X528" s="99"/>
      <c r="Y528" s="103"/>
      <c r="Z528" s="99"/>
      <c r="AA528" s="103"/>
      <c r="AB528" s="99"/>
      <c r="AC528" s="103"/>
      <c r="AD528" s="121" t="str">
        <f t="shared" si="33"/>
        <v/>
      </c>
      <c r="AE528" s="92"/>
      <c r="AI528" s="26">
        <f>ROWS($AI$7:$AI527)</f>
        <v>521</v>
      </c>
      <c r="AJ528" s="85" t="str">
        <f>IF(OR($T528="",$G528=""),"",MAX($AJ$7:$AN527)+1)</f>
        <v/>
      </c>
      <c r="AK528" s="85" t="str">
        <f>IF(OR(V528="",$G528=""),"",MAX($AJ$7:$AN527,$AJ528:AJ528)+1)</f>
        <v/>
      </c>
      <c r="AL528" s="85" t="str">
        <f>IF(OR(X528="",$G528=""),"",MAX($AJ$7:$AN527,$AJ528:AK528)+1)</f>
        <v/>
      </c>
      <c r="AM528" s="85" t="str">
        <f>IF(OR(Z528="",$G528=""),"",MAX($AJ$7:$AN527,$AJ528:AL528)+1)</f>
        <v/>
      </c>
      <c r="AN528" s="85" t="str">
        <f>IF(OR(AB528="",$G528=""),"",MAX($AJ$7:$AN527,$AJ528:AM528)+1)</f>
        <v/>
      </c>
      <c r="AP528" s="85" t="str">
        <f>IF($G528="","",MAX($AP$7:$AP527)+1)</f>
        <v/>
      </c>
      <c r="AQ528" s="85" t="str">
        <f>IF($G528="","",IF($Q528="","",RANK($Q528,$Q$8:$Q$1000,1)+COUNTIFS($Q$8:$Q528,$Q528)-1))</f>
        <v/>
      </c>
      <c r="AR528" s="85" t="str">
        <f>IF($G528="","",IF($AW528="","",RANK($AW528,$AW$8:$AW$1000,1)+COUNTIFS($AW$8:$AW528,$AW528)-1))</f>
        <v/>
      </c>
      <c r="AS528" s="85" t="str">
        <f>IF($G528="","",IF($AX528="","",RANK($AX528,$AX$8:$AX$1000,1)+COUNTIFS($AX$8:$AX528,$AX528)-1))</f>
        <v/>
      </c>
      <c r="AU528" s="85" t="str">
        <f t="shared" si="34"/>
        <v/>
      </c>
      <c r="AW528" s="209" t="str">
        <f ca="1">IF($G528="","",IF($Q528="","",IF(AND($S528&lt;1,$Q528&lt;TODAY()),$Q528,"")))</f>
        <v/>
      </c>
      <c r="AX528" s="209" t="str">
        <f t="shared" ca="1" si="35"/>
        <v/>
      </c>
    </row>
    <row r="529" spans="1:50">
      <c r="A529" s="20" t="str">
        <f>IF('יעדים משרדיים ותקשובים'!$E$7="","",'יעדים משרדיים ותקשובים'!$E$7)</f>
        <v>משרד ראש הממשלה</v>
      </c>
      <c r="B529" s="20" t="str">
        <f>IF('יעדים משרדיים ותקשובים'!$I$9="","",'יעדים משרדיים ותקשובים'!$I$9)</f>
        <v>pmo</v>
      </c>
      <c r="C529" s="26">
        <f>ROWS($C$7:$C528)</f>
        <v>522</v>
      </c>
      <c r="D529" s="26" t="str">
        <f>IF(E529="","",INDEX('פעילויות המשרד'!$D$8:$D$150,MATCH(E529,'פעילויות המשרד'!$E$8:$E$150,0)))</f>
        <v/>
      </c>
      <c r="E529" s="17"/>
      <c r="F529" s="26" t="str">
        <f>IF(G529="","",COUNTIFS($D$8:$D529,$D529))</f>
        <v/>
      </c>
      <c r="G529" s="344" t="str">
        <f>IF(OR($E529="",$H529=""),"",IFERROR(CONCATENATE($D529,".",COUNTIFS($D$8:$D529,$D529)),"טעות בהזנה"))</f>
        <v/>
      </c>
      <c r="H529" s="99"/>
      <c r="I529" s="275" t="str">
        <f>IF($E529="","",IF($D529="","",INDEX('פעילויות המשרד'!G:G,MATCH($D529,'פעילויות המשרד'!$D:$D,0))))</f>
        <v/>
      </c>
      <c r="J529" s="275" t="str">
        <f>IF($E529="","",IF($D529="","",INDEX('פעילויות המשרד'!H:H,MATCH($D529,'פעילויות המשרד'!$D:$D,0))))</f>
        <v/>
      </c>
      <c r="K529" s="275" t="str">
        <f>IF($E529="","",IF($D529="","",INDEX('פעילויות המשרד'!K:K,MATCH($D529,'פעילויות המשרד'!$D:$D,0))))</f>
        <v/>
      </c>
      <c r="L529" s="275" t="str">
        <f>IF($E529="","",IF($D529="","",INDEX('פעילויות המשרד'!L:L,MATCH($D529,'פעילויות המשרד'!$D:$D,0))))</f>
        <v/>
      </c>
      <c r="M529" s="275" t="str">
        <f>IF($E529="","",IF($D529="","",INDEX('פעילויות המשרד'!X:X,MATCH($D529,'פעילויות המשרד'!$D:$D,0))))</f>
        <v/>
      </c>
      <c r="N529" s="99"/>
      <c r="O529" s="99"/>
      <c r="P529" s="100"/>
      <c r="Q529" s="100"/>
      <c r="R529" s="98"/>
      <c r="S529" s="101"/>
      <c r="T529" s="99"/>
      <c r="U529" s="103"/>
      <c r="V529" s="99"/>
      <c r="W529" s="103"/>
      <c r="X529" s="99"/>
      <c r="Y529" s="103"/>
      <c r="Z529" s="99"/>
      <c r="AA529" s="103"/>
      <c r="AB529" s="99"/>
      <c r="AC529" s="103"/>
      <c r="AD529" s="121" t="str">
        <f t="shared" si="33"/>
        <v/>
      </c>
      <c r="AE529" s="92"/>
      <c r="AI529" s="26">
        <f>ROWS($AI$7:$AI528)</f>
        <v>522</v>
      </c>
      <c r="AJ529" s="85" t="str">
        <f>IF(OR($T529="",$G529=""),"",MAX($AJ$7:$AN528)+1)</f>
        <v/>
      </c>
      <c r="AK529" s="85" t="str">
        <f>IF(OR(V529="",$G529=""),"",MAX($AJ$7:$AN528,$AJ529:AJ529)+1)</f>
        <v/>
      </c>
      <c r="AL529" s="85" t="str">
        <f>IF(OR(X529="",$G529=""),"",MAX($AJ$7:$AN528,$AJ529:AK529)+1)</f>
        <v/>
      </c>
      <c r="AM529" s="85" t="str">
        <f>IF(OR(Z529="",$G529=""),"",MAX($AJ$7:$AN528,$AJ529:AL529)+1)</f>
        <v/>
      </c>
      <c r="AN529" s="85" t="str">
        <f>IF(OR(AB529="",$G529=""),"",MAX($AJ$7:$AN528,$AJ529:AM529)+1)</f>
        <v/>
      </c>
      <c r="AP529" s="85" t="str">
        <f>IF($G529="","",MAX($AP$7:$AP528)+1)</f>
        <v/>
      </c>
      <c r="AQ529" s="85" t="str">
        <f>IF($G529="","",IF($Q529="","",RANK($Q529,$Q$8:$Q$1000,1)+COUNTIFS($Q$8:$Q529,$Q529)-1))</f>
        <v/>
      </c>
      <c r="AR529" s="85" t="str">
        <f>IF($G529="","",IF($AW529="","",RANK($AW529,$AW$8:$AW$1000,1)+COUNTIFS($AW$8:$AW529,$AW529)-1))</f>
        <v/>
      </c>
      <c r="AS529" s="85" t="str">
        <f>IF($G529="","",IF($AX529="","",RANK($AX529,$AX$8:$AX$1000,1)+COUNTIFS($AX$8:$AX529,$AX529)-1))</f>
        <v/>
      </c>
      <c r="AU529" s="85" t="str">
        <f t="shared" si="34"/>
        <v/>
      </c>
      <c r="AW529" s="209" t="str">
        <f ca="1">IF($G529="","",IF($Q529="","",IF(AND($S529&lt;1,$Q529&lt;TODAY()),$Q529,"")))</f>
        <v/>
      </c>
      <c r="AX529" s="209" t="str">
        <f t="shared" ca="1" si="35"/>
        <v/>
      </c>
    </row>
    <row r="530" spans="1:50">
      <c r="A530" s="20" t="str">
        <f>IF('יעדים משרדיים ותקשובים'!$E$7="","",'יעדים משרדיים ותקשובים'!$E$7)</f>
        <v>משרד ראש הממשלה</v>
      </c>
      <c r="B530" s="20" t="str">
        <f>IF('יעדים משרדיים ותקשובים'!$I$9="","",'יעדים משרדיים ותקשובים'!$I$9)</f>
        <v>pmo</v>
      </c>
      <c r="C530" s="26">
        <f>ROWS($C$7:$C529)</f>
        <v>523</v>
      </c>
      <c r="D530" s="26" t="str">
        <f>IF(E530="","",INDEX('פעילויות המשרד'!$D$8:$D$150,MATCH(E530,'פעילויות המשרד'!$E$8:$E$150,0)))</f>
        <v/>
      </c>
      <c r="E530" s="17"/>
      <c r="F530" s="26" t="str">
        <f>IF(G530="","",COUNTIFS($D$8:$D530,$D530))</f>
        <v/>
      </c>
      <c r="G530" s="344" t="str">
        <f>IF(OR($E530="",$H530=""),"",IFERROR(CONCATENATE($D530,".",COUNTIFS($D$8:$D530,$D530)),"טעות בהזנה"))</f>
        <v/>
      </c>
      <c r="H530" s="99"/>
      <c r="I530" s="275" t="str">
        <f>IF($E530="","",IF($D530="","",INDEX('פעילויות המשרד'!G:G,MATCH($D530,'פעילויות המשרד'!$D:$D,0))))</f>
        <v/>
      </c>
      <c r="J530" s="275" t="str">
        <f>IF($E530="","",IF($D530="","",INDEX('פעילויות המשרד'!H:H,MATCH($D530,'פעילויות המשרד'!$D:$D,0))))</f>
        <v/>
      </c>
      <c r="K530" s="275" t="str">
        <f>IF($E530="","",IF($D530="","",INDEX('פעילויות המשרד'!K:K,MATCH($D530,'פעילויות המשרד'!$D:$D,0))))</f>
        <v/>
      </c>
      <c r="L530" s="275" t="str">
        <f>IF($E530="","",IF($D530="","",INDEX('פעילויות המשרד'!L:L,MATCH($D530,'פעילויות המשרד'!$D:$D,0))))</f>
        <v/>
      </c>
      <c r="M530" s="275" t="str">
        <f>IF($E530="","",IF($D530="","",INDEX('פעילויות המשרד'!X:X,MATCH($D530,'פעילויות המשרד'!$D:$D,0))))</f>
        <v/>
      </c>
      <c r="N530" s="99"/>
      <c r="O530" s="99"/>
      <c r="P530" s="100"/>
      <c r="Q530" s="100"/>
      <c r="R530" s="98"/>
      <c r="S530" s="101"/>
      <c r="T530" s="99"/>
      <c r="U530" s="103"/>
      <c r="V530" s="99"/>
      <c r="W530" s="103"/>
      <c r="X530" s="99"/>
      <c r="Y530" s="103"/>
      <c r="Z530" s="99"/>
      <c r="AA530" s="103"/>
      <c r="AB530" s="99"/>
      <c r="AC530" s="103"/>
      <c r="AD530" s="121" t="str">
        <f t="shared" si="33"/>
        <v/>
      </c>
      <c r="AE530" s="92"/>
      <c r="AI530" s="26">
        <f>ROWS($AI$7:$AI529)</f>
        <v>523</v>
      </c>
      <c r="AJ530" s="85" t="str">
        <f>IF(OR($T530="",$G530=""),"",MAX($AJ$7:$AN529)+1)</f>
        <v/>
      </c>
      <c r="AK530" s="85" t="str">
        <f>IF(OR(V530="",$G530=""),"",MAX($AJ$7:$AN529,$AJ530:AJ530)+1)</f>
        <v/>
      </c>
      <c r="AL530" s="85" t="str">
        <f>IF(OR(X530="",$G530=""),"",MAX($AJ$7:$AN529,$AJ530:AK530)+1)</f>
        <v/>
      </c>
      <c r="AM530" s="85" t="str">
        <f>IF(OR(Z530="",$G530=""),"",MAX($AJ$7:$AN529,$AJ530:AL530)+1)</f>
        <v/>
      </c>
      <c r="AN530" s="85" t="str">
        <f>IF(OR(AB530="",$G530=""),"",MAX($AJ$7:$AN529,$AJ530:AM530)+1)</f>
        <v/>
      </c>
      <c r="AP530" s="85" t="str">
        <f>IF($G530="","",MAX($AP$7:$AP529)+1)</f>
        <v/>
      </c>
      <c r="AQ530" s="85" t="str">
        <f>IF($G530="","",IF($Q530="","",RANK($Q530,$Q$8:$Q$1000,1)+COUNTIFS($Q$8:$Q530,$Q530)-1))</f>
        <v/>
      </c>
      <c r="AR530" s="85" t="str">
        <f>IF($G530="","",IF($AW530="","",RANK($AW530,$AW$8:$AW$1000,1)+COUNTIFS($AW$8:$AW530,$AW530)-1))</f>
        <v/>
      </c>
      <c r="AS530" s="85" t="str">
        <f>IF($G530="","",IF($AX530="","",RANK($AX530,$AX$8:$AX$1000,1)+COUNTIFS($AX$8:$AX530,$AX530)-1))</f>
        <v/>
      </c>
      <c r="AU530" s="85" t="str">
        <f t="shared" si="34"/>
        <v/>
      </c>
      <c r="AW530" s="209" t="str">
        <f ca="1">IF($G530="","",IF($Q530="","",IF(AND($S530&lt;1,$Q530&lt;TODAY()),$Q530,"")))</f>
        <v/>
      </c>
      <c r="AX530" s="209" t="str">
        <f t="shared" ca="1" si="35"/>
        <v/>
      </c>
    </row>
    <row r="531" spans="1:50">
      <c r="A531" s="20" t="str">
        <f>IF('יעדים משרדיים ותקשובים'!$E$7="","",'יעדים משרדיים ותקשובים'!$E$7)</f>
        <v>משרד ראש הממשלה</v>
      </c>
      <c r="B531" s="20" t="str">
        <f>IF('יעדים משרדיים ותקשובים'!$I$9="","",'יעדים משרדיים ותקשובים'!$I$9)</f>
        <v>pmo</v>
      </c>
      <c r="C531" s="26">
        <f>ROWS($C$7:$C530)</f>
        <v>524</v>
      </c>
      <c r="D531" s="26" t="str">
        <f>IF(E531="","",INDEX('פעילויות המשרד'!$D$8:$D$150,MATCH(E531,'פעילויות המשרד'!$E$8:$E$150,0)))</f>
        <v/>
      </c>
      <c r="E531" s="17"/>
      <c r="F531" s="26" t="str">
        <f>IF(G531="","",COUNTIFS($D$8:$D531,$D531))</f>
        <v/>
      </c>
      <c r="G531" s="344" t="str">
        <f>IF(OR($E531="",$H531=""),"",IFERROR(CONCATENATE($D531,".",COUNTIFS($D$8:$D531,$D531)),"טעות בהזנה"))</f>
        <v/>
      </c>
      <c r="H531" s="99"/>
      <c r="I531" s="275" t="str">
        <f>IF($E531="","",IF($D531="","",INDEX('פעילויות המשרד'!G:G,MATCH($D531,'פעילויות המשרד'!$D:$D,0))))</f>
        <v/>
      </c>
      <c r="J531" s="275" t="str">
        <f>IF($E531="","",IF($D531="","",INDEX('פעילויות המשרד'!H:H,MATCH($D531,'פעילויות המשרד'!$D:$D,0))))</f>
        <v/>
      </c>
      <c r="K531" s="275" t="str">
        <f>IF($E531="","",IF($D531="","",INDEX('פעילויות המשרד'!K:K,MATCH($D531,'פעילויות המשרד'!$D:$D,0))))</f>
        <v/>
      </c>
      <c r="L531" s="275" t="str">
        <f>IF($E531="","",IF($D531="","",INDEX('פעילויות המשרד'!L:L,MATCH($D531,'פעילויות המשרד'!$D:$D,0))))</f>
        <v/>
      </c>
      <c r="M531" s="275" t="str">
        <f>IF($E531="","",IF($D531="","",INDEX('פעילויות המשרד'!X:X,MATCH($D531,'פעילויות המשרד'!$D:$D,0))))</f>
        <v/>
      </c>
      <c r="N531" s="102"/>
      <c r="O531" s="102"/>
      <c r="P531" s="100"/>
      <c r="Q531" s="100"/>
      <c r="R531" s="98"/>
      <c r="S531" s="101"/>
      <c r="T531" s="99"/>
      <c r="U531" s="103"/>
      <c r="V531" s="99"/>
      <c r="W531" s="103"/>
      <c r="X531" s="99"/>
      <c r="Y531" s="103"/>
      <c r="Z531" s="99"/>
      <c r="AA531" s="103"/>
      <c r="AB531" s="99"/>
      <c r="AC531" s="103"/>
      <c r="AD531" s="121" t="str">
        <f t="shared" si="33"/>
        <v/>
      </c>
      <c r="AE531" s="17"/>
      <c r="AI531" s="26">
        <f>ROWS($AI$7:$AI530)</f>
        <v>524</v>
      </c>
      <c r="AJ531" s="85" t="str">
        <f>IF(OR($T531="",$G531=""),"",MAX($AJ$7:$AN530)+1)</f>
        <v/>
      </c>
      <c r="AK531" s="85" t="str">
        <f>IF(OR(V531="",$G531=""),"",MAX($AJ$7:$AN530,$AJ531:AJ531)+1)</f>
        <v/>
      </c>
      <c r="AL531" s="85" t="str">
        <f>IF(OR(X531="",$G531=""),"",MAX($AJ$7:$AN530,$AJ531:AK531)+1)</f>
        <v/>
      </c>
      <c r="AM531" s="85" t="str">
        <f>IF(OR(Z531="",$G531=""),"",MAX($AJ$7:$AN530,$AJ531:AL531)+1)</f>
        <v/>
      </c>
      <c r="AN531" s="85" t="str">
        <f>IF(OR(AB531="",$G531=""),"",MAX($AJ$7:$AN530,$AJ531:AM531)+1)</f>
        <v/>
      </c>
      <c r="AP531" s="85" t="str">
        <f>IF($G531="","",MAX($AP$7:$AP530)+1)</f>
        <v/>
      </c>
      <c r="AQ531" s="85" t="str">
        <f>IF($G531="","",IF($Q531="","",RANK($Q531,$Q$8:$Q$1000,1)+COUNTIFS($Q$8:$Q531,$Q531)-1))</f>
        <v/>
      </c>
      <c r="AR531" s="85" t="str">
        <f>IF($G531="","",IF($AW531="","",RANK($AW531,$AW$8:$AW$1000,1)+COUNTIFS($AW$8:$AW531,$AW531)-1))</f>
        <v/>
      </c>
      <c r="AS531" s="85" t="str">
        <f>IF($G531="","",IF($AX531="","",RANK($AX531,$AX$8:$AX$1000,1)+COUNTIFS($AX$8:$AX531,$AX531)-1))</f>
        <v/>
      </c>
      <c r="AU531" s="85" t="str">
        <f t="shared" si="34"/>
        <v/>
      </c>
      <c r="AW531" s="209" t="str">
        <f ca="1">IF($G531="","",IF($Q531="","",IF(AND($S531&lt;1,$Q531&lt;TODAY()),$Q531,"")))</f>
        <v/>
      </c>
      <c r="AX531" s="209" t="str">
        <f t="shared" ca="1" si="35"/>
        <v/>
      </c>
    </row>
    <row r="532" spans="1:50">
      <c r="A532" s="20" t="str">
        <f>IF('יעדים משרדיים ותקשובים'!$E$7="","",'יעדים משרדיים ותקשובים'!$E$7)</f>
        <v>משרד ראש הממשלה</v>
      </c>
      <c r="B532" s="20" t="str">
        <f>IF('יעדים משרדיים ותקשובים'!$I$9="","",'יעדים משרדיים ותקשובים'!$I$9)</f>
        <v>pmo</v>
      </c>
      <c r="C532" s="26">
        <f>ROWS($C$7:$C531)</f>
        <v>525</v>
      </c>
      <c r="D532" s="26" t="str">
        <f>IF(E532="","",INDEX('פעילויות המשרד'!$D$8:$D$150,MATCH(E532,'פעילויות המשרד'!$E$8:$E$150,0)))</f>
        <v/>
      </c>
      <c r="E532" s="17"/>
      <c r="F532" s="26" t="str">
        <f>IF(G532="","",COUNTIFS($D$8:$D532,$D532))</f>
        <v/>
      </c>
      <c r="G532" s="344" t="str">
        <f>IF(OR($E532="",$H532=""),"",IFERROR(CONCATENATE($D532,".",COUNTIFS($D$8:$D532,$D532)),"טעות בהזנה"))</f>
        <v/>
      </c>
      <c r="H532" s="99"/>
      <c r="I532" s="275" t="str">
        <f>IF($E532="","",IF($D532="","",INDEX('פעילויות המשרד'!G:G,MATCH($D532,'פעילויות המשרד'!$D:$D,0))))</f>
        <v/>
      </c>
      <c r="J532" s="275" t="str">
        <f>IF($E532="","",IF($D532="","",INDEX('פעילויות המשרד'!H:H,MATCH($D532,'פעילויות המשרד'!$D:$D,0))))</f>
        <v/>
      </c>
      <c r="K532" s="275" t="str">
        <f>IF($E532="","",IF($D532="","",INDEX('פעילויות המשרד'!K:K,MATCH($D532,'פעילויות המשרד'!$D:$D,0))))</f>
        <v/>
      </c>
      <c r="L532" s="275" t="str">
        <f>IF($E532="","",IF($D532="","",INDEX('פעילויות המשרד'!L:L,MATCH($D532,'פעילויות המשרד'!$D:$D,0))))</f>
        <v/>
      </c>
      <c r="M532" s="275" t="str">
        <f>IF($E532="","",IF($D532="","",INDEX('פעילויות המשרד'!X:X,MATCH($D532,'פעילויות המשרד'!$D:$D,0))))</f>
        <v/>
      </c>
      <c r="N532" s="102"/>
      <c r="O532" s="102"/>
      <c r="P532" s="100"/>
      <c r="Q532" s="100"/>
      <c r="R532" s="98"/>
      <c r="S532" s="101"/>
      <c r="T532" s="99"/>
      <c r="U532" s="103"/>
      <c r="V532" s="99"/>
      <c r="W532" s="103"/>
      <c r="X532" s="99"/>
      <c r="Y532" s="103"/>
      <c r="Z532" s="99"/>
      <c r="AA532" s="103"/>
      <c r="AB532" s="99"/>
      <c r="AC532" s="103"/>
      <c r="AD532" s="121" t="str">
        <f t="shared" si="33"/>
        <v/>
      </c>
      <c r="AE532" s="17"/>
      <c r="AI532" s="26">
        <f>ROWS($AI$7:$AI531)</f>
        <v>525</v>
      </c>
      <c r="AJ532" s="85" t="str">
        <f>IF(OR($T532="",$G532=""),"",MAX($AJ$7:$AN531)+1)</f>
        <v/>
      </c>
      <c r="AK532" s="85" t="str">
        <f>IF(OR(V532="",$G532=""),"",MAX($AJ$7:$AN531,$AJ532:AJ532)+1)</f>
        <v/>
      </c>
      <c r="AL532" s="85" t="str">
        <f>IF(OR(X532="",$G532=""),"",MAX($AJ$7:$AN531,$AJ532:AK532)+1)</f>
        <v/>
      </c>
      <c r="AM532" s="85" t="str">
        <f>IF(OR(Z532="",$G532=""),"",MAX($AJ$7:$AN531,$AJ532:AL532)+1)</f>
        <v/>
      </c>
      <c r="AN532" s="85" t="str">
        <f>IF(OR(AB532="",$G532=""),"",MAX($AJ$7:$AN531,$AJ532:AM532)+1)</f>
        <v/>
      </c>
      <c r="AP532" s="85" t="str">
        <f>IF($G532="","",MAX($AP$7:$AP531)+1)</f>
        <v/>
      </c>
      <c r="AQ532" s="85" t="str">
        <f>IF($G532="","",IF($Q532="","",RANK($Q532,$Q$8:$Q$1000,1)+COUNTIFS($Q$8:$Q532,$Q532)-1))</f>
        <v/>
      </c>
      <c r="AR532" s="85" t="str">
        <f>IF($G532="","",IF($AW532="","",RANK($AW532,$AW$8:$AW$1000,1)+COUNTIFS($AW$8:$AW532,$AW532)-1))</f>
        <v/>
      </c>
      <c r="AS532" s="85" t="str">
        <f>IF($G532="","",IF($AX532="","",RANK($AX532,$AX$8:$AX$1000,1)+COUNTIFS($AX$8:$AX532,$AX532)-1))</f>
        <v/>
      </c>
      <c r="AU532" s="85" t="str">
        <f t="shared" si="34"/>
        <v/>
      </c>
      <c r="AW532" s="209" t="str">
        <f ca="1">IF($G532="","",IF($Q532="","",IF(AND($S532&lt;1,$Q532&lt;TODAY()),$Q532,"")))</f>
        <v/>
      </c>
      <c r="AX532" s="209" t="str">
        <f t="shared" ca="1" si="35"/>
        <v/>
      </c>
    </row>
    <row r="533" spans="1:50">
      <c r="A533" s="20" t="str">
        <f>IF('יעדים משרדיים ותקשובים'!$E$7="","",'יעדים משרדיים ותקשובים'!$E$7)</f>
        <v>משרד ראש הממשלה</v>
      </c>
      <c r="B533" s="20" t="str">
        <f>IF('יעדים משרדיים ותקשובים'!$I$9="","",'יעדים משרדיים ותקשובים'!$I$9)</f>
        <v>pmo</v>
      </c>
      <c r="C533" s="26">
        <f>ROWS($C$7:$C532)</f>
        <v>526</v>
      </c>
      <c r="D533" s="26" t="str">
        <f>IF(E533="","",INDEX('פעילויות המשרד'!$D$8:$D$150,MATCH(E533,'פעילויות המשרד'!$E$8:$E$150,0)))</f>
        <v/>
      </c>
      <c r="E533" s="17"/>
      <c r="F533" s="26" t="str">
        <f>IF(G533="","",COUNTIFS($D$8:$D533,$D533))</f>
        <v/>
      </c>
      <c r="G533" s="344" t="str">
        <f>IF(OR($E533="",$H533=""),"",IFERROR(CONCATENATE($D533,".",COUNTIFS($D$8:$D533,$D533)),"טעות בהזנה"))</f>
        <v/>
      </c>
      <c r="H533" s="99"/>
      <c r="I533" s="275" t="str">
        <f>IF($E533="","",IF($D533="","",INDEX('פעילויות המשרד'!G:G,MATCH($D533,'פעילויות המשרד'!$D:$D,0))))</f>
        <v/>
      </c>
      <c r="J533" s="275" t="str">
        <f>IF($E533="","",IF($D533="","",INDEX('פעילויות המשרד'!H:H,MATCH($D533,'פעילויות המשרד'!$D:$D,0))))</f>
        <v/>
      </c>
      <c r="K533" s="275" t="str">
        <f>IF($E533="","",IF($D533="","",INDEX('פעילויות המשרד'!K:K,MATCH($D533,'פעילויות המשרד'!$D:$D,0))))</f>
        <v/>
      </c>
      <c r="L533" s="275" t="str">
        <f>IF($E533="","",IF($D533="","",INDEX('פעילויות המשרד'!L:L,MATCH($D533,'פעילויות המשרד'!$D:$D,0))))</f>
        <v/>
      </c>
      <c r="M533" s="275" t="str">
        <f>IF($E533="","",IF($D533="","",INDEX('פעילויות המשרד'!X:X,MATCH($D533,'פעילויות המשרד'!$D:$D,0))))</f>
        <v/>
      </c>
      <c r="N533" s="102"/>
      <c r="O533" s="102"/>
      <c r="P533" s="100"/>
      <c r="Q533" s="100"/>
      <c r="R533" s="98"/>
      <c r="S533" s="101"/>
      <c r="T533" s="99"/>
      <c r="U533" s="103"/>
      <c r="V533" s="99"/>
      <c r="W533" s="103"/>
      <c r="X533" s="99"/>
      <c r="Y533" s="103"/>
      <c r="Z533" s="99"/>
      <c r="AA533" s="103"/>
      <c r="AB533" s="99"/>
      <c r="AC533" s="103"/>
      <c r="AD533" s="121" t="str">
        <f t="shared" si="33"/>
        <v/>
      </c>
      <c r="AE533" s="17"/>
      <c r="AI533" s="26">
        <f>ROWS($AI$7:$AI532)</f>
        <v>526</v>
      </c>
      <c r="AJ533" s="85" t="str">
        <f>IF(OR($T533="",$G533=""),"",MAX($AJ$7:$AN532)+1)</f>
        <v/>
      </c>
      <c r="AK533" s="85" t="str">
        <f>IF(OR(V533="",$G533=""),"",MAX($AJ$7:$AN532,$AJ533:AJ533)+1)</f>
        <v/>
      </c>
      <c r="AL533" s="85" t="str">
        <f>IF(OR(X533="",$G533=""),"",MAX($AJ$7:$AN532,$AJ533:AK533)+1)</f>
        <v/>
      </c>
      <c r="AM533" s="85" t="str">
        <f>IF(OR(Z533="",$G533=""),"",MAX($AJ$7:$AN532,$AJ533:AL533)+1)</f>
        <v/>
      </c>
      <c r="AN533" s="85" t="str">
        <f>IF(OR(AB533="",$G533=""),"",MAX($AJ$7:$AN532,$AJ533:AM533)+1)</f>
        <v/>
      </c>
      <c r="AP533" s="85" t="str">
        <f>IF($G533="","",MAX($AP$7:$AP532)+1)</f>
        <v/>
      </c>
      <c r="AQ533" s="85" t="str">
        <f>IF($G533="","",IF($Q533="","",RANK($Q533,$Q$8:$Q$1000,1)+COUNTIFS($Q$8:$Q533,$Q533)-1))</f>
        <v/>
      </c>
      <c r="AR533" s="85" t="str">
        <f>IF($G533="","",IF($AW533="","",RANK($AW533,$AW$8:$AW$1000,1)+COUNTIFS($AW$8:$AW533,$AW533)-1))</f>
        <v/>
      </c>
      <c r="AS533" s="85" t="str">
        <f>IF($G533="","",IF($AX533="","",RANK($AX533,$AX$8:$AX$1000,1)+COUNTIFS($AX$8:$AX533,$AX533)-1))</f>
        <v/>
      </c>
      <c r="AU533" s="85" t="str">
        <f t="shared" si="34"/>
        <v/>
      </c>
      <c r="AW533" s="209" t="str">
        <f t="shared" ca="1" si="32"/>
        <v/>
      </c>
      <c r="AX533" s="209" t="str">
        <f t="shared" ca="1" si="35"/>
        <v/>
      </c>
    </row>
    <row r="534" spans="1:50">
      <c r="A534" s="20" t="str">
        <f>IF('יעדים משרדיים ותקשובים'!$E$7="","",'יעדים משרדיים ותקשובים'!$E$7)</f>
        <v>משרד ראש הממשלה</v>
      </c>
      <c r="B534" s="20" t="str">
        <f>IF('יעדים משרדיים ותקשובים'!$I$9="","",'יעדים משרדיים ותקשובים'!$I$9)</f>
        <v>pmo</v>
      </c>
      <c r="C534" s="26">
        <f>ROWS($C$7:$C533)</f>
        <v>527</v>
      </c>
      <c r="D534" s="26" t="str">
        <f>IF(E534="","",INDEX('פעילויות המשרד'!$D$8:$D$150,MATCH(E534,'פעילויות המשרד'!$E$8:$E$150,0)))</f>
        <v/>
      </c>
      <c r="E534" s="17"/>
      <c r="F534" s="26" t="str">
        <f>IF(G534="","",COUNTIFS($D$8:$D534,$D534))</f>
        <v/>
      </c>
      <c r="G534" s="344" t="str">
        <f>IF(OR($E534="",$H534=""),"",IFERROR(CONCATENATE($D534,".",COUNTIFS($D$8:$D534,$D534)),"טעות בהזנה"))</f>
        <v/>
      </c>
      <c r="H534" s="99"/>
      <c r="I534" s="275" t="str">
        <f>IF($E534="","",IF($D534="","",INDEX('פעילויות המשרד'!G:G,MATCH($D534,'פעילויות המשרד'!$D:$D,0))))</f>
        <v/>
      </c>
      <c r="J534" s="275" t="str">
        <f>IF($E534="","",IF($D534="","",INDEX('פעילויות המשרד'!H:H,MATCH($D534,'פעילויות המשרד'!$D:$D,0))))</f>
        <v/>
      </c>
      <c r="K534" s="275" t="str">
        <f>IF($E534="","",IF($D534="","",INDEX('פעילויות המשרד'!K:K,MATCH($D534,'פעילויות המשרד'!$D:$D,0))))</f>
        <v/>
      </c>
      <c r="L534" s="275" t="str">
        <f>IF($E534="","",IF($D534="","",INDEX('פעילויות המשרד'!L:L,MATCH($D534,'פעילויות המשרד'!$D:$D,0))))</f>
        <v/>
      </c>
      <c r="M534" s="275" t="str">
        <f>IF($E534="","",IF($D534="","",INDEX('פעילויות המשרד'!X:X,MATCH($D534,'פעילויות המשרד'!$D:$D,0))))</f>
        <v/>
      </c>
      <c r="N534" s="102"/>
      <c r="O534" s="102"/>
      <c r="P534" s="100"/>
      <c r="Q534" s="100"/>
      <c r="R534" s="98"/>
      <c r="S534" s="101"/>
      <c r="T534" s="99"/>
      <c r="U534" s="103"/>
      <c r="V534" s="99"/>
      <c r="W534" s="103"/>
      <c r="X534" s="99"/>
      <c r="Y534" s="103"/>
      <c r="Z534" s="99"/>
      <c r="AA534" s="103"/>
      <c r="AB534" s="99"/>
      <c r="AC534" s="103"/>
      <c r="AD534" s="121" t="str">
        <f t="shared" si="33"/>
        <v/>
      </c>
      <c r="AE534" s="17"/>
      <c r="AI534" s="26">
        <f>ROWS($AI$7:$AI533)</f>
        <v>527</v>
      </c>
      <c r="AJ534" s="85" t="str">
        <f>IF(OR($T534="",$G534=""),"",MAX($AJ$7:$AN533)+1)</f>
        <v/>
      </c>
      <c r="AK534" s="85" t="str">
        <f>IF(OR(V534="",$G534=""),"",MAX($AJ$7:$AN533,$AJ534:AJ534)+1)</f>
        <v/>
      </c>
      <c r="AL534" s="85" t="str">
        <f>IF(OR(X534="",$G534=""),"",MAX($AJ$7:$AN533,$AJ534:AK534)+1)</f>
        <v/>
      </c>
      <c r="AM534" s="85" t="str">
        <f>IF(OR(Z534="",$G534=""),"",MAX($AJ$7:$AN533,$AJ534:AL534)+1)</f>
        <v/>
      </c>
      <c r="AN534" s="85" t="str">
        <f>IF(OR(AB534="",$G534=""),"",MAX($AJ$7:$AN533,$AJ534:AM534)+1)</f>
        <v/>
      </c>
      <c r="AP534" s="85" t="str">
        <f>IF($G534="","",MAX($AP$7:$AP533)+1)</f>
        <v/>
      </c>
      <c r="AQ534" s="85" t="str">
        <f>IF($G534="","",IF($Q534="","",RANK($Q534,$Q$8:$Q$1000,1)+COUNTIFS($Q$8:$Q534,$Q534)-1))</f>
        <v/>
      </c>
      <c r="AR534" s="85" t="str">
        <f>IF($G534="","",IF($AW534="","",RANK($AW534,$AW$8:$AW$1000,1)+COUNTIFS($AW$8:$AW534,$AW534)-1))</f>
        <v/>
      </c>
      <c r="AS534" s="85" t="str">
        <f>IF($G534="","",IF($AX534="","",RANK($AX534,$AX$8:$AX$1000,1)+COUNTIFS($AX$8:$AX534,$AX534)-1))</f>
        <v/>
      </c>
      <c r="AU534" s="85" t="str">
        <f t="shared" si="34"/>
        <v/>
      </c>
      <c r="AW534" s="209" t="str">
        <f t="shared" ca="1" si="32"/>
        <v/>
      </c>
      <c r="AX534" s="209" t="str">
        <f t="shared" ca="1" si="35"/>
        <v/>
      </c>
    </row>
    <row r="535" spans="1:50">
      <c r="A535" s="20" t="str">
        <f>IF('יעדים משרדיים ותקשובים'!$E$7="","",'יעדים משרדיים ותקשובים'!$E$7)</f>
        <v>משרד ראש הממשלה</v>
      </c>
      <c r="B535" s="20" t="str">
        <f>IF('יעדים משרדיים ותקשובים'!$I$9="","",'יעדים משרדיים ותקשובים'!$I$9)</f>
        <v>pmo</v>
      </c>
      <c r="C535" s="26">
        <f>ROWS($C$7:$C534)</f>
        <v>528</v>
      </c>
      <c r="D535" s="26" t="str">
        <f>IF(E535="","",INDEX('פעילויות המשרד'!$D$8:$D$150,MATCH(E535,'פעילויות המשרד'!$E$8:$E$150,0)))</f>
        <v/>
      </c>
      <c r="E535" s="17"/>
      <c r="F535" s="26" t="str">
        <f>IF(G535="","",COUNTIFS($D$8:$D535,$D535))</f>
        <v/>
      </c>
      <c r="G535" s="344" t="str">
        <f>IF(OR($E535="",$H535=""),"",IFERROR(CONCATENATE($D535,".",COUNTIFS($D$8:$D535,$D535)),"טעות בהזנה"))</f>
        <v/>
      </c>
      <c r="H535" s="99"/>
      <c r="I535" s="275" t="str">
        <f>IF($E535="","",IF($D535="","",INDEX('פעילויות המשרד'!G:G,MATCH($D535,'פעילויות המשרד'!$D:$D,0))))</f>
        <v/>
      </c>
      <c r="J535" s="275" t="str">
        <f>IF($E535="","",IF($D535="","",INDEX('פעילויות המשרד'!H:H,MATCH($D535,'פעילויות המשרד'!$D:$D,0))))</f>
        <v/>
      </c>
      <c r="K535" s="275" t="str">
        <f>IF($E535="","",IF($D535="","",INDEX('פעילויות המשרד'!K:K,MATCH($D535,'פעילויות המשרד'!$D:$D,0))))</f>
        <v/>
      </c>
      <c r="L535" s="275" t="str">
        <f>IF($E535="","",IF($D535="","",INDEX('פעילויות המשרד'!L:L,MATCH($D535,'פעילויות המשרד'!$D:$D,0))))</f>
        <v/>
      </c>
      <c r="M535" s="275" t="str">
        <f>IF($E535="","",IF($D535="","",INDEX('פעילויות המשרד'!X:X,MATCH($D535,'פעילויות המשרד'!$D:$D,0))))</f>
        <v/>
      </c>
      <c r="N535" s="102"/>
      <c r="O535" s="102"/>
      <c r="P535" s="100"/>
      <c r="Q535" s="100"/>
      <c r="R535" s="98"/>
      <c r="S535" s="101"/>
      <c r="T535" s="99"/>
      <c r="U535" s="103"/>
      <c r="V535" s="99"/>
      <c r="W535" s="103"/>
      <c r="X535" s="99"/>
      <c r="Y535" s="103"/>
      <c r="Z535" s="99"/>
      <c r="AA535" s="103"/>
      <c r="AB535" s="99"/>
      <c r="AC535" s="103"/>
      <c r="AD535" s="121" t="str">
        <f t="shared" si="33"/>
        <v/>
      </c>
      <c r="AE535" s="17"/>
      <c r="AI535" s="26">
        <f>ROWS($AI$7:$AI534)</f>
        <v>528</v>
      </c>
      <c r="AJ535" s="85" t="str">
        <f>IF(OR($T535="",$G535=""),"",MAX($AJ$7:$AN534)+1)</f>
        <v/>
      </c>
      <c r="AK535" s="85" t="str">
        <f>IF(OR(V535="",$G535=""),"",MAX($AJ$7:$AN534,$AJ535:AJ535)+1)</f>
        <v/>
      </c>
      <c r="AL535" s="85" t="str">
        <f>IF(OR(X535="",$G535=""),"",MAX($AJ$7:$AN534,$AJ535:AK535)+1)</f>
        <v/>
      </c>
      <c r="AM535" s="85" t="str">
        <f>IF(OR(Z535="",$G535=""),"",MAX($AJ$7:$AN534,$AJ535:AL535)+1)</f>
        <v/>
      </c>
      <c r="AN535" s="85" t="str">
        <f>IF(OR(AB535="",$G535=""),"",MAX($AJ$7:$AN534,$AJ535:AM535)+1)</f>
        <v/>
      </c>
      <c r="AP535" s="85" t="str">
        <f>IF($G535="","",MAX($AP$7:$AP534)+1)</f>
        <v/>
      </c>
      <c r="AQ535" s="85" t="str">
        <f>IF($G535="","",IF($Q535="","",RANK($Q535,$Q$8:$Q$1000,1)+COUNTIFS($Q$8:$Q535,$Q535)-1))</f>
        <v/>
      </c>
      <c r="AR535" s="85" t="str">
        <f>IF($G535="","",IF($AW535="","",RANK($AW535,$AW$8:$AW$1000,1)+COUNTIFS($AW$8:$AW535,$AW535)-1))</f>
        <v/>
      </c>
      <c r="AS535" s="85" t="str">
        <f>IF($G535="","",IF($AX535="","",RANK($AX535,$AX$8:$AX$1000,1)+COUNTIFS($AX$8:$AX535,$AX535)-1))</f>
        <v/>
      </c>
      <c r="AU535" s="85" t="str">
        <f t="shared" si="34"/>
        <v/>
      </c>
      <c r="AW535" s="209" t="str">
        <f t="shared" ca="1" si="32"/>
        <v/>
      </c>
      <c r="AX535" s="209" t="str">
        <f t="shared" ca="1" si="35"/>
        <v/>
      </c>
    </row>
    <row r="536" spans="1:50">
      <c r="A536" s="20" t="str">
        <f>IF('יעדים משרדיים ותקשובים'!$E$7="","",'יעדים משרדיים ותקשובים'!$E$7)</f>
        <v>משרד ראש הממשלה</v>
      </c>
      <c r="B536" s="20" t="str">
        <f>IF('יעדים משרדיים ותקשובים'!$I$9="","",'יעדים משרדיים ותקשובים'!$I$9)</f>
        <v>pmo</v>
      </c>
      <c r="C536" s="26">
        <f>ROWS($C$7:$C535)</f>
        <v>529</v>
      </c>
      <c r="D536" s="26" t="str">
        <f>IF(E536="","",INDEX('פעילויות המשרד'!$D$8:$D$150,MATCH(E536,'פעילויות המשרד'!$E$8:$E$150,0)))</f>
        <v/>
      </c>
      <c r="E536" s="17"/>
      <c r="F536" s="26" t="str">
        <f>IF(G536="","",COUNTIFS($D$8:$D536,$D536))</f>
        <v/>
      </c>
      <c r="G536" s="344" t="str">
        <f>IF(OR($E536="",$H536=""),"",IFERROR(CONCATENATE($D536,".",COUNTIFS($D$8:$D536,$D536)),"טעות בהזנה"))</f>
        <v/>
      </c>
      <c r="H536" s="99"/>
      <c r="I536" s="275" t="str">
        <f>IF($E536="","",IF($D536="","",INDEX('פעילויות המשרד'!G:G,MATCH($D536,'פעילויות המשרד'!$D:$D,0))))</f>
        <v/>
      </c>
      <c r="J536" s="275" t="str">
        <f>IF($E536="","",IF($D536="","",INDEX('פעילויות המשרד'!H:H,MATCH($D536,'פעילויות המשרד'!$D:$D,0))))</f>
        <v/>
      </c>
      <c r="K536" s="275" t="str">
        <f>IF($E536="","",IF($D536="","",INDEX('פעילויות המשרד'!K:K,MATCH($D536,'פעילויות המשרד'!$D:$D,0))))</f>
        <v/>
      </c>
      <c r="L536" s="275" t="str">
        <f>IF($E536="","",IF($D536="","",INDEX('פעילויות המשרד'!L:L,MATCH($D536,'פעילויות המשרד'!$D:$D,0))))</f>
        <v/>
      </c>
      <c r="M536" s="275" t="str">
        <f>IF($E536="","",IF($D536="","",INDEX('פעילויות המשרד'!X:X,MATCH($D536,'פעילויות המשרד'!$D:$D,0))))</f>
        <v/>
      </c>
      <c r="N536" s="102"/>
      <c r="O536" s="102"/>
      <c r="P536" s="100"/>
      <c r="Q536" s="100"/>
      <c r="R536" s="98"/>
      <c r="S536" s="101"/>
      <c r="T536" s="99"/>
      <c r="U536" s="103"/>
      <c r="V536" s="99"/>
      <c r="W536" s="103"/>
      <c r="X536" s="99"/>
      <c r="Y536" s="103"/>
      <c r="Z536" s="99"/>
      <c r="AA536" s="103"/>
      <c r="AB536" s="99"/>
      <c r="AC536" s="103"/>
      <c r="AD536" s="121" t="str">
        <f t="shared" si="33"/>
        <v/>
      </c>
      <c r="AE536" s="17"/>
      <c r="AI536" s="26">
        <f>ROWS($AI$7:$AI535)</f>
        <v>529</v>
      </c>
      <c r="AJ536" s="85" t="str">
        <f>IF(OR($T536="",$G536=""),"",MAX($AJ$7:$AN535)+1)</f>
        <v/>
      </c>
      <c r="AK536" s="85" t="str">
        <f>IF(OR(V536="",$G536=""),"",MAX($AJ$7:$AN535,$AJ536:AJ536)+1)</f>
        <v/>
      </c>
      <c r="AL536" s="85" t="str">
        <f>IF(OR(X536="",$G536=""),"",MAX($AJ$7:$AN535,$AJ536:AK536)+1)</f>
        <v/>
      </c>
      <c r="AM536" s="85" t="str">
        <f>IF(OR(Z536="",$G536=""),"",MAX($AJ$7:$AN535,$AJ536:AL536)+1)</f>
        <v/>
      </c>
      <c r="AN536" s="85" t="str">
        <f>IF(OR(AB536="",$G536=""),"",MAX($AJ$7:$AN535,$AJ536:AM536)+1)</f>
        <v/>
      </c>
      <c r="AP536" s="85" t="str">
        <f>IF($G536="","",MAX($AP$7:$AP535)+1)</f>
        <v/>
      </c>
      <c r="AQ536" s="85" t="str">
        <f>IF($G536="","",IF($Q536="","",RANK($Q536,$Q$8:$Q$1000,1)+COUNTIFS($Q$8:$Q536,$Q536)-1))</f>
        <v/>
      </c>
      <c r="AR536" s="85" t="str">
        <f>IF($G536="","",IF($AW536="","",RANK($AW536,$AW$8:$AW$1000,1)+COUNTIFS($AW$8:$AW536,$AW536)-1))</f>
        <v/>
      </c>
      <c r="AS536" s="85" t="str">
        <f>IF($G536="","",IF($AX536="","",RANK($AX536,$AX$8:$AX$1000,1)+COUNTIFS($AX$8:$AX536,$AX536)-1))</f>
        <v/>
      </c>
      <c r="AU536" s="85" t="str">
        <f t="shared" si="34"/>
        <v/>
      </c>
      <c r="AW536" s="209" t="str">
        <f t="shared" ca="1" si="32"/>
        <v/>
      </c>
      <c r="AX536" s="209" t="str">
        <f t="shared" ca="1" si="35"/>
        <v/>
      </c>
    </row>
    <row r="537" spans="1:50">
      <c r="A537" s="20" t="str">
        <f>IF('יעדים משרדיים ותקשובים'!$E$7="","",'יעדים משרדיים ותקשובים'!$E$7)</f>
        <v>משרד ראש הממשלה</v>
      </c>
      <c r="B537" s="20" t="str">
        <f>IF('יעדים משרדיים ותקשובים'!$I$9="","",'יעדים משרדיים ותקשובים'!$I$9)</f>
        <v>pmo</v>
      </c>
      <c r="C537" s="26">
        <f>ROWS($C$7:$C536)</f>
        <v>530</v>
      </c>
      <c r="D537" s="26" t="str">
        <f>IF(E537="","",INDEX('פעילויות המשרד'!$D$8:$D$150,MATCH(E537,'פעילויות המשרד'!$E$8:$E$150,0)))</f>
        <v/>
      </c>
      <c r="E537" s="17"/>
      <c r="F537" s="26" t="str">
        <f>IF(G537="","",COUNTIFS($D$8:$D537,$D537))</f>
        <v/>
      </c>
      <c r="G537" s="344" t="str">
        <f>IF(OR($E537="",$H537=""),"",IFERROR(CONCATENATE($D537,".",COUNTIFS($D$8:$D537,$D537)),"טעות בהזנה"))</f>
        <v/>
      </c>
      <c r="H537" s="99"/>
      <c r="I537" s="275" t="str">
        <f>IF($E537="","",IF($D537="","",INDEX('פעילויות המשרד'!G:G,MATCH($D537,'פעילויות המשרד'!$D:$D,0))))</f>
        <v/>
      </c>
      <c r="J537" s="275" t="str">
        <f>IF($E537="","",IF($D537="","",INDEX('פעילויות המשרד'!H:H,MATCH($D537,'פעילויות המשרד'!$D:$D,0))))</f>
        <v/>
      </c>
      <c r="K537" s="275" t="str">
        <f>IF($E537="","",IF($D537="","",INDEX('פעילויות המשרד'!K:K,MATCH($D537,'פעילויות המשרד'!$D:$D,0))))</f>
        <v/>
      </c>
      <c r="L537" s="275" t="str">
        <f>IF($E537="","",IF($D537="","",INDEX('פעילויות המשרד'!L:L,MATCH($D537,'פעילויות המשרד'!$D:$D,0))))</f>
        <v/>
      </c>
      <c r="M537" s="275" t="str">
        <f>IF($E537="","",IF($D537="","",INDEX('פעילויות המשרד'!X:X,MATCH($D537,'פעילויות המשרד'!$D:$D,0))))</f>
        <v/>
      </c>
      <c r="N537" s="102"/>
      <c r="O537" s="102"/>
      <c r="P537" s="100"/>
      <c r="Q537" s="100"/>
      <c r="R537" s="98"/>
      <c r="S537" s="101"/>
      <c r="T537" s="99"/>
      <c r="U537" s="103"/>
      <c r="V537" s="99"/>
      <c r="W537" s="103"/>
      <c r="X537" s="99"/>
      <c r="Y537" s="103"/>
      <c r="Z537" s="99"/>
      <c r="AA537" s="103"/>
      <c r="AB537" s="99"/>
      <c r="AC537" s="103"/>
      <c r="AD537" s="121" t="str">
        <f t="shared" si="33"/>
        <v/>
      </c>
      <c r="AE537" s="17"/>
      <c r="AI537" s="26">
        <f>ROWS($AI$7:$AI536)</f>
        <v>530</v>
      </c>
      <c r="AJ537" s="85" t="str">
        <f>IF(OR($T537="",$G537=""),"",MAX($AJ$7:$AN536)+1)</f>
        <v/>
      </c>
      <c r="AK537" s="85" t="str">
        <f>IF(OR(V537="",$G537=""),"",MAX($AJ$7:$AN536,$AJ537:AJ537)+1)</f>
        <v/>
      </c>
      <c r="AL537" s="85" t="str">
        <f>IF(OR(X537="",$G537=""),"",MAX($AJ$7:$AN536,$AJ537:AK537)+1)</f>
        <v/>
      </c>
      <c r="AM537" s="85" t="str">
        <f>IF(OR(Z537="",$G537=""),"",MAX($AJ$7:$AN536,$AJ537:AL537)+1)</f>
        <v/>
      </c>
      <c r="AN537" s="85" t="str">
        <f>IF(OR(AB537="",$G537=""),"",MAX($AJ$7:$AN536,$AJ537:AM537)+1)</f>
        <v/>
      </c>
      <c r="AP537" s="85" t="str">
        <f>IF($G537="","",MAX($AP$7:$AP536)+1)</f>
        <v/>
      </c>
      <c r="AQ537" s="85" t="str">
        <f>IF($G537="","",IF($Q537="","",RANK($Q537,$Q$8:$Q$1000,1)+COUNTIFS($Q$8:$Q537,$Q537)-1))</f>
        <v/>
      </c>
      <c r="AR537" s="85" t="str">
        <f>IF($G537="","",IF($AW537="","",RANK($AW537,$AW$8:$AW$1000,1)+COUNTIFS($AW$8:$AW537,$AW537)-1))</f>
        <v/>
      </c>
      <c r="AS537" s="85" t="str">
        <f>IF($G537="","",IF($AX537="","",RANK($AX537,$AX$8:$AX$1000,1)+COUNTIFS($AX$8:$AX537,$AX537)-1))</f>
        <v/>
      </c>
      <c r="AU537" s="85" t="str">
        <f t="shared" si="34"/>
        <v/>
      </c>
      <c r="AW537" s="209" t="str">
        <f t="shared" ca="1" si="32"/>
        <v/>
      </c>
      <c r="AX537" s="209" t="str">
        <f t="shared" ca="1" si="35"/>
        <v/>
      </c>
    </row>
    <row r="538" spans="1:50">
      <c r="A538" s="20" t="str">
        <f>IF('יעדים משרדיים ותקשובים'!$E$7="","",'יעדים משרדיים ותקשובים'!$E$7)</f>
        <v>משרד ראש הממשלה</v>
      </c>
      <c r="B538" s="20" t="str">
        <f>IF('יעדים משרדיים ותקשובים'!$I$9="","",'יעדים משרדיים ותקשובים'!$I$9)</f>
        <v>pmo</v>
      </c>
      <c r="C538" s="26">
        <f>ROWS($C$7:$C537)</f>
        <v>531</v>
      </c>
      <c r="D538" s="26" t="str">
        <f>IF(E538="","",INDEX('פעילויות המשרד'!$D$8:$D$150,MATCH(E538,'פעילויות המשרד'!$E$8:$E$150,0)))</f>
        <v/>
      </c>
      <c r="E538" s="17"/>
      <c r="F538" s="26" t="str">
        <f>IF(G538="","",COUNTIFS($D$8:$D538,$D538))</f>
        <v/>
      </c>
      <c r="G538" s="344" t="str">
        <f>IF(OR($E538="",$H538=""),"",IFERROR(CONCATENATE($D538,".",COUNTIFS($D$8:$D538,$D538)),"טעות בהזנה"))</f>
        <v/>
      </c>
      <c r="H538" s="99"/>
      <c r="I538" s="275" t="str">
        <f>IF($E538="","",IF($D538="","",INDEX('פעילויות המשרד'!G:G,MATCH($D538,'פעילויות המשרד'!$D:$D,0))))</f>
        <v/>
      </c>
      <c r="J538" s="275" t="str">
        <f>IF($E538="","",IF($D538="","",INDEX('פעילויות המשרד'!H:H,MATCH($D538,'פעילויות המשרד'!$D:$D,0))))</f>
        <v/>
      </c>
      <c r="K538" s="275" t="str">
        <f>IF($E538="","",IF($D538="","",INDEX('פעילויות המשרד'!K:K,MATCH($D538,'פעילויות המשרד'!$D:$D,0))))</f>
        <v/>
      </c>
      <c r="L538" s="275" t="str">
        <f>IF($E538="","",IF($D538="","",INDEX('פעילויות המשרד'!L:L,MATCH($D538,'פעילויות המשרד'!$D:$D,0))))</f>
        <v/>
      </c>
      <c r="M538" s="275" t="str">
        <f>IF($E538="","",IF($D538="","",INDEX('פעילויות המשרד'!X:X,MATCH($D538,'פעילויות המשרד'!$D:$D,0))))</f>
        <v/>
      </c>
      <c r="N538" s="99"/>
      <c r="O538" s="99"/>
      <c r="P538" s="100"/>
      <c r="Q538" s="100"/>
      <c r="R538" s="98"/>
      <c r="S538" s="101"/>
      <c r="T538" s="99"/>
      <c r="U538" s="103"/>
      <c r="V538" s="99"/>
      <c r="W538" s="103"/>
      <c r="X538" s="99"/>
      <c r="Y538" s="103"/>
      <c r="Z538" s="99"/>
      <c r="AA538" s="103"/>
      <c r="AB538" s="99"/>
      <c r="AC538" s="103"/>
      <c r="AD538" s="121" t="str">
        <f t="shared" si="33"/>
        <v/>
      </c>
      <c r="AE538" s="92"/>
      <c r="AI538" s="26">
        <f>ROWS($AI$7:$AI537)</f>
        <v>531</v>
      </c>
      <c r="AJ538" s="85" t="str">
        <f>IF(OR($T538="",$G538=""),"",MAX($AJ$7:$AN537)+1)</f>
        <v/>
      </c>
      <c r="AK538" s="85" t="str">
        <f>IF(OR(V538="",$G538=""),"",MAX($AJ$7:$AN537,$AJ538:AJ538)+1)</f>
        <v/>
      </c>
      <c r="AL538" s="85" t="str">
        <f>IF(OR(X538="",$G538=""),"",MAX($AJ$7:$AN537,$AJ538:AK538)+1)</f>
        <v/>
      </c>
      <c r="AM538" s="85" t="str">
        <f>IF(OR(Z538="",$G538=""),"",MAX($AJ$7:$AN537,$AJ538:AL538)+1)</f>
        <v/>
      </c>
      <c r="AN538" s="85" t="str">
        <f>IF(OR(AB538="",$G538=""),"",MAX($AJ$7:$AN537,$AJ538:AM538)+1)</f>
        <v/>
      </c>
      <c r="AP538" s="85" t="str">
        <f>IF($G538="","",MAX($AP$7:$AP537)+1)</f>
        <v/>
      </c>
      <c r="AQ538" s="85" t="str">
        <f>IF($G538="","",IF($Q538="","",RANK($Q538,$Q$8:$Q$1000,1)+COUNTIFS($Q$8:$Q538,$Q538)-1))</f>
        <v/>
      </c>
      <c r="AR538" s="85" t="str">
        <f>IF($G538="","",IF($AW538="","",RANK($AW538,$AW$8:$AW$1000,1)+COUNTIFS($AW$8:$AW538,$AW538)-1))</f>
        <v/>
      </c>
      <c r="AS538" s="85" t="str">
        <f>IF($G538="","",IF($AX538="","",RANK($AX538,$AX$8:$AX$1000,1)+COUNTIFS($AX$8:$AX538,$AX538)-1))</f>
        <v/>
      </c>
      <c r="AU538" s="85" t="str">
        <f t="shared" si="34"/>
        <v/>
      </c>
      <c r="AW538" s="209" t="str">
        <f ca="1">IF($G538="","",IF($Q538="","",IF(AND($S538&lt;1,$Q538&lt;TODAY()),$Q538,"")))</f>
        <v/>
      </c>
      <c r="AX538" s="209" t="str">
        <f t="shared" ca="1" si="35"/>
        <v/>
      </c>
    </row>
    <row r="539" spans="1:50">
      <c r="A539" s="20" t="str">
        <f>IF('יעדים משרדיים ותקשובים'!$E$7="","",'יעדים משרדיים ותקשובים'!$E$7)</f>
        <v>משרד ראש הממשלה</v>
      </c>
      <c r="B539" s="20" t="str">
        <f>IF('יעדים משרדיים ותקשובים'!$I$9="","",'יעדים משרדיים ותקשובים'!$I$9)</f>
        <v>pmo</v>
      </c>
      <c r="C539" s="26">
        <f>ROWS($C$7:$C538)</f>
        <v>532</v>
      </c>
      <c r="D539" s="26" t="str">
        <f>IF(E539="","",INDEX('פעילויות המשרד'!$D$8:$D$150,MATCH(E539,'פעילויות המשרד'!$E$8:$E$150,0)))</f>
        <v/>
      </c>
      <c r="E539" s="17"/>
      <c r="F539" s="26" t="str">
        <f>IF(G539="","",COUNTIFS($D$8:$D539,$D539))</f>
        <v/>
      </c>
      <c r="G539" s="344" t="str">
        <f>IF(OR($E539="",$H539=""),"",IFERROR(CONCATENATE($D539,".",COUNTIFS($D$8:$D539,$D539)),"טעות בהזנה"))</f>
        <v/>
      </c>
      <c r="H539" s="99"/>
      <c r="I539" s="275" t="str">
        <f>IF($E539="","",IF($D539="","",INDEX('פעילויות המשרד'!G:G,MATCH($D539,'פעילויות המשרד'!$D:$D,0))))</f>
        <v/>
      </c>
      <c r="J539" s="275" t="str">
        <f>IF($E539="","",IF($D539="","",INDEX('פעילויות המשרד'!H:H,MATCH($D539,'פעילויות המשרד'!$D:$D,0))))</f>
        <v/>
      </c>
      <c r="K539" s="275" t="str">
        <f>IF($E539="","",IF($D539="","",INDEX('פעילויות המשרד'!K:K,MATCH($D539,'פעילויות המשרד'!$D:$D,0))))</f>
        <v/>
      </c>
      <c r="L539" s="275" t="str">
        <f>IF($E539="","",IF($D539="","",INDEX('פעילויות המשרד'!L:L,MATCH($D539,'פעילויות המשרד'!$D:$D,0))))</f>
        <v/>
      </c>
      <c r="M539" s="275" t="str">
        <f>IF($E539="","",IF($D539="","",INDEX('פעילויות המשרד'!X:X,MATCH($D539,'פעילויות המשרד'!$D:$D,0))))</f>
        <v/>
      </c>
      <c r="N539" s="99"/>
      <c r="O539" s="99"/>
      <c r="P539" s="100"/>
      <c r="Q539" s="100"/>
      <c r="R539" s="98"/>
      <c r="S539" s="101"/>
      <c r="T539" s="99"/>
      <c r="U539" s="103"/>
      <c r="V539" s="99"/>
      <c r="W539" s="103"/>
      <c r="X539" s="99"/>
      <c r="Y539" s="103"/>
      <c r="Z539" s="99"/>
      <c r="AA539" s="103"/>
      <c r="AB539" s="99"/>
      <c r="AC539" s="103"/>
      <c r="AD539" s="121" t="str">
        <f t="shared" si="33"/>
        <v/>
      </c>
      <c r="AE539" s="92"/>
      <c r="AI539" s="26">
        <f>ROWS($AI$7:$AI538)</f>
        <v>532</v>
      </c>
      <c r="AJ539" s="85" t="str">
        <f>IF(OR($T539="",$G539=""),"",MAX($AJ$7:$AN538)+1)</f>
        <v/>
      </c>
      <c r="AK539" s="85" t="str">
        <f>IF(OR(V539="",$G539=""),"",MAX($AJ$7:$AN538,$AJ539:AJ539)+1)</f>
        <v/>
      </c>
      <c r="AL539" s="85" t="str">
        <f>IF(OR(X539="",$G539=""),"",MAX($AJ$7:$AN538,$AJ539:AK539)+1)</f>
        <v/>
      </c>
      <c r="AM539" s="85" t="str">
        <f>IF(OR(Z539="",$G539=""),"",MAX($AJ$7:$AN538,$AJ539:AL539)+1)</f>
        <v/>
      </c>
      <c r="AN539" s="85" t="str">
        <f>IF(OR(AB539="",$G539=""),"",MAX($AJ$7:$AN538,$AJ539:AM539)+1)</f>
        <v/>
      </c>
      <c r="AP539" s="85" t="str">
        <f>IF($G539="","",MAX($AP$7:$AP538)+1)</f>
        <v/>
      </c>
      <c r="AQ539" s="85" t="str">
        <f>IF($G539="","",IF($Q539="","",RANK($Q539,$Q$8:$Q$1000,1)+COUNTIFS($Q$8:$Q539,$Q539)-1))</f>
        <v/>
      </c>
      <c r="AR539" s="85" t="str">
        <f>IF($G539="","",IF($AW539="","",RANK($AW539,$AW$8:$AW$1000,1)+COUNTIFS($AW$8:$AW539,$AW539)-1))</f>
        <v/>
      </c>
      <c r="AS539" s="85" t="str">
        <f>IF($G539="","",IF($AX539="","",RANK($AX539,$AX$8:$AX$1000,1)+COUNTIFS($AX$8:$AX539,$AX539)-1))</f>
        <v/>
      </c>
      <c r="AU539" s="85" t="str">
        <f t="shared" si="34"/>
        <v/>
      </c>
      <c r="AW539" s="209" t="str">
        <f ca="1">IF($G539="","",IF($Q539="","",IF(AND($S539&lt;1,$Q539&lt;TODAY()),$Q539,"")))</f>
        <v/>
      </c>
      <c r="AX539" s="209" t="str">
        <f t="shared" ca="1" si="35"/>
        <v/>
      </c>
    </row>
    <row r="540" spans="1:50">
      <c r="A540" s="20" t="str">
        <f>IF('יעדים משרדיים ותקשובים'!$E$7="","",'יעדים משרדיים ותקשובים'!$E$7)</f>
        <v>משרד ראש הממשלה</v>
      </c>
      <c r="B540" s="20" t="str">
        <f>IF('יעדים משרדיים ותקשובים'!$I$9="","",'יעדים משרדיים ותקשובים'!$I$9)</f>
        <v>pmo</v>
      </c>
      <c r="C540" s="26">
        <f>ROWS($C$7:$C539)</f>
        <v>533</v>
      </c>
      <c r="D540" s="26" t="str">
        <f>IF(E540="","",INDEX('פעילויות המשרד'!$D$8:$D$150,MATCH(E540,'פעילויות המשרד'!$E$8:$E$150,0)))</f>
        <v/>
      </c>
      <c r="E540" s="17"/>
      <c r="F540" s="26" t="str">
        <f>IF(G540="","",COUNTIFS($D$8:$D540,$D540))</f>
        <v/>
      </c>
      <c r="G540" s="344" t="str">
        <f>IF(OR($E540="",$H540=""),"",IFERROR(CONCATENATE($D540,".",COUNTIFS($D$8:$D540,$D540)),"טעות בהזנה"))</f>
        <v/>
      </c>
      <c r="H540" s="99"/>
      <c r="I540" s="275" t="str">
        <f>IF($E540="","",IF($D540="","",INDEX('פעילויות המשרד'!G:G,MATCH($D540,'פעילויות המשרד'!$D:$D,0))))</f>
        <v/>
      </c>
      <c r="J540" s="275" t="str">
        <f>IF($E540="","",IF($D540="","",INDEX('פעילויות המשרד'!H:H,MATCH($D540,'פעילויות המשרד'!$D:$D,0))))</f>
        <v/>
      </c>
      <c r="K540" s="275" t="str">
        <f>IF($E540="","",IF($D540="","",INDEX('פעילויות המשרד'!K:K,MATCH($D540,'פעילויות המשרד'!$D:$D,0))))</f>
        <v/>
      </c>
      <c r="L540" s="275" t="str">
        <f>IF($E540="","",IF($D540="","",INDEX('פעילויות המשרד'!L:L,MATCH($D540,'פעילויות המשרד'!$D:$D,0))))</f>
        <v/>
      </c>
      <c r="M540" s="275" t="str">
        <f>IF($E540="","",IF($D540="","",INDEX('פעילויות המשרד'!X:X,MATCH($D540,'פעילויות המשרד'!$D:$D,0))))</f>
        <v/>
      </c>
      <c r="N540" s="99"/>
      <c r="O540" s="99"/>
      <c r="P540" s="100"/>
      <c r="Q540" s="100"/>
      <c r="R540" s="98"/>
      <c r="S540" s="101"/>
      <c r="T540" s="99"/>
      <c r="U540" s="103"/>
      <c r="V540" s="99"/>
      <c r="W540" s="103"/>
      <c r="X540" s="99"/>
      <c r="Y540" s="103"/>
      <c r="Z540" s="99"/>
      <c r="AA540" s="103"/>
      <c r="AB540" s="99"/>
      <c r="AC540" s="103"/>
      <c r="AD540" s="121" t="str">
        <f t="shared" si="33"/>
        <v/>
      </c>
      <c r="AE540" s="92"/>
      <c r="AI540" s="26">
        <f>ROWS($AI$7:$AI539)</f>
        <v>533</v>
      </c>
      <c r="AJ540" s="85" t="str">
        <f>IF(OR($T540="",$G540=""),"",MAX($AJ$7:$AN539)+1)</f>
        <v/>
      </c>
      <c r="AK540" s="85" t="str">
        <f>IF(OR(V540="",$G540=""),"",MAX($AJ$7:$AN539,$AJ540:AJ540)+1)</f>
        <v/>
      </c>
      <c r="AL540" s="85" t="str">
        <f>IF(OR(X540="",$G540=""),"",MAX($AJ$7:$AN539,$AJ540:AK540)+1)</f>
        <v/>
      </c>
      <c r="AM540" s="85" t="str">
        <f>IF(OR(Z540="",$G540=""),"",MAX($AJ$7:$AN539,$AJ540:AL540)+1)</f>
        <v/>
      </c>
      <c r="AN540" s="85" t="str">
        <f>IF(OR(AB540="",$G540=""),"",MAX($AJ$7:$AN539,$AJ540:AM540)+1)</f>
        <v/>
      </c>
      <c r="AP540" s="85" t="str">
        <f>IF($G540="","",MAX($AP$7:$AP539)+1)</f>
        <v/>
      </c>
      <c r="AQ540" s="85" t="str">
        <f>IF($G540="","",IF($Q540="","",RANK($Q540,$Q$8:$Q$1000,1)+COUNTIFS($Q$8:$Q540,$Q540)-1))</f>
        <v/>
      </c>
      <c r="AR540" s="85" t="str">
        <f>IF($G540="","",IF($AW540="","",RANK($AW540,$AW$8:$AW$1000,1)+COUNTIFS($AW$8:$AW540,$AW540)-1))</f>
        <v/>
      </c>
      <c r="AS540" s="85" t="str">
        <f>IF($G540="","",IF($AX540="","",RANK($AX540,$AX$8:$AX$1000,1)+COUNTIFS($AX$8:$AX540,$AX540)-1))</f>
        <v/>
      </c>
      <c r="AU540" s="85" t="str">
        <f t="shared" si="34"/>
        <v/>
      </c>
      <c r="AW540" s="209" t="str">
        <f ca="1">IF($G540="","",IF($Q540="","",IF(AND($S540&lt;1,$Q540&lt;TODAY()),$Q540,"")))</f>
        <v/>
      </c>
      <c r="AX540" s="209" t="str">
        <f t="shared" ca="1" si="35"/>
        <v/>
      </c>
    </row>
    <row r="541" spans="1:50">
      <c r="A541" s="20" t="str">
        <f>IF('יעדים משרדיים ותקשובים'!$E$7="","",'יעדים משרדיים ותקשובים'!$E$7)</f>
        <v>משרד ראש הממשלה</v>
      </c>
      <c r="B541" s="20" t="str">
        <f>IF('יעדים משרדיים ותקשובים'!$I$9="","",'יעדים משרדיים ותקשובים'!$I$9)</f>
        <v>pmo</v>
      </c>
      <c r="C541" s="26">
        <f>ROWS($C$7:$C540)</f>
        <v>534</v>
      </c>
      <c r="D541" s="26" t="str">
        <f>IF(E541="","",INDEX('פעילויות המשרד'!$D$8:$D$150,MATCH(E541,'פעילויות המשרד'!$E$8:$E$150,0)))</f>
        <v/>
      </c>
      <c r="E541" s="17"/>
      <c r="F541" s="26" t="str">
        <f>IF(G541="","",COUNTIFS($D$8:$D541,$D541))</f>
        <v/>
      </c>
      <c r="G541" s="344" t="str">
        <f>IF(OR($E541="",$H541=""),"",IFERROR(CONCATENATE($D541,".",COUNTIFS($D$8:$D541,$D541)),"טעות בהזנה"))</f>
        <v/>
      </c>
      <c r="H541" s="99"/>
      <c r="I541" s="275" t="str">
        <f>IF($E541="","",IF($D541="","",INDEX('פעילויות המשרד'!G:G,MATCH($D541,'פעילויות המשרד'!$D:$D,0))))</f>
        <v/>
      </c>
      <c r="J541" s="275" t="str">
        <f>IF($E541="","",IF($D541="","",INDEX('פעילויות המשרד'!H:H,MATCH($D541,'פעילויות המשרד'!$D:$D,0))))</f>
        <v/>
      </c>
      <c r="K541" s="275" t="str">
        <f>IF($E541="","",IF($D541="","",INDEX('פעילויות המשרד'!K:K,MATCH($D541,'פעילויות המשרד'!$D:$D,0))))</f>
        <v/>
      </c>
      <c r="L541" s="275" t="str">
        <f>IF($E541="","",IF($D541="","",INDEX('פעילויות המשרד'!L:L,MATCH($D541,'פעילויות המשרד'!$D:$D,0))))</f>
        <v/>
      </c>
      <c r="M541" s="275" t="str">
        <f>IF($E541="","",IF($D541="","",INDEX('פעילויות המשרד'!X:X,MATCH($D541,'פעילויות המשרד'!$D:$D,0))))</f>
        <v/>
      </c>
      <c r="N541" s="102"/>
      <c r="O541" s="102"/>
      <c r="P541" s="100"/>
      <c r="Q541" s="100"/>
      <c r="R541" s="98"/>
      <c r="S541" s="101"/>
      <c r="T541" s="99"/>
      <c r="U541" s="103"/>
      <c r="V541" s="99"/>
      <c r="W541" s="103"/>
      <c r="X541" s="99"/>
      <c r="Y541" s="103"/>
      <c r="Z541" s="99"/>
      <c r="AA541" s="103"/>
      <c r="AB541" s="99"/>
      <c r="AC541" s="103"/>
      <c r="AD541" s="121" t="str">
        <f t="shared" si="33"/>
        <v/>
      </c>
      <c r="AE541" s="17"/>
      <c r="AI541" s="26">
        <f>ROWS($AI$7:$AI540)</f>
        <v>534</v>
      </c>
      <c r="AJ541" s="85" t="str">
        <f>IF(OR($T541="",$G541=""),"",MAX($AJ$7:$AN540)+1)</f>
        <v/>
      </c>
      <c r="AK541" s="85" t="str">
        <f>IF(OR(V541="",$G541=""),"",MAX($AJ$7:$AN540,$AJ541:AJ541)+1)</f>
        <v/>
      </c>
      <c r="AL541" s="85" t="str">
        <f>IF(OR(X541="",$G541=""),"",MAX($AJ$7:$AN540,$AJ541:AK541)+1)</f>
        <v/>
      </c>
      <c r="AM541" s="85" t="str">
        <f>IF(OR(Z541="",$G541=""),"",MAX($AJ$7:$AN540,$AJ541:AL541)+1)</f>
        <v/>
      </c>
      <c r="AN541" s="85" t="str">
        <f>IF(OR(AB541="",$G541=""),"",MAX($AJ$7:$AN540,$AJ541:AM541)+1)</f>
        <v/>
      </c>
      <c r="AP541" s="85" t="str">
        <f>IF($G541="","",MAX($AP$7:$AP540)+1)</f>
        <v/>
      </c>
      <c r="AQ541" s="85" t="str">
        <f>IF($G541="","",IF($Q541="","",RANK($Q541,$Q$8:$Q$1000,1)+COUNTIFS($Q$8:$Q541,$Q541)-1))</f>
        <v/>
      </c>
      <c r="AR541" s="85" t="str">
        <f>IF($G541="","",IF($AW541="","",RANK($AW541,$AW$8:$AW$1000,1)+COUNTIFS($AW$8:$AW541,$AW541)-1))</f>
        <v/>
      </c>
      <c r="AS541" s="85" t="str">
        <f>IF($G541="","",IF($AX541="","",RANK($AX541,$AX$8:$AX$1000,1)+COUNTIFS($AX$8:$AX541,$AX541)-1))</f>
        <v/>
      </c>
      <c r="AU541" s="85" t="str">
        <f t="shared" si="34"/>
        <v/>
      </c>
      <c r="AW541" s="209" t="str">
        <f ca="1">IF($G541="","",IF($Q541="","",IF(AND($S541&lt;1,$Q541&lt;TODAY()),$Q541,"")))</f>
        <v/>
      </c>
      <c r="AX541" s="209" t="str">
        <f t="shared" ca="1" si="35"/>
        <v/>
      </c>
    </row>
    <row r="542" spans="1:50">
      <c r="A542" s="20" t="str">
        <f>IF('יעדים משרדיים ותקשובים'!$E$7="","",'יעדים משרדיים ותקשובים'!$E$7)</f>
        <v>משרד ראש הממשלה</v>
      </c>
      <c r="B542" s="20" t="str">
        <f>IF('יעדים משרדיים ותקשובים'!$I$9="","",'יעדים משרדיים ותקשובים'!$I$9)</f>
        <v>pmo</v>
      </c>
      <c r="C542" s="26">
        <f>ROWS($C$7:$C541)</f>
        <v>535</v>
      </c>
      <c r="D542" s="26" t="str">
        <f>IF(E542="","",INDEX('פעילויות המשרד'!$D$8:$D$150,MATCH(E542,'פעילויות המשרד'!$E$8:$E$150,0)))</f>
        <v/>
      </c>
      <c r="E542" s="17"/>
      <c r="F542" s="26" t="str">
        <f>IF(G542="","",COUNTIFS($D$8:$D542,$D542))</f>
        <v/>
      </c>
      <c r="G542" s="344" t="str">
        <f>IF(OR($E542="",$H542=""),"",IFERROR(CONCATENATE($D542,".",COUNTIFS($D$8:$D542,$D542)),"טעות בהזנה"))</f>
        <v/>
      </c>
      <c r="H542" s="99"/>
      <c r="I542" s="275" t="str">
        <f>IF($E542="","",IF($D542="","",INDEX('פעילויות המשרד'!G:G,MATCH($D542,'פעילויות המשרד'!$D:$D,0))))</f>
        <v/>
      </c>
      <c r="J542" s="275" t="str">
        <f>IF($E542="","",IF($D542="","",INDEX('פעילויות המשרד'!H:H,MATCH($D542,'פעילויות המשרד'!$D:$D,0))))</f>
        <v/>
      </c>
      <c r="K542" s="275" t="str">
        <f>IF($E542="","",IF($D542="","",INDEX('פעילויות המשרד'!K:K,MATCH($D542,'פעילויות המשרד'!$D:$D,0))))</f>
        <v/>
      </c>
      <c r="L542" s="275" t="str">
        <f>IF($E542="","",IF($D542="","",INDEX('פעילויות המשרד'!L:L,MATCH($D542,'פעילויות המשרד'!$D:$D,0))))</f>
        <v/>
      </c>
      <c r="M542" s="275" t="str">
        <f>IF($E542="","",IF($D542="","",INDEX('פעילויות המשרד'!X:X,MATCH($D542,'פעילויות המשרד'!$D:$D,0))))</f>
        <v/>
      </c>
      <c r="N542" s="102"/>
      <c r="O542" s="102"/>
      <c r="P542" s="100"/>
      <c r="Q542" s="100"/>
      <c r="R542" s="98"/>
      <c r="S542" s="101"/>
      <c r="T542" s="99"/>
      <c r="U542" s="103"/>
      <c r="V542" s="99"/>
      <c r="W542" s="103"/>
      <c r="X542" s="99"/>
      <c r="Y542" s="103"/>
      <c r="Z542" s="99"/>
      <c r="AA542" s="103"/>
      <c r="AB542" s="99"/>
      <c r="AC542" s="103"/>
      <c r="AD542" s="121" t="str">
        <f t="shared" si="33"/>
        <v/>
      </c>
      <c r="AE542" s="17"/>
      <c r="AI542" s="26">
        <f>ROWS($AI$7:$AI541)</f>
        <v>535</v>
      </c>
      <c r="AJ542" s="85" t="str">
        <f>IF(OR($T542="",$G542=""),"",MAX($AJ$7:$AN541)+1)</f>
        <v/>
      </c>
      <c r="AK542" s="85" t="str">
        <f>IF(OR(V542="",$G542=""),"",MAX($AJ$7:$AN541,$AJ542:AJ542)+1)</f>
        <v/>
      </c>
      <c r="AL542" s="85" t="str">
        <f>IF(OR(X542="",$G542=""),"",MAX($AJ$7:$AN541,$AJ542:AK542)+1)</f>
        <v/>
      </c>
      <c r="AM542" s="85" t="str">
        <f>IF(OR(Z542="",$G542=""),"",MAX($AJ$7:$AN541,$AJ542:AL542)+1)</f>
        <v/>
      </c>
      <c r="AN542" s="85" t="str">
        <f>IF(OR(AB542="",$G542=""),"",MAX($AJ$7:$AN541,$AJ542:AM542)+1)</f>
        <v/>
      </c>
      <c r="AP542" s="85" t="str">
        <f>IF($G542="","",MAX($AP$7:$AP541)+1)</f>
        <v/>
      </c>
      <c r="AQ542" s="85" t="str">
        <f>IF($G542="","",IF($Q542="","",RANK($Q542,$Q$8:$Q$1000,1)+COUNTIFS($Q$8:$Q542,$Q542)-1))</f>
        <v/>
      </c>
      <c r="AR542" s="85" t="str">
        <f>IF($G542="","",IF($AW542="","",RANK($AW542,$AW$8:$AW$1000,1)+COUNTIFS($AW$8:$AW542,$AW542)-1))</f>
        <v/>
      </c>
      <c r="AS542" s="85" t="str">
        <f>IF($G542="","",IF($AX542="","",RANK($AX542,$AX$8:$AX$1000,1)+COUNTIFS($AX$8:$AX542,$AX542)-1))</f>
        <v/>
      </c>
      <c r="AU542" s="85" t="str">
        <f t="shared" si="34"/>
        <v/>
      </c>
      <c r="AW542" s="209" t="str">
        <f ca="1">IF($G542="","",IF($Q542="","",IF(AND($S542&lt;1,$Q542&lt;TODAY()),$Q542,"")))</f>
        <v/>
      </c>
      <c r="AX542" s="209" t="str">
        <f t="shared" ca="1" si="35"/>
        <v/>
      </c>
    </row>
    <row r="543" spans="1:50">
      <c r="A543" s="20" t="str">
        <f>IF('יעדים משרדיים ותקשובים'!$E$7="","",'יעדים משרדיים ותקשובים'!$E$7)</f>
        <v>משרד ראש הממשלה</v>
      </c>
      <c r="B543" s="20" t="str">
        <f>IF('יעדים משרדיים ותקשובים'!$I$9="","",'יעדים משרדיים ותקשובים'!$I$9)</f>
        <v>pmo</v>
      </c>
      <c r="C543" s="26">
        <f>ROWS($C$7:$C542)</f>
        <v>536</v>
      </c>
      <c r="D543" s="26" t="str">
        <f>IF(E543="","",INDEX('פעילויות המשרד'!$D$8:$D$150,MATCH(E543,'פעילויות המשרד'!$E$8:$E$150,0)))</f>
        <v/>
      </c>
      <c r="E543" s="17"/>
      <c r="F543" s="26" t="str">
        <f>IF(G543="","",COUNTIFS($D$8:$D543,$D543))</f>
        <v/>
      </c>
      <c r="G543" s="344" t="str">
        <f>IF(OR($E543="",$H543=""),"",IFERROR(CONCATENATE($D543,".",COUNTIFS($D$8:$D543,$D543)),"טעות בהזנה"))</f>
        <v/>
      </c>
      <c r="H543" s="99"/>
      <c r="I543" s="275" t="str">
        <f>IF($E543="","",IF($D543="","",INDEX('פעילויות המשרד'!G:G,MATCH($D543,'פעילויות המשרד'!$D:$D,0))))</f>
        <v/>
      </c>
      <c r="J543" s="275" t="str">
        <f>IF($E543="","",IF($D543="","",INDEX('פעילויות המשרד'!H:H,MATCH($D543,'פעילויות המשרד'!$D:$D,0))))</f>
        <v/>
      </c>
      <c r="K543" s="275" t="str">
        <f>IF($E543="","",IF($D543="","",INDEX('פעילויות המשרד'!K:K,MATCH($D543,'פעילויות המשרד'!$D:$D,0))))</f>
        <v/>
      </c>
      <c r="L543" s="275" t="str">
        <f>IF($E543="","",IF($D543="","",INDEX('פעילויות המשרד'!L:L,MATCH($D543,'פעילויות המשרד'!$D:$D,0))))</f>
        <v/>
      </c>
      <c r="M543" s="275" t="str">
        <f>IF($E543="","",IF($D543="","",INDEX('פעילויות המשרד'!X:X,MATCH($D543,'פעילויות המשרד'!$D:$D,0))))</f>
        <v/>
      </c>
      <c r="N543" s="102"/>
      <c r="O543" s="102"/>
      <c r="P543" s="100"/>
      <c r="Q543" s="100"/>
      <c r="R543" s="98"/>
      <c r="S543" s="101"/>
      <c r="T543" s="99"/>
      <c r="U543" s="103"/>
      <c r="V543" s="99"/>
      <c r="W543" s="103"/>
      <c r="X543" s="99"/>
      <c r="Y543" s="103"/>
      <c r="Z543" s="99"/>
      <c r="AA543" s="103"/>
      <c r="AB543" s="99"/>
      <c r="AC543" s="103"/>
      <c r="AD543" s="121" t="str">
        <f t="shared" si="33"/>
        <v/>
      </c>
      <c r="AE543" s="17"/>
      <c r="AI543" s="26">
        <f>ROWS($AI$7:$AI542)</f>
        <v>536</v>
      </c>
      <c r="AJ543" s="85" t="str">
        <f>IF(OR($T543="",$G543=""),"",MAX($AJ$7:$AN542)+1)</f>
        <v/>
      </c>
      <c r="AK543" s="85" t="str">
        <f>IF(OR(V543="",$G543=""),"",MAX($AJ$7:$AN542,$AJ543:AJ543)+1)</f>
        <v/>
      </c>
      <c r="AL543" s="85" t="str">
        <f>IF(OR(X543="",$G543=""),"",MAX($AJ$7:$AN542,$AJ543:AK543)+1)</f>
        <v/>
      </c>
      <c r="AM543" s="85" t="str">
        <f>IF(OR(Z543="",$G543=""),"",MAX($AJ$7:$AN542,$AJ543:AL543)+1)</f>
        <v/>
      </c>
      <c r="AN543" s="85" t="str">
        <f>IF(OR(AB543="",$G543=""),"",MAX($AJ$7:$AN542,$AJ543:AM543)+1)</f>
        <v/>
      </c>
      <c r="AP543" s="85" t="str">
        <f>IF($G543="","",MAX($AP$7:$AP542)+1)</f>
        <v/>
      </c>
      <c r="AQ543" s="85" t="str">
        <f>IF($G543="","",IF($Q543="","",RANK($Q543,$Q$8:$Q$1000,1)+COUNTIFS($Q$8:$Q543,$Q543)-1))</f>
        <v/>
      </c>
      <c r="AR543" s="85" t="str">
        <f>IF($G543="","",IF($AW543="","",RANK($AW543,$AW$8:$AW$1000,1)+COUNTIFS($AW$8:$AW543,$AW543)-1))</f>
        <v/>
      </c>
      <c r="AS543" s="85" t="str">
        <f>IF($G543="","",IF($AX543="","",RANK($AX543,$AX$8:$AX$1000,1)+COUNTIFS($AX$8:$AX543,$AX543)-1))</f>
        <v/>
      </c>
      <c r="AU543" s="85" t="str">
        <f t="shared" si="34"/>
        <v/>
      </c>
      <c r="AW543" s="209" t="str">
        <f t="shared" ca="1" si="32"/>
        <v/>
      </c>
      <c r="AX543" s="209" t="str">
        <f t="shared" ca="1" si="35"/>
        <v/>
      </c>
    </row>
    <row r="544" spans="1:50">
      <c r="A544" s="20" t="str">
        <f>IF('יעדים משרדיים ותקשובים'!$E$7="","",'יעדים משרדיים ותקשובים'!$E$7)</f>
        <v>משרד ראש הממשלה</v>
      </c>
      <c r="B544" s="20" t="str">
        <f>IF('יעדים משרדיים ותקשובים'!$I$9="","",'יעדים משרדיים ותקשובים'!$I$9)</f>
        <v>pmo</v>
      </c>
      <c r="C544" s="26">
        <f>ROWS($C$7:$C543)</f>
        <v>537</v>
      </c>
      <c r="D544" s="26" t="str">
        <f>IF(E544="","",INDEX('פעילויות המשרד'!$D$8:$D$150,MATCH(E544,'פעילויות המשרד'!$E$8:$E$150,0)))</f>
        <v/>
      </c>
      <c r="E544" s="17"/>
      <c r="F544" s="26" t="str">
        <f>IF(G544="","",COUNTIFS($D$8:$D544,$D544))</f>
        <v/>
      </c>
      <c r="G544" s="344" t="str">
        <f>IF(OR($E544="",$H544=""),"",IFERROR(CONCATENATE($D544,".",COUNTIFS($D$8:$D544,$D544)),"טעות בהזנה"))</f>
        <v/>
      </c>
      <c r="H544" s="99"/>
      <c r="I544" s="275" t="str">
        <f>IF($E544="","",IF($D544="","",INDEX('פעילויות המשרד'!G:G,MATCH($D544,'פעילויות המשרד'!$D:$D,0))))</f>
        <v/>
      </c>
      <c r="J544" s="275" t="str">
        <f>IF($E544="","",IF($D544="","",INDEX('פעילויות המשרד'!H:H,MATCH($D544,'פעילויות המשרד'!$D:$D,0))))</f>
        <v/>
      </c>
      <c r="K544" s="275" t="str">
        <f>IF($E544="","",IF($D544="","",INDEX('פעילויות המשרד'!K:K,MATCH($D544,'פעילויות המשרד'!$D:$D,0))))</f>
        <v/>
      </c>
      <c r="L544" s="275" t="str">
        <f>IF($E544="","",IF($D544="","",INDEX('פעילויות המשרד'!L:L,MATCH($D544,'פעילויות המשרד'!$D:$D,0))))</f>
        <v/>
      </c>
      <c r="M544" s="275" t="str">
        <f>IF($E544="","",IF($D544="","",INDEX('פעילויות המשרד'!X:X,MATCH($D544,'פעילויות המשרד'!$D:$D,0))))</f>
        <v/>
      </c>
      <c r="N544" s="102"/>
      <c r="O544" s="102"/>
      <c r="P544" s="100"/>
      <c r="Q544" s="100"/>
      <c r="R544" s="98"/>
      <c r="S544" s="101"/>
      <c r="T544" s="99"/>
      <c r="U544" s="103"/>
      <c r="V544" s="99"/>
      <c r="W544" s="103"/>
      <c r="X544" s="99"/>
      <c r="Y544" s="103"/>
      <c r="Z544" s="99"/>
      <c r="AA544" s="103"/>
      <c r="AB544" s="99"/>
      <c r="AC544" s="103"/>
      <c r="AD544" s="121" t="str">
        <f t="shared" si="33"/>
        <v/>
      </c>
      <c r="AE544" s="17"/>
      <c r="AI544" s="26">
        <f>ROWS($AI$7:$AI543)</f>
        <v>537</v>
      </c>
      <c r="AJ544" s="85" t="str">
        <f>IF(OR($T544="",$G544=""),"",MAX($AJ$7:$AN543)+1)</f>
        <v/>
      </c>
      <c r="AK544" s="85" t="str">
        <f>IF(OR(V544="",$G544=""),"",MAX($AJ$7:$AN543,$AJ544:AJ544)+1)</f>
        <v/>
      </c>
      <c r="AL544" s="85" t="str">
        <f>IF(OR(X544="",$G544=""),"",MAX($AJ$7:$AN543,$AJ544:AK544)+1)</f>
        <v/>
      </c>
      <c r="AM544" s="85" t="str">
        <f>IF(OR(Z544="",$G544=""),"",MAX($AJ$7:$AN543,$AJ544:AL544)+1)</f>
        <v/>
      </c>
      <c r="AN544" s="85" t="str">
        <f>IF(OR(AB544="",$G544=""),"",MAX($AJ$7:$AN543,$AJ544:AM544)+1)</f>
        <v/>
      </c>
      <c r="AP544" s="85" t="str">
        <f>IF($G544="","",MAX($AP$7:$AP543)+1)</f>
        <v/>
      </c>
      <c r="AQ544" s="85" t="str">
        <f>IF($G544="","",IF($Q544="","",RANK($Q544,$Q$8:$Q$1000,1)+COUNTIFS($Q$8:$Q544,$Q544)-1))</f>
        <v/>
      </c>
      <c r="AR544" s="85" t="str">
        <f>IF($G544="","",IF($AW544="","",RANK($AW544,$AW$8:$AW$1000,1)+COUNTIFS($AW$8:$AW544,$AW544)-1))</f>
        <v/>
      </c>
      <c r="AS544" s="85" t="str">
        <f>IF($G544="","",IF($AX544="","",RANK($AX544,$AX$8:$AX$1000,1)+COUNTIFS($AX$8:$AX544,$AX544)-1))</f>
        <v/>
      </c>
      <c r="AU544" s="85" t="str">
        <f t="shared" si="34"/>
        <v/>
      </c>
      <c r="AW544" s="209" t="str">
        <f t="shared" ca="1" si="32"/>
        <v/>
      </c>
      <c r="AX544" s="209" t="str">
        <f t="shared" ca="1" si="35"/>
        <v/>
      </c>
    </row>
    <row r="545" spans="1:50">
      <c r="A545" s="20" t="str">
        <f>IF('יעדים משרדיים ותקשובים'!$E$7="","",'יעדים משרדיים ותקשובים'!$E$7)</f>
        <v>משרד ראש הממשלה</v>
      </c>
      <c r="B545" s="20" t="str">
        <f>IF('יעדים משרדיים ותקשובים'!$I$9="","",'יעדים משרדיים ותקשובים'!$I$9)</f>
        <v>pmo</v>
      </c>
      <c r="C545" s="26">
        <f>ROWS($C$7:$C544)</f>
        <v>538</v>
      </c>
      <c r="D545" s="26" t="str">
        <f>IF(E545="","",INDEX('פעילויות המשרד'!$D$8:$D$150,MATCH(E545,'פעילויות המשרד'!$E$8:$E$150,0)))</f>
        <v/>
      </c>
      <c r="E545" s="17"/>
      <c r="F545" s="26" t="str">
        <f>IF(G545="","",COUNTIFS($D$8:$D545,$D545))</f>
        <v/>
      </c>
      <c r="G545" s="344" t="str">
        <f>IF(OR($E545="",$H545=""),"",IFERROR(CONCATENATE($D545,".",COUNTIFS($D$8:$D545,$D545)),"טעות בהזנה"))</f>
        <v/>
      </c>
      <c r="H545" s="99"/>
      <c r="I545" s="275" t="str">
        <f>IF($E545="","",IF($D545="","",INDEX('פעילויות המשרד'!G:G,MATCH($D545,'פעילויות המשרד'!$D:$D,0))))</f>
        <v/>
      </c>
      <c r="J545" s="275" t="str">
        <f>IF($E545="","",IF($D545="","",INDEX('פעילויות המשרד'!H:H,MATCH($D545,'פעילויות המשרד'!$D:$D,0))))</f>
        <v/>
      </c>
      <c r="K545" s="275" t="str">
        <f>IF($E545="","",IF($D545="","",INDEX('פעילויות המשרד'!K:K,MATCH($D545,'פעילויות המשרד'!$D:$D,0))))</f>
        <v/>
      </c>
      <c r="L545" s="275" t="str">
        <f>IF($E545="","",IF($D545="","",INDEX('פעילויות המשרד'!L:L,MATCH($D545,'פעילויות המשרד'!$D:$D,0))))</f>
        <v/>
      </c>
      <c r="M545" s="275" t="str">
        <f>IF($E545="","",IF($D545="","",INDEX('פעילויות המשרד'!X:X,MATCH($D545,'פעילויות המשרד'!$D:$D,0))))</f>
        <v/>
      </c>
      <c r="N545" s="102"/>
      <c r="O545" s="102"/>
      <c r="P545" s="100"/>
      <c r="Q545" s="100"/>
      <c r="R545" s="98"/>
      <c r="S545" s="101"/>
      <c r="T545" s="99"/>
      <c r="U545" s="103"/>
      <c r="V545" s="99"/>
      <c r="W545" s="103"/>
      <c r="X545" s="99"/>
      <c r="Y545" s="103"/>
      <c r="Z545" s="99"/>
      <c r="AA545" s="103"/>
      <c r="AB545" s="99"/>
      <c r="AC545" s="103"/>
      <c r="AD545" s="121" t="str">
        <f t="shared" si="33"/>
        <v/>
      </c>
      <c r="AE545" s="17"/>
      <c r="AI545" s="26">
        <f>ROWS($AI$7:$AI544)</f>
        <v>538</v>
      </c>
      <c r="AJ545" s="85" t="str">
        <f>IF(OR($T545="",$G545=""),"",MAX($AJ$7:$AN544)+1)</f>
        <v/>
      </c>
      <c r="AK545" s="85" t="str">
        <f>IF(OR(V545="",$G545=""),"",MAX($AJ$7:$AN544,$AJ545:AJ545)+1)</f>
        <v/>
      </c>
      <c r="AL545" s="85" t="str">
        <f>IF(OR(X545="",$G545=""),"",MAX($AJ$7:$AN544,$AJ545:AK545)+1)</f>
        <v/>
      </c>
      <c r="AM545" s="85" t="str">
        <f>IF(OR(Z545="",$G545=""),"",MAX($AJ$7:$AN544,$AJ545:AL545)+1)</f>
        <v/>
      </c>
      <c r="AN545" s="85" t="str">
        <f>IF(OR(AB545="",$G545=""),"",MAX($AJ$7:$AN544,$AJ545:AM545)+1)</f>
        <v/>
      </c>
      <c r="AP545" s="85" t="str">
        <f>IF($G545="","",MAX($AP$7:$AP544)+1)</f>
        <v/>
      </c>
      <c r="AQ545" s="85" t="str">
        <f>IF($G545="","",IF($Q545="","",RANK($Q545,$Q$8:$Q$1000,1)+COUNTIFS($Q$8:$Q545,$Q545)-1))</f>
        <v/>
      </c>
      <c r="AR545" s="85" t="str">
        <f>IF($G545="","",IF($AW545="","",RANK($AW545,$AW$8:$AW$1000,1)+COUNTIFS($AW$8:$AW545,$AW545)-1))</f>
        <v/>
      </c>
      <c r="AS545" s="85" t="str">
        <f>IF($G545="","",IF($AX545="","",RANK($AX545,$AX$8:$AX$1000,1)+COUNTIFS($AX$8:$AX545,$AX545)-1))</f>
        <v/>
      </c>
      <c r="AU545" s="85" t="str">
        <f t="shared" si="34"/>
        <v/>
      </c>
      <c r="AW545" s="209" t="str">
        <f t="shared" ca="1" si="32"/>
        <v/>
      </c>
      <c r="AX545" s="209" t="str">
        <f t="shared" ca="1" si="35"/>
        <v/>
      </c>
    </row>
    <row r="546" spans="1:50">
      <c r="A546" s="20" t="str">
        <f>IF('יעדים משרדיים ותקשובים'!$E$7="","",'יעדים משרדיים ותקשובים'!$E$7)</f>
        <v>משרד ראש הממשלה</v>
      </c>
      <c r="B546" s="20" t="str">
        <f>IF('יעדים משרדיים ותקשובים'!$I$9="","",'יעדים משרדיים ותקשובים'!$I$9)</f>
        <v>pmo</v>
      </c>
      <c r="C546" s="26">
        <f>ROWS($C$7:$C545)</f>
        <v>539</v>
      </c>
      <c r="D546" s="26" t="str">
        <f>IF(E546="","",INDEX('פעילויות המשרד'!$D$8:$D$150,MATCH(E546,'פעילויות המשרד'!$E$8:$E$150,0)))</f>
        <v/>
      </c>
      <c r="E546" s="17"/>
      <c r="F546" s="26" t="str">
        <f>IF(G546="","",COUNTIFS($D$8:$D546,$D546))</f>
        <v/>
      </c>
      <c r="G546" s="344" t="str">
        <f>IF(OR($E546="",$H546=""),"",IFERROR(CONCATENATE($D546,".",COUNTIFS($D$8:$D546,$D546)),"טעות בהזנה"))</f>
        <v/>
      </c>
      <c r="H546" s="99"/>
      <c r="I546" s="275" t="str">
        <f>IF($E546="","",IF($D546="","",INDEX('פעילויות המשרד'!G:G,MATCH($D546,'פעילויות המשרד'!$D:$D,0))))</f>
        <v/>
      </c>
      <c r="J546" s="275" t="str">
        <f>IF($E546="","",IF($D546="","",INDEX('פעילויות המשרד'!H:H,MATCH($D546,'פעילויות המשרד'!$D:$D,0))))</f>
        <v/>
      </c>
      <c r="K546" s="275" t="str">
        <f>IF($E546="","",IF($D546="","",INDEX('פעילויות המשרד'!K:K,MATCH($D546,'פעילויות המשרד'!$D:$D,0))))</f>
        <v/>
      </c>
      <c r="L546" s="275" t="str">
        <f>IF($E546="","",IF($D546="","",INDEX('פעילויות המשרד'!L:L,MATCH($D546,'פעילויות המשרד'!$D:$D,0))))</f>
        <v/>
      </c>
      <c r="M546" s="275" t="str">
        <f>IF($E546="","",IF($D546="","",INDEX('פעילויות המשרד'!X:X,MATCH($D546,'פעילויות המשרד'!$D:$D,0))))</f>
        <v/>
      </c>
      <c r="N546" s="102"/>
      <c r="O546" s="102"/>
      <c r="P546" s="100"/>
      <c r="Q546" s="100"/>
      <c r="R546" s="98"/>
      <c r="S546" s="101"/>
      <c r="T546" s="99"/>
      <c r="U546" s="103"/>
      <c r="V546" s="99"/>
      <c r="W546" s="103"/>
      <c r="X546" s="99"/>
      <c r="Y546" s="103"/>
      <c r="Z546" s="99"/>
      <c r="AA546" s="103"/>
      <c r="AB546" s="99"/>
      <c r="AC546" s="103"/>
      <c r="AD546" s="121" t="str">
        <f t="shared" si="33"/>
        <v/>
      </c>
      <c r="AE546" s="17"/>
      <c r="AI546" s="26">
        <f>ROWS($AI$7:$AI545)</f>
        <v>539</v>
      </c>
      <c r="AJ546" s="85" t="str">
        <f>IF(OR($T546="",$G546=""),"",MAX($AJ$7:$AN545)+1)</f>
        <v/>
      </c>
      <c r="AK546" s="85" t="str">
        <f>IF(OR(V546="",$G546=""),"",MAX($AJ$7:$AN545,$AJ546:AJ546)+1)</f>
        <v/>
      </c>
      <c r="AL546" s="85" t="str">
        <f>IF(OR(X546="",$G546=""),"",MAX($AJ$7:$AN545,$AJ546:AK546)+1)</f>
        <v/>
      </c>
      <c r="AM546" s="85" t="str">
        <f>IF(OR(Z546="",$G546=""),"",MAX($AJ$7:$AN545,$AJ546:AL546)+1)</f>
        <v/>
      </c>
      <c r="AN546" s="85" t="str">
        <f>IF(OR(AB546="",$G546=""),"",MAX($AJ$7:$AN545,$AJ546:AM546)+1)</f>
        <v/>
      </c>
      <c r="AP546" s="85" t="str">
        <f>IF($G546="","",MAX($AP$7:$AP545)+1)</f>
        <v/>
      </c>
      <c r="AQ546" s="85" t="str">
        <f>IF($G546="","",IF($Q546="","",RANK($Q546,$Q$8:$Q$1000,1)+COUNTIFS($Q$8:$Q546,$Q546)-1))</f>
        <v/>
      </c>
      <c r="AR546" s="85" t="str">
        <f>IF($G546="","",IF($AW546="","",RANK($AW546,$AW$8:$AW$1000,1)+COUNTIFS($AW$8:$AW546,$AW546)-1))</f>
        <v/>
      </c>
      <c r="AS546" s="85" t="str">
        <f>IF($G546="","",IF($AX546="","",RANK($AX546,$AX$8:$AX$1000,1)+COUNTIFS($AX$8:$AX546,$AX546)-1))</f>
        <v/>
      </c>
      <c r="AU546" s="85" t="str">
        <f t="shared" si="34"/>
        <v/>
      </c>
      <c r="AW546" s="209" t="str">
        <f t="shared" ca="1" si="32"/>
        <v/>
      </c>
      <c r="AX546" s="209" t="str">
        <f t="shared" ca="1" si="35"/>
        <v/>
      </c>
    </row>
    <row r="547" spans="1:50">
      <c r="A547" s="20" t="str">
        <f>IF('יעדים משרדיים ותקשובים'!$E$7="","",'יעדים משרדיים ותקשובים'!$E$7)</f>
        <v>משרד ראש הממשלה</v>
      </c>
      <c r="B547" s="20" t="str">
        <f>IF('יעדים משרדיים ותקשובים'!$I$9="","",'יעדים משרדיים ותקשובים'!$I$9)</f>
        <v>pmo</v>
      </c>
      <c r="C547" s="26">
        <f>ROWS($C$7:$C546)</f>
        <v>540</v>
      </c>
      <c r="D547" s="26" t="str">
        <f>IF(E547="","",INDEX('פעילויות המשרד'!$D$8:$D$150,MATCH(E547,'פעילויות המשרד'!$E$8:$E$150,0)))</f>
        <v/>
      </c>
      <c r="E547" s="17"/>
      <c r="F547" s="26" t="str">
        <f>IF(G547="","",COUNTIFS($D$8:$D547,$D547))</f>
        <v/>
      </c>
      <c r="G547" s="344" t="str">
        <f>IF(OR($E547="",$H547=""),"",IFERROR(CONCATENATE($D547,".",COUNTIFS($D$8:$D547,$D547)),"טעות בהזנה"))</f>
        <v/>
      </c>
      <c r="H547" s="99"/>
      <c r="I547" s="275" t="str">
        <f>IF($E547="","",IF($D547="","",INDEX('פעילויות המשרד'!G:G,MATCH($D547,'פעילויות המשרד'!$D:$D,0))))</f>
        <v/>
      </c>
      <c r="J547" s="275" t="str">
        <f>IF($E547="","",IF($D547="","",INDEX('פעילויות המשרד'!H:H,MATCH($D547,'פעילויות המשרד'!$D:$D,0))))</f>
        <v/>
      </c>
      <c r="K547" s="275" t="str">
        <f>IF($E547="","",IF($D547="","",INDEX('פעילויות המשרד'!K:K,MATCH($D547,'פעילויות המשרד'!$D:$D,0))))</f>
        <v/>
      </c>
      <c r="L547" s="275" t="str">
        <f>IF($E547="","",IF($D547="","",INDEX('פעילויות המשרד'!L:L,MATCH($D547,'פעילויות המשרד'!$D:$D,0))))</f>
        <v/>
      </c>
      <c r="M547" s="275" t="str">
        <f>IF($E547="","",IF($D547="","",INDEX('פעילויות המשרד'!X:X,MATCH($D547,'פעילויות המשרד'!$D:$D,0))))</f>
        <v/>
      </c>
      <c r="N547" s="102"/>
      <c r="O547" s="102"/>
      <c r="P547" s="100"/>
      <c r="Q547" s="100"/>
      <c r="R547" s="98"/>
      <c r="S547" s="101"/>
      <c r="T547" s="99"/>
      <c r="U547" s="103"/>
      <c r="V547" s="99"/>
      <c r="W547" s="103"/>
      <c r="X547" s="99"/>
      <c r="Y547" s="103"/>
      <c r="Z547" s="99"/>
      <c r="AA547" s="103"/>
      <c r="AB547" s="99"/>
      <c r="AC547" s="103"/>
      <c r="AD547" s="121" t="str">
        <f t="shared" si="33"/>
        <v/>
      </c>
      <c r="AE547" s="17"/>
      <c r="AI547" s="26">
        <f>ROWS($AI$7:$AI546)</f>
        <v>540</v>
      </c>
      <c r="AJ547" s="85" t="str">
        <f>IF(OR($T547="",$G547=""),"",MAX($AJ$7:$AN546)+1)</f>
        <v/>
      </c>
      <c r="AK547" s="85" t="str">
        <f>IF(OR(V547="",$G547=""),"",MAX($AJ$7:$AN546,$AJ547:AJ547)+1)</f>
        <v/>
      </c>
      <c r="AL547" s="85" t="str">
        <f>IF(OR(X547="",$G547=""),"",MAX($AJ$7:$AN546,$AJ547:AK547)+1)</f>
        <v/>
      </c>
      <c r="AM547" s="85" t="str">
        <f>IF(OR(Z547="",$G547=""),"",MAX($AJ$7:$AN546,$AJ547:AL547)+1)</f>
        <v/>
      </c>
      <c r="AN547" s="85" t="str">
        <f>IF(OR(AB547="",$G547=""),"",MAX($AJ$7:$AN546,$AJ547:AM547)+1)</f>
        <v/>
      </c>
      <c r="AP547" s="85" t="str">
        <f>IF($G547="","",MAX($AP$7:$AP546)+1)</f>
        <v/>
      </c>
      <c r="AQ547" s="85" t="str">
        <f>IF($G547="","",IF($Q547="","",RANK($Q547,$Q$8:$Q$1000,1)+COUNTIFS($Q$8:$Q547,$Q547)-1))</f>
        <v/>
      </c>
      <c r="AR547" s="85" t="str">
        <f>IF($G547="","",IF($AW547="","",RANK($AW547,$AW$8:$AW$1000,1)+COUNTIFS($AW$8:$AW547,$AW547)-1))</f>
        <v/>
      </c>
      <c r="AS547" s="85" t="str">
        <f>IF($G547="","",IF($AX547="","",RANK($AX547,$AX$8:$AX$1000,1)+COUNTIFS($AX$8:$AX547,$AX547)-1))</f>
        <v/>
      </c>
      <c r="AU547" s="85" t="str">
        <f t="shared" si="34"/>
        <v/>
      </c>
      <c r="AW547" s="209" t="str">
        <f t="shared" ca="1" si="32"/>
        <v/>
      </c>
      <c r="AX547" s="209" t="str">
        <f t="shared" ca="1" si="35"/>
        <v/>
      </c>
    </row>
    <row r="548" spans="1:50">
      <c r="A548" s="20" t="str">
        <f>IF('יעדים משרדיים ותקשובים'!$E$7="","",'יעדים משרדיים ותקשובים'!$E$7)</f>
        <v>משרד ראש הממשלה</v>
      </c>
      <c r="B548" s="20" t="str">
        <f>IF('יעדים משרדיים ותקשובים'!$I$9="","",'יעדים משרדיים ותקשובים'!$I$9)</f>
        <v>pmo</v>
      </c>
      <c r="C548" s="26">
        <f>ROWS($C$7:$C547)</f>
        <v>541</v>
      </c>
      <c r="D548" s="26" t="str">
        <f>IF(E548="","",INDEX('פעילויות המשרד'!$D$8:$D$150,MATCH(E548,'פעילויות המשרד'!$E$8:$E$150,0)))</f>
        <v/>
      </c>
      <c r="E548" s="17"/>
      <c r="F548" s="26" t="str">
        <f>IF(G548="","",COUNTIFS($D$8:$D548,$D548))</f>
        <v/>
      </c>
      <c r="G548" s="344" t="str">
        <f>IF(OR($E548="",$H548=""),"",IFERROR(CONCATENATE($D548,".",COUNTIFS($D$8:$D548,$D548)),"טעות בהזנה"))</f>
        <v/>
      </c>
      <c r="H548" s="99"/>
      <c r="I548" s="275" t="str">
        <f>IF($E548="","",IF($D548="","",INDEX('פעילויות המשרד'!G:G,MATCH($D548,'פעילויות המשרד'!$D:$D,0))))</f>
        <v/>
      </c>
      <c r="J548" s="275" t="str">
        <f>IF($E548="","",IF($D548="","",INDEX('פעילויות המשרד'!H:H,MATCH($D548,'פעילויות המשרד'!$D:$D,0))))</f>
        <v/>
      </c>
      <c r="K548" s="275" t="str">
        <f>IF($E548="","",IF($D548="","",INDEX('פעילויות המשרד'!K:K,MATCH($D548,'פעילויות המשרד'!$D:$D,0))))</f>
        <v/>
      </c>
      <c r="L548" s="275" t="str">
        <f>IF($E548="","",IF($D548="","",INDEX('פעילויות המשרד'!L:L,MATCH($D548,'פעילויות המשרד'!$D:$D,0))))</f>
        <v/>
      </c>
      <c r="M548" s="275" t="str">
        <f>IF($E548="","",IF($D548="","",INDEX('פעילויות המשרד'!X:X,MATCH($D548,'פעילויות המשרד'!$D:$D,0))))</f>
        <v/>
      </c>
      <c r="N548" s="99"/>
      <c r="O548" s="99"/>
      <c r="P548" s="100"/>
      <c r="Q548" s="100"/>
      <c r="R548" s="98"/>
      <c r="S548" s="101"/>
      <c r="T548" s="99"/>
      <c r="U548" s="103"/>
      <c r="V548" s="99"/>
      <c r="W548" s="103"/>
      <c r="X548" s="99"/>
      <c r="Y548" s="103"/>
      <c r="Z548" s="99"/>
      <c r="AA548" s="103"/>
      <c r="AB548" s="99"/>
      <c r="AC548" s="103"/>
      <c r="AD548" s="121" t="str">
        <f t="shared" si="33"/>
        <v/>
      </c>
      <c r="AE548" s="92"/>
      <c r="AI548" s="26">
        <f>ROWS($AI$7:$AI547)</f>
        <v>541</v>
      </c>
      <c r="AJ548" s="85" t="str">
        <f>IF(OR($T548="",$G548=""),"",MAX($AJ$7:$AN547)+1)</f>
        <v/>
      </c>
      <c r="AK548" s="85" t="str">
        <f>IF(OR(V548="",$G548=""),"",MAX($AJ$7:$AN547,$AJ548:AJ548)+1)</f>
        <v/>
      </c>
      <c r="AL548" s="85" t="str">
        <f>IF(OR(X548="",$G548=""),"",MAX($AJ$7:$AN547,$AJ548:AK548)+1)</f>
        <v/>
      </c>
      <c r="AM548" s="85" t="str">
        <f>IF(OR(Z548="",$G548=""),"",MAX($AJ$7:$AN547,$AJ548:AL548)+1)</f>
        <v/>
      </c>
      <c r="AN548" s="85" t="str">
        <f>IF(OR(AB548="",$G548=""),"",MAX($AJ$7:$AN547,$AJ548:AM548)+1)</f>
        <v/>
      </c>
      <c r="AP548" s="85" t="str">
        <f>IF($G548="","",MAX($AP$7:$AP547)+1)</f>
        <v/>
      </c>
      <c r="AQ548" s="85" t="str">
        <f>IF($G548="","",IF($Q548="","",RANK($Q548,$Q$8:$Q$1000,1)+COUNTIFS($Q$8:$Q548,$Q548)-1))</f>
        <v/>
      </c>
      <c r="AR548" s="85" t="str">
        <f>IF($G548="","",IF($AW548="","",RANK($AW548,$AW$8:$AW$1000,1)+COUNTIFS($AW$8:$AW548,$AW548)-1))</f>
        <v/>
      </c>
      <c r="AS548" s="85" t="str">
        <f>IF($G548="","",IF($AX548="","",RANK($AX548,$AX$8:$AX$1000,1)+COUNTIFS($AX$8:$AX548,$AX548)-1))</f>
        <v/>
      </c>
      <c r="AU548" s="85" t="str">
        <f t="shared" si="34"/>
        <v/>
      </c>
      <c r="AW548" s="209" t="str">
        <f ca="1">IF($G548="","",IF($Q548="","",IF(AND($S548&lt;1,$Q548&lt;TODAY()),$Q548,"")))</f>
        <v/>
      </c>
      <c r="AX548" s="209" t="str">
        <f t="shared" ca="1" si="35"/>
        <v/>
      </c>
    </row>
    <row r="549" spans="1:50">
      <c r="A549" s="20" t="str">
        <f>IF('יעדים משרדיים ותקשובים'!$E$7="","",'יעדים משרדיים ותקשובים'!$E$7)</f>
        <v>משרד ראש הממשלה</v>
      </c>
      <c r="B549" s="20" t="str">
        <f>IF('יעדים משרדיים ותקשובים'!$I$9="","",'יעדים משרדיים ותקשובים'!$I$9)</f>
        <v>pmo</v>
      </c>
      <c r="C549" s="26">
        <f>ROWS($C$7:$C548)</f>
        <v>542</v>
      </c>
      <c r="D549" s="26" t="str">
        <f>IF(E549="","",INDEX('פעילויות המשרד'!$D$8:$D$150,MATCH(E549,'פעילויות המשרד'!$E$8:$E$150,0)))</f>
        <v/>
      </c>
      <c r="E549" s="17"/>
      <c r="F549" s="26" t="str">
        <f>IF(G549="","",COUNTIFS($D$8:$D549,$D549))</f>
        <v/>
      </c>
      <c r="G549" s="344" t="str">
        <f>IF(OR($E549="",$H549=""),"",IFERROR(CONCATENATE($D549,".",COUNTIFS($D$8:$D549,$D549)),"טעות בהזנה"))</f>
        <v/>
      </c>
      <c r="H549" s="99"/>
      <c r="I549" s="275" t="str">
        <f>IF($E549="","",IF($D549="","",INDEX('פעילויות המשרד'!G:G,MATCH($D549,'פעילויות המשרד'!$D:$D,0))))</f>
        <v/>
      </c>
      <c r="J549" s="275" t="str">
        <f>IF($E549="","",IF($D549="","",INDEX('פעילויות המשרד'!H:H,MATCH($D549,'פעילויות המשרד'!$D:$D,0))))</f>
        <v/>
      </c>
      <c r="K549" s="275" t="str">
        <f>IF($E549="","",IF($D549="","",INDEX('פעילויות המשרד'!K:K,MATCH($D549,'פעילויות המשרד'!$D:$D,0))))</f>
        <v/>
      </c>
      <c r="L549" s="275" t="str">
        <f>IF($E549="","",IF($D549="","",INDEX('פעילויות המשרד'!L:L,MATCH($D549,'פעילויות המשרד'!$D:$D,0))))</f>
        <v/>
      </c>
      <c r="M549" s="275" t="str">
        <f>IF($E549="","",IF($D549="","",INDEX('פעילויות המשרד'!X:X,MATCH($D549,'פעילויות המשרד'!$D:$D,0))))</f>
        <v/>
      </c>
      <c r="N549" s="99"/>
      <c r="O549" s="99"/>
      <c r="P549" s="100"/>
      <c r="Q549" s="100"/>
      <c r="R549" s="98"/>
      <c r="S549" s="101"/>
      <c r="T549" s="99"/>
      <c r="U549" s="103"/>
      <c r="V549" s="99"/>
      <c r="W549" s="103"/>
      <c r="X549" s="99"/>
      <c r="Y549" s="103"/>
      <c r="Z549" s="99"/>
      <c r="AA549" s="103"/>
      <c r="AB549" s="99"/>
      <c r="AC549" s="103"/>
      <c r="AD549" s="121" t="str">
        <f t="shared" si="33"/>
        <v/>
      </c>
      <c r="AE549" s="92"/>
      <c r="AI549" s="26">
        <f>ROWS($AI$7:$AI548)</f>
        <v>542</v>
      </c>
      <c r="AJ549" s="85" t="str">
        <f>IF(OR($T549="",$G549=""),"",MAX($AJ$7:$AN548)+1)</f>
        <v/>
      </c>
      <c r="AK549" s="85" t="str">
        <f>IF(OR(V549="",$G549=""),"",MAX($AJ$7:$AN548,$AJ549:AJ549)+1)</f>
        <v/>
      </c>
      <c r="AL549" s="85" t="str">
        <f>IF(OR(X549="",$G549=""),"",MAX($AJ$7:$AN548,$AJ549:AK549)+1)</f>
        <v/>
      </c>
      <c r="AM549" s="85" t="str">
        <f>IF(OR(Z549="",$G549=""),"",MAX($AJ$7:$AN548,$AJ549:AL549)+1)</f>
        <v/>
      </c>
      <c r="AN549" s="85" t="str">
        <f>IF(OR(AB549="",$G549=""),"",MAX($AJ$7:$AN548,$AJ549:AM549)+1)</f>
        <v/>
      </c>
      <c r="AP549" s="85" t="str">
        <f>IF($G549="","",MAX($AP$7:$AP548)+1)</f>
        <v/>
      </c>
      <c r="AQ549" s="85" t="str">
        <f>IF($G549="","",IF($Q549="","",RANK($Q549,$Q$8:$Q$1000,1)+COUNTIFS($Q$8:$Q549,$Q549)-1))</f>
        <v/>
      </c>
      <c r="AR549" s="85" t="str">
        <f>IF($G549="","",IF($AW549="","",RANK($AW549,$AW$8:$AW$1000,1)+COUNTIFS($AW$8:$AW549,$AW549)-1))</f>
        <v/>
      </c>
      <c r="AS549" s="85" t="str">
        <f>IF($G549="","",IF($AX549="","",RANK($AX549,$AX$8:$AX$1000,1)+COUNTIFS($AX$8:$AX549,$AX549)-1))</f>
        <v/>
      </c>
      <c r="AU549" s="85" t="str">
        <f t="shared" si="34"/>
        <v/>
      </c>
      <c r="AW549" s="209" t="str">
        <f ca="1">IF($G549="","",IF($Q549="","",IF(AND($S549&lt;1,$Q549&lt;TODAY()),$Q549,"")))</f>
        <v/>
      </c>
      <c r="AX549" s="209" t="str">
        <f t="shared" ca="1" si="35"/>
        <v/>
      </c>
    </row>
    <row r="550" spans="1:50">
      <c r="A550" s="20" t="str">
        <f>IF('יעדים משרדיים ותקשובים'!$E$7="","",'יעדים משרדיים ותקשובים'!$E$7)</f>
        <v>משרד ראש הממשלה</v>
      </c>
      <c r="B550" s="20" t="str">
        <f>IF('יעדים משרדיים ותקשובים'!$I$9="","",'יעדים משרדיים ותקשובים'!$I$9)</f>
        <v>pmo</v>
      </c>
      <c r="C550" s="26">
        <f>ROWS($C$7:$C549)</f>
        <v>543</v>
      </c>
      <c r="D550" s="26" t="str">
        <f>IF(E550="","",INDEX('פעילויות המשרד'!$D$8:$D$150,MATCH(E550,'פעילויות המשרד'!$E$8:$E$150,0)))</f>
        <v/>
      </c>
      <c r="E550" s="17"/>
      <c r="F550" s="26" t="str">
        <f>IF(G550="","",COUNTIFS($D$8:$D550,$D550))</f>
        <v/>
      </c>
      <c r="G550" s="344" t="str">
        <f>IF(OR($E550="",$H550=""),"",IFERROR(CONCATENATE($D550,".",COUNTIFS($D$8:$D550,$D550)),"טעות בהזנה"))</f>
        <v/>
      </c>
      <c r="H550" s="99"/>
      <c r="I550" s="275" t="str">
        <f>IF($E550="","",IF($D550="","",INDEX('פעילויות המשרד'!G:G,MATCH($D550,'פעילויות המשרד'!$D:$D,0))))</f>
        <v/>
      </c>
      <c r="J550" s="275" t="str">
        <f>IF($E550="","",IF($D550="","",INDEX('פעילויות המשרד'!H:H,MATCH($D550,'פעילויות המשרד'!$D:$D,0))))</f>
        <v/>
      </c>
      <c r="K550" s="275" t="str">
        <f>IF($E550="","",IF($D550="","",INDEX('פעילויות המשרד'!K:K,MATCH($D550,'פעילויות המשרד'!$D:$D,0))))</f>
        <v/>
      </c>
      <c r="L550" s="275" t="str">
        <f>IF($E550="","",IF($D550="","",INDEX('פעילויות המשרד'!L:L,MATCH($D550,'פעילויות המשרד'!$D:$D,0))))</f>
        <v/>
      </c>
      <c r="M550" s="275" t="str">
        <f>IF($E550="","",IF($D550="","",INDEX('פעילויות המשרד'!X:X,MATCH($D550,'פעילויות המשרד'!$D:$D,0))))</f>
        <v/>
      </c>
      <c r="N550" s="99"/>
      <c r="O550" s="99"/>
      <c r="P550" s="100"/>
      <c r="Q550" s="100"/>
      <c r="R550" s="98"/>
      <c r="S550" s="101"/>
      <c r="T550" s="99"/>
      <c r="U550" s="103"/>
      <c r="V550" s="99"/>
      <c r="W550" s="103"/>
      <c r="X550" s="99"/>
      <c r="Y550" s="103"/>
      <c r="Z550" s="99"/>
      <c r="AA550" s="103"/>
      <c r="AB550" s="99"/>
      <c r="AC550" s="103"/>
      <c r="AD550" s="121" t="str">
        <f t="shared" si="33"/>
        <v/>
      </c>
      <c r="AE550" s="92"/>
      <c r="AI550" s="26">
        <f>ROWS($AI$7:$AI549)</f>
        <v>543</v>
      </c>
      <c r="AJ550" s="85" t="str">
        <f>IF(OR($T550="",$G550=""),"",MAX($AJ$7:$AN549)+1)</f>
        <v/>
      </c>
      <c r="AK550" s="85" t="str">
        <f>IF(OR(V550="",$G550=""),"",MAX($AJ$7:$AN549,$AJ550:AJ550)+1)</f>
        <v/>
      </c>
      <c r="AL550" s="85" t="str">
        <f>IF(OR(X550="",$G550=""),"",MAX($AJ$7:$AN549,$AJ550:AK550)+1)</f>
        <v/>
      </c>
      <c r="AM550" s="85" t="str">
        <f>IF(OR(Z550="",$G550=""),"",MAX($AJ$7:$AN549,$AJ550:AL550)+1)</f>
        <v/>
      </c>
      <c r="AN550" s="85" t="str">
        <f>IF(OR(AB550="",$G550=""),"",MAX($AJ$7:$AN549,$AJ550:AM550)+1)</f>
        <v/>
      </c>
      <c r="AP550" s="85" t="str">
        <f>IF($G550="","",MAX($AP$7:$AP549)+1)</f>
        <v/>
      </c>
      <c r="AQ550" s="85" t="str">
        <f>IF($G550="","",IF($Q550="","",RANK($Q550,$Q$8:$Q$1000,1)+COUNTIFS($Q$8:$Q550,$Q550)-1))</f>
        <v/>
      </c>
      <c r="AR550" s="85" t="str">
        <f>IF($G550="","",IF($AW550="","",RANK($AW550,$AW$8:$AW$1000,1)+COUNTIFS($AW$8:$AW550,$AW550)-1))</f>
        <v/>
      </c>
      <c r="AS550" s="85" t="str">
        <f>IF($G550="","",IF($AX550="","",RANK($AX550,$AX$8:$AX$1000,1)+COUNTIFS($AX$8:$AX550,$AX550)-1))</f>
        <v/>
      </c>
      <c r="AU550" s="85" t="str">
        <f t="shared" si="34"/>
        <v/>
      </c>
      <c r="AW550" s="209" t="str">
        <f ca="1">IF($G550="","",IF($Q550="","",IF(AND($S550&lt;1,$Q550&lt;TODAY()),$Q550,"")))</f>
        <v/>
      </c>
      <c r="AX550" s="209" t="str">
        <f t="shared" ca="1" si="35"/>
        <v/>
      </c>
    </row>
    <row r="551" spans="1:50">
      <c r="A551" s="20" t="str">
        <f>IF('יעדים משרדיים ותקשובים'!$E$7="","",'יעדים משרדיים ותקשובים'!$E$7)</f>
        <v>משרד ראש הממשלה</v>
      </c>
      <c r="B551" s="20" t="str">
        <f>IF('יעדים משרדיים ותקשובים'!$I$9="","",'יעדים משרדיים ותקשובים'!$I$9)</f>
        <v>pmo</v>
      </c>
      <c r="C551" s="26">
        <f>ROWS($C$7:$C550)</f>
        <v>544</v>
      </c>
      <c r="D551" s="26" t="str">
        <f>IF(E551="","",INDEX('פעילויות המשרד'!$D$8:$D$150,MATCH(E551,'פעילויות המשרד'!$E$8:$E$150,0)))</f>
        <v/>
      </c>
      <c r="E551" s="17"/>
      <c r="F551" s="26" t="str">
        <f>IF(G551="","",COUNTIFS($D$8:$D551,$D551))</f>
        <v/>
      </c>
      <c r="G551" s="344" t="str">
        <f>IF(OR($E551="",$H551=""),"",IFERROR(CONCATENATE($D551,".",COUNTIFS($D$8:$D551,$D551)),"טעות בהזנה"))</f>
        <v/>
      </c>
      <c r="H551" s="99"/>
      <c r="I551" s="275" t="str">
        <f>IF($E551="","",IF($D551="","",INDEX('פעילויות המשרד'!G:G,MATCH($D551,'פעילויות המשרד'!$D:$D,0))))</f>
        <v/>
      </c>
      <c r="J551" s="275" t="str">
        <f>IF($E551="","",IF($D551="","",INDEX('פעילויות המשרד'!H:H,MATCH($D551,'פעילויות המשרד'!$D:$D,0))))</f>
        <v/>
      </c>
      <c r="K551" s="275" t="str">
        <f>IF($E551="","",IF($D551="","",INDEX('פעילויות המשרד'!K:K,MATCH($D551,'פעילויות המשרד'!$D:$D,0))))</f>
        <v/>
      </c>
      <c r="L551" s="275" t="str">
        <f>IF($E551="","",IF($D551="","",INDEX('פעילויות המשרד'!L:L,MATCH($D551,'פעילויות המשרד'!$D:$D,0))))</f>
        <v/>
      </c>
      <c r="M551" s="275" t="str">
        <f>IF($E551="","",IF($D551="","",INDEX('פעילויות המשרד'!X:X,MATCH($D551,'פעילויות המשרד'!$D:$D,0))))</f>
        <v/>
      </c>
      <c r="N551" s="102"/>
      <c r="O551" s="102"/>
      <c r="P551" s="100"/>
      <c r="Q551" s="100"/>
      <c r="R551" s="98"/>
      <c r="S551" s="101"/>
      <c r="T551" s="99"/>
      <c r="U551" s="103"/>
      <c r="V551" s="99"/>
      <c r="W551" s="103"/>
      <c r="X551" s="99"/>
      <c r="Y551" s="103"/>
      <c r="Z551" s="99"/>
      <c r="AA551" s="103"/>
      <c r="AB551" s="99"/>
      <c r="AC551" s="103"/>
      <c r="AD551" s="121" t="str">
        <f t="shared" si="33"/>
        <v/>
      </c>
      <c r="AE551" s="17"/>
      <c r="AI551" s="26">
        <f>ROWS($AI$7:$AI550)</f>
        <v>544</v>
      </c>
      <c r="AJ551" s="85" t="str">
        <f>IF(OR($T551="",$G551=""),"",MAX($AJ$7:$AN550)+1)</f>
        <v/>
      </c>
      <c r="AK551" s="85" t="str">
        <f>IF(OR(V551="",$G551=""),"",MAX($AJ$7:$AN550,$AJ551:AJ551)+1)</f>
        <v/>
      </c>
      <c r="AL551" s="85" t="str">
        <f>IF(OR(X551="",$G551=""),"",MAX($AJ$7:$AN550,$AJ551:AK551)+1)</f>
        <v/>
      </c>
      <c r="AM551" s="85" t="str">
        <f>IF(OR(Z551="",$G551=""),"",MAX($AJ$7:$AN550,$AJ551:AL551)+1)</f>
        <v/>
      </c>
      <c r="AN551" s="85" t="str">
        <f>IF(OR(AB551="",$G551=""),"",MAX($AJ$7:$AN550,$AJ551:AM551)+1)</f>
        <v/>
      </c>
      <c r="AP551" s="85" t="str">
        <f>IF($G551="","",MAX($AP$7:$AP550)+1)</f>
        <v/>
      </c>
      <c r="AQ551" s="85" t="str">
        <f>IF($G551="","",IF($Q551="","",RANK($Q551,$Q$8:$Q$1000,1)+COUNTIFS($Q$8:$Q551,$Q551)-1))</f>
        <v/>
      </c>
      <c r="AR551" s="85" t="str">
        <f>IF($G551="","",IF($AW551="","",RANK($AW551,$AW$8:$AW$1000,1)+COUNTIFS($AW$8:$AW551,$AW551)-1))</f>
        <v/>
      </c>
      <c r="AS551" s="85" t="str">
        <f>IF($G551="","",IF($AX551="","",RANK($AX551,$AX$8:$AX$1000,1)+COUNTIFS($AX$8:$AX551,$AX551)-1))</f>
        <v/>
      </c>
      <c r="AU551" s="85" t="str">
        <f t="shared" si="34"/>
        <v/>
      </c>
      <c r="AW551" s="209" t="str">
        <f ca="1">IF($G551="","",IF($Q551="","",IF(AND($S551&lt;1,$Q551&lt;TODAY()),$Q551,"")))</f>
        <v/>
      </c>
      <c r="AX551" s="209" t="str">
        <f t="shared" ca="1" si="35"/>
        <v/>
      </c>
    </row>
    <row r="552" spans="1:50">
      <c r="A552" s="20" t="str">
        <f>IF('יעדים משרדיים ותקשובים'!$E$7="","",'יעדים משרדיים ותקשובים'!$E$7)</f>
        <v>משרד ראש הממשלה</v>
      </c>
      <c r="B552" s="20" t="str">
        <f>IF('יעדים משרדיים ותקשובים'!$I$9="","",'יעדים משרדיים ותקשובים'!$I$9)</f>
        <v>pmo</v>
      </c>
      <c r="C552" s="26">
        <f>ROWS($C$7:$C551)</f>
        <v>545</v>
      </c>
      <c r="D552" s="26" t="str">
        <f>IF(E552="","",INDEX('פעילויות המשרד'!$D$8:$D$150,MATCH(E552,'פעילויות המשרד'!$E$8:$E$150,0)))</f>
        <v/>
      </c>
      <c r="E552" s="17"/>
      <c r="F552" s="26" t="str">
        <f>IF(G552="","",COUNTIFS($D$8:$D552,$D552))</f>
        <v/>
      </c>
      <c r="G552" s="344" t="str">
        <f>IF(OR($E552="",$H552=""),"",IFERROR(CONCATENATE($D552,".",COUNTIFS($D$8:$D552,$D552)),"טעות בהזנה"))</f>
        <v/>
      </c>
      <c r="H552" s="99"/>
      <c r="I552" s="275" t="str">
        <f>IF($E552="","",IF($D552="","",INDEX('פעילויות המשרד'!G:G,MATCH($D552,'פעילויות המשרד'!$D:$D,0))))</f>
        <v/>
      </c>
      <c r="J552" s="275" t="str">
        <f>IF($E552="","",IF($D552="","",INDEX('פעילויות המשרד'!H:H,MATCH($D552,'פעילויות המשרד'!$D:$D,0))))</f>
        <v/>
      </c>
      <c r="K552" s="275" t="str">
        <f>IF($E552="","",IF($D552="","",INDEX('פעילויות המשרד'!K:K,MATCH($D552,'פעילויות המשרד'!$D:$D,0))))</f>
        <v/>
      </c>
      <c r="L552" s="275" t="str">
        <f>IF($E552="","",IF($D552="","",INDEX('פעילויות המשרד'!L:L,MATCH($D552,'פעילויות המשרד'!$D:$D,0))))</f>
        <v/>
      </c>
      <c r="M552" s="275" t="str">
        <f>IF($E552="","",IF($D552="","",INDEX('פעילויות המשרד'!X:X,MATCH($D552,'פעילויות המשרד'!$D:$D,0))))</f>
        <v/>
      </c>
      <c r="N552" s="102"/>
      <c r="O552" s="102"/>
      <c r="P552" s="100"/>
      <c r="Q552" s="100"/>
      <c r="R552" s="98"/>
      <c r="S552" s="101"/>
      <c r="T552" s="99"/>
      <c r="U552" s="103"/>
      <c r="V552" s="99"/>
      <c r="W552" s="103"/>
      <c r="X552" s="99"/>
      <c r="Y552" s="103"/>
      <c r="Z552" s="99"/>
      <c r="AA552" s="103"/>
      <c r="AB552" s="99"/>
      <c r="AC552" s="103"/>
      <c r="AD552" s="121" t="str">
        <f t="shared" si="33"/>
        <v/>
      </c>
      <c r="AE552" s="17"/>
      <c r="AI552" s="26">
        <f>ROWS($AI$7:$AI551)</f>
        <v>545</v>
      </c>
      <c r="AJ552" s="85" t="str">
        <f>IF(OR($T552="",$G552=""),"",MAX($AJ$7:$AN551)+1)</f>
        <v/>
      </c>
      <c r="AK552" s="85" t="str">
        <f>IF(OR(V552="",$G552=""),"",MAX($AJ$7:$AN551,$AJ552:AJ552)+1)</f>
        <v/>
      </c>
      <c r="AL552" s="85" t="str">
        <f>IF(OR(X552="",$G552=""),"",MAX($AJ$7:$AN551,$AJ552:AK552)+1)</f>
        <v/>
      </c>
      <c r="AM552" s="85" t="str">
        <f>IF(OR(Z552="",$G552=""),"",MAX($AJ$7:$AN551,$AJ552:AL552)+1)</f>
        <v/>
      </c>
      <c r="AN552" s="85" t="str">
        <f>IF(OR(AB552="",$G552=""),"",MAX($AJ$7:$AN551,$AJ552:AM552)+1)</f>
        <v/>
      </c>
      <c r="AP552" s="85" t="str">
        <f>IF($G552="","",MAX($AP$7:$AP551)+1)</f>
        <v/>
      </c>
      <c r="AQ552" s="85" t="str">
        <f>IF($G552="","",IF($Q552="","",RANK($Q552,$Q$8:$Q$1000,1)+COUNTIFS($Q$8:$Q552,$Q552)-1))</f>
        <v/>
      </c>
      <c r="AR552" s="85" t="str">
        <f>IF($G552="","",IF($AW552="","",RANK($AW552,$AW$8:$AW$1000,1)+COUNTIFS($AW$8:$AW552,$AW552)-1))</f>
        <v/>
      </c>
      <c r="AS552" s="85" t="str">
        <f>IF($G552="","",IF($AX552="","",RANK($AX552,$AX$8:$AX$1000,1)+COUNTIFS($AX$8:$AX552,$AX552)-1))</f>
        <v/>
      </c>
      <c r="AU552" s="85" t="str">
        <f t="shared" si="34"/>
        <v/>
      </c>
      <c r="AW552" s="209" t="str">
        <f ca="1">IF($G552="","",IF($Q552="","",IF(AND($S552&lt;1,$Q552&lt;TODAY()),$Q552,"")))</f>
        <v/>
      </c>
      <c r="AX552" s="209" t="str">
        <f t="shared" ca="1" si="35"/>
        <v/>
      </c>
    </row>
    <row r="553" spans="1:50">
      <c r="A553" s="20" t="str">
        <f>IF('יעדים משרדיים ותקשובים'!$E$7="","",'יעדים משרדיים ותקשובים'!$E$7)</f>
        <v>משרד ראש הממשלה</v>
      </c>
      <c r="B553" s="20" t="str">
        <f>IF('יעדים משרדיים ותקשובים'!$I$9="","",'יעדים משרדיים ותקשובים'!$I$9)</f>
        <v>pmo</v>
      </c>
      <c r="C553" s="26">
        <f>ROWS($C$7:$C552)</f>
        <v>546</v>
      </c>
      <c r="D553" s="26" t="str">
        <f>IF(E553="","",INDEX('פעילויות המשרד'!$D$8:$D$150,MATCH(E553,'פעילויות המשרד'!$E$8:$E$150,0)))</f>
        <v/>
      </c>
      <c r="E553" s="17"/>
      <c r="F553" s="26" t="str">
        <f>IF(G553="","",COUNTIFS($D$8:$D553,$D553))</f>
        <v/>
      </c>
      <c r="G553" s="344" t="str">
        <f>IF(OR($E553="",$H553=""),"",IFERROR(CONCATENATE($D553,".",COUNTIFS($D$8:$D553,$D553)),"טעות בהזנה"))</f>
        <v/>
      </c>
      <c r="H553" s="99"/>
      <c r="I553" s="275" t="str">
        <f>IF($E553="","",IF($D553="","",INDEX('פעילויות המשרד'!G:G,MATCH($D553,'פעילויות המשרד'!$D:$D,0))))</f>
        <v/>
      </c>
      <c r="J553" s="275" t="str">
        <f>IF($E553="","",IF($D553="","",INDEX('פעילויות המשרד'!H:H,MATCH($D553,'פעילויות המשרד'!$D:$D,0))))</f>
        <v/>
      </c>
      <c r="K553" s="275" t="str">
        <f>IF($E553="","",IF($D553="","",INDEX('פעילויות המשרד'!K:K,MATCH($D553,'פעילויות המשרד'!$D:$D,0))))</f>
        <v/>
      </c>
      <c r="L553" s="275" t="str">
        <f>IF($E553="","",IF($D553="","",INDEX('פעילויות המשרד'!L:L,MATCH($D553,'פעילויות המשרד'!$D:$D,0))))</f>
        <v/>
      </c>
      <c r="M553" s="275" t="str">
        <f>IF($E553="","",IF($D553="","",INDEX('פעילויות המשרד'!X:X,MATCH($D553,'פעילויות המשרד'!$D:$D,0))))</f>
        <v/>
      </c>
      <c r="N553" s="102"/>
      <c r="O553" s="102"/>
      <c r="P553" s="100"/>
      <c r="Q553" s="100"/>
      <c r="R553" s="98"/>
      <c r="S553" s="101"/>
      <c r="T553" s="99"/>
      <c r="U553" s="103"/>
      <c r="V553" s="99"/>
      <c r="W553" s="103"/>
      <c r="X553" s="99"/>
      <c r="Y553" s="103"/>
      <c r="Z553" s="99"/>
      <c r="AA553" s="103"/>
      <c r="AB553" s="99"/>
      <c r="AC553" s="103"/>
      <c r="AD553" s="121" t="str">
        <f t="shared" si="33"/>
        <v/>
      </c>
      <c r="AE553" s="17"/>
      <c r="AI553" s="26">
        <f>ROWS($AI$7:$AI552)</f>
        <v>546</v>
      </c>
      <c r="AJ553" s="85" t="str">
        <f>IF(OR($T553="",$G553=""),"",MAX($AJ$7:$AN552)+1)</f>
        <v/>
      </c>
      <c r="AK553" s="85" t="str">
        <f>IF(OR(V553="",$G553=""),"",MAX($AJ$7:$AN552,$AJ553:AJ553)+1)</f>
        <v/>
      </c>
      <c r="AL553" s="85" t="str">
        <f>IF(OR(X553="",$G553=""),"",MAX($AJ$7:$AN552,$AJ553:AK553)+1)</f>
        <v/>
      </c>
      <c r="AM553" s="85" t="str">
        <f>IF(OR(Z553="",$G553=""),"",MAX($AJ$7:$AN552,$AJ553:AL553)+1)</f>
        <v/>
      </c>
      <c r="AN553" s="85" t="str">
        <f>IF(OR(AB553="",$G553=""),"",MAX($AJ$7:$AN552,$AJ553:AM553)+1)</f>
        <v/>
      </c>
      <c r="AP553" s="85" t="str">
        <f>IF($G553="","",MAX($AP$7:$AP552)+1)</f>
        <v/>
      </c>
      <c r="AQ553" s="85" t="str">
        <f>IF($G553="","",IF($Q553="","",RANK($Q553,$Q$8:$Q$1000,1)+COUNTIFS($Q$8:$Q553,$Q553)-1))</f>
        <v/>
      </c>
      <c r="AR553" s="85" t="str">
        <f>IF($G553="","",IF($AW553="","",RANK($AW553,$AW$8:$AW$1000,1)+COUNTIFS($AW$8:$AW553,$AW553)-1))</f>
        <v/>
      </c>
      <c r="AS553" s="85" t="str">
        <f>IF($G553="","",IF($AX553="","",RANK($AX553,$AX$8:$AX$1000,1)+COUNTIFS($AX$8:$AX553,$AX553)-1))</f>
        <v/>
      </c>
      <c r="AU553" s="85" t="str">
        <f t="shared" si="34"/>
        <v/>
      </c>
      <c r="AW553" s="209" t="str">
        <f t="shared" ca="1" si="32"/>
        <v/>
      </c>
      <c r="AX553" s="209" t="str">
        <f t="shared" ca="1" si="35"/>
        <v/>
      </c>
    </row>
    <row r="554" spans="1:50">
      <c r="A554" s="20" t="str">
        <f>IF('יעדים משרדיים ותקשובים'!$E$7="","",'יעדים משרדיים ותקשובים'!$E$7)</f>
        <v>משרד ראש הממשלה</v>
      </c>
      <c r="B554" s="20" t="str">
        <f>IF('יעדים משרדיים ותקשובים'!$I$9="","",'יעדים משרדיים ותקשובים'!$I$9)</f>
        <v>pmo</v>
      </c>
      <c r="C554" s="26">
        <f>ROWS($C$7:$C553)</f>
        <v>547</v>
      </c>
      <c r="D554" s="26" t="str">
        <f>IF(E554="","",INDEX('פעילויות המשרד'!$D$8:$D$150,MATCH(E554,'פעילויות המשרד'!$E$8:$E$150,0)))</f>
        <v/>
      </c>
      <c r="E554" s="17"/>
      <c r="F554" s="26" t="str">
        <f>IF(G554="","",COUNTIFS($D$8:$D554,$D554))</f>
        <v/>
      </c>
      <c r="G554" s="344" t="str">
        <f>IF(OR($E554="",$H554=""),"",IFERROR(CONCATENATE($D554,".",COUNTIFS($D$8:$D554,$D554)),"טעות בהזנה"))</f>
        <v/>
      </c>
      <c r="H554" s="99"/>
      <c r="I554" s="275" t="str">
        <f>IF($E554="","",IF($D554="","",INDEX('פעילויות המשרד'!G:G,MATCH($D554,'פעילויות המשרד'!$D:$D,0))))</f>
        <v/>
      </c>
      <c r="J554" s="275" t="str">
        <f>IF($E554="","",IF($D554="","",INDEX('פעילויות המשרד'!H:H,MATCH($D554,'פעילויות המשרד'!$D:$D,0))))</f>
        <v/>
      </c>
      <c r="K554" s="275" t="str">
        <f>IF($E554="","",IF($D554="","",INDEX('פעילויות המשרד'!K:K,MATCH($D554,'פעילויות המשרד'!$D:$D,0))))</f>
        <v/>
      </c>
      <c r="L554" s="275" t="str">
        <f>IF($E554="","",IF($D554="","",INDEX('פעילויות המשרד'!L:L,MATCH($D554,'פעילויות המשרד'!$D:$D,0))))</f>
        <v/>
      </c>
      <c r="M554" s="275" t="str">
        <f>IF($E554="","",IF($D554="","",INDEX('פעילויות המשרד'!X:X,MATCH($D554,'פעילויות המשרד'!$D:$D,0))))</f>
        <v/>
      </c>
      <c r="N554" s="102"/>
      <c r="O554" s="102"/>
      <c r="P554" s="100"/>
      <c r="Q554" s="100"/>
      <c r="R554" s="98"/>
      <c r="S554" s="101"/>
      <c r="T554" s="99"/>
      <c r="U554" s="103"/>
      <c r="V554" s="99"/>
      <c r="W554" s="103"/>
      <c r="X554" s="99"/>
      <c r="Y554" s="103"/>
      <c r="Z554" s="99"/>
      <c r="AA554" s="103"/>
      <c r="AB554" s="99"/>
      <c r="AC554" s="103"/>
      <c r="AD554" s="121" t="str">
        <f t="shared" si="33"/>
        <v/>
      </c>
      <c r="AE554" s="17"/>
      <c r="AI554" s="26">
        <f>ROWS($AI$7:$AI553)</f>
        <v>547</v>
      </c>
      <c r="AJ554" s="85" t="str">
        <f>IF(OR($T554="",$G554=""),"",MAX($AJ$7:$AN553)+1)</f>
        <v/>
      </c>
      <c r="AK554" s="85" t="str">
        <f>IF(OR(V554="",$G554=""),"",MAX($AJ$7:$AN553,$AJ554:AJ554)+1)</f>
        <v/>
      </c>
      <c r="AL554" s="85" t="str">
        <f>IF(OR(X554="",$G554=""),"",MAX($AJ$7:$AN553,$AJ554:AK554)+1)</f>
        <v/>
      </c>
      <c r="AM554" s="85" t="str">
        <f>IF(OR(Z554="",$G554=""),"",MAX($AJ$7:$AN553,$AJ554:AL554)+1)</f>
        <v/>
      </c>
      <c r="AN554" s="85" t="str">
        <f>IF(OR(AB554="",$G554=""),"",MAX($AJ$7:$AN553,$AJ554:AM554)+1)</f>
        <v/>
      </c>
      <c r="AP554" s="85" t="str">
        <f>IF($G554="","",MAX($AP$7:$AP553)+1)</f>
        <v/>
      </c>
      <c r="AQ554" s="85" t="str">
        <f>IF($G554="","",IF($Q554="","",RANK($Q554,$Q$8:$Q$1000,1)+COUNTIFS($Q$8:$Q554,$Q554)-1))</f>
        <v/>
      </c>
      <c r="AR554" s="85" t="str">
        <f>IF($G554="","",IF($AW554="","",RANK($AW554,$AW$8:$AW$1000,1)+COUNTIFS($AW$8:$AW554,$AW554)-1))</f>
        <v/>
      </c>
      <c r="AS554" s="85" t="str">
        <f>IF($G554="","",IF($AX554="","",RANK($AX554,$AX$8:$AX$1000,1)+COUNTIFS($AX$8:$AX554,$AX554)-1))</f>
        <v/>
      </c>
      <c r="AU554" s="85" t="str">
        <f t="shared" si="34"/>
        <v/>
      </c>
      <c r="AW554" s="209" t="str">
        <f t="shared" ca="1" si="32"/>
        <v/>
      </c>
      <c r="AX554" s="209" t="str">
        <f t="shared" ca="1" si="35"/>
        <v/>
      </c>
    </row>
    <row r="555" spans="1:50">
      <c r="A555" s="20" t="str">
        <f>IF('יעדים משרדיים ותקשובים'!$E$7="","",'יעדים משרדיים ותקשובים'!$E$7)</f>
        <v>משרד ראש הממשלה</v>
      </c>
      <c r="B555" s="20" t="str">
        <f>IF('יעדים משרדיים ותקשובים'!$I$9="","",'יעדים משרדיים ותקשובים'!$I$9)</f>
        <v>pmo</v>
      </c>
      <c r="C555" s="26">
        <f>ROWS($C$7:$C554)</f>
        <v>548</v>
      </c>
      <c r="D555" s="26" t="str">
        <f>IF(E555="","",INDEX('פעילויות המשרד'!$D$8:$D$150,MATCH(E555,'פעילויות המשרד'!$E$8:$E$150,0)))</f>
        <v/>
      </c>
      <c r="E555" s="17"/>
      <c r="F555" s="26" t="str">
        <f>IF(G555="","",COUNTIFS($D$8:$D555,$D555))</f>
        <v/>
      </c>
      <c r="G555" s="344" t="str">
        <f>IF(OR($E555="",$H555=""),"",IFERROR(CONCATENATE($D555,".",COUNTIFS($D$8:$D555,$D555)),"טעות בהזנה"))</f>
        <v/>
      </c>
      <c r="H555" s="99"/>
      <c r="I555" s="275" t="str">
        <f>IF($E555="","",IF($D555="","",INDEX('פעילויות המשרד'!G:G,MATCH($D555,'פעילויות המשרד'!$D:$D,0))))</f>
        <v/>
      </c>
      <c r="J555" s="275" t="str">
        <f>IF($E555="","",IF($D555="","",INDEX('פעילויות המשרד'!H:H,MATCH($D555,'פעילויות המשרד'!$D:$D,0))))</f>
        <v/>
      </c>
      <c r="K555" s="275" t="str">
        <f>IF($E555="","",IF($D555="","",INDEX('פעילויות המשרד'!K:K,MATCH($D555,'פעילויות המשרד'!$D:$D,0))))</f>
        <v/>
      </c>
      <c r="L555" s="275" t="str">
        <f>IF($E555="","",IF($D555="","",INDEX('פעילויות המשרד'!L:L,MATCH($D555,'פעילויות המשרד'!$D:$D,0))))</f>
        <v/>
      </c>
      <c r="M555" s="275" t="str">
        <f>IF($E555="","",IF($D555="","",INDEX('פעילויות המשרד'!X:X,MATCH($D555,'פעילויות המשרד'!$D:$D,0))))</f>
        <v/>
      </c>
      <c r="N555" s="102"/>
      <c r="O555" s="102"/>
      <c r="P555" s="100"/>
      <c r="Q555" s="100"/>
      <c r="R555" s="98"/>
      <c r="S555" s="101"/>
      <c r="T555" s="99"/>
      <c r="U555" s="103"/>
      <c r="V555" s="99"/>
      <c r="W555" s="103"/>
      <c r="X555" s="99"/>
      <c r="Y555" s="103"/>
      <c r="Z555" s="99"/>
      <c r="AA555" s="103"/>
      <c r="AB555" s="99"/>
      <c r="AC555" s="103"/>
      <c r="AD555" s="121" t="str">
        <f t="shared" si="33"/>
        <v/>
      </c>
      <c r="AE555" s="17"/>
      <c r="AI555" s="26">
        <f>ROWS($AI$7:$AI554)</f>
        <v>548</v>
      </c>
      <c r="AJ555" s="85" t="str">
        <f>IF(OR($T555="",$G555=""),"",MAX($AJ$7:$AN554)+1)</f>
        <v/>
      </c>
      <c r="AK555" s="85" t="str">
        <f>IF(OR(V555="",$G555=""),"",MAX($AJ$7:$AN554,$AJ555:AJ555)+1)</f>
        <v/>
      </c>
      <c r="AL555" s="85" t="str">
        <f>IF(OR(X555="",$G555=""),"",MAX($AJ$7:$AN554,$AJ555:AK555)+1)</f>
        <v/>
      </c>
      <c r="AM555" s="85" t="str">
        <f>IF(OR(Z555="",$G555=""),"",MAX($AJ$7:$AN554,$AJ555:AL555)+1)</f>
        <v/>
      </c>
      <c r="AN555" s="85" t="str">
        <f>IF(OR(AB555="",$G555=""),"",MAX($AJ$7:$AN554,$AJ555:AM555)+1)</f>
        <v/>
      </c>
      <c r="AP555" s="85" t="str">
        <f>IF($G555="","",MAX($AP$7:$AP554)+1)</f>
        <v/>
      </c>
      <c r="AQ555" s="85" t="str">
        <f>IF($G555="","",IF($Q555="","",RANK($Q555,$Q$8:$Q$1000,1)+COUNTIFS($Q$8:$Q555,$Q555)-1))</f>
        <v/>
      </c>
      <c r="AR555" s="85" t="str">
        <f>IF($G555="","",IF($AW555="","",RANK($AW555,$AW$8:$AW$1000,1)+COUNTIFS($AW$8:$AW555,$AW555)-1))</f>
        <v/>
      </c>
      <c r="AS555" s="85" t="str">
        <f>IF($G555="","",IF($AX555="","",RANK($AX555,$AX$8:$AX$1000,1)+COUNTIFS($AX$8:$AX555,$AX555)-1))</f>
        <v/>
      </c>
      <c r="AU555" s="85" t="str">
        <f t="shared" si="34"/>
        <v/>
      </c>
      <c r="AW555" s="209" t="str">
        <f t="shared" ca="1" si="32"/>
        <v/>
      </c>
      <c r="AX555" s="209" t="str">
        <f t="shared" ca="1" si="35"/>
        <v/>
      </c>
    </row>
    <row r="556" spans="1:50">
      <c r="A556" s="20" t="str">
        <f>IF('יעדים משרדיים ותקשובים'!$E$7="","",'יעדים משרדיים ותקשובים'!$E$7)</f>
        <v>משרד ראש הממשלה</v>
      </c>
      <c r="B556" s="20" t="str">
        <f>IF('יעדים משרדיים ותקשובים'!$I$9="","",'יעדים משרדיים ותקשובים'!$I$9)</f>
        <v>pmo</v>
      </c>
      <c r="C556" s="26">
        <f>ROWS($C$7:$C555)</f>
        <v>549</v>
      </c>
      <c r="D556" s="26" t="str">
        <f>IF(E556="","",INDEX('פעילויות המשרד'!$D$8:$D$150,MATCH(E556,'פעילויות המשרד'!$E$8:$E$150,0)))</f>
        <v/>
      </c>
      <c r="E556" s="17"/>
      <c r="F556" s="26" t="str">
        <f>IF(G556="","",COUNTIFS($D$8:$D556,$D556))</f>
        <v/>
      </c>
      <c r="G556" s="344" t="str">
        <f>IF(OR($E556="",$H556=""),"",IFERROR(CONCATENATE($D556,".",COUNTIFS($D$8:$D556,$D556)),"טעות בהזנה"))</f>
        <v/>
      </c>
      <c r="H556" s="99"/>
      <c r="I556" s="275" t="str">
        <f>IF($E556="","",IF($D556="","",INDEX('פעילויות המשרד'!G:G,MATCH($D556,'פעילויות המשרד'!$D:$D,0))))</f>
        <v/>
      </c>
      <c r="J556" s="275" t="str">
        <f>IF($E556="","",IF($D556="","",INDEX('פעילויות המשרד'!H:H,MATCH($D556,'פעילויות המשרד'!$D:$D,0))))</f>
        <v/>
      </c>
      <c r="K556" s="275" t="str">
        <f>IF($E556="","",IF($D556="","",INDEX('פעילויות המשרד'!K:K,MATCH($D556,'פעילויות המשרד'!$D:$D,0))))</f>
        <v/>
      </c>
      <c r="L556" s="275" t="str">
        <f>IF($E556="","",IF($D556="","",INDEX('פעילויות המשרד'!L:L,MATCH($D556,'פעילויות המשרד'!$D:$D,0))))</f>
        <v/>
      </c>
      <c r="M556" s="275" t="str">
        <f>IF($E556="","",IF($D556="","",INDEX('פעילויות המשרד'!X:X,MATCH($D556,'פעילויות המשרד'!$D:$D,0))))</f>
        <v/>
      </c>
      <c r="N556" s="102"/>
      <c r="O556" s="102"/>
      <c r="P556" s="100"/>
      <c r="Q556" s="100"/>
      <c r="R556" s="98"/>
      <c r="S556" s="101"/>
      <c r="T556" s="99"/>
      <c r="U556" s="103"/>
      <c r="V556" s="99"/>
      <c r="W556" s="103"/>
      <c r="X556" s="99"/>
      <c r="Y556" s="103"/>
      <c r="Z556" s="99"/>
      <c r="AA556" s="103"/>
      <c r="AB556" s="99"/>
      <c r="AC556" s="103"/>
      <c r="AD556" s="121" t="str">
        <f t="shared" si="33"/>
        <v/>
      </c>
      <c r="AE556" s="17"/>
      <c r="AI556" s="26">
        <f>ROWS($AI$7:$AI555)</f>
        <v>549</v>
      </c>
      <c r="AJ556" s="85" t="str">
        <f>IF(OR($T556="",$G556=""),"",MAX($AJ$7:$AN555)+1)</f>
        <v/>
      </c>
      <c r="AK556" s="85" t="str">
        <f>IF(OR(V556="",$G556=""),"",MAX($AJ$7:$AN555,$AJ556:AJ556)+1)</f>
        <v/>
      </c>
      <c r="AL556" s="85" t="str">
        <f>IF(OR(X556="",$G556=""),"",MAX($AJ$7:$AN555,$AJ556:AK556)+1)</f>
        <v/>
      </c>
      <c r="AM556" s="85" t="str">
        <f>IF(OR(Z556="",$G556=""),"",MAX($AJ$7:$AN555,$AJ556:AL556)+1)</f>
        <v/>
      </c>
      <c r="AN556" s="85" t="str">
        <f>IF(OR(AB556="",$G556=""),"",MAX($AJ$7:$AN555,$AJ556:AM556)+1)</f>
        <v/>
      </c>
      <c r="AP556" s="85" t="str">
        <f>IF($G556="","",MAX($AP$7:$AP555)+1)</f>
        <v/>
      </c>
      <c r="AQ556" s="85" t="str">
        <f>IF($G556="","",IF($Q556="","",RANK($Q556,$Q$8:$Q$1000,1)+COUNTIFS($Q$8:$Q556,$Q556)-1))</f>
        <v/>
      </c>
      <c r="AR556" s="85" t="str">
        <f>IF($G556="","",IF($AW556="","",RANK($AW556,$AW$8:$AW$1000,1)+COUNTIFS($AW$8:$AW556,$AW556)-1))</f>
        <v/>
      </c>
      <c r="AS556" s="85" t="str">
        <f>IF($G556="","",IF($AX556="","",RANK($AX556,$AX$8:$AX$1000,1)+COUNTIFS($AX$8:$AX556,$AX556)-1))</f>
        <v/>
      </c>
      <c r="AU556" s="85" t="str">
        <f t="shared" si="34"/>
        <v/>
      </c>
      <c r="AW556" s="209" t="str">
        <f t="shared" ca="1" si="32"/>
        <v/>
      </c>
      <c r="AX556" s="209" t="str">
        <f t="shared" ca="1" si="35"/>
        <v/>
      </c>
    </row>
    <row r="557" spans="1:50">
      <c r="A557" s="20" t="str">
        <f>IF('יעדים משרדיים ותקשובים'!$E$7="","",'יעדים משרדיים ותקשובים'!$E$7)</f>
        <v>משרד ראש הממשלה</v>
      </c>
      <c r="B557" s="20" t="str">
        <f>IF('יעדים משרדיים ותקשובים'!$I$9="","",'יעדים משרדיים ותקשובים'!$I$9)</f>
        <v>pmo</v>
      </c>
      <c r="C557" s="26">
        <f>ROWS($C$7:$C556)</f>
        <v>550</v>
      </c>
      <c r="D557" s="26" t="str">
        <f>IF(E557="","",INDEX('פעילויות המשרד'!$D$8:$D$150,MATCH(E557,'פעילויות המשרד'!$E$8:$E$150,0)))</f>
        <v/>
      </c>
      <c r="E557" s="17"/>
      <c r="F557" s="26" t="str">
        <f>IF(G557="","",COUNTIFS($D$8:$D557,$D557))</f>
        <v/>
      </c>
      <c r="G557" s="344" t="str">
        <f>IF(OR($E557="",$H557=""),"",IFERROR(CONCATENATE($D557,".",COUNTIFS($D$8:$D557,$D557)),"טעות בהזנה"))</f>
        <v/>
      </c>
      <c r="H557" s="99"/>
      <c r="I557" s="275" t="str">
        <f>IF($E557="","",IF($D557="","",INDEX('פעילויות המשרד'!G:G,MATCH($D557,'פעילויות המשרד'!$D:$D,0))))</f>
        <v/>
      </c>
      <c r="J557" s="275" t="str">
        <f>IF($E557="","",IF($D557="","",INDEX('פעילויות המשרד'!H:H,MATCH($D557,'פעילויות המשרד'!$D:$D,0))))</f>
        <v/>
      </c>
      <c r="K557" s="275" t="str">
        <f>IF($E557="","",IF($D557="","",INDEX('פעילויות המשרד'!K:K,MATCH($D557,'פעילויות המשרד'!$D:$D,0))))</f>
        <v/>
      </c>
      <c r="L557" s="275" t="str">
        <f>IF($E557="","",IF($D557="","",INDEX('פעילויות המשרד'!L:L,MATCH($D557,'פעילויות המשרד'!$D:$D,0))))</f>
        <v/>
      </c>
      <c r="M557" s="275" t="str">
        <f>IF($E557="","",IF($D557="","",INDEX('פעילויות המשרד'!X:X,MATCH($D557,'פעילויות המשרד'!$D:$D,0))))</f>
        <v/>
      </c>
      <c r="N557" s="102"/>
      <c r="O557" s="102"/>
      <c r="P557" s="100"/>
      <c r="Q557" s="100"/>
      <c r="R557" s="98"/>
      <c r="S557" s="101"/>
      <c r="T557" s="99"/>
      <c r="U557" s="103"/>
      <c r="V557" s="99"/>
      <c r="W557" s="103"/>
      <c r="X557" s="99"/>
      <c r="Y557" s="103"/>
      <c r="Z557" s="99"/>
      <c r="AA557" s="103"/>
      <c r="AB557" s="99"/>
      <c r="AC557" s="103"/>
      <c r="AD557" s="121" t="str">
        <f t="shared" si="33"/>
        <v/>
      </c>
      <c r="AE557" s="17"/>
      <c r="AI557" s="26">
        <f>ROWS($AI$7:$AI556)</f>
        <v>550</v>
      </c>
      <c r="AJ557" s="85" t="str">
        <f>IF(OR($T557="",$G557=""),"",MAX($AJ$7:$AN556)+1)</f>
        <v/>
      </c>
      <c r="AK557" s="85" t="str">
        <f>IF(OR(V557="",$G557=""),"",MAX($AJ$7:$AN556,$AJ557:AJ557)+1)</f>
        <v/>
      </c>
      <c r="AL557" s="85" t="str">
        <f>IF(OR(X557="",$G557=""),"",MAX($AJ$7:$AN556,$AJ557:AK557)+1)</f>
        <v/>
      </c>
      <c r="AM557" s="85" t="str">
        <f>IF(OR(Z557="",$G557=""),"",MAX($AJ$7:$AN556,$AJ557:AL557)+1)</f>
        <v/>
      </c>
      <c r="AN557" s="85" t="str">
        <f>IF(OR(AB557="",$G557=""),"",MAX($AJ$7:$AN556,$AJ557:AM557)+1)</f>
        <v/>
      </c>
      <c r="AP557" s="85" t="str">
        <f>IF($G557="","",MAX($AP$7:$AP556)+1)</f>
        <v/>
      </c>
      <c r="AQ557" s="85" t="str">
        <f>IF($G557="","",IF($Q557="","",RANK($Q557,$Q$8:$Q$1000,1)+COUNTIFS($Q$8:$Q557,$Q557)-1))</f>
        <v/>
      </c>
      <c r="AR557" s="85" t="str">
        <f>IF($G557="","",IF($AW557="","",RANK($AW557,$AW$8:$AW$1000,1)+COUNTIFS($AW$8:$AW557,$AW557)-1))</f>
        <v/>
      </c>
      <c r="AS557" s="85" t="str">
        <f>IF($G557="","",IF($AX557="","",RANK($AX557,$AX$8:$AX$1000,1)+COUNTIFS($AX$8:$AX557,$AX557)-1))</f>
        <v/>
      </c>
      <c r="AU557" s="85" t="str">
        <f t="shared" si="34"/>
        <v/>
      </c>
      <c r="AW557" s="209" t="str">
        <f t="shared" ca="1" si="32"/>
        <v/>
      </c>
      <c r="AX557" s="209" t="str">
        <f t="shared" ca="1" si="35"/>
        <v/>
      </c>
    </row>
    <row r="558" spans="1:50">
      <c r="A558" s="20" t="str">
        <f>IF('יעדים משרדיים ותקשובים'!$E$7="","",'יעדים משרדיים ותקשובים'!$E$7)</f>
        <v>משרד ראש הממשלה</v>
      </c>
      <c r="B558" s="20" t="str">
        <f>IF('יעדים משרדיים ותקשובים'!$I$9="","",'יעדים משרדיים ותקשובים'!$I$9)</f>
        <v>pmo</v>
      </c>
      <c r="C558" s="26">
        <f>ROWS($C$7:$C557)</f>
        <v>551</v>
      </c>
      <c r="D558" s="26" t="str">
        <f>IF(E558="","",INDEX('פעילויות המשרד'!$D$8:$D$150,MATCH(E558,'פעילויות המשרד'!$E$8:$E$150,0)))</f>
        <v/>
      </c>
      <c r="E558" s="17"/>
      <c r="F558" s="26" t="str">
        <f>IF(G558="","",COUNTIFS($D$8:$D558,$D558))</f>
        <v/>
      </c>
      <c r="G558" s="344" t="str">
        <f>IF(OR($E558="",$H558=""),"",IFERROR(CONCATENATE($D558,".",COUNTIFS($D$8:$D558,$D558)),"טעות בהזנה"))</f>
        <v/>
      </c>
      <c r="H558" s="99"/>
      <c r="I558" s="275" t="str">
        <f>IF($E558="","",IF($D558="","",INDEX('פעילויות המשרד'!G:G,MATCH($D558,'פעילויות המשרד'!$D:$D,0))))</f>
        <v/>
      </c>
      <c r="J558" s="275" t="str">
        <f>IF($E558="","",IF($D558="","",INDEX('פעילויות המשרד'!H:H,MATCH($D558,'פעילויות המשרד'!$D:$D,0))))</f>
        <v/>
      </c>
      <c r="K558" s="275" t="str">
        <f>IF($E558="","",IF($D558="","",INDEX('פעילויות המשרד'!K:K,MATCH($D558,'פעילויות המשרד'!$D:$D,0))))</f>
        <v/>
      </c>
      <c r="L558" s="275" t="str">
        <f>IF($E558="","",IF($D558="","",INDEX('פעילויות המשרד'!L:L,MATCH($D558,'פעילויות המשרד'!$D:$D,0))))</f>
        <v/>
      </c>
      <c r="M558" s="275" t="str">
        <f>IF($E558="","",IF($D558="","",INDEX('פעילויות המשרד'!X:X,MATCH($D558,'פעילויות המשרד'!$D:$D,0))))</f>
        <v/>
      </c>
      <c r="N558" s="99"/>
      <c r="O558" s="99"/>
      <c r="P558" s="100"/>
      <c r="Q558" s="100"/>
      <c r="R558" s="98"/>
      <c r="S558" s="101"/>
      <c r="T558" s="99"/>
      <c r="U558" s="103"/>
      <c r="V558" s="99"/>
      <c r="W558" s="103"/>
      <c r="X558" s="99"/>
      <c r="Y558" s="103"/>
      <c r="Z558" s="99"/>
      <c r="AA558" s="103"/>
      <c r="AB558" s="99"/>
      <c r="AC558" s="103"/>
      <c r="AD558" s="121" t="str">
        <f t="shared" si="33"/>
        <v/>
      </c>
      <c r="AE558" s="92"/>
      <c r="AI558" s="26">
        <f>ROWS($AI$7:$AI557)</f>
        <v>551</v>
      </c>
      <c r="AJ558" s="85" t="str">
        <f>IF(OR($T558="",$G558=""),"",MAX($AJ$7:$AN557)+1)</f>
        <v/>
      </c>
      <c r="AK558" s="85" t="str">
        <f>IF(OR(V558="",$G558=""),"",MAX($AJ$7:$AN557,$AJ558:AJ558)+1)</f>
        <v/>
      </c>
      <c r="AL558" s="85" t="str">
        <f>IF(OR(X558="",$G558=""),"",MAX($AJ$7:$AN557,$AJ558:AK558)+1)</f>
        <v/>
      </c>
      <c r="AM558" s="85" t="str">
        <f>IF(OR(Z558="",$G558=""),"",MAX($AJ$7:$AN557,$AJ558:AL558)+1)</f>
        <v/>
      </c>
      <c r="AN558" s="85" t="str">
        <f>IF(OR(AB558="",$G558=""),"",MAX($AJ$7:$AN557,$AJ558:AM558)+1)</f>
        <v/>
      </c>
      <c r="AP558" s="85" t="str">
        <f>IF($G558="","",MAX($AP$7:$AP557)+1)</f>
        <v/>
      </c>
      <c r="AQ558" s="85" t="str">
        <f>IF($G558="","",IF($Q558="","",RANK($Q558,$Q$8:$Q$1000,1)+COUNTIFS($Q$8:$Q558,$Q558)-1))</f>
        <v/>
      </c>
      <c r="AR558" s="85" t="str">
        <f>IF($G558="","",IF($AW558="","",RANK($AW558,$AW$8:$AW$1000,1)+COUNTIFS($AW$8:$AW558,$AW558)-1))</f>
        <v/>
      </c>
      <c r="AS558" s="85" t="str">
        <f>IF($G558="","",IF($AX558="","",RANK($AX558,$AX$8:$AX$1000,1)+COUNTIFS($AX$8:$AX558,$AX558)-1))</f>
        <v/>
      </c>
      <c r="AU558" s="85" t="str">
        <f t="shared" si="34"/>
        <v/>
      </c>
      <c r="AW558" s="209" t="str">
        <f ca="1">IF($G558="","",IF($Q558="","",IF(AND($S558&lt;1,$Q558&lt;TODAY()),$Q558,"")))</f>
        <v/>
      </c>
      <c r="AX558" s="209" t="str">
        <f t="shared" ca="1" si="35"/>
        <v/>
      </c>
    </row>
    <row r="559" spans="1:50">
      <c r="A559" s="20" t="str">
        <f>IF('יעדים משרדיים ותקשובים'!$E$7="","",'יעדים משרדיים ותקשובים'!$E$7)</f>
        <v>משרד ראש הממשלה</v>
      </c>
      <c r="B559" s="20" t="str">
        <f>IF('יעדים משרדיים ותקשובים'!$I$9="","",'יעדים משרדיים ותקשובים'!$I$9)</f>
        <v>pmo</v>
      </c>
      <c r="C559" s="26">
        <f>ROWS($C$7:$C558)</f>
        <v>552</v>
      </c>
      <c r="D559" s="26" t="str">
        <f>IF(E559="","",INDEX('פעילויות המשרד'!$D$8:$D$150,MATCH(E559,'פעילויות המשרד'!$E$8:$E$150,0)))</f>
        <v/>
      </c>
      <c r="E559" s="17"/>
      <c r="F559" s="26" t="str">
        <f>IF(G559="","",COUNTIFS($D$8:$D559,$D559))</f>
        <v/>
      </c>
      <c r="G559" s="344" t="str">
        <f>IF(OR($E559="",$H559=""),"",IFERROR(CONCATENATE($D559,".",COUNTIFS($D$8:$D559,$D559)),"טעות בהזנה"))</f>
        <v/>
      </c>
      <c r="H559" s="99"/>
      <c r="I559" s="275" t="str">
        <f>IF($E559="","",IF($D559="","",INDEX('פעילויות המשרד'!G:G,MATCH($D559,'פעילויות המשרד'!$D:$D,0))))</f>
        <v/>
      </c>
      <c r="J559" s="275" t="str">
        <f>IF($E559="","",IF($D559="","",INDEX('פעילויות המשרד'!H:H,MATCH($D559,'פעילויות המשרד'!$D:$D,0))))</f>
        <v/>
      </c>
      <c r="K559" s="275" t="str">
        <f>IF($E559="","",IF($D559="","",INDEX('פעילויות המשרד'!K:K,MATCH($D559,'פעילויות המשרד'!$D:$D,0))))</f>
        <v/>
      </c>
      <c r="L559" s="275" t="str">
        <f>IF($E559="","",IF($D559="","",INDEX('פעילויות המשרד'!L:L,MATCH($D559,'פעילויות המשרד'!$D:$D,0))))</f>
        <v/>
      </c>
      <c r="M559" s="275" t="str">
        <f>IF($E559="","",IF($D559="","",INDEX('פעילויות המשרד'!X:X,MATCH($D559,'פעילויות המשרד'!$D:$D,0))))</f>
        <v/>
      </c>
      <c r="N559" s="99"/>
      <c r="O559" s="99"/>
      <c r="P559" s="100"/>
      <c r="Q559" s="100"/>
      <c r="R559" s="98"/>
      <c r="S559" s="101"/>
      <c r="T559" s="99"/>
      <c r="U559" s="103"/>
      <c r="V559" s="99"/>
      <c r="W559" s="103"/>
      <c r="X559" s="99"/>
      <c r="Y559" s="103"/>
      <c r="Z559" s="99"/>
      <c r="AA559" s="103"/>
      <c r="AB559" s="99"/>
      <c r="AC559" s="103"/>
      <c r="AD559" s="121" t="str">
        <f t="shared" si="33"/>
        <v/>
      </c>
      <c r="AE559" s="92"/>
      <c r="AI559" s="26">
        <f>ROWS($AI$7:$AI558)</f>
        <v>552</v>
      </c>
      <c r="AJ559" s="85" t="str">
        <f>IF(OR($T559="",$G559=""),"",MAX($AJ$7:$AN558)+1)</f>
        <v/>
      </c>
      <c r="AK559" s="85" t="str">
        <f>IF(OR(V559="",$G559=""),"",MAX($AJ$7:$AN558,$AJ559:AJ559)+1)</f>
        <v/>
      </c>
      <c r="AL559" s="85" t="str">
        <f>IF(OR(X559="",$G559=""),"",MAX($AJ$7:$AN558,$AJ559:AK559)+1)</f>
        <v/>
      </c>
      <c r="AM559" s="85" t="str">
        <f>IF(OR(Z559="",$G559=""),"",MAX($AJ$7:$AN558,$AJ559:AL559)+1)</f>
        <v/>
      </c>
      <c r="AN559" s="85" t="str">
        <f>IF(OR(AB559="",$G559=""),"",MAX($AJ$7:$AN558,$AJ559:AM559)+1)</f>
        <v/>
      </c>
      <c r="AP559" s="85" t="str">
        <f>IF($G559="","",MAX($AP$7:$AP558)+1)</f>
        <v/>
      </c>
      <c r="AQ559" s="85" t="str">
        <f>IF($G559="","",IF($Q559="","",RANK($Q559,$Q$8:$Q$1000,1)+COUNTIFS($Q$8:$Q559,$Q559)-1))</f>
        <v/>
      </c>
      <c r="AR559" s="85" t="str">
        <f>IF($G559="","",IF($AW559="","",RANK($AW559,$AW$8:$AW$1000,1)+COUNTIFS($AW$8:$AW559,$AW559)-1))</f>
        <v/>
      </c>
      <c r="AS559" s="85" t="str">
        <f>IF($G559="","",IF($AX559="","",RANK($AX559,$AX$8:$AX$1000,1)+COUNTIFS($AX$8:$AX559,$AX559)-1))</f>
        <v/>
      </c>
      <c r="AU559" s="85" t="str">
        <f t="shared" si="34"/>
        <v/>
      </c>
      <c r="AW559" s="209" t="str">
        <f ca="1">IF($G559="","",IF($Q559="","",IF(AND($S559&lt;1,$Q559&lt;TODAY()),$Q559,"")))</f>
        <v/>
      </c>
      <c r="AX559" s="209" t="str">
        <f t="shared" ca="1" si="35"/>
        <v/>
      </c>
    </row>
    <row r="560" spans="1:50">
      <c r="A560" s="20" t="str">
        <f>IF('יעדים משרדיים ותקשובים'!$E$7="","",'יעדים משרדיים ותקשובים'!$E$7)</f>
        <v>משרד ראש הממשלה</v>
      </c>
      <c r="B560" s="20" t="str">
        <f>IF('יעדים משרדיים ותקשובים'!$I$9="","",'יעדים משרדיים ותקשובים'!$I$9)</f>
        <v>pmo</v>
      </c>
      <c r="C560" s="26">
        <f>ROWS($C$7:$C559)</f>
        <v>553</v>
      </c>
      <c r="D560" s="26" t="str">
        <f>IF(E560="","",INDEX('פעילויות המשרד'!$D$8:$D$150,MATCH(E560,'פעילויות המשרד'!$E$8:$E$150,0)))</f>
        <v/>
      </c>
      <c r="E560" s="17"/>
      <c r="F560" s="26" t="str">
        <f>IF(G560="","",COUNTIFS($D$8:$D560,$D560))</f>
        <v/>
      </c>
      <c r="G560" s="344" t="str">
        <f>IF(OR($E560="",$H560=""),"",IFERROR(CONCATENATE($D560,".",COUNTIFS($D$8:$D560,$D560)),"טעות בהזנה"))</f>
        <v/>
      </c>
      <c r="H560" s="99"/>
      <c r="I560" s="275" t="str">
        <f>IF($E560="","",IF($D560="","",INDEX('פעילויות המשרד'!G:G,MATCH($D560,'פעילויות המשרד'!$D:$D,0))))</f>
        <v/>
      </c>
      <c r="J560" s="275" t="str">
        <f>IF($E560="","",IF($D560="","",INDEX('פעילויות המשרד'!H:H,MATCH($D560,'פעילויות המשרד'!$D:$D,0))))</f>
        <v/>
      </c>
      <c r="K560" s="275" t="str">
        <f>IF($E560="","",IF($D560="","",INDEX('פעילויות המשרד'!K:K,MATCH($D560,'פעילויות המשרד'!$D:$D,0))))</f>
        <v/>
      </c>
      <c r="L560" s="275" t="str">
        <f>IF($E560="","",IF($D560="","",INDEX('פעילויות המשרד'!L:L,MATCH($D560,'פעילויות המשרד'!$D:$D,0))))</f>
        <v/>
      </c>
      <c r="M560" s="275" t="str">
        <f>IF($E560="","",IF($D560="","",INDEX('פעילויות המשרד'!X:X,MATCH($D560,'פעילויות המשרד'!$D:$D,0))))</f>
        <v/>
      </c>
      <c r="N560" s="99"/>
      <c r="O560" s="99"/>
      <c r="P560" s="100"/>
      <c r="Q560" s="100"/>
      <c r="R560" s="98"/>
      <c r="S560" s="101"/>
      <c r="T560" s="99"/>
      <c r="U560" s="103"/>
      <c r="V560" s="99"/>
      <c r="W560" s="103"/>
      <c r="X560" s="99"/>
      <c r="Y560" s="103"/>
      <c r="Z560" s="99"/>
      <c r="AA560" s="103"/>
      <c r="AB560" s="99"/>
      <c r="AC560" s="103"/>
      <c r="AD560" s="121" t="str">
        <f t="shared" si="33"/>
        <v/>
      </c>
      <c r="AE560" s="92"/>
      <c r="AI560" s="26">
        <f>ROWS($AI$7:$AI559)</f>
        <v>553</v>
      </c>
      <c r="AJ560" s="85" t="str">
        <f>IF(OR($T560="",$G560=""),"",MAX($AJ$7:$AN559)+1)</f>
        <v/>
      </c>
      <c r="AK560" s="85" t="str">
        <f>IF(OR(V560="",$G560=""),"",MAX($AJ$7:$AN559,$AJ560:AJ560)+1)</f>
        <v/>
      </c>
      <c r="AL560" s="85" t="str">
        <f>IF(OR(X560="",$G560=""),"",MAX($AJ$7:$AN559,$AJ560:AK560)+1)</f>
        <v/>
      </c>
      <c r="AM560" s="85" t="str">
        <f>IF(OR(Z560="",$G560=""),"",MAX($AJ$7:$AN559,$AJ560:AL560)+1)</f>
        <v/>
      </c>
      <c r="AN560" s="85" t="str">
        <f>IF(OR(AB560="",$G560=""),"",MAX($AJ$7:$AN559,$AJ560:AM560)+1)</f>
        <v/>
      </c>
      <c r="AP560" s="85" t="str">
        <f>IF($G560="","",MAX($AP$7:$AP559)+1)</f>
        <v/>
      </c>
      <c r="AQ560" s="85" t="str">
        <f>IF($G560="","",IF($Q560="","",RANK($Q560,$Q$8:$Q$1000,1)+COUNTIFS($Q$8:$Q560,$Q560)-1))</f>
        <v/>
      </c>
      <c r="AR560" s="85" t="str">
        <f>IF($G560="","",IF($AW560="","",RANK($AW560,$AW$8:$AW$1000,1)+COUNTIFS($AW$8:$AW560,$AW560)-1))</f>
        <v/>
      </c>
      <c r="AS560" s="85" t="str">
        <f>IF($G560="","",IF($AX560="","",RANK($AX560,$AX$8:$AX$1000,1)+COUNTIFS($AX$8:$AX560,$AX560)-1))</f>
        <v/>
      </c>
      <c r="AU560" s="85" t="str">
        <f t="shared" si="34"/>
        <v/>
      </c>
      <c r="AW560" s="209" t="str">
        <f ca="1">IF($G560="","",IF($Q560="","",IF(AND($S560&lt;1,$Q560&lt;TODAY()),$Q560,"")))</f>
        <v/>
      </c>
      <c r="AX560" s="209" t="str">
        <f t="shared" ca="1" si="35"/>
        <v/>
      </c>
    </row>
    <row r="561" spans="1:50">
      <c r="A561" s="20" t="str">
        <f>IF('יעדים משרדיים ותקשובים'!$E$7="","",'יעדים משרדיים ותקשובים'!$E$7)</f>
        <v>משרד ראש הממשלה</v>
      </c>
      <c r="B561" s="20" t="str">
        <f>IF('יעדים משרדיים ותקשובים'!$I$9="","",'יעדים משרדיים ותקשובים'!$I$9)</f>
        <v>pmo</v>
      </c>
      <c r="C561" s="26">
        <f>ROWS($C$7:$C560)</f>
        <v>554</v>
      </c>
      <c r="D561" s="26" t="str">
        <f>IF(E561="","",INDEX('פעילויות המשרד'!$D$8:$D$150,MATCH(E561,'פעילויות המשרד'!$E$8:$E$150,0)))</f>
        <v/>
      </c>
      <c r="E561" s="17"/>
      <c r="F561" s="26" t="str">
        <f>IF(G561="","",COUNTIFS($D$8:$D561,$D561))</f>
        <v/>
      </c>
      <c r="G561" s="344" t="str">
        <f>IF(OR($E561="",$H561=""),"",IFERROR(CONCATENATE($D561,".",COUNTIFS($D$8:$D561,$D561)),"טעות בהזנה"))</f>
        <v/>
      </c>
      <c r="H561" s="99"/>
      <c r="I561" s="275" t="str">
        <f>IF($E561="","",IF($D561="","",INDEX('פעילויות המשרד'!G:G,MATCH($D561,'פעילויות המשרד'!$D:$D,0))))</f>
        <v/>
      </c>
      <c r="J561" s="275" t="str">
        <f>IF($E561="","",IF($D561="","",INDEX('פעילויות המשרד'!H:H,MATCH($D561,'פעילויות המשרד'!$D:$D,0))))</f>
        <v/>
      </c>
      <c r="K561" s="275" t="str">
        <f>IF($E561="","",IF($D561="","",INDEX('פעילויות המשרד'!K:K,MATCH($D561,'פעילויות המשרד'!$D:$D,0))))</f>
        <v/>
      </c>
      <c r="L561" s="275" t="str">
        <f>IF($E561="","",IF($D561="","",INDEX('פעילויות המשרד'!L:L,MATCH($D561,'פעילויות המשרד'!$D:$D,0))))</f>
        <v/>
      </c>
      <c r="M561" s="275" t="str">
        <f>IF($E561="","",IF($D561="","",INDEX('פעילויות המשרד'!X:X,MATCH($D561,'פעילויות המשרד'!$D:$D,0))))</f>
        <v/>
      </c>
      <c r="N561" s="102"/>
      <c r="O561" s="102"/>
      <c r="P561" s="100"/>
      <c r="Q561" s="100"/>
      <c r="R561" s="98"/>
      <c r="S561" s="101"/>
      <c r="T561" s="99"/>
      <c r="U561" s="103"/>
      <c r="V561" s="99"/>
      <c r="W561" s="103"/>
      <c r="X561" s="99"/>
      <c r="Y561" s="103"/>
      <c r="Z561" s="99"/>
      <c r="AA561" s="103"/>
      <c r="AB561" s="99"/>
      <c r="AC561" s="103"/>
      <c r="AD561" s="121" t="str">
        <f t="shared" si="33"/>
        <v/>
      </c>
      <c r="AE561" s="17"/>
      <c r="AI561" s="26">
        <f>ROWS($AI$7:$AI560)</f>
        <v>554</v>
      </c>
      <c r="AJ561" s="85" t="str">
        <f>IF(OR($T561="",$G561=""),"",MAX($AJ$7:$AN560)+1)</f>
        <v/>
      </c>
      <c r="AK561" s="85" t="str">
        <f>IF(OR(V561="",$G561=""),"",MAX($AJ$7:$AN560,$AJ561:AJ561)+1)</f>
        <v/>
      </c>
      <c r="AL561" s="85" t="str">
        <f>IF(OR(X561="",$G561=""),"",MAX($AJ$7:$AN560,$AJ561:AK561)+1)</f>
        <v/>
      </c>
      <c r="AM561" s="85" t="str">
        <f>IF(OR(Z561="",$G561=""),"",MAX($AJ$7:$AN560,$AJ561:AL561)+1)</f>
        <v/>
      </c>
      <c r="AN561" s="85" t="str">
        <f>IF(OR(AB561="",$G561=""),"",MAX($AJ$7:$AN560,$AJ561:AM561)+1)</f>
        <v/>
      </c>
      <c r="AP561" s="85" t="str">
        <f>IF($G561="","",MAX($AP$7:$AP560)+1)</f>
        <v/>
      </c>
      <c r="AQ561" s="85" t="str">
        <f>IF($G561="","",IF($Q561="","",RANK($Q561,$Q$8:$Q$1000,1)+COUNTIFS($Q$8:$Q561,$Q561)-1))</f>
        <v/>
      </c>
      <c r="AR561" s="85" t="str">
        <f>IF($G561="","",IF($AW561="","",RANK($AW561,$AW$8:$AW$1000,1)+COUNTIFS($AW$8:$AW561,$AW561)-1))</f>
        <v/>
      </c>
      <c r="AS561" s="85" t="str">
        <f>IF($G561="","",IF($AX561="","",RANK($AX561,$AX$8:$AX$1000,1)+COUNTIFS($AX$8:$AX561,$AX561)-1))</f>
        <v/>
      </c>
      <c r="AU561" s="85" t="str">
        <f t="shared" si="34"/>
        <v/>
      </c>
      <c r="AW561" s="209" t="str">
        <f ca="1">IF($G561="","",IF($Q561="","",IF(AND($S561&lt;1,$Q561&lt;TODAY()),$Q561,"")))</f>
        <v/>
      </c>
      <c r="AX561" s="209" t="str">
        <f t="shared" ca="1" si="35"/>
        <v/>
      </c>
    </row>
    <row r="562" spans="1:50">
      <c r="A562" s="20" t="str">
        <f>IF('יעדים משרדיים ותקשובים'!$E$7="","",'יעדים משרדיים ותקשובים'!$E$7)</f>
        <v>משרד ראש הממשלה</v>
      </c>
      <c r="B562" s="20" t="str">
        <f>IF('יעדים משרדיים ותקשובים'!$I$9="","",'יעדים משרדיים ותקשובים'!$I$9)</f>
        <v>pmo</v>
      </c>
      <c r="C562" s="26">
        <f>ROWS($C$7:$C561)</f>
        <v>555</v>
      </c>
      <c r="D562" s="26" t="str">
        <f>IF(E562="","",INDEX('פעילויות המשרד'!$D$8:$D$150,MATCH(E562,'פעילויות המשרד'!$E$8:$E$150,0)))</f>
        <v/>
      </c>
      <c r="E562" s="17"/>
      <c r="F562" s="26" t="str">
        <f>IF(G562="","",COUNTIFS($D$8:$D562,$D562))</f>
        <v/>
      </c>
      <c r="G562" s="344" t="str">
        <f>IF(OR($E562="",$H562=""),"",IFERROR(CONCATENATE($D562,".",COUNTIFS($D$8:$D562,$D562)),"טעות בהזנה"))</f>
        <v/>
      </c>
      <c r="H562" s="99"/>
      <c r="I562" s="275" t="str">
        <f>IF($E562="","",IF($D562="","",INDEX('פעילויות המשרד'!G:G,MATCH($D562,'פעילויות המשרד'!$D:$D,0))))</f>
        <v/>
      </c>
      <c r="J562" s="275" t="str">
        <f>IF($E562="","",IF($D562="","",INDEX('פעילויות המשרד'!H:H,MATCH($D562,'פעילויות המשרד'!$D:$D,0))))</f>
        <v/>
      </c>
      <c r="K562" s="275" t="str">
        <f>IF($E562="","",IF($D562="","",INDEX('פעילויות המשרד'!K:K,MATCH($D562,'פעילויות המשרד'!$D:$D,0))))</f>
        <v/>
      </c>
      <c r="L562" s="275" t="str">
        <f>IF($E562="","",IF($D562="","",INDEX('פעילויות המשרד'!L:L,MATCH($D562,'פעילויות המשרד'!$D:$D,0))))</f>
        <v/>
      </c>
      <c r="M562" s="275" t="str">
        <f>IF($E562="","",IF($D562="","",INDEX('פעילויות המשרד'!X:X,MATCH($D562,'פעילויות המשרד'!$D:$D,0))))</f>
        <v/>
      </c>
      <c r="N562" s="102"/>
      <c r="O562" s="102"/>
      <c r="P562" s="100"/>
      <c r="Q562" s="100"/>
      <c r="R562" s="98"/>
      <c r="S562" s="101"/>
      <c r="T562" s="99"/>
      <c r="U562" s="103"/>
      <c r="V562" s="99"/>
      <c r="W562" s="103"/>
      <c r="X562" s="99"/>
      <c r="Y562" s="103"/>
      <c r="Z562" s="99"/>
      <c r="AA562" s="103"/>
      <c r="AB562" s="99"/>
      <c r="AC562" s="103"/>
      <c r="AD562" s="121" t="str">
        <f t="shared" si="33"/>
        <v/>
      </c>
      <c r="AE562" s="17"/>
      <c r="AI562" s="26">
        <f>ROWS($AI$7:$AI561)</f>
        <v>555</v>
      </c>
      <c r="AJ562" s="85" t="str">
        <f>IF(OR($T562="",$G562=""),"",MAX($AJ$7:$AN561)+1)</f>
        <v/>
      </c>
      <c r="AK562" s="85" t="str">
        <f>IF(OR(V562="",$G562=""),"",MAX($AJ$7:$AN561,$AJ562:AJ562)+1)</f>
        <v/>
      </c>
      <c r="AL562" s="85" t="str">
        <f>IF(OR(X562="",$G562=""),"",MAX($AJ$7:$AN561,$AJ562:AK562)+1)</f>
        <v/>
      </c>
      <c r="AM562" s="85" t="str">
        <f>IF(OR(Z562="",$G562=""),"",MAX($AJ$7:$AN561,$AJ562:AL562)+1)</f>
        <v/>
      </c>
      <c r="AN562" s="85" t="str">
        <f>IF(OR(AB562="",$G562=""),"",MAX($AJ$7:$AN561,$AJ562:AM562)+1)</f>
        <v/>
      </c>
      <c r="AP562" s="85" t="str">
        <f>IF($G562="","",MAX($AP$7:$AP561)+1)</f>
        <v/>
      </c>
      <c r="AQ562" s="85" t="str">
        <f>IF($G562="","",IF($Q562="","",RANK($Q562,$Q$8:$Q$1000,1)+COUNTIFS($Q$8:$Q562,$Q562)-1))</f>
        <v/>
      </c>
      <c r="AR562" s="85" t="str">
        <f>IF($G562="","",IF($AW562="","",RANK($AW562,$AW$8:$AW$1000,1)+COUNTIFS($AW$8:$AW562,$AW562)-1))</f>
        <v/>
      </c>
      <c r="AS562" s="85" t="str">
        <f>IF($G562="","",IF($AX562="","",RANK($AX562,$AX$8:$AX$1000,1)+COUNTIFS($AX$8:$AX562,$AX562)-1))</f>
        <v/>
      </c>
      <c r="AU562" s="85" t="str">
        <f t="shared" si="34"/>
        <v/>
      </c>
      <c r="AW562" s="209" t="str">
        <f ca="1">IF($G562="","",IF($Q562="","",IF(AND($S562&lt;1,$Q562&lt;TODAY()),$Q562,"")))</f>
        <v/>
      </c>
      <c r="AX562" s="209" t="str">
        <f t="shared" ca="1" si="35"/>
        <v/>
      </c>
    </row>
    <row r="563" spans="1:50">
      <c r="A563" s="20" t="str">
        <f>IF('יעדים משרדיים ותקשובים'!$E$7="","",'יעדים משרדיים ותקשובים'!$E$7)</f>
        <v>משרד ראש הממשלה</v>
      </c>
      <c r="B563" s="20" t="str">
        <f>IF('יעדים משרדיים ותקשובים'!$I$9="","",'יעדים משרדיים ותקשובים'!$I$9)</f>
        <v>pmo</v>
      </c>
      <c r="C563" s="26">
        <f>ROWS($C$7:$C562)</f>
        <v>556</v>
      </c>
      <c r="D563" s="26" t="str">
        <f>IF(E563="","",INDEX('פעילויות המשרד'!$D$8:$D$150,MATCH(E563,'פעילויות המשרד'!$E$8:$E$150,0)))</f>
        <v/>
      </c>
      <c r="E563" s="17"/>
      <c r="F563" s="26" t="str">
        <f>IF(G563="","",COUNTIFS($D$8:$D563,$D563))</f>
        <v/>
      </c>
      <c r="G563" s="344" t="str">
        <f>IF(OR($E563="",$H563=""),"",IFERROR(CONCATENATE($D563,".",COUNTIFS($D$8:$D563,$D563)),"טעות בהזנה"))</f>
        <v/>
      </c>
      <c r="H563" s="99"/>
      <c r="I563" s="275" t="str">
        <f>IF($E563="","",IF($D563="","",INDEX('פעילויות המשרד'!G:G,MATCH($D563,'פעילויות המשרד'!$D:$D,0))))</f>
        <v/>
      </c>
      <c r="J563" s="275" t="str">
        <f>IF($E563="","",IF($D563="","",INDEX('פעילויות המשרד'!H:H,MATCH($D563,'פעילויות המשרד'!$D:$D,0))))</f>
        <v/>
      </c>
      <c r="K563" s="275" t="str">
        <f>IF($E563="","",IF($D563="","",INDEX('פעילויות המשרד'!K:K,MATCH($D563,'פעילויות המשרד'!$D:$D,0))))</f>
        <v/>
      </c>
      <c r="L563" s="275" t="str">
        <f>IF($E563="","",IF($D563="","",INDEX('פעילויות המשרד'!L:L,MATCH($D563,'פעילויות המשרד'!$D:$D,0))))</f>
        <v/>
      </c>
      <c r="M563" s="275" t="str">
        <f>IF($E563="","",IF($D563="","",INDEX('פעילויות המשרד'!X:X,MATCH($D563,'פעילויות המשרד'!$D:$D,0))))</f>
        <v/>
      </c>
      <c r="N563" s="102"/>
      <c r="O563" s="102"/>
      <c r="P563" s="100"/>
      <c r="Q563" s="100"/>
      <c r="R563" s="98"/>
      <c r="S563" s="101"/>
      <c r="T563" s="99"/>
      <c r="U563" s="103"/>
      <c r="V563" s="99"/>
      <c r="W563" s="103"/>
      <c r="X563" s="99"/>
      <c r="Y563" s="103"/>
      <c r="Z563" s="99"/>
      <c r="AA563" s="103"/>
      <c r="AB563" s="99"/>
      <c r="AC563" s="103"/>
      <c r="AD563" s="121" t="str">
        <f t="shared" si="33"/>
        <v/>
      </c>
      <c r="AE563" s="17"/>
      <c r="AI563" s="26">
        <f>ROWS($AI$7:$AI562)</f>
        <v>556</v>
      </c>
      <c r="AJ563" s="85" t="str">
        <f>IF(OR($T563="",$G563=""),"",MAX($AJ$7:$AN562)+1)</f>
        <v/>
      </c>
      <c r="AK563" s="85" t="str">
        <f>IF(OR(V563="",$G563=""),"",MAX($AJ$7:$AN562,$AJ563:AJ563)+1)</f>
        <v/>
      </c>
      <c r="AL563" s="85" t="str">
        <f>IF(OR(X563="",$G563=""),"",MAX($AJ$7:$AN562,$AJ563:AK563)+1)</f>
        <v/>
      </c>
      <c r="AM563" s="85" t="str">
        <f>IF(OR(Z563="",$G563=""),"",MAX($AJ$7:$AN562,$AJ563:AL563)+1)</f>
        <v/>
      </c>
      <c r="AN563" s="85" t="str">
        <f>IF(OR(AB563="",$G563=""),"",MAX($AJ$7:$AN562,$AJ563:AM563)+1)</f>
        <v/>
      </c>
      <c r="AP563" s="85" t="str">
        <f>IF($G563="","",MAX($AP$7:$AP562)+1)</f>
        <v/>
      </c>
      <c r="AQ563" s="85" t="str">
        <f>IF($G563="","",IF($Q563="","",RANK($Q563,$Q$8:$Q$1000,1)+COUNTIFS($Q$8:$Q563,$Q563)-1))</f>
        <v/>
      </c>
      <c r="AR563" s="85" t="str">
        <f>IF($G563="","",IF($AW563="","",RANK($AW563,$AW$8:$AW$1000,1)+COUNTIFS($AW$8:$AW563,$AW563)-1))</f>
        <v/>
      </c>
      <c r="AS563" s="85" t="str">
        <f>IF($G563="","",IF($AX563="","",RANK($AX563,$AX$8:$AX$1000,1)+COUNTIFS($AX$8:$AX563,$AX563)-1))</f>
        <v/>
      </c>
      <c r="AU563" s="85" t="str">
        <f t="shared" si="34"/>
        <v/>
      </c>
      <c r="AW563" s="209" t="str">
        <f t="shared" ca="1" si="32"/>
        <v/>
      </c>
      <c r="AX563" s="209" t="str">
        <f t="shared" ca="1" si="35"/>
        <v/>
      </c>
    </row>
    <row r="564" spans="1:50">
      <c r="A564" s="20" t="str">
        <f>IF('יעדים משרדיים ותקשובים'!$E$7="","",'יעדים משרדיים ותקשובים'!$E$7)</f>
        <v>משרד ראש הממשלה</v>
      </c>
      <c r="B564" s="20" t="str">
        <f>IF('יעדים משרדיים ותקשובים'!$I$9="","",'יעדים משרדיים ותקשובים'!$I$9)</f>
        <v>pmo</v>
      </c>
      <c r="C564" s="26">
        <f>ROWS($C$7:$C563)</f>
        <v>557</v>
      </c>
      <c r="D564" s="26" t="str">
        <f>IF(E564="","",INDEX('פעילויות המשרד'!$D$8:$D$150,MATCH(E564,'פעילויות המשרד'!$E$8:$E$150,0)))</f>
        <v/>
      </c>
      <c r="E564" s="17"/>
      <c r="F564" s="26" t="str">
        <f>IF(G564="","",COUNTIFS($D$8:$D564,$D564))</f>
        <v/>
      </c>
      <c r="G564" s="344" t="str">
        <f>IF(OR($E564="",$H564=""),"",IFERROR(CONCATENATE($D564,".",COUNTIFS($D$8:$D564,$D564)),"טעות בהזנה"))</f>
        <v/>
      </c>
      <c r="H564" s="99"/>
      <c r="I564" s="275" t="str">
        <f>IF($E564="","",IF($D564="","",INDEX('פעילויות המשרד'!G:G,MATCH($D564,'פעילויות המשרד'!$D:$D,0))))</f>
        <v/>
      </c>
      <c r="J564" s="275" t="str">
        <f>IF($E564="","",IF($D564="","",INDEX('פעילויות המשרד'!H:H,MATCH($D564,'פעילויות המשרד'!$D:$D,0))))</f>
        <v/>
      </c>
      <c r="K564" s="275" t="str">
        <f>IF($E564="","",IF($D564="","",INDEX('פעילויות המשרד'!K:K,MATCH($D564,'פעילויות המשרד'!$D:$D,0))))</f>
        <v/>
      </c>
      <c r="L564" s="275" t="str">
        <f>IF($E564="","",IF($D564="","",INDEX('פעילויות המשרד'!L:L,MATCH($D564,'פעילויות המשרד'!$D:$D,0))))</f>
        <v/>
      </c>
      <c r="M564" s="275" t="str">
        <f>IF($E564="","",IF($D564="","",INDEX('פעילויות המשרד'!X:X,MATCH($D564,'פעילויות המשרד'!$D:$D,0))))</f>
        <v/>
      </c>
      <c r="N564" s="102"/>
      <c r="O564" s="102"/>
      <c r="P564" s="100"/>
      <c r="Q564" s="100"/>
      <c r="R564" s="98"/>
      <c r="S564" s="101"/>
      <c r="T564" s="99"/>
      <c r="U564" s="103"/>
      <c r="V564" s="99"/>
      <c r="W564" s="103"/>
      <c r="X564" s="99"/>
      <c r="Y564" s="103"/>
      <c r="Z564" s="99"/>
      <c r="AA564" s="103"/>
      <c r="AB564" s="99"/>
      <c r="AC564" s="103"/>
      <c r="AD564" s="121" t="str">
        <f t="shared" si="33"/>
        <v/>
      </c>
      <c r="AE564" s="17"/>
      <c r="AI564" s="26">
        <f>ROWS($AI$7:$AI563)</f>
        <v>557</v>
      </c>
      <c r="AJ564" s="85" t="str">
        <f>IF(OR($T564="",$G564=""),"",MAX($AJ$7:$AN563)+1)</f>
        <v/>
      </c>
      <c r="AK564" s="85" t="str">
        <f>IF(OR(V564="",$G564=""),"",MAX($AJ$7:$AN563,$AJ564:AJ564)+1)</f>
        <v/>
      </c>
      <c r="AL564" s="85" t="str">
        <f>IF(OR(X564="",$G564=""),"",MAX($AJ$7:$AN563,$AJ564:AK564)+1)</f>
        <v/>
      </c>
      <c r="AM564" s="85" t="str">
        <f>IF(OR(Z564="",$G564=""),"",MAX($AJ$7:$AN563,$AJ564:AL564)+1)</f>
        <v/>
      </c>
      <c r="AN564" s="85" t="str">
        <f>IF(OR(AB564="",$G564=""),"",MAX($AJ$7:$AN563,$AJ564:AM564)+1)</f>
        <v/>
      </c>
      <c r="AP564" s="85" t="str">
        <f>IF($G564="","",MAX($AP$7:$AP563)+1)</f>
        <v/>
      </c>
      <c r="AQ564" s="85" t="str">
        <f>IF($G564="","",IF($Q564="","",RANK($Q564,$Q$8:$Q$1000,1)+COUNTIFS($Q$8:$Q564,$Q564)-1))</f>
        <v/>
      </c>
      <c r="AR564" s="85" t="str">
        <f>IF($G564="","",IF($AW564="","",RANK($AW564,$AW$8:$AW$1000,1)+COUNTIFS($AW$8:$AW564,$AW564)-1))</f>
        <v/>
      </c>
      <c r="AS564" s="85" t="str">
        <f>IF($G564="","",IF($AX564="","",RANK($AX564,$AX$8:$AX$1000,1)+COUNTIFS($AX$8:$AX564,$AX564)-1))</f>
        <v/>
      </c>
      <c r="AU564" s="85" t="str">
        <f t="shared" si="34"/>
        <v/>
      </c>
      <c r="AW564" s="209" t="str">
        <f t="shared" ca="1" si="32"/>
        <v/>
      </c>
      <c r="AX564" s="209" t="str">
        <f t="shared" ca="1" si="35"/>
        <v/>
      </c>
    </row>
    <row r="565" spans="1:50">
      <c r="A565" s="20" t="str">
        <f>IF('יעדים משרדיים ותקשובים'!$E$7="","",'יעדים משרדיים ותקשובים'!$E$7)</f>
        <v>משרד ראש הממשלה</v>
      </c>
      <c r="B565" s="20" t="str">
        <f>IF('יעדים משרדיים ותקשובים'!$I$9="","",'יעדים משרדיים ותקשובים'!$I$9)</f>
        <v>pmo</v>
      </c>
      <c r="C565" s="26">
        <f>ROWS($C$7:$C564)</f>
        <v>558</v>
      </c>
      <c r="D565" s="26" t="str">
        <f>IF(E565="","",INDEX('פעילויות המשרד'!$D$8:$D$150,MATCH(E565,'פעילויות המשרד'!$E$8:$E$150,0)))</f>
        <v/>
      </c>
      <c r="E565" s="17"/>
      <c r="F565" s="26" t="str">
        <f>IF(G565="","",COUNTIFS($D$8:$D565,$D565))</f>
        <v/>
      </c>
      <c r="G565" s="344" t="str">
        <f>IF(OR($E565="",$H565=""),"",IFERROR(CONCATENATE($D565,".",COUNTIFS($D$8:$D565,$D565)),"טעות בהזנה"))</f>
        <v/>
      </c>
      <c r="H565" s="99"/>
      <c r="I565" s="275" t="str">
        <f>IF($E565="","",IF($D565="","",INDEX('פעילויות המשרד'!G:G,MATCH($D565,'פעילויות המשרד'!$D:$D,0))))</f>
        <v/>
      </c>
      <c r="J565" s="275" t="str">
        <f>IF($E565="","",IF($D565="","",INDEX('פעילויות המשרד'!H:H,MATCH($D565,'פעילויות המשרד'!$D:$D,0))))</f>
        <v/>
      </c>
      <c r="K565" s="275" t="str">
        <f>IF($E565="","",IF($D565="","",INDEX('פעילויות המשרד'!K:K,MATCH($D565,'פעילויות המשרד'!$D:$D,0))))</f>
        <v/>
      </c>
      <c r="L565" s="275" t="str">
        <f>IF($E565="","",IF($D565="","",INDEX('פעילויות המשרד'!L:L,MATCH($D565,'פעילויות המשרד'!$D:$D,0))))</f>
        <v/>
      </c>
      <c r="M565" s="275" t="str">
        <f>IF($E565="","",IF($D565="","",INDEX('פעילויות המשרד'!X:X,MATCH($D565,'פעילויות המשרד'!$D:$D,0))))</f>
        <v/>
      </c>
      <c r="N565" s="102"/>
      <c r="O565" s="102"/>
      <c r="P565" s="100"/>
      <c r="Q565" s="100"/>
      <c r="R565" s="98"/>
      <c r="S565" s="101"/>
      <c r="T565" s="99"/>
      <c r="U565" s="103"/>
      <c r="V565" s="99"/>
      <c r="W565" s="103"/>
      <c r="X565" s="99"/>
      <c r="Y565" s="103"/>
      <c r="Z565" s="99"/>
      <c r="AA565" s="103"/>
      <c r="AB565" s="99"/>
      <c r="AC565" s="103"/>
      <c r="AD565" s="121" t="str">
        <f t="shared" si="33"/>
        <v/>
      </c>
      <c r="AE565" s="17"/>
      <c r="AI565" s="26">
        <f>ROWS($AI$7:$AI564)</f>
        <v>558</v>
      </c>
      <c r="AJ565" s="85" t="str">
        <f>IF(OR($T565="",$G565=""),"",MAX($AJ$7:$AN564)+1)</f>
        <v/>
      </c>
      <c r="AK565" s="85" t="str">
        <f>IF(OR(V565="",$G565=""),"",MAX($AJ$7:$AN564,$AJ565:AJ565)+1)</f>
        <v/>
      </c>
      <c r="AL565" s="85" t="str">
        <f>IF(OR(X565="",$G565=""),"",MAX($AJ$7:$AN564,$AJ565:AK565)+1)</f>
        <v/>
      </c>
      <c r="AM565" s="85" t="str">
        <f>IF(OR(Z565="",$G565=""),"",MAX($AJ$7:$AN564,$AJ565:AL565)+1)</f>
        <v/>
      </c>
      <c r="AN565" s="85" t="str">
        <f>IF(OR(AB565="",$G565=""),"",MAX($AJ$7:$AN564,$AJ565:AM565)+1)</f>
        <v/>
      </c>
      <c r="AP565" s="85" t="str">
        <f>IF($G565="","",MAX($AP$7:$AP564)+1)</f>
        <v/>
      </c>
      <c r="AQ565" s="85" t="str">
        <f>IF($G565="","",IF($Q565="","",RANK($Q565,$Q$8:$Q$1000,1)+COUNTIFS($Q$8:$Q565,$Q565)-1))</f>
        <v/>
      </c>
      <c r="AR565" s="85" t="str">
        <f>IF($G565="","",IF($AW565="","",RANK($AW565,$AW$8:$AW$1000,1)+COUNTIFS($AW$8:$AW565,$AW565)-1))</f>
        <v/>
      </c>
      <c r="AS565" s="85" t="str">
        <f>IF($G565="","",IF($AX565="","",RANK($AX565,$AX$8:$AX$1000,1)+COUNTIFS($AX$8:$AX565,$AX565)-1))</f>
        <v/>
      </c>
      <c r="AU565" s="85" t="str">
        <f t="shared" si="34"/>
        <v/>
      </c>
      <c r="AW565" s="209" t="str">
        <f t="shared" ca="1" si="32"/>
        <v/>
      </c>
      <c r="AX565" s="209" t="str">
        <f t="shared" ca="1" si="35"/>
        <v/>
      </c>
    </row>
    <row r="566" spans="1:50">
      <c r="A566" s="20" t="str">
        <f>IF('יעדים משרדיים ותקשובים'!$E$7="","",'יעדים משרדיים ותקשובים'!$E$7)</f>
        <v>משרד ראש הממשלה</v>
      </c>
      <c r="B566" s="20" t="str">
        <f>IF('יעדים משרדיים ותקשובים'!$I$9="","",'יעדים משרדיים ותקשובים'!$I$9)</f>
        <v>pmo</v>
      </c>
      <c r="C566" s="26">
        <f>ROWS($C$7:$C565)</f>
        <v>559</v>
      </c>
      <c r="D566" s="26" t="str">
        <f>IF(E566="","",INDEX('פעילויות המשרד'!$D$8:$D$150,MATCH(E566,'פעילויות המשרד'!$E$8:$E$150,0)))</f>
        <v/>
      </c>
      <c r="E566" s="17"/>
      <c r="F566" s="26" t="str">
        <f>IF(G566="","",COUNTIFS($D$8:$D566,$D566))</f>
        <v/>
      </c>
      <c r="G566" s="344" t="str">
        <f>IF(OR($E566="",$H566=""),"",IFERROR(CONCATENATE($D566,".",COUNTIFS($D$8:$D566,$D566)),"טעות בהזנה"))</f>
        <v/>
      </c>
      <c r="H566" s="99"/>
      <c r="I566" s="275" t="str">
        <f>IF($E566="","",IF($D566="","",INDEX('פעילויות המשרד'!G:G,MATCH($D566,'פעילויות המשרד'!$D:$D,0))))</f>
        <v/>
      </c>
      <c r="J566" s="275" t="str">
        <f>IF($E566="","",IF($D566="","",INDEX('פעילויות המשרד'!H:H,MATCH($D566,'פעילויות המשרד'!$D:$D,0))))</f>
        <v/>
      </c>
      <c r="K566" s="275" t="str">
        <f>IF($E566="","",IF($D566="","",INDEX('פעילויות המשרד'!K:K,MATCH($D566,'פעילויות המשרד'!$D:$D,0))))</f>
        <v/>
      </c>
      <c r="L566" s="275" t="str">
        <f>IF($E566="","",IF($D566="","",INDEX('פעילויות המשרד'!L:L,MATCH($D566,'פעילויות המשרד'!$D:$D,0))))</f>
        <v/>
      </c>
      <c r="M566" s="275" t="str">
        <f>IF($E566="","",IF($D566="","",INDEX('פעילויות המשרד'!X:X,MATCH($D566,'פעילויות המשרד'!$D:$D,0))))</f>
        <v/>
      </c>
      <c r="N566" s="102"/>
      <c r="O566" s="102"/>
      <c r="P566" s="100"/>
      <c r="Q566" s="100"/>
      <c r="R566" s="98"/>
      <c r="S566" s="101"/>
      <c r="T566" s="99"/>
      <c r="U566" s="103"/>
      <c r="V566" s="99"/>
      <c r="W566" s="103"/>
      <c r="X566" s="99"/>
      <c r="Y566" s="103"/>
      <c r="Z566" s="99"/>
      <c r="AA566" s="103"/>
      <c r="AB566" s="99"/>
      <c r="AC566" s="103"/>
      <c r="AD566" s="121" t="str">
        <f t="shared" si="33"/>
        <v/>
      </c>
      <c r="AE566" s="17"/>
      <c r="AI566" s="26">
        <f>ROWS($AI$7:$AI565)</f>
        <v>559</v>
      </c>
      <c r="AJ566" s="85" t="str">
        <f>IF(OR($T566="",$G566=""),"",MAX($AJ$7:$AN565)+1)</f>
        <v/>
      </c>
      <c r="AK566" s="85" t="str">
        <f>IF(OR(V566="",$G566=""),"",MAX($AJ$7:$AN565,$AJ566:AJ566)+1)</f>
        <v/>
      </c>
      <c r="AL566" s="85" t="str">
        <f>IF(OR(X566="",$G566=""),"",MAX($AJ$7:$AN565,$AJ566:AK566)+1)</f>
        <v/>
      </c>
      <c r="AM566" s="85" t="str">
        <f>IF(OR(Z566="",$G566=""),"",MAX($AJ$7:$AN565,$AJ566:AL566)+1)</f>
        <v/>
      </c>
      <c r="AN566" s="85" t="str">
        <f>IF(OR(AB566="",$G566=""),"",MAX($AJ$7:$AN565,$AJ566:AM566)+1)</f>
        <v/>
      </c>
      <c r="AP566" s="85" t="str">
        <f>IF($G566="","",MAX($AP$7:$AP565)+1)</f>
        <v/>
      </c>
      <c r="AQ566" s="85" t="str">
        <f>IF($G566="","",IF($Q566="","",RANK($Q566,$Q$8:$Q$1000,1)+COUNTIFS($Q$8:$Q566,$Q566)-1))</f>
        <v/>
      </c>
      <c r="AR566" s="85" t="str">
        <f>IF($G566="","",IF($AW566="","",RANK($AW566,$AW$8:$AW$1000,1)+COUNTIFS($AW$8:$AW566,$AW566)-1))</f>
        <v/>
      </c>
      <c r="AS566" s="85" t="str">
        <f>IF($G566="","",IF($AX566="","",RANK($AX566,$AX$8:$AX$1000,1)+COUNTIFS($AX$8:$AX566,$AX566)-1))</f>
        <v/>
      </c>
      <c r="AU566" s="85" t="str">
        <f t="shared" si="34"/>
        <v/>
      </c>
      <c r="AW566" s="209" t="str">
        <f t="shared" ca="1" si="32"/>
        <v/>
      </c>
      <c r="AX566" s="209" t="str">
        <f t="shared" ca="1" si="35"/>
        <v/>
      </c>
    </row>
    <row r="567" spans="1:50">
      <c r="A567" s="20" t="str">
        <f>IF('יעדים משרדיים ותקשובים'!$E$7="","",'יעדים משרדיים ותקשובים'!$E$7)</f>
        <v>משרד ראש הממשלה</v>
      </c>
      <c r="B567" s="20" t="str">
        <f>IF('יעדים משרדיים ותקשובים'!$I$9="","",'יעדים משרדיים ותקשובים'!$I$9)</f>
        <v>pmo</v>
      </c>
      <c r="C567" s="26">
        <f>ROWS($C$7:$C566)</f>
        <v>560</v>
      </c>
      <c r="D567" s="26" t="str">
        <f>IF(E567="","",INDEX('פעילויות המשרד'!$D$8:$D$150,MATCH(E567,'פעילויות המשרד'!$E$8:$E$150,0)))</f>
        <v/>
      </c>
      <c r="E567" s="17"/>
      <c r="F567" s="26" t="str">
        <f>IF(G567="","",COUNTIFS($D$8:$D567,$D567))</f>
        <v/>
      </c>
      <c r="G567" s="344" t="str">
        <f>IF(OR($E567="",$H567=""),"",IFERROR(CONCATENATE($D567,".",COUNTIFS($D$8:$D567,$D567)),"טעות בהזנה"))</f>
        <v/>
      </c>
      <c r="H567" s="99"/>
      <c r="I567" s="275" t="str">
        <f>IF($E567="","",IF($D567="","",INDEX('פעילויות המשרד'!G:G,MATCH($D567,'פעילויות המשרד'!$D:$D,0))))</f>
        <v/>
      </c>
      <c r="J567" s="275" t="str">
        <f>IF($E567="","",IF($D567="","",INDEX('פעילויות המשרד'!H:H,MATCH($D567,'פעילויות המשרד'!$D:$D,0))))</f>
        <v/>
      </c>
      <c r="K567" s="275" t="str">
        <f>IF($E567="","",IF($D567="","",INDEX('פעילויות המשרד'!K:K,MATCH($D567,'פעילויות המשרד'!$D:$D,0))))</f>
        <v/>
      </c>
      <c r="L567" s="275" t="str">
        <f>IF($E567="","",IF($D567="","",INDEX('פעילויות המשרד'!L:L,MATCH($D567,'פעילויות המשרד'!$D:$D,0))))</f>
        <v/>
      </c>
      <c r="M567" s="275" t="str">
        <f>IF($E567="","",IF($D567="","",INDEX('פעילויות המשרד'!X:X,MATCH($D567,'פעילויות המשרד'!$D:$D,0))))</f>
        <v/>
      </c>
      <c r="N567" s="102"/>
      <c r="O567" s="102"/>
      <c r="P567" s="100"/>
      <c r="Q567" s="100"/>
      <c r="R567" s="98"/>
      <c r="S567" s="101"/>
      <c r="T567" s="99"/>
      <c r="U567" s="103"/>
      <c r="V567" s="99"/>
      <c r="W567" s="103"/>
      <c r="X567" s="99"/>
      <c r="Y567" s="103"/>
      <c r="Z567" s="99"/>
      <c r="AA567" s="103"/>
      <c r="AB567" s="99"/>
      <c r="AC567" s="103"/>
      <c r="AD567" s="121" t="str">
        <f t="shared" si="33"/>
        <v/>
      </c>
      <c r="AE567" s="17"/>
      <c r="AI567" s="26">
        <f>ROWS($AI$7:$AI566)</f>
        <v>560</v>
      </c>
      <c r="AJ567" s="85" t="str">
        <f>IF(OR($T567="",$G567=""),"",MAX($AJ$7:$AN566)+1)</f>
        <v/>
      </c>
      <c r="AK567" s="85" t="str">
        <f>IF(OR(V567="",$G567=""),"",MAX($AJ$7:$AN566,$AJ567:AJ567)+1)</f>
        <v/>
      </c>
      <c r="AL567" s="85" t="str">
        <f>IF(OR(X567="",$G567=""),"",MAX($AJ$7:$AN566,$AJ567:AK567)+1)</f>
        <v/>
      </c>
      <c r="AM567" s="85" t="str">
        <f>IF(OR(Z567="",$G567=""),"",MAX($AJ$7:$AN566,$AJ567:AL567)+1)</f>
        <v/>
      </c>
      <c r="AN567" s="85" t="str">
        <f>IF(OR(AB567="",$G567=""),"",MAX($AJ$7:$AN566,$AJ567:AM567)+1)</f>
        <v/>
      </c>
      <c r="AP567" s="85" t="str">
        <f>IF($G567="","",MAX($AP$7:$AP566)+1)</f>
        <v/>
      </c>
      <c r="AQ567" s="85" t="str">
        <f>IF($G567="","",IF($Q567="","",RANK($Q567,$Q$8:$Q$1000,1)+COUNTIFS($Q$8:$Q567,$Q567)-1))</f>
        <v/>
      </c>
      <c r="AR567" s="85" t="str">
        <f>IF($G567="","",IF($AW567="","",RANK($AW567,$AW$8:$AW$1000,1)+COUNTIFS($AW$8:$AW567,$AW567)-1))</f>
        <v/>
      </c>
      <c r="AS567" s="85" t="str">
        <f>IF($G567="","",IF($AX567="","",RANK($AX567,$AX$8:$AX$1000,1)+COUNTIFS($AX$8:$AX567,$AX567)-1))</f>
        <v/>
      </c>
      <c r="AU567" s="85" t="str">
        <f t="shared" si="34"/>
        <v/>
      </c>
      <c r="AW567" s="209" t="str">
        <f t="shared" ca="1" si="32"/>
        <v/>
      </c>
      <c r="AX567" s="209" t="str">
        <f t="shared" ca="1" si="35"/>
        <v/>
      </c>
    </row>
    <row r="568" spans="1:50">
      <c r="A568" s="20" t="str">
        <f>IF('יעדים משרדיים ותקשובים'!$E$7="","",'יעדים משרדיים ותקשובים'!$E$7)</f>
        <v>משרד ראש הממשלה</v>
      </c>
      <c r="B568" s="20" t="str">
        <f>IF('יעדים משרדיים ותקשובים'!$I$9="","",'יעדים משרדיים ותקשובים'!$I$9)</f>
        <v>pmo</v>
      </c>
      <c r="C568" s="26">
        <f>ROWS($C$7:$C567)</f>
        <v>561</v>
      </c>
      <c r="D568" s="26" t="str">
        <f>IF(E568="","",INDEX('פעילויות המשרד'!$D$8:$D$150,MATCH(E568,'פעילויות המשרד'!$E$8:$E$150,0)))</f>
        <v/>
      </c>
      <c r="E568" s="17"/>
      <c r="F568" s="26" t="str">
        <f>IF(G568="","",COUNTIFS($D$8:$D568,$D568))</f>
        <v/>
      </c>
      <c r="G568" s="344" t="str">
        <f>IF(OR($E568="",$H568=""),"",IFERROR(CONCATENATE($D568,".",COUNTIFS($D$8:$D568,$D568)),"טעות בהזנה"))</f>
        <v/>
      </c>
      <c r="H568" s="99"/>
      <c r="I568" s="275" t="str">
        <f>IF($E568="","",IF($D568="","",INDEX('פעילויות המשרד'!G:G,MATCH($D568,'פעילויות המשרד'!$D:$D,0))))</f>
        <v/>
      </c>
      <c r="J568" s="275" t="str">
        <f>IF($E568="","",IF($D568="","",INDEX('פעילויות המשרד'!H:H,MATCH($D568,'פעילויות המשרד'!$D:$D,0))))</f>
        <v/>
      </c>
      <c r="K568" s="275" t="str">
        <f>IF($E568="","",IF($D568="","",INDEX('פעילויות המשרד'!K:K,MATCH($D568,'פעילויות המשרד'!$D:$D,0))))</f>
        <v/>
      </c>
      <c r="L568" s="275" t="str">
        <f>IF($E568="","",IF($D568="","",INDEX('פעילויות המשרד'!L:L,MATCH($D568,'פעילויות המשרד'!$D:$D,0))))</f>
        <v/>
      </c>
      <c r="M568" s="275" t="str">
        <f>IF($E568="","",IF($D568="","",INDEX('פעילויות המשרד'!X:X,MATCH($D568,'פעילויות המשרד'!$D:$D,0))))</f>
        <v/>
      </c>
      <c r="N568" s="99"/>
      <c r="O568" s="99"/>
      <c r="P568" s="100"/>
      <c r="Q568" s="100"/>
      <c r="R568" s="98"/>
      <c r="S568" s="101"/>
      <c r="T568" s="99"/>
      <c r="U568" s="103"/>
      <c r="V568" s="99"/>
      <c r="W568" s="103"/>
      <c r="X568" s="99"/>
      <c r="Y568" s="103"/>
      <c r="Z568" s="99"/>
      <c r="AA568" s="103"/>
      <c r="AB568" s="99"/>
      <c r="AC568" s="103"/>
      <c r="AD568" s="121" t="str">
        <f t="shared" si="33"/>
        <v/>
      </c>
      <c r="AE568" s="92"/>
      <c r="AI568" s="26">
        <f>ROWS($AI$7:$AI567)</f>
        <v>561</v>
      </c>
      <c r="AJ568" s="85" t="str">
        <f>IF(OR($T568="",$G568=""),"",MAX($AJ$7:$AN567)+1)</f>
        <v/>
      </c>
      <c r="AK568" s="85" t="str">
        <f>IF(OR(V568="",$G568=""),"",MAX($AJ$7:$AN567,$AJ568:AJ568)+1)</f>
        <v/>
      </c>
      <c r="AL568" s="85" t="str">
        <f>IF(OR(X568="",$G568=""),"",MAX($AJ$7:$AN567,$AJ568:AK568)+1)</f>
        <v/>
      </c>
      <c r="AM568" s="85" t="str">
        <f>IF(OR(Z568="",$G568=""),"",MAX($AJ$7:$AN567,$AJ568:AL568)+1)</f>
        <v/>
      </c>
      <c r="AN568" s="85" t="str">
        <f>IF(OR(AB568="",$G568=""),"",MAX($AJ$7:$AN567,$AJ568:AM568)+1)</f>
        <v/>
      </c>
      <c r="AP568" s="85" t="str">
        <f>IF($G568="","",MAX($AP$7:$AP567)+1)</f>
        <v/>
      </c>
      <c r="AQ568" s="85" t="str">
        <f>IF($G568="","",IF($Q568="","",RANK($Q568,$Q$8:$Q$1000,1)+COUNTIFS($Q$8:$Q568,$Q568)-1))</f>
        <v/>
      </c>
      <c r="AR568" s="85" t="str">
        <f>IF($G568="","",IF($AW568="","",RANK($AW568,$AW$8:$AW$1000,1)+COUNTIFS($AW$8:$AW568,$AW568)-1))</f>
        <v/>
      </c>
      <c r="AS568" s="85" t="str">
        <f>IF($G568="","",IF($AX568="","",RANK($AX568,$AX$8:$AX$1000,1)+COUNTIFS($AX$8:$AX568,$AX568)-1))</f>
        <v/>
      </c>
      <c r="AU568" s="85" t="str">
        <f t="shared" si="34"/>
        <v/>
      </c>
      <c r="AW568" s="209" t="str">
        <f ca="1">IF($G568="","",IF($Q568="","",IF(AND($S568&lt;1,$Q568&lt;TODAY()),$Q568,"")))</f>
        <v/>
      </c>
      <c r="AX568" s="209" t="str">
        <f t="shared" ca="1" si="35"/>
        <v/>
      </c>
    </row>
    <row r="569" spans="1:50">
      <c r="A569" s="20" t="str">
        <f>IF('יעדים משרדיים ותקשובים'!$E$7="","",'יעדים משרדיים ותקשובים'!$E$7)</f>
        <v>משרד ראש הממשלה</v>
      </c>
      <c r="B569" s="20" t="str">
        <f>IF('יעדים משרדיים ותקשובים'!$I$9="","",'יעדים משרדיים ותקשובים'!$I$9)</f>
        <v>pmo</v>
      </c>
      <c r="C569" s="26">
        <f>ROWS($C$7:$C568)</f>
        <v>562</v>
      </c>
      <c r="D569" s="26" t="str">
        <f>IF(E569="","",INDEX('פעילויות המשרד'!$D$8:$D$150,MATCH(E569,'פעילויות המשרד'!$E$8:$E$150,0)))</f>
        <v/>
      </c>
      <c r="E569" s="17"/>
      <c r="F569" s="26" t="str">
        <f>IF(G569="","",COUNTIFS($D$8:$D569,$D569))</f>
        <v/>
      </c>
      <c r="G569" s="344" t="str">
        <f>IF(OR($E569="",$H569=""),"",IFERROR(CONCATENATE($D569,".",COUNTIFS($D$8:$D569,$D569)),"טעות בהזנה"))</f>
        <v/>
      </c>
      <c r="H569" s="99"/>
      <c r="I569" s="275" t="str">
        <f>IF($E569="","",IF($D569="","",INDEX('פעילויות המשרד'!G:G,MATCH($D569,'פעילויות המשרד'!$D:$D,0))))</f>
        <v/>
      </c>
      <c r="J569" s="275" t="str">
        <f>IF($E569="","",IF($D569="","",INDEX('פעילויות המשרד'!H:H,MATCH($D569,'פעילויות המשרד'!$D:$D,0))))</f>
        <v/>
      </c>
      <c r="K569" s="275" t="str">
        <f>IF($E569="","",IF($D569="","",INDEX('פעילויות המשרד'!K:K,MATCH($D569,'פעילויות המשרד'!$D:$D,0))))</f>
        <v/>
      </c>
      <c r="L569" s="275" t="str">
        <f>IF($E569="","",IF($D569="","",INDEX('פעילויות המשרד'!L:L,MATCH($D569,'פעילויות המשרד'!$D:$D,0))))</f>
        <v/>
      </c>
      <c r="M569" s="275" t="str">
        <f>IF($E569="","",IF($D569="","",INDEX('פעילויות המשרד'!X:X,MATCH($D569,'פעילויות המשרד'!$D:$D,0))))</f>
        <v/>
      </c>
      <c r="N569" s="99"/>
      <c r="O569" s="99"/>
      <c r="P569" s="100"/>
      <c r="Q569" s="100"/>
      <c r="R569" s="98"/>
      <c r="S569" s="101"/>
      <c r="T569" s="99"/>
      <c r="U569" s="103"/>
      <c r="V569" s="99"/>
      <c r="W569" s="103"/>
      <c r="X569" s="99"/>
      <c r="Y569" s="103"/>
      <c r="Z569" s="99"/>
      <c r="AA569" s="103"/>
      <c r="AB569" s="99"/>
      <c r="AC569" s="103"/>
      <c r="AD569" s="121" t="str">
        <f t="shared" si="33"/>
        <v/>
      </c>
      <c r="AE569" s="92"/>
      <c r="AI569" s="26">
        <f>ROWS($AI$7:$AI568)</f>
        <v>562</v>
      </c>
      <c r="AJ569" s="85" t="str">
        <f>IF(OR($T569="",$G569=""),"",MAX($AJ$7:$AN568)+1)</f>
        <v/>
      </c>
      <c r="AK569" s="85" t="str">
        <f>IF(OR(V569="",$G569=""),"",MAX($AJ$7:$AN568,$AJ569:AJ569)+1)</f>
        <v/>
      </c>
      <c r="AL569" s="85" t="str">
        <f>IF(OR(X569="",$G569=""),"",MAX($AJ$7:$AN568,$AJ569:AK569)+1)</f>
        <v/>
      </c>
      <c r="AM569" s="85" t="str">
        <f>IF(OR(Z569="",$G569=""),"",MAX($AJ$7:$AN568,$AJ569:AL569)+1)</f>
        <v/>
      </c>
      <c r="AN569" s="85" t="str">
        <f>IF(OR(AB569="",$G569=""),"",MAX($AJ$7:$AN568,$AJ569:AM569)+1)</f>
        <v/>
      </c>
      <c r="AP569" s="85" t="str">
        <f>IF($G569="","",MAX($AP$7:$AP568)+1)</f>
        <v/>
      </c>
      <c r="AQ569" s="85" t="str">
        <f>IF($G569="","",IF($Q569="","",RANK($Q569,$Q$8:$Q$1000,1)+COUNTIFS($Q$8:$Q569,$Q569)-1))</f>
        <v/>
      </c>
      <c r="AR569" s="85" t="str">
        <f>IF($G569="","",IF($AW569="","",RANK($AW569,$AW$8:$AW$1000,1)+COUNTIFS($AW$8:$AW569,$AW569)-1))</f>
        <v/>
      </c>
      <c r="AS569" s="85" t="str">
        <f>IF($G569="","",IF($AX569="","",RANK($AX569,$AX$8:$AX$1000,1)+COUNTIFS($AX$8:$AX569,$AX569)-1))</f>
        <v/>
      </c>
      <c r="AU569" s="85" t="str">
        <f t="shared" si="34"/>
        <v/>
      </c>
      <c r="AW569" s="209" t="str">
        <f ca="1">IF($G569="","",IF($Q569="","",IF(AND($S569&lt;1,$Q569&lt;TODAY()),$Q569,"")))</f>
        <v/>
      </c>
      <c r="AX569" s="209" t="str">
        <f t="shared" ca="1" si="35"/>
        <v/>
      </c>
    </row>
    <row r="570" spans="1:50">
      <c r="A570" s="20" t="str">
        <f>IF('יעדים משרדיים ותקשובים'!$E$7="","",'יעדים משרדיים ותקשובים'!$E$7)</f>
        <v>משרד ראש הממשלה</v>
      </c>
      <c r="B570" s="20" t="str">
        <f>IF('יעדים משרדיים ותקשובים'!$I$9="","",'יעדים משרדיים ותקשובים'!$I$9)</f>
        <v>pmo</v>
      </c>
      <c r="C570" s="26">
        <f>ROWS($C$7:$C569)</f>
        <v>563</v>
      </c>
      <c r="D570" s="26" t="str">
        <f>IF(E570="","",INDEX('פעילויות המשרד'!$D$8:$D$150,MATCH(E570,'פעילויות המשרד'!$E$8:$E$150,0)))</f>
        <v/>
      </c>
      <c r="E570" s="17"/>
      <c r="F570" s="26" t="str">
        <f>IF(G570="","",COUNTIFS($D$8:$D570,$D570))</f>
        <v/>
      </c>
      <c r="G570" s="344" t="str">
        <f>IF(OR($E570="",$H570=""),"",IFERROR(CONCATENATE($D570,".",COUNTIFS($D$8:$D570,$D570)),"טעות בהזנה"))</f>
        <v/>
      </c>
      <c r="H570" s="99"/>
      <c r="I570" s="275" t="str">
        <f>IF($E570="","",IF($D570="","",INDEX('פעילויות המשרד'!G:G,MATCH($D570,'פעילויות המשרד'!$D:$D,0))))</f>
        <v/>
      </c>
      <c r="J570" s="275" t="str">
        <f>IF($E570="","",IF($D570="","",INDEX('פעילויות המשרד'!H:H,MATCH($D570,'פעילויות המשרד'!$D:$D,0))))</f>
        <v/>
      </c>
      <c r="K570" s="275" t="str">
        <f>IF($E570="","",IF($D570="","",INDEX('פעילויות המשרד'!K:K,MATCH($D570,'פעילויות המשרד'!$D:$D,0))))</f>
        <v/>
      </c>
      <c r="L570" s="275" t="str">
        <f>IF($E570="","",IF($D570="","",INDEX('פעילויות המשרד'!L:L,MATCH($D570,'פעילויות המשרד'!$D:$D,0))))</f>
        <v/>
      </c>
      <c r="M570" s="275" t="str">
        <f>IF($E570="","",IF($D570="","",INDEX('פעילויות המשרד'!X:X,MATCH($D570,'פעילויות המשרד'!$D:$D,0))))</f>
        <v/>
      </c>
      <c r="N570" s="99"/>
      <c r="O570" s="99"/>
      <c r="P570" s="100"/>
      <c r="Q570" s="100"/>
      <c r="R570" s="98"/>
      <c r="S570" s="101"/>
      <c r="T570" s="99"/>
      <c r="U570" s="103"/>
      <c r="V570" s="99"/>
      <c r="W570" s="103"/>
      <c r="X570" s="99"/>
      <c r="Y570" s="103"/>
      <c r="Z570" s="99"/>
      <c r="AA570" s="103"/>
      <c r="AB570" s="99"/>
      <c r="AC570" s="103"/>
      <c r="AD570" s="121" t="str">
        <f t="shared" si="33"/>
        <v/>
      </c>
      <c r="AE570" s="92"/>
      <c r="AI570" s="26">
        <f>ROWS($AI$7:$AI569)</f>
        <v>563</v>
      </c>
      <c r="AJ570" s="85" t="str">
        <f>IF(OR($T570="",$G570=""),"",MAX($AJ$7:$AN569)+1)</f>
        <v/>
      </c>
      <c r="AK570" s="85" t="str">
        <f>IF(OR(V570="",$G570=""),"",MAX($AJ$7:$AN569,$AJ570:AJ570)+1)</f>
        <v/>
      </c>
      <c r="AL570" s="85" t="str">
        <f>IF(OR(X570="",$G570=""),"",MAX($AJ$7:$AN569,$AJ570:AK570)+1)</f>
        <v/>
      </c>
      <c r="AM570" s="85" t="str">
        <f>IF(OR(Z570="",$G570=""),"",MAX($AJ$7:$AN569,$AJ570:AL570)+1)</f>
        <v/>
      </c>
      <c r="AN570" s="85" t="str">
        <f>IF(OR(AB570="",$G570=""),"",MAX($AJ$7:$AN569,$AJ570:AM570)+1)</f>
        <v/>
      </c>
      <c r="AP570" s="85" t="str">
        <f>IF($G570="","",MAX($AP$7:$AP569)+1)</f>
        <v/>
      </c>
      <c r="AQ570" s="85" t="str">
        <f>IF($G570="","",IF($Q570="","",RANK($Q570,$Q$8:$Q$1000,1)+COUNTIFS($Q$8:$Q570,$Q570)-1))</f>
        <v/>
      </c>
      <c r="AR570" s="85" t="str">
        <f>IF($G570="","",IF($AW570="","",RANK($AW570,$AW$8:$AW$1000,1)+COUNTIFS($AW$8:$AW570,$AW570)-1))</f>
        <v/>
      </c>
      <c r="AS570" s="85" t="str">
        <f>IF($G570="","",IF($AX570="","",RANK($AX570,$AX$8:$AX$1000,1)+COUNTIFS($AX$8:$AX570,$AX570)-1))</f>
        <v/>
      </c>
      <c r="AU570" s="85" t="str">
        <f t="shared" si="34"/>
        <v/>
      </c>
      <c r="AW570" s="209" t="str">
        <f ca="1">IF($G570="","",IF($Q570="","",IF(AND($S570&lt;1,$Q570&lt;TODAY()),$Q570,"")))</f>
        <v/>
      </c>
      <c r="AX570" s="209" t="str">
        <f t="shared" ca="1" si="35"/>
        <v/>
      </c>
    </row>
    <row r="571" spans="1:50">
      <c r="A571" s="20" t="str">
        <f>IF('יעדים משרדיים ותקשובים'!$E$7="","",'יעדים משרדיים ותקשובים'!$E$7)</f>
        <v>משרד ראש הממשלה</v>
      </c>
      <c r="B571" s="20" t="str">
        <f>IF('יעדים משרדיים ותקשובים'!$I$9="","",'יעדים משרדיים ותקשובים'!$I$9)</f>
        <v>pmo</v>
      </c>
      <c r="C571" s="26">
        <f>ROWS($C$7:$C570)</f>
        <v>564</v>
      </c>
      <c r="D571" s="26" t="str">
        <f>IF(E571="","",INDEX('פעילויות המשרד'!$D$8:$D$150,MATCH(E571,'פעילויות המשרד'!$E$8:$E$150,0)))</f>
        <v/>
      </c>
      <c r="E571" s="17"/>
      <c r="F571" s="26" t="str">
        <f>IF(G571="","",COUNTIFS($D$8:$D571,$D571))</f>
        <v/>
      </c>
      <c r="G571" s="344" t="str">
        <f>IF(OR($E571="",$H571=""),"",IFERROR(CONCATENATE($D571,".",COUNTIFS($D$8:$D571,$D571)),"טעות בהזנה"))</f>
        <v/>
      </c>
      <c r="H571" s="99"/>
      <c r="I571" s="275" t="str">
        <f>IF($E571="","",IF($D571="","",INDEX('פעילויות המשרד'!G:G,MATCH($D571,'פעילויות המשרד'!$D:$D,0))))</f>
        <v/>
      </c>
      <c r="J571" s="275" t="str">
        <f>IF($E571="","",IF($D571="","",INDEX('פעילויות המשרד'!H:H,MATCH($D571,'פעילויות המשרד'!$D:$D,0))))</f>
        <v/>
      </c>
      <c r="K571" s="275" t="str">
        <f>IF($E571="","",IF($D571="","",INDEX('פעילויות המשרד'!K:K,MATCH($D571,'פעילויות המשרד'!$D:$D,0))))</f>
        <v/>
      </c>
      <c r="L571" s="275" t="str">
        <f>IF($E571="","",IF($D571="","",INDEX('פעילויות המשרד'!L:L,MATCH($D571,'פעילויות המשרד'!$D:$D,0))))</f>
        <v/>
      </c>
      <c r="M571" s="275" t="str">
        <f>IF($E571="","",IF($D571="","",INDEX('פעילויות המשרד'!X:X,MATCH($D571,'פעילויות המשרד'!$D:$D,0))))</f>
        <v/>
      </c>
      <c r="N571" s="102"/>
      <c r="O571" s="102"/>
      <c r="P571" s="100"/>
      <c r="Q571" s="100"/>
      <c r="R571" s="98"/>
      <c r="S571" s="101"/>
      <c r="T571" s="99"/>
      <c r="U571" s="103"/>
      <c r="V571" s="99"/>
      <c r="W571" s="103"/>
      <c r="X571" s="99"/>
      <c r="Y571" s="103"/>
      <c r="Z571" s="99"/>
      <c r="AA571" s="103"/>
      <c r="AB571" s="99"/>
      <c r="AC571" s="103"/>
      <c r="AD571" s="121" t="str">
        <f t="shared" si="33"/>
        <v/>
      </c>
      <c r="AE571" s="17"/>
      <c r="AI571" s="26">
        <f>ROWS($AI$7:$AI570)</f>
        <v>564</v>
      </c>
      <c r="AJ571" s="85" t="str">
        <f>IF(OR($T571="",$G571=""),"",MAX($AJ$7:$AN570)+1)</f>
        <v/>
      </c>
      <c r="AK571" s="85" t="str">
        <f>IF(OR(V571="",$G571=""),"",MAX($AJ$7:$AN570,$AJ571:AJ571)+1)</f>
        <v/>
      </c>
      <c r="AL571" s="85" t="str">
        <f>IF(OR(X571="",$G571=""),"",MAX($AJ$7:$AN570,$AJ571:AK571)+1)</f>
        <v/>
      </c>
      <c r="AM571" s="85" t="str">
        <f>IF(OR(Z571="",$G571=""),"",MAX($AJ$7:$AN570,$AJ571:AL571)+1)</f>
        <v/>
      </c>
      <c r="AN571" s="85" t="str">
        <f>IF(OR(AB571="",$G571=""),"",MAX($AJ$7:$AN570,$AJ571:AM571)+1)</f>
        <v/>
      </c>
      <c r="AP571" s="85" t="str">
        <f>IF($G571="","",MAX($AP$7:$AP570)+1)</f>
        <v/>
      </c>
      <c r="AQ571" s="85" t="str">
        <f>IF($G571="","",IF($Q571="","",RANK($Q571,$Q$8:$Q$1000,1)+COUNTIFS($Q$8:$Q571,$Q571)-1))</f>
        <v/>
      </c>
      <c r="AR571" s="85" t="str">
        <f>IF($G571="","",IF($AW571="","",RANK($AW571,$AW$8:$AW$1000,1)+COUNTIFS($AW$8:$AW571,$AW571)-1))</f>
        <v/>
      </c>
      <c r="AS571" s="85" t="str">
        <f>IF($G571="","",IF($AX571="","",RANK($AX571,$AX$8:$AX$1000,1)+COUNTIFS($AX$8:$AX571,$AX571)-1))</f>
        <v/>
      </c>
      <c r="AU571" s="85" t="str">
        <f t="shared" si="34"/>
        <v/>
      </c>
      <c r="AW571" s="209" t="str">
        <f ca="1">IF($G571="","",IF($Q571="","",IF(AND($S571&lt;1,$Q571&lt;TODAY()),$Q571,"")))</f>
        <v/>
      </c>
      <c r="AX571" s="209" t="str">
        <f t="shared" ca="1" si="35"/>
        <v/>
      </c>
    </row>
    <row r="572" spans="1:50">
      <c r="A572" s="20" t="str">
        <f>IF('יעדים משרדיים ותקשובים'!$E$7="","",'יעדים משרדיים ותקשובים'!$E$7)</f>
        <v>משרד ראש הממשלה</v>
      </c>
      <c r="B572" s="20" t="str">
        <f>IF('יעדים משרדיים ותקשובים'!$I$9="","",'יעדים משרדיים ותקשובים'!$I$9)</f>
        <v>pmo</v>
      </c>
      <c r="C572" s="26">
        <f>ROWS($C$7:$C571)</f>
        <v>565</v>
      </c>
      <c r="D572" s="26" t="str">
        <f>IF(E572="","",INDEX('פעילויות המשרד'!$D$8:$D$150,MATCH(E572,'פעילויות המשרד'!$E$8:$E$150,0)))</f>
        <v/>
      </c>
      <c r="E572" s="17"/>
      <c r="F572" s="26" t="str">
        <f>IF(G572="","",COUNTIFS($D$8:$D572,$D572))</f>
        <v/>
      </c>
      <c r="G572" s="344" t="str">
        <f>IF(OR($E572="",$H572=""),"",IFERROR(CONCATENATE($D572,".",COUNTIFS($D$8:$D572,$D572)),"טעות בהזנה"))</f>
        <v/>
      </c>
      <c r="H572" s="99"/>
      <c r="I572" s="275" t="str">
        <f>IF($E572="","",IF($D572="","",INDEX('פעילויות המשרד'!G:G,MATCH($D572,'פעילויות המשרד'!$D:$D,0))))</f>
        <v/>
      </c>
      <c r="J572" s="275" t="str">
        <f>IF($E572="","",IF($D572="","",INDEX('פעילויות המשרד'!H:H,MATCH($D572,'פעילויות המשרד'!$D:$D,0))))</f>
        <v/>
      </c>
      <c r="K572" s="275" t="str">
        <f>IF($E572="","",IF($D572="","",INDEX('פעילויות המשרד'!K:K,MATCH($D572,'פעילויות המשרד'!$D:$D,0))))</f>
        <v/>
      </c>
      <c r="L572" s="275" t="str">
        <f>IF($E572="","",IF($D572="","",INDEX('פעילויות המשרד'!L:L,MATCH($D572,'פעילויות המשרד'!$D:$D,0))))</f>
        <v/>
      </c>
      <c r="M572" s="275" t="str">
        <f>IF($E572="","",IF($D572="","",INDEX('פעילויות המשרד'!X:X,MATCH($D572,'פעילויות המשרד'!$D:$D,0))))</f>
        <v/>
      </c>
      <c r="N572" s="102"/>
      <c r="O572" s="102"/>
      <c r="P572" s="100"/>
      <c r="Q572" s="100"/>
      <c r="R572" s="98"/>
      <c r="S572" s="101"/>
      <c r="T572" s="99"/>
      <c r="U572" s="103"/>
      <c r="V572" s="99"/>
      <c r="W572" s="103"/>
      <c r="X572" s="99"/>
      <c r="Y572" s="103"/>
      <c r="Z572" s="99"/>
      <c r="AA572" s="103"/>
      <c r="AB572" s="99"/>
      <c r="AC572" s="103"/>
      <c r="AD572" s="121" t="str">
        <f t="shared" si="33"/>
        <v/>
      </c>
      <c r="AE572" s="17"/>
      <c r="AI572" s="26">
        <f>ROWS($AI$7:$AI571)</f>
        <v>565</v>
      </c>
      <c r="AJ572" s="85" t="str">
        <f>IF(OR($T572="",$G572=""),"",MAX($AJ$7:$AN571)+1)</f>
        <v/>
      </c>
      <c r="AK572" s="85" t="str">
        <f>IF(OR(V572="",$G572=""),"",MAX($AJ$7:$AN571,$AJ572:AJ572)+1)</f>
        <v/>
      </c>
      <c r="AL572" s="85" t="str">
        <f>IF(OR(X572="",$G572=""),"",MAX($AJ$7:$AN571,$AJ572:AK572)+1)</f>
        <v/>
      </c>
      <c r="AM572" s="85" t="str">
        <f>IF(OR(Z572="",$G572=""),"",MAX($AJ$7:$AN571,$AJ572:AL572)+1)</f>
        <v/>
      </c>
      <c r="AN572" s="85" t="str">
        <f>IF(OR(AB572="",$G572=""),"",MAX($AJ$7:$AN571,$AJ572:AM572)+1)</f>
        <v/>
      </c>
      <c r="AP572" s="85" t="str">
        <f>IF($G572="","",MAX($AP$7:$AP571)+1)</f>
        <v/>
      </c>
      <c r="AQ572" s="85" t="str">
        <f>IF($G572="","",IF($Q572="","",RANK($Q572,$Q$8:$Q$1000,1)+COUNTIFS($Q$8:$Q572,$Q572)-1))</f>
        <v/>
      </c>
      <c r="AR572" s="85" t="str">
        <f>IF($G572="","",IF($AW572="","",RANK($AW572,$AW$8:$AW$1000,1)+COUNTIFS($AW$8:$AW572,$AW572)-1))</f>
        <v/>
      </c>
      <c r="AS572" s="85" t="str">
        <f>IF($G572="","",IF($AX572="","",RANK($AX572,$AX$8:$AX$1000,1)+COUNTIFS($AX$8:$AX572,$AX572)-1))</f>
        <v/>
      </c>
      <c r="AU572" s="85" t="str">
        <f t="shared" si="34"/>
        <v/>
      </c>
      <c r="AW572" s="209" t="str">
        <f ca="1">IF($G572="","",IF($Q572="","",IF(AND($S572&lt;1,$Q572&lt;TODAY()),$Q572,"")))</f>
        <v/>
      </c>
      <c r="AX572" s="209" t="str">
        <f t="shared" ca="1" si="35"/>
        <v/>
      </c>
    </row>
    <row r="573" spans="1:50">
      <c r="A573" s="20" t="str">
        <f>IF('יעדים משרדיים ותקשובים'!$E$7="","",'יעדים משרדיים ותקשובים'!$E$7)</f>
        <v>משרד ראש הממשלה</v>
      </c>
      <c r="B573" s="20" t="str">
        <f>IF('יעדים משרדיים ותקשובים'!$I$9="","",'יעדים משרדיים ותקשובים'!$I$9)</f>
        <v>pmo</v>
      </c>
      <c r="C573" s="26">
        <f>ROWS($C$7:$C572)</f>
        <v>566</v>
      </c>
      <c r="D573" s="26" t="str">
        <f>IF(E573="","",INDEX('פעילויות המשרד'!$D$8:$D$150,MATCH(E573,'פעילויות המשרד'!$E$8:$E$150,0)))</f>
        <v/>
      </c>
      <c r="E573" s="17"/>
      <c r="F573" s="26" t="str">
        <f>IF(G573="","",COUNTIFS($D$8:$D573,$D573))</f>
        <v/>
      </c>
      <c r="G573" s="344" t="str">
        <f>IF(OR($E573="",$H573=""),"",IFERROR(CONCATENATE($D573,".",COUNTIFS($D$8:$D573,$D573)),"טעות בהזנה"))</f>
        <v/>
      </c>
      <c r="H573" s="99"/>
      <c r="I573" s="275" t="str">
        <f>IF($E573="","",IF($D573="","",INDEX('פעילויות המשרד'!G:G,MATCH($D573,'פעילויות המשרד'!$D:$D,0))))</f>
        <v/>
      </c>
      <c r="J573" s="275" t="str">
        <f>IF($E573="","",IF($D573="","",INDEX('פעילויות המשרד'!H:H,MATCH($D573,'פעילויות המשרד'!$D:$D,0))))</f>
        <v/>
      </c>
      <c r="K573" s="275" t="str">
        <f>IF($E573="","",IF($D573="","",INDEX('פעילויות המשרד'!K:K,MATCH($D573,'פעילויות המשרד'!$D:$D,0))))</f>
        <v/>
      </c>
      <c r="L573" s="275" t="str">
        <f>IF($E573="","",IF($D573="","",INDEX('פעילויות המשרד'!L:L,MATCH($D573,'פעילויות המשרד'!$D:$D,0))))</f>
        <v/>
      </c>
      <c r="M573" s="275" t="str">
        <f>IF($E573="","",IF($D573="","",INDEX('פעילויות המשרד'!X:X,MATCH($D573,'פעילויות המשרד'!$D:$D,0))))</f>
        <v/>
      </c>
      <c r="N573" s="102"/>
      <c r="O573" s="102"/>
      <c r="P573" s="100"/>
      <c r="Q573" s="100"/>
      <c r="R573" s="98"/>
      <c r="S573" s="101"/>
      <c r="T573" s="99"/>
      <c r="U573" s="103"/>
      <c r="V573" s="99"/>
      <c r="W573" s="103"/>
      <c r="X573" s="99"/>
      <c r="Y573" s="103"/>
      <c r="Z573" s="99"/>
      <c r="AA573" s="103"/>
      <c r="AB573" s="99"/>
      <c r="AC573" s="103"/>
      <c r="AD573" s="121" t="str">
        <f t="shared" si="33"/>
        <v/>
      </c>
      <c r="AE573" s="17"/>
      <c r="AI573" s="26">
        <f>ROWS($AI$7:$AI572)</f>
        <v>566</v>
      </c>
      <c r="AJ573" s="85" t="str">
        <f>IF(OR($T573="",$G573=""),"",MAX($AJ$7:$AN572)+1)</f>
        <v/>
      </c>
      <c r="AK573" s="85" t="str">
        <f>IF(OR(V573="",$G573=""),"",MAX($AJ$7:$AN572,$AJ573:AJ573)+1)</f>
        <v/>
      </c>
      <c r="AL573" s="85" t="str">
        <f>IF(OR(X573="",$G573=""),"",MAX($AJ$7:$AN572,$AJ573:AK573)+1)</f>
        <v/>
      </c>
      <c r="AM573" s="85" t="str">
        <f>IF(OR(Z573="",$G573=""),"",MAX($AJ$7:$AN572,$AJ573:AL573)+1)</f>
        <v/>
      </c>
      <c r="AN573" s="85" t="str">
        <f>IF(OR(AB573="",$G573=""),"",MAX($AJ$7:$AN572,$AJ573:AM573)+1)</f>
        <v/>
      </c>
      <c r="AP573" s="85" t="str">
        <f>IF($G573="","",MAX($AP$7:$AP572)+1)</f>
        <v/>
      </c>
      <c r="AQ573" s="85" t="str">
        <f>IF($G573="","",IF($Q573="","",RANK($Q573,$Q$8:$Q$1000,1)+COUNTIFS($Q$8:$Q573,$Q573)-1))</f>
        <v/>
      </c>
      <c r="AR573" s="85" t="str">
        <f>IF($G573="","",IF($AW573="","",RANK($AW573,$AW$8:$AW$1000,1)+COUNTIFS($AW$8:$AW573,$AW573)-1))</f>
        <v/>
      </c>
      <c r="AS573" s="85" t="str">
        <f>IF($G573="","",IF($AX573="","",RANK($AX573,$AX$8:$AX$1000,1)+COUNTIFS($AX$8:$AX573,$AX573)-1))</f>
        <v/>
      </c>
      <c r="AU573" s="85" t="str">
        <f t="shared" si="34"/>
        <v/>
      </c>
      <c r="AW573" s="209" t="str">
        <f t="shared" ca="1" si="32"/>
        <v/>
      </c>
      <c r="AX573" s="209" t="str">
        <f t="shared" ca="1" si="35"/>
        <v/>
      </c>
    </row>
    <row r="574" spans="1:50">
      <c r="A574" s="20" t="str">
        <f>IF('יעדים משרדיים ותקשובים'!$E$7="","",'יעדים משרדיים ותקשובים'!$E$7)</f>
        <v>משרד ראש הממשלה</v>
      </c>
      <c r="B574" s="20" t="str">
        <f>IF('יעדים משרדיים ותקשובים'!$I$9="","",'יעדים משרדיים ותקשובים'!$I$9)</f>
        <v>pmo</v>
      </c>
      <c r="C574" s="26">
        <f>ROWS($C$7:$C573)</f>
        <v>567</v>
      </c>
      <c r="D574" s="26" t="str">
        <f>IF(E574="","",INDEX('פעילויות המשרד'!$D$8:$D$150,MATCH(E574,'פעילויות המשרד'!$E$8:$E$150,0)))</f>
        <v/>
      </c>
      <c r="E574" s="17"/>
      <c r="F574" s="26" t="str">
        <f>IF(G574="","",COUNTIFS($D$8:$D574,$D574))</f>
        <v/>
      </c>
      <c r="G574" s="344" t="str">
        <f>IF(OR($E574="",$H574=""),"",IFERROR(CONCATENATE($D574,".",COUNTIFS($D$8:$D574,$D574)),"טעות בהזנה"))</f>
        <v/>
      </c>
      <c r="H574" s="99"/>
      <c r="I574" s="275" t="str">
        <f>IF($E574="","",IF($D574="","",INDEX('פעילויות המשרד'!G:G,MATCH($D574,'פעילויות המשרד'!$D:$D,0))))</f>
        <v/>
      </c>
      <c r="J574" s="275" t="str">
        <f>IF($E574="","",IF($D574="","",INDEX('פעילויות המשרד'!H:H,MATCH($D574,'פעילויות המשרד'!$D:$D,0))))</f>
        <v/>
      </c>
      <c r="K574" s="275" t="str">
        <f>IF($E574="","",IF($D574="","",INDEX('פעילויות המשרד'!K:K,MATCH($D574,'פעילויות המשרד'!$D:$D,0))))</f>
        <v/>
      </c>
      <c r="L574" s="275" t="str">
        <f>IF($E574="","",IF($D574="","",INDEX('פעילויות המשרד'!L:L,MATCH($D574,'פעילויות המשרד'!$D:$D,0))))</f>
        <v/>
      </c>
      <c r="M574" s="275" t="str">
        <f>IF($E574="","",IF($D574="","",INDEX('פעילויות המשרד'!X:X,MATCH($D574,'פעילויות המשרד'!$D:$D,0))))</f>
        <v/>
      </c>
      <c r="N574" s="102"/>
      <c r="O574" s="102"/>
      <c r="P574" s="100"/>
      <c r="Q574" s="100"/>
      <c r="R574" s="98"/>
      <c r="S574" s="101"/>
      <c r="T574" s="99"/>
      <c r="U574" s="103"/>
      <c r="V574" s="99"/>
      <c r="W574" s="103"/>
      <c r="X574" s="99"/>
      <c r="Y574" s="103"/>
      <c r="Z574" s="99"/>
      <c r="AA574" s="103"/>
      <c r="AB574" s="99"/>
      <c r="AC574" s="103"/>
      <c r="AD574" s="121" t="str">
        <f t="shared" si="33"/>
        <v/>
      </c>
      <c r="AE574" s="17"/>
      <c r="AI574" s="26">
        <f>ROWS($AI$7:$AI573)</f>
        <v>567</v>
      </c>
      <c r="AJ574" s="85" t="str">
        <f>IF(OR($T574="",$G574=""),"",MAX($AJ$7:$AN573)+1)</f>
        <v/>
      </c>
      <c r="AK574" s="85" t="str">
        <f>IF(OR(V574="",$G574=""),"",MAX($AJ$7:$AN573,$AJ574:AJ574)+1)</f>
        <v/>
      </c>
      <c r="AL574" s="85" t="str">
        <f>IF(OR(X574="",$G574=""),"",MAX($AJ$7:$AN573,$AJ574:AK574)+1)</f>
        <v/>
      </c>
      <c r="AM574" s="85" t="str">
        <f>IF(OR(Z574="",$G574=""),"",MAX($AJ$7:$AN573,$AJ574:AL574)+1)</f>
        <v/>
      </c>
      <c r="AN574" s="85" t="str">
        <f>IF(OR(AB574="",$G574=""),"",MAX($AJ$7:$AN573,$AJ574:AM574)+1)</f>
        <v/>
      </c>
      <c r="AP574" s="85" t="str">
        <f>IF($G574="","",MAX($AP$7:$AP573)+1)</f>
        <v/>
      </c>
      <c r="AQ574" s="85" t="str">
        <f>IF($G574="","",IF($Q574="","",RANK($Q574,$Q$8:$Q$1000,1)+COUNTIFS($Q$8:$Q574,$Q574)-1))</f>
        <v/>
      </c>
      <c r="AR574" s="85" t="str">
        <f>IF($G574="","",IF($AW574="","",RANK($AW574,$AW$8:$AW$1000,1)+COUNTIFS($AW$8:$AW574,$AW574)-1))</f>
        <v/>
      </c>
      <c r="AS574" s="85" t="str">
        <f>IF($G574="","",IF($AX574="","",RANK($AX574,$AX$8:$AX$1000,1)+COUNTIFS($AX$8:$AX574,$AX574)-1))</f>
        <v/>
      </c>
      <c r="AU574" s="85" t="str">
        <f t="shared" si="34"/>
        <v/>
      </c>
      <c r="AW574" s="209" t="str">
        <f t="shared" ca="1" si="32"/>
        <v/>
      </c>
      <c r="AX574" s="209" t="str">
        <f t="shared" ca="1" si="35"/>
        <v/>
      </c>
    </row>
    <row r="575" spans="1:50">
      <c r="A575" s="20" t="str">
        <f>IF('יעדים משרדיים ותקשובים'!$E$7="","",'יעדים משרדיים ותקשובים'!$E$7)</f>
        <v>משרד ראש הממשלה</v>
      </c>
      <c r="B575" s="20" t="str">
        <f>IF('יעדים משרדיים ותקשובים'!$I$9="","",'יעדים משרדיים ותקשובים'!$I$9)</f>
        <v>pmo</v>
      </c>
      <c r="C575" s="26">
        <f>ROWS($C$7:$C574)</f>
        <v>568</v>
      </c>
      <c r="D575" s="26" t="str">
        <f>IF(E575="","",INDEX('פעילויות המשרד'!$D$8:$D$150,MATCH(E575,'פעילויות המשרד'!$E$8:$E$150,0)))</f>
        <v/>
      </c>
      <c r="E575" s="17"/>
      <c r="F575" s="26" t="str">
        <f>IF(G575="","",COUNTIFS($D$8:$D575,$D575))</f>
        <v/>
      </c>
      <c r="G575" s="344" t="str">
        <f>IF(OR($E575="",$H575=""),"",IFERROR(CONCATENATE($D575,".",COUNTIFS($D$8:$D575,$D575)),"טעות בהזנה"))</f>
        <v/>
      </c>
      <c r="H575" s="99"/>
      <c r="I575" s="275" t="str">
        <f>IF($E575="","",IF($D575="","",INDEX('פעילויות המשרד'!G:G,MATCH($D575,'פעילויות המשרד'!$D:$D,0))))</f>
        <v/>
      </c>
      <c r="J575" s="275" t="str">
        <f>IF($E575="","",IF($D575="","",INDEX('פעילויות המשרד'!H:H,MATCH($D575,'פעילויות המשרד'!$D:$D,0))))</f>
        <v/>
      </c>
      <c r="K575" s="275" t="str">
        <f>IF($E575="","",IF($D575="","",INDEX('פעילויות המשרד'!K:K,MATCH($D575,'פעילויות המשרד'!$D:$D,0))))</f>
        <v/>
      </c>
      <c r="L575" s="275" t="str">
        <f>IF($E575="","",IF($D575="","",INDEX('פעילויות המשרד'!L:L,MATCH($D575,'פעילויות המשרד'!$D:$D,0))))</f>
        <v/>
      </c>
      <c r="M575" s="275" t="str">
        <f>IF($E575="","",IF($D575="","",INDEX('פעילויות המשרד'!X:X,MATCH($D575,'פעילויות המשרד'!$D:$D,0))))</f>
        <v/>
      </c>
      <c r="N575" s="102"/>
      <c r="O575" s="102"/>
      <c r="P575" s="100"/>
      <c r="Q575" s="100"/>
      <c r="R575" s="98"/>
      <c r="S575" s="101"/>
      <c r="T575" s="99"/>
      <c r="U575" s="103"/>
      <c r="V575" s="99"/>
      <c r="W575" s="103"/>
      <c r="X575" s="99"/>
      <c r="Y575" s="103"/>
      <c r="Z575" s="99"/>
      <c r="AA575" s="103"/>
      <c r="AB575" s="99"/>
      <c r="AC575" s="103"/>
      <c r="AD575" s="121" t="str">
        <f t="shared" si="33"/>
        <v/>
      </c>
      <c r="AE575" s="17"/>
      <c r="AI575" s="26">
        <f>ROWS($AI$7:$AI574)</f>
        <v>568</v>
      </c>
      <c r="AJ575" s="85" t="str">
        <f>IF(OR($T575="",$G575=""),"",MAX($AJ$7:$AN574)+1)</f>
        <v/>
      </c>
      <c r="AK575" s="85" t="str">
        <f>IF(OR(V575="",$G575=""),"",MAX($AJ$7:$AN574,$AJ575:AJ575)+1)</f>
        <v/>
      </c>
      <c r="AL575" s="85" t="str">
        <f>IF(OR(X575="",$G575=""),"",MAX($AJ$7:$AN574,$AJ575:AK575)+1)</f>
        <v/>
      </c>
      <c r="AM575" s="85" t="str">
        <f>IF(OR(Z575="",$G575=""),"",MAX($AJ$7:$AN574,$AJ575:AL575)+1)</f>
        <v/>
      </c>
      <c r="AN575" s="85" t="str">
        <f>IF(OR(AB575="",$G575=""),"",MAX($AJ$7:$AN574,$AJ575:AM575)+1)</f>
        <v/>
      </c>
      <c r="AP575" s="85" t="str">
        <f>IF($G575="","",MAX($AP$7:$AP574)+1)</f>
        <v/>
      </c>
      <c r="AQ575" s="85" t="str">
        <f>IF($G575="","",IF($Q575="","",RANK($Q575,$Q$8:$Q$1000,1)+COUNTIFS($Q$8:$Q575,$Q575)-1))</f>
        <v/>
      </c>
      <c r="AR575" s="85" t="str">
        <f>IF($G575="","",IF($AW575="","",RANK($AW575,$AW$8:$AW$1000,1)+COUNTIFS($AW$8:$AW575,$AW575)-1))</f>
        <v/>
      </c>
      <c r="AS575" s="85" t="str">
        <f>IF($G575="","",IF($AX575="","",RANK($AX575,$AX$8:$AX$1000,1)+COUNTIFS($AX$8:$AX575,$AX575)-1))</f>
        <v/>
      </c>
      <c r="AU575" s="85" t="str">
        <f t="shared" si="34"/>
        <v/>
      </c>
      <c r="AW575" s="209" t="str">
        <f t="shared" ca="1" si="32"/>
        <v/>
      </c>
      <c r="AX575" s="209" t="str">
        <f t="shared" ca="1" si="35"/>
        <v/>
      </c>
    </row>
    <row r="576" spans="1:50">
      <c r="A576" s="20" t="str">
        <f>IF('יעדים משרדיים ותקשובים'!$E$7="","",'יעדים משרדיים ותקשובים'!$E$7)</f>
        <v>משרד ראש הממשלה</v>
      </c>
      <c r="B576" s="20" t="str">
        <f>IF('יעדים משרדיים ותקשובים'!$I$9="","",'יעדים משרדיים ותקשובים'!$I$9)</f>
        <v>pmo</v>
      </c>
      <c r="C576" s="26">
        <f>ROWS($C$7:$C575)</f>
        <v>569</v>
      </c>
      <c r="D576" s="26" t="str">
        <f>IF(E576="","",INDEX('פעילויות המשרד'!$D$8:$D$150,MATCH(E576,'פעילויות המשרד'!$E$8:$E$150,0)))</f>
        <v/>
      </c>
      <c r="E576" s="17"/>
      <c r="F576" s="26" t="str">
        <f>IF(G576="","",COUNTIFS($D$8:$D576,$D576))</f>
        <v/>
      </c>
      <c r="G576" s="344" t="str">
        <f>IF(OR($E576="",$H576=""),"",IFERROR(CONCATENATE($D576,".",COUNTIFS($D$8:$D576,$D576)),"טעות בהזנה"))</f>
        <v/>
      </c>
      <c r="H576" s="99"/>
      <c r="I576" s="275" t="str">
        <f>IF($E576="","",IF($D576="","",INDEX('פעילויות המשרד'!G:G,MATCH($D576,'פעילויות המשרד'!$D:$D,0))))</f>
        <v/>
      </c>
      <c r="J576" s="275" t="str">
        <f>IF($E576="","",IF($D576="","",INDEX('פעילויות המשרד'!H:H,MATCH($D576,'פעילויות המשרד'!$D:$D,0))))</f>
        <v/>
      </c>
      <c r="K576" s="275" t="str">
        <f>IF($E576="","",IF($D576="","",INDEX('פעילויות המשרד'!K:K,MATCH($D576,'פעילויות המשרד'!$D:$D,0))))</f>
        <v/>
      </c>
      <c r="L576" s="275" t="str">
        <f>IF($E576="","",IF($D576="","",INDEX('פעילויות המשרד'!L:L,MATCH($D576,'פעילויות המשרד'!$D:$D,0))))</f>
        <v/>
      </c>
      <c r="M576" s="275" t="str">
        <f>IF($E576="","",IF($D576="","",INDEX('פעילויות המשרד'!X:X,MATCH($D576,'פעילויות המשרד'!$D:$D,0))))</f>
        <v/>
      </c>
      <c r="N576" s="102"/>
      <c r="O576" s="102"/>
      <c r="P576" s="100"/>
      <c r="Q576" s="100"/>
      <c r="R576" s="98"/>
      <c r="S576" s="101"/>
      <c r="T576" s="99"/>
      <c r="U576" s="103"/>
      <c r="V576" s="99"/>
      <c r="W576" s="103"/>
      <c r="X576" s="99"/>
      <c r="Y576" s="103"/>
      <c r="Z576" s="99"/>
      <c r="AA576" s="103"/>
      <c r="AB576" s="99"/>
      <c r="AC576" s="103"/>
      <c r="AD576" s="121" t="str">
        <f t="shared" si="33"/>
        <v/>
      </c>
      <c r="AE576" s="17"/>
      <c r="AI576" s="26">
        <f>ROWS($AI$7:$AI575)</f>
        <v>569</v>
      </c>
      <c r="AJ576" s="85" t="str">
        <f>IF(OR($T576="",$G576=""),"",MAX($AJ$7:$AN575)+1)</f>
        <v/>
      </c>
      <c r="AK576" s="85" t="str">
        <f>IF(OR(V576="",$G576=""),"",MAX($AJ$7:$AN575,$AJ576:AJ576)+1)</f>
        <v/>
      </c>
      <c r="AL576" s="85" t="str">
        <f>IF(OR(X576="",$G576=""),"",MAX($AJ$7:$AN575,$AJ576:AK576)+1)</f>
        <v/>
      </c>
      <c r="AM576" s="85" t="str">
        <f>IF(OR(Z576="",$G576=""),"",MAX($AJ$7:$AN575,$AJ576:AL576)+1)</f>
        <v/>
      </c>
      <c r="AN576" s="85" t="str">
        <f>IF(OR(AB576="",$G576=""),"",MAX($AJ$7:$AN575,$AJ576:AM576)+1)</f>
        <v/>
      </c>
      <c r="AP576" s="85" t="str">
        <f>IF($G576="","",MAX($AP$7:$AP575)+1)</f>
        <v/>
      </c>
      <c r="AQ576" s="85" t="str">
        <f>IF($G576="","",IF($Q576="","",RANK($Q576,$Q$8:$Q$1000,1)+COUNTIFS($Q$8:$Q576,$Q576)-1))</f>
        <v/>
      </c>
      <c r="AR576" s="85" t="str">
        <f>IF($G576="","",IF($AW576="","",RANK($AW576,$AW$8:$AW$1000,1)+COUNTIFS($AW$8:$AW576,$AW576)-1))</f>
        <v/>
      </c>
      <c r="AS576" s="85" t="str">
        <f>IF($G576="","",IF($AX576="","",RANK($AX576,$AX$8:$AX$1000,1)+COUNTIFS($AX$8:$AX576,$AX576)-1))</f>
        <v/>
      </c>
      <c r="AU576" s="85" t="str">
        <f t="shared" si="34"/>
        <v/>
      </c>
      <c r="AW576" s="209" t="str">
        <f t="shared" ca="1" si="32"/>
        <v/>
      </c>
      <c r="AX576" s="209" t="str">
        <f t="shared" ca="1" si="35"/>
        <v/>
      </c>
    </row>
    <row r="577" spans="1:50">
      <c r="A577" s="20" t="str">
        <f>IF('יעדים משרדיים ותקשובים'!$E$7="","",'יעדים משרדיים ותקשובים'!$E$7)</f>
        <v>משרד ראש הממשלה</v>
      </c>
      <c r="B577" s="20" t="str">
        <f>IF('יעדים משרדיים ותקשובים'!$I$9="","",'יעדים משרדיים ותקשובים'!$I$9)</f>
        <v>pmo</v>
      </c>
      <c r="C577" s="26">
        <f>ROWS($C$7:$C576)</f>
        <v>570</v>
      </c>
      <c r="D577" s="26" t="str">
        <f>IF(E577="","",INDEX('פעילויות המשרד'!$D$8:$D$150,MATCH(E577,'פעילויות המשרד'!$E$8:$E$150,0)))</f>
        <v/>
      </c>
      <c r="E577" s="17"/>
      <c r="F577" s="26" t="str">
        <f>IF(G577="","",COUNTIFS($D$8:$D577,$D577))</f>
        <v/>
      </c>
      <c r="G577" s="344" t="str">
        <f>IF(OR($E577="",$H577=""),"",IFERROR(CONCATENATE($D577,".",COUNTIFS($D$8:$D577,$D577)),"טעות בהזנה"))</f>
        <v/>
      </c>
      <c r="H577" s="99"/>
      <c r="I577" s="275" t="str">
        <f>IF($E577="","",IF($D577="","",INDEX('פעילויות המשרד'!G:G,MATCH($D577,'פעילויות המשרד'!$D:$D,0))))</f>
        <v/>
      </c>
      <c r="J577" s="275" t="str">
        <f>IF($E577="","",IF($D577="","",INDEX('פעילויות המשרד'!H:H,MATCH($D577,'פעילויות המשרד'!$D:$D,0))))</f>
        <v/>
      </c>
      <c r="K577" s="275" t="str">
        <f>IF($E577="","",IF($D577="","",INDEX('פעילויות המשרד'!K:K,MATCH($D577,'פעילויות המשרד'!$D:$D,0))))</f>
        <v/>
      </c>
      <c r="L577" s="275" t="str">
        <f>IF($E577="","",IF($D577="","",INDEX('פעילויות המשרד'!L:L,MATCH($D577,'פעילויות המשרד'!$D:$D,0))))</f>
        <v/>
      </c>
      <c r="M577" s="275" t="str">
        <f>IF($E577="","",IF($D577="","",INDEX('פעילויות המשרד'!X:X,MATCH($D577,'פעילויות המשרד'!$D:$D,0))))</f>
        <v/>
      </c>
      <c r="N577" s="102"/>
      <c r="O577" s="102"/>
      <c r="P577" s="100"/>
      <c r="Q577" s="100"/>
      <c r="R577" s="98"/>
      <c r="S577" s="101"/>
      <c r="T577" s="99"/>
      <c r="U577" s="103"/>
      <c r="V577" s="99"/>
      <c r="W577" s="103"/>
      <c r="X577" s="99"/>
      <c r="Y577" s="103"/>
      <c r="Z577" s="99"/>
      <c r="AA577" s="103"/>
      <c r="AB577" s="99"/>
      <c r="AC577" s="103"/>
      <c r="AD577" s="121" t="str">
        <f t="shared" si="33"/>
        <v/>
      </c>
      <c r="AE577" s="17"/>
      <c r="AI577" s="26">
        <f>ROWS($AI$7:$AI576)</f>
        <v>570</v>
      </c>
      <c r="AJ577" s="85" t="str">
        <f>IF(OR($T577="",$G577=""),"",MAX($AJ$7:$AN576)+1)</f>
        <v/>
      </c>
      <c r="AK577" s="85" t="str">
        <f>IF(OR(V577="",$G577=""),"",MAX($AJ$7:$AN576,$AJ577:AJ577)+1)</f>
        <v/>
      </c>
      <c r="AL577" s="85" t="str">
        <f>IF(OR(X577="",$G577=""),"",MAX($AJ$7:$AN576,$AJ577:AK577)+1)</f>
        <v/>
      </c>
      <c r="AM577" s="85" t="str">
        <f>IF(OR(Z577="",$G577=""),"",MAX($AJ$7:$AN576,$AJ577:AL577)+1)</f>
        <v/>
      </c>
      <c r="AN577" s="85" t="str">
        <f>IF(OR(AB577="",$G577=""),"",MAX($AJ$7:$AN576,$AJ577:AM577)+1)</f>
        <v/>
      </c>
      <c r="AP577" s="85" t="str">
        <f>IF($G577="","",MAX($AP$7:$AP576)+1)</f>
        <v/>
      </c>
      <c r="AQ577" s="85" t="str">
        <f>IF($G577="","",IF($Q577="","",RANK($Q577,$Q$8:$Q$1000,1)+COUNTIFS($Q$8:$Q577,$Q577)-1))</f>
        <v/>
      </c>
      <c r="AR577" s="85" t="str">
        <f>IF($G577="","",IF($AW577="","",RANK($AW577,$AW$8:$AW$1000,1)+COUNTIFS($AW$8:$AW577,$AW577)-1))</f>
        <v/>
      </c>
      <c r="AS577" s="85" t="str">
        <f>IF($G577="","",IF($AX577="","",RANK($AX577,$AX$8:$AX$1000,1)+COUNTIFS($AX$8:$AX577,$AX577)-1))</f>
        <v/>
      </c>
      <c r="AU577" s="85" t="str">
        <f t="shared" si="34"/>
        <v/>
      </c>
      <c r="AW577" s="209" t="str">
        <f t="shared" ref="AW577:AW587" ca="1" si="36">IF($G577="","",IF($Q577="","",IF(AND($S577&lt;1,$Q587&gt;TODAY()),$Q577,"")))</f>
        <v/>
      </c>
      <c r="AX577" s="209" t="str">
        <f t="shared" ca="1" si="35"/>
        <v/>
      </c>
    </row>
    <row r="578" spans="1:50">
      <c r="A578" s="20" t="str">
        <f>IF('יעדים משרדיים ותקשובים'!$E$7="","",'יעדים משרדיים ותקשובים'!$E$7)</f>
        <v>משרד ראש הממשלה</v>
      </c>
      <c r="B578" s="20" t="str">
        <f>IF('יעדים משרדיים ותקשובים'!$I$9="","",'יעדים משרדיים ותקשובים'!$I$9)</f>
        <v>pmo</v>
      </c>
      <c r="C578" s="26">
        <f>ROWS($C$7:$C577)</f>
        <v>571</v>
      </c>
      <c r="D578" s="26" t="str">
        <f>IF(E578="","",INDEX('פעילויות המשרד'!$D$8:$D$150,MATCH(E578,'פעילויות המשרד'!$E$8:$E$150,0)))</f>
        <v/>
      </c>
      <c r="E578" s="17"/>
      <c r="F578" s="26" t="str">
        <f>IF(G578="","",COUNTIFS($D$8:$D578,$D578))</f>
        <v/>
      </c>
      <c r="G578" s="344" t="str">
        <f>IF(OR($E578="",$H578=""),"",IFERROR(CONCATENATE($D578,".",COUNTIFS($D$8:$D578,$D578)),"טעות בהזנה"))</f>
        <v/>
      </c>
      <c r="H578" s="99"/>
      <c r="I578" s="275" t="str">
        <f>IF($E578="","",IF($D578="","",INDEX('פעילויות המשרד'!G:G,MATCH($D578,'פעילויות המשרד'!$D:$D,0))))</f>
        <v/>
      </c>
      <c r="J578" s="275" t="str">
        <f>IF($E578="","",IF($D578="","",INDEX('פעילויות המשרד'!H:H,MATCH($D578,'פעילויות המשרד'!$D:$D,0))))</f>
        <v/>
      </c>
      <c r="K578" s="275" t="str">
        <f>IF($E578="","",IF($D578="","",INDEX('פעילויות המשרד'!K:K,MATCH($D578,'פעילויות המשרד'!$D:$D,0))))</f>
        <v/>
      </c>
      <c r="L578" s="275" t="str">
        <f>IF($E578="","",IF($D578="","",INDEX('פעילויות המשרד'!L:L,MATCH($D578,'פעילויות המשרד'!$D:$D,0))))</f>
        <v/>
      </c>
      <c r="M578" s="275" t="str">
        <f>IF($E578="","",IF($D578="","",INDEX('פעילויות המשרד'!X:X,MATCH($D578,'פעילויות המשרד'!$D:$D,0))))</f>
        <v/>
      </c>
      <c r="N578" s="99"/>
      <c r="O578" s="99"/>
      <c r="P578" s="100"/>
      <c r="Q578" s="100"/>
      <c r="R578" s="98"/>
      <c r="S578" s="101"/>
      <c r="T578" s="99"/>
      <c r="U578" s="103"/>
      <c r="V578" s="99"/>
      <c r="W578" s="103"/>
      <c r="X578" s="99"/>
      <c r="Y578" s="103"/>
      <c r="Z578" s="99"/>
      <c r="AA578" s="103"/>
      <c r="AB578" s="99"/>
      <c r="AC578" s="103"/>
      <c r="AD578" s="121" t="str">
        <f t="shared" si="33"/>
        <v/>
      </c>
      <c r="AE578" s="92"/>
      <c r="AI578" s="26">
        <f>ROWS($AI$7:$AI577)</f>
        <v>571</v>
      </c>
      <c r="AJ578" s="85" t="str">
        <f>IF(OR($T578="",$G578=""),"",MAX($AJ$7:$AN577)+1)</f>
        <v/>
      </c>
      <c r="AK578" s="85" t="str">
        <f>IF(OR(V578="",$G578=""),"",MAX($AJ$7:$AN577,$AJ578:AJ578)+1)</f>
        <v/>
      </c>
      <c r="AL578" s="85" t="str">
        <f>IF(OR(X578="",$G578=""),"",MAX($AJ$7:$AN577,$AJ578:AK578)+1)</f>
        <v/>
      </c>
      <c r="AM578" s="85" t="str">
        <f>IF(OR(Z578="",$G578=""),"",MAX($AJ$7:$AN577,$AJ578:AL578)+1)</f>
        <v/>
      </c>
      <c r="AN578" s="85" t="str">
        <f>IF(OR(AB578="",$G578=""),"",MAX($AJ$7:$AN577,$AJ578:AM578)+1)</f>
        <v/>
      </c>
      <c r="AP578" s="85" t="str">
        <f>IF($G578="","",MAX($AP$7:$AP577)+1)</f>
        <v/>
      </c>
      <c r="AQ578" s="85" t="str">
        <f>IF($G578="","",IF($Q578="","",RANK($Q578,$Q$8:$Q$1000,1)+COUNTIFS($Q$8:$Q578,$Q578)-1))</f>
        <v/>
      </c>
      <c r="AR578" s="85" t="str">
        <f>IF($G578="","",IF($AW578="","",RANK($AW578,$AW$8:$AW$1000,1)+COUNTIFS($AW$8:$AW578,$AW578)-1))</f>
        <v/>
      </c>
      <c r="AS578" s="85" t="str">
        <f>IF($G578="","",IF($AX578="","",RANK($AX578,$AX$8:$AX$1000,1)+COUNTIFS($AX$8:$AX578,$AX578)-1))</f>
        <v/>
      </c>
      <c r="AU578" s="85" t="str">
        <f t="shared" si="34"/>
        <v/>
      </c>
      <c r="AW578" s="209" t="str">
        <f ca="1">IF($G578="","",IF($Q578="","",IF(AND($S578&lt;1,$Q578&lt;TODAY()),$Q578,"")))</f>
        <v/>
      </c>
      <c r="AX578" s="209" t="str">
        <f t="shared" ca="1" si="35"/>
        <v/>
      </c>
    </row>
    <row r="579" spans="1:50">
      <c r="A579" s="20" t="str">
        <f>IF('יעדים משרדיים ותקשובים'!$E$7="","",'יעדים משרדיים ותקשובים'!$E$7)</f>
        <v>משרד ראש הממשלה</v>
      </c>
      <c r="B579" s="20" t="str">
        <f>IF('יעדים משרדיים ותקשובים'!$I$9="","",'יעדים משרדיים ותקשובים'!$I$9)</f>
        <v>pmo</v>
      </c>
      <c r="C579" s="26">
        <f>ROWS($C$7:$C578)</f>
        <v>572</v>
      </c>
      <c r="D579" s="26" t="str">
        <f>IF(E579="","",INDEX('פעילויות המשרד'!$D$8:$D$150,MATCH(E579,'פעילויות המשרד'!$E$8:$E$150,0)))</f>
        <v/>
      </c>
      <c r="E579" s="17"/>
      <c r="F579" s="26" t="str">
        <f>IF(G579="","",COUNTIFS($D$8:$D579,$D579))</f>
        <v/>
      </c>
      <c r="G579" s="344" t="str">
        <f>IF(OR($E579="",$H579=""),"",IFERROR(CONCATENATE($D579,".",COUNTIFS($D$8:$D579,$D579)),"טעות בהזנה"))</f>
        <v/>
      </c>
      <c r="H579" s="99"/>
      <c r="I579" s="275" t="str">
        <f>IF($E579="","",IF($D579="","",INDEX('פעילויות המשרד'!G:G,MATCH($D579,'פעילויות המשרד'!$D:$D,0))))</f>
        <v/>
      </c>
      <c r="J579" s="275" t="str">
        <f>IF($E579="","",IF($D579="","",INDEX('פעילויות המשרד'!H:H,MATCH($D579,'פעילויות המשרד'!$D:$D,0))))</f>
        <v/>
      </c>
      <c r="K579" s="275" t="str">
        <f>IF($E579="","",IF($D579="","",INDEX('פעילויות המשרד'!K:K,MATCH($D579,'פעילויות המשרד'!$D:$D,0))))</f>
        <v/>
      </c>
      <c r="L579" s="275" t="str">
        <f>IF($E579="","",IF($D579="","",INDEX('פעילויות המשרד'!L:L,MATCH($D579,'פעילויות המשרד'!$D:$D,0))))</f>
        <v/>
      </c>
      <c r="M579" s="275" t="str">
        <f>IF($E579="","",IF($D579="","",INDEX('פעילויות המשרד'!X:X,MATCH($D579,'פעילויות המשרד'!$D:$D,0))))</f>
        <v/>
      </c>
      <c r="N579" s="99"/>
      <c r="O579" s="99"/>
      <c r="P579" s="100"/>
      <c r="Q579" s="100"/>
      <c r="R579" s="98"/>
      <c r="S579" s="101"/>
      <c r="T579" s="99"/>
      <c r="U579" s="103"/>
      <c r="V579" s="99"/>
      <c r="W579" s="103"/>
      <c r="X579" s="99"/>
      <c r="Y579" s="103"/>
      <c r="Z579" s="99"/>
      <c r="AA579" s="103"/>
      <c r="AB579" s="99"/>
      <c r="AC579" s="103"/>
      <c r="AD579" s="121" t="str">
        <f t="shared" si="33"/>
        <v/>
      </c>
      <c r="AE579" s="92"/>
      <c r="AI579" s="26">
        <f>ROWS($AI$7:$AI578)</f>
        <v>572</v>
      </c>
      <c r="AJ579" s="85" t="str">
        <f>IF(OR($T579="",$G579=""),"",MAX($AJ$7:$AN578)+1)</f>
        <v/>
      </c>
      <c r="AK579" s="85" t="str">
        <f>IF(OR(V579="",$G579=""),"",MAX($AJ$7:$AN578,$AJ579:AJ579)+1)</f>
        <v/>
      </c>
      <c r="AL579" s="85" t="str">
        <f>IF(OR(X579="",$G579=""),"",MAX($AJ$7:$AN578,$AJ579:AK579)+1)</f>
        <v/>
      </c>
      <c r="AM579" s="85" t="str">
        <f>IF(OR(Z579="",$G579=""),"",MAX($AJ$7:$AN578,$AJ579:AL579)+1)</f>
        <v/>
      </c>
      <c r="AN579" s="85" t="str">
        <f>IF(OR(AB579="",$G579=""),"",MAX($AJ$7:$AN578,$AJ579:AM579)+1)</f>
        <v/>
      </c>
      <c r="AP579" s="85" t="str">
        <f>IF($G579="","",MAX($AP$7:$AP578)+1)</f>
        <v/>
      </c>
      <c r="AQ579" s="85" t="str">
        <f>IF($G579="","",IF($Q579="","",RANK($Q579,$Q$8:$Q$1000,1)+COUNTIFS($Q$8:$Q579,$Q579)-1))</f>
        <v/>
      </c>
      <c r="AR579" s="85" t="str">
        <f>IF($G579="","",IF($AW579="","",RANK($AW579,$AW$8:$AW$1000,1)+COUNTIFS($AW$8:$AW579,$AW579)-1))</f>
        <v/>
      </c>
      <c r="AS579" s="85" t="str">
        <f>IF($G579="","",IF($AX579="","",RANK($AX579,$AX$8:$AX$1000,1)+COUNTIFS($AX$8:$AX579,$AX579)-1))</f>
        <v/>
      </c>
      <c r="AU579" s="85" t="str">
        <f t="shared" si="34"/>
        <v/>
      </c>
      <c r="AW579" s="209" t="str">
        <f ca="1">IF($G579="","",IF($Q579="","",IF(AND($S579&lt;1,$Q579&lt;TODAY()),$Q579,"")))</f>
        <v/>
      </c>
      <c r="AX579" s="209" t="str">
        <f t="shared" ca="1" si="35"/>
        <v/>
      </c>
    </row>
    <row r="580" spans="1:50">
      <c r="A580" s="20" t="str">
        <f>IF('יעדים משרדיים ותקשובים'!$E$7="","",'יעדים משרדיים ותקשובים'!$E$7)</f>
        <v>משרד ראש הממשלה</v>
      </c>
      <c r="B580" s="20" t="str">
        <f>IF('יעדים משרדיים ותקשובים'!$I$9="","",'יעדים משרדיים ותקשובים'!$I$9)</f>
        <v>pmo</v>
      </c>
      <c r="C580" s="26">
        <f>ROWS($C$7:$C579)</f>
        <v>573</v>
      </c>
      <c r="D580" s="26" t="str">
        <f>IF(E580="","",INDEX('פעילויות המשרד'!$D$8:$D$150,MATCH(E580,'פעילויות המשרד'!$E$8:$E$150,0)))</f>
        <v/>
      </c>
      <c r="E580" s="17"/>
      <c r="F580" s="26" t="str">
        <f>IF(G580="","",COUNTIFS($D$8:$D580,$D580))</f>
        <v/>
      </c>
      <c r="G580" s="344" t="str">
        <f>IF(OR($E580="",$H580=""),"",IFERROR(CONCATENATE($D580,".",COUNTIFS($D$8:$D580,$D580)),"טעות בהזנה"))</f>
        <v/>
      </c>
      <c r="H580" s="99"/>
      <c r="I580" s="275" t="str">
        <f>IF($E580="","",IF($D580="","",INDEX('פעילויות המשרד'!G:G,MATCH($D580,'פעילויות המשרד'!$D:$D,0))))</f>
        <v/>
      </c>
      <c r="J580" s="275" t="str">
        <f>IF($E580="","",IF($D580="","",INDEX('פעילויות המשרד'!H:H,MATCH($D580,'פעילויות המשרד'!$D:$D,0))))</f>
        <v/>
      </c>
      <c r="K580" s="275" t="str">
        <f>IF($E580="","",IF($D580="","",INDEX('פעילויות המשרד'!K:K,MATCH($D580,'פעילויות המשרד'!$D:$D,0))))</f>
        <v/>
      </c>
      <c r="L580" s="275" t="str">
        <f>IF($E580="","",IF($D580="","",INDEX('פעילויות המשרד'!L:L,MATCH($D580,'פעילויות המשרד'!$D:$D,0))))</f>
        <v/>
      </c>
      <c r="M580" s="275" t="str">
        <f>IF($E580="","",IF($D580="","",INDEX('פעילויות המשרד'!X:X,MATCH($D580,'פעילויות המשרד'!$D:$D,0))))</f>
        <v/>
      </c>
      <c r="N580" s="99"/>
      <c r="O580" s="99"/>
      <c r="P580" s="100"/>
      <c r="Q580" s="100"/>
      <c r="R580" s="98"/>
      <c r="S580" s="101"/>
      <c r="T580" s="99"/>
      <c r="U580" s="103"/>
      <c r="V580" s="99"/>
      <c r="W580" s="103"/>
      <c r="X580" s="99"/>
      <c r="Y580" s="103"/>
      <c r="Z580" s="99"/>
      <c r="AA580" s="103"/>
      <c r="AB580" s="99"/>
      <c r="AC580" s="103"/>
      <c r="AD580" s="121" t="str">
        <f t="shared" si="33"/>
        <v/>
      </c>
      <c r="AE580" s="92"/>
      <c r="AI580" s="26">
        <f>ROWS($AI$7:$AI579)</f>
        <v>573</v>
      </c>
      <c r="AJ580" s="85" t="str">
        <f>IF(OR($T580="",$G580=""),"",MAX($AJ$7:$AN579)+1)</f>
        <v/>
      </c>
      <c r="AK580" s="85" t="str">
        <f>IF(OR(V580="",$G580=""),"",MAX($AJ$7:$AN579,$AJ580:AJ580)+1)</f>
        <v/>
      </c>
      <c r="AL580" s="85" t="str">
        <f>IF(OR(X580="",$G580=""),"",MAX($AJ$7:$AN579,$AJ580:AK580)+1)</f>
        <v/>
      </c>
      <c r="AM580" s="85" t="str">
        <f>IF(OR(Z580="",$G580=""),"",MAX($AJ$7:$AN579,$AJ580:AL580)+1)</f>
        <v/>
      </c>
      <c r="AN580" s="85" t="str">
        <f>IF(OR(AB580="",$G580=""),"",MAX($AJ$7:$AN579,$AJ580:AM580)+1)</f>
        <v/>
      </c>
      <c r="AP580" s="85" t="str">
        <f>IF($G580="","",MAX($AP$7:$AP579)+1)</f>
        <v/>
      </c>
      <c r="AQ580" s="85" t="str">
        <f>IF($G580="","",IF($Q580="","",RANK($Q580,$Q$8:$Q$1000,1)+COUNTIFS($Q$8:$Q580,$Q580)-1))</f>
        <v/>
      </c>
      <c r="AR580" s="85" t="str">
        <f>IF($G580="","",IF($AW580="","",RANK($AW580,$AW$8:$AW$1000,1)+COUNTIFS($AW$8:$AW580,$AW580)-1))</f>
        <v/>
      </c>
      <c r="AS580" s="85" t="str">
        <f>IF($G580="","",IF($AX580="","",RANK($AX580,$AX$8:$AX$1000,1)+COUNTIFS($AX$8:$AX580,$AX580)-1))</f>
        <v/>
      </c>
      <c r="AU580" s="85" t="str">
        <f t="shared" si="34"/>
        <v/>
      </c>
      <c r="AW580" s="209" t="str">
        <f ca="1">IF($G580="","",IF($Q580="","",IF(AND($S580&lt;1,$Q580&lt;TODAY()),$Q580,"")))</f>
        <v/>
      </c>
      <c r="AX580" s="209" t="str">
        <f t="shared" ca="1" si="35"/>
        <v/>
      </c>
    </row>
    <row r="581" spans="1:50">
      <c r="A581" s="20" t="str">
        <f>IF('יעדים משרדיים ותקשובים'!$E$7="","",'יעדים משרדיים ותקשובים'!$E$7)</f>
        <v>משרד ראש הממשלה</v>
      </c>
      <c r="B581" s="20" t="str">
        <f>IF('יעדים משרדיים ותקשובים'!$I$9="","",'יעדים משרדיים ותקשובים'!$I$9)</f>
        <v>pmo</v>
      </c>
      <c r="C581" s="26">
        <f>ROWS($C$7:$C580)</f>
        <v>574</v>
      </c>
      <c r="D581" s="26" t="str">
        <f>IF(E581="","",INDEX('פעילויות המשרד'!$D$8:$D$150,MATCH(E581,'פעילויות המשרד'!$E$8:$E$150,0)))</f>
        <v/>
      </c>
      <c r="E581" s="17"/>
      <c r="F581" s="26" t="str">
        <f>IF(G581="","",COUNTIFS($D$8:$D581,$D581))</f>
        <v/>
      </c>
      <c r="G581" s="344" t="str">
        <f>IF(OR($E581="",$H581=""),"",IFERROR(CONCATENATE($D581,".",COUNTIFS($D$8:$D581,$D581)),"טעות בהזנה"))</f>
        <v/>
      </c>
      <c r="H581" s="99"/>
      <c r="I581" s="275" t="str">
        <f>IF($E581="","",IF($D581="","",INDEX('פעילויות המשרד'!G:G,MATCH($D581,'פעילויות המשרד'!$D:$D,0))))</f>
        <v/>
      </c>
      <c r="J581" s="275" t="str">
        <f>IF($E581="","",IF($D581="","",INDEX('פעילויות המשרד'!H:H,MATCH($D581,'פעילויות המשרד'!$D:$D,0))))</f>
        <v/>
      </c>
      <c r="K581" s="275" t="str">
        <f>IF($E581="","",IF($D581="","",INDEX('פעילויות המשרד'!K:K,MATCH($D581,'פעילויות המשרד'!$D:$D,0))))</f>
        <v/>
      </c>
      <c r="L581" s="275" t="str">
        <f>IF($E581="","",IF($D581="","",INDEX('פעילויות המשרד'!L:L,MATCH($D581,'פעילויות המשרד'!$D:$D,0))))</f>
        <v/>
      </c>
      <c r="M581" s="275" t="str">
        <f>IF($E581="","",IF($D581="","",INDEX('פעילויות המשרד'!X:X,MATCH($D581,'פעילויות המשרד'!$D:$D,0))))</f>
        <v/>
      </c>
      <c r="N581" s="102"/>
      <c r="O581" s="102"/>
      <c r="P581" s="100"/>
      <c r="Q581" s="100"/>
      <c r="R581" s="98"/>
      <c r="S581" s="101"/>
      <c r="T581" s="99"/>
      <c r="U581" s="103"/>
      <c r="V581" s="99"/>
      <c r="W581" s="103"/>
      <c r="X581" s="99"/>
      <c r="Y581" s="103"/>
      <c r="Z581" s="99"/>
      <c r="AA581" s="103"/>
      <c r="AB581" s="99"/>
      <c r="AC581" s="103"/>
      <c r="AD581" s="121" t="str">
        <f t="shared" si="33"/>
        <v/>
      </c>
      <c r="AE581" s="17"/>
      <c r="AI581" s="26">
        <f>ROWS($AI$7:$AI580)</f>
        <v>574</v>
      </c>
      <c r="AJ581" s="85" t="str">
        <f>IF(OR($T581="",$G581=""),"",MAX($AJ$7:$AN580)+1)</f>
        <v/>
      </c>
      <c r="AK581" s="85" t="str">
        <f>IF(OR(V581="",$G581=""),"",MAX($AJ$7:$AN580,$AJ581:AJ581)+1)</f>
        <v/>
      </c>
      <c r="AL581" s="85" t="str">
        <f>IF(OR(X581="",$G581=""),"",MAX($AJ$7:$AN580,$AJ581:AK581)+1)</f>
        <v/>
      </c>
      <c r="AM581" s="85" t="str">
        <f>IF(OR(Z581="",$G581=""),"",MAX($AJ$7:$AN580,$AJ581:AL581)+1)</f>
        <v/>
      </c>
      <c r="AN581" s="85" t="str">
        <f>IF(OR(AB581="",$G581=""),"",MAX($AJ$7:$AN580,$AJ581:AM581)+1)</f>
        <v/>
      </c>
      <c r="AP581" s="85" t="str">
        <f>IF($G581="","",MAX($AP$7:$AP580)+1)</f>
        <v/>
      </c>
      <c r="AQ581" s="85" t="str">
        <f>IF($G581="","",IF($Q581="","",RANK($Q581,$Q$8:$Q$1000,1)+COUNTIFS($Q$8:$Q581,$Q581)-1))</f>
        <v/>
      </c>
      <c r="AR581" s="85" t="str">
        <f>IF($G581="","",IF($AW581="","",RANK($AW581,$AW$8:$AW$1000,1)+COUNTIFS($AW$8:$AW581,$AW581)-1))</f>
        <v/>
      </c>
      <c r="AS581" s="85" t="str">
        <f>IF($G581="","",IF($AX581="","",RANK($AX581,$AX$8:$AX$1000,1)+COUNTIFS($AX$8:$AX581,$AX581)-1))</f>
        <v/>
      </c>
      <c r="AU581" s="85" t="str">
        <f t="shared" si="34"/>
        <v/>
      </c>
      <c r="AW581" s="209" t="str">
        <f ca="1">IF($G581="","",IF($Q581="","",IF(AND($S581&lt;1,$Q581&lt;TODAY()),$Q581,"")))</f>
        <v/>
      </c>
      <c r="AX581" s="209" t="str">
        <f t="shared" ca="1" si="35"/>
        <v/>
      </c>
    </row>
    <row r="582" spans="1:50">
      <c r="A582" s="20" t="str">
        <f>IF('יעדים משרדיים ותקשובים'!$E$7="","",'יעדים משרדיים ותקשובים'!$E$7)</f>
        <v>משרד ראש הממשלה</v>
      </c>
      <c r="B582" s="20" t="str">
        <f>IF('יעדים משרדיים ותקשובים'!$I$9="","",'יעדים משרדיים ותקשובים'!$I$9)</f>
        <v>pmo</v>
      </c>
      <c r="C582" s="26">
        <f>ROWS($C$7:$C581)</f>
        <v>575</v>
      </c>
      <c r="D582" s="26" t="str">
        <f>IF(E582="","",INDEX('פעילויות המשרד'!$D$8:$D$150,MATCH(E582,'פעילויות המשרד'!$E$8:$E$150,0)))</f>
        <v/>
      </c>
      <c r="E582" s="17"/>
      <c r="F582" s="26" t="str">
        <f>IF(G582="","",COUNTIFS($D$8:$D582,$D582))</f>
        <v/>
      </c>
      <c r="G582" s="344" t="str">
        <f>IF(OR($E582="",$H582=""),"",IFERROR(CONCATENATE($D582,".",COUNTIFS($D$8:$D582,$D582)),"טעות בהזנה"))</f>
        <v/>
      </c>
      <c r="H582" s="99"/>
      <c r="I582" s="275" t="str">
        <f>IF($E582="","",IF($D582="","",INDEX('פעילויות המשרד'!G:G,MATCH($D582,'פעילויות המשרד'!$D:$D,0))))</f>
        <v/>
      </c>
      <c r="J582" s="275" t="str">
        <f>IF($E582="","",IF($D582="","",INDEX('פעילויות המשרד'!H:H,MATCH($D582,'פעילויות המשרד'!$D:$D,0))))</f>
        <v/>
      </c>
      <c r="K582" s="275" t="str">
        <f>IF($E582="","",IF($D582="","",INDEX('פעילויות המשרד'!K:K,MATCH($D582,'פעילויות המשרד'!$D:$D,0))))</f>
        <v/>
      </c>
      <c r="L582" s="275" t="str">
        <f>IF($E582="","",IF($D582="","",INDEX('פעילויות המשרד'!L:L,MATCH($D582,'פעילויות המשרד'!$D:$D,0))))</f>
        <v/>
      </c>
      <c r="M582" s="275" t="str">
        <f>IF($E582="","",IF($D582="","",INDEX('פעילויות המשרד'!X:X,MATCH($D582,'פעילויות המשרד'!$D:$D,0))))</f>
        <v/>
      </c>
      <c r="N582" s="102"/>
      <c r="O582" s="102"/>
      <c r="P582" s="100"/>
      <c r="Q582" s="100"/>
      <c r="R582" s="98"/>
      <c r="S582" s="101"/>
      <c r="T582" s="99"/>
      <c r="U582" s="103"/>
      <c r="V582" s="99"/>
      <c r="W582" s="103"/>
      <c r="X582" s="99"/>
      <c r="Y582" s="103"/>
      <c r="Z582" s="99"/>
      <c r="AA582" s="103"/>
      <c r="AB582" s="99"/>
      <c r="AC582" s="103"/>
      <c r="AD582" s="121" t="str">
        <f t="shared" si="33"/>
        <v/>
      </c>
      <c r="AE582" s="17"/>
      <c r="AI582" s="26">
        <f>ROWS($AI$7:$AI581)</f>
        <v>575</v>
      </c>
      <c r="AJ582" s="85" t="str">
        <f>IF(OR($T582="",$G582=""),"",MAX($AJ$7:$AN581)+1)</f>
        <v/>
      </c>
      <c r="AK582" s="85" t="str">
        <f>IF(OR(V582="",$G582=""),"",MAX($AJ$7:$AN581,$AJ582:AJ582)+1)</f>
        <v/>
      </c>
      <c r="AL582" s="85" t="str">
        <f>IF(OR(X582="",$G582=""),"",MAX($AJ$7:$AN581,$AJ582:AK582)+1)</f>
        <v/>
      </c>
      <c r="AM582" s="85" t="str">
        <f>IF(OR(Z582="",$G582=""),"",MAX($AJ$7:$AN581,$AJ582:AL582)+1)</f>
        <v/>
      </c>
      <c r="AN582" s="85" t="str">
        <f>IF(OR(AB582="",$G582=""),"",MAX($AJ$7:$AN581,$AJ582:AM582)+1)</f>
        <v/>
      </c>
      <c r="AP582" s="85" t="str">
        <f>IF($G582="","",MAX($AP$7:$AP581)+1)</f>
        <v/>
      </c>
      <c r="AQ582" s="85" t="str">
        <f>IF($G582="","",IF($Q582="","",RANK($Q582,$Q$8:$Q$1000,1)+COUNTIFS($Q$8:$Q582,$Q582)-1))</f>
        <v/>
      </c>
      <c r="AR582" s="85" t="str">
        <f>IF($G582="","",IF($AW582="","",RANK($AW582,$AW$8:$AW$1000,1)+COUNTIFS($AW$8:$AW582,$AW582)-1))</f>
        <v/>
      </c>
      <c r="AS582" s="85" t="str">
        <f>IF($G582="","",IF($AX582="","",RANK($AX582,$AX$8:$AX$1000,1)+COUNTIFS($AX$8:$AX582,$AX582)-1))</f>
        <v/>
      </c>
      <c r="AU582" s="85" t="str">
        <f t="shared" si="34"/>
        <v/>
      </c>
      <c r="AW582" s="209" t="str">
        <f ca="1">IF($G582="","",IF($Q582="","",IF(AND($S582&lt;1,$Q582&lt;TODAY()),$Q582,"")))</f>
        <v/>
      </c>
      <c r="AX582" s="209" t="str">
        <f t="shared" ca="1" si="35"/>
        <v/>
      </c>
    </row>
    <row r="583" spans="1:50">
      <c r="A583" s="20" t="str">
        <f>IF('יעדים משרדיים ותקשובים'!$E$7="","",'יעדים משרדיים ותקשובים'!$E$7)</f>
        <v>משרד ראש הממשלה</v>
      </c>
      <c r="B583" s="20" t="str">
        <f>IF('יעדים משרדיים ותקשובים'!$I$9="","",'יעדים משרדיים ותקשובים'!$I$9)</f>
        <v>pmo</v>
      </c>
      <c r="C583" s="26">
        <f>ROWS($C$7:$C582)</f>
        <v>576</v>
      </c>
      <c r="D583" s="26" t="str">
        <f>IF(E583="","",INDEX('פעילויות המשרד'!$D$8:$D$150,MATCH(E583,'פעילויות המשרד'!$E$8:$E$150,0)))</f>
        <v/>
      </c>
      <c r="E583" s="17"/>
      <c r="F583" s="26" t="str">
        <f>IF(G583="","",COUNTIFS($D$8:$D583,$D583))</f>
        <v/>
      </c>
      <c r="G583" s="344" t="str">
        <f>IF(OR($E583="",$H583=""),"",IFERROR(CONCATENATE($D583,".",COUNTIFS($D$8:$D583,$D583)),"טעות בהזנה"))</f>
        <v/>
      </c>
      <c r="H583" s="99"/>
      <c r="I583" s="275" t="str">
        <f>IF($E583="","",IF($D583="","",INDEX('פעילויות המשרד'!G:G,MATCH($D583,'פעילויות המשרד'!$D:$D,0))))</f>
        <v/>
      </c>
      <c r="J583" s="275" t="str">
        <f>IF($E583="","",IF($D583="","",INDEX('פעילויות המשרד'!H:H,MATCH($D583,'פעילויות המשרד'!$D:$D,0))))</f>
        <v/>
      </c>
      <c r="K583" s="275" t="str">
        <f>IF($E583="","",IF($D583="","",INDEX('פעילויות המשרד'!K:K,MATCH($D583,'פעילויות המשרד'!$D:$D,0))))</f>
        <v/>
      </c>
      <c r="L583" s="275" t="str">
        <f>IF($E583="","",IF($D583="","",INDEX('פעילויות המשרד'!L:L,MATCH($D583,'פעילויות המשרד'!$D:$D,0))))</f>
        <v/>
      </c>
      <c r="M583" s="275" t="str">
        <f>IF($E583="","",IF($D583="","",INDEX('פעילויות המשרד'!X:X,MATCH($D583,'פעילויות המשרד'!$D:$D,0))))</f>
        <v/>
      </c>
      <c r="N583" s="102"/>
      <c r="O583" s="102"/>
      <c r="P583" s="100"/>
      <c r="Q583" s="100"/>
      <c r="R583" s="98"/>
      <c r="S583" s="101"/>
      <c r="T583" s="99"/>
      <c r="U583" s="103"/>
      <c r="V583" s="99"/>
      <c r="W583" s="103"/>
      <c r="X583" s="99"/>
      <c r="Y583" s="103"/>
      <c r="Z583" s="99"/>
      <c r="AA583" s="103"/>
      <c r="AB583" s="99"/>
      <c r="AC583" s="103"/>
      <c r="AD583" s="121" t="str">
        <f t="shared" si="33"/>
        <v/>
      </c>
      <c r="AE583" s="17"/>
      <c r="AI583" s="26">
        <f>ROWS($AI$7:$AI582)</f>
        <v>576</v>
      </c>
      <c r="AJ583" s="85" t="str">
        <f>IF(OR($T583="",$G583=""),"",MAX($AJ$7:$AN582)+1)</f>
        <v/>
      </c>
      <c r="AK583" s="85" t="str">
        <f>IF(OR(V583="",$G583=""),"",MAX($AJ$7:$AN582,$AJ583:AJ583)+1)</f>
        <v/>
      </c>
      <c r="AL583" s="85" t="str">
        <f>IF(OR(X583="",$G583=""),"",MAX($AJ$7:$AN582,$AJ583:AK583)+1)</f>
        <v/>
      </c>
      <c r="AM583" s="85" t="str">
        <f>IF(OR(Z583="",$G583=""),"",MAX($AJ$7:$AN582,$AJ583:AL583)+1)</f>
        <v/>
      </c>
      <c r="AN583" s="85" t="str">
        <f>IF(OR(AB583="",$G583=""),"",MAX($AJ$7:$AN582,$AJ583:AM583)+1)</f>
        <v/>
      </c>
      <c r="AP583" s="85" t="str">
        <f>IF($G583="","",MAX($AP$7:$AP582)+1)</f>
        <v/>
      </c>
      <c r="AQ583" s="85" t="str">
        <f>IF($G583="","",IF($Q583="","",RANK($Q583,$Q$8:$Q$1000,1)+COUNTIFS($Q$8:$Q583,$Q583)-1))</f>
        <v/>
      </c>
      <c r="AR583" s="85" t="str">
        <f>IF($G583="","",IF($AW583="","",RANK($AW583,$AW$8:$AW$1000,1)+COUNTIFS($AW$8:$AW583,$AW583)-1))</f>
        <v/>
      </c>
      <c r="AS583" s="85" t="str">
        <f>IF($G583="","",IF($AX583="","",RANK($AX583,$AX$8:$AX$1000,1)+COUNTIFS($AX$8:$AX583,$AX583)-1))</f>
        <v/>
      </c>
      <c r="AU583" s="85" t="str">
        <f t="shared" si="34"/>
        <v/>
      </c>
      <c r="AW583" s="209" t="str">
        <f t="shared" ca="1" si="36"/>
        <v/>
      </c>
      <c r="AX583" s="209" t="str">
        <f t="shared" ca="1" si="35"/>
        <v/>
      </c>
    </row>
    <row r="584" spans="1:50">
      <c r="A584" s="20" t="str">
        <f>IF('יעדים משרדיים ותקשובים'!$E$7="","",'יעדים משרדיים ותקשובים'!$E$7)</f>
        <v>משרד ראש הממשלה</v>
      </c>
      <c r="B584" s="20" t="str">
        <f>IF('יעדים משרדיים ותקשובים'!$I$9="","",'יעדים משרדיים ותקשובים'!$I$9)</f>
        <v>pmo</v>
      </c>
      <c r="C584" s="26">
        <f>ROWS($C$7:$C583)</f>
        <v>577</v>
      </c>
      <c r="D584" s="26" t="str">
        <f>IF(E584="","",INDEX('פעילויות המשרד'!$D$8:$D$150,MATCH(E584,'פעילויות המשרד'!$E$8:$E$150,0)))</f>
        <v/>
      </c>
      <c r="E584" s="17"/>
      <c r="F584" s="26" t="str">
        <f>IF(G584="","",COUNTIFS($D$8:$D584,$D584))</f>
        <v/>
      </c>
      <c r="G584" s="344" t="str">
        <f>IF(OR($E584="",$H584=""),"",IFERROR(CONCATENATE($D584,".",COUNTIFS($D$8:$D584,$D584)),"טעות בהזנה"))</f>
        <v/>
      </c>
      <c r="H584" s="99"/>
      <c r="I584" s="275" t="str">
        <f>IF($E584="","",IF($D584="","",INDEX('פעילויות המשרד'!G:G,MATCH($D584,'פעילויות המשרד'!$D:$D,0))))</f>
        <v/>
      </c>
      <c r="J584" s="275" t="str">
        <f>IF($E584="","",IF($D584="","",INDEX('פעילויות המשרד'!H:H,MATCH($D584,'פעילויות המשרד'!$D:$D,0))))</f>
        <v/>
      </c>
      <c r="K584" s="275" t="str">
        <f>IF($E584="","",IF($D584="","",INDEX('פעילויות המשרד'!K:K,MATCH($D584,'פעילויות המשרד'!$D:$D,0))))</f>
        <v/>
      </c>
      <c r="L584" s="275" t="str">
        <f>IF($E584="","",IF($D584="","",INDEX('פעילויות המשרד'!L:L,MATCH($D584,'פעילויות המשרד'!$D:$D,0))))</f>
        <v/>
      </c>
      <c r="M584" s="275" t="str">
        <f>IF($E584="","",IF($D584="","",INDEX('פעילויות המשרד'!X:X,MATCH($D584,'פעילויות המשרד'!$D:$D,0))))</f>
        <v/>
      </c>
      <c r="N584" s="102"/>
      <c r="O584" s="102"/>
      <c r="P584" s="100"/>
      <c r="Q584" s="100"/>
      <c r="R584" s="98"/>
      <c r="S584" s="101"/>
      <c r="T584" s="99"/>
      <c r="U584" s="103"/>
      <c r="V584" s="99"/>
      <c r="W584" s="103"/>
      <c r="X584" s="99"/>
      <c r="Y584" s="103"/>
      <c r="Z584" s="99"/>
      <c r="AA584" s="103"/>
      <c r="AB584" s="99"/>
      <c r="AC584" s="103"/>
      <c r="AD584" s="121" t="str">
        <f t="shared" ref="AD584:AD647" si="37">IF($G584="","",IF(ISNUMBER(MATCH($U$3,$T584:$AC584,0)),"כן",""))</f>
        <v/>
      </c>
      <c r="AE584" s="17"/>
      <c r="AI584" s="26">
        <f>ROWS($AI$7:$AI583)</f>
        <v>577</v>
      </c>
      <c r="AJ584" s="85" t="str">
        <f>IF(OR($T584="",$G584=""),"",MAX($AJ$7:$AN583)+1)</f>
        <v/>
      </c>
      <c r="AK584" s="85" t="str">
        <f>IF(OR(V584="",$G584=""),"",MAX($AJ$7:$AN583,$AJ584:AJ584)+1)</f>
        <v/>
      </c>
      <c r="AL584" s="85" t="str">
        <f>IF(OR(X584="",$G584=""),"",MAX($AJ$7:$AN583,$AJ584:AK584)+1)</f>
        <v/>
      </c>
      <c r="AM584" s="85" t="str">
        <f>IF(OR(Z584="",$G584=""),"",MAX($AJ$7:$AN583,$AJ584:AL584)+1)</f>
        <v/>
      </c>
      <c r="AN584" s="85" t="str">
        <f>IF(OR(AB584="",$G584=""),"",MAX($AJ$7:$AN583,$AJ584:AM584)+1)</f>
        <v/>
      </c>
      <c r="AP584" s="85" t="str">
        <f>IF($G584="","",MAX($AP$7:$AP583)+1)</f>
        <v/>
      </c>
      <c r="AQ584" s="85" t="str">
        <f>IF($G584="","",IF($Q584="","",RANK($Q584,$Q$8:$Q$1000,1)+COUNTIFS($Q$8:$Q584,$Q584)-1))</f>
        <v/>
      </c>
      <c r="AR584" s="85" t="str">
        <f>IF($G584="","",IF($AW584="","",RANK($AW584,$AW$8:$AW$1000,1)+COUNTIFS($AW$8:$AW584,$AW584)-1))</f>
        <v/>
      </c>
      <c r="AS584" s="85" t="str">
        <f>IF($G584="","",IF($AX584="","",RANK($AX584,$AX$8:$AX$1000,1)+COUNTIFS($AX$8:$AX584,$AX584)-1))</f>
        <v/>
      </c>
      <c r="AU584" s="85" t="str">
        <f t="shared" ref="AU584:AU647" si="38">IF(INDEX($AP584:$AS584,,MATCH($AU$7,סינון_תוצרים,0))="","",INDEX($AP584:$AS584,,MATCH($AU$7,סינון_תוצרים,0)))</f>
        <v/>
      </c>
      <c r="AW584" s="209" t="str">
        <f t="shared" ca="1" si="36"/>
        <v/>
      </c>
      <c r="AX584" s="209" t="str">
        <f t="shared" ca="1" si="35"/>
        <v/>
      </c>
    </row>
    <row r="585" spans="1:50">
      <c r="A585" s="20" t="str">
        <f>IF('יעדים משרדיים ותקשובים'!$E$7="","",'יעדים משרדיים ותקשובים'!$E$7)</f>
        <v>משרד ראש הממשלה</v>
      </c>
      <c r="B585" s="20" t="str">
        <f>IF('יעדים משרדיים ותקשובים'!$I$9="","",'יעדים משרדיים ותקשובים'!$I$9)</f>
        <v>pmo</v>
      </c>
      <c r="C585" s="26">
        <f>ROWS($C$7:$C584)</f>
        <v>578</v>
      </c>
      <c r="D585" s="26" t="str">
        <f>IF(E585="","",INDEX('פעילויות המשרד'!$D$8:$D$150,MATCH(E585,'פעילויות המשרד'!$E$8:$E$150,0)))</f>
        <v/>
      </c>
      <c r="E585" s="17"/>
      <c r="F585" s="26" t="str">
        <f>IF(G585="","",COUNTIFS($D$8:$D585,$D585))</f>
        <v/>
      </c>
      <c r="G585" s="344" t="str">
        <f>IF(OR($E585="",$H585=""),"",IFERROR(CONCATENATE($D585,".",COUNTIFS($D$8:$D585,$D585)),"טעות בהזנה"))</f>
        <v/>
      </c>
      <c r="H585" s="99"/>
      <c r="I585" s="275" t="str">
        <f>IF($E585="","",IF($D585="","",INDEX('פעילויות המשרד'!G:G,MATCH($D585,'פעילויות המשרד'!$D:$D,0))))</f>
        <v/>
      </c>
      <c r="J585" s="275" t="str">
        <f>IF($E585="","",IF($D585="","",INDEX('פעילויות המשרד'!H:H,MATCH($D585,'פעילויות המשרד'!$D:$D,0))))</f>
        <v/>
      </c>
      <c r="K585" s="275" t="str">
        <f>IF($E585="","",IF($D585="","",INDEX('פעילויות המשרד'!K:K,MATCH($D585,'פעילויות המשרד'!$D:$D,0))))</f>
        <v/>
      </c>
      <c r="L585" s="275" t="str">
        <f>IF($E585="","",IF($D585="","",INDEX('פעילויות המשרד'!L:L,MATCH($D585,'פעילויות המשרד'!$D:$D,0))))</f>
        <v/>
      </c>
      <c r="M585" s="275" t="str">
        <f>IF($E585="","",IF($D585="","",INDEX('פעילויות המשרד'!X:X,MATCH($D585,'פעילויות המשרד'!$D:$D,0))))</f>
        <v/>
      </c>
      <c r="N585" s="102"/>
      <c r="O585" s="102"/>
      <c r="P585" s="100"/>
      <c r="Q585" s="100"/>
      <c r="R585" s="98"/>
      <c r="S585" s="101"/>
      <c r="T585" s="99"/>
      <c r="U585" s="103"/>
      <c r="V585" s="99"/>
      <c r="W585" s="103"/>
      <c r="X585" s="99"/>
      <c r="Y585" s="103"/>
      <c r="Z585" s="99"/>
      <c r="AA585" s="103"/>
      <c r="AB585" s="99"/>
      <c r="AC585" s="103"/>
      <c r="AD585" s="121" t="str">
        <f t="shared" si="37"/>
        <v/>
      </c>
      <c r="AE585" s="17"/>
      <c r="AI585" s="26">
        <f>ROWS($AI$7:$AI584)</f>
        <v>578</v>
      </c>
      <c r="AJ585" s="85" t="str">
        <f>IF(OR($T585="",$G585=""),"",MAX($AJ$7:$AN584)+1)</f>
        <v/>
      </c>
      <c r="AK585" s="85" t="str">
        <f>IF(OR(V585="",$G585=""),"",MAX($AJ$7:$AN584,$AJ585:AJ585)+1)</f>
        <v/>
      </c>
      <c r="AL585" s="85" t="str">
        <f>IF(OR(X585="",$G585=""),"",MAX($AJ$7:$AN584,$AJ585:AK585)+1)</f>
        <v/>
      </c>
      <c r="AM585" s="85" t="str">
        <f>IF(OR(Z585="",$G585=""),"",MAX($AJ$7:$AN584,$AJ585:AL585)+1)</f>
        <v/>
      </c>
      <c r="AN585" s="85" t="str">
        <f>IF(OR(AB585="",$G585=""),"",MAX($AJ$7:$AN584,$AJ585:AM585)+1)</f>
        <v/>
      </c>
      <c r="AP585" s="85" t="str">
        <f>IF($G585="","",MAX($AP$7:$AP584)+1)</f>
        <v/>
      </c>
      <c r="AQ585" s="85" t="str">
        <f>IF($G585="","",IF($Q585="","",RANK($Q585,$Q$8:$Q$1000,1)+COUNTIFS($Q$8:$Q585,$Q585)-1))</f>
        <v/>
      </c>
      <c r="AR585" s="85" t="str">
        <f>IF($G585="","",IF($AW585="","",RANK($AW585,$AW$8:$AW$1000,1)+COUNTIFS($AW$8:$AW585,$AW585)-1))</f>
        <v/>
      </c>
      <c r="AS585" s="85" t="str">
        <f>IF($G585="","",IF($AX585="","",RANK($AX585,$AX$8:$AX$1000,1)+COUNTIFS($AX$8:$AX585,$AX585)-1))</f>
        <v/>
      </c>
      <c r="AU585" s="85" t="str">
        <f t="shared" si="38"/>
        <v/>
      </c>
      <c r="AW585" s="209" t="str">
        <f t="shared" ca="1" si="36"/>
        <v/>
      </c>
      <c r="AX585" s="209" t="str">
        <f t="shared" ref="AX585:AX648" ca="1" si="39">IF($G585="","",IF($P585="","",IF(AND(OR($S585="",$S585=0),$P585&lt;TODAY()),$P585,"")))</f>
        <v/>
      </c>
    </row>
    <row r="586" spans="1:50">
      <c r="A586" s="20" t="str">
        <f>IF('יעדים משרדיים ותקשובים'!$E$7="","",'יעדים משרדיים ותקשובים'!$E$7)</f>
        <v>משרד ראש הממשלה</v>
      </c>
      <c r="B586" s="20" t="str">
        <f>IF('יעדים משרדיים ותקשובים'!$I$9="","",'יעדים משרדיים ותקשובים'!$I$9)</f>
        <v>pmo</v>
      </c>
      <c r="C586" s="26">
        <f>ROWS($C$7:$C585)</f>
        <v>579</v>
      </c>
      <c r="D586" s="26" t="str">
        <f>IF(E586="","",INDEX('פעילויות המשרד'!$D$8:$D$150,MATCH(E586,'פעילויות המשרד'!$E$8:$E$150,0)))</f>
        <v/>
      </c>
      <c r="E586" s="17"/>
      <c r="F586" s="26" t="str">
        <f>IF(G586="","",COUNTIFS($D$8:$D586,$D586))</f>
        <v/>
      </c>
      <c r="G586" s="344" t="str">
        <f>IF(OR($E586="",$H586=""),"",IFERROR(CONCATENATE($D586,".",COUNTIFS($D$8:$D586,$D586)),"טעות בהזנה"))</f>
        <v/>
      </c>
      <c r="H586" s="99"/>
      <c r="I586" s="275" t="str">
        <f>IF($E586="","",IF($D586="","",INDEX('פעילויות המשרד'!G:G,MATCH($D586,'פעילויות המשרד'!$D:$D,0))))</f>
        <v/>
      </c>
      <c r="J586" s="275" t="str">
        <f>IF($E586="","",IF($D586="","",INDEX('פעילויות המשרד'!H:H,MATCH($D586,'פעילויות המשרד'!$D:$D,0))))</f>
        <v/>
      </c>
      <c r="K586" s="275" t="str">
        <f>IF($E586="","",IF($D586="","",INDEX('פעילויות המשרד'!K:K,MATCH($D586,'פעילויות המשרד'!$D:$D,0))))</f>
        <v/>
      </c>
      <c r="L586" s="275" t="str">
        <f>IF($E586="","",IF($D586="","",INDEX('פעילויות המשרד'!L:L,MATCH($D586,'פעילויות המשרד'!$D:$D,0))))</f>
        <v/>
      </c>
      <c r="M586" s="275" t="str">
        <f>IF($E586="","",IF($D586="","",INDEX('פעילויות המשרד'!X:X,MATCH($D586,'פעילויות המשרד'!$D:$D,0))))</f>
        <v/>
      </c>
      <c r="N586" s="102"/>
      <c r="O586" s="102"/>
      <c r="P586" s="100"/>
      <c r="Q586" s="100"/>
      <c r="R586" s="98"/>
      <c r="S586" s="101"/>
      <c r="T586" s="99"/>
      <c r="U586" s="103"/>
      <c r="V586" s="99"/>
      <c r="W586" s="103"/>
      <c r="X586" s="99"/>
      <c r="Y586" s="103"/>
      <c r="Z586" s="99"/>
      <c r="AA586" s="103"/>
      <c r="AB586" s="99"/>
      <c r="AC586" s="103"/>
      <c r="AD586" s="121" t="str">
        <f t="shared" si="37"/>
        <v/>
      </c>
      <c r="AE586" s="17"/>
      <c r="AI586" s="26">
        <f>ROWS($AI$7:$AI585)</f>
        <v>579</v>
      </c>
      <c r="AJ586" s="85" t="str">
        <f>IF(OR($T586="",$G586=""),"",MAX($AJ$7:$AN585)+1)</f>
        <v/>
      </c>
      <c r="AK586" s="85" t="str">
        <f>IF(OR(V586="",$G586=""),"",MAX($AJ$7:$AN585,$AJ586:AJ586)+1)</f>
        <v/>
      </c>
      <c r="AL586" s="85" t="str">
        <f>IF(OR(X586="",$G586=""),"",MAX($AJ$7:$AN585,$AJ586:AK586)+1)</f>
        <v/>
      </c>
      <c r="AM586" s="85" t="str">
        <f>IF(OR(Z586="",$G586=""),"",MAX($AJ$7:$AN585,$AJ586:AL586)+1)</f>
        <v/>
      </c>
      <c r="AN586" s="85" t="str">
        <f>IF(OR(AB586="",$G586=""),"",MAX($AJ$7:$AN585,$AJ586:AM586)+1)</f>
        <v/>
      </c>
      <c r="AP586" s="85" t="str">
        <f>IF($G586="","",MAX($AP$7:$AP585)+1)</f>
        <v/>
      </c>
      <c r="AQ586" s="85" t="str">
        <f>IF($G586="","",IF($Q586="","",RANK($Q586,$Q$8:$Q$1000,1)+COUNTIFS($Q$8:$Q586,$Q586)-1))</f>
        <v/>
      </c>
      <c r="AR586" s="85" t="str">
        <f>IF($G586="","",IF($AW586="","",RANK($AW586,$AW$8:$AW$1000,1)+COUNTIFS($AW$8:$AW586,$AW586)-1))</f>
        <v/>
      </c>
      <c r="AS586" s="85" t="str">
        <f>IF($G586="","",IF($AX586="","",RANK($AX586,$AX$8:$AX$1000,1)+COUNTIFS($AX$8:$AX586,$AX586)-1))</f>
        <v/>
      </c>
      <c r="AU586" s="85" t="str">
        <f t="shared" si="38"/>
        <v/>
      </c>
      <c r="AW586" s="209" t="str">
        <f t="shared" ca="1" si="36"/>
        <v/>
      </c>
      <c r="AX586" s="209" t="str">
        <f t="shared" ca="1" si="39"/>
        <v/>
      </c>
    </row>
    <row r="587" spans="1:50">
      <c r="A587" s="20" t="str">
        <f>IF('יעדים משרדיים ותקשובים'!$E$7="","",'יעדים משרדיים ותקשובים'!$E$7)</f>
        <v>משרד ראש הממשלה</v>
      </c>
      <c r="B587" s="20" t="str">
        <f>IF('יעדים משרדיים ותקשובים'!$I$9="","",'יעדים משרדיים ותקשובים'!$I$9)</f>
        <v>pmo</v>
      </c>
      <c r="C587" s="26">
        <f>ROWS($C$7:$C586)</f>
        <v>580</v>
      </c>
      <c r="D587" s="26" t="str">
        <f>IF(E587="","",INDEX('פעילויות המשרד'!$D$8:$D$150,MATCH(E587,'פעילויות המשרד'!$E$8:$E$150,0)))</f>
        <v/>
      </c>
      <c r="E587" s="17"/>
      <c r="F587" s="26" t="str">
        <f>IF(G587="","",COUNTIFS($D$8:$D587,$D587))</f>
        <v/>
      </c>
      <c r="G587" s="344" t="str">
        <f>IF(OR($E587="",$H587=""),"",IFERROR(CONCATENATE($D587,".",COUNTIFS($D$8:$D587,$D587)),"טעות בהזנה"))</f>
        <v/>
      </c>
      <c r="H587" s="99"/>
      <c r="I587" s="275" t="str">
        <f>IF($E587="","",IF($D587="","",INDEX('פעילויות המשרד'!G:G,MATCH($D587,'פעילויות המשרד'!$D:$D,0))))</f>
        <v/>
      </c>
      <c r="J587" s="275" t="str">
        <f>IF($E587="","",IF($D587="","",INDEX('פעילויות המשרד'!H:H,MATCH($D587,'פעילויות המשרד'!$D:$D,0))))</f>
        <v/>
      </c>
      <c r="K587" s="275" t="str">
        <f>IF($E587="","",IF($D587="","",INDEX('פעילויות המשרד'!K:K,MATCH($D587,'פעילויות המשרד'!$D:$D,0))))</f>
        <v/>
      </c>
      <c r="L587" s="275" t="str">
        <f>IF($E587="","",IF($D587="","",INDEX('פעילויות המשרד'!L:L,MATCH($D587,'פעילויות המשרד'!$D:$D,0))))</f>
        <v/>
      </c>
      <c r="M587" s="275" t="str">
        <f>IF($E587="","",IF($D587="","",INDEX('פעילויות המשרד'!X:X,MATCH($D587,'פעילויות המשרד'!$D:$D,0))))</f>
        <v/>
      </c>
      <c r="N587" s="102"/>
      <c r="O587" s="102"/>
      <c r="P587" s="100"/>
      <c r="Q587" s="100"/>
      <c r="R587" s="98"/>
      <c r="S587" s="101"/>
      <c r="T587" s="99"/>
      <c r="U587" s="103"/>
      <c r="V587" s="99"/>
      <c r="W587" s="103"/>
      <c r="X587" s="99"/>
      <c r="Y587" s="103"/>
      <c r="Z587" s="99"/>
      <c r="AA587" s="103"/>
      <c r="AB587" s="99"/>
      <c r="AC587" s="103"/>
      <c r="AD587" s="121" t="str">
        <f t="shared" si="37"/>
        <v/>
      </c>
      <c r="AE587" s="17"/>
      <c r="AI587" s="26">
        <f>ROWS($AI$7:$AI586)</f>
        <v>580</v>
      </c>
      <c r="AJ587" s="85" t="str">
        <f>IF(OR($T587="",$G587=""),"",MAX($AJ$7:$AN586)+1)</f>
        <v/>
      </c>
      <c r="AK587" s="85" t="str">
        <f>IF(OR(V587="",$G587=""),"",MAX($AJ$7:$AN586,$AJ587:AJ587)+1)</f>
        <v/>
      </c>
      <c r="AL587" s="85" t="str">
        <f>IF(OR(X587="",$G587=""),"",MAX($AJ$7:$AN586,$AJ587:AK587)+1)</f>
        <v/>
      </c>
      <c r="AM587" s="85" t="str">
        <f>IF(OR(Z587="",$G587=""),"",MAX($AJ$7:$AN586,$AJ587:AL587)+1)</f>
        <v/>
      </c>
      <c r="AN587" s="85" t="str">
        <f>IF(OR(AB587="",$G587=""),"",MAX($AJ$7:$AN586,$AJ587:AM587)+1)</f>
        <v/>
      </c>
      <c r="AP587" s="85" t="str">
        <f>IF($G587="","",MAX($AP$7:$AP586)+1)</f>
        <v/>
      </c>
      <c r="AQ587" s="85" t="str">
        <f>IF($G587="","",IF($Q587="","",RANK($Q587,$Q$8:$Q$1000,1)+COUNTIFS($Q$8:$Q587,$Q587)-1))</f>
        <v/>
      </c>
      <c r="AR587" s="85" t="str">
        <f>IF($G587="","",IF($AW587="","",RANK($AW587,$AW$8:$AW$1000,1)+COUNTIFS($AW$8:$AW587,$AW587)-1))</f>
        <v/>
      </c>
      <c r="AS587" s="85" t="str">
        <f>IF($G587="","",IF($AX587="","",RANK($AX587,$AX$8:$AX$1000,1)+COUNTIFS($AX$8:$AX587,$AX587)-1))</f>
        <v/>
      </c>
      <c r="AU587" s="85" t="str">
        <f t="shared" si="38"/>
        <v/>
      </c>
      <c r="AW587" s="209" t="str">
        <f t="shared" ca="1" si="36"/>
        <v/>
      </c>
      <c r="AX587" s="209" t="str">
        <f t="shared" ca="1" si="39"/>
        <v/>
      </c>
    </row>
    <row r="588" spans="1:50">
      <c r="A588" s="20" t="str">
        <f>IF('יעדים משרדיים ותקשובים'!$E$7="","",'יעדים משרדיים ותקשובים'!$E$7)</f>
        <v>משרד ראש הממשלה</v>
      </c>
      <c r="B588" s="20" t="str">
        <f>IF('יעדים משרדיים ותקשובים'!$I$9="","",'יעדים משרדיים ותקשובים'!$I$9)</f>
        <v>pmo</v>
      </c>
      <c r="C588" s="26">
        <f>ROWS($C$7:$C587)</f>
        <v>581</v>
      </c>
      <c r="D588" s="26" t="str">
        <f>IF(E588="","",INDEX('פעילויות המשרד'!$D$8:$D$150,MATCH(E588,'פעילויות המשרד'!$E$8:$E$150,0)))</f>
        <v/>
      </c>
      <c r="E588" s="17"/>
      <c r="F588" s="26" t="str">
        <f>IF(G588="","",COUNTIFS($D$8:$D588,$D588))</f>
        <v/>
      </c>
      <c r="G588" s="344" t="str">
        <f>IF(OR($E588="",$H588=""),"",IFERROR(CONCATENATE($D588,".",COUNTIFS($D$8:$D588,$D588)),"טעות בהזנה"))</f>
        <v/>
      </c>
      <c r="H588" s="99"/>
      <c r="I588" s="275" t="str">
        <f>IF($E588="","",IF($D588="","",INDEX('פעילויות המשרד'!G:G,MATCH($D588,'פעילויות המשרד'!$D:$D,0))))</f>
        <v/>
      </c>
      <c r="J588" s="275" t="str">
        <f>IF($E588="","",IF($D588="","",INDEX('פעילויות המשרד'!H:H,MATCH($D588,'פעילויות המשרד'!$D:$D,0))))</f>
        <v/>
      </c>
      <c r="K588" s="275" t="str">
        <f>IF($E588="","",IF($D588="","",INDEX('פעילויות המשרד'!K:K,MATCH($D588,'פעילויות המשרד'!$D:$D,0))))</f>
        <v/>
      </c>
      <c r="L588" s="275" t="str">
        <f>IF($E588="","",IF($D588="","",INDEX('פעילויות המשרד'!L:L,MATCH($D588,'פעילויות המשרד'!$D:$D,0))))</f>
        <v/>
      </c>
      <c r="M588" s="275" t="str">
        <f>IF($E588="","",IF($D588="","",INDEX('פעילויות המשרד'!X:X,MATCH($D588,'פעילויות המשרד'!$D:$D,0))))</f>
        <v/>
      </c>
      <c r="N588" s="99"/>
      <c r="O588" s="99"/>
      <c r="P588" s="100"/>
      <c r="Q588" s="100"/>
      <c r="R588" s="98"/>
      <c r="S588" s="101"/>
      <c r="T588" s="99"/>
      <c r="U588" s="103"/>
      <c r="V588" s="99"/>
      <c r="W588" s="103"/>
      <c r="X588" s="99"/>
      <c r="Y588" s="103"/>
      <c r="Z588" s="99"/>
      <c r="AA588" s="103"/>
      <c r="AB588" s="99"/>
      <c r="AC588" s="103"/>
      <c r="AD588" s="121" t="str">
        <f t="shared" si="37"/>
        <v/>
      </c>
      <c r="AE588" s="92"/>
      <c r="AI588" s="26">
        <f>ROWS($AI$7:$AI587)</f>
        <v>581</v>
      </c>
      <c r="AJ588" s="85" t="str">
        <f>IF(OR($T588="",$G588=""),"",MAX($AJ$7:$AN587)+1)</f>
        <v/>
      </c>
      <c r="AK588" s="85" t="str">
        <f>IF(OR(V588="",$G588=""),"",MAX($AJ$7:$AN587,$AJ588:AJ588)+1)</f>
        <v/>
      </c>
      <c r="AL588" s="85" t="str">
        <f>IF(OR(X588="",$G588=""),"",MAX($AJ$7:$AN587,$AJ588:AK588)+1)</f>
        <v/>
      </c>
      <c r="AM588" s="85" t="str">
        <f>IF(OR(Z588="",$G588=""),"",MAX($AJ$7:$AN587,$AJ588:AL588)+1)</f>
        <v/>
      </c>
      <c r="AN588" s="85" t="str">
        <f>IF(OR(AB588="",$G588=""),"",MAX($AJ$7:$AN587,$AJ588:AM588)+1)</f>
        <v/>
      </c>
      <c r="AP588" s="85" t="str">
        <f>IF($G588="","",MAX($AP$7:$AP587)+1)</f>
        <v/>
      </c>
      <c r="AQ588" s="85" t="str">
        <f>IF($G588="","",IF($Q588="","",RANK($Q588,$Q$8:$Q$1000,1)+COUNTIFS($Q$8:$Q588,$Q588)-1))</f>
        <v/>
      </c>
      <c r="AR588" s="85" t="str">
        <f>IF($G588="","",IF($AW588="","",RANK($AW588,$AW$8:$AW$1000,1)+COUNTIFS($AW$8:$AW588,$AW588)-1))</f>
        <v/>
      </c>
      <c r="AS588" s="85" t="str">
        <f>IF($G588="","",IF($AX588="","",RANK($AX588,$AX$8:$AX$1000,1)+COUNTIFS($AX$8:$AX588,$AX588)-1))</f>
        <v/>
      </c>
      <c r="AU588" s="85" t="str">
        <f t="shared" si="38"/>
        <v/>
      </c>
      <c r="AW588" s="209" t="str">
        <f ca="1">IF($G588="","",IF($Q588="","",IF(AND($S588&lt;1,$Q588&lt;TODAY()),$Q588,"")))</f>
        <v/>
      </c>
      <c r="AX588" s="209" t="str">
        <f t="shared" ca="1" si="39"/>
        <v/>
      </c>
    </row>
    <row r="589" spans="1:50">
      <c r="A589" s="20" t="str">
        <f>IF('יעדים משרדיים ותקשובים'!$E$7="","",'יעדים משרדיים ותקשובים'!$E$7)</f>
        <v>משרד ראש הממשלה</v>
      </c>
      <c r="B589" s="20" t="str">
        <f>IF('יעדים משרדיים ותקשובים'!$I$9="","",'יעדים משרדיים ותקשובים'!$I$9)</f>
        <v>pmo</v>
      </c>
      <c r="C589" s="26">
        <f>ROWS($C$7:$C588)</f>
        <v>582</v>
      </c>
      <c r="D589" s="26" t="str">
        <f>IF(E589="","",INDEX('פעילויות המשרד'!$D$8:$D$150,MATCH(E589,'פעילויות המשרד'!$E$8:$E$150,0)))</f>
        <v/>
      </c>
      <c r="E589" s="17"/>
      <c r="F589" s="26" t="str">
        <f>IF(G589="","",COUNTIFS($D$8:$D589,$D589))</f>
        <v/>
      </c>
      <c r="G589" s="344" t="str">
        <f>IF(OR($E589="",$H589=""),"",IFERROR(CONCATENATE($D589,".",COUNTIFS($D$8:$D589,$D589)),"טעות בהזנה"))</f>
        <v/>
      </c>
      <c r="H589" s="99"/>
      <c r="I589" s="275" t="str">
        <f>IF($E589="","",IF($D589="","",INDEX('פעילויות המשרד'!G:G,MATCH($D589,'פעילויות המשרד'!$D:$D,0))))</f>
        <v/>
      </c>
      <c r="J589" s="275" t="str">
        <f>IF($E589="","",IF($D589="","",INDEX('פעילויות המשרד'!H:H,MATCH($D589,'פעילויות המשרד'!$D:$D,0))))</f>
        <v/>
      </c>
      <c r="K589" s="275" t="str">
        <f>IF($E589="","",IF($D589="","",INDEX('פעילויות המשרד'!K:K,MATCH($D589,'פעילויות המשרד'!$D:$D,0))))</f>
        <v/>
      </c>
      <c r="L589" s="275" t="str">
        <f>IF($E589="","",IF($D589="","",INDEX('פעילויות המשרד'!L:L,MATCH($D589,'פעילויות המשרד'!$D:$D,0))))</f>
        <v/>
      </c>
      <c r="M589" s="275" t="str">
        <f>IF($E589="","",IF($D589="","",INDEX('פעילויות המשרד'!X:X,MATCH($D589,'פעילויות המשרד'!$D:$D,0))))</f>
        <v/>
      </c>
      <c r="N589" s="99"/>
      <c r="O589" s="99"/>
      <c r="P589" s="100"/>
      <c r="Q589" s="100"/>
      <c r="R589" s="98"/>
      <c r="S589" s="101"/>
      <c r="T589" s="99"/>
      <c r="U589" s="103"/>
      <c r="V589" s="99"/>
      <c r="W589" s="103"/>
      <c r="X589" s="99"/>
      <c r="Y589" s="103"/>
      <c r="Z589" s="99"/>
      <c r="AA589" s="103"/>
      <c r="AB589" s="99"/>
      <c r="AC589" s="103"/>
      <c r="AD589" s="121" t="str">
        <f t="shared" si="37"/>
        <v/>
      </c>
      <c r="AE589" s="92"/>
      <c r="AI589" s="26">
        <f>ROWS($AI$7:$AI588)</f>
        <v>582</v>
      </c>
      <c r="AJ589" s="85" t="str">
        <f>IF(OR($T589="",$G589=""),"",MAX($AJ$7:$AN588)+1)</f>
        <v/>
      </c>
      <c r="AK589" s="85" t="str">
        <f>IF(OR(V589="",$G589=""),"",MAX($AJ$7:$AN588,$AJ589:AJ589)+1)</f>
        <v/>
      </c>
      <c r="AL589" s="85" t="str">
        <f>IF(OR(X589="",$G589=""),"",MAX($AJ$7:$AN588,$AJ589:AK589)+1)</f>
        <v/>
      </c>
      <c r="AM589" s="85" t="str">
        <f>IF(OR(Z589="",$G589=""),"",MAX($AJ$7:$AN588,$AJ589:AL589)+1)</f>
        <v/>
      </c>
      <c r="AN589" s="85" t="str">
        <f>IF(OR(AB589="",$G589=""),"",MAX($AJ$7:$AN588,$AJ589:AM589)+1)</f>
        <v/>
      </c>
      <c r="AP589" s="85" t="str">
        <f>IF($G589="","",MAX($AP$7:$AP588)+1)</f>
        <v/>
      </c>
      <c r="AQ589" s="85" t="str">
        <f>IF($G589="","",IF($Q589="","",RANK($Q589,$Q$8:$Q$1000,1)+COUNTIFS($Q$8:$Q589,$Q589)-1))</f>
        <v/>
      </c>
      <c r="AR589" s="85" t="str">
        <f>IF($G589="","",IF($AW589="","",RANK($AW589,$AW$8:$AW$1000,1)+COUNTIFS($AW$8:$AW589,$AW589)-1))</f>
        <v/>
      </c>
      <c r="AS589" s="85" t="str">
        <f>IF($G589="","",IF($AX589="","",RANK($AX589,$AX$8:$AX$1000,1)+COUNTIFS($AX$8:$AX589,$AX589)-1))</f>
        <v/>
      </c>
      <c r="AU589" s="85" t="str">
        <f t="shared" si="38"/>
        <v/>
      </c>
      <c r="AW589" s="209" t="str">
        <f ca="1">IF($G589="","",IF($Q589="","",IF(AND($S589&lt;1,$Q589&lt;TODAY()),$Q589,"")))</f>
        <v/>
      </c>
      <c r="AX589" s="209" t="str">
        <f t="shared" ca="1" si="39"/>
        <v/>
      </c>
    </row>
    <row r="590" spans="1:50">
      <c r="A590" s="20" t="str">
        <f>IF('יעדים משרדיים ותקשובים'!$E$7="","",'יעדים משרדיים ותקשובים'!$E$7)</f>
        <v>משרד ראש הממשלה</v>
      </c>
      <c r="B590" s="20" t="str">
        <f>IF('יעדים משרדיים ותקשובים'!$I$9="","",'יעדים משרדיים ותקשובים'!$I$9)</f>
        <v>pmo</v>
      </c>
      <c r="C590" s="26">
        <f>ROWS($C$7:$C589)</f>
        <v>583</v>
      </c>
      <c r="D590" s="26" t="str">
        <f>IF(E590="","",INDEX('פעילויות המשרד'!$D$8:$D$150,MATCH(E590,'פעילויות המשרד'!$E$8:$E$150,0)))</f>
        <v/>
      </c>
      <c r="E590" s="17"/>
      <c r="F590" s="26" t="str">
        <f>IF(G590="","",COUNTIFS($D$8:$D590,$D590))</f>
        <v/>
      </c>
      <c r="G590" s="344" t="str">
        <f>IF(OR($E590="",$H590=""),"",IFERROR(CONCATENATE($D590,".",COUNTIFS($D$8:$D590,$D590)),"טעות בהזנה"))</f>
        <v/>
      </c>
      <c r="H590" s="99"/>
      <c r="I590" s="275" t="str">
        <f>IF($E590="","",IF($D590="","",INDEX('פעילויות המשרד'!G:G,MATCH($D590,'פעילויות המשרד'!$D:$D,0))))</f>
        <v/>
      </c>
      <c r="J590" s="275" t="str">
        <f>IF($E590="","",IF($D590="","",INDEX('פעילויות המשרד'!H:H,MATCH($D590,'פעילויות המשרד'!$D:$D,0))))</f>
        <v/>
      </c>
      <c r="K590" s="275" t="str">
        <f>IF($E590="","",IF($D590="","",INDEX('פעילויות המשרד'!K:K,MATCH($D590,'פעילויות המשרד'!$D:$D,0))))</f>
        <v/>
      </c>
      <c r="L590" s="275" t="str">
        <f>IF($E590="","",IF($D590="","",INDEX('פעילויות המשרד'!L:L,MATCH($D590,'פעילויות המשרד'!$D:$D,0))))</f>
        <v/>
      </c>
      <c r="M590" s="275" t="str">
        <f>IF($E590="","",IF($D590="","",INDEX('פעילויות המשרד'!X:X,MATCH($D590,'פעילויות המשרד'!$D:$D,0))))</f>
        <v/>
      </c>
      <c r="N590" s="99"/>
      <c r="O590" s="99"/>
      <c r="P590" s="100"/>
      <c r="Q590" s="100"/>
      <c r="R590" s="98"/>
      <c r="S590" s="101"/>
      <c r="T590" s="99"/>
      <c r="U590" s="103"/>
      <c r="V590" s="99"/>
      <c r="W590" s="103"/>
      <c r="X590" s="99"/>
      <c r="Y590" s="103"/>
      <c r="Z590" s="99"/>
      <c r="AA590" s="103"/>
      <c r="AB590" s="99"/>
      <c r="AC590" s="103"/>
      <c r="AD590" s="121" t="str">
        <f t="shared" si="37"/>
        <v/>
      </c>
      <c r="AE590" s="92"/>
      <c r="AI590" s="26">
        <f>ROWS($AI$7:$AI589)</f>
        <v>583</v>
      </c>
      <c r="AJ590" s="85" t="str">
        <f>IF(OR($T590="",$G590=""),"",MAX($AJ$7:$AN589)+1)</f>
        <v/>
      </c>
      <c r="AK590" s="85" t="str">
        <f>IF(OR(V590="",$G590=""),"",MAX($AJ$7:$AN589,$AJ590:AJ590)+1)</f>
        <v/>
      </c>
      <c r="AL590" s="85" t="str">
        <f>IF(OR(X590="",$G590=""),"",MAX($AJ$7:$AN589,$AJ590:AK590)+1)</f>
        <v/>
      </c>
      <c r="AM590" s="85" t="str">
        <f>IF(OR(Z590="",$G590=""),"",MAX($AJ$7:$AN589,$AJ590:AL590)+1)</f>
        <v/>
      </c>
      <c r="AN590" s="85" t="str">
        <f>IF(OR(AB590="",$G590=""),"",MAX($AJ$7:$AN589,$AJ590:AM590)+1)</f>
        <v/>
      </c>
      <c r="AP590" s="85" t="str">
        <f>IF($G590="","",MAX($AP$7:$AP589)+1)</f>
        <v/>
      </c>
      <c r="AQ590" s="85" t="str">
        <f>IF($G590="","",IF($Q590="","",RANK($Q590,$Q$8:$Q$1000,1)+COUNTIFS($Q$8:$Q590,$Q590)-1))</f>
        <v/>
      </c>
      <c r="AR590" s="85" t="str">
        <f>IF($G590="","",IF($AW590="","",RANK($AW590,$AW$8:$AW$1000,1)+COUNTIFS($AW$8:$AW590,$AW590)-1))</f>
        <v/>
      </c>
      <c r="AS590" s="85" t="str">
        <f>IF($G590="","",IF($AX590="","",RANK($AX590,$AX$8:$AX$1000,1)+COUNTIFS($AX$8:$AX590,$AX590)-1))</f>
        <v/>
      </c>
      <c r="AU590" s="85" t="str">
        <f t="shared" si="38"/>
        <v/>
      </c>
      <c r="AW590" s="209" t="str">
        <f ca="1">IF($G590="","",IF($Q590="","",IF(AND($S590&lt;1,$Q590&lt;TODAY()),$Q590,"")))</f>
        <v/>
      </c>
      <c r="AX590" s="209" t="str">
        <f t="shared" ca="1" si="39"/>
        <v/>
      </c>
    </row>
    <row r="591" spans="1:50">
      <c r="A591" s="20" t="str">
        <f>IF('יעדים משרדיים ותקשובים'!$E$7="","",'יעדים משרדיים ותקשובים'!$E$7)</f>
        <v>משרד ראש הממשלה</v>
      </c>
      <c r="B591" s="20" t="str">
        <f>IF('יעדים משרדיים ותקשובים'!$I$9="","",'יעדים משרדיים ותקשובים'!$I$9)</f>
        <v>pmo</v>
      </c>
      <c r="C591" s="26">
        <f>ROWS($C$7:$C590)</f>
        <v>584</v>
      </c>
      <c r="D591" s="26" t="str">
        <f>IF(E591="","",INDEX('פעילויות המשרד'!$D$8:$D$150,MATCH(E591,'פעילויות המשרד'!$E$8:$E$150,0)))</f>
        <v/>
      </c>
      <c r="E591" s="17"/>
      <c r="F591" s="26" t="str">
        <f>IF(G591="","",COUNTIFS($D$8:$D591,$D591))</f>
        <v/>
      </c>
      <c r="G591" s="344" t="str">
        <f>IF(OR($E591="",$H591=""),"",IFERROR(CONCATENATE($D591,".",COUNTIFS($D$8:$D591,$D591)),"טעות בהזנה"))</f>
        <v/>
      </c>
      <c r="H591" s="99"/>
      <c r="I591" s="275" t="str">
        <f>IF($E591="","",IF($D591="","",INDEX('פעילויות המשרד'!G:G,MATCH($D591,'פעילויות המשרד'!$D:$D,0))))</f>
        <v/>
      </c>
      <c r="J591" s="275" t="str">
        <f>IF($E591="","",IF($D591="","",INDEX('פעילויות המשרד'!H:H,MATCH($D591,'פעילויות המשרד'!$D:$D,0))))</f>
        <v/>
      </c>
      <c r="K591" s="275" t="str">
        <f>IF($E591="","",IF($D591="","",INDEX('פעילויות המשרד'!K:K,MATCH($D591,'פעילויות המשרד'!$D:$D,0))))</f>
        <v/>
      </c>
      <c r="L591" s="275" t="str">
        <f>IF($E591="","",IF($D591="","",INDEX('פעילויות המשרד'!L:L,MATCH($D591,'פעילויות המשרד'!$D:$D,0))))</f>
        <v/>
      </c>
      <c r="M591" s="275" t="str">
        <f>IF($E591="","",IF($D591="","",INDEX('פעילויות המשרד'!X:X,MATCH($D591,'פעילויות המשרד'!$D:$D,0))))</f>
        <v/>
      </c>
      <c r="N591" s="102"/>
      <c r="O591" s="102"/>
      <c r="P591" s="100"/>
      <c r="Q591" s="100"/>
      <c r="R591" s="98"/>
      <c r="S591" s="101"/>
      <c r="T591" s="99"/>
      <c r="U591" s="103"/>
      <c r="V591" s="99"/>
      <c r="W591" s="103"/>
      <c r="X591" s="99"/>
      <c r="Y591" s="103"/>
      <c r="Z591" s="99"/>
      <c r="AA591" s="103"/>
      <c r="AB591" s="99"/>
      <c r="AC591" s="103"/>
      <c r="AD591" s="121" t="str">
        <f t="shared" si="37"/>
        <v/>
      </c>
      <c r="AE591" s="17"/>
      <c r="AI591" s="26">
        <f>ROWS($AI$7:$AI590)</f>
        <v>584</v>
      </c>
      <c r="AJ591" s="85" t="str">
        <f>IF(OR($T591="",$G591=""),"",MAX($AJ$7:$AN590)+1)</f>
        <v/>
      </c>
      <c r="AK591" s="85" t="str">
        <f>IF(OR(V591="",$G591=""),"",MAX($AJ$7:$AN590,$AJ591:AJ591)+1)</f>
        <v/>
      </c>
      <c r="AL591" s="85" t="str">
        <f>IF(OR(X591="",$G591=""),"",MAX($AJ$7:$AN590,$AJ591:AK591)+1)</f>
        <v/>
      </c>
      <c r="AM591" s="85" t="str">
        <f>IF(OR(Z591="",$G591=""),"",MAX($AJ$7:$AN590,$AJ591:AL591)+1)</f>
        <v/>
      </c>
      <c r="AN591" s="85" t="str">
        <f>IF(OR(AB591="",$G591=""),"",MAX($AJ$7:$AN590,$AJ591:AM591)+1)</f>
        <v/>
      </c>
      <c r="AP591" s="85" t="str">
        <f>IF($G591="","",MAX($AP$7:$AP590)+1)</f>
        <v/>
      </c>
      <c r="AQ591" s="85" t="str">
        <f>IF($G591="","",IF($Q591="","",RANK($Q591,$Q$8:$Q$1000,1)+COUNTIFS($Q$8:$Q591,$Q591)-1))</f>
        <v/>
      </c>
      <c r="AR591" s="85" t="str">
        <f>IF($G591="","",IF($AW591="","",RANK($AW591,$AW$8:$AW$1000,1)+COUNTIFS($AW$8:$AW591,$AW591)-1))</f>
        <v/>
      </c>
      <c r="AS591" s="85" t="str">
        <f>IF($G591="","",IF($AX591="","",RANK($AX591,$AX$8:$AX$1000,1)+COUNTIFS($AX$8:$AX591,$AX591)-1))</f>
        <v/>
      </c>
      <c r="AU591" s="85" t="str">
        <f t="shared" si="38"/>
        <v/>
      </c>
      <c r="AW591" s="209" t="str">
        <f ca="1">IF($G591="","",IF($Q591="","",IF(AND($S591&lt;1,$Q591&lt;TODAY()),$Q591,"")))</f>
        <v/>
      </c>
      <c r="AX591" s="209" t="str">
        <f t="shared" ca="1" si="39"/>
        <v/>
      </c>
    </row>
    <row r="592" spans="1:50">
      <c r="A592" s="20" t="str">
        <f>IF('יעדים משרדיים ותקשובים'!$E$7="","",'יעדים משרדיים ותקשובים'!$E$7)</f>
        <v>משרד ראש הממשלה</v>
      </c>
      <c r="B592" s="20" t="str">
        <f>IF('יעדים משרדיים ותקשובים'!$I$9="","",'יעדים משרדיים ותקשובים'!$I$9)</f>
        <v>pmo</v>
      </c>
      <c r="C592" s="26">
        <f>ROWS($C$7:$C591)</f>
        <v>585</v>
      </c>
      <c r="D592" s="26" t="str">
        <f>IF(E592="","",INDEX('פעילויות המשרד'!$D$8:$D$150,MATCH(E592,'פעילויות המשרד'!$E$8:$E$150,0)))</f>
        <v/>
      </c>
      <c r="E592" s="17"/>
      <c r="F592" s="26" t="str">
        <f>IF(G592="","",COUNTIFS($D$8:$D592,$D592))</f>
        <v/>
      </c>
      <c r="G592" s="344" t="str">
        <f>IF(OR($E592="",$H592=""),"",IFERROR(CONCATENATE($D592,".",COUNTIFS($D$8:$D592,$D592)),"טעות בהזנה"))</f>
        <v/>
      </c>
      <c r="H592" s="99"/>
      <c r="I592" s="275" t="str">
        <f>IF($E592="","",IF($D592="","",INDEX('פעילויות המשרד'!G:G,MATCH($D592,'פעילויות המשרד'!$D:$D,0))))</f>
        <v/>
      </c>
      <c r="J592" s="275" t="str">
        <f>IF($E592="","",IF($D592="","",INDEX('פעילויות המשרד'!H:H,MATCH($D592,'פעילויות המשרד'!$D:$D,0))))</f>
        <v/>
      </c>
      <c r="K592" s="275" t="str">
        <f>IF($E592="","",IF($D592="","",INDEX('פעילויות המשרד'!K:K,MATCH($D592,'פעילויות המשרד'!$D:$D,0))))</f>
        <v/>
      </c>
      <c r="L592" s="275" t="str">
        <f>IF($E592="","",IF($D592="","",INDEX('פעילויות המשרד'!L:L,MATCH($D592,'פעילויות המשרד'!$D:$D,0))))</f>
        <v/>
      </c>
      <c r="M592" s="275" t="str">
        <f>IF($E592="","",IF($D592="","",INDEX('פעילויות המשרד'!X:X,MATCH($D592,'פעילויות המשרד'!$D:$D,0))))</f>
        <v/>
      </c>
      <c r="N592" s="102"/>
      <c r="O592" s="102"/>
      <c r="P592" s="100"/>
      <c r="Q592" s="100"/>
      <c r="R592" s="98"/>
      <c r="S592" s="101"/>
      <c r="T592" s="99"/>
      <c r="U592" s="103"/>
      <c r="V592" s="99"/>
      <c r="W592" s="103"/>
      <c r="X592" s="99"/>
      <c r="Y592" s="103"/>
      <c r="Z592" s="99"/>
      <c r="AA592" s="103"/>
      <c r="AB592" s="99"/>
      <c r="AC592" s="103"/>
      <c r="AD592" s="121" t="str">
        <f t="shared" si="37"/>
        <v/>
      </c>
      <c r="AE592" s="17"/>
      <c r="AI592" s="26">
        <f>ROWS($AI$7:$AI591)</f>
        <v>585</v>
      </c>
      <c r="AJ592" s="85" t="str">
        <f>IF(OR($T592="",$G592=""),"",MAX($AJ$7:$AN591)+1)</f>
        <v/>
      </c>
      <c r="AK592" s="85" t="str">
        <f>IF(OR(V592="",$G592=""),"",MAX($AJ$7:$AN591,$AJ592:AJ592)+1)</f>
        <v/>
      </c>
      <c r="AL592" s="85" t="str">
        <f>IF(OR(X592="",$G592=""),"",MAX($AJ$7:$AN591,$AJ592:AK592)+1)</f>
        <v/>
      </c>
      <c r="AM592" s="85" t="str">
        <f>IF(OR(Z592="",$G592=""),"",MAX($AJ$7:$AN591,$AJ592:AL592)+1)</f>
        <v/>
      </c>
      <c r="AN592" s="85" t="str">
        <f>IF(OR(AB592="",$G592=""),"",MAX($AJ$7:$AN591,$AJ592:AM592)+1)</f>
        <v/>
      </c>
      <c r="AP592" s="85" t="str">
        <f>IF($G592="","",MAX($AP$7:$AP591)+1)</f>
        <v/>
      </c>
      <c r="AQ592" s="85" t="str">
        <f>IF($G592="","",IF($Q592="","",RANK($Q592,$Q$8:$Q$1000,1)+COUNTIFS($Q$8:$Q592,$Q592)-1))</f>
        <v/>
      </c>
      <c r="AR592" s="85" t="str">
        <f>IF($G592="","",IF($AW592="","",RANK($AW592,$AW$8:$AW$1000,1)+COUNTIFS($AW$8:$AW592,$AW592)-1))</f>
        <v/>
      </c>
      <c r="AS592" s="85" t="str">
        <f>IF($G592="","",IF($AX592="","",RANK($AX592,$AX$8:$AX$1000,1)+COUNTIFS($AX$8:$AX592,$AX592)-1))</f>
        <v/>
      </c>
      <c r="AU592" s="85" t="str">
        <f t="shared" si="38"/>
        <v/>
      </c>
      <c r="AW592" s="209" t="str">
        <f ca="1">IF($G592="","",IF($Q592="","",IF(AND($S592&lt;1,$Q592&lt;TODAY()),$Q592,"")))</f>
        <v/>
      </c>
      <c r="AX592" s="209" t="str">
        <f t="shared" ca="1" si="39"/>
        <v/>
      </c>
    </row>
    <row r="593" spans="1:50">
      <c r="A593" s="20" t="str">
        <f>IF('יעדים משרדיים ותקשובים'!$E$7="","",'יעדים משרדיים ותקשובים'!$E$7)</f>
        <v>משרד ראש הממשלה</v>
      </c>
      <c r="B593" s="20" t="str">
        <f>IF('יעדים משרדיים ותקשובים'!$I$9="","",'יעדים משרדיים ותקשובים'!$I$9)</f>
        <v>pmo</v>
      </c>
      <c r="C593" s="26">
        <f>ROWS($C$7:$C592)</f>
        <v>586</v>
      </c>
      <c r="D593" s="26" t="str">
        <f>IF(E593="","",INDEX('פעילויות המשרד'!$D$8:$D$150,MATCH(E593,'פעילויות המשרד'!$E$8:$E$150,0)))</f>
        <v/>
      </c>
      <c r="E593" s="17"/>
      <c r="F593" s="26" t="str">
        <f>IF(G593="","",COUNTIFS($D$8:$D593,$D593))</f>
        <v/>
      </c>
      <c r="G593" s="344" t="str">
        <f>IF(OR($E593="",$H593=""),"",IFERROR(CONCATENATE($D593,".",COUNTIFS($D$8:$D593,$D593)),"טעות בהזנה"))</f>
        <v/>
      </c>
      <c r="H593" s="99"/>
      <c r="I593" s="275" t="str">
        <f>IF($E593="","",IF($D593="","",INDEX('פעילויות המשרד'!G:G,MATCH($D593,'פעילויות המשרד'!$D:$D,0))))</f>
        <v/>
      </c>
      <c r="J593" s="275" t="str">
        <f>IF($E593="","",IF($D593="","",INDEX('פעילויות המשרד'!H:H,MATCH($D593,'פעילויות המשרד'!$D:$D,0))))</f>
        <v/>
      </c>
      <c r="K593" s="275" t="str">
        <f>IF($E593="","",IF($D593="","",INDEX('פעילויות המשרד'!K:K,MATCH($D593,'פעילויות המשרד'!$D:$D,0))))</f>
        <v/>
      </c>
      <c r="L593" s="275" t="str">
        <f>IF($E593="","",IF($D593="","",INDEX('פעילויות המשרד'!L:L,MATCH($D593,'פעילויות המשרד'!$D:$D,0))))</f>
        <v/>
      </c>
      <c r="M593" s="275" t="str">
        <f>IF($E593="","",IF($D593="","",INDEX('פעילויות המשרד'!X:X,MATCH($D593,'פעילויות המשרד'!$D:$D,0))))</f>
        <v/>
      </c>
      <c r="N593" s="102"/>
      <c r="O593" s="102"/>
      <c r="P593" s="100"/>
      <c r="Q593" s="100"/>
      <c r="R593" s="98"/>
      <c r="S593" s="101"/>
      <c r="T593" s="99"/>
      <c r="U593" s="103"/>
      <c r="V593" s="99"/>
      <c r="W593" s="103"/>
      <c r="X593" s="99"/>
      <c r="Y593" s="103"/>
      <c r="Z593" s="99"/>
      <c r="AA593" s="103"/>
      <c r="AB593" s="99"/>
      <c r="AC593" s="103"/>
      <c r="AD593" s="121" t="str">
        <f t="shared" si="37"/>
        <v/>
      </c>
      <c r="AE593" s="17"/>
      <c r="AI593" s="26">
        <f>ROWS($AI$7:$AI592)</f>
        <v>586</v>
      </c>
      <c r="AJ593" s="85" t="str">
        <f>IF(OR($T593="",$G593=""),"",MAX($AJ$7:$AN592)+1)</f>
        <v/>
      </c>
      <c r="AK593" s="85" t="str">
        <f>IF(OR(V593="",$G593=""),"",MAX($AJ$7:$AN592,$AJ593:AJ593)+1)</f>
        <v/>
      </c>
      <c r="AL593" s="85" t="str">
        <f>IF(OR(X593="",$G593=""),"",MAX($AJ$7:$AN592,$AJ593:AK593)+1)</f>
        <v/>
      </c>
      <c r="AM593" s="85" t="str">
        <f>IF(OR(Z593="",$G593=""),"",MAX($AJ$7:$AN592,$AJ593:AL593)+1)</f>
        <v/>
      </c>
      <c r="AN593" s="85" t="str">
        <f>IF(OR(AB593="",$G593=""),"",MAX($AJ$7:$AN592,$AJ593:AM593)+1)</f>
        <v/>
      </c>
      <c r="AP593" s="85" t="str">
        <f>IF($G593="","",MAX($AP$7:$AP592)+1)</f>
        <v/>
      </c>
      <c r="AQ593" s="85" t="str">
        <f>IF($G593="","",IF($Q593="","",RANK($Q593,$Q$8:$Q$1000,1)+COUNTIFS($Q$8:$Q593,$Q593)-1))</f>
        <v/>
      </c>
      <c r="AR593" s="85" t="str">
        <f>IF($G593="","",IF($AW593="","",RANK($AW593,$AW$8:$AW$1000,1)+COUNTIFS($AW$8:$AW593,$AW593)-1))</f>
        <v/>
      </c>
      <c r="AS593" s="85" t="str">
        <f>IF($G593="","",IF($AX593="","",RANK($AX593,$AX$8:$AX$1000,1)+COUNTIFS($AX$8:$AX593,$AX593)-1))</f>
        <v/>
      </c>
      <c r="AU593" s="85" t="str">
        <f t="shared" si="38"/>
        <v/>
      </c>
      <c r="AW593" s="209" t="str">
        <f t="shared" ref="AW593:AW647" ca="1" si="40">IF($G593="","",IF($Q593="","",IF(AND($S593&lt;1,$Q603&gt;TODAY()),$Q593,"")))</f>
        <v/>
      </c>
      <c r="AX593" s="209" t="str">
        <f t="shared" ca="1" si="39"/>
        <v/>
      </c>
    </row>
    <row r="594" spans="1:50">
      <c r="A594" s="20" t="str">
        <f>IF('יעדים משרדיים ותקשובים'!$E$7="","",'יעדים משרדיים ותקשובים'!$E$7)</f>
        <v>משרד ראש הממשלה</v>
      </c>
      <c r="B594" s="20" t="str">
        <f>IF('יעדים משרדיים ותקשובים'!$I$9="","",'יעדים משרדיים ותקשובים'!$I$9)</f>
        <v>pmo</v>
      </c>
      <c r="C594" s="26">
        <f>ROWS($C$7:$C593)</f>
        <v>587</v>
      </c>
      <c r="D594" s="26" t="str">
        <f>IF(E594="","",INDEX('פעילויות המשרד'!$D$8:$D$150,MATCH(E594,'פעילויות המשרד'!$E$8:$E$150,0)))</f>
        <v/>
      </c>
      <c r="E594" s="17"/>
      <c r="F594" s="26" t="str">
        <f>IF(G594="","",COUNTIFS($D$8:$D594,$D594))</f>
        <v/>
      </c>
      <c r="G594" s="344" t="str">
        <f>IF(OR($E594="",$H594=""),"",IFERROR(CONCATENATE($D594,".",COUNTIFS($D$8:$D594,$D594)),"טעות בהזנה"))</f>
        <v/>
      </c>
      <c r="H594" s="99"/>
      <c r="I594" s="275" t="str">
        <f>IF($E594="","",IF($D594="","",INDEX('פעילויות המשרד'!G:G,MATCH($D594,'פעילויות המשרד'!$D:$D,0))))</f>
        <v/>
      </c>
      <c r="J594" s="275" t="str">
        <f>IF($E594="","",IF($D594="","",INDEX('פעילויות המשרד'!H:H,MATCH($D594,'פעילויות המשרד'!$D:$D,0))))</f>
        <v/>
      </c>
      <c r="K594" s="275" t="str">
        <f>IF($E594="","",IF($D594="","",INDEX('פעילויות המשרד'!K:K,MATCH($D594,'פעילויות המשרד'!$D:$D,0))))</f>
        <v/>
      </c>
      <c r="L594" s="275" t="str">
        <f>IF($E594="","",IF($D594="","",INDEX('פעילויות המשרד'!L:L,MATCH($D594,'פעילויות המשרד'!$D:$D,0))))</f>
        <v/>
      </c>
      <c r="M594" s="275" t="str">
        <f>IF($E594="","",IF($D594="","",INDEX('פעילויות המשרד'!X:X,MATCH($D594,'פעילויות המשרד'!$D:$D,0))))</f>
        <v/>
      </c>
      <c r="N594" s="102"/>
      <c r="O594" s="102"/>
      <c r="P594" s="100"/>
      <c r="Q594" s="100"/>
      <c r="R594" s="98"/>
      <c r="S594" s="101"/>
      <c r="T594" s="99"/>
      <c r="U594" s="103"/>
      <c r="V594" s="99"/>
      <c r="W594" s="103"/>
      <c r="X594" s="99"/>
      <c r="Y594" s="103"/>
      <c r="Z594" s="99"/>
      <c r="AA594" s="103"/>
      <c r="AB594" s="99"/>
      <c r="AC594" s="103"/>
      <c r="AD594" s="121" t="str">
        <f t="shared" si="37"/>
        <v/>
      </c>
      <c r="AE594" s="17"/>
      <c r="AI594" s="26">
        <f>ROWS($AI$7:$AI593)</f>
        <v>587</v>
      </c>
      <c r="AJ594" s="85" t="str">
        <f>IF(OR($T594="",$G594=""),"",MAX($AJ$7:$AN593)+1)</f>
        <v/>
      </c>
      <c r="AK594" s="85" t="str">
        <f>IF(OR(V594="",$G594=""),"",MAX($AJ$7:$AN593,$AJ594:AJ594)+1)</f>
        <v/>
      </c>
      <c r="AL594" s="85" t="str">
        <f>IF(OR(X594="",$G594=""),"",MAX($AJ$7:$AN593,$AJ594:AK594)+1)</f>
        <v/>
      </c>
      <c r="AM594" s="85" t="str">
        <f>IF(OR(Z594="",$G594=""),"",MAX($AJ$7:$AN593,$AJ594:AL594)+1)</f>
        <v/>
      </c>
      <c r="AN594" s="85" t="str">
        <f>IF(OR(AB594="",$G594=""),"",MAX($AJ$7:$AN593,$AJ594:AM594)+1)</f>
        <v/>
      </c>
      <c r="AP594" s="85" t="str">
        <f>IF($G594="","",MAX($AP$7:$AP593)+1)</f>
        <v/>
      </c>
      <c r="AQ594" s="85" t="str">
        <f>IF($G594="","",IF($Q594="","",RANK($Q594,$Q$8:$Q$1000,1)+COUNTIFS($Q$8:$Q594,$Q594)-1))</f>
        <v/>
      </c>
      <c r="AR594" s="85" t="str">
        <f>IF($G594="","",IF($AW594="","",RANK($AW594,$AW$8:$AW$1000,1)+COUNTIFS($AW$8:$AW594,$AW594)-1))</f>
        <v/>
      </c>
      <c r="AS594" s="85" t="str">
        <f>IF($G594="","",IF($AX594="","",RANK($AX594,$AX$8:$AX$1000,1)+COUNTIFS($AX$8:$AX594,$AX594)-1))</f>
        <v/>
      </c>
      <c r="AU594" s="85" t="str">
        <f t="shared" si="38"/>
        <v/>
      </c>
      <c r="AW594" s="209" t="str">
        <f t="shared" ca="1" si="40"/>
        <v/>
      </c>
      <c r="AX594" s="209" t="str">
        <f t="shared" ca="1" si="39"/>
        <v/>
      </c>
    </row>
    <row r="595" spans="1:50">
      <c r="A595" s="20" t="str">
        <f>IF('יעדים משרדיים ותקשובים'!$E$7="","",'יעדים משרדיים ותקשובים'!$E$7)</f>
        <v>משרד ראש הממשלה</v>
      </c>
      <c r="B595" s="20" t="str">
        <f>IF('יעדים משרדיים ותקשובים'!$I$9="","",'יעדים משרדיים ותקשובים'!$I$9)</f>
        <v>pmo</v>
      </c>
      <c r="C595" s="26">
        <f>ROWS($C$7:$C594)</f>
        <v>588</v>
      </c>
      <c r="D595" s="26" t="str">
        <f>IF(E595="","",INDEX('פעילויות המשרד'!$D$8:$D$150,MATCH(E595,'פעילויות המשרד'!$E$8:$E$150,0)))</f>
        <v/>
      </c>
      <c r="E595" s="17"/>
      <c r="F595" s="26" t="str">
        <f>IF(G595="","",COUNTIFS($D$8:$D595,$D595))</f>
        <v/>
      </c>
      <c r="G595" s="344" t="str">
        <f>IF(OR($E595="",$H595=""),"",IFERROR(CONCATENATE($D595,".",COUNTIFS($D$8:$D595,$D595)),"טעות בהזנה"))</f>
        <v/>
      </c>
      <c r="H595" s="99"/>
      <c r="I595" s="275" t="str">
        <f>IF($E595="","",IF($D595="","",INDEX('פעילויות המשרד'!G:G,MATCH($D595,'פעילויות המשרד'!$D:$D,0))))</f>
        <v/>
      </c>
      <c r="J595" s="275" t="str">
        <f>IF($E595="","",IF($D595="","",INDEX('פעילויות המשרד'!H:H,MATCH($D595,'פעילויות המשרד'!$D:$D,0))))</f>
        <v/>
      </c>
      <c r="K595" s="275" t="str">
        <f>IF($E595="","",IF($D595="","",INDEX('פעילויות המשרד'!K:K,MATCH($D595,'פעילויות המשרד'!$D:$D,0))))</f>
        <v/>
      </c>
      <c r="L595" s="275" t="str">
        <f>IF($E595="","",IF($D595="","",INDEX('פעילויות המשרד'!L:L,MATCH($D595,'פעילויות המשרד'!$D:$D,0))))</f>
        <v/>
      </c>
      <c r="M595" s="275" t="str">
        <f>IF($E595="","",IF($D595="","",INDEX('פעילויות המשרד'!X:X,MATCH($D595,'פעילויות המשרד'!$D:$D,0))))</f>
        <v/>
      </c>
      <c r="N595" s="102"/>
      <c r="O595" s="102"/>
      <c r="P595" s="100"/>
      <c r="Q595" s="100"/>
      <c r="R595" s="98"/>
      <c r="S595" s="101"/>
      <c r="T595" s="99"/>
      <c r="U595" s="103"/>
      <c r="V595" s="99"/>
      <c r="W595" s="103"/>
      <c r="X595" s="99"/>
      <c r="Y595" s="103"/>
      <c r="Z595" s="99"/>
      <c r="AA595" s="103"/>
      <c r="AB595" s="99"/>
      <c r="AC595" s="103"/>
      <c r="AD595" s="121" t="str">
        <f t="shared" si="37"/>
        <v/>
      </c>
      <c r="AE595" s="17"/>
      <c r="AI595" s="26">
        <f>ROWS($AI$7:$AI594)</f>
        <v>588</v>
      </c>
      <c r="AJ595" s="85" t="str">
        <f>IF(OR($T595="",$G595=""),"",MAX($AJ$7:$AN594)+1)</f>
        <v/>
      </c>
      <c r="AK595" s="85" t="str">
        <f>IF(OR(V595="",$G595=""),"",MAX($AJ$7:$AN594,$AJ595:AJ595)+1)</f>
        <v/>
      </c>
      <c r="AL595" s="85" t="str">
        <f>IF(OR(X595="",$G595=""),"",MAX($AJ$7:$AN594,$AJ595:AK595)+1)</f>
        <v/>
      </c>
      <c r="AM595" s="85" t="str">
        <f>IF(OR(Z595="",$G595=""),"",MAX($AJ$7:$AN594,$AJ595:AL595)+1)</f>
        <v/>
      </c>
      <c r="AN595" s="85" t="str">
        <f>IF(OR(AB595="",$G595=""),"",MAX($AJ$7:$AN594,$AJ595:AM595)+1)</f>
        <v/>
      </c>
      <c r="AP595" s="85" t="str">
        <f>IF($G595="","",MAX($AP$7:$AP594)+1)</f>
        <v/>
      </c>
      <c r="AQ595" s="85" t="str">
        <f>IF($G595="","",IF($Q595="","",RANK($Q595,$Q$8:$Q$1000,1)+COUNTIFS($Q$8:$Q595,$Q595)-1))</f>
        <v/>
      </c>
      <c r="AR595" s="85" t="str">
        <f>IF($G595="","",IF($AW595="","",RANK($AW595,$AW$8:$AW$1000,1)+COUNTIFS($AW$8:$AW595,$AW595)-1))</f>
        <v/>
      </c>
      <c r="AS595" s="85" t="str">
        <f>IF($G595="","",IF($AX595="","",RANK($AX595,$AX$8:$AX$1000,1)+COUNTIFS($AX$8:$AX595,$AX595)-1))</f>
        <v/>
      </c>
      <c r="AU595" s="85" t="str">
        <f t="shared" si="38"/>
        <v/>
      </c>
      <c r="AW595" s="209" t="str">
        <f t="shared" ca="1" si="40"/>
        <v/>
      </c>
      <c r="AX595" s="209" t="str">
        <f t="shared" ca="1" si="39"/>
        <v/>
      </c>
    </row>
    <row r="596" spans="1:50">
      <c r="A596" s="20" t="str">
        <f>IF('יעדים משרדיים ותקשובים'!$E$7="","",'יעדים משרדיים ותקשובים'!$E$7)</f>
        <v>משרד ראש הממשלה</v>
      </c>
      <c r="B596" s="20" t="str">
        <f>IF('יעדים משרדיים ותקשובים'!$I$9="","",'יעדים משרדיים ותקשובים'!$I$9)</f>
        <v>pmo</v>
      </c>
      <c r="C596" s="26">
        <f>ROWS($C$7:$C595)</f>
        <v>589</v>
      </c>
      <c r="D596" s="26" t="str">
        <f>IF(E596="","",INDEX('פעילויות המשרד'!$D$8:$D$150,MATCH(E596,'פעילויות המשרד'!$E$8:$E$150,0)))</f>
        <v/>
      </c>
      <c r="E596" s="17"/>
      <c r="F596" s="26" t="str">
        <f>IF(G596="","",COUNTIFS($D$8:$D596,$D596))</f>
        <v/>
      </c>
      <c r="G596" s="344" t="str">
        <f>IF(OR($E596="",$H596=""),"",IFERROR(CONCATENATE($D596,".",COUNTIFS($D$8:$D596,$D596)),"טעות בהזנה"))</f>
        <v/>
      </c>
      <c r="H596" s="99"/>
      <c r="I596" s="275" t="str">
        <f>IF($E596="","",IF($D596="","",INDEX('פעילויות המשרד'!G:G,MATCH($D596,'פעילויות המשרד'!$D:$D,0))))</f>
        <v/>
      </c>
      <c r="J596" s="275" t="str">
        <f>IF($E596="","",IF($D596="","",INDEX('פעילויות המשרד'!H:H,MATCH($D596,'פעילויות המשרד'!$D:$D,0))))</f>
        <v/>
      </c>
      <c r="K596" s="275" t="str">
        <f>IF($E596="","",IF($D596="","",INDEX('פעילויות המשרד'!K:K,MATCH($D596,'פעילויות המשרד'!$D:$D,0))))</f>
        <v/>
      </c>
      <c r="L596" s="275" t="str">
        <f>IF($E596="","",IF($D596="","",INDEX('פעילויות המשרד'!L:L,MATCH($D596,'פעילויות המשרד'!$D:$D,0))))</f>
        <v/>
      </c>
      <c r="M596" s="275" t="str">
        <f>IF($E596="","",IF($D596="","",INDEX('פעילויות המשרד'!X:X,MATCH($D596,'פעילויות המשרד'!$D:$D,0))))</f>
        <v/>
      </c>
      <c r="N596" s="102"/>
      <c r="O596" s="102"/>
      <c r="P596" s="100"/>
      <c r="Q596" s="100"/>
      <c r="R596" s="98"/>
      <c r="S596" s="101"/>
      <c r="T596" s="99"/>
      <c r="U596" s="103"/>
      <c r="V596" s="99"/>
      <c r="W596" s="103"/>
      <c r="X596" s="99"/>
      <c r="Y596" s="103"/>
      <c r="Z596" s="99"/>
      <c r="AA596" s="103"/>
      <c r="AB596" s="99"/>
      <c r="AC596" s="103"/>
      <c r="AD596" s="121" t="str">
        <f t="shared" si="37"/>
        <v/>
      </c>
      <c r="AE596" s="17"/>
      <c r="AI596" s="26">
        <f>ROWS($AI$7:$AI595)</f>
        <v>589</v>
      </c>
      <c r="AJ596" s="85" t="str">
        <f>IF(OR($T596="",$G596=""),"",MAX($AJ$7:$AN595)+1)</f>
        <v/>
      </c>
      <c r="AK596" s="85" t="str">
        <f>IF(OR(V596="",$G596=""),"",MAX($AJ$7:$AN595,$AJ596:AJ596)+1)</f>
        <v/>
      </c>
      <c r="AL596" s="85" t="str">
        <f>IF(OR(X596="",$G596=""),"",MAX($AJ$7:$AN595,$AJ596:AK596)+1)</f>
        <v/>
      </c>
      <c r="AM596" s="85" t="str">
        <f>IF(OR(Z596="",$G596=""),"",MAX($AJ$7:$AN595,$AJ596:AL596)+1)</f>
        <v/>
      </c>
      <c r="AN596" s="85" t="str">
        <f>IF(OR(AB596="",$G596=""),"",MAX($AJ$7:$AN595,$AJ596:AM596)+1)</f>
        <v/>
      </c>
      <c r="AP596" s="85" t="str">
        <f>IF($G596="","",MAX($AP$7:$AP595)+1)</f>
        <v/>
      </c>
      <c r="AQ596" s="85" t="str">
        <f>IF($G596="","",IF($Q596="","",RANK($Q596,$Q$8:$Q$1000,1)+COUNTIFS($Q$8:$Q596,$Q596)-1))</f>
        <v/>
      </c>
      <c r="AR596" s="85" t="str">
        <f>IF($G596="","",IF($AW596="","",RANK($AW596,$AW$8:$AW$1000,1)+COUNTIFS($AW$8:$AW596,$AW596)-1))</f>
        <v/>
      </c>
      <c r="AS596" s="85" t="str">
        <f>IF($G596="","",IF($AX596="","",RANK($AX596,$AX$8:$AX$1000,1)+COUNTIFS($AX$8:$AX596,$AX596)-1))</f>
        <v/>
      </c>
      <c r="AU596" s="85" t="str">
        <f t="shared" si="38"/>
        <v/>
      </c>
      <c r="AW596" s="209" t="str">
        <f t="shared" ca="1" si="40"/>
        <v/>
      </c>
      <c r="AX596" s="209" t="str">
        <f t="shared" ca="1" si="39"/>
        <v/>
      </c>
    </row>
    <row r="597" spans="1:50">
      <c r="A597" s="20" t="str">
        <f>IF('יעדים משרדיים ותקשובים'!$E$7="","",'יעדים משרדיים ותקשובים'!$E$7)</f>
        <v>משרד ראש הממשלה</v>
      </c>
      <c r="B597" s="20" t="str">
        <f>IF('יעדים משרדיים ותקשובים'!$I$9="","",'יעדים משרדיים ותקשובים'!$I$9)</f>
        <v>pmo</v>
      </c>
      <c r="C597" s="26">
        <f>ROWS($C$7:$C596)</f>
        <v>590</v>
      </c>
      <c r="D597" s="26" t="str">
        <f>IF(E597="","",INDEX('פעילויות המשרד'!$D$8:$D$150,MATCH(E597,'פעילויות המשרד'!$E$8:$E$150,0)))</f>
        <v/>
      </c>
      <c r="E597" s="17"/>
      <c r="F597" s="26" t="str">
        <f>IF(G597="","",COUNTIFS($D$8:$D597,$D597))</f>
        <v/>
      </c>
      <c r="G597" s="344" t="str">
        <f>IF(OR($E597="",$H597=""),"",IFERROR(CONCATENATE($D597,".",COUNTIFS($D$8:$D597,$D597)),"טעות בהזנה"))</f>
        <v/>
      </c>
      <c r="H597" s="99"/>
      <c r="I597" s="275" t="str">
        <f>IF($E597="","",IF($D597="","",INDEX('פעילויות המשרד'!G:G,MATCH($D597,'פעילויות המשרד'!$D:$D,0))))</f>
        <v/>
      </c>
      <c r="J597" s="275" t="str">
        <f>IF($E597="","",IF($D597="","",INDEX('פעילויות המשרד'!H:H,MATCH($D597,'פעילויות המשרד'!$D:$D,0))))</f>
        <v/>
      </c>
      <c r="K597" s="275" t="str">
        <f>IF($E597="","",IF($D597="","",INDEX('פעילויות המשרד'!K:K,MATCH($D597,'פעילויות המשרד'!$D:$D,0))))</f>
        <v/>
      </c>
      <c r="L597" s="275" t="str">
        <f>IF($E597="","",IF($D597="","",INDEX('פעילויות המשרד'!L:L,MATCH($D597,'פעילויות המשרד'!$D:$D,0))))</f>
        <v/>
      </c>
      <c r="M597" s="275" t="str">
        <f>IF($E597="","",IF($D597="","",INDEX('פעילויות המשרד'!X:X,MATCH($D597,'פעילויות המשרד'!$D:$D,0))))</f>
        <v/>
      </c>
      <c r="N597" s="102"/>
      <c r="O597" s="102"/>
      <c r="P597" s="100"/>
      <c r="Q597" s="100"/>
      <c r="R597" s="98"/>
      <c r="S597" s="101"/>
      <c r="T597" s="99"/>
      <c r="U597" s="103"/>
      <c r="V597" s="99"/>
      <c r="W597" s="103"/>
      <c r="X597" s="99"/>
      <c r="Y597" s="103"/>
      <c r="Z597" s="99"/>
      <c r="AA597" s="103"/>
      <c r="AB597" s="99"/>
      <c r="AC597" s="103"/>
      <c r="AD597" s="121" t="str">
        <f t="shared" si="37"/>
        <v/>
      </c>
      <c r="AE597" s="17"/>
      <c r="AI597" s="26">
        <f>ROWS($AI$7:$AI596)</f>
        <v>590</v>
      </c>
      <c r="AJ597" s="85" t="str">
        <f>IF(OR($T597="",$G597=""),"",MAX($AJ$7:$AN596)+1)</f>
        <v/>
      </c>
      <c r="AK597" s="85" t="str">
        <f>IF(OR(V597="",$G597=""),"",MAX($AJ$7:$AN596,$AJ597:AJ597)+1)</f>
        <v/>
      </c>
      <c r="AL597" s="85" t="str">
        <f>IF(OR(X597="",$G597=""),"",MAX($AJ$7:$AN596,$AJ597:AK597)+1)</f>
        <v/>
      </c>
      <c r="AM597" s="85" t="str">
        <f>IF(OR(Z597="",$G597=""),"",MAX($AJ$7:$AN596,$AJ597:AL597)+1)</f>
        <v/>
      </c>
      <c r="AN597" s="85" t="str">
        <f>IF(OR(AB597="",$G597=""),"",MAX($AJ$7:$AN596,$AJ597:AM597)+1)</f>
        <v/>
      </c>
      <c r="AP597" s="85" t="str">
        <f>IF($G597="","",MAX($AP$7:$AP596)+1)</f>
        <v/>
      </c>
      <c r="AQ597" s="85" t="str">
        <f>IF($G597="","",IF($Q597="","",RANK($Q597,$Q$8:$Q$1000,1)+COUNTIFS($Q$8:$Q597,$Q597)-1))</f>
        <v/>
      </c>
      <c r="AR597" s="85" t="str">
        <f>IF($G597="","",IF($AW597="","",RANK($AW597,$AW$8:$AW$1000,1)+COUNTIFS($AW$8:$AW597,$AW597)-1))</f>
        <v/>
      </c>
      <c r="AS597" s="85" t="str">
        <f>IF($G597="","",IF($AX597="","",RANK($AX597,$AX$8:$AX$1000,1)+COUNTIFS($AX$8:$AX597,$AX597)-1))</f>
        <v/>
      </c>
      <c r="AU597" s="85" t="str">
        <f t="shared" si="38"/>
        <v/>
      </c>
      <c r="AW597" s="209" t="str">
        <f t="shared" ca="1" si="40"/>
        <v/>
      </c>
      <c r="AX597" s="209" t="str">
        <f t="shared" ca="1" si="39"/>
        <v/>
      </c>
    </row>
    <row r="598" spans="1:50">
      <c r="A598" s="20" t="str">
        <f>IF('יעדים משרדיים ותקשובים'!$E$7="","",'יעדים משרדיים ותקשובים'!$E$7)</f>
        <v>משרד ראש הממשלה</v>
      </c>
      <c r="B598" s="20" t="str">
        <f>IF('יעדים משרדיים ותקשובים'!$I$9="","",'יעדים משרדיים ותקשובים'!$I$9)</f>
        <v>pmo</v>
      </c>
      <c r="C598" s="26">
        <f>ROWS($C$7:$C597)</f>
        <v>591</v>
      </c>
      <c r="D598" s="26" t="str">
        <f>IF(E598="","",INDEX('פעילויות המשרד'!$D$8:$D$150,MATCH(E598,'פעילויות המשרד'!$E$8:$E$150,0)))</f>
        <v/>
      </c>
      <c r="E598" s="17"/>
      <c r="F598" s="26" t="str">
        <f>IF(G598="","",COUNTIFS($D$8:$D598,$D598))</f>
        <v/>
      </c>
      <c r="G598" s="344" t="str">
        <f>IF(OR($E598="",$H598=""),"",IFERROR(CONCATENATE($D598,".",COUNTIFS($D$8:$D598,$D598)),"טעות בהזנה"))</f>
        <v/>
      </c>
      <c r="H598" s="99"/>
      <c r="I598" s="275" t="str">
        <f>IF($E598="","",IF($D598="","",INDEX('פעילויות המשרד'!G:G,MATCH($D598,'פעילויות המשרד'!$D:$D,0))))</f>
        <v/>
      </c>
      <c r="J598" s="275" t="str">
        <f>IF($E598="","",IF($D598="","",INDEX('פעילויות המשרד'!H:H,MATCH($D598,'פעילויות המשרד'!$D:$D,0))))</f>
        <v/>
      </c>
      <c r="K598" s="275" t="str">
        <f>IF($E598="","",IF($D598="","",INDEX('פעילויות המשרד'!K:K,MATCH($D598,'פעילויות המשרד'!$D:$D,0))))</f>
        <v/>
      </c>
      <c r="L598" s="275" t="str">
        <f>IF($E598="","",IF($D598="","",INDEX('פעילויות המשרד'!L:L,MATCH($D598,'פעילויות המשרד'!$D:$D,0))))</f>
        <v/>
      </c>
      <c r="M598" s="275" t="str">
        <f>IF($E598="","",IF($D598="","",INDEX('פעילויות המשרד'!X:X,MATCH($D598,'פעילויות המשרד'!$D:$D,0))))</f>
        <v/>
      </c>
      <c r="N598" s="99"/>
      <c r="O598" s="99"/>
      <c r="P598" s="100"/>
      <c r="Q598" s="100"/>
      <c r="R598" s="98"/>
      <c r="S598" s="101"/>
      <c r="T598" s="99"/>
      <c r="U598" s="103"/>
      <c r="V598" s="99"/>
      <c r="W598" s="103"/>
      <c r="X598" s="99"/>
      <c r="Y598" s="103"/>
      <c r="Z598" s="99"/>
      <c r="AA598" s="103"/>
      <c r="AB598" s="99"/>
      <c r="AC598" s="103"/>
      <c r="AD598" s="121" t="str">
        <f t="shared" si="37"/>
        <v/>
      </c>
      <c r="AE598" s="92"/>
      <c r="AI598" s="26">
        <f>ROWS($AI$7:$AI597)</f>
        <v>591</v>
      </c>
      <c r="AJ598" s="85" t="str">
        <f>IF(OR($T598="",$G598=""),"",MAX($AJ$7:$AN597)+1)</f>
        <v/>
      </c>
      <c r="AK598" s="85" t="str">
        <f>IF(OR(V598="",$G598=""),"",MAX($AJ$7:$AN597,$AJ598:AJ598)+1)</f>
        <v/>
      </c>
      <c r="AL598" s="85" t="str">
        <f>IF(OR(X598="",$G598=""),"",MAX($AJ$7:$AN597,$AJ598:AK598)+1)</f>
        <v/>
      </c>
      <c r="AM598" s="85" t="str">
        <f>IF(OR(Z598="",$G598=""),"",MAX($AJ$7:$AN597,$AJ598:AL598)+1)</f>
        <v/>
      </c>
      <c r="AN598" s="85" t="str">
        <f>IF(OR(AB598="",$G598=""),"",MAX($AJ$7:$AN597,$AJ598:AM598)+1)</f>
        <v/>
      </c>
      <c r="AP598" s="85" t="str">
        <f>IF($G598="","",MAX($AP$7:$AP597)+1)</f>
        <v/>
      </c>
      <c r="AQ598" s="85" t="str">
        <f>IF($G598="","",IF($Q598="","",RANK($Q598,$Q$8:$Q$1000,1)+COUNTIFS($Q$8:$Q598,$Q598)-1))</f>
        <v/>
      </c>
      <c r="AR598" s="85" t="str">
        <f>IF($G598="","",IF($AW598="","",RANK($AW598,$AW$8:$AW$1000,1)+COUNTIFS($AW$8:$AW598,$AW598)-1))</f>
        <v/>
      </c>
      <c r="AS598" s="85" t="str">
        <f>IF($G598="","",IF($AX598="","",RANK($AX598,$AX$8:$AX$1000,1)+COUNTIFS($AX$8:$AX598,$AX598)-1))</f>
        <v/>
      </c>
      <c r="AU598" s="85" t="str">
        <f t="shared" si="38"/>
        <v/>
      </c>
      <c r="AW598" s="209" t="str">
        <f ca="1">IF($G598="","",IF($Q598="","",IF(AND($S598&lt;1,$Q598&lt;TODAY()),$Q598,"")))</f>
        <v/>
      </c>
      <c r="AX598" s="209" t="str">
        <f t="shared" ca="1" si="39"/>
        <v/>
      </c>
    </row>
    <row r="599" spans="1:50">
      <c r="A599" s="20" t="str">
        <f>IF('יעדים משרדיים ותקשובים'!$E$7="","",'יעדים משרדיים ותקשובים'!$E$7)</f>
        <v>משרד ראש הממשלה</v>
      </c>
      <c r="B599" s="20" t="str">
        <f>IF('יעדים משרדיים ותקשובים'!$I$9="","",'יעדים משרדיים ותקשובים'!$I$9)</f>
        <v>pmo</v>
      </c>
      <c r="C599" s="26">
        <f>ROWS($C$7:$C598)</f>
        <v>592</v>
      </c>
      <c r="D599" s="26" t="str">
        <f>IF(E599="","",INDEX('פעילויות המשרד'!$D$8:$D$150,MATCH(E599,'פעילויות המשרד'!$E$8:$E$150,0)))</f>
        <v/>
      </c>
      <c r="E599" s="17"/>
      <c r="F599" s="26" t="str">
        <f>IF(G599="","",COUNTIFS($D$8:$D599,$D599))</f>
        <v/>
      </c>
      <c r="G599" s="344" t="str">
        <f>IF(OR($E599="",$H599=""),"",IFERROR(CONCATENATE($D599,".",COUNTIFS($D$8:$D599,$D599)),"טעות בהזנה"))</f>
        <v/>
      </c>
      <c r="H599" s="99"/>
      <c r="I599" s="275" t="str">
        <f>IF($E599="","",IF($D599="","",INDEX('פעילויות המשרד'!G:G,MATCH($D599,'פעילויות המשרד'!$D:$D,0))))</f>
        <v/>
      </c>
      <c r="J599" s="275" t="str">
        <f>IF($E599="","",IF($D599="","",INDEX('פעילויות המשרד'!H:H,MATCH($D599,'פעילויות המשרד'!$D:$D,0))))</f>
        <v/>
      </c>
      <c r="K599" s="275" t="str">
        <f>IF($E599="","",IF($D599="","",INDEX('פעילויות המשרד'!K:K,MATCH($D599,'פעילויות המשרד'!$D:$D,0))))</f>
        <v/>
      </c>
      <c r="L599" s="275" t="str">
        <f>IF($E599="","",IF($D599="","",INDEX('פעילויות המשרד'!L:L,MATCH($D599,'פעילויות המשרד'!$D:$D,0))))</f>
        <v/>
      </c>
      <c r="M599" s="275" t="str">
        <f>IF($E599="","",IF($D599="","",INDEX('פעילויות המשרד'!X:X,MATCH($D599,'פעילויות המשרד'!$D:$D,0))))</f>
        <v/>
      </c>
      <c r="N599" s="99"/>
      <c r="O599" s="99"/>
      <c r="P599" s="100"/>
      <c r="Q599" s="100"/>
      <c r="R599" s="98"/>
      <c r="S599" s="101"/>
      <c r="T599" s="99"/>
      <c r="U599" s="103"/>
      <c r="V599" s="99"/>
      <c r="W599" s="103"/>
      <c r="X599" s="99"/>
      <c r="Y599" s="103"/>
      <c r="Z599" s="99"/>
      <c r="AA599" s="103"/>
      <c r="AB599" s="99"/>
      <c r="AC599" s="103"/>
      <c r="AD599" s="121" t="str">
        <f t="shared" si="37"/>
        <v/>
      </c>
      <c r="AE599" s="92"/>
      <c r="AI599" s="26">
        <f>ROWS($AI$7:$AI598)</f>
        <v>592</v>
      </c>
      <c r="AJ599" s="85" t="str">
        <f>IF(OR($T599="",$G599=""),"",MAX($AJ$7:$AN598)+1)</f>
        <v/>
      </c>
      <c r="AK599" s="85" t="str">
        <f>IF(OR(V599="",$G599=""),"",MAX($AJ$7:$AN598,$AJ599:AJ599)+1)</f>
        <v/>
      </c>
      <c r="AL599" s="85" t="str">
        <f>IF(OR(X599="",$G599=""),"",MAX($AJ$7:$AN598,$AJ599:AK599)+1)</f>
        <v/>
      </c>
      <c r="AM599" s="85" t="str">
        <f>IF(OR(Z599="",$G599=""),"",MAX($AJ$7:$AN598,$AJ599:AL599)+1)</f>
        <v/>
      </c>
      <c r="AN599" s="85" t="str">
        <f>IF(OR(AB599="",$G599=""),"",MAX($AJ$7:$AN598,$AJ599:AM599)+1)</f>
        <v/>
      </c>
      <c r="AP599" s="85" t="str">
        <f>IF($G599="","",MAX($AP$7:$AP598)+1)</f>
        <v/>
      </c>
      <c r="AQ599" s="85" t="str">
        <f>IF($G599="","",IF($Q599="","",RANK($Q599,$Q$8:$Q$1000,1)+COUNTIFS($Q$8:$Q599,$Q599)-1))</f>
        <v/>
      </c>
      <c r="AR599" s="85" t="str">
        <f>IF($G599="","",IF($AW599="","",RANK($AW599,$AW$8:$AW$1000,1)+COUNTIFS($AW$8:$AW599,$AW599)-1))</f>
        <v/>
      </c>
      <c r="AS599" s="85" t="str">
        <f>IF($G599="","",IF($AX599="","",RANK($AX599,$AX$8:$AX$1000,1)+COUNTIFS($AX$8:$AX599,$AX599)-1))</f>
        <v/>
      </c>
      <c r="AU599" s="85" t="str">
        <f t="shared" si="38"/>
        <v/>
      </c>
      <c r="AW599" s="209" t="str">
        <f ca="1">IF($G599="","",IF($Q599="","",IF(AND($S599&lt;1,$Q599&lt;TODAY()),$Q599,"")))</f>
        <v/>
      </c>
      <c r="AX599" s="209" t="str">
        <f t="shared" ca="1" si="39"/>
        <v/>
      </c>
    </row>
    <row r="600" spans="1:50">
      <c r="A600" s="20" t="str">
        <f>IF('יעדים משרדיים ותקשובים'!$E$7="","",'יעדים משרדיים ותקשובים'!$E$7)</f>
        <v>משרד ראש הממשלה</v>
      </c>
      <c r="B600" s="20" t="str">
        <f>IF('יעדים משרדיים ותקשובים'!$I$9="","",'יעדים משרדיים ותקשובים'!$I$9)</f>
        <v>pmo</v>
      </c>
      <c r="C600" s="26">
        <f>ROWS($C$7:$C599)</f>
        <v>593</v>
      </c>
      <c r="D600" s="26" t="str">
        <f>IF(E600="","",INDEX('פעילויות המשרד'!$D$8:$D$150,MATCH(E600,'פעילויות המשרד'!$E$8:$E$150,0)))</f>
        <v/>
      </c>
      <c r="E600" s="17"/>
      <c r="F600" s="26" t="str">
        <f>IF(G600="","",COUNTIFS($D$8:$D600,$D600))</f>
        <v/>
      </c>
      <c r="G600" s="344" t="str">
        <f>IF(OR($E600="",$H600=""),"",IFERROR(CONCATENATE($D600,".",COUNTIFS($D$8:$D600,$D600)),"טעות בהזנה"))</f>
        <v/>
      </c>
      <c r="H600" s="99"/>
      <c r="I600" s="275" t="str">
        <f>IF($E600="","",IF($D600="","",INDEX('פעילויות המשרד'!G:G,MATCH($D600,'פעילויות המשרד'!$D:$D,0))))</f>
        <v/>
      </c>
      <c r="J600" s="275" t="str">
        <f>IF($E600="","",IF($D600="","",INDEX('פעילויות המשרד'!H:H,MATCH($D600,'פעילויות המשרד'!$D:$D,0))))</f>
        <v/>
      </c>
      <c r="K600" s="275" t="str">
        <f>IF($E600="","",IF($D600="","",INDEX('פעילויות המשרד'!K:K,MATCH($D600,'פעילויות המשרד'!$D:$D,0))))</f>
        <v/>
      </c>
      <c r="L600" s="275" t="str">
        <f>IF($E600="","",IF($D600="","",INDEX('פעילויות המשרד'!L:L,MATCH($D600,'פעילויות המשרד'!$D:$D,0))))</f>
        <v/>
      </c>
      <c r="M600" s="275" t="str">
        <f>IF($E600="","",IF($D600="","",INDEX('פעילויות המשרד'!X:X,MATCH($D600,'פעילויות המשרד'!$D:$D,0))))</f>
        <v/>
      </c>
      <c r="N600" s="99"/>
      <c r="O600" s="99"/>
      <c r="P600" s="100"/>
      <c r="Q600" s="100"/>
      <c r="R600" s="98"/>
      <c r="S600" s="101"/>
      <c r="T600" s="99"/>
      <c r="U600" s="103"/>
      <c r="V600" s="99"/>
      <c r="W600" s="103"/>
      <c r="X600" s="99"/>
      <c r="Y600" s="103"/>
      <c r="Z600" s="99"/>
      <c r="AA600" s="103"/>
      <c r="AB600" s="99"/>
      <c r="AC600" s="103"/>
      <c r="AD600" s="121" t="str">
        <f t="shared" si="37"/>
        <v/>
      </c>
      <c r="AE600" s="92"/>
      <c r="AI600" s="26">
        <f>ROWS($AI$7:$AI599)</f>
        <v>593</v>
      </c>
      <c r="AJ600" s="85" t="str">
        <f>IF(OR($T600="",$G600=""),"",MAX($AJ$7:$AN599)+1)</f>
        <v/>
      </c>
      <c r="AK600" s="85" t="str">
        <f>IF(OR(V600="",$G600=""),"",MAX($AJ$7:$AN599,$AJ600:AJ600)+1)</f>
        <v/>
      </c>
      <c r="AL600" s="85" t="str">
        <f>IF(OR(X600="",$G600=""),"",MAX($AJ$7:$AN599,$AJ600:AK600)+1)</f>
        <v/>
      </c>
      <c r="AM600" s="85" t="str">
        <f>IF(OR(Z600="",$G600=""),"",MAX($AJ$7:$AN599,$AJ600:AL600)+1)</f>
        <v/>
      </c>
      <c r="AN600" s="85" t="str">
        <f>IF(OR(AB600="",$G600=""),"",MAX($AJ$7:$AN599,$AJ600:AM600)+1)</f>
        <v/>
      </c>
      <c r="AP600" s="85" t="str">
        <f>IF($G600="","",MAX($AP$7:$AP599)+1)</f>
        <v/>
      </c>
      <c r="AQ600" s="85" t="str">
        <f>IF($G600="","",IF($Q600="","",RANK($Q600,$Q$8:$Q$1000,1)+COUNTIFS($Q$8:$Q600,$Q600)-1))</f>
        <v/>
      </c>
      <c r="AR600" s="85" t="str">
        <f>IF($G600="","",IF($AW600="","",RANK($AW600,$AW$8:$AW$1000,1)+COUNTIFS($AW$8:$AW600,$AW600)-1))</f>
        <v/>
      </c>
      <c r="AS600" s="85" t="str">
        <f>IF($G600="","",IF($AX600="","",RANK($AX600,$AX$8:$AX$1000,1)+COUNTIFS($AX$8:$AX600,$AX600)-1))</f>
        <v/>
      </c>
      <c r="AU600" s="85" t="str">
        <f t="shared" si="38"/>
        <v/>
      </c>
      <c r="AW600" s="209" t="str">
        <f ca="1">IF($G600="","",IF($Q600="","",IF(AND($S600&lt;1,$Q600&lt;TODAY()),$Q600,"")))</f>
        <v/>
      </c>
      <c r="AX600" s="209" t="str">
        <f t="shared" ca="1" si="39"/>
        <v/>
      </c>
    </row>
    <row r="601" spans="1:50">
      <c r="A601" s="20" t="str">
        <f>IF('יעדים משרדיים ותקשובים'!$E$7="","",'יעדים משרדיים ותקשובים'!$E$7)</f>
        <v>משרד ראש הממשלה</v>
      </c>
      <c r="B601" s="20" t="str">
        <f>IF('יעדים משרדיים ותקשובים'!$I$9="","",'יעדים משרדיים ותקשובים'!$I$9)</f>
        <v>pmo</v>
      </c>
      <c r="C601" s="26">
        <f>ROWS($C$7:$C600)</f>
        <v>594</v>
      </c>
      <c r="D601" s="26" t="str">
        <f>IF(E601="","",INDEX('פעילויות המשרד'!$D$8:$D$150,MATCH(E601,'פעילויות המשרד'!$E$8:$E$150,0)))</f>
        <v/>
      </c>
      <c r="E601" s="17"/>
      <c r="F601" s="26" t="str">
        <f>IF(G601="","",COUNTIFS($D$8:$D601,$D601))</f>
        <v/>
      </c>
      <c r="G601" s="344" t="str">
        <f>IF(OR($E601="",$H601=""),"",IFERROR(CONCATENATE($D601,".",COUNTIFS($D$8:$D601,$D601)),"טעות בהזנה"))</f>
        <v/>
      </c>
      <c r="H601" s="99"/>
      <c r="I601" s="275" t="str">
        <f>IF($E601="","",IF($D601="","",INDEX('פעילויות המשרד'!G:G,MATCH($D601,'פעילויות המשרד'!$D:$D,0))))</f>
        <v/>
      </c>
      <c r="J601" s="275" t="str">
        <f>IF($E601="","",IF($D601="","",INDEX('פעילויות המשרד'!H:H,MATCH($D601,'פעילויות המשרד'!$D:$D,0))))</f>
        <v/>
      </c>
      <c r="K601" s="275" t="str">
        <f>IF($E601="","",IF($D601="","",INDEX('פעילויות המשרד'!K:K,MATCH($D601,'פעילויות המשרד'!$D:$D,0))))</f>
        <v/>
      </c>
      <c r="L601" s="275" t="str">
        <f>IF($E601="","",IF($D601="","",INDEX('פעילויות המשרד'!L:L,MATCH($D601,'פעילויות המשרד'!$D:$D,0))))</f>
        <v/>
      </c>
      <c r="M601" s="275" t="str">
        <f>IF($E601="","",IF($D601="","",INDEX('פעילויות המשרד'!X:X,MATCH($D601,'פעילויות המשרד'!$D:$D,0))))</f>
        <v/>
      </c>
      <c r="N601" s="102"/>
      <c r="O601" s="102"/>
      <c r="P601" s="100"/>
      <c r="Q601" s="100"/>
      <c r="R601" s="98"/>
      <c r="S601" s="101"/>
      <c r="T601" s="99"/>
      <c r="U601" s="103"/>
      <c r="V601" s="99"/>
      <c r="W601" s="103"/>
      <c r="X601" s="99"/>
      <c r="Y601" s="103"/>
      <c r="Z601" s="99"/>
      <c r="AA601" s="103"/>
      <c r="AB601" s="99"/>
      <c r="AC601" s="103"/>
      <c r="AD601" s="121" t="str">
        <f t="shared" si="37"/>
        <v/>
      </c>
      <c r="AE601" s="17"/>
      <c r="AI601" s="26">
        <f>ROWS($AI$7:$AI600)</f>
        <v>594</v>
      </c>
      <c r="AJ601" s="85" t="str">
        <f>IF(OR($T601="",$G601=""),"",MAX($AJ$7:$AN600)+1)</f>
        <v/>
      </c>
      <c r="AK601" s="85" t="str">
        <f>IF(OR(V601="",$G601=""),"",MAX($AJ$7:$AN600,$AJ601:AJ601)+1)</f>
        <v/>
      </c>
      <c r="AL601" s="85" t="str">
        <f>IF(OR(X601="",$G601=""),"",MAX($AJ$7:$AN600,$AJ601:AK601)+1)</f>
        <v/>
      </c>
      <c r="AM601" s="85" t="str">
        <f>IF(OR(Z601="",$G601=""),"",MAX($AJ$7:$AN600,$AJ601:AL601)+1)</f>
        <v/>
      </c>
      <c r="AN601" s="85" t="str">
        <f>IF(OR(AB601="",$G601=""),"",MAX($AJ$7:$AN600,$AJ601:AM601)+1)</f>
        <v/>
      </c>
      <c r="AP601" s="85" t="str">
        <f>IF($G601="","",MAX($AP$7:$AP600)+1)</f>
        <v/>
      </c>
      <c r="AQ601" s="85" t="str">
        <f>IF($G601="","",IF($Q601="","",RANK($Q601,$Q$8:$Q$1000,1)+COUNTIFS($Q$8:$Q601,$Q601)-1))</f>
        <v/>
      </c>
      <c r="AR601" s="85" t="str">
        <f>IF($G601="","",IF($AW601="","",RANK($AW601,$AW$8:$AW$1000,1)+COUNTIFS($AW$8:$AW601,$AW601)-1))</f>
        <v/>
      </c>
      <c r="AS601" s="85" t="str">
        <f>IF($G601="","",IF($AX601="","",RANK($AX601,$AX$8:$AX$1000,1)+COUNTIFS($AX$8:$AX601,$AX601)-1))</f>
        <v/>
      </c>
      <c r="AU601" s="85" t="str">
        <f t="shared" si="38"/>
        <v/>
      </c>
      <c r="AW601" s="209" t="str">
        <f ca="1">IF($G601="","",IF($Q601="","",IF(AND($S601&lt;1,$Q601&lt;TODAY()),$Q601,"")))</f>
        <v/>
      </c>
      <c r="AX601" s="209" t="str">
        <f t="shared" ca="1" si="39"/>
        <v/>
      </c>
    </row>
    <row r="602" spans="1:50">
      <c r="A602" s="20" t="str">
        <f>IF('יעדים משרדיים ותקשובים'!$E$7="","",'יעדים משרדיים ותקשובים'!$E$7)</f>
        <v>משרד ראש הממשלה</v>
      </c>
      <c r="B602" s="20" t="str">
        <f>IF('יעדים משרדיים ותקשובים'!$I$9="","",'יעדים משרדיים ותקשובים'!$I$9)</f>
        <v>pmo</v>
      </c>
      <c r="C602" s="26">
        <f>ROWS($C$7:$C601)</f>
        <v>595</v>
      </c>
      <c r="D602" s="26" t="str">
        <f>IF(E602="","",INDEX('פעילויות המשרד'!$D$8:$D$150,MATCH(E602,'פעילויות המשרד'!$E$8:$E$150,0)))</f>
        <v/>
      </c>
      <c r="E602" s="17"/>
      <c r="F602" s="26" t="str">
        <f>IF(G602="","",COUNTIFS($D$8:$D602,$D602))</f>
        <v/>
      </c>
      <c r="G602" s="344" t="str">
        <f>IF(OR($E602="",$H602=""),"",IFERROR(CONCATENATE($D602,".",COUNTIFS($D$8:$D602,$D602)),"טעות בהזנה"))</f>
        <v/>
      </c>
      <c r="H602" s="99"/>
      <c r="I602" s="275" t="str">
        <f>IF($E602="","",IF($D602="","",INDEX('פעילויות המשרד'!G:G,MATCH($D602,'פעילויות המשרד'!$D:$D,0))))</f>
        <v/>
      </c>
      <c r="J602" s="275" t="str">
        <f>IF($E602="","",IF($D602="","",INDEX('פעילויות המשרד'!H:H,MATCH($D602,'פעילויות המשרד'!$D:$D,0))))</f>
        <v/>
      </c>
      <c r="K602" s="275" t="str">
        <f>IF($E602="","",IF($D602="","",INDEX('פעילויות המשרד'!K:K,MATCH($D602,'פעילויות המשרד'!$D:$D,0))))</f>
        <v/>
      </c>
      <c r="L602" s="275" t="str">
        <f>IF($E602="","",IF($D602="","",INDEX('פעילויות המשרד'!L:L,MATCH($D602,'פעילויות המשרד'!$D:$D,0))))</f>
        <v/>
      </c>
      <c r="M602" s="275" t="str">
        <f>IF($E602="","",IF($D602="","",INDEX('פעילויות המשרד'!X:X,MATCH($D602,'פעילויות המשרד'!$D:$D,0))))</f>
        <v/>
      </c>
      <c r="N602" s="102"/>
      <c r="O602" s="102"/>
      <c r="P602" s="100"/>
      <c r="Q602" s="100"/>
      <c r="R602" s="98"/>
      <c r="S602" s="101"/>
      <c r="T602" s="99"/>
      <c r="U602" s="103"/>
      <c r="V602" s="99"/>
      <c r="W602" s="103"/>
      <c r="X602" s="99"/>
      <c r="Y602" s="103"/>
      <c r="Z602" s="99"/>
      <c r="AA602" s="103"/>
      <c r="AB602" s="99"/>
      <c r="AC602" s="103"/>
      <c r="AD602" s="121" t="str">
        <f t="shared" si="37"/>
        <v/>
      </c>
      <c r="AE602" s="17"/>
      <c r="AI602" s="26">
        <f>ROWS($AI$7:$AI601)</f>
        <v>595</v>
      </c>
      <c r="AJ602" s="85" t="str">
        <f>IF(OR($T602="",$G602=""),"",MAX($AJ$7:$AN601)+1)</f>
        <v/>
      </c>
      <c r="AK602" s="85" t="str">
        <f>IF(OR(V602="",$G602=""),"",MAX($AJ$7:$AN601,$AJ602:AJ602)+1)</f>
        <v/>
      </c>
      <c r="AL602" s="85" t="str">
        <f>IF(OR(X602="",$G602=""),"",MAX($AJ$7:$AN601,$AJ602:AK602)+1)</f>
        <v/>
      </c>
      <c r="AM602" s="85" t="str">
        <f>IF(OR(Z602="",$G602=""),"",MAX($AJ$7:$AN601,$AJ602:AL602)+1)</f>
        <v/>
      </c>
      <c r="AN602" s="85" t="str">
        <f>IF(OR(AB602="",$G602=""),"",MAX($AJ$7:$AN601,$AJ602:AM602)+1)</f>
        <v/>
      </c>
      <c r="AP602" s="85" t="str">
        <f>IF($G602="","",MAX($AP$7:$AP601)+1)</f>
        <v/>
      </c>
      <c r="AQ602" s="85" t="str">
        <f>IF($G602="","",IF($Q602="","",RANK($Q602,$Q$8:$Q$1000,1)+COUNTIFS($Q$8:$Q602,$Q602)-1))</f>
        <v/>
      </c>
      <c r="AR602" s="85" t="str">
        <f>IF($G602="","",IF($AW602="","",RANK($AW602,$AW$8:$AW$1000,1)+COUNTIFS($AW$8:$AW602,$AW602)-1))</f>
        <v/>
      </c>
      <c r="AS602" s="85" t="str">
        <f>IF($G602="","",IF($AX602="","",RANK($AX602,$AX$8:$AX$1000,1)+COUNTIFS($AX$8:$AX602,$AX602)-1))</f>
        <v/>
      </c>
      <c r="AU602" s="85" t="str">
        <f t="shared" si="38"/>
        <v/>
      </c>
      <c r="AW602" s="209" t="str">
        <f ca="1">IF($G602="","",IF($Q602="","",IF(AND($S602&lt;1,$Q602&lt;TODAY()),$Q602,"")))</f>
        <v/>
      </c>
      <c r="AX602" s="209" t="str">
        <f t="shared" ca="1" si="39"/>
        <v/>
      </c>
    </row>
    <row r="603" spans="1:50">
      <c r="A603" s="20" t="str">
        <f>IF('יעדים משרדיים ותקשובים'!$E$7="","",'יעדים משרדיים ותקשובים'!$E$7)</f>
        <v>משרד ראש הממשלה</v>
      </c>
      <c r="B603" s="20" t="str">
        <f>IF('יעדים משרדיים ותקשובים'!$I$9="","",'יעדים משרדיים ותקשובים'!$I$9)</f>
        <v>pmo</v>
      </c>
      <c r="C603" s="26">
        <f>ROWS($C$7:$C602)</f>
        <v>596</v>
      </c>
      <c r="D603" s="26" t="str">
        <f>IF(E603="","",INDEX('פעילויות המשרד'!$D$8:$D$150,MATCH(E603,'פעילויות המשרד'!$E$8:$E$150,0)))</f>
        <v/>
      </c>
      <c r="E603" s="17"/>
      <c r="F603" s="26" t="str">
        <f>IF(G603="","",COUNTIFS($D$8:$D603,$D603))</f>
        <v/>
      </c>
      <c r="G603" s="344" t="str">
        <f>IF(OR($E603="",$H603=""),"",IFERROR(CONCATENATE($D603,".",COUNTIFS($D$8:$D603,$D603)),"טעות בהזנה"))</f>
        <v/>
      </c>
      <c r="H603" s="99"/>
      <c r="I603" s="275" t="str">
        <f>IF($E603="","",IF($D603="","",INDEX('פעילויות המשרד'!G:G,MATCH($D603,'פעילויות המשרד'!$D:$D,0))))</f>
        <v/>
      </c>
      <c r="J603" s="275" t="str">
        <f>IF($E603="","",IF($D603="","",INDEX('פעילויות המשרד'!H:H,MATCH($D603,'פעילויות המשרד'!$D:$D,0))))</f>
        <v/>
      </c>
      <c r="K603" s="275" t="str">
        <f>IF($E603="","",IF($D603="","",INDEX('פעילויות המשרד'!K:K,MATCH($D603,'פעילויות המשרד'!$D:$D,0))))</f>
        <v/>
      </c>
      <c r="L603" s="275" t="str">
        <f>IF($E603="","",IF($D603="","",INDEX('פעילויות המשרד'!L:L,MATCH($D603,'פעילויות המשרד'!$D:$D,0))))</f>
        <v/>
      </c>
      <c r="M603" s="275" t="str">
        <f>IF($E603="","",IF($D603="","",INDEX('פעילויות המשרד'!X:X,MATCH($D603,'פעילויות המשרד'!$D:$D,0))))</f>
        <v/>
      </c>
      <c r="N603" s="102"/>
      <c r="O603" s="102"/>
      <c r="P603" s="100"/>
      <c r="Q603" s="100"/>
      <c r="R603" s="98"/>
      <c r="S603" s="101"/>
      <c r="T603" s="99"/>
      <c r="U603" s="103"/>
      <c r="V603" s="99"/>
      <c r="W603" s="103"/>
      <c r="X603" s="99"/>
      <c r="Y603" s="103"/>
      <c r="Z603" s="99"/>
      <c r="AA603" s="103"/>
      <c r="AB603" s="99"/>
      <c r="AC603" s="103"/>
      <c r="AD603" s="121" t="str">
        <f t="shared" si="37"/>
        <v/>
      </c>
      <c r="AE603" s="17"/>
      <c r="AI603" s="26">
        <f>ROWS($AI$7:$AI602)</f>
        <v>596</v>
      </c>
      <c r="AJ603" s="85" t="str">
        <f>IF(OR($T603="",$G603=""),"",MAX($AJ$7:$AN602)+1)</f>
        <v/>
      </c>
      <c r="AK603" s="85" t="str">
        <f>IF(OR(V603="",$G603=""),"",MAX($AJ$7:$AN602,$AJ603:AJ603)+1)</f>
        <v/>
      </c>
      <c r="AL603" s="85" t="str">
        <f>IF(OR(X603="",$G603=""),"",MAX($AJ$7:$AN602,$AJ603:AK603)+1)</f>
        <v/>
      </c>
      <c r="AM603" s="85" t="str">
        <f>IF(OR(Z603="",$G603=""),"",MAX($AJ$7:$AN602,$AJ603:AL603)+1)</f>
        <v/>
      </c>
      <c r="AN603" s="85" t="str">
        <f>IF(OR(AB603="",$G603=""),"",MAX($AJ$7:$AN602,$AJ603:AM603)+1)</f>
        <v/>
      </c>
      <c r="AP603" s="85" t="str">
        <f>IF($G603="","",MAX($AP$7:$AP602)+1)</f>
        <v/>
      </c>
      <c r="AQ603" s="85" t="str">
        <f>IF($G603="","",IF($Q603="","",RANK($Q603,$Q$8:$Q$1000,1)+COUNTIFS($Q$8:$Q603,$Q603)-1))</f>
        <v/>
      </c>
      <c r="AR603" s="85" t="str">
        <f>IF($G603="","",IF($AW603="","",RANK($AW603,$AW$8:$AW$1000,1)+COUNTIFS($AW$8:$AW603,$AW603)-1))</f>
        <v/>
      </c>
      <c r="AS603" s="85" t="str">
        <f>IF($G603="","",IF($AX603="","",RANK($AX603,$AX$8:$AX$1000,1)+COUNTIFS($AX$8:$AX603,$AX603)-1))</f>
        <v/>
      </c>
      <c r="AU603" s="85" t="str">
        <f t="shared" si="38"/>
        <v/>
      </c>
      <c r="AW603" s="209" t="str">
        <f t="shared" ca="1" si="40"/>
        <v/>
      </c>
      <c r="AX603" s="209" t="str">
        <f t="shared" ca="1" si="39"/>
        <v/>
      </c>
    </row>
    <row r="604" spans="1:50">
      <c r="A604" s="20" t="str">
        <f>IF('יעדים משרדיים ותקשובים'!$E$7="","",'יעדים משרדיים ותקשובים'!$E$7)</f>
        <v>משרד ראש הממשלה</v>
      </c>
      <c r="B604" s="20" t="str">
        <f>IF('יעדים משרדיים ותקשובים'!$I$9="","",'יעדים משרדיים ותקשובים'!$I$9)</f>
        <v>pmo</v>
      </c>
      <c r="C604" s="26">
        <f>ROWS($C$7:$C603)</f>
        <v>597</v>
      </c>
      <c r="D604" s="26" t="str">
        <f>IF(E604="","",INDEX('פעילויות המשרד'!$D$8:$D$150,MATCH(E604,'פעילויות המשרד'!$E$8:$E$150,0)))</f>
        <v/>
      </c>
      <c r="E604" s="17"/>
      <c r="F604" s="26" t="str">
        <f>IF(G604="","",COUNTIFS($D$8:$D604,$D604))</f>
        <v/>
      </c>
      <c r="G604" s="344" t="str">
        <f>IF(OR($E604="",$H604=""),"",IFERROR(CONCATENATE($D604,".",COUNTIFS($D$8:$D604,$D604)),"טעות בהזנה"))</f>
        <v/>
      </c>
      <c r="H604" s="99"/>
      <c r="I604" s="275" t="str">
        <f>IF($E604="","",IF($D604="","",INDEX('פעילויות המשרד'!G:G,MATCH($D604,'פעילויות המשרד'!$D:$D,0))))</f>
        <v/>
      </c>
      <c r="J604" s="275" t="str">
        <f>IF($E604="","",IF($D604="","",INDEX('פעילויות המשרד'!H:H,MATCH($D604,'פעילויות המשרד'!$D:$D,0))))</f>
        <v/>
      </c>
      <c r="K604" s="275" t="str">
        <f>IF($E604="","",IF($D604="","",INDEX('פעילויות המשרד'!K:K,MATCH($D604,'פעילויות המשרד'!$D:$D,0))))</f>
        <v/>
      </c>
      <c r="L604" s="275" t="str">
        <f>IF($E604="","",IF($D604="","",INDEX('פעילויות המשרד'!L:L,MATCH($D604,'פעילויות המשרד'!$D:$D,0))))</f>
        <v/>
      </c>
      <c r="M604" s="275" t="str">
        <f>IF($E604="","",IF($D604="","",INDEX('פעילויות המשרד'!X:X,MATCH($D604,'פעילויות המשרד'!$D:$D,0))))</f>
        <v/>
      </c>
      <c r="N604" s="102"/>
      <c r="O604" s="102"/>
      <c r="P604" s="100"/>
      <c r="Q604" s="100"/>
      <c r="R604" s="98"/>
      <c r="S604" s="101"/>
      <c r="T604" s="99"/>
      <c r="U604" s="103"/>
      <c r="V604" s="99"/>
      <c r="W604" s="103"/>
      <c r="X604" s="99"/>
      <c r="Y604" s="103"/>
      <c r="Z604" s="99"/>
      <c r="AA604" s="103"/>
      <c r="AB604" s="99"/>
      <c r="AC604" s="103"/>
      <c r="AD604" s="121" t="str">
        <f t="shared" si="37"/>
        <v/>
      </c>
      <c r="AE604" s="17"/>
      <c r="AI604" s="26">
        <f>ROWS($AI$7:$AI603)</f>
        <v>597</v>
      </c>
      <c r="AJ604" s="85" t="str">
        <f>IF(OR($T604="",$G604=""),"",MAX($AJ$7:$AN603)+1)</f>
        <v/>
      </c>
      <c r="AK604" s="85" t="str">
        <f>IF(OR(V604="",$G604=""),"",MAX($AJ$7:$AN603,$AJ604:AJ604)+1)</f>
        <v/>
      </c>
      <c r="AL604" s="85" t="str">
        <f>IF(OR(X604="",$G604=""),"",MAX($AJ$7:$AN603,$AJ604:AK604)+1)</f>
        <v/>
      </c>
      <c r="AM604" s="85" t="str">
        <f>IF(OR(Z604="",$G604=""),"",MAX($AJ$7:$AN603,$AJ604:AL604)+1)</f>
        <v/>
      </c>
      <c r="AN604" s="85" t="str">
        <f>IF(OR(AB604="",$G604=""),"",MAX($AJ$7:$AN603,$AJ604:AM604)+1)</f>
        <v/>
      </c>
      <c r="AP604" s="85" t="str">
        <f>IF($G604="","",MAX($AP$7:$AP603)+1)</f>
        <v/>
      </c>
      <c r="AQ604" s="85" t="str">
        <f>IF($G604="","",IF($Q604="","",RANK($Q604,$Q$8:$Q$1000,1)+COUNTIFS($Q$8:$Q604,$Q604)-1))</f>
        <v/>
      </c>
      <c r="AR604" s="85" t="str">
        <f>IF($G604="","",IF($AW604="","",RANK($AW604,$AW$8:$AW$1000,1)+COUNTIFS($AW$8:$AW604,$AW604)-1))</f>
        <v/>
      </c>
      <c r="AS604" s="85" t="str">
        <f>IF($G604="","",IF($AX604="","",RANK($AX604,$AX$8:$AX$1000,1)+COUNTIFS($AX$8:$AX604,$AX604)-1))</f>
        <v/>
      </c>
      <c r="AU604" s="85" t="str">
        <f t="shared" si="38"/>
        <v/>
      </c>
      <c r="AW604" s="209" t="str">
        <f t="shared" ca="1" si="40"/>
        <v/>
      </c>
      <c r="AX604" s="209" t="str">
        <f t="shared" ca="1" si="39"/>
        <v/>
      </c>
    </row>
    <row r="605" spans="1:50">
      <c r="A605" s="20" t="str">
        <f>IF('יעדים משרדיים ותקשובים'!$E$7="","",'יעדים משרדיים ותקשובים'!$E$7)</f>
        <v>משרד ראש הממשלה</v>
      </c>
      <c r="B605" s="20" t="str">
        <f>IF('יעדים משרדיים ותקשובים'!$I$9="","",'יעדים משרדיים ותקשובים'!$I$9)</f>
        <v>pmo</v>
      </c>
      <c r="C605" s="26">
        <f>ROWS($C$7:$C604)</f>
        <v>598</v>
      </c>
      <c r="D605" s="26" t="str">
        <f>IF(E605="","",INDEX('פעילויות המשרד'!$D$8:$D$150,MATCH(E605,'פעילויות המשרד'!$E$8:$E$150,0)))</f>
        <v/>
      </c>
      <c r="E605" s="17"/>
      <c r="F605" s="26" t="str">
        <f>IF(G605="","",COUNTIFS($D$8:$D605,$D605))</f>
        <v/>
      </c>
      <c r="G605" s="344" t="str">
        <f>IF(OR($E605="",$H605=""),"",IFERROR(CONCATENATE($D605,".",COUNTIFS($D$8:$D605,$D605)),"טעות בהזנה"))</f>
        <v/>
      </c>
      <c r="H605" s="99"/>
      <c r="I605" s="275" t="str">
        <f>IF($E605="","",IF($D605="","",INDEX('פעילויות המשרד'!G:G,MATCH($D605,'פעילויות המשרד'!$D:$D,0))))</f>
        <v/>
      </c>
      <c r="J605" s="275" t="str">
        <f>IF($E605="","",IF($D605="","",INDEX('פעילויות המשרד'!H:H,MATCH($D605,'פעילויות המשרד'!$D:$D,0))))</f>
        <v/>
      </c>
      <c r="K605" s="275" t="str">
        <f>IF($E605="","",IF($D605="","",INDEX('פעילויות המשרד'!K:K,MATCH($D605,'פעילויות המשרד'!$D:$D,0))))</f>
        <v/>
      </c>
      <c r="L605" s="275" t="str">
        <f>IF($E605="","",IF($D605="","",INDEX('פעילויות המשרד'!L:L,MATCH($D605,'פעילויות המשרד'!$D:$D,0))))</f>
        <v/>
      </c>
      <c r="M605" s="275" t="str">
        <f>IF($E605="","",IF($D605="","",INDEX('פעילויות המשרד'!X:X,MATCH($D605,'פעילויות המשרד'!$D:$D,0))))</f>
        <v/>
      </c>
      <c r="N605" s="102"/>
      <c r="O605" s="102"/>
      <c r="P605" s="100"/>
      <c r="Q605" s="100"/>
      <c r="R605" s="98"/>
      <c r="S605" s="101"/>
      <c r="T605" s="99"/>
      <c r="U605" s="103"/>
      <c r="V605" s="99"/>
      <c r="W605" s="103"/>
      <c r="X605" s="99"/>
      <c r="Y605" s="103"/>
      <c r="Z605" s="99"/>
      <c r="AA605" s="103"/>
      <c r="AB605" s="99"/>
      <c r="AC605" s="103"/>
      <c r="AD605" s="121" t="str">
        <f t="shared" si="37"/>
        <v/>
      </c>
      <c r="AE605" s="17"/>
      <c r="AI605" s="26">
        <f>ROWS($AI$7:$AI604)</f>
        <v>598</v>
      </c>
      <c r="AJ605" s="85" t="str">
        <f>IF(OR($T605="",$G605=""),"",MAX($AJ$7:$AN604)+1)</f>
        <v/>
      </c>
      <c r="AK605" s="85" t="str">
        <f>IF(OR(V605="",$G605=""),"",MAX($AJ$7:$AN604,$AJ605:AJ605)+1)</f>
        <v/>
      </c>
      <c r="AL605" s="85" t="str">
        <f>IF(OR(X605="",$G605=""),"",MAX($AJ$7:$AN604,$AJ605:AK605)+1)</f>
        <v/>
      </c>
      <c r="AM605" s="85" t="str">
        <f>IF(OR(Z605="",$G605=""),"",MAX($AJ$7:$AN604,$AJ605:AL605)+1)</f>
        <v/>
      </c>
      <c r="AN605" s="85" t="str">
        <f>IF(OR(AB605="",$G605=""),"",MAX($AJ$7:$AN604,$AJ605:AM605)+1)</f>
        <v/>
      </c>
      <c r="AP605" s="85" t="str">
        <f>IF($G605="","",MAX($AP$7:$AP604)+1)</f>
        <v/>
      </c>
      <c r="AQ605" s="85" t="str">
        <f>IF($G605="","",IF($Q605="","",RANK($Q605,$Q$8:$Q$1000,1)+COUNTIFS($Q$8:$Q605,$Q605)-1))</f>
        <v/>
      </c>
      <c r="AR605" s="85" t="str">
        <f>IF($G605="","",IF($AW605="","",RANK($AW605,$AW$8:$AW$1000,1)+COUNTIFS($AW$8:$AW605,$AW605)-1))</f>
        <v/>
      </c>
      <c r="AS605" s="85" t="str">
        <f>IF($G605="","",IF($AX605="","",RANK($AX605,$AX$8:$AX$1000,1)+COUNTIFS($AX$8:$AX605,$AX605)-1))</f>
        <v/>
      </c>
      <c r="AU605" s="85" t="str">
        <f t="shared" si="38"/>
        <v/>
      </c>
      <c r="AW605" s="209" t="str">
        <f t="shared" ca="1" si="40"/>
        <v/>
      </c>
      <c r="AX605" s="209" t="str">
        <f t="shared" ca="1" si="39"/>
        <v/>
      </c>
    </row>
    <row r="606" spans="1:50">
      <c r="A606" s="20" t="str">
        <f>IF('יעדים משרדיים ותקשובים'!$E$7="","",'יעדים משרדיים ותקשובים'!$E$7)</f>
        <v>משרד ראש הממשלה</v>
      </c>
      <c r="B606" s="20" t="str">
        <f>IF('יעדים משרדיים ותקשובים'!$I$9="","",'יעדים משרדיים ותקשובים'!$I$9)</f>
        <v>pmo</v>
      </c>
      <c r="C606" s="26">
        <f>ROWS($C$7:$C605)</f>
        <v>599</v>
      </c>
      <c r="D606" s="26" t="str">
        <f>IF(E606="","",INDEX('פעילויות המשרד'!$D$8:$D$150,MATCH(E606,'פעילויות המשרד'!$E$8:$E$150,0)))</f>
        <v/>
      </c>
      <c r="E606" s="17"/>
      <c r="F606" s="26" t="str">
        <f>IF(G606="","",COUNTIFS($D$8:$D606,$D606))</f>
        <v/>
      </c>
      <c r="G606" s="344" t="str">
        <f>IF(OR($E606="",$H606=""),"",IFERROR(CONCATENATE($D606,".",COUNTIFS($D$8:$D606,$D606)),"טעות בהזנה"))</f>
        <v/>
      </c>
      <c r="H606" s="99"/>
      <c r="I606" s="275" t="str">
        <f>IF($E606="","",IF($D606="","",INDEX('פעילויות המשרד'!G:G,MATCH($D606,'פעילויות המשרד'!$D:$D,0))))</f>
        <v/>
      </c>
      <c r="J606" s="275" t="str">
        <f>IF($E606="","",IF($D606="","",INDEX('פעילויות המשרד'!H:H,MATCH($D606,'פעילויות המשרד'!$D:$D,0))))</f>
        <v/>
      </c>
      <c r="K606" s="275" t="str">
        <f>IF($E606="","",IF($D606="","",INDEX('פעילויות המשרד'!K:K,MATCH($D606,'פעילויות המשרד'!$D:$D,0))))</f>
        <v/>
      </c>
      <c r="L606" s="275" t="str">
        <f>IF($E606="","",IF($D606="","",INDEX('פעילויות המשרד'!L:L,MATCH($D606,'פעילויות המשרד'!$D:$D,0))))</f>
        <v/>
      </c>
      <c r="M606" s="275" t="str">
        <f>IF($E606="","",IF($D606="","",INDEX('פעילויות המשרד'!X:X,MATCH($D606,'פעילויות המשרד'!$D:$D,0))))</f>
        <v/>
      </c>
      <c r="N606" s="102"/>
      <c r="O606" s="102"/>
      <c r="P606" s="100"/>
      <c r="Q606" s="100"/>
      <c r="R606" s="98"/>
      <c r="S606" s="101"/>
      <c r="T606" s="99"/>
      <c r="U606" s="103"/>
      <c r="V606" s="99"/>
      <c r="W606" s="103"/>
      <c r="X606" s="99"/>
      <c r="Y606" s="103"/>
      <c r="Z606" s="99"/>
      <c r="AA606" s="103"/>
      <c r="AB606" s="99"/>
      <c r="AC606" s="103"/>
      <c r="AD606" s="121" t="str">
        <f t="shared" si="37"/>
        <v/>
      </c>
      <c r="AE606" s="17"/>
      <c r="AI606" s="26">
        <f>ROWS($AI$7:$AI605)</f>
        <v>599</v>
      </c>
      <c r="AJ606" s="85" t="str">
        <f>IF(OR($T606="",$G606=""),"",MAX($AJ$7:$AN605)+1)</f>
        <v/>
      </c>
      <c r="AK606" s="85" t="str">
        <f>IF(OR(V606="",$G606=""),"",MAX($AJ$7:$AN605,$AJ606:AJ606)+1)</f>
        <v/>
      </c>
      <c r="AL606" s="85" t="str">
        <f>IF(OR(X606="",$G606=""),"",MAX($AJ$7:$AN605,$AJ606:AK606)+1)</f>
        <v/>
      </c>
      <c r="AM606" s="85" t="str">
        <f>IF(OR(Z606="",$G606=""),"",MAX($AJ$7:$AN605,$AJ606:AL606)+1)</f>
        <v/>
      </c>
      <c r="AN606" s="85" t="str">
        <f>IF(OR(AB606="",$G606=""),"",MAX($AJ$7:$AN605,$AJ606:AM606)+1)</f>
        <v/>
      </c>
      <c r="AP606" s="85" t="str">
        <f>IF($G606="","",MAX($AP$7:$AP605)+1)</f>
        <v/>
      </c>
      <c r="AQ606" s="85" t="str">
        <f>IF($G606="","",IF($Q606="","",RANK($Q606,$Q$8:$Q$1000,1)+COUNTIFS($Q$8:$Q606,$Q606)-1))</f>
        <v/>
      </c>
      <c r="AR606" s="85" t="str">
        <f>IF($G606="","",IF($AW606="","",RANK($AW606,$AW$8:$AW$1000,1)+COUNTIFS($AW$8:$AW606,$AW606)-1))</f>
        <v/>
      </c>
      <c r="AS606" s="85" t="str">
        <f>IF($G606="","",IF($AX606="","",RANK($AX606,$AX$8:$AX$1000,1)+COUNTIFS($AX$8:$AX606,$AX606)-1))</f>
        <v/>
      </c>
      <c r="AU606" s="85" t="str">
        <f t="shared" si="38"/>
        <v/>
      </c>
      <c r="AW606" s="209" t="str">
        <f t="shared" ca="1" si="40"/>
        <v/>
      </c>
      <c r="AX606" s="209" t="str">
        <f t="shared" ca="1" si="39"/>
        <v/>
      </c>
    </row>
    <row r="607" spans="1:50">
      <c r="A607" s="20" t="str">
        <f>IF('יעדים משרדיים ותקשובים'!$E$7="","",'יעדים משרדיים ותקשובים'!$E$7)</f>
        <v>משרד ראש הממשלה</v>
      </c>
      <c r="B607" s="20" t="str">
        <f>IF('יעדים משרדיים ותקשובים'!$I$9="","",'יעדים משרדיים ותקשובים'!$I$9)</f>
        <v>pmo</v>
      </c>
      <c r="C607" s="26">
        <f>ROWS($C$7:$C606)</f>
        <v>600</v>
      </c>
      <c r="D607" s="26" t="str">
        <f>IF(E607="","",INDEX('פעילויות המשרד'!$D$8:$D$150,MATCH(E607,'פעילויות המשרד'!$E$8:$E$150,0)))</f>
        <v/>
      </c>
      <c r="E607" s="17"/>
      <c r="F607" s="26" t="str">
        <f>IF(G607="","",COUNTIFS($D$8:$D607,$D607))</f>
        <v/>
      </c>
      <c r="G607" s="344" t="str">
        <f>IF(OR($E607="",$H607=""),"",IFERROR(CONCATENATE($D607,".",COUNTIFS($D$8:$D607,$D607)),"טעות בהזנה"))</f>
        <v/>
      </c>
      <c r="H607" s="99"/>
      <c r="I607" s="275" t="str">
        <f>IF($E607="","",IF($D607="","",INDEX('פעילויות המשרד'!G:G,MATCH($D607,'פעילויות המשרד'!$D:$D,0))))</f>
        <v/>
      </c>
      <c r="J607" s="275" t="str">
        <f>IF($E607="","",IF($D607="","",INDEX('פעילויות המשרד'!H:H,MATCH($D607,'פעילויות המשרד'!$D:$D,0))))</f>
        <v/>
      </c>
      <c r="K607" s="275" t="str">
        <f>IF($E607="","",IF($D607="","",INDEX('פעילויות המשרד'!K:K,MATCH($D607,'פעילויות המשרד'!$D:$D,0))))</f>
        <v/>
      </c>
      <c r="L607" s="275" t="str">
        <f>IF($E607="","",IF($D607="","",INDEX('פעילויות המשרד'!L:L,MATCH($D607,'פעילויות המשרד'!$D:$D,0))))</f>
        <v/>
      </c>
      <c r="M607" s="275" t="str">
        <f>IF($E607="","",IF($D607="","",INDEX('פעילויות המשרד'!X:X,MATCH($D607,'פעילויות המשרד'!$D:$D,0))))</f>
        <v/>
      </c>
      <c r="N607" s="102"/>
      <c r="O607" s="102"/>
      <c r="P607" s="100"/>
      <c r="Q607" s="100"/>
      <c r="R607" s="98"/>
      <c r="S607" s="101"/>
      <c r="T607" s="99"/>
      <c r="U607" s="103"/>
      <c r="V607" s="99"/>
      <c r="W607" s="103"/>
      <c r="X607" s="99"/>
      <c r="Y607" s="103"/>
      <c r="Z607" s="99"/>
      <c r="AA607" s="103"/>
      <c r="AB607" s="99"/>
      <c r="AC607" s="103"/>
      <c r="AD607" s="121" t="str">
        <f t="shared" si="37"/>
        <v/>
      </c>
      <c r="AE607" s="17"/>
      <c r="AI607" s="26">
        <f>ROWS($AI$7:$AI606)</f>
        <v>600</v>
      </c>
      <c r="AJ607" s="85" t="str">
        <f>IF(OR($T607="",$G607=""),"",MAX($AJ$7:$AN606)+1)</f>
        <v/>
      </c>
      <c r="AK607" s="85" t="str">
        <f>IF(OR(V607="",$G607=""),"",MAX($AJ$7:$AN606,$AJ607:AJ607)+1)</f>
        <v/>
      </c>
      <c r="AL607" s="85" t="str">
        <f>IF(OR(X607="",$G607=""),"",MAX($AJ$7:$AN606,$AJ607:AK607)+1)</f>
        <v/>
      </c>
      <c r="AM607" s="85" t="str">
        <f>IF(OR(Z607="",$G607=""),"",MAX($AJ$7:$AN606,$AJ607:AL607)+1)</f>
        <v/>
      </c>
      <c r="AN607" s="85" t="str">
        <f>IF(OR(AB607="",$G607=""),"",MAX($AJ$7:$AN606,$AJ607:AM607)+1)</f>
        <v/>
      </c>
      <c r="AP607" s="85" t="str">
        <f>IF($G607="","",MAX($AP$7:$AP606)+1)</f>
        <v/>
      </c>
      <c r="AQ607" s="85" t="str">
        <f>IF($G607="","",IF($Q607="","",RANK($Q607,$Q$8:$Q$1000,1)+COUNTIFS($Q$8:$Q607,$Q607)-1))</f>
        <v/>
      </c>
      <c r="AR607" s="85" t="str">
        <f>IF($G607="","",IF($AW607="","",RANK($AW607,$AW$8:$AW$1000,1)+COUNTIFS($AW$8:$AW607,$AW607)-1))</f>
        <v/>
      </c>
      <c r="AS607" s="85" t="str">
        <f>IF($G607="","",IF($AX607="","",RANK($AX607,$AX$8:$AX$1000,1)+COUNTIFS($AX$8:$AX607,$AX607)-1))</f>
        <v/>
      </c>
      <c r="AU607" s="85" t="str">
        <f t="shared" si="38"/>
        <v/>
      </c>
      <c r="AW607" s="209" t="str">
        <f t="shared" ca="1" si="40"/>
        <v/>
      </c>
      <c r="AX607" s="209" t="str">
        <f t="shared" ca="1" si="39"/>
        <v/>
      </c>
    </row>
    <row r="608" spans="1:50">
      <c r="A608" s="20" t="str">
        <f>IF('יעדים משרדיים ותקשובים'!$E$7="","",'יעדים משרדיים ותקשובים'!$E$7)</f>
        <v>משרד ראש הממשלה</v>
      </c>
      <c r="B608" s="20" t="str">
        <f>IF('יעדים משרדיים ותקשובים'!$I$9="","",'יעדים משרדיים ותקשובים'!$I$9)</f>
        <v>pmo</v>
      </c>
      <c r="C608" s="26">
        <f>ROWS($C$7:$C607)</f>
        <v>601</v>
      </c>
      <c r="D608" s="26" t="str">
        <f>IF(E608="","",INDEX('פעילויות המשרד'!$D$8:$D$150,MATCH(E608,'פעילויות המשרד'!$E$8:$E$150,0)))</f>
        <v/>
      </c>
      <c r="E608" s="17"/>
      <c r="F608" s="26" t="str">
        <f>IF(G608="","",COUNTIFS($D$8:$D608,$D608))</f>
        <v/>
      </c>
      <c r="G608" s="344" t="str">
        <f>IF(OR($E608="",$H608=""),"",IFERROR(CONCATENATE($D608,".",COUNTIFS($D$8:$D608,$D608)),"טעות בהזנה"))</f>
        <v/>
      </c>
      <c r="H608" s="99"/>
      <c r="I608" s="275" t="str">
        <f>IF($E608="","",IF($D608="","",INDEX('פעילויות המשרד'!G:G,MATCH($D608,'פעילויות המשרד'!$D:$D,0))))</f>
        <v/>
      </c>
      <c r="J608" s="275" t="str">
        <f>IF($E608="","",IF($D608="","",INDEX('פעילויות המשרד'!H:H,MATCH($D608,'פעילויות המשרד'!$D:$D,0))))</f>
        <v/>
      </c>
      <c r="K608" s="275" t="str">
        <f>IF($E608="","",IF($D608="","",INDEX('פעילויות המשרד'!K:K,MATCH($D608,'פעילויות המשרד'!$D:$D,0))))</f>
        <v/>
      </c>
      <c r="L608" s="275" t="str">
        <f>IF($E608="","",IF($D608="","",INDEX('פעילויות המשרד'!L:L,MATCH($D608,'פעילויות המשרד'!$D:$D,0))))</f>
        <v/>
      </c>
      <c r="M608" s="275" t="str">
        <f>IF($E608="","",IF($D608="","",INDEX('פעילויות המשרד'!X:X,MATCH($D608,'פעילויות המשרד'!$D:$D,0))))</f>
        <v/>
      </c>
      <c r="N608" s="99"/>
      <c r="O608" s="99"/>
      <c r="P608" s="100"/>
      <c r="Q608" s="100"/>
      <c r="R608" s="98"/>
      <c r="S608" s="101"/>
      <c r="T608" s="99"/>
      <c r="U608" s="103"/>
      <c r="V608" s="99"/>
      <c r="W608" s="103"/>
      <c r="X608" s="99"/>
      <c r="Y608" s="103"/>
      <c r="Z608" s="99"/>
      <c r="AA608" s="103"/>
      <c r="AB608" s="99"/>
      <c r="AC608" s="103"/>
      <c r="AD608" s="121" t="str">
        <f t="shared" si="37"/>
        <v/>
      </c>
      <c r="AE608" s="92"/>
      <c r="AI608" s="26">
        <f>ROWS($AI$7:$AI607)</f>
        <v>601</v>
      </c>
      <c r="AJ608" s="85" t="str">
        <f>IF(OR($T608="",$G608=""),"",MAX($AJ$7:$AN607)+1)</f>
        <v/>
      </c>
      <c r="AK608" s="85" t="str">
        <f>IF(OR(V608="",$G608=""),"",MAX($AJ$7:$AN607,$AJ608:AJ608)+1)</f>
        <v/>
      </c>
      <c r="AL608" s="85" t="str">
        <f>IF(OR(X608="",$G608=""),"",MAX($AJ$7:$AN607,$AJ608:AK608)+1)</f>
        <v/>
      </c>
      <c r="AM608" s="85" t="str">
        <f>IF(OR(Z608="",$G608=""),"",MAX($AJ$7:$AN607,$AJ608:AL608)+1)</f>
        <v/>
      </c>
      <c r="AN608" s="85" t="str">
        <f>IF(OR(AB608="",$G608=""),"",MAX($AJ$7:$AN607,$AJ608:AM608)+1)</f>
        <v/>
      </c>
      <c r="AP608" s="85" t="str">
        <f>IF($G608="","",MAX($AP$7:$AP607)+1)</f>
        <v/>
      </c>
      <c r="AQ608" s="85" t="str">
        <f>IF($G608="","",IF($Q608="","",RANK($Q608,$Q$8:$Q$1000,1)+COUNTIFS($Q$8:$Q608,$Q608)-1))</f>
        <v/>
      </c>
      <c r="AR608" s="85" t="str">
        <f>IF($G608="","",IF($AW608="","",RANK($AW608,$AW$8:$AW$1000,1)+COUNTIFS($AW$8:$AW608,$AW608)-1))</f>
        <v/>
      </c>
      <c r="AS608" s="85" t="str">
        <f>IF($G608="","",IF($AX608="","",RANK($AX608,$AX$8:$AX$1000,1)+COUNTIFS($AX$8:$AX608,$AX608)-1))</f>
        <v/>
      </c>
      <c r="AU608" s="85" t="str">
        <f t="shared" si="38"/>
        <v/>
      </c>
      <c r="AW608" s="209" t="str">
        <f ca="1">IF($G608="","",IF($Q608="","",IF(AND($S608&lt;1,$Q608&lt;TODAY()),$Q608,"")))</f>
        <v/>
      </c>
      <c r="AX608" s="209" t="str">
        <f t="shared" ca="1" si="39"/>
        <v/>
      </c>
    </row>
    <row r="609" spans="1:50">
      <c r="A609" s="20" t="str">
        <f>IF('יעדים משרדיים ותקשובים'!$E$7="","",'יעדים משרדיים ותקשובים'!$E$7)</f>
        <v>משרד ראש הממשלה</v>
      </c>
      <c r="B609" s="20" t="str">
        <f>IF('יעדים משרדיים ותקשובים'!$I$9="","",'יעדים משרדיים ותקשובים'!$I$9)</f>
        <v>pmo</v>
      </c>
      <c r="C609" s="26">
        <f>ROWS($C$7:$C608)</f>
        <v>602</v>
      </c>
      <c r="D609" s="26" t="str">
        <f>IF(E609="","",INDEX('פעילויות המשרד'!$D$8:$D$150,MATCH(E609,'פעילויות המשרד'!$E$8:$E$150,0)))</f>
        <v/>
      </c>
      <c r="E609" s="17"/>
      <c r="F609" s="26" t="str">
        <f>IF(G609="","",COUNTIFS($D$8:$D609,$D609))</f>
        <v/>
      </c>
      <c r="G609" s="344" t="str">
        <f>IF(OR($E609="",$H609=""),"",IFERROR(CONCATENATE($D609,".",COUNTIFS($D$8:$D609,$D609)),"טעות בהזנה"))</f>
        <v/>
      </c>
      <c r="H609" s="99"/>
      <c r="I609" s="275" t="str">
        <f>IF($E609="","",IF($D609="","",INDEX('פעילויות המשרד'!G:G,MATCH($D609,'פעילויות המשרד'!$D:$D,0))))</f>
        <v/>
      </c>
      <c r="J609" s="275" t="str">
        <f>IF($E609="","",IF($D609="","",INDEX('פעילויות המשרד'!H:H,MATCH($D609,'פעילויות המשרד'!$D:$D,0))))</f>
        <v/>
      </c>
      <c r="K609" s="275" t="str">
        <f>IF($E609="","",IF($D609="","",INDEX('פעילויות המשרד'!K:K,MATCH($D609,'פעילויות המשרד'!$D:$D,0))))</f>
        <v/>
      </c>
      <c r="L609" s="275" t="str">
        <f>IF($E609="","",IF($D609="","",INDEX('פעילויות המשרד'!L:L,MATCH($D609,'פעילויות המשרד'!$D:$D,0))))</f>
        <v/>
      </c>
      <c r="M609" s="275" t="str">
        <f>IF($E609="","",IF($D609="","",INDEX('פעילויות המשרד'!X:X,MATCH($D609,'פעילויות המשרד'!$D:$D,0))))</f>
        <v/>
      </c>
      <c r="N609" s="99"/>
      <c r="O609" s="99"/>
      <c r="P609" s="100"/>
      <c r="Q609" s="100"/>
      <c r="R609" s="98"/>
      <c r="S609" s="101"/>
      <c r="T609" s="99"/>
      <c r="U609" s="103"/>
      <c r="V609" s="99"/>
      <c r="W609" s="103"/>
      <c r="X609" s="99"/>
      <c r="Y609" s="103"/>
      <c r="Z609" s="99"/>
      <c r="AA609" s="103"/>
      <c r="AB609" s="99"/>
      <c r="AC609" s="103"/>
      <c r="AD609" s="121" t="str">
        <f t="shared" si="37"/>
        <v/>
      </c>
      <c r="AE609" s="92"/>
      <c r="AI609" s="26">
        <f>ROWS($AI$7:$AI608)</f>
        <v>602</v>
      </c>
      <c r="AJ609" s="85" t="str">
        <f>IF(OR($T609="",$G609=""),"",MAX($AJ$7:$AN608)+1)</f>
        <v/>
      </c>
      <c r="AK609" s="85" t="str">
        <f>IF(OR(V609="",$G609=""),"",MAX($AJ$7:$AN608,$AJ609:AJ609)+1)</f>
        <v/>
      </c>
      <c r="AL609" s="85" t="str">
        <f>IF(OR(X609="",$G609=""),"",MAX($AJ$7:$AN608,$AJ609:AK609)+1)</f>
        <v/>
      </c>
      <c r="AM609" s="85" t="str">
        <f>IF(OR(Z609="",$G609=""),"",MAX($AJ$7:$AN608,$AJ609:AL609)+1)</f>
        <v/>
      </c>
      <c r="AN609" s="85" t="str">
        <f>IF(OR(AB609="",$G609=""),"",MAX($AJ$7:$AN608,$AJ609:AM609)+1)</f>
        <v/>
      </c>
      <c r="AP609" s="85" t="str">
        <f>IF($G609="","",MAX($AP$7:$AP608)+1)</f>
        <v/>
      </c>
      <c r="AQ609" s="85" t="str">
        <f>IF($G609="","",IF($Q609="","",RANK($Q609,$Q$8:$Q$1000,1)+COUNTIFS($Q$8:$Q609,$Q609)-1))</f>
        <v/>
      </c>
      <c r="AR609" s="85" t="str">
        <f>IF($G609="","",IF($AW609="","",RANK($AW609,$AW$8:$AW$1000,1)+COUNTIFS($AW$8:$AW609,$AW609)-1))</f>
        <v/>
      </c>
      <c r="AS609" s="85" t="str">
        <f>IF($G609="","",IF($AX609="","",RANK($AX609,$AX$8:$AX$1000,1)+COUNTIFS($AX$8:$AX609,$AX609)-1))</f>
        <v/>
      </c>
      <c r="AU609" s="85" t="str">
        <f t="shared" si="38"/>
        <v/>
      </c>
      <c r="AW609" s="209" t="str">
        <f ca="1">IF($G609="","",IF($Q609="","",IF(AND($S609&lt;1,$Q609&lt;TODAY()),$Q609,"")))</f>
        <v/>
      </c>
      <c r="AX609" s="209" t="str">
        <f t="shared" ca="1" si="39"/>
        <v/>
      </c>
    </row>
    <row r="610" spans="1:50">
      <c r="A610" s="20" t="str">
        <f>IF('יעדים משרדיים ותקשובים'!$E$7="","",'יעדים משרדיים ותקשובים'!$E$7)</f>
        <v>משרד ראש הממשלה</v>
      </c>
      <c r="B610" s="20" t="str">
        <f>IF('יעדים משרדיים ותקשובים'!$I$9="","",'יעדים משרדיים ותקשובים'!$I$9)</f>
        <v>pmo</v>
      </c>
      <c r="C610" s="26">
        <f>ROWS($C$7:$C609)</f>
        <v>603</v>
      </c>
      <c r="D610" s="26" t="str">
        <f>IF(E610="","",INDEX('פעילויות המשרד'!$D$8:$D$150,MATCH(E610,'פעילויות המשרד'!$E$8:$E$150,0)))</f>
        <v/>
      </c>
      <c r="E610" s="17"/>
      <c r="F610" s="26" t="str">
        <f>IF(G610="","",COUNTIFS($D$8:$D610,$D610))</f>
        <v/>
      </c>
      <c r="G610" s="344" t="str">
        <f>IF(OR($E610="",$H610=""),"",IFERROR(CONCATENATE($D610,".",COUNTIFS($D$8:$D610,$D610)),"טעות בהזנה"))</f>
        <v/>
      </c>
      <c r="H610" s="99"/>
      <c r="I610" s="275" t="str">
        <f>IF($E610="","",IF($D610="","",INDEX('פעילויות המשרד'!G:G,MATCH($D610,'פעילויות המשרד'!$D:$D,0))))</f>
        <v/>
      </c>
      <c r="J610" s="275" t="str">
        <f>IF($E610="","",IF($D610="","",INDEX('פעילויות המשרד'!H:H,MATCH($D610,'פעילויות המשרד'!$D:$D,0))))</f>
        <v/>
      </c>
      <c r="K610" s="275" t="str">
        <f>IF($E610="","",IF($D610="","",INDEX('פעילויות המשרד'!K:K,MATCH($D610,'פעילויות המשרד'!$D:$D,0))))</f>
        <v/>
      </c>
      <c r="L610" s="275" t="str">
        <f>IF($E610="","",IF($D610="","",INDEX('פעילויות המשרד'!L:L,MATCH($D610,'פעילויות המשרד'!$D:$D,0))))</f>
        <v/>
      </c>
      <c r="M610" s="275" t="str">
        <f>IF($E610="","",IF($D610="","",INDEX('פעילויות המשרד'!X:X,MATCH($D610,'פעילויות המשרד'!$D:$D,0))))</f>
        <v/>
      </c>
      <c r="N610" s="99"/>
      <c r="O610" s="99"/>
      <c r="P610" s="100"/>
      <c r="Q610" s="100"/>
      <c r="R610" s="98"/>
      <c r="S610" s="101"/>
      <c r="T610" s="99"/>
      <c r="U610" s="103"/>
      <c r="V610" s="99"/>
      <c r="W610" s="103"/>
      <c r="X610" s="99"/>
      <c r="Y610" s="103"/>
      <c r="Z610" s="99"/>
      <c r="AA610" s="103"/>
      <c r="AB610" s="99"/>
      <c r="AC610" s="103"/>
      <c r="AD610" s="121" t="str">
        <f t="shared" si="37"/>
        <v/>
      </c>
      <c r="AE610" s="92"/>
      <c r="AI610" s="26">
        <f>ROWS($AI$7:$AI609)</f>
        <v>603</v>
      </c>
      <c r="AJ610" s="85" t="str">
        <f>IF(OR($T610="",$G610=""),"",MAX($AJ$7:$AN609)+1)</f>
        <v/>
      </c>
      <c r="AK610" s="85" t="str">
        <f>IF(OR(V610="",$G610=""),"",MAX($AJ$7:$AN609,$AJ610:AJ610)+1)</f>
        <v/>
      </c>
      <c r="AL610" s="85" t="str">
        <f>IF(OR(X610="",$G610=""),"",MAX($AJ$7:$AN609,$AJ610:AK610)+1)</f>
        <v/>
      </c>
      <c r="AM610" s="85" t="str">
        <f>IF(OR(Z610="",$G610=""),"",MAX($AJ$7:$AN609,$AJ610:AL610)+1)</f>
        <v/>
      </c>
      <c r="AN610" s="85" t="str">
        <f>IF(OR(AB610="",$G610=""),"",MAX($AJ$7:$AN609,$AJ610:AM610)+1)</f>
        <v/>
      </c>
      <c r="AP610" s="85" t="str">
        <f>IF($G610="","",MAX($AP$7:$AP609)+1)</f>
        <v/>
      </c>
      <c r="AQ610" s="85" t="str">
        <f>IF($G610="","",IF($Q610="","",RANK($Q610,$Q$8:$Q$1000,1)+COUNTIFS($Q$8:$Q610,$Q610)-1))</f>
        <v/>
      </c>
      <c r="AR610" s="85" t="str">
        <f>IF($G610="","",IF($AW610="","",RANK($AW610,$AW$8:$AW$1000,1)+COUNTIFS($AW$8:$AW610,$AW610)-1))</f>
        <v/>
      </c>
      <c r="AS610" s="85" t="str">
        <f>IF($G610="","",IF($AX610="","",RANK($AX610,$AX$8:$AX$1000,1)+COUNTIFS($AX$8:$AX610,$AX610)-1))</f>
        <v/>
      </c>
      <c r="AU610" s="85" t="str">
        <f t="shared" si="38"/>
        <v/>
      </c>
      <c r="AW610" s="209" t="str">
        <f ca="1">IF($G610="","",IF($Q610="","",IF(AND($S610&lt;1,$Q610&lt;TODAY()),$Q610,"")))</f>
        <v/>
      </c>
      <c r="AX610" s="209" t="str">
        <f t="shared" ca="1" si="39"/>
        <v/>
      </c>
    </row>
    <row r="611" spans="1:50">
      <c r="A611" s="20" t="str">
        <f>IF('יעדים משרדיים ותקשובים'!$E$7="","",'יעדים משרדיים ותקשובים'!$E$7)</f>
        <v>משרד ראש הממשלה</v>
      </c>
      <c r="B611" s="20" t="str">
        <f>IF('יעדים משרדיים ותקשובים'!$I$9="","",'יעדים משרדיים ותקשובים'!$I$9)</f>
        <v>pmo</v>
      </c>
      <c r="C611" s="26">
        <f>ROWS($C$7:$C610)</f>
        <v>604</v>
      </c>
      <c r="D611" s="26" t="str">
        <f>IF(E611="","",INDEX('פעילויות המשרד'!$D$8:$D$150,MATCH(E611,'פעילויות המשרד'!$E$8:$E$150,0)))</f>
        <v/>
      </c>
      <c r="E611" s="17"/>
      <c r="F611" s="26" t="str">
        <f>IF(G611="","",COUNTIFS($D$8:$D611,$D611))</f>
        <v/>
      </c>
      <c r="G611" s="344" t="str">
        <f>IF(OR($E611="",$H611=""),"",IFERROR(CONCATENATE($D611,".",COUNTIFS($D$8:$D611,$D611)),"טעות בהזנה"))</f>
        <v/>
      </c>
      <c r="H611" s="99"/>
      <c r="I611" s="275" t="str">
        <f>IF($E611="","",IF($D611="","",INDEX('פעילויות המשרד'!G:G,MATCH($D611,'פעילויות המשרד'!$D:$D,0))))</f>
        <v/>
      </c>
      <c r="J611" s="275" t="str">
        <f>IF($E611="","",IF($D611="","",INDEX('פעילויות המשרד'!H:H,MATCH($D611,'פעילויות המשרד'!$D:$D,0))))</f>
        <v/>
      </c>
      <c r="K611" s="275" t="str">
        <f>IF($E611="","",IF($D611="","",INDEX('פעילויות המשרד'!K:K,MATCH($D611,'פעילויות המשרד'!$D:$D,0))))</f>
        <v/>
      </c>
      <c r="L611" s="275" t="str">
        <f>IF($E611="","",IF($D611="","",INDEX('פעילויות המשרד'!L:L,MATCH($D611,'פעילויות המשרד'!$D:$D,0))))</f>
        <v/>
      </c>
      <c r="M611" s="275" t="str">
        <f>IF($E611="","",IF($D611="","",INDEX('פעילויות המשרד'!X:X,MATCH($D611,'פעילויות המשרד'!$D:$D,0))))</f>
        <v/>
      </c>
      <c r="N611" s="102"/>
      <c r="O611" s="102"/>
      <c r="P611" s="100"/>
      <c r="Q611" s="100"/>
      <c r="R611" s="98"/>
      <c r="S611" s="101"/>
      <c r="T611" s="99"/>
      <c r="U611" s="103"/>
      <c r="V611" s="99"/>
      <c r="W611" s="103"/>
      <c r="X611" s="99"/>
      <c r="Y611" s="103"/>
      <c r="Z611" s="99"/>
      <c r="AA611" s="103"/>
      <c r="AB611" s="99"/>
      <c r="AC611" s="103"/>
      <c r="AD611" s="121" t="str">
        <f t="shared" si="37"/>
        <v/>
      </c>
      <c r="AE611" s="17"/>
      <c r="AI611" s="26">
        <f>ROWS($AI$7:$AI610)</f>
        <v>604</v>
      </c>
      <c r="AJ611" s="85" t="str">
        <f>IF(OR($T611="",$G611=""),"",MAX($AJ$7:$AN610)+1)</f>
        <v/>
      </c>
      <c r="AK611" s="85" t="str">
        <f>IF(OR(V611="",$G611=""),"",MAX($AJ$7:$AN610,$AJ611:AJ611)+1)</f>
        <v/>
      </c>
      <c r="AL611" s="85" t="str">
        <f>IF(OR(X611="",$G611=""),"",MAX($AJ$7:$AN610,$AJ611:AK611)+1)</f>
        <v/>
      </c>
      <c r="AM611" s="85" t="str">
        <f>IF(OR(Z611="",$G611=""),"",MAX($AJ$7:$AN610,$AJ611:AL611)+1)</f>
        <v/>
      </c>
      <c r="AN611" s="85" t="str">
        <f>IF(OR(AB611="",$G611=""),"",MAX($AJ$7:$AN610,$AJ611:AM611)+1)</f>
        <v/>
      </c>
      <c r="AP611" s="85" t="str">
        <f>IF($G611="","",MAX($AP$7:$AP610)+1)</f>
        <v/>
      </c>
      <c r="AQ611" s="85" t="str">
        <f>IF($G611="","",IF($Q611="","",RANK($Q611,$Q$8:$Q$1000,1)+COUNTIFS($Q$8:$Q611,$Q611)-1))</f>
        <v/>
      </c>
      <c r="AR611" s="85" t="str">
        <f>IF($G611="","",IF($AW611="","",RANK($AW611,$AW$8:$AW$1000,1)+COUNTIFS($AW$8:$AW611,$AW611)-1))</f>
        <v/>
      </c>
      <c r="AS611" s="85" t="str">
        <f>IF($G611="","",IF($AX611="","",RANK($AX611,$AX$8:$AX$1000,1)+COUNTIFS($AX$8:$AX611,$AX611)-1))</f>
        <v/>
      </c>
      <c r="AU611" s="85" t="str">
        <f t="shared" si="38"/>
        <v/>
      </c>
      <c r="AW611" s="209" t="str">
        <f ca="1">IF($G611="","",IF($Q611="","",IF(AND($S611&lt;1,$Q611&lt;TODAY()),$Q611,"")))</f>
        <v/>
      </c>
      <c r="AX611" s="209" t="str">
        <f t="shared" ca="1" si="39"/>
        <v/>
      </c>
    </row>
    <row r="612" spans="1:50">
      <c r="A612" s="20" t="str">
        <f>IF('יעדים משרדיים ותקשובים'!$E$7="","",'יעדים משרדיים ותקשובים'!$E$7)</f>
        <v>משרד ראש הממשלה</v>
      </c>
      <c r="B612" s="20" t="str">
        <f>IF('יעדים משרדיים ותקשובים'!$I$9="","",'יעדים משרדיים ותקשובים'!$I$9)</f>
        <v>pmo</v>
      </c>
      <c r="C612" s="26">
        <f>ROWS($C$7:$C611)</f>
        <v>605</v>
      </c>
      <c r="D612" s="26" t="str">
        <f>IF(E612="","",INDEX('פעילויות המשרד'!$D$8:$D$150,MATCH(E612,'פעילויות המשרד'!$E$8:$E$150,0)))</f>
        <v/>
      </c>
      <c r="E612" s="17"/>
      <c r="F612" s="26" t="str">
        <f>IF(G612="","",COUNTIFS($D$8:$D612,$D612))</f>
        <v/>
      </c>
      <c r="G612" s="344" t="str">
        <f>IF(OR($E612="",$H612=""),"",IFERROR(CONCATENATE($D612,".",COUNTIFS($D$8:$D612,$D612)),"טעות בהזנה"))</f>
        <v/>
      </c>
      <c r="H612" s="99"/>
      <c r="I612" s="275" t="str">
        <f>IF($E612="","",IF($D612="","",INDEX('פעילויות המשרד'!G:G,MATCH($D612,'פעילויות המשרד'!$D:$D,0))))</f>
        <v/>
      </c>
      <c r="J612" s="275" t="str">
        <f>IF($E612="","",IF($D612="","",INDEX('פעילויות המשרד'!H:H,MATCH($D612,'פעילויות המשרד'!$D:$D,0))))</f>
        <v/>
      </c>
      <c r="K612" s="275" t="str">
        <f>IF($E612="","",IF($D612="","",INDEX('פעילויות המשרד'!K:K,MATCH($D612,'פעילויות המשרד'!$D:$D,0))))</f>
        <v/>
      </c>
      <c r="L612" s="275" t="str">
        <f>IF($E612="","",IF($D612="","",INDEX('פעילויות המשרד'!L:L,MATCH($D612,'פעילויות המשרד'!$D:$D,0))))</f>
        <v/>
      </c>
      <c r="M612" s="275" t="str">
        <f>IF($E612="","",IF($D612="","",INDEX('פעילויות המשרד'!X:X,MATCH($D612,'פעילויות המשרד'!$D:$D,0))))</f>
        <v/>
      </c>
      <c r="N612" s="102"/>
      <c r="O612" s="102"/>
      <c r="P612" s="100"/>
      <c r="Q612" s="100"/>
      <c r="R612" s="98"/>
      <c r="S612" s="101"/>
      <c r="T612" s="99"/>
      <c r="U612" s="103"/>
      <c r="V612" s="99"/>
      <c r="W612" s="103"/>
      <c r="X612" s="99"/>
      <c r="Y612" s="103"/>
      <c r="Z612" s="99"/>
      <c r="AA612" s="103"/>
      <c r="AB612" s="99"/>
      <c r="AC612" s="103"/>
      <c r="AD612" s="121" t="str">
        <f t="shared" si="37"/>
        <v/>
      </c>
      <c r="AE612" s="17"/>
      <c r="AI612" s="26">
        <f>ROWS($AI$7:$AI611)</f>
        <v>605</v>
      </c>
      <c r="AJ612" s="85" t="str">
        <f>IF(OR($T612="",$G612=""),"",MAX($AJ$7:$AN611)+1)</f>
        <v/>
      </c>
      <c r="AK612" s="85" t="str">
        <f>IF(OR(V612="",$G612=""),"",MAX($AJ$7:$AN611,$AJ612:AJ612)+1)</f>
        <v/>
      </c>
      <c r="AL612" s="85" t="str">
        <f>IF(OR(X612="",$G612=""),"",MAX($AJ$7:$AN611,$AJ612:AK612)+1)</f>
        <v/>
      </c>
      <c r="AM612" s="85" t="str">
        <f>IF(OR(Z612="",$G612=""),"",MAX($AJ$7:$AN611,$AJ612:AL612)+1)</f>
        <v/>
      </c>
      <c r="AN612" s="85" t="str">
        <f>IF(OR(AB612="",$G612=""),"",MAX($AJ$7:$AN611,$AJ612:AM612)+1)</f>
        <v/>
      </c>
      <c r="AP612" s="85" t="str">
        <f>IF($G612="","",MAX($AP$7:$AP611)+1)</f>
        <v/>
      </c>
      <c r="AQ612" s="85" t="str">
        <f>IF($G612="","",IF($Q612="","",RANK($Q612,$Q$8:$Q$1000,1)+COUNTIFS($Q$8:$Q612,$Q612)-1))</f>
        <v/>
      </c>
      <c r="AR612" s="85" t="str">
        <f>IF($G612="","",IF($AW612="","",RANK($AW612,$AW$8:$AW$1000,1)+COUNTIFS($AW$8:$AW612,$AW612)-1))</f>
        <v/>
      </c>
      <c r="AS612" s="85" t="str">
        <f>IF($G612="","",IF($AX612="","",RANK($AX612,$AX$8:$AX$1000,1)+COUNTIFS($AX$8:$AX612,$AX612)-1))</f>
        <v/>
      </c>
      <c r="AU612" s="85" t="str">
        <f t="shared" si="38"/>
        <v/>
      </c>
      <c r="AW612" s="209" t="str">
        <f ca="1">IF($G612="","",IF($Q612="","",IF(AND($S612&lt;1,$Q612&lt;TODAY()),$Q612,"")))</f>
        <v/>
      </c>
      <c r="AX612" s="209" t="str">
        <f t="shared" ca="1" si="39"/>
        <v/>
      </c>
    </row>
    <row r="613" spans="1:50">
      <c r="A613" s="20" t="str">
        <f>IF('יעדים משרדיים ותקשובים'!$E$7="","",'יעדים משרדיים ותקשובים'!$E$7)</f>
        <v>משרד ראש הממשלה</v>
      </c>
      <c r="B613" s="20" t="str">
        <f>IF('יעדים משרדיים ותקשובים'!$I$9="","",'יעדים משרדיים ותקשובים'!$I$9)</f>
        <v>pmo</v>
      </c>
      <c r="C613" s="26">
        <f>ROWS($C$7:$C612)</f>
        <v>606</v>
      </c>
      <c r="D613" s="26" t="str">
        <f>IF(E613="","",INDEX('פעילויות המשרד'!$D$8:$D$150,MATCH(E613,'פעילויות המשרד'!$E$8:$E$150,0)))</f>
        <v/>
      </c>
      <c r="E613" s="17"/>
      <c r="F613" s="26" t="str">
        <f>IF(G613="","",COUNTIFS($D$8:$D613,$D613))</f>
        <v/>
      </c>
      <c r="G613" s="344" t="str">
        <f>IF(OR($E613="",$H613=""),"",IFERROR(CONCATENATE($D613,".",COUNTIFS($D$8:$D613,$D613)),"טעות בהזנה"))</f>
        <v/>
      </c>
      <c r="H613" s="99"/>
      <c r="I613" s="275" t="str">
        <f>IF($E613="","",IF($D613="","",INDEX('פעילויות המשרד'!G:G,MATCH($D613,'פעילויות המשרד'!$D:$D,0))))</f>
        <v/>
      </c>
      <c r="J613" s="275" t="str">
        <f>IF($E613="","",IF($D613="","",INDEX('פעילויות המשרד'!H:H,MATCH($D613,'פעילויות המשרד'!$D:$D,0))))</f>
        <v/>
      </c>
      <c r="K613" s="275" t="str">
        <f>IF($E613="","",IF($D613="","",INDEX('פעילויות המשרד'!K:K,MATCH($D613,'פעילויות המשרד'!$D:$D,0))))</f>
        <v/>
      </c>
      <c r="L613" s="275" t="str">
        <f>IF($E613="","",IF($D613="","",INDEX('פעילויות המשרד'!L:L,MATCH($D613,'פעילויות המשרד'!$D:$D,0))))</f>
        <v/>
      </c>
      <c r="M613" s="275" t="str">
        <f>IF($E613="","",IF($D613="","",INDEX('פעילויות המשרד'!X:X,MATCH($D613,'פעילויות המשרד'!$D:$D,0))))</f>
        <v/>
      </c>
      <c r="N613" s="102"/>
      <c r="O613" s="102"/>
      <c r="P613" s="100"/>
      <c r="Q613" s="100"/>
      <c r="R613" s="98"/>
      <c r="S613" s="101"/>
      <c r="T613" s="99"/>
      <c r="U613" s="103"/>
      <c r="V613" s="99"/>
      <c r="W613" s="103"/>
      <c r="X613" s="99"/>
      <c r="Y613" s="103"/>
      <c r="Z613" s="99"/>
      <c r="AA613" s="103"/>
      <c r="AB613" s="99"/>
      <c r="AC613" s="103"/>
      <c r="AD613" s="121" t="str">
        <f t="shared" si="37"/>
        <v/>
      </c>
      <c r="AE613" s="17"/>
      <c r="AI613" s="26">
        <f>ROWS($AI$7:$AI612)</f>
        <v>606</v>
      </c>
      <c r="AJ613" s="85" t="str">
        <f>IF(OR($T613="",$G613=""),"",MAX($AJ$7:$AN612)+1)</f>
        <v/>
      </c>
      <c r="AK613" s="85" t="str">
        <f>IF(OR(V613="",$G613=""),"",MAX($AJ$7:$AN612,$AJ613:AJ613)+1)</f>
        <v/>
      </c>
      <c r="AL613" s="85" t="str">
        <f>IF(OR(X613="",$G613=""),"",MAX($AJ$7:$AN612,$AJ613:AK613)+1)</f>
        <v/>
      </c>
      <c r="AM613" s="85" t="str">
        <f>IF(OR(Z613="",$G613=""),"",MAX($AJ$7:$AN612,$AJ613:AL613)+1)</f>
        <v/>
      </c>
      <c r="AN613" s="85" t="str">
        <f>IF(OR(AB613="",$G613=""),"",MAX($AJ$7:$AN612,$AJ613:AM613)+1)</f>
        <v/>
      </c>
      <c r="AP613" s="85" t="str">
        <f>IF($G613="","",MAX($AP$7:$AP612)+1)</f>
        <v/>
      </c>
      <c r="AQ613" s="85" t="str">
        <f>IF($G613="","",IF($Q613="","",RANK($Q613,$Q$8:$Q$1000,1)+COUNTIFS($Q$8:$Q613,$Q613)-1))</f>
        <v/>
      </c>
      <c r="AR613" s="85" t="str">
        <f>IF($G613="","",IF($AW613="","",RANK($AW613,$AW$8:$AW$1000,1)+COUNTIFS($AW$8:$AW613,$AW613)-1))</f>
        <v/>
      </c>
      <c r="AS613" s="85" t="str">
        <f>IF($G613="","",IF($AX613="","",RANK($AX613,$AX$8:$AX$1000,1)+COUNTIFS($AX$8:$AX613,$AX613)-1))</f>
        <v/>
      </c>
      <c r="AU613" s="85" t="str">
        <f t="shared" si="38"/>
        <v/>
      </c>
      <c r="AW613" s="209" t="str">
        <f t="shared" ca="1" si="40"/>
        <v/>
      </c>
      <c r="AX613" s="209" t="str">
        <f t="shared" ca="1" si="39"/>
        <v/>
      </c>
    </row>
    <row r="614" spans="1:50">
      <c r="A614" s="20" t="str">
        <f>IF('יעדים משרדיים ותקשובים'!$E$7="","",'יעדים משרדיים ותקשובים'!$E$7)</f>
        <v>משרד ראש הממשלה</v>
      </c>
      <c r="B614" s="20" t="str">
        <f>IF('יעדים משרדיים ותקשובים'!$I$9="","",'יעדים משרדיים ותקשובים'!$I$9)</f>
        <v>pmo</v>
      </c>
      <c r="C614" s="26">
        <f>ROWS($C$7:$C613)</f>
        <v>607</v>
      </c>
      <c r="D614" s="26" t="str">
        <f>IF(E614="","",INDEX('פעילויות המשרד'!$D$8:$D$150,MATCH(E614,'פעילויות המשרד'!$E$8:$E$150,0)))</f>
        <v/>
      </c>
      <c r="E614" s="17"/>
      <c r="F614" s="26" t="str">
        <f>IF(G614="","",COUNTIFS($D$8:$D614,$D614))</f>
        <v/>
      </c>
      <c r="G614" s="344" t="str">
        <f>IF(OR($E614="",$H614=""),"",IFERROR(CONCATENATE($D614,".",COUNTIFS($D$8:$D614,$D614)),"טעות בהזנה"))</f>
        <v/>
      </c>
      <c r="H614" s="99"/>
      <c r="I614" s="275" t="str">
        <f>IF($E614="","",IF($D614="","",INDEX('פעילויות המשרד'!G:G,MATCH($D614,'פעילויות המשרד'!$D:$D,0))))</f>
        <v/>
      </c>
      <c r="J614" s="275" t="str">
        <f>IF($E614="","",IF($D614="","",INDEX('פעילויות המשרד'!H:H,MATCH($D614,'פעילויות המשרד'!$D:$D,0))))</f>
        <v/>
      </c>
      <c r="K614" s="275" t="str">
        <f>IF($E614="","",IF($D614="","",INDEX('פעילויות המשרד'!K:K,MATCH($D614,'פעילויות המשרד'!$D:$D,0))))</f>
        <v/>
      </c>
      <c r="L614" s="275" t="str">
        <f>IF($E614="","",IF($D614="","",INDEX('פעילויות המשרד'!L:L,MATCH($D614,'פעילויות המשרד'!$D:$D,0))))</f>
        <v/>
      </c>
      <c r="M614" s="275" t="str">
        <f>IF($E614="","",IF($D614="","",INDEX('פעילויות המשרד'!X:X,MATCH($D614,'פעילויות המשרד'!$D:$D,0))))</f>
        <v/>
      </c>
      <c r="N614" s="102"/>
      <c r="O614" s="102"/>
      <c r="P614" s="100"/>
      <c r="Q614" s="100"/>
      <c r="R614" s="98"/>
      <c r="S614" s="101"/>
      <c r="T614" s="99"/>
      <c r="U614" s="103"/>
      <c r="V614" s="99"/>
      <c r="W614" s="103"/>
      <c r="X614" s="99"/>
      <c r="Y614" s="103"/>
      <c r="Z614" s="99"/>
      <c r="AA614" s="103"/>
      <c r="AB614" s="99"/>
      <c r="AC614" s="103"/>
      <c r="AD614" s="121" t="str">
        <f t="shared" si="37"/>
        <v/>
      </c>
      <c r="AE614" s="17"/>
      <c r="AI614" s="26">
        <f>ROWS($AI$7:$AI613)</f>
        <v>607</v>
      </c>
      <c r="AJ614" s="85" t="str">
        <f>IF(OR($T614="",$G614=""),"",MAX($AJ$7:$AN613)+1)</f>
        <v/>
      </c>
      <c r="AK614" s="85" t="str">
        <f>IF(OR(V614="",$G614=""),"",MAX($AJ$7:$AN613,$AJ614:AJ614)+1)</f>
        <v/>
      </c>
      <c r="AL614" s="85" t="str">
        <f>IF(OR(X614="",$G614=""),"",MAX($AJ$7:$AN613,$AJ614:AK614)+1)</f>
        <v/>
      </c>
      <c r="AM614" s="85" t="str">
        <f>IF(OR(Z614="",$G614=""),"",MAX($AJ$7:$AN613,$AJ614:AL614)+1)</f>
        <v/>
      </c>
      <c r="AN614" s="85" t="str">
        <f>IF(OR(AB614="",$G614=""),"",MAX($AJ$7:$AN613,$AJ614:AM614)+1)</f>
        <v/>
      </c>
      <c r="AP614" s="85" t="str">
        <f>IF($G614="","",MAX($AP$7:$AP613)+1)</f>
        <v/>
      </c>
      <c r="AQ614" s="85" t="str">
        <f>IF($G614="","",IF($Q614="","",RANK($Q614,$Q$8:$Q$1000,1)+COUNTIFS($Q$8:$Q614,$Q614)-1))</f>
        <v/>
      </c>
      <c r="AR614" s="85" t="str">
        <f>IF($G614="","",IF($AW614="","",RANK($AW614,$AW$8:$AW$1000,1)+COUNTIFS($AW$8:$AW614,$AW614)-1))</f>
        <v/>
      </c>
      <c r="AS614" s="85" t="str">
        <f>IF($G614="","",IF($AX614="","",RANK($AX614,$AX$8:$AX$1000,1)+COUNTIFS($AX$8:$AX614,$AX614)-1))</f>
        <v/>
      </c>
      <c r="AU614" s="85" t="str">
        <f t="shared" si="38"/>
        <v/>
      </c>
      <c r="AW614" s="209" t="str">
        <f t="shared" ca="1" si="40"/>
        <v/>
      </c>
      <c r="AX614" s="209" t="str">
        <f t="shared" ca="1" si="39"/>
        <v/>
      </c>
    </row>
    <row r="615" spans="1:50">
      <c r="A615" s="20" t="str">
        <f>IF('יעדים משרדיים ותקשובים'!$E$7="","",'יעדים משרדיים ותקשובים'!$E$7)</f>
        <v>משרד ראש הממשלה</v>
      </c>
      <c r="B615" s="20" t="str">
        <f>IF('יעדים משרדיים ותקשובים'!$I$9="","",'יעדים משרדיים ותקשובים'!$I$9)</f>
        <v>pmo</v>
      </c>
      <c r="C615" s="26">
        <f>ROWS($C$7:$C614)</f>
        <v>608</v>
      </c>
      <c r="D615" s="26" t="str">
        <f>IF(E615="","",INDEX('פעילויות המשרד'!$D$8:$D$150,MATCH(E615,'פעילויות המשרד'!$E$8:$E$150,0)))</f>
        <v/>
      </c>
      <c r="E615" s="17"/>
      <c r="F615" s="26" t="str">
        <f>IF(G615="","",COUNTIFS($D$8:$D615,$D615))</f>
        <v/>
      </c>
      <c r="G615" s="344" t="str">
        <f>IF(OR($E615="",$H615=""),"",IFERROR(CONCATENATE($D615,".",COUNTIFS($D$8:$D615,$D615)),"טעות בהזנה"))</f>
        <v/>
      </c>
      <c r="H615" s="99"/>
      <c r="I615" s="275" t="str">
        <f>IF($E615="","",IF($D615="","",INDEX('פעילויות המשרד'!G:G,MATCH($D615,'פעילויות המשרד'!$D:$D,0))))</f>
        <v/>
      </c>
      <c r="J615" s="275" t="str">
        <f>IF($E615="","",IF($D615="","",INDEX('פעילויות המשרד'!H:H,MATCH($D615,'פעילויות המשרד'!$D:$D,0))))</f>
        <v/>
      </c>
      <c r="K615" s="275" t="str">
        <f>IF($E615="","",IF($D615="","",INDEX('פעילויות המשרד'!K:K,MATCH($D615,'פעילויות המשרד'!$D:$D,0))))</f>
        <v/>
      </c>
      <c r="L615" s="275" t="str">
        <f>IF($E615="","",IF($D615="","",INDEX('פעילויות המשרד'!L:L,MATCH($D615,'פעילויות המשרד'!$D:$D,0))))</f>
        <v/>
      </c>
      <c r="M615" s="275" t="str">
        <f>IF($E615="","",IF($D615="","",INDEX('פעילויות המשרד'!X:X,MATCH($D615,'פעילויות המשרד'!$D:$D,0))))</f>
        <v/>
      </c>
      <c r="N615" s="102"/>
      <c r="O615" s="102"/>
      <c r="P615" s="100"/>
      <c r="Q615" s="100"/>
      <c r="R615" s="98"/>
      <c r="S615" s="101"/>
      <c r="T615" s="99"/>
      <c r="U615" s="103"/>
      <c r="V615" s="99"/>
      <c r="W615" s="103"/>
      <c r="X615" s="99"/>
      <c r="Y615" s="103"/>
      <c r="Z615" s="99"/>
      <c r="AA615" s="103"/>
      <c r="AB615" s="99"/>
      <c r="AC615" s="103"/>
      <c r="AD615" s="121" t="str">
        <f t="shared" si="37"/>
        <v/>
      </c>
      <c r="AE615" s="17"/>
      <c r="AI615" s="26">
        <f>ROWS($AI$7:$AI614)</f>
        <v>608</v>
      </c>
      <c r="AJ615" s="85" t="str">
        <f>IF(OR($T615="",$G615=""),"",MAX($AJ$7:$AN614)+1)</f>
        <v/>
      </c>
      <c r="AK615" s="85" t="str">
        <f>IF(OR(V615="",$G615=""),"",MAX($AJ$7:$AN614,$AJ615:AJ615)+1)</f>
        <v/>
      </c>
      <c r="AL615" s="85" t="str">
        <f>IF(OR(X615="",$G615=""),"",MAX($AJ$7:$AN614,$AJ615:AK615)+1)</f>
        <v/>
      </c>
      <c r="AM615" s="85" t="str">
        <f>IF(OR(Z615="",$G615=""),"",MAX($AJ$7:$AN614,$AJ615:AL615)+1)</f>
        <v/>
      </c>
      <c r="AN615" s="85" t="str">
        <f>IF(OR(AB615="",$G615=""),"",MAX($AJ$7:$AN614,$AJ615:AM615)+1)</f>
        <v/>
      </c>
      <c r="AP615" s="85" t="str">
        <f>IF($G615="","",MAX($AP$7:$AP614)+1)</f>
        <v/>
      </c>
      <c r="AQ615" s="85" t="str">
        <f>IF($G615="","",IF($Q615="","",RANK($Q615,$Q$8:$Q$1000,1)+COUNTIFS($Q$8:$Q615,$Q615)-1))</f>
        <v/>
      </c>
      <c r="AR615" s="85" t="str">
        <f>IF($G615="","",IF($AW615="","",RANK($AW615,$AW$8:$AW$1000,1)+COUNTIFS($AW$8:$AW615,$AW615)-1))</f>
        <v/>
      </c>
      <c r="AS615" s="85" t="str">
        <f>IF($G615="","",IF($AX615="","",RANK($AX615,$AX$8:$AX$1000,1)+COUNTIFS($AX$8:$AX615,$AX615)-1))</f>
        <v/>
      </c>
      <c r="AU615" s="85" t="str">
        <f t="shared" si="38"/>
        <v/>
      </c>
      <c r="AW615" s="209" t="str">
        <f t="shared" ca="1" si="40"/>
        <v/>
      </c>
      <c r="AX615" s="209" t="str">
        <f t="shared" ca="1" si="39"/>
        <v/>
      </c>
    </row>
    <row r="616" spans="1:50">
      <c r="A616" s="20" t="str">
        <f>IF('יעדים משרדיים ותקשובים'!$E$7="","",'יעדים משרדיים ותקשובים'!$E$7)</f>
        <v>משרד ראש הממשלה</v>
      </c>
      <c r="B616" s="20" t="str">
        <f>IF('יעדים משרדיים ותקשובים'!$I$9="","",'יעדים משרדיים ותקשובים'!$I$9)</f>
        <v>pmo</v>
      </c>
      <c r="C616" s="26">
        <f>ROWS($C$7:$C615)</f>
        <v>609</v>
      </c>
      <c r="D616" s="26" t="str">
        <f>IF(E616="","",INDEX('פעילויות המשרד'!$D$8:$D$150,MATCH(E616,'פעילויות המשרד'!$E$8:$E$150,0)))</f>
        <v/>
      </c>
      <c r="E616" s="17"/>
      <c r="F616" s="26" t="str">
        <f>IF(G616="","",COUNTIFS($D$8:$D616,$D616))</f>
        <v/>
      </c>
      <c r="G616" s="344" t="str">
        <f>IF(OR($E616="",$H616=""),"",IFERROR(CONCATENATE($D616,".",COUNTIFS($D$8:$D616,$D616)),"טעות בהזנה"))</f>
        <v/>
      </c>
      <c r="H616" s="99"/>
      <c r="I616" s="275" t="str">
        <f>IF($E616="","",IF($D616="","",INDEX('פעילויות המשרד'!G:G,MATCH($D616,'פעילויות המשרד'!$D:$D,0))))</f>
        <v/>
      </c>
      <c r="J616" s="275" t="str">
        <f>IF($E616="","",IF($D616="","",INDEX('פעילויות המשרד'!H:H,MATCH($D616,'פעילויות המשרד'!$D:$D,0))))</f>
        <v/>
      </c>
      <c r="K616" s="275" t="str">
        <f>IF($E616="","",IF($D616="","",INDEX('פעילויות המשרד'!K:K,MATCH($D616,'פעילויות המשרד'!$D:$D,0))))</f>
        <v/>
      </c>
      <c r="L616" s="275" t="str">
        <f>IF($E616="","",IF($D616="","",INDEX('פעילויות המשרד'!L:L,MATCH($D616,'פעילויות המשרד'!$D:$D,0))))</f>
        <v/>
      </c>
      <c r="M616" s="275" t="str">
        <f>IF($E616="","",IF($D616="","",INDEX('פעילויות המשרד'!X:X,MATCH($D616,'פעילויות המשרד'!$D:$D,0))))</f>
        <v/>
      </c>
      <c r="N616" s="102"/>
      <c r="O616" s="102"/>
      <c r="P616" s="100"/>
      <c r="Q616" s="100"/>
      <c r="R616" s="98"/>
      <c r="S616" s="101"/>
      <c r="T616" s="99"/>
      <c r="U616" s="103"/>
      <c r="V616" s="99"/>
      <c r="W616" s="103"/>
      <c r="X616" s="99"/>
      <c r="Y616" s="103"/>
      <c r="Z616" s="99"/>
      <c r="AA616" s="103"/>
      <c r="AB616" s="99"/>
      <c r="AC616" s="103"/>
      <c r="AD616" s="121" t="str">
        <f t="shared" si="37"/>
        <v/>
      </c>
      <c r="AE616" s="17"/>
      <c r="AI616" s="26">
        <f>ROWS($AI$7:$AI615)</f>
        <v>609</v>
      </c>
      <c r="AJ616" s="85" t="str">
        <f>IF(OR($T616="",$G616=""),"",MAX($AJ$7:$AN615)+1)</f>
        <v/>
      </c>
      <c r="AK616" s="85" t="str">
        <f>IF(OR(V616="",$G616=""),"",MAX($AJ$7:$AN615,$AJ616:AJ616)+1)</f>
        <v/>
      </c>
      <c r="AL616" s="85" t="str">
        <f>IF(OR(X616="",$G616=""),"",MAX($AJ$7:$AN615,$AJ616:AK616)+1)</f>
        <v/>
      </c>
      <c r="AM616" s="85" t="str">
        <f>IF(OR(Z616="",$G616=""),"",MAX($AJ$7:$AN615,$AJ616:AL616)+1)</f>
        <v/>
      </c>
      <c r="AN616" s="85" t="str">
        <f>IF(OR(AB616="",$G616=""),"",MAX($AJ$7:$AN615,$AJ616:AM616)+1)</f>
        <v/>
      </c>
      <c r="AP616" s="85" t="str">
        <f>IF($G616="","",MAX($AP$7:$AP615)+1)</f>
        <v/>
      </c>
      <c r="AQ616" s="85" t="str">
        <f>IF($G616="","",IF($Q616="","",RANK($Q616,$Q$8:$Q$1000,1)+COUNTIFS($Q$8:$Q616,$Q616)-1))</f>
        <v/>
      </c>
      <c r="AR616" s="85" t="str">
        <f>IF($G616="","",IF($AW616="","",RANK($AW616,$AW$8:$AW$1000,1)+COUNTIFS($AW$8:$AW616,$AW616)-1))</f>
        <v/>
      </c>
      <c r="AS616" s="85" t="str">
        <f>IF($G616="","",IF($AX616="","",RANK($AX616,$AX$8:$AX$1000,1)+COUNTIFS($AX$8:$AX616,$AX616)-1))</f>
        <v/>
      </c>
      <c r="AU616" s="85" t="str">
        <f t="shared" si="38"/>
        <v/>
      </c>
      <c r="AW616" s="209" t="str">
        <f t="shared" ca="1" si="40"/>
        <v/>
      </c>
      <c r="AX616" s="209" t="str">
        <f t="shared" ca="1" si="39"/>
        <v/>
      </c>
    </row>
    <row r="617" spans="1:50">
      <c r="A617" s="20" t="str">
        <f>IF('יעדים משרדיים ותקשובים'!$E$7="","",'יעדים משרדיים ותקשובים'!$E$7)</f>
        <v>משרד ראש הממשלה</v>
      </c>
      <c r="B617" s="20" t="str">
        <f>IF('יעדים משרדיים ותקשובים'!$I$9="","",'יעדים משרדיים ותקשובים'!$I$9)</f>
        <v>pmo</v>
      </c>
      <c r="C617" s="26">
        <f>ROWS($C$7:$C616)</f>
        <v>610</v>
      </c>
      <c r="D617" s="26" t="str">
        <f>IF(E617="","",INDEX('פעילויות המשרד'!$D$8:$D$150,MATCH(E617,'פעילויות המשרד'!$E$8:$E$150,0)))</f>
        <v/>
      </c>
      <c r="E617" s="17"/>
      <c r="F617" s="26" t="str">
        <f>IF(G617="","",COUNTIFS($D$8:$D617,$D617))</f>
        <v/>
      </c>
      <c r="G617" s="344" t="str">
        <f>IF(OR($E617="",$H617=""),"",IFERROR(CONCATENATE($D617,".",COUNTIFS($D$8:$D617,$D617)),"טעות בהזנה"))</f>
        <v/>
      </c>
      <c r="H617" s="99"/>
      <c r="I617" s="275" t="str">
        <f>IF($E617="","",IF($D617="","",INDEX('פעילויות המשרד'!G:G,MATCH($D617,'פעילויות המשרד'!$D:$D,0))))</f>
        <v/>
      </c>
      <c r="J617" s="275" t="str">
        <f>IF($E617="","",IF($D617="","",INDEX('פעילויות המשרד'!H:H,MATCH($D617,'פעילויות המשרד'!$D:$D,0))))</f>
        <v/>
      </c>
      <c r="K617" s="275" t="str">
        <f>IF($E617="","",IF($D617="","",INDEX('פעילויות המשרד'!K:K,MATCH($D617,'פעילויות המשרד'!$D:$D,0))))</f>
        <v/>
      </c>
      <c r="L617" s="275" t="str">
        <f>IF($E617="","",IF($D617="","",INDEX('פעילויות המשרד'!L:L,MATCH($D617,'פעילויות המשרד'!$D:$D,0))))</f>
        <v/>
      </c>
      <c r="M617" s="275" t="str">
        <f>IF($E617="","",IF($D617="","",INDEX('פעילויות המשרד'!X:X,MATCH($D617,'פעילויות המשרד'!$D:$D,0))))</f>
        <v/>
      </c>
      <c r="N617" s="102"/>
      <c r="O617" s="102"/>
      <c r="P617" s="100"/>
      <c r="Q617" s="100"/>
      <c r="R617" s="98"/>
      <c r="S617" s="101"/>
      <c r="T617" s="99"/>
      <c r="U617" s="103"/>
      <c r="V617" s="99"/>
      <c r="W617" s="103"/>
      <c r="X617" s="99"/>
      <c r="Y617" s="103"/>
      <c r="Z617" s="99"/>
      <c r="AA617" s="103"/>
      <c r="AB617" s="99"/>
      <c r="AC617" s="103"/>
      <c r="AD617" s="121" t="str">
        <f t="shared" si="37"/>
        <v/>
      </c>
      <c r="AE617" s="17"/>
      <c r="AI617" s="26">
        <f>ROWS($AI$7:$AI616)</f>
        <v>610</v>
      </c>
      <c r="AJ617" s="85" t="str">
        <f>IF(OR($T617="",$G617=""),"",MAX($AJ$7:$AN616)+1)</f>
        <v/>
      </c>
      <c r="AK617" s="85" t="str">
        <f>IF(OR(V617="",$G617=""),"",MAX($AJ$7:$AN616,$AJ617:AJ617)+1)</f>
        <v/>
      </c>
      <c r="AL617" s="85" t="str">
        <f>IF(OR(X617="",$G617=""),"",MAX($AJ$7:$AN616,$AJ617:AK617)+1)</f>
        <v/>
      </c>
      <c r="AM617" s="85" t="str">
        <f>IF(OR(Z617="",$G617=""),"",MAX($AJ$7:$AN616,$AJ617:AL617)+1)</f>
        <v/>
      </c>
      <c r="AN617" s="85" t="str">
        <f>IF(OR(AB617="",$G617=""),"",MAX($AJ$7:$AN616,$AJ617:AM617)+1)</f>
        <v/>
      </c>
      <c r="AP617" s="85" t="str">
        <f>IF($G617="","",MAX($AP$7:$AP616)+1)</f>
        <v/>
      </c>
      <c r="AQ617" s="85" t="str">
        <f>IF($G617="","",IF($Q617="","",RANK($Q617,$Q$8:$Q$1000,1)+COUNTIFS($Q$8:$Q617,$Q617)-1))</f>
        <v/>
      </c>
      <c r="AR617" s="85" t="str">
        <f>IF($G617="","",IF($AW617="","",RANK($AW617,$AW$8:$AW$1000,1)+COUNTIFS($AW$8:$AW617,$AW617)-1))</f>
        <v/>
      </c>
      <c r="AS617" s="85" t="str">
        <f>IF($G617="","",IF($AX617="","",RANK($AX617,$AX$8:$AX$1000,1)+COUNTIFS($AX$8:$AX617,$AX617)-1))</f>
        <v/>
      </c>
      <c r="AU617" s="85" t="str">
        <f t="shared" si="38"/>
        <v/>
      </c>
      <c r="AW617" s="209" t="str">
        <f t="shared" ca="1" si="40"/>
        <v/>
      </c>
      <c r="AX617" s="209" t="str">
        <f t="shared" ca="1" si="39"/>
        <v/>
      </c>
    </row>
    <row r="618" spans="1:50">
      <c r="A618" s="20" t="str">
        <f>IF('יעדים משרדיים ותקשובים'!$E$7="","",'יעדים משרדיים ותקשובים'!$E$7)</f>
        <v>משרד ראש הממשלה</v>
      </c>
      <c r="B618" s="20" t="str">
        <f>IF('יעדים משרדיים ותקשובים'!$I$9="","",'יעדים משרדיים ותקשובים'!$I$9)</f>
        <v>pmo</v>
      </c>
      <c r="C618" s="26">
        <f>ROWS($C$7:$C617)</f>
        <v>611</v>
      </c>
      <c r="D618" s="26" t="str">
        <f>IF(E618="","",INDEX('פעילויות המשרד'!$D$8:$D$150,MATCH(E618,'פעילויות המשרד'!$E$8:$E$150,0)))</f>
        <v/>
      </c>
      <c r="E618" s="17"/>
      <c r="F618" s="26" t="str">
        <f>IF(G618="","",COUNTIFS($D$8:$D618,$D618))</f>
        <v/>
      </c>
      <c r="G618" s="344" t="str">
        <f>IF(OR($E618="",$H618=""),"",IFERROR(CONCATENATE($D618,".",COUNTIFS($D$8:$D618,$D618)),"טעות בהזנה"))</f>
        <v/>
      </c>
      <c r="H618" s="99"/>
      <c r="I618" s="275" t="str">
        <f>IF($E618="","",IF($D618="","",INDEX('פעילויות המשרד'!G:G,MATCH($D618,'פעילויות המשרד'!$D:$D,0))))</f>
        <v/>
      </c>
      <c r="J618" s="275" t="str">
        <f>IF($E618="","",IF($D618="","",INDEX('פעילויות המשרד'!H:H,MATCH($D618,'פעילויות המשרד'!$D:$D,0))))</f>
        <v/>
      </c>
      <c r="K618" s="275" t="str">
        <f>IF($E618="","",IF($D618="","",INDEX('פעילויות המשרד'!K:K,MATCH($D618,'פעילויות המשרד'!$D:$D,0))))</f>
        <v/>
      </c>
      <c r="L618" s="275" t="str">
        <f>IF($E618="","",IF($D618="","",INDEX('פעילויות המשרד'!L:L,MATCH($D618,'פעילויות המשרד'!$D:$D,0))))</f>
        <v/>
      </c>
      <c r="M618" s="275" t="str">
        <f>IF($E618="","",IF($D618="","",INDEX('פעילויות המשרד'!X:X,MATCH($D618,'פעילויות המשרד'!$D:$D,0))))</f>
        <v/>
      </c>
      <c r="N618" s="99"/>
      <c r="O618" s="99"/>
      <c r="P618" s="100"/>
      <c r="Q618" s="100"/>
      <c r="R618" s="98"/>
      <c r="S618" s="101"/>
      <c r="T618" s="99"/>
      <c r="U618" s="103"/>
      <c r="V618" s="99"/>
      <c r="W618" s="103"/>
      <c r="X618" s="99"/>
      <c r="Y618" s="103"/>
      <c r="Z618" s="99"/>
      <c r="AA618" s="103"/>
      <c r="AB618" s="99"/>
      <c r="AC618" s="103"/>
      <c r="AD618" s="121" t="str">
        <f t="shared" si="37"/>
        <v/>
      </c>
      <c r="AE618" s="92"/>
      <c r="AI618" s="26">
        <f>ROWS($AI$7:$AI617)</f>
        <v>611</v>
      </c>
      <c r="AJ618" s="85" t="str">
        <f>IF(OR($T618="",$G618=""),"",MAX($AJ$7:$AN617)+1)</f>
        <v/>
      </c>
      <c r="AK618" s="85" t="str">
        <f>IF(OR(V618="",$G618=""),"",MAX($AJ$7:$AN617,$AJ618:AJ618)+1)</f>
        <v/>
      </c>
      <c r="AL618" s="85" t="str">
        <f>IF(OR(X618="",$G618=""),"",MAX($AJ$7:$AN617,$AJ618:AK618)+1)</f>
        <v/>
      </c>
      <c r="AM618" s="85" t="str">
        <f>IF(OR(Z618="",$G618=""),"",MAX($AJ$7:$AN617,$AJ618:AL618)+1)</f>
        <v/>
      </c>
      <c r="AN618" s="85" t="str">
        <f>IF(OR(AB618="",$G618=""),"",MAX($AJ$7:$AN617,$AJ618:AM618)+1)</f>
        <v/>
      </c>
      <c r="AP618" s="85" t="str">
        <f>IF($G618="","",MAX($AP$7:$AP617)+1)</f>
        <v/>
      </c>
      <c r="AQ618" s="85" t="str">
        <f>IF($G618="","",IF($Q618="","",RANK($Q618,$Q$8:$Q$1000,1)+COUNTIFS($Q$8:$Q618,$Q618)-1))</f>
        <v/>
      </c>
      <c r="AR618" s="85" t="str">
        <f>IF($G618="","",IF($AW618="","",RANK($AW618,$AW$8:$AW$1000,1)+COUNTIFS($AW$8:$AW618,$AW618)-1))</f>
        <v/>
      </c>
      <c r="AS618" s="85" t="str">
        <f>IF($G618="","",IF($AX618="","",RANK($AX618,$AX$8:$AX$1000,1)+COUNTIFS($AX$8:$AX618,$AX618)-1))</f>
        <v/>
      </c>
      <c r="AU618" s="85" t="str">
        <f t="shared" si="38"/>
        <v/>
      </c>
      <c r="AW618" s="209" t="str">
        <f ca="1">IF($G618="","",IF($Q618="","",IF(AND($S618&lt;1,$Q618&lt;TODAY()),$Q618,"")))</f>
        <v/>
      </c>
      <c r="AX618" s="209" t="str">
        <f t="shared" ca="1" si="39"/>
        <v/>
      </c>
    </row>
    <row r="619" spans="1:50">
      <c r="A619" s="20" t="str">
        <f>IF('יעדים משרדיים ותקשובים'!$E$7="","",'יעדים משרדיים ותקשובים'!$E$7)</f>
        <v>משרד ראש הממשלה</v>
      </c>
      <c r="B619" s="20" t="str">
        <f>IF('יעדים משרדיים ותקשובים'!$I$9="","",'יעדים משרדיים ותקשובים'!$I$9)</f>
        <v>pmo</v>
      </c>
      <c r="C619" s="26">
        <f>ROWS($C$7:$C618)</f>
        <v>612</v>
      </c>
      <c r="D619" s="26" t="str">
        <f>IF(E619="","",INDEX('פעילויות המשרד'!$D$8:$D$150,MATCH(E619,'פעילויות המשרד'!$E$8:$E$150,0)))</f>
        <v/>
      </c>
      <c r="E619" s="17"/>
      <c r="F619" s="26" t="str">
        <f>IF(G619="","",COUNTIFS($D$8:$D619,$D619))</f>
        <v/>
      </c>
      <c r="G619" s="344" t="str">
        <f>IF(OR($E619="",$H619=""),"",IFERROR(CONCATENATE($D619,".",COUNTIFS($D$8:$D619,$D619)),"טעות בהזנה"))</f>
        <v/>
      </c>
      <c r="H619" s="99"/>
      <c r="I619" s="275" t="str">
        <f>IF($E619="","",IF($D619="","",INDEX('פעילויות המשרד'!G:G,MATCH($D619,'פעילויות המשרד'!$D:$D,0))))</f>
        <v/>
      </c>
      <c r="J619" s="275" t="str">
        <f>IF($E619="","",IF($D619="","",INDEX('פעילויות המשרד'!H:H,MATCH($D619,'פעילויות המשרד'!$D:$D,0))))</f>
        <v/>
      </c>
      <c r="K619" s="275" t="str">
        <f>IF($E619="","",IF($D619="","",INDEX('פעילויות המשרד'!K:K,MATCH($D619,'פעילויות המשרד'!$D:$D,0))))</f>
        <v/>
      </c>
      <c r="L619" s="275" t="str">
        <f>IF($E619="","",IF($D619="","",INDEX('פעילויות המשרד'!L:L,MATCH($D619,'פעילויות המשרד'!$D:$D,0))))</f>
        <v/>
      </c>
      <c r="M619" s="275" t="str">
        <f>IF($E619="","",IF($D619="","",INDEX('פעילויות המשרד'!X:X,MATCH($D619,'פעילויות המשרד'!$D:$D,0))))</f>
        <v/>
      </c>
      <c r="N619" s="99"/>
      <c r="O619" s="99"/>
      <c r="P619" s="100"/>
      <c r="Q619" s="100"/>
      <c r="R619" s="98"/>
      <c r="S619" s="101"/>
      <c r="T619" s="99"/>
      <c r="U619" s="103"/>
      <c r="V619" s="99"/>
      <c r="W619" s="103"/>
      <c r="X619" s="99"/>
      <c r="Y619" s="103"/>
      <c r="Z619" s="99"/>
      <c r="AA619" s="103"/>
      <c r="AB619" s="99"/>
      <c r="AC619" s="103"/>
      <c r="AD619" s="121" t="str">
        <f t="shared" si="37"/>
        <v/>
      </c>
      <c r="AE619" s="92"/>
      <c r="AI619" s="26">
        <f>ROWS($AI$7:$AI618)</f>
        <v>612</v>
      </c>
      <c r="AJ619" s="85" t="str">
        <f>IF(OR($T619="",$G619=""),"",MAX($AJ$7:$AN618)+1)</f>
        <v/>
      </c>
      <c r="AK619" s="85" t="str">
        <f>IF(OR(V619="",$G619=""),"",MAX($AJ$7:$AN618,$AJ619:AJ619)+1)</f>
        <v/>
      </c>
      <c r="AL619" s="85" t="str">
        <f>IF(OR(X619="",$G619=""),"",MAX($AJ$7:$AN618,$AJ619:AK619)+1)</f>
        <v/>
      </c>
      <c r="AM619" s="85" t="str">
        <f>IF(OR(Z619="",$G619=""),"",MAX($AJ$7:$AN618,$AJ619:AL619)+1)</f>
        <v/>
      </c>
      <c r="AN619" s="85" t="str">
        <f>IF(OR(AB619="",$G619=""),"",MAX($AJ$7:$AN618,$AJ619:AM619)+1)</f>
        <v/>
      </c>
      <c r="AP619" s="85" t="str">
        <f>IF($G619="","",MAX($AP$7:$AP618)+1)</f>
        <v/>
      </c>
      <c r="AQ619" s="85" t="str">
        <f>IF($G619="","",IF($Q619="","",RANK($Q619,$Q$8:$Q$1000,1)+COUNTIFS($Q$8:$Q619,$Q619)-1))</f>
        <v/>
      </c>
      <c r="AR619" s="85" t="str">
        <f>IF($G619="","",IF($AW619="","",RANK($AW619,$AW$8:$AW$1000,1)+COUNTIFS($AW$8:$AW619,$AW619)-1))</f>
        <v/>
      </c>
      <c r="AS619" s="85" t="str">
        <f>IF($G619="","",IF($AX619="","",RANK($AX619,$AX$8:$AX$1000,1)+COUNTIFS($AX$8:$AX619,$AX619)-1))</f>
        <v/>
      </c>
      <c r="AU619" s="85" t="str">
        <f t="shared" si="38"/>
        <v/>
      </c>
      <c r="AW619" s="209" t="str">
        <f ca="1">IF($G619="","",IF($Q619="","",IF(AND($S619&lt;1,$Q619&lt;TODAY()),$Q619,"")))</f>
        <v/>
      </c>
      <c r="AX619" s="209" t="str">
        <f t="shared" ca="1" si="39"/>
        <v/>
      </c>
    </row>
    <row r="620" spans="1:50">
      <c r="A620" s="20" t="str">
        <f>IF('יעדים משרדיים ותקשובים'!$E$7="","",'יעדים משרדיים ותקשובים'!$E$7)</f>
        <v>משרד ראש הממשלה</v>
      </c>
      <c r="B620" s="20" t="str">
        <f>IF('יעדים משרדיים ותקשובים'!$I$9="","",'יעדים משרדיים ותקשובים'!$I$9)</f>
        <v>pmo</v>
      </c>
      <c r="C620" s="26">
        <f>ROWS($C$7:$C619)</f>
        <v>613</v>
      </c>
      <c r="D620" s="26" t="str">
        <f>IF(E620="","",INDEX('פעילויות המשרד'!$D$8:$D$150,MATCH(E620,'פעילויות המשרד'!$E$8:$E$150,0)))</f>
        <v/>
      </c>
      <c r="E620" s="17"/>
      <c r="F620" s="26" t="str">
        <f>IF(G620="","",COUNTIFS($D$8:$D620,$D620))</f>
        <v/>
      </c>
      <c r="G620" s="344" t="str">
        <f>IF(OR($E620="",$H620=""),"",IFERROR(CONCATENATE($D620,".",COUNTIFS($D$8:$D620,$D620)),"טעות בהזנה"))</f>
        <v/>
      </c>
      <c r="H620" s="99"/>
      <c r="I620" s="275" t="str">
        <f>IF($E620="","",IF($D620="","",INDEX('פעילויות המשרד'!G:G,MATCH($D620,'פעילויות המשרד'!$D:$D,0))))</f>
        <v/>
      </c>
      <c r="J620" s="275" t="str">
        <f>IF($E620="","",IF($D620="","",INDEX('פעילויות המשרד'!H:H,MATCH($D620,'פעילויות המשרד'!$D:$D,0))))</f>
        <v/>
      </c>
      <c r="K620" s="275" t="str">
        <f>IF($E620="","",IF($D620="","",INDEX('פעילויות המשרד'!K:K,MATCH($D620,'פעילויות המשרד'!$D:$D,0))))</f>
        <v/>
      </c>
      <c r="L620" s="275" t="str">
        <f>IF($E620="","",IF($D620="","",INDEX('פעילויות המשרד'!L:L,MATCH($D620,'פעילויות המשרד'!$D:$D,0))))</f>
        <v/>
      </c>
      <c r="M620" s="275" t="str">
        <f>IF($E620="","",IF($D620="","",INDEX('פעילויות המשרד'!X:X,MATCH($D620,'פעילויות המשרד'!$D:$D,0))))</f>
        <v/>
      </c>
      <c r="N620" s="99"/>
      <c r="O620" s="99"/>
      <c r="P620" s="100"/>
      <c r="Q620" s="100"/>
      <c r="R620" s="98"/>
      <c r="S620" s="101"/>
      <c r="T620" s="99"/>
      <c r="U620" s="103"/>
      <c r="V620" s="99"/>
      <c r="W620" s="103"/>
      <c r="X620" s="99"/>
      <c r="Y620" s="103"/>
      <c r="Z620" s="99"/>
      <c r="AA620" s="103"/>
      <c r="AB620" s="99"/>
      <c r="AC620" s="103"/>
      <c r="AD620" s="121" t="str">
        <f t="shared" si="37"/>
        <v/>
      </c>
      <c r="AE620" s="92"/>
      <c r="AI620" s="26">
        <f>ROWS($AI$7:$AI619)</f>
        <v>613</v>
      </c>
      <c r="AJ620" s="85" t="str">
        <f>IF(OR($T620="",$G620=""),"",MAX($AJ$7:$AN619)+1)</f>
        <v/>
      </c>
      <c r="AK620" s="85" t="str">
        <f>IF(OR(V620="",$G620=""),"",MAX($AJ$7:$AN619,$AJ620:AJ620)+1)</f>
        <v/>
      </c>
      <c r="AL620" s="85" t="str">
        <f>IF(OR(X620="",$G620=""),"",MAX($AJ$7:$AN619,$AJ620:AK620)+1)</f>
        <v/>
      </c>
      <c r="AM620" s="85" t="str">
        <f>IF(OR(Z620="",$G620=""),"",MAX($AJ$7:$AN619,$AJ620:AL620)+1)</f>
        <v/>
      </c>
      <c r="AN620" s="85" t="str">
        <f>IF(OR(AB620="",$G620=""),"",MAX($AJ$7:$AN619,$AJ620:AM620)+1)</f>
        <v/>
      </c>
      <c r="AP620" s="85" t="str">
        <f>IF($G620="","",MAX($AP$7:$AP619)+1)</f>
        <v/>
      </c>
      <c r="AQ620" s="85" t="str">
        <f>IF($G620="","",IF($Q620="","",RANK($Q620,$Q$8:$Q$1000,1)+COUNTIFS($Q$8:$Q620,$Q620)-1))</f>
        <v/>
      </c>
      <c r="AR620" s="85" t="str">
        <f>IF($G620="","",IF($AW620="","",RANK($AW620,$AW$8:$AW$1000,1)+COUNTIFS($AW$8:$AW620,$AW620)-1))</f>
        <v/>
      </c>
      <c r="AS620" s="85" t="str">
        <f>IF($G620="","",IF($AX620="","",RANK($AX620,$AX$8:$AX$1000,1)+COUNTIFS($AX$8:$AX620,$AX620)-1))</f>
        <v/>
      </c>
      <c r="AU620" s="85" t="str">
        <f t="shared" si="38"/>
        <v/>
      </c>
      <c r="AW620" s="209" t="str">
        <f ca="1">IF($G620="","",IF($Q620="","",IF(AND($S620&lt;1,$Q620&lt;TODAY()),$Q620,"")))</f>
        <v/>
      </c>
      <c r="AX620" s="209" t="str">
        <f t="shared" ca="1" si="39"/>
        <v/>
      </c>
    </row>
    <row r="621" spans="1:50">
      <c r="A621" s="20" t="str">
        <f>IF('יעדים משרדיים ותקשובים'!$E$7="","",'יעדים משרדיים ותקשובים'!$E$7)</f>
        <v>משרד ראש הממשלה</v>
      </c>
      <c r="B621" s="20" t="str">
        <f>IF('יעדים משרדיים ותקשובים'!$I$9="","",'יעדים משרדיים ותקשובים'!$I$9)</f>
        <v>pmo</v>
      </c>
      <c r="C621" s="26">
        <f>ROWS($C$7:$C620)</f>
        <v>614</v>
      </c>
      <c r="D621" s="26" t="str">
        <f>IF(E621="","",INDEX('פעילויות המשרד'!$D$8:$D$150,MATCH(E621,'פעילויות המשרד'!$E$8:$E$150,0)))</f>
        <v/>
      </c>
      <c r="E621" s="17"/>
      <c r="F621" s="26" t="str">
        <f>IF(G621="","",COUNTIFS($D$8:$D621,$D621))</f>
        <v/>
      </c>
      <c r="G621" s="344" t="str">
        <f>IF(OR($E621="",$H621=""),"",IFERROR(CONCATENATE($D621,".",COUNTIFS($D$8:$D621,$D621)),"טעות בהזנה"))</f>
        <v/>
      </c>
      <c r="H621" s="99"/>
      <c r="I621" s="275" t="str">
        <f>IF($E621="","",IF($D621="","",INDEX('פעילויות המשרד'!G:G,MATCH($D621,'פעילויות המשרד'!$D:$D,0))))</f>
        <v/>
      </c>
      <c r="J621" s="275" t="str">
        <f>IF($E621="","",IF($D621="","",INDEX('פעילויות המשרד'!H:H,MATCH($D621,'פעילויות המשרד'!$D:$D,0))))</f>
        <v/>
      </c>
      <c r="K621" s="275" t="str">
        <f>IF($E621="","",IF($D621="","",INDEX('פעילויות המשרד'!K:K,MATCH($D621,'פעילויות המשרד'!$D:$D,0))))</f>
        <v/>
      </c>
      <c r="L621" s="275" t="str">
        <f>IF($E621="","",IF($D621="","",INDEX('פעילויות המשרד'!L:L,MATCH($D621,'פעילויות המשרד'!$D:$D,0))))</f>
        <v/>
      </c>
      <c r="M621" s="275" t="str">
        <f>IF($E621="","",IF($D621="","",INDEX('פעילויות המשרד'!X:X,MATCH($D621,'פעילויות המשרד'!$D:$D,0))))</f>
        <v/>
      </c>
      <c r="N621" s="102"/>
      <c r="O621" s="102"/>
      <c r="P621" s="100"/>
      <c r="Q621" s="100"/>
      <c r="R621" s="98"/>
      <c r="S621" s="101"/>
      <c r="T621" s="99"/>
      <c r="U621" s="103"/>
      <c r="V621" s="99"/>
      <c r="W621" s="103"/>
      <c r="X621" s="99"/>
      <c r="Y621" s="103"/>
      <c r="Z621" s="99"/>
      <c r="AA621" s="103"/>
      <c r="AB621" s="99"/>
      <c r="AC621" s="103"/>
      <c r="AD621" s="121" t="str">
        <f t="shared" si="37"/>
        <v/>
      </c>
      <c r="AE621" s="17"/>
      <c r="AI621" s="26">
        <f>ROWS($AI$7:$AI620)</f>
        <v>614</v>
      </c>
      <c r="AJ621" s="85" t="str">
        <f>IF(OR($T621="",$G621=""),"",MAX($AJ$7:$AN620)+1)</f>
        <v/>
      </c>
      <c r="AK621" s="85" t="str">
        <f>IF(OR(V621="",$G621=""),"",MAX($AJ$7:$AN620,$AJ621:AJ621)+1)</f>
        <v/>
      </c>
      <c r="AL621" s="85" t="str">
        <f>IF(OR(X621="",$G621=""),"",MAX($AJ$7:$AN620,$AJ621:AK621)+1)</f>
        <v/>
      </c>
      <c r="AM621" s="85" t="str">
        <f>IF(OR(Z621="",$G621=""),"",MAX($AJ$7:$AN620,$AJ621:AL621)+1)</f>
        <v/>
      </c>
      <c r="AN621" s="85" t="str">
        <f>IF(OR(AB621="",$G621=""),"",MAX($AJ$7:$AN620,$AJ621:AM621)+1)</f>
        <v/>
      </c>
      <c r="AP621" s="85" t="str">
        <f>IF($G621="","",MAX($AP$7:$AP620)+1)</f>
        <v/>
      </c>
      <c r="AQ621" s="85" t="str">
        <f>IF($G621="","",IF($Q621="","",RANK($Q621,$Q$8:$Q$1000,1)+COUNTIFS($Q$8:$Q621,$Q621)-1))</f>
        <v/>
      </c>
      <c r="AR621" s="85" t="str">
        <f>IF($G621="","",IF($AW621="","",RANK($AW621,$AW$8:$AW$1000,1)+COUNTIFS($AW$8:$AW621,$AW621)-1))</f>
        <v/>
      </c>
      <c r="AS621" s="85" t="str">
        <f>IF($G621="","",IF($AX621="","",RANK($AX621,$AX$8:$AX$1000,1)+COUNTIFS($AX$8:$AX621,$AX621)-1))</f>
        <v/>
      </c>
      <c r="AU621" s="85" t="str">
        <f t="shared" si="38"/>
        <v/>
      </c>
      <c r="AW621" s="209" t="str">
        <f ca="1">IF($G621="","",IF($Q621="","",IF(AND($S621&lt;1,$Q621&lt;TODAY()),$Q621,"")))</f>
        <v/>
      </c>
      <c r="AX621" s="209" t="str">
        <f t="shared" ca="1" si="39"/>
        <v/>
      </c>
    </row>
    <row r="622" spans="1:50">
      <c r="A622" s="20" t="str">
        <f>IF('יעדים משרדיים ותקשובים'!$E$7="","",'יעדים משרדיים ותקשובים'!$E$7)</f>
        <v>משרד ראש הממשלה</v>
      </c>
      <c r="B622" s="20" t="str">
        <f>IF('יעדים משרדיים ותקשובים'!$I$9="","",'יעדים משרדיים ותקשובים'!$I$9)</f>
        <v>pmo</v>
      </c>
      <c r="C622" s="26">
        <f>ROWS($C$7:$C621)</f>
        <v>615</v>
      </c>
      <c r="D622" s="26" t="str">
        <f>IF(E622="","",INDEX('פעילויות המשרד'!$D$8:$D$150,MATCH(E622,'פעילויות המשרד'!$E$8:$E$150,0)))</f>
        <v/>
      </c>
      <c r="E622" s="17"/>
      <c r="F622" s="26" t="str">
        <f>IF(G622="","",COUNTIFS($D$8:$D622,$D622))</f>
        <v/>
      </c>
      <c r="G622" s="344" t="str">
        <f>IF(OR($E622="",$H622=""),"",IFERROR(CONCATENATE($D622,".",COUNTIFS($D$8:$D622,$D622)),"טעות בהזנה"))</f>
        <v/>
      </c>
      <c r="H622" s="99"/>
      <c r="I622" s="275" t="str">
        <f>IF($E622="","",IF($D622="","",INDEX('פעילויות המשרד'!G:G,MATCH($D622,'פעילויות המשרד'!$D:$D,0))))</f>
        <v/>
      </c>
      <c r="J622" s="275" t="str">
        <f>IF($E622="","",IF($D622="","",INDEX('פעילויות המשרד'!H:H,MATCH($D622,'פעילויות המשרד'!$D:$D,0))))</f>
        <v/>
      </c>
      <c r="K622" s="275" t="str">
        <f>IF($E622="","",IF($D622="","",INDEX('פעילויות המשרד'!K:K,MATCH($D622,'פעילויות המשרד'!$D:$D,0))))</f>
        <v/>
      </c>
      <c r="L622" s="275" t="str">
        <f>IF($E622="","",IF($D622="","",INDEX('פעילויות המשרד'!L:L,MATCH($D622,'פעילויות המשרד'!$D:$D,0))))</f>
        <v/>
      </c>
      <c r="M622" s="275" t="str">
        <f>IF($E622="","",IF($D622="","",INDEX('פעילויות המשרד'!X:X,MATCH($D622,'פעילויות המשרד'!$D:$D,0))))</f>
        <v/>
      </c>
      <c r="N622" s="102"/>
      <c r="O622" s="102"/>
      <c r="P622" s="100"/>
      <c r="Q622" s="100"/>
      <c r="R622" s="98"/>
      <c r="S622" s="101"/>
      <c r="T622" s="99"/>
      <c r="U622" s="103"/>
      <c r="V622" s="99"/>
      <c r="W622" s="103"/>
      <c r="X622" s="99"/>
      <c r="Y622" s="103"/>
      <c r="Z622" s="99"/>
      <c r="AA622" s="103"/>
      <c r="AB622" s="99"/>
      <c r="AC622" s="103"/>
      <c r="AD622" s="121" t="str">
        <f t="shared" si="37"/>
        <v/>
      </c>
      <c r="AE622" s="17"/>
      <c r="AI622" s="26">
        <f>ROWS($AI$7:$AI621)</f>
        <v>615</v>
      </c>
      <c r="AJ622" s="85" t="str">
        <f>IF(OR($T622="",$G622=""),"",MAX($AJ$7:$AN621)+1)</f>
        <v/>
      </c>
      <c r="AK622" s="85" t="str">
        <f>IF(OR(V622="",$G622=""),"",MAX($AJ$7:$AN621,$AJ622:AJ622)+1)</f>
        <v/>
      </c>
      <c r="AL622" s="85" t="str">
        <f>IF(OR(X622="",$G622=""),"",MAX($AJ$7:$AN621,$AJ622:AK622)+1)</f>
        <v/>
      </c>
      <c r="AM622" s="85" t="str">
        <f>IF(OR(Z622="",$G622=""),"",MAX($AJ$7:$AN621,$AJ622:AL622)+1)</f>
        <v/>
      </c>
      <c r="AN622" s="85" t="str">
        <f>IF(OR(AB622="",$G622=""),"",MAX($AJ$7:$AN621,$AJ622:AM622)+1)</f>
        <v/>
      </c>
      <c r="AP622" s="85" t="str">
        <f>IF($G622="","",MAX($AP$7:$AP621)+1)</f>
        <v/>
      </c>
      <c r="AQ622" s="85" t="str">
        <f>IF($G622="","",IF($Q622="","",RANK($Q622,$Q$8:$Q$1000,1)+COUNTIFS($Q$8:$Q622,$Q622)-1))</f>
        <v/>
      </c>
      <c r="AR622" s="85" t="str">
        <f>IF($G622="","",IF($AW622="","",RANK($AW622,$AW$8:$AW$1000,1)+COUNTIFS($AW$8:$AW622,$AW622)-1))</f>
        <v/>
      </c>
      <c r="AS622" s="85" t="str">
        <f>IF($G622="","",IF($AX622="","",RANK($AX622,$AX$8:$AX$1000,1)+COUNTIFS($AX$8:$AX622,$AX622)-1))</f>
        <v/>
      </c>
      <c r="AU622" s="85" t="str">
        <f t="shared" si="38"/>
        <v/>
      </c>
      <c r="AW622" s="209" t="str">
        <f ca="1">IF($G622="","",IF($Q622="","",IF(AND($S622&lt;1,$Q622&lt;TODAY()),$Q622,"")))</f>
        <v/>
      </c>
      <c r="AX622" s="209" t="str">
        <f t="shared" ca="1" si="39"/>
        <v/>
      </c>
    </row>
    <row r="623" spans="1:50">
      <c r="A623" s="20" t="str">
        <f>IF('יעדים משרדיים ותקשובים'!$E$7="","",'יעדים משרדיים ותקשובים'!$E$7)</f>
        <v>משרד ראש הממשלה</v>
      </c>
      <c r="B623" s="20" t="str">
        <f>IF('יעדים משרדיים ותקשובים'!$I$9="","",'יעדים משרדיים ותקשובים'!$I$9)</f>
        <v>pmo</v>
      </c>
      <c r="C623" s="26">
        <f>ROWS($C$7:$C622)</f>
        <v>616</v>
      </c>
      <c r="D623" s="26" t="str">
        <f>IF(E623="","",INDEX('פעילויות המשרד'!$D$8:$D$150,MATCH(E623,'פעילויות המשרד'!$E$8:$E$150,0)))</f>
        <v/>
      </c>
      <c r="E623" s="17"/>
      <c r="F623" s="26" t="str">
        <f>IF(G623="","",COUNTIFS($D$8:$D623,$D623))</f>
        <v/>
      </c>
      <c r="G623" s="344" t="str">
        <f>IF(OR($E623="",$H623=""),"",IFERROR(CONCATENATE($D623,".",COUNTIFS($D$8:$D623,$D623)),"טעות בהזנה"))</f>
        <v/>
      </c>
      <c r="H623" s="99"/>
      <c r="I623" s="275" t="str">
        <f>IF($E623="","",IF($D623="","",INDEX('פעילויות המשרד'!G:G,MATCH($D623,'פעילויות המשרד'!$D:$D,0))))</f>
        <v/>
      </c>
      <c r="J623" s="275" t="str">
        <f>IF($E623="","",IF($D623="","",INDEX('פעילויות המשרד'!H:H,MATCH($D623,'פעילויות המשרד'!$D:$D,0))))</f>
        <v/>
      </c>
      <c r="K623" s="275" t="str">
        <f>IF($E623="","",IF($D623="","",INDEX('פעילויות המשרד'!K:K,MATCH($D623,'פעילויות המשרד'!$D:$D,0))))</f>
        <v/>
      </c>
      <c r="L623" s="275" t="str">
        <f>IF($E623="","",IF($D623="","",INDEX('פעילויות המשרד'!L:L,MATCH($D623,'פעילויות המשרד'!$D:$D,0))))</f>
        <v/>
      </c>
      <c r="M623" s="275" t="str">
        <f>IF($E623="","",IF($D623="","",INDEX('פעילויות המשרד'!X:X,MATCH($D623,'פעילויות המשרד'!$D:$D,0))))</f>
        <v/>
      </c>
      <c r="N623" s="102"/>
      <c r="O623" s="102"/>
      <c r="P623" s="100"/>
      <c r="Q623" s="100"/>
      <c r="R623" s="98"/>
      <c r="S623" s="101"/>
      <c r="T623" s="99"/>
      <c r="U623" s="103"/>
      <c r="V623" s="99"/>
      <c r="W623" s="103"/>
      <c r="X623" s="99"/>
      <c r="Y623" s="103"/>
      <c r="Z623" s="99"/>
      <c r="AA623" s="103"/>
      <c r="AB623" s="99"/>
      <c r="AC623" s="103"/>
      <c r="AD623" s="121" t="str">
        <f t="shared" si="37"/>
        <v/>
      </c>
      <c r="AE623" s="17"/>
      <c r="AI623" s="26">
        <f>ROWS($AI$7:$AI622)</f>
        <v>616</v>
      </c>
      <c r="AJ623" s="85" t="str">
        <f>IF(OR($T623="",$G623=""),"",MAX($AJ$7:$AN622)+1)</f>
        <v/>
      </c>
      <c r="AK623" s="85" t="str">
        <f>IF(OR(V623="",$G623=""),"",MAX($AJ$7:$AN622,$AJ623:AJ623)+1)</f>
        <v/>
      </c>
      <c r="AL623" s="85" t="str">
        <f>IF(OR(X623="",$G623=""),"",MAX($AJ$7:$AN622,$AJ623:AK623)+1)</f>
        <v/>
      </c>
      <c r="AM623" s="85" t="str">
        <f>IF(OR(Z623="",$G623=""),"",MAX($AJ$7:$AN622,$AJ623:AL623)+1)</f>
        <v/>
      </c>
      <c r="AN623" s="85" t="str">
        <f>IF(OR(AB623="",$G623=""),"",MAX($AJ$7:$AN622,$AJ623:AM623)+1)</f>
        <v/>
      </c>
      <c r="AP623" s="85" t="str">
        <f>IF($G623="","",MAX($AP$7:$AP622)+1)</f>
        <v/>
      </c>
      <c r="AQ623" s="85" t="str">
        <f>IF($G623="","",IF($Q623="","",RANK($Q623,$Q$8:$Q$1000,1)+COUNTIFS($Q$8:$Q623,$Q623)-1))</f>
        <v/>
      </c>
      <c r="AR623" s="85" t="str">
        <f>IF($G623="","",IF($AW623="","",RANK($AW623,$AW$8:$AW$1000,1)+COUNTIFS($AW$8:$AW623,$AW623)-1))</f>
        <v/>
      </c>
      <c r="AS623" s="85" t="str">
        <f>IF($G623="","",IF($AX623="","",RANK($AX623,$AX$8:$AX$1000,1)+COUNTIFS($AX$8:$AX623,$AX623)-1))</f>
        <v/>
      </c>
      <c r="AU623" s="85" t="str">
        <f t="shared" si="38"/>
        <v/>
      </c>
      <c r="AW623" s="209" t="str">
        <f t="shared" ca="1" si="40"/>
        <v/>
      </c>
      <c r="AX623" s="209" t="str">
        <f t="shared" ca="1" si="39"/>
        <v/>
      </c>
    </row>
    <row r="624" spans="1:50">
      <c r="A624" s="20" t="str">
        <f>IF('יעדים משרדיים ותקשובים'!$E$7="","",'יעדים משרדיים ותקשובים'!$E$7)</f>
        <v>משרד ראש הממשלה</v>
      </c>
      <c r="B624" s="20" t="str">
        <f>IF('יעדים משרדיים ותקשובים'!$I$9="","",'יעדים משרדיים ותקשובים'!$I$9)</f>
        <v>pmo</v>
      </c>
      <c r="C624" s="26">
        <f>ROWS($C$7:$C623)</f>
        <v>617</v>
      </c>
      <c r="D624" s="26" t="str">
        <f>IF(E624="","",INDEX('פעילויות המשרד'!$D$8:$D$150,MATCH(E624,'פעילויות המשרד'!$E$8:$E$150,0)))</f>
        <v/>
      </c>
      <c r="E624" s="17"/>
      <c r="F624" s="26" t="str">
        <f>IF(G624="","",COUNTIFS($D$8:$D624,$D624))</f>
        <v/>
      </c>
      <c r="G624" s="344" t="str">
        <f>IF(OR($E624="",$H624=""),"",IFERROR(CONCATENATE($D624,".",COUNTIFS($D$8:$D624,$D624)),"טעות בהזנה"))</f>
        <v/>
      </c>
      <c r="H624" s="99"/>
      <c r="I624" s="275" t="str">
        <f>IF($E624="","",IF($D624="","",INDEX('פעילויות המשרד'!G:G,MATCH($D624,'פעילויות המשרד'!$D:$D,0))))</f>
        <v/>
      </c>
      <c r="J624" s="275" t="str">
        <f>IF($E624="","",IF($D624="","",INDEX('פעילויות המשרד'!H:H,MATCH($D624,'פעילויות המשרד'!$D:$D,0))))</f>
        <v/>
      </c>
      <c r="K624" s="275" t="str">
        <f>IF($E624="","",IF($D624="","",INDEX('פעילויות המשרד'!K:K,MATCH($D624,'פעילויות המשרד'!$D:$D,0))))</f>
        <v/>
      </c>
      <c r="L624" s="275" t="str">
        <f>IF($E624="","",IF($D624="","",INDEX('פעילויות המשרד'!L:L,MATCH($D624,'פעילויות המשרד'!$D:$D,0))))</f>
        <v/>
      </c>
      <c r="M624" s="275" t="str">
        <f>IF($E624="","",IF($D624="","",INDEX('פעילויות המשרד'!X:X,MATCH($D624,'פעילויות המשרד'!$D:$D,0))))</f>
        <v/>
      </c>
      <c r="N624" s="102"/>
      <c r="O624" s="102"/>
      <c r="P624" s="100"/>
      <c r="Q624" s="100"/>
      <c r="R624" s="98"/>
      <c r="S624" s="101"/>
      <c r="T624" s="99"/>
      <c r="U624" s="103"/>
      <c r="V624" s="99"/>
      <c r="W624" s="103"/>
      <c r="X624" s="99"/>
      <c r="Y624" s="103"/>
      <c r="Z624" s="99"/>
      <c r="AA624" s="103"/>
      <c r="AB624" s="99"/>
      <c r="AC624" s="103"/>
      <c r="AD624" s="121" t="str">
        <f t="shared" si="37"/>
        <v/>
      </c>
      <c r="AE624" s="17"/>
      <c r="AI624" s="26">
        <f>ROWS($AI$7:$AI623)</f>
        <v>617</v>
      </c>
      <c r="AJ624" s="85" t="str">
        <f>IF(OR($T624="",$G624=""),"",MAX($AJ$7:$AN623)+1)</f>
        <v/>
      </c>
      <c r="AK624" s="85" t="str">
        <f>IF(OR(V624="",$G624=""),"",MAX($AJ$7:$AN623,$AJ624:AJ624)+1)</f>
        <v/>
      </c>
      <c r="AL624" s="85" t="str">
        <f>IF(OR(X624="",$G624=""),"",MAX($AJ$7:$AN623,$AJ624:AK624)+1)</f>
        <v/>
      </c>
      <c r="AM624" s="85" t="str">
        <f>IF(OR(Z624="",$G624=""),"",MAX($AJ$7:$AN623,$AJ624:AL624)+1)</f>
        <v/>
      </c>
      <c r="AN624" s="85" t="str">
        <f>IF(OR(AB624="",$G624=""),"",MAX($AJ$7:$AN623,$AJ624:AM624)+1)</f>
        <v/>
      </c>
      <c r="AP624" s="85" t="str">
        <f>IF($G624="","",MAX($AP$7:$AP623)+1)</f>
        <v/>
      </c>
      <c r="AQ624" s="85" t="str">
        <f>IF($G624="","",IF($Q624="","",RANK($Q624,$Q$8:$Q$1000,1)+COUNTIFS($Q$8:$Q624,$Q624)-1))</f>
        <v/>
      </c>
      <c r="AR624" s="85" t="str">
        <f>IF($G624="","",IF($AW624="","",RANK($AW624,$AW$8:$AW$1000,1)+COUNTIFS($AW$8:$AW624,$AW624)-1))</f>
        <v/>
      </c>
      <c r="AS624" s="85" t="str">
        <f>IF($G624="","",IF($AX624="","",RANK($AX624,$AX$8:$AX$1000,1)+COUNTIFS($AX$8:$AX624,$AX624)-1))</f>
        <v/>
      </c>
      <c r="AU624" s="85" t="str">
        <f t="shared" si="38"/>
        <v/>
      </c>
      <c r="AW624" s="209" t="str">
        <f t="shared" ca="1" si="40"/>
        <v/>
      </c>
      <c r="AX624" s="209" t="str">
        <f t="shared" ca="1" si="39"/>
        <v/>
      </c>
    </row>
    <row r="625" spans="1:50">
      <c r="A625" s="20" t="str">
        <f>IF('יעדים משרדיים ותקשובים'!$E$7="","",'יעדים משרדיים ותקשובים'!$E$7)</f>
        <v>משרד ראש הממשלה</v>
      </c>
      <c r="B625" s="20" t="str">
        <f>IF('יעדים משרדיים ותקשובים'!$I$9="","",'יעדים משרדיים ותקשובים'!$I$9)</f>
        <v>pmo</v>
      </c>
      <c r="C625" s="26">
        <f>ROWS($C$7:$C624)</f>
        <v>618</v>
      </c>
      <c r="D625" s="26" t="str">
        <f>IF(E625="","",INDEX('פעילויות המשרד'!$D$8:$D$150,MATCH(E625,'פעילויות המשרד'!$E$8:$E$150,0)))</f>
        <v/>
      </c>
      <c r="E625" s="17"/>
      <c r="F625" s="26" t="str">
        <f>IF(G625="","",COUNTIFS($D$8:$D625,$D625))</f>
        <v/>
      </c>
      <c r="G625" s="344" t="str">
        <f>IF(OR($E625="",$H625=""),"",IFERROR(CONCATENATE($D625,".",COUNTIFS($D$8:$D625,$D625)),"טעות בהזנה"))</f>
        <v/>
      </c>
      <c r="H625" s="99"/>
      <c r="I625" s="275" t="str">
        <f>IF($E625="","",IF($D625="","",INDEX('פעילויות המשרד'!G:G,MATCH($D625,'פעילויות המשרד'!$D:$D,0))))</f>
        <v/>
      </c>
      <c r="J625" s="275" t="str">
        <f>IF($E625="","",IF($D625="","",INDEX('פעילויות המשרד'!H:H,MATCH($D625,'פעילויות המשרד'!$D:$D,0))))</f>
        <v/>
      </c>
      <c r="K625" s="275" t="str">
        <f>IF($E625="","",IF($D625="","",INDEX('פעילויות המשרד'!K:K,MATCH($D625,'פעילויות המשרד'!$D:$D,0))))</f>
        <v/>
      </c>
      <c r="L625" s="275" t="str">
        <f>IF($E625="","",IF($D625="","",INDEX('פעילויות המשרד'!L:L,MATCH($D625,'פעילויות המשרד'!$D:$D,0))))</f>
        <v/>
      </c>
      <c r="M625" s="275" t="str">
        <f>IF($E625="","",IF($D625="","",INDEX('פעילויות המשרד'!X:X,MATCH($D625,'פעילויות המשרד'!$D:$D,0))))</f>
        <v/>
      </c>
      <c r="N625" s="102"/>
      <c r="O625" s="102"/>
      <c r="P625" s="100"/>
      <c r="Q625" s="100"/>
      <c r="R625" s="98"/>
      <c r="S625" s="101"/>
      <c r="T625" s="99"/>
      <c r="U625" s="103"/>
      <c r="V625" s="99"/>
      <c r="W625" s="103"/>
      <c r="X625" s="99"/>
      <c r="Y625" s="103"/>
      <c r="Z625" s="99"/>
      <c r="AA625" s="103"/>
      <c r="AB625" s="99"/>
      <c r="AC625" s="103"/>
      <c r="AD625" s="121" t="str">
        <f t="shared" si="37"/>
        <v/>
      </c>
      <c r="AE625" s="17"/>
      <c r="AI625" s="26">
        <f>ROWS($AI$7:$AI624)</f>
        <v>618</v>
      </c>
      <c r="AJ625" s="85" t="str">
        <f>IF(OR($T625="",$G625=""),"",MAX($AJ$7:$AN624)+1)</f>
        <v/>
      </c>
      <c r="AK625" s="85" t="str">
        <f>IF(OR(V625="",$G625=""),"",MAX($AJ$7:$AN624,$AJ625:AJ625)+1)</f>
        <v/>
      </c>
      <c r="AL625" s="85" t="str">
        <f>IF(OR(X625="",$G625=""),"",MAX($AJ$7:$AN624,$AJ625:AK625)+1)</f>
        <v/>
      </c>
      <c r="AM625" s="85" t="str">
        <f>IF(OR(Z625="",$G625=""),"",MAX($AJ$7:$AN624,$AJ625:AL625)+1)</f>
        <v/>
      </c>
      <c r="AN625" s="85" t="str">
        <f>IF(OR(AB625="",$G625=""),"",MAX($AJ$7:$AN624,$AJ625:AM625)+1)</f>
        <v/>
      </c>
      <c r="AP625" s="85" t="str">
        <f>IF($G625="","",MAX($AP$7:$AP624)+1)</f>
        <v/>
      </c>
      <c r="AQ625" s="85" t="str">
        <f>IF($G625="","",IF($Q625="","",RANK($Q625,$Q$8:$Q$1000,1)+COUNTIFS($Q$8:$Q625,$Q625)-1))</f>
        <v/>
      </c>
      <c r="AR625" s="85" t="str">
        <f>IF($G625="","",IF($AW625="","",RANK($AW625,$AW$8:$AW$1000,1)+COUNTIFS($AW$8:$AW625,$AW625)-1))</f>
        <v/>
      </c>
      <c r="AS625" s="85" t="str">
        <f>IF($G625="","",IF($AX625="","",RANK($AX625,$AX$8:$AX$1000,1)+COUNTIFS($AX$8:$AX625,$AX625)-1))</f>
        <v/>
      </c>
      <c r="AU625" s="85" t="str">
        <f t="shared" si="38"/>
        <v/>
      </c>
      <c r="AW625" s="209" t="str">
        <f t="shared" ca="1" si="40"/>
        <v/>
      </c>
      <c r="AX625" s="209" t="str">
        <f t="shared" ca="1" si="39"/>
        <v/>
      </c>
    </row>
    <row r="626" spans="1:50">
      <c r="A626" s="20" t="str">
        <f>IF('יעדים משרדיים ותקשובים'!$E$7="","",'יעדים משרדיים ותקשובים'!$E$7)</f>
        <v>משרד ראש הממשלה</v>
      </c>
      <c r="B626" s="20" t="str">
        <f>IF('יעדים משרדיים ותקשובים'!$I$9="","",'יעדים משרדיים ותקשובים'!$I$9)</f>
        <v>pmo</v>
      </c>
      <c r="C626" s="26">
        <f>ROWS($C$7:$C625)</f>
        <v>619</v>
      </c>
      <c r="D626" s="26" t="str">
        <f>IF(E626="","",INDEX('פעילויות המשרד'!$D$8:$D$150,MATCH(E626,'פעילויות המשרד'!$E$8:$E$150,0)))</f>
        <v/>
      </c>
      <c r="E626" s="17"/>
      <c r="F626" s="26" t="str">
        <f>IF(G626="","",COUNTIFS($D$8:$D626,$D626))</f>
        <v/>
      </c>
      <c r="G626" s="344" t="str">
        <f>IF(OR($E626="",$H626=""),"",IFERROR(CONCATENATE($D626,".",COUNTIFS($D$8:$D626,$D626)),"טעות בהזנה"))</f>
        <v/>
      </c>
      <c r="H626" s="99"/>
      <c r="I626" s="275" t="str">
        <f>IF($E626="","",IF($D626="","",INDEX('פעילויות המשרד'!G:G,MATCH($D626,'פעילויות המשרד'!$D:$D,0))))</f>
        <v/>
      </c>
      <c r="J626" s="275" t="str">
        <f>IF($E626="","",IF($D626="","",INDEX('פעילויות המשרד'!H:H,MATCH($D626,'פעילויות המשרד'!$D:$D,0))))</f>
        <v/>
      </c>
      <c r="K626" s="275" t="str">
        <f>IF($E626="","",IF($D626="","",INDEX('פעילויות המשרד'!K:K,MATCH($D626,'פעילויות המשרד'!$D:$D,0))))</f>
        <v/>
      </c>
      <c r="L626" s="275" t="str">
        <f>IF($E626="","",IF($D626="","",INDEX('פעילויות המשרד'!L:L,MATCH($D626,'פעילויות המשרד'!$D:$D,0))))</f>
        <v/>
      </c>
      <c r="M626" s="275" t="str">
        <f>IF($E626="","",IF($D626="","",INDEX('פעילויות המשרד'!X:X,MATCH($D626,'פעילויות המשרד'!$D:$D,0))))</f>
        <v/>
      </c>
      <c r="N626" s="102"/>
      <c r="O626" s="102"/>
      <c r="P626" s="100"/>
      <c r="Q626" s="100"/>
      <c r="R626" s="98"/>
      <c r="S626" s="101"/>
      <c r="T626" s="99"/>
      <c r="U626" s="103"/>
      <c r="V626" s="99"/>
      <c r="W626" s="103"/>
      <c r="X626" s="99"/>
      <c r="Y626" s="103"/>
      <c r="Z626" s="99"/>
      <c r="AA626" s="103"/>
      <c r="AB626" s="99"/>
      <c r="AC626" s="103"/>
      <c r="AD626" s="121" t="str">
        <f t="shared" si="37"/>
        <v/>
      </c>
      <c r="AE626" s="17"/>
      <c r="AI626" s="26">
        <f>ROWS($AI$7:$AI625)</f>
        <v>619</v>
      </c>
      <c r="AJ626" s="85" t="str">
        <f>IF(OR($T626="",$G626=""),"",MAX($AJ$7:$AN625)+1)</f>
        <v/>
      </c>
      <c r="AK626" s="85" t="str">
        <f>IF(OR(V626="",$G626=""),"",MAX($AJ$7:$AN625,$AJ626:AJ626)+1)</f>
        <v/>
      </c>
      <c r="AL626" s="85" t="str">
        <f>IF(OR(X626="",$G626=""),"",MAX($AJ$7:$AN625,$AJ626:AK626)+1)</f>
        <v/>
      </c>
      <c r="AM626" s="85" t="str">
        <f>IF(OR(Z626="",$G626=""),"",MAX($AJ$7:$AN625,$AJ626:AL626)+1)</f>
        <v/>
      </c>
      <c r="AN626" s="85" t="str">
        <f>IF(OR(AB626="",$G626=""),"",MAX($AJ$7:$AN625,$AJ626:AM626)+1)</f>
        <v/>
      </c>
      <c r="AP626" s="85" t="str">
        <f>IF($G626="","",MAX($AP$7:$AP625)+1)</f>
        <v/>
      </c>
      <c r="AQ626" s="85" t="str">
        <f>IF($G626="","",IF($Q626="","",RANK($Q626,$Q$8:$Q$1000,1)+COUNTIFS($Q$8:$Q626,$Q626)-1))</f>
        <v/>
      </c>
      <c r="AR626" s="85" t="str">
        <f>IF($G626="","",IF($AW626="","",RANK($AW626,$AW$8:$AW$1000,1)+COUNTIFS($AW$8:$AW626,$AW626)-1))</f>
        <v/>
      </c>
      <c r="AS626" s="85" t="str">
        <f>IF($G626="","",IF($AX626="","",RANK($AX626,$AX$8:$AX$1000,1)+COUNTIFS($AX$8:$AX626,$AX626)-1))</f>
        <v/>
      </c>
      <c r="AU626" s="85" t="str">
        <f t="shared" si="38"/>
        <v/>
      </c>
      <c r="AW626" s="209" t="str">
        <f t="shared" ca="1" si="40"/>
        <v/>
      </c>
      <c r="AX626" s="209" t="str">
        <f t="shared" ca="1" si="39"/>
        <v/>
      </c>
    </row>
    <row r="627" spans="1:50">
      <c r="A627" s="20" t="str">
        <f>IF('יעדים משרדיים ותקשובים'!$E$7="","",'יעדים משרדיים ותקשובים'!$E$7)</f>
        <v>משרד ראש הממשלה</v>
      </c>
      <c r="B627" s="20" t="str">
        <f>IF('יעדים משרדיים ותקשובים'!$I$9="","",'יעדים משרדיים ותקשובים'!$I$9)</f>
        <v>pmo</v>
      </c>
      <c r="C627" s="26">
        <f>ROWS($C$7:$C626)</f>
        <v>620</v>
      </c>
      <c r="D627" s="26" t="str">
        <f>IF(E627="","",INDEX('פעילויות המשרד'!$D$8:$D$150,MATCH(E627,'פעילויות המשרד'!$E$8:$E$150,0)))</f>
        <v/>
      </c>
      <c r="E627" s="17"/>
      <c r="F627" s="26" t="str">
        <f>IF(G627="","",COUNTIFS($D$8:$D627,$D627))</f>
        <v/>
      </c>
      <c r="G627" s="344" t="str">
        <f>IF(OR($E627="",$H627=""),"",IFERROR(CONCATENATE($D627,".",COUNTIFS($D$8:$D627,$D627)),"טעות בהזנה"))</f>
        <v/>
      </c>
      <c r="H627" s="99"/>
      <c r="I627" s="275" t="str">
        <f>IF($E627="","",IF($D627="","",INDEX('פעילויות המשרד'!G:G,MATCH($D627,'פעילויות המשרד'!$D:$D,0))))</f>
        <v/>
      </c>
      <c r="J627" s="275" t="str">
        <f>IF($E627="","",IF($D627="","",INDEX('פעילויות המשרד'!H:H,MATCH($D627,'פעילויות המשרד'!$D:$D,0))))</f>
        <v/>
      </c>
      <c r="K627" s="275" t="str">
        <f>IF($E627="","",IF($D627="","",INDEX('פעילויות המשרד'!K:K,MATCH($D627,'פעילויות המשרד'!$D:$D,0))))</f>
        <v/>
      </c>
      <c r="L627" s="275" t="str">
        <f>IF($E627="","",IF($D627="","",INDEX('פעילויות המשרד'!L:L,MATCH($D627,'פעילויות המשרד'!$D:$D,0))))</f>
        <v/>
      </c>
      <c r="M627" s="275" t="str">
        <f>IF($E627="","",IF($D627="","",INDEX('פעילויות המשרד'!X:X,MATCH($D627,'פעילויות המשרד'!$D:$D,0))))</f>
        <v/>
      </c>
      <c r="N627" s="102"/>
      <c r="O627" s="102"/>
      <c r="P627" s="100"/>
      <c r="Q627" s="100"/>
      <c r="R627" s="98"/>
      <c r="S627" s="101"/>
      <c r="T627" s="99"/>
      <c r="U627" s="103"/>
      <c r="V627" s="99"/>
      <c r="W627" s="103"/>
      <c r="X627" s="99"/>
      <c r="Y627" s="103"/>
      <c r="Z627" s="99"/>
      <c r="AA627" s="103"/>
      <c r="AB627" s="99"/>
      <c r="AC627" s="103"/>
      <c r="AD627" s="121" t="str">
        <f t="shared" si="37"/>
        <v/>
      </c>
      <c r="AE627" s="17"/>
      <c r="AI627" s="26">
        <f>ROWS($AI$7:$AI626)</f>
        <v>620</v>
      </c>
      <c r="AJ627" s="85" t="str">
        <f>IF(OR($T627="",$G627=""),"",MAX($AJ$7:$AN626)+1)</f>
        <v/>
      </c>
      <c r="AK627" s="85" t="str">
        <f>IF(OR(V627="",$G627=""),"",MAX($AJ$7:$AN626,$AJ627:AJ627)+1)</f>
        <v/>
      </c>
      <c r="AL627" s="85" t="str">
        <f>IF(OR(X627="",$G627=""),"",MAX($AJ$7:$AN626,$AJ627:AK627)+1)</f>
        <v/>
      </c>
      <c r="AM627" s="85" t="str">
        <f>IF(OR(Z627="",$G627=""),"",MAX($AJ$7:$AN626,$AJ627:AL627)+1)</f>
        <v/>
      </c>
      <c r="AN627" s="85" t="str">
        <f>IF(OR(AB627="",$G627=""),"",MAX($AJ$7:$AN626,$AJ627:AM627)+1)</f>
        <v/>
      </c>
      <c r="AP627" s="85" t="str">
        <f>IF($G627="","",MAX($AP$7:$AP626)+1)</f>
        <v/>
      </c>
      <c r="AQ627" s="85" t="str">
        <f>IF($G627="","",IF($Q627="","",RANK($Q627,$Q$8:$Q$1000,1)+COUNTIFS($Q$8:$Q627,$Q627)-1))</f>
        <v/>
      </c>
      <c r="AR627" s="85" t="str">
        <f>IF($G627="","",IF($AW627="","",RANK($AW627,$AW$8:$AW$1000,1)+COUNTIFS($AW$8:$AW627,$AW627)-1))</f>
        <v/>
      </c>
      <c r="AS627" s="85" t="str">
        <f>IF($G627="","",IF($AX627="","",RANK($AX627,$AX$8:$AX$1000,1)+COUNTIFS($AX$8:$AX627,$AX627)-1))</f>
        <v/>
      </c>
      <c r="AU627" s="85" t="str">
        <f t="shared" si="38"/>
        <v/>
      </c>
      <c r="AW627" s="209" t="str">
        <f t="shared" ca="1" si="40"/>
        <v/>
      </c>
      <c r="AX627" s="209" t="str">
        <f t="shared" ca="1" si="39"/>
        <v/>
      </c>
    </row>
    <row r="628" spans="1:50">
      <c r="A628" s="20" t="str">
        <f>IF('יעדים משרדיים ותקשובים'!$E$7="","",'יעדים משרדיים ותקשובים'!$E$7)</f>
        <v>משרד ראש הממשלה</v>
      </c>
      <c r="B628" s="20" t="str">
        <f>IF('יעדים משרדיים ותקשובים'!$I$9="","",'יעדים משרדיים ותקשובים'!$I$9)</f>
        <v>pmo</v>
      </c>
      <c r="C628" s="26">
        <f>ROWS($C$7:$C627)</f>
        <v>621</v>
      </c>
      <c r="D628" s="26" t="str">
        <f>IF(E628="","",INDEX('פעילויות המשרד'!$D$8:$D$150,MATCH(E628,'פעילויות המשרד'!$E$8:$E$150,0)))</f>
        <v/>
      </c>
      <c r="E628" s="17"/>
      <c r="F628" s="26" t="str">
        <f>IF(G628="","",COUNTIFS($D$8:$D628,$D628))</f>
        <v/>
      </c>
      <c r="G628" s="344" t="str">
        <f>IF(OR($E628="",$H628=""),"",IFERROR(CONCATENATE($D628,".",COUNTIFS($D$8:$D628,$D628)),"טעות בהזנה"))</f>
        <v/>
      </c>
      <c r="H628" s="99"/>
      <c r="I628" s="275" t="str">
        <f>IF($E628="","",IF($D628="","",INDEX('פעילויות המשרד'!G:G,MATCH($D628,'פעילויות המשרד'!$D:$D,0))))</f>
        <v/>
      </c>
      <c r="J628" s="275" t="str">
        <f>IF($E628="","",IF($D628="","",INDEX('פעילויות המשרד'!H:H,MATCH($D628,'פעילויות המשרד'!$D:$D,0))))</f>
        <v/>
      </c>
      <c r="K628" s="275" t="str">
        <f>IF($E628="","",IF($D628="","",INDEX('פעילויות המשרד'!K:K,MATCH($D628,'פעילויות המשרד'!$D:$D,0))))</f>
        <v/>
      </c>
      <c r="L628" s="275" t="str">
        <f>IF($E628="","",IF($D628="","",INDEX('פעילויות המשרד'!L:L,MATCH($D628,'פעילויות המשרד'!$D:$D,0))))</f>
        <v/>
      </c>
      <c r="M628" s="275" t="str">
        <f>IF($E628="","",IF($D628="","",INDEX('פעילויות המשרד'!X:X,MATCH($D628,'פעילויות המשרד'!$D:$D,0))))</f>
        <v/>
      </c>
      <c r="N628" s="99"/>
      <c r="O628" s="99"/>
      <c r="P628" s="100"/>
      <c r="Q628" s="100"/>
      <c r="R628" s="98"/>
      <c r="S628" s="101"/>
      <c r="T628" s="99"/>
      <c r="U628" s="103"/>
      <c r="V628" s="99"/>
      <c r="W628" s="103"/>
      <c r="X628" s="99"/>
      <c r="Y628" s="103"/>
      <c r="Z628" s="99"/>
      <c r="AA628" s="103"/>
      <c r="AB628" s="99"/>
      <c r="AC628" s="103"/>
      <c r="AD628" s="121" t="str">
        <f t="shared" si="37"/>
        <v/>
      </c>
      <c r="AE628" s="92"/>
      <c r="AI628" s="26">
        <f>ROWS($AI$7:$AI627)</f>
        <v>621</v>
      </c>
      <c r="AJ628" s="85" t="str">
        <f>IF(OR($T628="",$G628=""),"",MAX($AJ$7:$AN627)+1)</f>
        <v/>
      </c>
      <c r="AK628" s="85" t="str">
        <f>IF(OR(V628="",$G628=""),"",MAX($AJ$7:$AN627,$AJ628:AJ628)+1)</f>
        <v/>
      </c>
      <c r="AL628" s="85" t="str">
        <f>IF(OR(X628="",$G628=""),"",MAX($AJ$7:$AN627,$AJ628:AK628)+1)</f>
        <v/>
      </c>
      <c r="AM628" s="85" t="str">
        <f>IF(OR(Z628="",$G628=""),"",MAX($AJ$7:$AN627,$AJ628:AL628)+1)</f>
        <v/>
      </c>
      <c r="AN628" s="85" t="str">
        <f>IF(OR(AB628="",$G628=""),"",MAX($AJ$7:$AN627,$AJ628:AM628)+1)</f>
        <v/>
      </c>
      <c r="AP628" s="85" t="str">
        <f>IF($G628="","",MAX($AP$7:$AP627)+1)</f>
        <v/>
      </c>
      <c r="AQ628" s="85" t="str">
        <f>IF($G628="","",IF($Q628="","",RANK($Q628,$Q$8:$Q$1000,1)+COUNTIFS($Q$8:$Q628,$Q628)-1))</f>
        <v/>
      </c>
      <c r="AR628" s="85" t="str">
        <f>IF($G628="","",IF($AW628="","",RANK($AW628,$AW$8:$AW$1000,1)+COUNTIFS($AW$8:$AW628,$AW628)-1))</f>
        <v/>
      </c>
      <c r="AS628" s="85" t="str">
        <f>IF($G628="","",IF($AX628="","",RANK($AX628,$AX$8:$AX$1000,1)+COUNTIFS($AX$8:$AX628,$AX628)-1))</f>
        <v/>
      </c>
      <c r="AU628" s="85" t="str">
        <f t="shared" si="38"/>
        <v/>
      </c>
      <c r="AW628" s="209" t="str">
        <f ca="1">IF($G628="","",IF($Q628="","",IF(AND($S628&lt;1,$Q628&lt;TODAY()),$Q628,"")))</f>
        <v/>
      </c>
      <c r="AX628" s="209" t="str">
        <f t="shared" ca="1" si="39"/>
        <v/>
      </c>
    </row>
    <row r="629" spans="1:50">
      <c r="A629" s="20" t="str">
        <f>IF('יעדים משרדיים ותקשובים'!$E$7="","",'יעדים משרדיים ותקשובים'!$E$7)</f>
        <v>משרד ראש הממשלה</v>
      </c>
      <c r="B629" s="20" t="str">
        <f>IF('יעדים משרדיים ותקשובים'!$I$9="","",'יעדים משרדיים ותקשובים'!$I$9)</f>
        <v>pmo</v>
      </c>
      <c r="C629" s="26">
        <f>ROWS($C$7:$C628)</f>
        <v>622</v>
      </c>
      <c r="D629" s="26" t="str">
        <f>IF(E629="","",INDEX('פעילויות המשרד'!$D$8:$D$150,MATCH(E629,'פעילויות המשרד'!$E$8:$E$150,0)))</f>
        <v/>
      </c>
      <c r="E629" s="17"/>
      <c r="F629" s="26" t="str">
        <f>IF(G629="","",COUNTIFS($D$8:$D629,$D629))</f>
        <v/>
      </c>
      <c r="G629" s="344" t="str">
        <f>IF(OR($E629="",$H629=""),"",IFERROR(CONCATENATE($D629,".",COUNTIFS($D$8:$D629,$D629)),"טעות בהזנה"))</f>
        <v/>
      </c>
      <c r="H629" s="99"/>
      <c r="I629" s="275" t="str">
        <f>IF($E629="","",IF($D629="","",INDEX('פעילויות המשרד'!G:G,MATCH($D629,'פעילויות המשרד'!$D:$D,0))))</f>
        <v/>
      </c>
      <c r="J629" s="275" t="str">
        <f>IF($E629="","",IF($D629="","",INDEX('פעילויות המשרד'!H:H,MATCH($D629,'פעילויות המשרד'!$D:$D,0))))</f>
        <v/>
      </c>
      <c r="K629" s="275" t="str">
        <f>IF($E629="","",IF($D629="","",INDEX('פעילויות המשרד'!K:K,MATCH($D629,'פעילויות המשרד'!$D:$D,0))))</f>
        <v/>
      </c>
      <c r="L629" s="275" t="str">
        <f>IF($E629="","",IF($D629="","",INDEX('פעילויות המשרד'!L:L,MATCH($D629,'פעילויות המשרד'!$D:$D,0))))</f>
        <v/>
      </c>
      <c r="M629" s="275" t="str">
        <f>IF($E629="","",IF($D629="","",INDEX('פעילויות המשרד'!X:X,MATCH($D629,'פעילויות המשרד'!$D:$D,0))))</f>
        <v/>
      </c>
      <c r="N629" s="99"/>
      <c r="O629" s="99"/>
      <c r="P629" s="100"/>
      <c r="Q629" s="100"/>
      <c r="R629" s="98"/>
      <c r="S629" s="101"/>
      <c r="T629" s="99"/>
      <c r="U629" s="103"/>
      <c r="V629" s="99"/>
      <c r="W629" s="103"/>
      <c r="X629" s="99"/>
      <c r="Y629" s="103"/>
      <c r="Z629" s="99"/>
      <c r="AA629" s="103"/>
      <c r="AB629" s="99"/>
      <c r="AC629" s="103"/>
      <c r="AD629" s="121" t="str">
        <f t="shared" si="37"/>
        <v/>
      </c>
      <c r="AE629" s="92"/>
      <c r="AI629" s="26">
        <f>ROWS($AI$7:$AI628)</f>
        <v>622</v>
      </c>
      <c r="AJ629" s="85" t="str">
        <f>IF(OR($T629="",$G629=""),"",MAX($AJ$7:$AN628)+1)</f>
        <v/>
      </c>
      <c r="AK629" s="85" t="str">
        <f>IF(OR(V629="",$G629=""),"",MAX($AJ$7:$AN628,$AJ629:AJ629)+1)</f>
        <v/>
      </c>
      <c r="AL629" s="85" t="str">
        <f>IF(OR(X629="",$G629=""),"",MAX($AJ$7:$AN628,$AJ629:AK629)+1)</f>
        <v/>
      </c>
      <c r="AM629" s="85" t="str">
        <f>IF(OR(Z629="",$G629=""),"",MAX($AJ$7:$AN628,$AJ629:AL629)+1)</f>
        <v/>
      </c>
      <c r="AN629" s="85" t="str">
        <f>IF(OR(AB629="",$G629=""),"",MAX($AJ$7:$AN628,$AJ629:AM629)+1)</f>
        <v/>
      </c>
      <c r="AP629" s="85" t="str">
        <f>IF($G629="","",MAX($AP$7:$AP628)+1)</f>
        <v/>
      </c>
      <c r="AQ629" s="85" t="str">
        <f>IF($G629="","",IF($Q629="","",RANK($Q629,$Q$8:$Q$1000,1)+COUNTIFS($Q$8:$Q629,$Q629)-1))</f>
        <v/>
      </c>
      <c r="AR629" s="85" t="str">
        <f>IF($G629="","",IF($AW629="","",RANK($AW629,$AW$8:$AW$1000,1)+COUNTIFS($AW$8:$AW629,$AW629)-1))</f>
        <v/>
      </c>
      <c r="AS629" s="85" t="str">
        <f>IF($G629="","",IF($AX629="","",RANK($AX629,$AX$8:$AX$1000,1)+COUNTIFS($AX$8:$AX629,$AX629)-1))</f>
        <v/>
      </c>
      <c r="AU629" s="85" t="str">
        <f t="shared" si="38"/>
        <v/>
      </c>
      <c r="AW629" s="209" t="str">
        <f ca="1">IF($G629="","",IF($Q629="","",IF(AND($S629&lt;1,$Q629&lt;TODAY()),$Q629,"")))</f>
        <v/>
      </c>
      <c r="AX629" s="209" t="str">
        <f t="shared" ca="1" si="39"/>
        <v/>
      </c>
    </row>
    <row r="630" spans="1:50">
      <c r="A630" s="20" t="str">
        <f>IF('יעדים משרדיים ותקשובים'!$E$7="","",'יעדים משרדיים ותקשובים'!$E$7)</f>
        <v>משרד ראש הממשלה</v>
      </c>
      <c r="B630" s="20" t="str">
        <f>IF('יעדים משרדיים ותקשובים'!$I$9="","",'יעדים משרדיים ותקשובים'!$I$9)</f>
        <v>pmo</v>
      </c>
      <c r="C630" s="26">
        <f>ROWS($C$7:$C629)</f>
        <v>623</v>
      </c>
      <c r="D630" s="26" t="str">
        <f>IF(E630="","",INDEX('פעילויות המשרד'!$D$8:$D$150,MATCH(E630,'פעילויות המשרד'!$E$8:$E$150,0)))</f>
        <v/>
      </c>
      <c r="E630" s="17"/>
      <c r="F630" s="26" t="str">
        <f>IF(G630="","",COUNTIFS($D$8:$D630,$D630))</f>
        <v/>
      </c>
      <c r="G630" s="344" t="str">
        <f>IF(OR($E630="",$H630=""),"",IFERROR(CONCATENATE($D630,".",COUNTIFS($D$8:$D630,$D630)),"טעות בהזנה"))</f>
        <v/>
      </c>
      <c r="H630" s="99"/>
      <c r="I630" s="275" t="str">
        <f>IF($E630="","",IF($D630="","",INDEX('פעילויות המשרד'!G:G,MATCH($D630,'פעילויות המשרד'!$D:$D,0))))</f>
        <v/>
      </c>
      <c r="J630" s="275" t="str">
        <f>IF($E630="","",IF($D630="","",INDEX('פעילויות המשרד'!H:H,MATCH($D630,'פעילויות המשרד'!$D:$D,0))))</f>
        <v/>
      </c>
      <c r="K630" s="275" t="str">
        <f>IF($E630="","",IF($D630="","",INDEX('פעילויות המשרד'!K:K,MATCH($D630,'פעילויות המשרד'!$D:$D,0))))</f>
        <v/>
      </c>
      <c r="L630" s="275" t="str">
        <f>IF($E630="","",IF($D630="","",INDEX('פעילויות המשרד'!L:L,MATCH($D630,'פעילויות המשרד'!$D:$D,0))))</f>
        <v/>
      </c>
      <c r="M630" s="275" t="str">
        <f>IF($E630="","",IF($D630="","",INDEX('פעילויות המשרד'!X:X,MATCH($D630,'פעילויות המשרד'!$D:$D,0))))</f>
        <v/>
      </c>
      <c r="N630" s="99"/>
      <c r="O630" s="99"/>
      <c r="P630" s="100"/>
      <c r="Q630" s="100"/>
      <c r="R630" s="98"/>
      <c r="S630" s="101"/>
      <c r="T630" s="99"/>
      <c r="U630" s="103"/>
      <c r="V630" s="99"/>
      <c r="W630" s="103"/>
      <c r="X630" s="99"/>
      <c r="Y630" s="103"/>
      <c r="Z630" s="99"/>
      <c r="AA630" s="103"/>
      <c r="AB630" s="99"/>
      <c r="AC630" s="103"/>
      <c r="AD630" s="121" t="str">
        <f t="shared" si="37"/>
        <v/>
      </c>
      <c r="AE630" s="92"/>
      <c r="AI630" s="26">
        <f>ROWS($AI$7:$AI629)</f>
        <v>623</v>
      </c>
      <c r="AJ630" s="85" t="str">
        <f>IF(OR($T630="",$G630=""),"",MAX($AJ$7:$AN629)+1)</f>
        <v/>
      </c>
      <c r="AK630" s="85" t="str">
        <f>IF(OR(V630="",$G630=""),"",MAX($AJ$7:$AN629,$AJ630:AJ630)+1)</f>
        <v/>
      </c>
      <c r="AL630" s="85" t="str">
        <f>IF(OR(X630="",$G630=""),"",MAX($AJ$7:$AN629,$AJ630:AK630)+1)</f>
        <v/>
      </c>
      <c r="AM630" s="85" t="str">
        <f>IF(OR(Z630="",$G630=""),"",MAX($AJ$7:$AN629,$AJ630:AL630)+1)</f>
        <v/>
      </c>
      <c r="AN630" s="85" t="str">
        <f>IF(OR(AB630="",$G630=""),"",MAX($AJ$7:$AN629,$AJ630:AM630)+1)</f>
        <v/>
      </c>
      <c r="AP630" s="85" t="str">
        <f>IF($G630="","",MAX($AP$7:$AP629)+1)</f>
        <v/>
      </c>
      <c r="AQ630" s="85" t="str">
        <f>IF($G630="","",IF($Q630="","",RANK($Q630,$Q$8:$Q$1000,1)+COUNTIFS($Q$8:$Q630,$Q630)-1))</f>
        <v/>
      </c>
      <c r="AR630" s="85" t="str">
        <f>IF($G630="","",IF($AW630="","",RANK($AW630,$AW$8:$AW$1000,1)+COUNTIFS($AW$8:$AW630,$AW630)-1))</f>
        <v/>
      </c>
      <c r="AS630" s="85" t="str">
        <f>IF($G630="","",IF($AX630="","",RANK($AX630,$AX$8:$AX$1000,1)+COUNTIFS($AX$8:$AX630,$AX630)-1))</f>
        <v/>
      </c>
      <c r="AU630" s="85" t="str">
        <f t="shared" si="38"/>
        <v/>
      </c>
      <c r="AW630" s="209" t="str">
        <f ca="1">IF($G630="","",IF($Q630="","",IF(AND($S630&lt;1,$Q630&lt;TODAY()),$Q630,"")))</f>
        <v/>
      </c>
      <c r="AX630" s="209" t="str">
        <f t="shared" ca="1" si="39"/>
        <v/>
      </c>
    </row>
    <row r="631" spans="1:50">
      <c r="A631" s="20" t="str">
        <f>IF('יעדים משרדיים ותקשובים'!$E$7="","",'יעדים משרדיים ותקשובים'!$E$7)</f>
        <v>משרד ראש הממשלה</v>
      </c>
      <c r="B631" s="20" t="str">
        <f>IF('יעדים משרדיים ותקשובים'!$I$9="","",'יעדים משרדיים ותקשובים'!$I$9)</f>
        <v>pmo</v>
      </c>
      <c r="C631" s="26">
        <f>ROWS($C$7:$C630)</f>
        <v>624</v>
      </c>
      <c r="D631" s="26" t="str">
        <f>IF(E631="","",INDEX('פעילויות המשרד'!$D$8:$D$150,MATCH(E631,'פעילויות המשרד'!$E$8:$E$150,0)))</f>
        <v/>
      </c>
      <c r="E631" s="17"/>
      <c r="F631" s="26" t="str">
        <f>IF(G631="","",COUNTIFS($D$8:$D631,$D631))</f>
        <v/>
      </c>
      <c r="G631" s="344" t="str">
        <f>IF(OR($E631="",$H631=""),"",IFERROR(CONCATENATE($D631,".",COUNTIFS($D$8:$D631,$D631)),"טעות בהזנה"))</f>
        <v/>
      </c>
      <c r="H631" s="99"/>
      <c r="I631" s="275" t="str">
        <f>IF($E631="","",IF($D631="","",INDEX('פעילויות המשרד'!G:G,MATCH($D631,'פעילויות המשרד'!$D:$D,0))))</f>
        <v/>
      </c>
      <c r="J631" s="275" t="str">
        <f>IF($E631="","",IF($D631="","",INDEX('פעילויות המשרד'!H:H,MATCH($D631,'פעילויות המשרד'!$D:$D,0))))</f>
        <v/>
      </c>
      <c r="K631" s="275" t="str">
        <f>IF($E631="","",IF($D631="","",INDEX('פעילויות המשרד'!K:K,MATCH($D631,'פעילויות המשרד'!$D:$D,0))))</f>
        <v/>
      </c>
      <c r="L631" s="275" t="str">
        <f>IF($E631="","",IF($D631="","",INDEX('פעילויות המשרד'!L:L,MATCH($D631,'פעילויות המשרד'!$D:$D,0))))</f>
        <v/>
      </c>
      <c r="M631" s="275" t="str">
        <f>IF($E631="","",IF($D631="","",INDEX('פעילויות המשרד'!X:X,MATCH($D631,'פעילויות המשרד'!$D:$D,0))))</f>
        <v/>
      </c>
      <c r="N631" s="102"/>
      <c r="O631" s="102"/>
      <c r="P631" s="100"/>
      <c r="Q631" s="100"/>
      <c r="R631" s="98"/>
      <c r="S631" s="101"/>
      <c r="T631" s="99"/>
      <c r="U631" s="103"/>
      <c r="V631" s="99"/>
      <c r="W631" s="103"/>
      <c r="X631" s="99"/>
      <c r="Y631" s="103"/>
      <c r="Z631" s="99"/>
      <c r="AA631" s="103"/>
      <c r="AB631" s="99"/>
      <c r="AC631" s="103"/>
      <c r="AD631" s="121" t="str">
        <f t="shared" si="37"/>
        <v/>
      </c>
      <c r="AE631" s="17"/>
      <c r="AI631" s="26">
        <f>ROWS($AI$7:$AI630)</f>
        <v>624</v>
      </c>
      <c r="AJ631" s="85" t="str">
        <f>IF(OR($T631="",$G631=""),"",MAX($AJ$7:$AN630)+1)</f>
        <v/>
      </c>
      <c r="AK631" s="85" t="str">
        <f>IF(OR(V631="",$G631=""),"",MAX($AJ$7:$AN630,$AJ631:AJ631)+1)</f>
        <v/>
      </c>
      <c r="AL631" s="85" t="str">
        <f>IF(OR(X631="",$G631=""),"",MAX($AJ$7:$AN630,$AJ631:AK631)+1)</f>
        <v/>
      </c>
      <c r="AM631" s="85" t="str">
        <f>IF(OR(Z631="",$G631=""),"",MAX($AJ$7:$AN630,$AJ631:AL631)+1)</f>
        <v/>
      </c>
      <c r="AN631" s="85" t="str">
        <f>IF(OR(AB631="",$G631=""),"",MAX($AJ$7:$AN630,$AJ631:AM631)+1)</f>
        <v/>
      </c>
      <c r="AP631" s="85" t="str">
        <f>IF($G631="","",MAX($AP$7:$AP630)+1)</f>
        <v/>
      </c>
      <c r="AQ631" s="85" t="str">
        <f>IF($G631="","",IF($Q631="","",RANK($Q631,$Q$8:$Q$1000,1)+COUNTIFS($Q$8:$Q631,$Q631)-1))</f>
        <v/>
      </c>
      <c r="AR631" s="85" t="str">
        <f>IF($G631="","",IF($AW631="","",RANK($AW631,$AW$8:$AW$1000,1)+COUNTIFS($AW$8:$AW631,$AW631)-1))</f>
        <v/>
      </c>
      <c r="AS631" s="85" t="str">
        <f>IF($G631="","",IF($AX631="","",RANK($AX631,$AX$8:$AX$1000,1)+COUNTIFS($AX$8:$AX631,$AX631)-1))</f>
        <v/>
      </c>
      <c r="AU631" s="85" t="str">
        <f t="shared" si="38"/>
        <v/>
      </c>
      <c r="AW631" s="209" t="str">
        <f ca="1">IF($G631="","",IF($Q631="","",IF(AND($S631&lt;1,$Q631&lt;TODAY()),$Q631,"")))</f>
        <v/>
      </c>
      <c r="AX631" s="209" t="str">
        <f t="shared" ca="1" si="39"/>
        <v/>
      </c>
    </row>
    <row r="632" spans="1:50">
      <c r="A632" s="20" t="str">
        <f>IF('יעדים משרדיים ותקשובים'!$E$7="","",'יעדים משרדיים ותקשובים'!$E$7)</f>
        <v>משרד ראש הממשלה</v>
      </c>
      <c r="B632" s="20" t="str">
        <f>IF('יעדים משרדיים ותקשובים'!$I$9="","",'יעדים משרדיים ותקשובים'!$I$9)</f>
        <v>pmo</v>
      </c>
      <c r="C632" s="26">
        <f>ROWS($C$7:$C631)</f>
        <v>625</v>
      </c>
      <c r="D632" s="26" t="str">
        <f>IF(E632="","",INDEX('פעילויות המשרד'!$D$8:$D$150,MATCH(E632,'פעילויות המשרד'!$E$8:$E$150,0)))</f>
        <v/>
      </c>
      <c r="E632" s="17"/>
      <c r="F632" s="26" t="str">
        <f>IF(G632="","",COUNTIFS($D$8:$D632,$D632))</f>
        <v/>
      </c>
      <c r="G632" s="344" t="str">
        <f>IF(OR($E632="",$H632=""),"",IFERROR(CONCATENATE($D632,".",COUNTIFS($D$8:$D632,$D632)),"טעות בהזנה"))</f>
        <v/>
      </c>
      <c r="H632" s="99"/>
      <c r="I632" s="275" t="str">
        <f>IF($E632="","",IF($D632="","",INDEX('פעילויות המשרד'!G:G,MATCH($D632,'פעילויות המשרד'!$D:$D,0))))</f>
        <v/>
      </c>
      <c r="J632" s="275" t="str">
        <f>IF($E632="","",IF($D632="","",INDEX('פעילויות המשרד'!H:H,MATCH($D632,'פעילויות המשרד'!$D:$D,0))))</f>
        <v/>
      </c>
      <c r="K632" s="275" t="str">
        <f>IF($E632="","",IF($D632="","",INDEX('פעילויות המשרד'!K:K,MATCH($D632,'פעילויות המשרד'!$D:$D,0))))</f>
        <v/>
      </c>
      <c r="L632" s="275" t="str">
        <f>IF($E632="","",IF($D632="","",INDEX('פעילויות המשרד'!L:L,MATCH($D632,'פעילויות המשרד'!$D:$D,0))))</f>
        <v/>
      </c>
      <c r="M632" s="275" t="str">
        <f>IF($E632="","",IF($D632="","",INDEX('פעילויות המשרד'!X:X,MATCH($D632,'פעילויות המשרד'!$D:$D,0))))</f>
        <v/>
      </c>
      <c r="N632" s="102"/>
      <c r="O632" s="102"/>
      <c r="P632" s="100"/>
      <c r="Q632" s="100"/>
      <c r="R632" s="98"/>
      <c r="S632" s="101"/>
      <c r="T632" s="99"/>
      <c r="U632" s="103"/>
      <c r="V632" s="99"/>
      <c r="W632" s="103"/>
      <c r="X632" s="99"/>
      <c r="Y632" s="103"/>
      <c r="Z632" s="99"/>
      <c r="AA632" s="103"/>
      <c r="AB632" s="99"/>
      <c r="AC632" s="103"/>
      <c r="AD632" s="121" t="str">
        <f t="shared" si="37"/>
        <v/>
      </c>
      <c r="AE632" s="17"/>
      <c r="AI632" s="26">
        <f>ROWS($AI$7:$AI631)</f>
        <v>625</v>
      </c>
      <c r="AJ632" s="85" t="str">
        <f>IF(OR($T632="",$G632=""),"",MAX($AJ$7:$AN631)+1)</f>
        <v/>
      </c>
      <c r="AK632" s="85" t="str">
        <f>IF(OR(V632="",$G632=""),"",MAX($AJ$7:$AN631,$AJ632:AJ632)+1)</f>
        <v/>
      </c>
      <c r="AL632" s="85" t="str">
        <f>IF(OR(X632="",$G632=""),"",MAX($AJ$7:$AN631,$AJ632:AK632)+1)</f>
        <v/>
      </c>
      <c r="AM632" s="85" t="str">
        <f>IF(OR(Z632="",$G632=""),"",MAX($AJ$7:$AN631,$AJ632:AL632)+1)</f>
        <v/>
      </c>
      <c r="AN632" s="85" t="str">
        <f>IF(OR(AB632="",$G632=""),"",MAX($AJ$7:$AN631,$AJ632:AM632)+1)</f>
        <v/>
      </c>
      <c r="AP632" s="85" t="str">
        <f>IF($G632="","",MAX($AP$7:$AP631)+1)</f>
        <v/>
      </c>
      <c r="AQ632" s="85" t="str">
        <f>IF($G632="","",IF($Q632="","",RANK($Q632,$Q$8:$Q$1000,1)+COUNTIFS($Q$8:$Q632,$Q632)-1))</f>
        <v/>
      </c>
      <c r="AR632" s="85" t="str">
        <f>IF($G632="","",IF($AW632="","",RANK($AW632,$AW$8:$AW$1000,1)+COUNTIFS($AW$8:$AW632,$AW632)-1))</f>
        <v/>
      </c>
      <c r="AS632" s="85" t="str">
        <f>IF($G632="","",IF($AX632="","",RANK($AX632,$AX$8:$AX$1000,1)+COUNTIFS($AX$8:$AX632,$AX632)-1))</f>
        <v/>
      </c>
      <c r="AU632" s="85" t="str">
        <f t="shared" si="38"/>
        <v/>
      </c>
      <c r="AW632" s="209" t="str">
        <f ca="1">IF($G632="","",IF($Q632="","",IF(AND($S632&lt;1,$Q632&lt;TODAY()),$Q632,"")))</f>
        <v/>
      </c>
      <c r="AX632" s="209" t="str">
        <f t="shared" ca="1" si="39"/>
        <v/>
      </c>
    </row>
    <row r="633" spans="1:50">
      <c r="A633" s="20" t="str">
        <f>IF('יעדים משרדיים ותקשובים'!$E$7="","",'יעדים משרדיים ותקשובים'!$E$7)</f>
        <v>משרד ראש הממשלה</v>
      </c>
      <c r="B633" s="20" t="str">
        <f>IF('יעדים משרדיים ותקשובים'!$I$9="","",'יעדים משרדיים ותקשובים'!$I$9)</f>
        <v>pmo</v>
      </c>
      <c r="C633" s="26">
        <f>ROWS($C$7:$C632)</f>
        <v>626</v>
      </c>
      <c r="D633" s="26" t="str">
        <f>IF(E633="","",INDEX('פעילויות המשרד'!$D$8:$D$150,MATCH(E633,'פעילויות המשרד'!$E$8:$E$150,0)))</f>
        <v/>
      </c>
      <c r="E633" s="17"/>
      <c r="F633" s="26" t="str">
        <f>IF(G633="","",COUNTIFS($D$8:$D633,$D633))</f>
        <v/>
      </c>
      <c r="G633" s="344" t="str">
        <f>IF(OR($E633="",$H633=""),"",IFERROR(CONCATENATE($D633,".",COUNTIFS($D$8:$D633,$D633)),"טעות בהזנה"))</f>
        <v/>
      </c>
      <c r="H633" s="99"/>
      <c r="I633" s="275" t="str">
        <f>IF($E633="","",IF($D633="","",INDEX('פעילויות המשרד'!G:G,MATCH($D633,'פעילויות המשרד'!$D:$D,0))))</f>
        <v/>
      </c>
      <c r="J633" s="275" t="str">
        <f>IF($E633="","",IF($D633="","",INDEX('פעילויות המשרד'!H:H,MATCH($D633,'פעילויות המשרד'!$D:$D,0))))</f>
        <v/>
      </c>
      <c r="K633" s="275" t="str">
        <f>IF($E633="","",IF($D633="","",INDEX('פעילויות המשרד'!K:K,MATCH($D633,'פעילויות המשרד'!$D:$D,0))))</f>
        <v/>
      </c>
      <c r="L633" s="275" t="str">
        <f>IF($E633="","",IF($D633="","",INDEX('פעילויות המשרד'!L:L,MATCH($D633,'פעילויות המשרד'!$D:$D,0))))</f>
        <v/>
      </c>
      <c r="M633" s="275" t="str">
        <f>IF($E633="","",IF($D633="","",INDEX('פעילויות המשרד'!X:X,MATCH($D633,'פעילויות המשרד'!$D:$D,0))))</f>
        <v/>
      </c>
      <c r="N633" s="102"/>
      <c r="O633" s="102"/>
      <c r="P633" s="100"/>
      <c r="Q633" s="100"/>
      <c r="R633" s="98"/>
      <c r="S633" s="101"/>
      <c r="T633" s="99"/>
      <c r="U633" s="103"/>
      <c r="V633" s="99"/>
      <c r="W633" s="103"/>
      <c r="X633" s="99"/>
      <c r="Y633" s="103"/>
      <c r="Z633" s="99"/>
      <c r="AA633" s="103"/>
      <c r="AB633" s="99"/>
      <c r="AC633" s="103"/>
      <c r="AD633" s="121" t="str">
        <f t="shared" si="37"/>
        <v/>
      </c>
      <c r="AE633" s="17"/>
      <c r="AI633" s="26">
        <f>ROWS($AI$7:$AI632)</f>
        <v>626</v>
      </c>
      <c r="AJ633" s="85" t="str">
        <f>IF(OR($T633="",$G633=""),"",MAX($AJ$7:$AN632)+1)</f>
        <v/>
      </c>
      <c r="AK633" s="85" t="str">
        <f>IF(OR(V633="",$G633=""),"",MAX($AJ$7:$AN632,$AJ633:AJ633)+1)</f>
        <v/>
      </c>
      <c r="AL633" s="85" t="str">
        <f>IF(OR(X633="",$G633=""),"",MAX($AJ$7:$AN632,$AJ633:AK633)+1)</f>
        <v/>
      </c>
      <c r="AM633" s="85" t="str">
        <f>IF(OR(Z633="",$G633=""),"",MAX($AJ$7:$AN632,$AJ633:AL633)+1)</f>
        <v/>
      </c>
      <c r="AN633" s="85" t="str">
        <f>IF(OR(AB633="",$G633=""),"",MAX($AJ$7:$AN632,$AJ633:AM633)+1)</f>
        <v/>
      </c>
      <c r="AP633" s="85" t="str">
        <f>IF($G633="","",MAX($AP$7:$AP632)+1)</f>
        <v/>
      </c>
      <c r="AQ633" s="85" t="str">
        <f>IF($G633="","",IF($Q633="","",RANK($Q633,$Q$8:$Q$1000,1)+COUNTIFS($Q$8:$Q633,$Q633)-1))</f>
        <v/>
      </c>
      <c r="AR633" s="85" t="str">
        <f>IF($G633="","",IF($AW633="","",RANK($AW633,$AW$8:$AW$1000,1)+COUNTIFS($AW$8:$AW633,$AW633)-1))</f>
        <v/>
      </c>
      <c r="AS633" s="85" t="str">
        <f>IF($G633="","",IF($AX633="","",RANK($AX633,$AX$8:$AX$1000,1)+COUNTIFS($AX$8:$AX633,$AX633)-1))</f>
        <v/>
      </c>
      <c r="AU633" s="85" t="str">
        <f t="shared" si="38"/>
        <v/>
      </c>
      <c r="AW633" s="209" t="str">
        <f t="shared" ca="1" si="40"/>
        <v/>
      </c>
      <c r="AX633" s="209" t="str">
        <f t="shared" ca="1" si="39"/>
        <v/>
      </c>
    </row>
    <row r="634" spans="1:50">
      <c r="A634" s="20" t="str">
        <f>IF('יעדים משרדיים ותקשובים'!$E$7="","",'יעדים משרדיים ותקשובים'!$E$7)</f>
        <v>משרד ראש הממשלה</v>
      </c>
      <c r="B634" s="20" t="str">
        <f>IF('יעדים משרדיים ותקשובים'!$I$9="","",'יעדים משרדיים ותקשובים'!$I$9)</f>
        <v>pmo</v>
      </c>
      <c r="C634" s="26">
        <f>ROWS($C$7:$C633)</f>
        <v>627</v>
      </c>
      <c r="D634" s="26" t="str">
        <f>IF(E634="","",INDEX('פעילויות המשרד'!$D$8:$D$150,MATCH(E634,'פעילויות המשרד'!$E$8:$E$150,0)))</f>
        <v/>
      </c>
      <c r="E634" s="17"/>
      <c r="F634" s="26" t="str">
        <f>IF(G634="","",COUNTIFS($D$8:$D634,$D634))</f>
        <v/>
      </c>
      <c r="G634" s="344" t="str">
        <f>IF(OR($E634="",$H634=""),"",IFERROR(CONCATENATE($D634,".",COUNTIFS($D$8:$D634,$D634)),"טעות בהזנה"))</f>
        <v/>
      </c>
      <c r="H634" s="99"/>
      <c r="I634" s="275" t="str">
        <f>IF($E634="","",IF($D634="","",INDEX('פעילויות המשרד'!G:G,MATCH($D634,'פעילויות המשרד'!$D:$D,0))))</f>
        <v/>
      </c>
      <c r="J634" s="275" t="str">
        <f>IF($E634="","",IF($D634="","",INDEX('פעילויות המשרד'!H:H,MATCH($D634,'פעילויות המשרד'!$D:$D,0))))</f>
        <v/>
      </c>
      <c r="K634" s="275" t="str">
        <f>IF($E634="","",IF($D634="","",INDEX('פעילויות המשרד'!K:K,MATCH($D634,'פעילויות המשרד'!$D:$D,0))))</f>
        <v/>
      </c>
      <c r="L634" s="275" t="str">
        <f>IF($E634="","",IF($D634="","",INDEX('פעילויות המשרד'!L:L,MATCH($D634,'פעילויות המשרד'!$D:$D,0))))</f>
        <v/>
      </c>
      <c r="M634" s="275" t="str">
        <f>IF($E634="","",IF($D634="","",INDEX('פעילויות המשרד'!X:X,MATCH($D634,'פעילויות המשרד'!$D:$D,0))))</f>
        <v/>
      </c>
      <c r="N634" s="102"/>
      <c r="O634" s="102"/>
      <c r="P634" s="100"/>
      <c r="Q634" s="100"/>
      <c r="R634" s="98"/>
      <c r="S634" s="101"/>
      <c r="T634" s="99"/>
      <c r="U634" s="103"/>
      <c r="V634" s="99"/>
      <c r="W634" s="103"/>
      <c r="X634" s="99"/>
      <c r="Y634" s="103"/>
      <c r="Z634" s="99"/>
      <c r="AA634" s="103"/>
      <c r="AB634" s="99"/>
      <c r="AC634" s="103"/>
      <c r="AD634" s="121" t="str">
        <f t="shared" si="37"/>
        <v/>
      </c>
      <c r="AE634" s="17"/>
      <c r="AI634" s="26">
        <f>ROWS($AI$7:$AI633)</f>
        <v>627</v>
      </c>
      <c r="AJ634" s="85" t="str">
        <f>IF(OR($T634="",$G634=""),"",MAX($AJ$7:$AN633)+1)</f>
        <v/>
      </c>
      <c r="AK634" s="85" t="str">
        <f>IF(OR(V634="",$G634=""),"",MAX($AJ$7:$AN633,$AJ634:AJ634)+1)</f>
        <v/>
      </c>
      <c r="AL634" s="85" t="str">
        <f>IF(OR(X634="",$G634=""),"",MAX($AJ$7:$AN633,$AJ634:AK634)+1)</f>
        <v/>
      </c>
      <c r="AM634" s="85" t="str">
        <f>IF(OR(Z634="",$G634=""),"",MAX($AJ$7:$AN633,$AJ634:AL634)+1)</f>
        <v/>
      </c>
      <c r="AN634" s="85" t="str">
        <f>IF(OR(AB634="",$G634=""),"",MAX($AJ$7:$AN633,$AJ634:AM634)+1)</f>
        <v/>
      </c>
      <c r="AP634" s="85" t="str">
        <f>IF($G634="","",MAX($AP$7:$AP633)+1)</f>
        <v/>
      </c>
      <c r="AQ634" s="85" t="str">
        <f>IF($G634="","",IF($Q634="","",RANK($Q634,$Q$8:$Q$1000,1)+COUNTIFS($Q$8:$Q634,$Q634)-1))</f>
        <v/>
      </c>
      <c r="AR634" s="85" t="str">
        <f>IF($G634="","",IF($AW634="","",RANK($AW634,$AW$8:$AW$1000,1)+COUNTIFS($AW$8:$AW634,$AW634)-1))</f>
        <v/>
      </c>
      <c r="AS634" s="85" t="str">
        <f>IF($G634="","",IF($AX634="","",RANK($AX634,$AX$8:$AX$1000,1)+COUNTIFS($AX$8:$AX634,$AX634)-1))</f>
        <v/>
      </c>
      <c r="AU634" s="85" t="str">
        <f t="shared" si="38"/>
        <v/>
      </c>
      <c r="AW634" s="209" t="str">
        <f t="shared" ca="1" si="40"/>
        <v/>
      </c>
      <c r="AX634" s="209" t="str">
        <f t="shared" ca="1" si="39"/>
        <v/>
      </c>
    </row>
    <row r="635" spans="1:50">
      <c r="A635" s="20" t="str">
        <f>IF('יעדים משרדיים ותקשובים'!$E$7="","",'יעדים משרדיים ותקשובים'!$E$7)</f>
        <v>משרד ראש הממשלה</v>
      </c>
      <c r="B635" s="20" t="str">
        <f>IF('יעדים משרדיים ותקשובים'!$I$9="","",'יעדים משרדיים ותקשובים'!$I$9)</f>
        <v>pmo</v>
      </c>
      <c r="C635" s="26">
        <f>ROWS($C$7:$C634)</f>
        <v>628</v>
      </c>
      <c r="D635" s="26" t="str">
        <f>IF(E635="","",INDEX('פעילויות המשרד'!$D$8:$D$150,MATCH(E635,'פעילויות המשרד'!$E$8:$E$150,0)))</f>
        <v/>
      </c>
      <c r="E635" s="17"/>
      <c r="F635" s="26" t="str">
        <f>IF(G635="","",COUNTIFS($D$8:$D635,$D635))</f>
        <v/>
      </c>
      <c r="G635" s="344" t="str">
        <f>IF(OR($E635="",$H635=""),"",IFERROR(CONCATENATE($D635,".",COUNTIFS($D$8:$D635,$D635)),"טעות בהזנה"))</f>
        <v/>
      </c>
      <c r="H635" s="99"/>
      <c r="I635" s="275" t="str">
        <f>IF($E635="","",IF($D635="","",INDEX('פעילויות המשרד'!G:G,MATCH($D635,'פעילויות המשרד'!$D:$D,0))))</f>
        <v/>
      </c>
      <c r="J635" s="275" t="str">
        <f>IF($E635="","",IF($D635="","",INDEX('פעילויות המשרד'!H:H,MATCH($D635,'פעילויות המשרד'!$D:$D,0))))</f>
        <v/>
      </c>
      <c r="K635" s="275" t="str">
        <f>IF($E635="","",IF($D635="","",INDEX('פעילויות המשרד'!K:K,MATCH($D635,'פעילויות המשרד'!$D:$D,0))))</f>
        <v/>
      </c>
      <c r="L635" s="275" t="str">
        <f>IF($E635="","",IF($D635="","",INDEX('פעילויות המשרד'!L:L,MATCH($D635,'פעילויות המשרד'!$D:$D,0))))</f>
        <v/>
      </c>
      <c r="M635" s="275" t="str">
        <f>IF($E635="","",IF($D635="","",INDEX('פעילויות המשרד'!X:X,MATCH($D635,'פעילויות המשרד'!$D:$D,0))))</f>
        <v/>
      </c>
      <c r="N635" s="102"/>
      <c r="O635" s="102"/>
      <c r="P635" s="100"/>
      <c r="Q635" s="100"/>
      <c r="R635" s="98"/>
      <c r="S635" s="101"/>
      <c r="T635" s="99"/>
      <c r="U635" s="103"/>
      <c r="V635" s="99"/>
      <c r="W635" s="103"/>
      <c r="X635" s="99"/>
      <c r="Y635" s="103"/>
      <c r="Z635" s="99"/>
      <c r="AA635" s="103"/>
      <c r="AB635" s="99"/>
      <c r="AC635" s="103"/>
      <c r="AD635" s="121" t="str">
        <f t="shared" si="37"/>
        <v/>
      </c>
      <c r="AE635" s="17"/>
      <c r="AI635" s="26">
        <f>ROWS($AI$7:$AI634)</f>
        <v>628</v>
      </c>
      <c r="AJ635" s="85" t="str">
        <f>IF(OR($T635="",$G635=""),"",MAX($AJ$7:$AN634)+1)</f>
        <v/>
      </c>
      <c r="AK635" s="85" t="str">
        <f>IF(OR(V635="",$G635=""),"",MAX($AJ$7:$AN634,$AJ635:AJ635)+1)</f>
        <v/>
      </c>
      <c r="AL635" s="85" t="str">
        <f>IF(OR(X635="",$G635=""),"",MAX($AJ$7:$AN634,$AJ635:AK635)+1)</f>
        <v/>
      </c>
      <c r="AM635" s="85" t="str">
        <f>IF(OR(Z635="",$G635=""),"",MAX($AJ$7:$AN634,$AJ635:AL635)+1)</f>
        <v/>
      </c>
      <c r="AN635" s="85" t="str">
        <f>IF(OR(AB635="",$G635=""),"",MAX($AJ$7:$AN634,$AJ635:AM635)+1)</f>
        <v/>
      </c>
      <c r="AP635" s="85" t="str">
        <f>IF($G635="","",MAX($AP$7:$AP634)+1)</f>
        <v/>
      </c>
      <c r="AQ635" s="85" t="str">
        <f>IF($G635="","",IF($Q635="","",RANK($Q635,$Q$8:$Q$1000,1)+COUNTIFS($Q$8:$Q635,$Q635)-1))</f>
        <v/>
      </c>
      <c r="AR635" s="85" t="str">
        <f>IF($G635="","",IF($AW635="","",RANK($AW635,$AW$8:$AW$1000,1)+COUNTIFS($AW$8:$AW635,$AW635)-1))</f>
        <v/>
      </c>
      <c r="AS635" s="85" t="str">
        <f>IF($G635="","",IF($AX635="","",RANK($AX635,$AX$8:$AX$1000,1)+COUNTIFS($AX$8:$AX635,$AX635)-1))</f>
        <v/>
      </c>
      <c r="AU635" s="85" t="str">
        <f t="shared" si="38"/>
        <v/>
      </c>
      <c r="AW635" s="209" t="str">
        <f t="shared" ca="1" si="40"/>
        <v/>
      </c>
      <c r="AX635" s="209" t="str">
        <f t="shared" ca="1" si="39"/>
        <v/>
      </c>
    </row>
    <row r="636" spans="1:50">
      <c r="A636" s="20" t="str">
        <f>IF('יעדים משרדיים ותקשובים'!$E$7="","",'יעדים משרדיים ותקשובים'!$E$7)</f>
        <v>משרד ראש הממשלה</v>
      </c>
      <c r="B636" s="20" t="str">
        <f>IF('יעדים משרדיים ותקשובים'!$I$9="","",'יעדים משרדיים ותקשובים'!$I$9)</f>
        <v>pmo</v>
      </c>
      <c r="C636" s="26">
        <f>ROWS($C$7:$C635)</f>
        <v>629</v>
      </c>
      <c r="D636" s="26" t="str">
        <f>IF(E636="","",INDEX('פעילויות המשרד'!$D$8:$D$150,MATCH(E636,'פעילויות המשרד'!$E$8:$E$150,0)))</f>
        <v/>
      </c>
      <c r="E636" s="17"/>
      <c r="F636" s="26" t="str">
        <f>IF(G636="","",COUNTIFS($D$8:$D636,$D636))</f>
        <v/>
      </c>
      <c r="G636" s="344" t="str">
        <f>IF(OR($E636="",$H636=""),"",IFERROR(CONCATENATE($D636,".",COUNTIFS($D$8:$D636,$D636)),"טעות בהזנה"))</f>
        <v/>
      </c>
      <c r="H636" s="99"/>
      <c r="I636" s="275" t="str">
        <f>IF($E636="","",IF($D636="","",INDEX('פעילויות המשרד'!G:G,MATCH($D636,'פעילויות המשרד'!$D:$D,0))))</f>
        <v/>
      </c>
      <c r="J636" s="275" t="str">
        <f>IF($E636="","",IF($D636="","",INDEX('פעילויות המשרד'!H:H,MATCH($D636,'פעילויות המשרד'!$D:$D,0))))</f>
        <v/>
      </c>
      <c r="K636" s="275" t="str">
        <f>IF($E636="","",IF($D636="","",INDEX('פעילויות המשרד'!K:K,MATCH($D636,'פעילויות המשרד'!$D:$D,0))))</f>
        <v/>
      </c>
      <c r="L636" s="275" t="str">
        <f>IF($E636="","",IF($D636="","",INDEX('פעילויות המשרד'!L:L,MATCH($D636,'פעילויות המשרד'!$D:$D,0))))</f>
        <v/>
      </c>
      <c r="M636" s="275" t="str">
        <f>IF($E636="","",IF($D636="","",INDEX('פעילויות המשרד'!X:X,MATCH($D636,'פעילויות המשרד'!$D:$D,0))))</f>
        <v/>
      </c>
      <c r="N636" s="102"/>
      <c r="O636" s="102"/>
      <c r="P636" s="100"/>
      <c r="Q636" s="100"/>
      <c r="R636" s="98"/>
      <c r="S636" s="101"/>
      <c r="T636" s="99"/>
      <c r="U636" s="103"/>
      <c r="V636" s="99"/>
      <c r="W636" s="103"/>
      <c r="X636" s="99"/>
      <c r="Y636" s="103"/>
      <c r="Z636" s="99"/>
      <c r="AA636" s="103"/>
      <c r="AB636" s="99"/>
      <c r="AC636" s="103"/>
      <c r="AD636" s="121" t="str">
        <f t="shared" si="37"/>
        <v/>
      </c>
      <c r="AE636" s="17"/>
      <c r="AI636" s="26">
        <f>ROWS($AI$7:$AI635)</f>
        <v>629</v>
      </c>
      <c r="AJ636" s="85" t="str">
        <f>IF(OR($T636="",$G636=""),"",MAX($AJ$7:$AN635)+1)</f>
        <v/>
      </c>
      <c r="AK636" s="85" t="str">
        <f>IF(OR(V636="",$G636=""),"",MAX($AJ$7:$AN635,$AJ636:AJ636)+1)</f>
        <v/>
      </c>
      <c r="AL636" s="85" t="str">
        <f>IF(OR(X636="",$G636=""),"",MAX($AJ$7:$AN635,$AJ636:AK636)+1)</f>
        <v/>
      </c>
      <c r="AM636" s="85" t="str">
        <f>IF(OR(Z636="",$G636=""),"",MAX($AJ$7:$AN635,$AJ636:AL636)+1)</f>
        <v/>
      </c>
      <c r="AN636" s="85" t="str">
        <f>IF(OR(AB636="",$G636=""),"",MAX($AJ$7:$AN635,$AJ636:AM636)+1)</f>
        <v/>
      </c>
      <c r="AP636" s="85" t="str">
        <f>IF($G636="","",MAX($AP$7:$AP635)+1)</f>
        <v/>
      </c>
      <c r="AQ636" s="85" t="str">
        <f>IF($G636="","",IF($Q636="","",RANK($Q636,$Q$8:$Q$1000,1)+COUNTIFS($Q$8:$Q636,$Q636)-1))</f>
        <v/>
      </c>
      <c r="AR636" s="85" t="str">
        <f>IF($G636="","",IF($AW636="","",RANK($AW636,$AW$8:$AW$1000,1)+COUNTIFS($AW$8:$AW636,$AW636)-1))</f>
        <v/>
      </c>
      <c r="AS636" s="85" t="str">
        <f>IF($G636="","",IF($AX636="","",RANK($AX636,$AX$8:$AX$1000,1)+COUNTIFS($AX$8:$AX636,$AX636)-1))</f>
        <v/>
      </c>
      <c r="AU636" s="85" t="str">
        <f t="shared" si="38"/>
        <v/>
      </c>
      <c r="AW636" s="209" t="str">
        <f t="shared" ca="1" si="40"/>
        <v/>
      </c>
      <c r="AX636" s="209" t="str">
        <f t="shared" ca="1" si="39"/>
        <v/>
      </c>
    </row>
    <row r="637" spans="1:50">
      <c r="A637" s="20" t="str">
        <f>IF('יעדים משרדיים ותקשובים'!$E$7="","",'יעדים משרדיים ותקשובים'!$E$7)</f>
        <v>משרד ראש הממשלה</v>
      </c>
      <c r="B637" s="20" t="str">
        <f>IF('יעדים משרדיים ותקשובים'!$I$9="","",'יעדים משרדיים ותקשובים'!$I$9)</f>
        <v>pmo</v>
      </c>
      <c r="C637" s="26">
        <f>ROWS($C$7:$C636)</f>
        <v>630</v>
      </c>
      <c r="D637" s="26" t="str">
        <f>IF(E637="","",INDEX('פעילויות המשרד'!$D$8:$D$150,MATCH(E637,'פעילויות המשרד'!$E$8:$E$150,0)))</f>
        <v/>
      </c>
      <c r="E637" s="17"/>
      <c r="F637" s="26" t="str">
        <f>IF(G637="","",COUNTIFS($D$8:$D637,$D637))</f>
        <v/>
      </c>
      <c r="G637" s="344" t="str">
        <f>IF(OR($E637="",$H637=""),"",IFERROR(CONCATENATE($D637,".",COUNTIFS($D$8:$D637,$D637)),"טעות בהזנה"))</f>
        <v/>
      </c>
      <c r="H637" s="99"/>
      <c r="I637" s="275" t="str">
        <f>IF($E637="","",IF($D637="","",INDEX('פעילויות המשרד'!G:G,MATCH($D637,'פעילויות המשרד'!$D:$D,0))))</f>
        <v/>
      </c>
      <c r="J637" s="275" t="str">
        <f>IF($E637="","",IF($D637="","",INDEX('פעילויות המשרד'!H:H,MATCH($D637,'פעילויות המשרד'!$D:$D,0))))</f>
        <v/>
      </c>
      <c r="K637" s="275" t="str">
        <f>IF($E637="","",IF($D637="","",INDEX('פעילויות המשרד'!K:K,MATCH($D637,'פעילויות המשרד'!$D:$D,0))))</f>
        <v/>
      </c>
      <c r="L637" s="275" t="str">
        <f>IF($E637="","",IF($D637="","",INDEX('פעילויות המשרד'!L:L,MATCH($D637,'פעילויות המשרד'!$D:$D,0))))</f>
        <v/>
      </c>
      <c r="M637" s="275" t="str">
        <f>IF($E637="","",IF($D637="","",INDEX('פעילויות המשרד'!X:X,MATCH($D637,'פעילויות המשרד'!$D:$D,0))))</f>
        <v/>
      </c>
      <c r="N637" s="102"/>
      <c r="O637" s="102"/>
      <c r="P637" s="100"/>
      <c r="Q637" s="100"/>
      <c r="R637" s="98"/>
      <c r="S637" s="101"/>
      <c r="T637" s="99"/>
      <c r="U637" s="103"/>
      <c r="V637" s="99"/>
      <c r="W637" s="103"/>
      <c r="X637" s="99"/>
      <c r="Y637" s="103"/>
      <c r="Z637" s="99"/>
      <c r="AA637" s="103"/>
      <c r="AB637" s="99"/>
      <c r="AC637" s="103"/>
      <c r="AD637" s="121" t="str">
        <f t="shared" si="37"/>
        <v/>
      </c>
      <c r="AE637" s="17"/>
      <c r="AI637" s="26">
        <f>ROWS($AI$7:$AI636)</f>
        <v>630</v>
      </c>
      <c r="AJ637" s="85" t="str">
        <f>IF(OR($T637="",$G637=""),"",MAX($AJ$7:$AN636)+1)</f>
        <v/>
      </c>
      <c r="AK637" s="85" t="str">
        <f>IF(OR(V637="",$G637=""),"",MAX($AJ$7:$AN636,$AJ637:AJ637)+1)</f>
        <v/>
      </c>
      <c r="AL637" s="85" t="str">
        <f>IF(OR(X637="",$G637=""),"",MAX($AJ$7:$AN636,$AJ637:AK637)+1)</f>
        <v/>
      </c>
      <c r="AM637" s="85" t="str">
        <f>IF(OR(Z637="",$G637=""),"",MAX($AJ$7:$AN636,$AJ637:AL637)+1)</f>
        <v/>
      </c>
      <c r="AN637" s="85" t="str">
        <f>IF(OR(AB637="",$G637=""),"",MAX($AJ$7:$AN636,$AJ637:AM637)+1)</f>
        <v/>
      </c>
      <c r="AP637" s="85" t="str">
        <f>IF($G637="","",MAX($AP$7:$AP636)+1)</f>
        <v/>
      </c>
      <c r="AQ637" s="85" t="str">
        <f>IF($G637="","",IF($Q637="","",RANK($Q637,$Q$8:$Q$1000,1)+COUNTIFS($Q$8:$Q637,$Q637)-1))</f>
        <v/>
      </c>
      <c r="AR637" s="85" t="str">
        <f>IF($G637="","",IF($AW637="","",RANK($AW637,$AW$8:$AW$1000,1)+COUNTIFS($AW$8:$AW637,$AW637)-1))</f>
        <v/>
      </c>
      <c r="AS637" s="85" t="str">
        <f>IF($G637="","",IF($AX637="","",RANK($AX637,$AX$8:$AX$1000,1)+COUNTIFS($AX$8:$AX637,$AX637)-1))</f>
        <v/>
      </c>
      <c r="AU637" s="85" t="str">
        <f t="shared" si="38"/>
        <v/>
      </c>
      <c r="AW637" s="209" t="str">
        <f t="shared" ca="1" si="40"/>
        <v/>
      </c>
      <c r="AX637" s="209" t="str">
        <f t="shared" ca="1" si="39"/>
        <v/>
      </c>
    </row>
    <row r="638" spans="1:50">
      <c r="A638" s="20" t="str">
        <f>IF('יעדים משרדיים ותקשובים'!$E$7="","",'יעדים משרדיים ותקשובים'!$E$7)</f>
        <v>משרד ראש הממשלה</v>
      </c>
      <c r="B638" s="20" t="str">
        <f>IF('יעדים משרדיים ותקשובים'!$I$9="","",'יעדים משרדיים ותקשובים'!$I$9)</f>
        <v>pmo</v>
      </c>
      <c r="C638" s="26">
        <f>ROWS($C$7:$C637)</f>
        <v>631</v>
      </c>
      <c r="D638" s="26" t="str">
        <f>IF(E638="","",INDEX('פעילויות המשרד'!$D$8:$D$150,MATCH(E638,'פעילויות המשרד'!$E$8:$E$150,0)))</f>
        <v/>
      </c>
      <c r="E638" s="17"/>
      <c r="F638" s="26" t="str">
        <f>IF(G638="","",COUNTIFS($D$8:$D638,$D638))</f>
        <v/>
      </c>
      <c r="G638" s="344" t="str">
        <f>IF(OR($E638="",$H638=""),"",IFERROR(CONCATENATE($D638,".",COUNTIFS($D$8:$D638,$D638)),"טעות בהזנה"))</f>
        <v/>
      </c>
      <c r="H638" s="99"/>
      <c r="I638" s="275" t="str">
        <f>IF($E638="","",IF($D638="","",INDEX('פעילויות המשרד'!G:G,MATCH($D638,'פעילויות המשרד'!$D:$D,0))))</f>
        <v/>
      </c>
      <c r="J638" s="275" t="str">
        <f>IF($E638="","",IF($D638="","",INDEX('פעילויות המשרד'!H:H,MATCH($D638,'פעילויות המשרד'!$D:$D,0))))</f>
        <v/>
      </c>
      <c r="K638" s="275" t="str">
        <f>IF($E638="","",IF($D638="","",INDEX('פעילויות המשרד'!K:K,MATCH($D638,'פעילויות המשרד'!$D:$D,0))))</f>
        <v/>
      </c>
      <c r="L638" s="275" t="str">
        <f>IF($E638="","",IF($D638="","",INDEX('פעילויות המשרד'!L:L,MATCH($D638,'פעילויות המשרד'!$D:$D,0))))</f>
        <v/>
      </c>
      <c r="M638" s="275" t="str">
        <f>IF($E638="","",IF($D638="","",INDEX('פעילויות המשרד'!X:X,MATCH($D638,'פעילויות המשרד'!$D:$D,0))))</f>
        <v/>
      </c>
      <c r="N638" s="99"/>
      <c r="O638" s="99"/>
      <c r="P638" s="100"/>
      <c r="Q638" s="100"/>
      <c r="R638" s="98"/>
      <c r="S638" s="101"/>
      <c r="T638" s="99"/>
      <c r="U638" s="103"/>
      <c r="V638" s="99"/>
      <c r="W638" s="103"/>
      <c r="X638" s="99"/>
      <c r="Y638" s="103"/>
      <c r="Z638" s="99"/>
      <c r="AA638" s="103"/>
      <c r="AB638" s="99"/>
      <c r="AC638" s="103"/>
      <c r="AD638" s="121" t="str">
        <f t="shared" si="37"/>
        <v/>
      </c>
      <c r="AE638" s="92"/>
      <c r="AI638" s="26">
        <f>ROWS($AI$7:$AI637)</f>
        <v>631</v>
      </c>
      <c r="AJ638" s="85" t="str">
        <f>IF(OR($T638="",$G638=""),"",MAX($AJ$7:$AN637)+1)</f>
        <v/>
      </c>
      <c r="AK638" s="85" t="str">
        <f>IF(OR(V638="",$G638=""),"",MAX($AJ$7:$AN637,$AJ638:AJ638)+1)</f>
        <v/>
      </c>
      <c r="AL638" s="85" t="str">
        <f>IF(OR(X638="",$G638=""),"",MAX($AJ$7:$AN637,$AJ638:AK638)+1)</f>
        <v/>
      </c>
      <c r="AM638" s="85" t="str">
        <f>IF(OR(Z638="",$G638=""),"",MAX($AJ$7:$AN637,$AJ638:AL638)+1)</f>
        <v/>
      </c>
      <c r="AN638" s="85" t="str">
        <f>IF(OR(AB638="",$G638=""),"",MAX($AJ$7:$AN637,$AJ638:AM638)+1)</f>
        <v/>
      </c>
      <c r="AP638" s="85" t="str">
        <f>IF($G638="","",MAX($AP$7:$AP637)+1)</f>
        <v/>
      </c>
      <c r="AQ638" s="85" t="str">
        <f>IF($G638="","",IF($Q638="","",RANK($Q638,$Q$8:$Q$1000,1)+COUNTIFS($Q$8:$Q638,$Q638)-1))</f>
        <v/>
      </c>
      <c r="AR638" s="85" t="str">
        <f>IF($G638="","",IF($AW638="","",RANK($AW638,$AW$8:$AW$1000,1)+COUNTIFS($AW$8:$AW638,$AW638)-1))</f>
        <v/>
      </c>
      <c r="AS638" s="85" t="str">
        <f>IF($G638="","",IF($AX638="","",RANK($AX638,$AX$8:$AX$1000,1)+COUNTIFS($AX$8:$AX638,$AX638)-1))</f>
        <v/>
      </c>
      <c r="AU638" s="85" t="str">
        <f t="shared" si="38"/>
        <v/>
      </c>
      <c r="AW638" s="209" t="str">
        <f ca="1">IF($G638="","",IF($Q638="","",IF(AND($S638&lt;1,$Q638&lt;TODAY()),$Q638,"")))</f>
        <v/>
      </c>
      <c r="AX638" s="209" t="str">
        <f t="shared" ca="1" si="39"/>
        <v/>
      </c>
    </row>
    <row r="639" spans="1:50">
      <c r="A639" s="20" t="str">
        <f>IF('יעדים משרדיים ותקשובים'!$E$7="","",'יעדים משרדיים ותקשובים'!$E$7)</f>
        <v>משרד ראש הממשלה</v>
      </c>
      <c r="B639" s="20" t="str">
        <f>IF('יעדים משרדיים ותקשובים'!$I$9="","",'יעדים משרדיים ותקשובים'!$I$9)</f>
        <v>pmo</v>
      </c>
      <c r="C639" s="26">
        <f>ROWS($C$7:$C638)</f>
        <v>632</v>
      </c>
      <c r="D639" s="26" t="str">
        <f>IF(E639="","",INDEX('פעילויות המשרד'!$D$8:$D$150,MATCH(E639,'פעילויות המשרד'!$E$8:$E$150,0)))</f>
        <v/>
      </c>
      <c r="E639" s="17"/>
      <c r="F639" s="26" t="str">
        <f>IF(G639="","",COUNTIFS($D$8:$D639,$D639))</f>
        <v/>
      </c>
      <c r="G639" s="344" t="str">
        <f>IF(OR($E639="",$H639=""),"",IFERROR(CONCATENATE($D639,".",COUNTIFS($D$8:$D639,$D639)),"טעות בהזנה"))</f>
        <v/>
      </c>
      <c r="H639" s="99"/>
      <c r="I639" s="275" t="str">
        <f>IF($E639="","",IF($D639="","",INDEX('פעילויות המשרד'!G:G,MATCH($D639,'פעילויות המשרד'!$D:$D,0))))</f>
        <v/>
      </c>
      <c r="J639" s="275" t="str">
        <f>IF($E639="","",IF($D639="","",INDEX('פעילויות המשרד'!H:H,MATCH($D639,'פעילויות המשרד'!$D:$D,0))))</f>
        <v/>
      </c>
      <c r="K639" s="275" t="str">
        <f>IF($E639="","",IF($D639="","",INDEX('פעילויות המשרד'!K:K,MATCH($D639,'פעילויות המשרד'!$D:$D,0))))</f>
        <v/>
      </c>
      <c r="L639" s="275" t="str">
        <f>IF($E639="","",IF($D639="","",INDEX('פעילויות המשרד'!L:L,MATCH($D639,'פעילויות המשרד'!$D:$D,0))))</f>
        <v/>
      </c>
      <c r="M639" s="275" t="str">
        <f>IF($E639="","",IF($D639="","",INDEX('פעילויות המשרד'!X:X,MATCH($D639,'פעילויות המשרד'!$D:$D,0))))</f>
        <v/>
      </c>
      <c r="N639" s="99"/>
      <c r="O639" s="99"/>
      <c r="P639" s="100"/>
      <c r="Q639" s="100"/>
      <c r="R639" s="98"/>
      <c r="S639" s="101"/>
      <c r="T639" s="99"/>
      <c r="U639" s="103"/>
      <c r="V639" s="99"/>
      <c r="W639" s="103"/>
      <c r="X639" s="99"/>
      <c r="Y639" s="103"/>
      <c r="Z639" s="99"/>
      <c r="AA639" s="103"/>
      <c r="AB639" s="99"/>
      <c r="AC639" s="103"/>
      <c r="AD639" s="121" t="str">
        <f t="shared" si="37"/>
        <v/>
      </c>
      <c r="AE639" s="92"/>
      <c r="AI639" s="26">
        <f>ROWS($AI$7:$AI638)</f>
        <v>632</v>
      </c>
      <c r="AJ639" s="85" t="str">
        <f>IF(OR($T639="",$G639=""),"",MAX($AJ$7:$AN638)+1)</f>
        <v/>
      </c>
      <c r="AK639" s="85" t="str">
        <f>IF(OR(V639="",$G639=""),"",MAX($AJ$7:$AN638,$AJ639:AJ639)+1)</f>
        <v/>
      </c>
      <c r="AL639" s="85" t="str">
        <f>IF(OR(X639="",$G639=""),"",MAX($AJ$7:$AN638,$AJ639:AK639)+1)</f>
        <v/>
      </c>
      <c r="AM639" s="85" t="str">
        <f>IF(OR(Z639="",$G639=""),"",MAX($AJ$7:$AN638,$AJ639:AL639)+1)</f>
        <v/>
      </c>
      <c r="AN639" s="85" t="str">
        <f>IF(OR(AB639="",$G639=""),"",MAX($AJ$7:$AN638,$AJ639:AM639)+1)</f>
        <v/>
      </c>
      <c r="AP639" s="85" t="str">
        <f>IF($G639="","",MAX($AP$7:$AP638)+1)</f>
        <v/>
      </c>
      <c r="AQ639" s="85" t="str">
        <f>IF($G639="","",IF($Q639="","",RANK($Q639,$Q$8:$Q$1000,1)+COUNTIFS($Q$8:$Q639,$Q639)-1))</f>
        <v/>
      </c>
      <c r="AR639" s="85" t="str">
        <f>IF($G639="","",IF($AW639="","",RANK($AW639,$AW$8:$AW$1000,1)+COUNTIFS($AW$8:$AW639,$AW639)-1))</f>
        <v/>
      </c>
      <c r="AS639" s="85" t="str">
        <f>IF($G639="","",IF($AX639="","",RANK($AX639,$AX$8:$AX$1000,1)+COUNTIFS($AX$8:$AX639,$AX639)-1))</f>
        <v/>
      </c>
      <c r="AU639" s="85" t="str">
        <f t="shared" si="38"/>
        <v/>
      </c>
      <c r="AW639" s="209" t="str">
        <f ca="1">IF($G639="","",IF($Q639="","",IF(AND($S639&lt;1,$Q639&lt;TODAY()),$Q639,"")))</f>
        <v/>
      </c>
      <c r="AX639" s="209" t="str">
        <f t="shared" ca="1" si="39"/>
        <v/>
      </c>
    </row>
    <row r="640" spans="1:50">
      <c r="A640" s="20" t="str">
        <f>IF('יעדים משרדיים ותקשובים'!$E$7="","",'יעדים משרדיים ותקשובים'!$E$7)</f>
        <v>משרד ראש הממשלה</v>
      </c>
      <c r="B640" s="20" t="str">
        <f>IF('יעדים משרדיים ותקשובים'!$I$9="","",'יעדים משרדיים ותקשובים'!$I$9)</f>
        <v>pmo</v>
      </c>
      <c r="C640" s="26">
        <f>ROWS($C$7:$C639)</f>
        <v>633</v>
      </c>
      <c r="D640" s="26" t="str">
        <f>IF(E640="","",INDEX('פעילויות המשרד'!$D$8:$D$150,MATCH(E640,'פעילויות המשרד'!$E$8:$E$150,0)))</f>
        <v/>
      </c>
      <c r="E640" s="17"/>
      <c r="F640" s="26" t="str">
        <f>IF(G640="","",COUNTIFS($D$8:$D640,$D640))</f>
        <v/>
      </c>
      <c r="G640" s="344" t="str">
        <f>IF(OR($E640="",$H640=""),"",IFERROR(CONCATENATE($D640,".",COUNTIFS($D$8:$D640,$D640)),"טעות בהזנה"))</f>
        <v/>
      </c>
      <c r="H640" s="99"/>
      <c r="I640" s="275" t="str">
        <f>IF($E640="","",IF($D640="","",INDEX('פעילויות המשרד'!G:G,MATCH($D640,'פעילויות המשרד'!$D:$D,0))))</f>
        <v/>
      </c>
      <c r="J640" s="275" t="str">
        <f>IF($E640="","",IF($D640="","",INDEX('פעילויות המשרד'!H:H,MATCH($D640,'פעילויות המשרד'!$D:$D,0))))</f>
        <v/>
      </c>
      <c r="K640" s="275" t="str">
        <f>IF($E640="","",IF($D640="","",INDEX('פעילויות המשרד'!K:K,MATCH($D640,'פעילויות המשרד'!$D:$D,0))))</f>
        <v/>
      </c>
      <c r="L640" s="275" t="str">
        <f>IF($E640="","",IF($D640="","",INDEX('פעילויות המשרד'!L:L,MATCH($D640,'פעילויות המשרד'!$D:$D,0))))</f>
        <v/>
      </c>
      <c r="M640" s="275" t="str">
        <f>IF($E640="","",IF($D640="","",INDEX('פעילויות המשרד'!X:X,MATCH($D640,'פעילויות המשרד'!$D:$D,0))))</f>
        <v/>
      </c>
      <c r="N640" s="99"/>
      <c r="O640" s="99"/>
      <c r="P640" s="100"/>
      <c r="Q640" s="100"/>
      <c r="R640" s="98"/>
      <c r="S640" s="101"/>
      <c r="T640" s="99"/>
      <c r="U640" s="103"/>
      <c r="V640" s="99"/>
      <c r="W640" s="103"/>
      <c r="X640" s="99"/>
      <c r="Y640" s="103"/>
      <c r="Z640" s="99"/>
      <c r="AA640" s="103"/>
      <c r="AB640" s="99"/>
      <c r="AC640" s="103"/>
      <c r="AD640" s="121" t="str">
        <f t="shared" si="37"/>
        <v/>
      </c>
      <c r="AE640" s="92"/>
      <c r="AI640" s="26">
        <f>ROWS($AI$7:$AI639)</f>
        <v>633</v>
      </c>
      <c r="AJ640" s="85" t="str">
        <f>IF(OR($T640="",$G640=""),"",MAX($AJ$7:$AN639)+1)</f>
        <v/>
      </c>
      <c r="AK640" s="85" t="str">
        <f>IF(OR(V640="",$G640=""),"",MAX($AJ$7:$AN639,$AJ640:AJ640)+1)</f>
        <v/>
      </c>
      <c r="AL640" s="85" t="str">
        <f>IF(OR(X640="",$G640=""),"",MAX($AJ$7:$AN639,$AJ640:AK640)+1)</f>
        <v/>
      </c>
      <c r="AM640" s="85" t="str">
        <f>IF(OR(Z640="",$G640=""),"",MAX($AJ$7:$AN639,$AJ640:AL640)+1)</f>
        <v/>
      </c>
      <c r="AN640" s="85" t="str">
        <f>IF(OR(AB640="",$G640=""),"",MAX($AJ$7:$AN639,$AJ640:AM640)+1)</f>
        <v/>
      </c>
      <c r="AP640" s="85" t="str">
        <f>IF($G640="","",MAX($AP$7:$AP639)+1)</f>
        <v/>
      </c>
      <c r="AQ640" s="85" t="str">
        <f>IF($G640="","",IF($Q640="","",RANK($Q640,$Q$8:$Q$1000,1)+COUNTIFS($Q$8:$Q640,$Q640)-1))</f>
        <v/>
      </c>
      <c r="AR640" s="85" t="str">
        <f>IF($G640="","",IF($AW640="","",RANK($AW640,$AW$8:$AW$1000,1)+COUNTIFS($AW$8:$AW640,$AW640)-1))</f>
        <v/>
      </c>
      <c r="AS640" s="85" t="str">
        <f>IF($G640="","",IF($AX640="","",RANK($AX640,$AX$8:$AX$1000,1)+COUNTIFS($AX$8:$AX640,$AX640)-1))</f>
        <v/>
      </c>
      <c r="AU640" s="85" t="str">
        <f t="shared" si="38"/>
        <v/>
      </c>
      <c r="AW640" s="209" t="str">
        <f ca="1">IF($G640="","",IF($Q640="","",IF(AND($S640&lt;1,$Q640&lt;TODAY()),$Q640,"")))</f>
        <v/>
      </c>
      <c r="AX640" s="209" t="str">
        <f t="shared" ca="1" si="39"/>
        <v/>
      </c>
    </row>
    <row r="641" spans="1:50">
      <c r="A641" s="20" t="str">
        <f>IF('יעדים משרדיים ותקשובים'!$E$7="","",'יעדים משרדיים ותקשובים'!$E$7)</f>
        <v>משרד ראש הממשלה</v>
      </c>
      <c r="B641" s="20" t="str">
        <f>IF('יעדים משרדיים ותקשובים'!$I$9="","",'יעדים משרדיים ותקשובים'!$I$9)</f>
        <v>pmo</v>
      </c>
      <c r="C641" s="26">
        <f>ROWS($C$7:$C640)</f>
        <v>634</v>
      </c>
      <c r="D641" s="26" t="str">
        <f>IF(E641="","",INDEX('פעילויות המשרד'!$D$8:$D$150,MATCH(E641,'פעילויות המשרד'!$E$8:$E$150,0)))</f>
        <v/>
      </c>
      <c r="E641" s="17"/>
      <c r="F641" s="26" t="str">
        <f>IF(G641="","",COUNTIFS($D$8:$D641,$D641))</f>
        <v/>
      </c>
      <c r="G641" s="344" t="str">
        <f>IF(OR($E641="",$H641=""),"",IFERROR(CONCATENATE($D641,".",COUNTIFS($D$8:$D641,$D641)),"טעות בהזנה"))</f>
        <v/>
      </c>
      <c r="H641" s="99"/>
      <c r="I641" s="275" t="str">
        <f>IF($E641="","",IF($D641="","",INDEX('פעילויות המשרד'!G:G,MATCH($D641,'פעילויות המשרד'!$D:$D,0))))</f>
        <v/>
      </c>
      <c r="J641" s="275" t="str">
        <f>IF($E641="","",IF($D641="","",INDEX('פעילויות המשרד'!H:H,MATCH($D641,'פעילויות המשרד'!$D:$D,0))))</f>
        <v/>
      </c>
      <c r="K641" s="275" t="str">
        <f>IF($E641="","",IF($D641="","",INDEX('פעילויות המשרד'!K:K,MATCH($D641,'פעילויות המשרד'!$D:$D,0))))</f>
        <v/>
      </c>
      <c r="L641" s="275" t="str">
        <f>IF($E641="","",IF($D641="","",INDEX('פעילויות המשרד'!L:L,MATCH($D641,'פעילויות המשרד'!$D:$D,0))))</f>
        <v/>
      </c>
      <c r="M641" s="275" t="str">
        <f>IF($E641="","",IF($D641="","",INDEX('פעילויות המשרד'!X:X,MATCH($D641,'פעילויות המשרד'!$D:$D,0))))</f>
        <v/>
      </c>
      <c r="N641" s="102"/>
      <c r="O641" s="102"/>
      <c r="P641" s="100"/>
      <c r="Q641" s="100"/>
      <c r="R641" s="98"/>
      <c r="S641" s="101"/>
      <c r="T641" s="99"/>
      <c r="U641" s="103"/>
      <c r="V641" s="99"/>
      <c r="W641" s="103"/>
      <c r="X641" s="99"/>
      <c r="Y641" s="103"/>
      <c r="Z641" s="99"/>
      <c r="AA641" s="103"/>
      <c r="AB641" s="99"/>
      <c r="AC641" s="103"/>
      <c r="AD641" s="121" t="str">
        <f t="shared" si="37"/>
        <v/>
      </c>
      <c r="AE641" s="17"/>
      <c r="AI641" s="26">
        <f>ROWS($AI$7:$AI640)</f>
        <v>634</v>
      </c>
      <c r="AJ641" s="85" t="str">
        <f>IF(OR($T641="",$G641=""),"",MAX($AJ$7:$AN640)+1)</f>
        <v/>
      </c>
      <c r="AK641" s="85" t="str">
        <f>IF(OR(V641="",$G641=""),"",MAX($AJ$7:$AN640,$AJ641:AJ641)+1)</f>
        <v/>
      </c>
      <c r="AL641" s="85" t="str">
        <f>IF(OR(X641="",$G641=""),"",MAX($AJ$7:$AN640,$AJ641:AK641)+1)</f>
        <v/>
      </c>
      <c r="AM641" s="85" t="str">
        <f>IF(OR(Z641="",$G641=""),"",MAX($AJ$7:$AN640,$AJ641:AL641)+1)</f>
        <v/>
      </c>
      <c r="AN641" s="85" t="str">
        <f>IF(OR(AB641="",$G641=""),"",MAX($AJ$7:$AN640,$AJ641:AM641)+1)</f>
        <v/>
      </c>
      <c r="AP641" s="85" t="str">
        <f>IF($G641="","",MAX($AP$7:$AP640)+1)</f>
        <v/>
      </c>
      <c r="AQ641" s="85" t="str">
        <f>IF($G641="","",IF($Q641="","",RANK($Q641,$Q$8:$Q$1000,1)+COUNTIFS($Q$8:$Q641,$Q641)-1))</f>
        <v/>
      </c>
      <c r="AR641" s="85" t="str">
        <f>IF($G641="","",IF($AW641="","",RANK($AW641,$AW$8:$AW$1000,1)+COUNTIFS($AW$8:$AW641,$AW641)-1))</f>
        <v/>
      </c>
      <c r="AS641" s="85" t="str">
        <f>IF($G641="","",IF($AX641="","",RANK($AX641,$AX$8:$AX$1000,1)+COUNTIFS($AX$8:$AX641,$AX641)-1))</f>
        <v/>
      </c>
      <c r="AU641" s="85" t="str">
        <f t="shared" si="38"/>
        <v/>
      </c>
      <c r="AW641" s="209" t="str">
        <f ca="1">IF($G641="","",IF($Q641="","",IF(AND($S641&lt;1,$Q641&lt;TODAY()),$Q641,"")))</f>
        <v/>
      </c>
      <c r="AX641" s="209" t="str">
        <f t="shared" ca="1" si="39"/>
        <v/>
      </c>
    </row>
    <row r="642" spans="1:50">
      <c r="A642" s="20" t="str">
        <f>IF('יעדים משרדיים ותקשובים'!$E$7="","",'יעדים משרדיים ותקשובים'!$E$7)</f>
        <v>משרד ראש הממשלה</v>
      </c>
      <c r="B642" s="20" t="str">
        <f>IF('יעדים משרדיים ותקשובים'!$I$9="","",'יעדים משרדיים ותקשובים'!$I$9)</f>
        <v>pmo</v>
      </c>
      <c r="C642" s="26">
        <f>ROWS($C$7:$C641)</f>
        <v>635</v>
      </c>
      <c r="D642" s="26" t="str">
        <f>IF(E642="","",INDEX('פעילויות המשרד'!$D$8:$D$150,MATCH(E642,'פעילויות המשרד'!$E$8:$E$150,0)))</f>
        <v/>
      </c>
      <c r="E642" s="17"/>
      <c r="F642" s="26" t="str">
        <f>IF(G642="","",COUNTIFS($D$8:$D642,$D642))</f>
        <v/>
      </c>
      <c r="G642" s="344" t="str">
        <f>IF(OR($E642="",$H642=""),"",IFERROR(CONCATENATE($D642,".",COUNTIFS($D$8:$D642,$D642)),"טעות בהזנה"))</f>
        <v/>
      </c>
      <c r="H642" s="99"/>
      <c r="I642" s="275" t="str">
        <f>IF($E642="","",IF($D642="","",INDEX('פעילויות המשרד'!G:G,MATCH($D642,'פעילויות המשרד'!$D:$D,0))))</f>
        <v/>
      </c>
      <c r="J642" s="275" t="str">
        <f>IF($E642="","",IF($D642="","",INDEX('פעילויות המשרד'!H:H,MATCH($D642,'פעילויות המשרד'!$D:$D,0))))</f>
        <v/>
      </c>
      <c r="K642" s="275" t="str">
        <f>IF($E642="","",IF($D642="","",INDEX('פעילויות המשרד'!K:K,MATCH($D642,'פעילויות המשרד'!$D:$D,0))))</f>
        <v/>
      </c>
      <c r="L642" s="275" t="str">
        <f>IF($E642="","",IF($D642="","",INDEX('פעילויות המשרד'!L:L,MATCH($D642,'פעילויות המשרד'!$D:$D,0))))</f>
        <v/>
      </c>
      <c r="M642" s="275" t="str">
        <f>IF($E642="","",IF($D642="","",INDEX('פעילויות המשרד'!X:X,MATCH($D642,'פעילויות המשרד'!$D:$D,0))))</f>
        <v/>
      </c>
      <c r="N642" s="102"/>
      <c r="O642" s="102"/>
      <c r="P642" s="100"/>
      <c r="Q642" s="100"/>
      <c r="R642" s="98"/>
      <c r="S642" s="101"/>
      <c r="T642" s="99"/>
      <c r="U642" s="103"/>
      <c r="V642" s="99"/>
      <c r="W642" s="103"/>
      <c r="X642" s="99"/>
      <c r="Y642" s="103"/>
      <c r="Z642" s="99"/>
      <c r="AA642" s="103"/>
      <c r="AB642" s="99"/>
      <c r="AC642" s="103"/>
      <c r="AD642" s="121" t="str">
        <f t="shared" si="37"/>
        <v/>
      </c>
      <c r="AE642" s="17"/>
      <c r="AI642" s="26">
        <f>ROWS($AI$7:$AI641)</f>
        <v>635</v>
      </c>
      <c r="AJ642" s="85" t="str">
        <f>IF(OR($T642="",$G642=""),"",MAX($AJ$7:$AN641)+1)</f>
        <v/>
      </c>
      <c r="AK642" s="85" t="str">
        <f>IF(OR(V642="",$G642=""),"",MAX($AJ$7:$AN641,$AJ642:AJ642)+1)</f>
        <v/>
      </c>
      <c r="AL642" s="85" t="str">
        <f>IF(OR(X642="",$G642=""),"",MAX($AJ$7:$AN641,$AJ642:AK642)+1)</f>
        <v/>
      </c>
      <c r="AM642" s="85" t="str">
        <f>IF(OR(Z642="",$G642=""),"",MAX($AJ$7:$AN641,$AJ642:AL642)+1)</f>
        <v/>
      </c>
      <c r="AN642" s="85" t="str">
        <f>IF(OR(AB642="",$G642=""),"",MAX($AJ$7:$AN641,$AJ642:AM642)+1)</f>
        <v/>
      </c>
      <c r="AP642" s="85" t="str">
        <f>IF($G642="","",MAX($AP$7:$AP641)+1)</f>
        <v/>
      </c>
      <c r="AQ642" s="85" t="str">
        <f>IF($G642="","",IF($Q642="","",RANK($Q642,$Q$8:$Q$1000,1)+COUNTIFS($Q$8:$Q642,$Q642)-1))</f>
        <v/>
      </c>
      <c r="AR642" s="85" t="str">
        <f>IF($G642="","",IF($AW642="","",RANK($AW642,$AW$8:$AW$1000,1)+COUNTIFS($AW$8:$AW642,$AW642)-1))</f>
        <v/>
      </c>
      <c r="AS642" s="85" t="str">
        <f>IF($G642="","",IF($AX642="","",RANK($AX642,$AX$8:$AX$1000,1)+COUNTIFS($AX$8:$AX642,$AX642)-1))</f>
        <v/>
      </c>
      <c r="AU642" s="85" t="str">
        <f t="shared" si="38"/>
        <v/>
      </c>
      <c r="AW642" s="209" t="str">
        <f ca="1">IF($G642="","",IF($Q642="","",IF(AND($S642&lt;1,$Q642&lt;TODAY()),$Q642,"")))</f>
        <v/>
      </c>
      <c r="AX642" s="209" t="str">
        <f t="shared" ca="1" si="39"/>
        <v/>
      </c>
    </row>
    <row r="643" spans="1:50">
      <c r="A643" s="20" t="str">
        <f>IF('יעדים משרדיים ותקשובים'!$E$7="","",'יעדים משרדיים ותקשובים'!$E$7)</f>
        <v>משרד ראש הממשלה</v>
      </c>
      <c r="B643" s="20" t="str">
        <f>IF('יעדים משרדיים ותקשובים'!$I$9="","",'יעדים משרדיים ותקשובים'!$I$9)</f>
        <v>pmo</v>
      </c>
      <c r="C643" s="26">
        <f>ROWS($C$7:$C642)</f>
        <v>636</v>
      </c>
      <c r="D643" s="26" t="str">
        <f>IF(E643="","",INDEX('פעילויות המשרד'!$D$8:$D$150,MATCH(E643,'פעילויות המשרד'!$E$8:$E$150,0)))</f>
        <v/>
      </c>
      <c r="E643" s="17"/>
      <c r="F643" s="26" t="str">
        <f>IF(G643="","",COUNTIFS($D$8:$D643,$D643))</f>
        <v/>
      </c>
      <c r="G643" s="344" t="str">
        <f>IF(OR($E643="",$H643=""),"",IFERROR(CONCATENATE($D643,".",COUNTIFS($D$8:$D643,$D643)),"טעות בהזנה"))</f>
        <v/>
      </c>
      <c r="H643" s="99"/>
      <c r="I643" s="275" t="str">
        <f>IF($E643="","",IF($D643="","",INDEX('פעילויות המשרד'!G:G,MATCH($D643,'פעילויות המשרד'!$D:$D,0))))</f>
        <v/>
      </c>
      <c r="J643" s="275" t="str">
        <f>IF($E643="","",IF($D643="","",INDEX('פעילויות המשרד'!H:H,MATCH($D643,'פעילויות המשרד'!$D:$D,0))))</f>
        <v/>
      </c>
      <c r="K643" s="275" t="str">
        <f>IF($E643="","",IF($D643="","",INDEX('פעילויות המשרד'!K:K,MATCH($D643,'פעילויות המשרד'!$D:$D,0))))</f>
        <v/>
      </c>
      <c r="L643" s="275" t="str">
        <f>IF($E643="","",IF($D643="","",INDEX('פעילויות המשרד'!L:L,MATCH($D643,'פעילויות המשרד'!$D:$D,0))))</f>
        <v/>
      </c>
      <c r="M643" s="275" t="str">
        <f>IF($E643="","",IF($D643="","",INDEX('פעילויות המשרד'!X:X,MATCH($D643,'פעילויות המשרד'!$D:$D,0))))</f>
        <v/>
      </c>
      <c r="N643" s="102"/>
      <c r="O643" s="102"/>
      <c r="P643" s="100"/>
      <c r="Q643" s="100"/>
      <c r="R643" s="98"/>
      <c r="S643" s="101"/>
      <c r="T643" s="99"/>
      <c r="U643" s="103"/>
      <c r="V643" s="99"/>
      <c r="W643" s="103"/>
      <c r="X643" s="99"/>
      <c r="Y643" s="103"/>
      <c r="Z643" s="99"/>
      <c r="AA643" s="103"/>
      <c r="AB643" s="99"/>
      <c r="AC643" s="103"/>
      <c r="AD643" s="121" t="str">
        <f t="shared" si="37"/>
        <v/>
      </c>
      <c r="AE643" s="17"/>
      <c r="AI643" s="26">
        <f>ROWS($AI$7:$AI642)</f>
        <v>636</v>
      </c>
      <c r="AJ643" s="85" t="str">
        <f>IF(OR($T643="",$G643=""),"",MAX($AJ$7:$AN642)+1)</f>
        <v/>
      </c>
      <c r="AK643" s="85" t="str">
        <f>IF(OR(V643="",$G643=""),"",MAX($AJ$7:$AN642,$AJ643:AJ643)+1)</f>
        <v/>
      </c>
      <c r="AL643" s="85" t="str">
        <f>IF(OR(X643="",$G643=""),"",MAX($AJ$7:$AN642,$AJ643:AK643)+1)</f>
        <v/>
      </c>
      <c r="AM643" s="85" t="str">
        <f>IF(OR(Z643="",$G643=""),"",MAX($AJ$7:$AN642,$AJ643:AL643)+1)</f>
        <v/>
      </c>
      <c r="AN643" s="85" t="str">
        <f>IF(OR(AB643="",$G643=""),"",MAX($AJ$7:$AN642,$AJ643:AM643)+1)</f>
        <v/>
      </c>
      <c r="AP643" s="85" t="str">
        <f>IF($G643="","",MAX($AP$7:$AP642)+1)</f>
        <v/>
      </c>
      <c r="AQ643" s="85" t="str">
        <f>IF($G643="","",IF($Q643="","",RANK($Q643,$Q$8:$Q$1000,1)+COUNTIFS($Q$8:$Q643,$Q643)-1))</f>
        <v/>
      </c>
      <c r="AR643" s="85" t="str">
        <f>IF($G643="","",IF($AW643="","",RANK($AW643,$AW$8:$AW$1000,1)+COUNTIFS($AW$8:$AW643,$AW643)-1))</f>
        <v/>
      </c>
      <c r="AS643" s="85" t="str">
        <f>IF($G643="","",IF($AX643="","",RANK($AX643,$AX$8:$AX$1000,1)+COUNTIFS($AX$8:$AX643,$AX643)-1))</f>
        <v/>
      </c>
      <c r="AU643" s="85" t="str">
        <f t="shared" si="38"/>
        <v/>
      </c>
      <c r="AW643" s="209" t="str">
        <f t="shared" ca="1" si="40"/>
        <v/>
      </c>
      <c r="AX643" s="209" t="str">
        <f t="shared" ca="1" si="39"/>
        <v/>
      </c>
    </row>
    <row r="644" spans="1:50">
      <c r="A644" s="20" t="str">
        <f>IF('יעדים משרדיים ותקשובים'!$E$7="","",'יעדים משרדיים ותקשובים'!$E$7)</f>
        <v>משרד ראש הממשלה</v>
      </c>
      <c r="B644" s="20" t="str">
        <f>IF('יעדים משרדיים ותקשובים'!$I$9="","",'יעדים משרדיים ותקשובים'!$I$9)</f>
        <v>pmo</v>
      </c>
      <c r="C644" s="26">
        <f>ROWS($C$7:$C643)</f>
        <v>637</v>
      </c>
      <c r="D644" s="26" t="str">
        <f>IF(E644="","",INDEX('פעילויות המשרד'!$D$8:$D$150,MATCH(E644,'פעילויות המשרד'!$E$8:$E$150,0)))</f>
        <v/>
      </c>
      <c r="E644" s="17"/>
      <c r="F644" s="26" t="str">
        <f>IF(G644="","",COUNTIFS($D$8:$D644,$D644))</f>
        <v/>
      </c>
      <c r="G644" s="344" t="str">
        <f>IF(OR($E644="",$H644=""),"",IFERROR(CONCATENATE($D644,".",COUNTIFS($D$8:$D644,$D644)),"טעות בהזנה"))</f>
        <v/>
      </c>
      <c r="H644" s="99"/>
      <c r="I644" s="275" t="str">
        <f>IF($E644="","",IF($D644="","",INDEX('פעילויות המשרד'!G:G,MATCH($D644,'פעילויות המשרד'!$D:$D,0))))</f>
        <v/>
      </c>
      <c r="J644" s="275" t="str">
        <f>IF($E644="","",IF($D644="","",INDEX('פעילויות המשרד'!H:H,MATCH($D644,'פעילויות המשרד'!$D:$D,0))))</f>
        <v/>
      </c>
      <c r="K644" s="275" t="str">
        <f>IF($E644="","",IF($D644="","",INDEX('פעילויות המשרד'!K:K,MATCH($D644,'פעילויות המשרד'!$D:$D,0))))</f>
        <v/>
      </c>
      <c r="L644" s="275" t="str">
        <f>IF($E644="","",IF($D644="","",INDEX('פעילויות המשרד'!L:L,MATCH($D644,'פעילויות המשרד'!$D:$D,0))))</f>
        <v/>
      </c>
      <c r="M644" s="275" t="str">
        <f>IF($E644="","",IF($D644="","",INDEX('פעילויות המשרד'!X:X,MATCH($D644,'פעילויות המשרד'!$D:$D,0))))</f>
        <v/>
      </c>
      <c r="N644" s="102"/>
      <c r="O644" s="102"/>
      <c r="P644" s="100"/>
      <c r="Q644" s="100"/>
      <c r="R644" s="98"/>
      <c r="S644" s="101"/>
      <c r="T644" s="99"/>
      <c r="U644" s="103"/>
      <c r="V644" s="99"/>
      <c r="W644" s="103"/>
      <c r="X644" s="99"/>
      <c r="Y644" s="103"/>
      <c r="Z644" s="99"/>
      <c r="AA644" s="103"/>
      <c r="AB644" s="99"/>
      <c r="AC644" s="103"/>
      <c r="AD644" s="121" t="str">
        <f t="shared" si="37"/>
        <v/>
      </c>
      <c r="AE644" s="17"/>
      <c r="AI644" s="26">
        <f>ROWS($AI$7:$AI643)</f>
        <v>637</v>
      </c>
      <c r="AJ644" s="85" t="str">
        <f>IF(OR($T644="",$G644=""),"",MAX($AJ$7:$AN643)+1)</f>
        <v/>
      </c>
      <c r="AK644" s="85" t="str">
        <f>IF(OR(V644="",$G644=""),"",MAX($AJ$7:$AN643,$AJ644:AJ644)+1)</f>
        <v/>
      </c>
      <c r="AL644" s="85" t="str">
        <f>IF(OR(X644="",$G644=""),"",MAX($AJ$7:$AN643,$AJ644:AK644)+1)</f>
        <v/>
      </c>
      <c r="AM644" s="85" t="str">
        <f>IF(OR(Z644="",$G644=""),"",MAX($AJ$7:$AN643,$AJ644:AL644)+1)</f>
        <v/>
      </c>
      <c r="AN644" s="85" t="str">
        <f>IF(OR(AB644="",$G644=""),"",MAX($AJ$7:$AN643,$AJ644:AM644)+1)</f>
        <v/>
      </c>
      <c r="AP644" s="85" t="str">
        <f>IF($G644="","",MAX($AP$7:$AP643)+1)</f>
        <v/>
      </c>
      <c r="AQ644" s="85" t="str">
        <f>IF($G644="","",IF($Q644="","",RANK($Q644,$Q$8:$Q$1000,1)+COUNTIFS($Q$8:$Q644,$Q644)-1))</f>
        <v/>
      </c>
      <c r="AR644" s="85" t="str">
        <f>IF($G644="","",IF($AW644="","",RANK($AW644,$AW$8:$AW$1000,1)+COUNTIFS($AW$8:$AW644,$AW644)-1))</f>
        <v/>
      </c>
      <c r="AS644" s="85" t="str">
        <f>IF($G644="","",IF($AX644="","",RANK($AX644,$AX$8:$AX$1000,1)+COUNTIFS($AX$8:$AX644,$AX644)-1))</f>
        <v/>
      </c>
      <c r="AU644" s="85" t="str">
        <f t="shared" si="38"/>
        <v/>
      </c>
      <c r="AW644" s="209" t="str">
        <f t="shared" ca="1" si="40"/>
        <v/>
      </c>
      <c r="AX644" s="209" t="str">
        <f t="shared" ca="1" si="39"/>
        <v/>
      </c>
    </row>
    <row r="645" spans="1:50">
      <c r="A645" s="20" t="str">
        <f>IF('יעדים משרדיים ותקשובים'!$E$7="","",'יעדים משרדיים ותקשובים'!$E$7)</f>
        <v>משרד ראש הממשלה</v>
      </c>
      <c r="B645" s="20" t="str">
        <f>IF('יעדים משרדיים ותקשובים'!$I$9="","",'יעדים משרדיים ותקשובים'!$I$9)</f>
        <v>pmo</v>
      </c>
      <c r="C645" s="26">
        <f>ROWS($C$7:$C644)</f>
        <v>638</v>
      </c>
      <c r="D645" s="26" t="str">
        <f>IF(E645="","",INDEX('פעילויות המשרד'!$D$8:$D$150,MATCH(E645,'פעילויות המשרד'!$E$8:$E$150,0)))</f>
        <v/>
      </c>
      <c r="E645" s="17"/>
      <c r="F645" s="26" t="str">
        <f>IF(G645="","",COUNTIFS($D$8:$D645,$D645))</f>
        <v/>
      </c>
      <c r="G645" s="344" t="str">
        <f>IF(OR($E645="",$H645=""),"",IFERROR(CONCATENATE($D645,".",COUNTIFS($D$8:$D645,$D645)),"טעות בהזנה"))</f>
        <v/>
      </c>
      <c r="H645" s="99"/>
      <c r="I645" s="275" t="str">
        <f>IF($E645="","",IF($D645="","",INDEX('פעילויות המשרד'!G:G,MATCH($D645,'פעילויות המשרד'!$D:$D,0))))</f>
        <v/>
      </c>
      <c r="J645" s="275" t="str">
        <f>IF($E645="","",IF($D645="","",INDEX('פעילויות המשרד'!H:H,MATCH($D645,'פעילויות המשרד'!$D:$D,0))))</f>
        <v/>
      </c>
      <c r="K645" s="275" t="str">
        <f>IF($E645="","",IF($D645="","",INDEX('פעילויות המשרד'!K:K,MATCH($D645,'פעילויות המשרד'!$D:$D,0))))</f>
        <v/>
      </c>
      <c r="L645" s="275" t="str">
        <f>IF($E645="","",IF($D645="","",INDEX('פעילויות המשרד'!L:L,MATCH($D645,'פעילויות המשרד'!$D:$D,0))))</f>
        <v/>
      </c>
      <c r="M645" s="275" t="str">
        <f>IF($E645="","",IF($D645="","",INDEX('פעילויות המשרד'!X:X,MATCH($D645,'פעילויות המשרד'!$D:$D,0))))</f>
        <v/>
      </c>
      <c r="N645" s="102"/>
      <c r="O645" s="102"/>
      <c r="P645" s="100"/>
      <c r="Q645" s="100"/>
      <c r="R645" s="98"/>
      <c r="S645" s="101"/>
      <c r="T645" s="99"/>
      <c r="U645" s="103"/>
      <c r="V645" s="99"/>
      <c r="W645" s="103"/>
      <c r="X645" s="99"/>
      <c r="Y645" s="103"/>
      <c r="Z645" s="99"/>
      <c r="AA645" s="103"/>
      <c r="AB645" s="99"/>
      <c r="AC645" s="103"/>
      <c r="AD645" s="121" t="str">
        <f t="shared" si="37"/>
        <v/>
      </c>
      <c r="AE645" s="17"/>
      <c r="AI645" s="26">
        <f>ROWS($AI$7:$AI644)</f>
        <v>638</v>
      </c>
      <c r="AJ645" s="85" t="str">
        <f>IF(OR($T645="",$G645=""),"",MAX($AJ$7:$AN644)+1)</f>
        <v/>
      </c>
      <c r="AK645" s="85" t="str">
        <f>IF(OR(V645="",$G645=""),"",MAX($AJ$7:$AN644,$AJ645:AJ645)+1)</f>
        <v/>
      </c>
      <c r="AL645" s="85" t="str">
        <f>IF(OR(X645="",$G645=""),"",MAX($AJ$7:$AN644,$AJ645:AK645)+1)</f>
        <v/>
      </c>
      <c r="AM645" s="85" t="str">
        <f>IF(OR(Z645="",$G645=""),"",MAX($AJ$7:$AN644,$AJ645:AL645)+1)</f>
        <v/>
      </c>
      <c r="AN645" s="85" t="str">
        <f>IF(OR(AB645="",$G645=""),"",MAX($AJ$7:$AN644,$AJ645:AM645)+1)</f>
        <v/>
      </c>
      <c r="AP645" s="85" t="str">
        <f>IF($G645="","",MAX($AP$7:$AP644)+1)</f>
        <v/>
      </c>
      <c r="AQ645" s="85" t="str">
        <f>IF($G645="","",IF($Q645="","",RANK($Q645,$Q$8:$Q$1000,1)+COUNTIFS($Q$8:$Q645,$Q645)-1))</f>
        <v/>
      </c>
      <c r="AR645" s="85" t="str">
        <f>IF($G645="","",IF($AW645="","",RANK($AW645,$AW$8:$AW$1000,1)+COUNTIFS($AW$8:$AW645,$AW645)-1))</f>
        <v/>
      </c>
      <c r="AS645" s="85" t="str">
        <f>IF($G645="","",IF($AX645="","",RANK($AX645,$AX$8:$AX$1000,1)+COUNTIFS($AX$8:$AX645,$AX645)-1))</f>
        <v/>
      </c>
      <c r="AU645" s="85" t="str">
        <f t="shared" si="38"/>
        <v/>
      </c>
      <c r="AW645" s="209" t="str">
        <f t="shared" ca="1" si="40"/>
        <v/>
      </c>
      <c r="AX645" s="209" t="str">
        <f t="shared" ca="1" si="39"/>
        <v/>
      </c>
    </row>
    <row r="646" spans="1:50">
      <c r="A646" s="20" t="str">
        <f>IF('יעדים משרדיים ותקשובים'!$E$7="","",'יעדים משרדיים ותקשובים'!$E$7)</f>
        <v>משרד ראש הממשלה</v>
      </c>
      <c r="B646" s="20" t="str">
        <f>IF('יעדים משרדיים ותקשובים'!$I$9="","",'יעדים משרדיים ותקשובים'!$I$9)</f>
        <v>pmo</v>
      </c>
      <c r="C646" s="26">
        <f>ROWS($C$7:$C645)</f>
        <v>639</v>
      </c>
      <c r="D646" s="26" t="str">
        <f>IF(E646="","",INDEX('פעילויות המשרד'!$D$8:$D$150,MATCH(E646,'פעילויות המשרד'!$E$8:$E$150,0)))</f>
        <v/>
      </c>
      <c r="E646" s="17"/>
      <c r="F646" s="26" t="str">
        <f>IF(G646="","",COUNTIFS($D$8:$D646,$D646))</f>
        <v/>
      </c>
      <c r="G646" s="344" t="str">
        <f>IF(OR($E646="",$H646=""),"",IFERROR(CONCATENATE($D646,".",COUNTIFS($D$8:$D646,$D646)),"טעות בהזנה"))</f>
        <v/>
      </c>
      <c r="H646" s="99"/>
      <c r="I646" s="275" t="str">
        <f>IF($E646="","",IF($D646="","",INDEX('פעילויות המשרד'!G:G,MATCH($D646,'פעילויות המשרד'!$D:$D,0))))</f>
        <v/>
      </c>
      <c r="J646" s="275" t="str">
        <f>IF($E646="","",IF($D646="","",INDEX('פעילויות המשרד'!H:H,MATCH($D646,'פעילויות המשרד'!$D:$D,0))))</f>
        <v/>
      </c>
      <c r="K646" s="275" t="str">
        <f>IF($E646="","",IF($D646="","",INDEX('פעילויות המשרד'!K:K,MATCH($D646,'פעילויות המשרד'!$D:$D,0))))</f>
        <v/>
      </c>
      <c r="L646" s="275" t="str">
        <f>IF($E646="","",IF($D646="","",INDEX('פעילויות המשרד'!L:L,MATCH($D646,'פעילויות המשרד'!$D:$D,0))))</f>
        <v/>
      </c>
      <c r="M646" s="275" t="str">
        <f>IF($E646="","",IF($D646="","",INDEX('פעילויות המשרד'!X:X,MATCH($D646,'פעילויות המשרד'!$D:$D,0))))</f>
        <v/>
      </c>
      <c r="N646" s="102"/>
      <c r="O646" s="102"/>
      <c r="P646" s="100"/>
      <c r="Q646" s="100"/>
      <c r="R646" s="98"/>
      <c r="S646" s="101"/>
      <c r="T646" s="99"/>
      <c r="U646" s="103"/>
      <c r="V646" s="99"/>
      <c r="W646" s="103"/>
      <c r="X646" s="99"/>
      <c r="Y646" s="103"/>
      <c r="Z646" s="99"/>
      <c r="AA646" s="103"/>
      <c r="AB646" s="99"/>
      <c r="AC646" s="103"/>
      <c r="AD646" s="121" t="str">
        <f t="shared" si="37"/>
        <v/>
      </c>
      <c r="AE646" s="17"/>
      <c r="AI646" s="26">
        <f>ROWS($AI$7:$AI645)</f>
        <v>639</v>
      </c>
      <c r="AJ646" s="85" t="str">
        <f>IF(OR($T646="",$G646=""),"",MAX($AJ$7:$AN645)+1)</f>
        <v/>
      </c>
      <c r="AK646" s="85" t="str">
        <f>IF(OR(V646="",$G646=""),"",MAX($AJ$7:$AN645,$AJ646:AJ646)+1)</f>
        <v/>
      </c>
      <c r="AL646" s="85" t="str">
        <f>IF(OR(X646="",$G646=""),"",MAX($AJ$7:$AN645,$AJ646:AK646)+1)</f>
        <v/>
      </c>
      <c r="AM646" s="85" t="str">
        <f>IF(OR(Z646="",$G646=""),"",MAX($AJ$7:$AN645,$AJ646:AL646)+1)</f>
        <v/>
      </c>
      <c r="AN646" s="85" t="str">
        <f>IF(OR(AB646="",$G646=""),"",MAX($AJ$7:$AN645,$AJ646:AM646)+1)</f>
        <v/>
      </c>
      <c r="AP646" s="85" t="str">
        <f>IF($G646="","",MAX($AP$7:$AP645)+1)</f>
        <v/>
      </c>
      <c r="AQ646" s="85" t="str">
        <f>IF($G646="","",IF($Q646="","",RANK($Q646,$Q$8:$Q$1000,1)+COUNTIFS($Q$8:$Q646,$Q646)-1))</f>
        <v/>
      </c>
      <c r="AR646" s="85" t="str">
        <f>IF($G646="","",IF($AW646="","",RANK($AW646,$AW$8:$AW$1000,1)+COUNTIFS($AW$8:$AW646,$AW646)-1))</f>
        <v/>
      </c>
      <c r="AS646" s="85" t="str">
        <f>IF($G646="","",IF($AX646="","",RANK($AX646,$AX$8:$AX$1000,1)+COUNTIFS($AX$8:$AX646,$AX646)-1))</f>
        <v/>
      </c>
      <c r="AU646" s="85" t="str">
        <f t="shared" si="38"/>
        <v/>
      </c>
      <c r="AW646" s="209" t="str">
        <f t="shared" ca="1" si="40"/>
        <v/>
      </c>
      <c r="AX646" s="209" t="str">
        <f t="shared" ca="1" si="39"/>
        <v/>
      </c>
    </row>
    <row r="647" spans="1:50">
      <c r="A647" s="20" t="str">
        <f>IF('יעדים משרדיים ותקשובים'!$E$7="","",'יעדים משרדיים ותקשובים'!$E$7)</f>
        <v>משרד ראש הממשלה</v>
      </c>
      <c r="B647" s="20" t="str">
        <f>IF('יעדים משרדיים ותקשובים'!$I$9="","",'יעדים משרדיים ותקשובים'!$I$9)</f>
        <v>pmo</v>
      </c>
      <c r="C647" s="26">
        <f>ROWS($C$7:$C646)</f>
        <v>640</v>
      </c>
      <c r="D647" s="26" t="str">
        <f>IF(E647="","",INDEX('פעילויות המשרד'!$D$8:$D$150,MATCH(E647,'פעילויות המשרד'!$E$8:$E$150,0)))</f>
        <v/>
      </c>
      <c r="E647" s="17"/>
      <c r="F647" s="26" t="str">
        <f>IF(G647="","",COUNTIFS($D$8:$D647,$D647))</f>
        <v/>
      </c>
      <c r="G647" s="344" t="str">
        <f>IF(OR($E647="",$H647=""),"",IFERROR(CONCATENATE($D647,".",COUNTIFS($D$8:$D647,$D647)),"טעות בהזנה"))</f>
        <v/>
      </c>
      <c r="H647" s="99"/>
      <c r="I647" s="275" t="str">
        <f>IF($E647="","",IF($D647="","",INDEX('פעילויות המשרד'!G:G,MATCH($D647,'פעילויות המשרד'!$D:$D,0))))</f>
        <v/>
      </c>
      <c r="J647" s="275" t="str">
        <f>IF($E647="","",IF($D647="","",INDEX('פעילויות המשרד'!H:H,MATCH($D647,'פעילויות המשרד'!$D:$D,0))))</f>
        <v/>
      </c>
      <c r="K647" s="275" t="str">
        <f>IF($E647="","",IF($D647="","",INDEX('פעילויות המשרד'!K:K,MATCH($D647,'פעילויות המשרד'!$D:$D,0))))</f>
        <v/>
      </c>
      <c r="L647" s="275" t="str">
        <f>IF($E647="","",IF($D647="","",INDEX('פעילויות המשרד'!L:L,MATCH($D647,'פעילויות המשרד'!$D:$D,0))))</f>
        <v/>
      </c>
      <c r="M647" s="275" t="str">
        <f>IF($E647="","",IF($D647="","",INDEX('פעילויות המשרד'!X:X,MATCH($D647,'פעילויות המשרד'!$D:$D,0))))</f>
        <v/>
      </c>
      <c r="N647" s="102"/>
      <c r="O647" s="102"/>
      <c r="P647" s="100"/>
      <c r="Q647" s="100"/>
      <c r="R647" s="98"/>
      <c r="S647" s="101"/>
      <c r="T647" s="99"/>
      <c r="U647" s="103"/>
      <c r="V647" s="99"/>
      <c r="W647" s="103"/>
      <c r="X647" s="99"/>
      <c r="Y647" s="103"/>
      <c r="Z647" s="99"/>
      <c r="AA647" s="103"/>
      <c r="AB647" s="99"/>
      <c r="AC647" s="103"/>
      <c r="AD647" s="121" t="str">
        <f t="shared" si="37"/>
        <v/>
      </c>
      <c r="AE647" s="17"/>
      <c r="AI647" s="26">
        <f>ROWS($AI$7:$AI646)</f>
        <v>640</v>
      </c>
      <c r="AJ647" s="85" t="str">
        <f>IF(OR($T647="",$G647=""),"",MAX($AJ$7:$AN646)+1)</f>
        <v/>
      </c>
      <c r="AK647" s="85" t="str">
        <f>IF(OR(V647="",$G647=""),"",MAX($AJ$7:$AN646,$AJ647:AJ647)+1)</f>
        <v/>
      </c>
      <c r="AL647" s="85" t="str">
        <f>IF(OR(X647="",$G647=""),"",MAX($AJ$7:$AN646,$AJ647:AK647)+1)</f>
        <v/>
      </c>
      <c r="AM647" s="85" t="str">
        <f>IF(OR(Z647="",$G647=""),"",MAX($AJ$7:$AN646,$AJ647:AL647)+1)</f>
        <v/>
      </c>
      <c r="AN647" s="85" t="str">
        <f>IF(OR(AB647="",$G647=""),"",MAX($AJ$7:$AN646,$AJ647:AM647)+1)</f>
        <v/>
      </c>
      <c r="AP647" s="85" t="str">
        <f>IF($G647="","",MAX($AP$7:$AP646)+1)</f>
        <v/>
      </c>
      <c r="AQ647" s="85" t="str">
        <f>IF($G647="","",IF($Q647="","",RANK($Q647,$Q$8:$Q$1000,1)+COUNTIFS($Q$8:$Q647,$Q647)-1))</f>
        <v/>
      </c>
      <c r="AR647" s="85" t="str">
        <f>IF($G647="","",IF($AW647="","",RANK($AW647,$AW$8:$AW$1000,1)+COUNTIFS($AW$8:$AW647,$AW647)-1))</f>
        <v/>
      </c>
      <c r="AS647" s="85" t="str">
        <f>IF($G647="","",IF($AX647="","",RANK($AX647,$AX$8:$AX$1000,1)+COUNTIFS($AX$8:$AX647,$AX647)-1))</f>
        <v/>
      </c>
      <c r="AU647" s="85" t="str">
        <f t="shared" si="38"/>
        <v/>
      </c>
      <c r="AW647" s="209" t="str">
        <f t="shared" ca="1" si="40"/>
        <v/>
      </c>
      <c r="AX647" s="209" t="str">
        <f t="shared" ca="1" si="39"/>
        <v/>
      </c>
    </row>
    <row r="648" spans="1:50">
      <c r="A648" s="20" t="str">
        <f>IF('יעדים משרדיים ותקשובים'!$E$7="","",'יעדים משרדיים ותקשובים'!$E$7)</f>
        <v>משרד ראש הממשלה</v>
      </c>
      <c r="B648" s="20" t="str">
        <f>IF('יעדים משרדיים ותקשובים'!$I$9="","",'יעדים משרדיים ותקשובים'!$I$9)</f>
        <v>pmo</v>
      </c>
      <c r="C648" s="26">
        <f>ROWS($C$7:$C647)</f>
        <v>641</v>
      </c>
      <c r="D648" s="26" t="str">
        <f>IF(E648="","",INDEX('פעילויות המשרד'!$D$8:$D$150,MATCH(E648,'פעילויות המשרד'!$E$8:$E$150,0)))</f>
        <v/>
      </c>
      <c r="E648" s="17"/>
      <c r="F648" s="26" t="str">
        <f>IF(G648="","",COUNTIFS($D$8:$D648,$D648))</f>
        <v/>
      </c>
      <c r="G648" s="344" t="str">
        <f>IF(OR($E648="",$H648=""),"",IFERROR(CONCATENATE($D648,".",COUNTIFS($D$8:$D648,$D648)),"טעות בהזנה"))</f>
        <v/>
      </c>
      <c r="H648" s="99"/>
      <c r="I648" s="275" t="str">
        <f>IF($E648="","",IF($D648="","",INDEX('פעילויות המשרד'!G:G,MATCH($D648,'פעילויות המשרד'!$D:$D,0))))</f>
        <v/>
      </c>
      <c r="J648" s="275" t="str">
        <f>IF($E648="","",IF($D648="","",INDEX('פעילויות המשרד'!H:H,MATCH($D648,'פעילויות המשרד'!$D:$D,0))))</f>
        <v/>
      </c>
      <c r="K648" s="275" t="str">
        <f>IF($E648="","",IF($D648="","",INDEX('פעילויות המשרד'!K:K,MATCH($D648,'פעילויות המשרד'!$D:$D,0))))</f>
        <v/>
      </c>
      <c r="L648" s="275" t="str">
        <f>IF($E648="","",IF($D648="","",INDEX('פעילויות המשרד'!L:L,MATCH($D648,'פעילויות המשרד'!$D:$D,0))))</f>
        <v/>
      </c>
      <c r="M648" s="275" t="str">
        <f>IF($E648="","",IF($D648="","",INDEX('פעילויות המשרד'!X:X,MATCH($D648,'פעילויות המשרד'!$D:$D,0))))</f>
        <v/>
      </c>
      <c r="N648" s="99"/>
      <c r="O648" s="99"/>
      <c r="P648" s="100"/>
      <c r="Q648" s="100"/>
      <c r="R648" s="98"/>
      <c r="S648" s="101"/>
      <c r="T648" s="99"/>
      <c r="U648" s="103"/>
      <c r="V648" s="99"/>
      <c r="W648" s="103"/>
      <c r="X648" s="99"/>
      <c r="Y648" s="103"/>
      <c r="Z648" s="99"/>
      <c r="AA648" s="103"/>
      <c r="AB648" s="99"/>
      <c r="AC648" s="103"/>
      <c r="AD648" s="121" t="str">
        <f t="shared" ref="AD648:AD711" si="41">IF($G648="","",IF(ISNUMBER(MATCH($U$3,$T648:$AC648,0)),"כן",""))</f>
        <v/>
      </c>
      <c r="AE648" s="92"/>
      <c r="AI648" s="26">
        <f>ROWS($AI$7:$AI647)</f>
        <v>641</v>
      </c>
      <c r="AJ648" s="85" t="str">
        <f>IF(OR($T648="",$G648=""),"",MAX($AJ$7:$AN647)+1)</f>
        <v/>
      </c>
      <c r="AK648" s="85" t="str">
        <f>IF(OR(V648="",$G648=""),"",MAX($AJ$7:$AN647,$AJ648:AJ648)+1)</f>
        <v/>
      </c>
      <c r="AL648" s="85" t="str">
        <f>IF(OR(X648="",$G648=""),"",MAX($AJ$7:$AN647,$AJ648:AK648)+1)</f>
        <v/>
      </c>
      <c r="AM648" s="85" t="str">
        <f>IF(OR(Z648="",$G648=""),"",MAX($AJ$7:$AN647,$AJ648:AL648)+1)</f>
        <v/>
      </c>
      <c r="AN648" s="85" t="str">
        <f>IF(OR(AB648="",$G648=""),"",MAX($AJ$7:$AN647,$AJ648:AM648)+1)</f>
        <v/>
      </c>
      <c r="AP648" s="85" t="str">
        <f>IF($G648="","",MAX($AP$7:$AP647)+1)</f>
        <v/>
      </c>
      <c r="AQ648" s="85" t="str">
        <f>IF($G648="","",IF($Q648="","",RANK($Q648,$Q$8:$Q$1000,1)+COUNTIFS($Q$8:$Q648,$Q648)-1))</f>
        <v/>
      </c>
      <c r="AR648" s="85" t="str">
        <f>IF($G648="","",IF($AW648="","",RANK($AW648,$AW$8:$AW$1000,1)+COUNTIFS($AW$8:$AW648,$AW648)-1))</f>
        <v/>
      </c>
      <c r="AS648" s="85" t="str">
        <f>IF($G648="","",IF($AX648="","",RANK($AX648,$AX$8:$AX$1000,1)+COUNTIFS($AX$8:$AX648,$AX648)-1))</f>
        <v/>
      </c>
      <c r="AU648" s="85" t="str">
        <f t="shared" ref="AU648:AU711" si="42">IF(INDEX($AP648:$AS648,,MATCH($AU$7,סינון_תוצרים,0))="","",INDEX($AP648:$AS648,,MATCH($AU$7,סינון_תוצרים,0)))</f>
        <v/>
      </c>
      <c r="AW648" s="209" t="str">
        <f ca="1">IF($G648="","",IF($Q648="","",IF(AND($S648&lt;1,$Q648&lt;TODAY()),$Q648,"")))</f>
        <v/>
      </c>
      <c r="AX648" s="209" t="str">
        <f t="shared" ca="1" si="39"/>
        <v/>
      </c>
    </row>
    <row r="649" spans="1:50">
      <c r="A649" s="20" t="str">
        <f>IF('יעדים משרדיים ותקשובים'!$E$7="","",'יעדים משרדיים ותקשובים'!$E$7)</f>
        <v>משרד ראש הממשלה</v>
      </c>
      <c r="B649" s="20" t="str">
        <f>IF('יעדים משרדיים ותקשובים'!$I$9="","",'יעדים משרדיים ותקשובים'!$I$9)</f>
        <v>pmo</v>
      </c>
      <c r="C649" s="26">
        <f>ROWS($C$7:$C648)</f>
        <v>642</v>
      </c>
      <c r="D649" s="26" t="str">
        <f>IF(E649="","",INDEX('פעילויות המשרד'!$D$8:$D$150,MATCH(E649,'פעילויות המשרד'!$E$8:$E$150,0)))</f>
        <v/>
      </c>
      <c r="E649" s="17"/>
      <c r="F649" s="26" t="str">
        <f>IF(G649="","",COUNTIFS($D$8:$D649,$D649))</f>
        <v/>
      </c>
      <c r="G649" s="344" t="str">
        <f>IF(OR($E649="",$H649=""),"",IFERROR(CONCATENATE($D649,".",COUNTIFS($D$8:$D649,$D649)),"טעות בהזנה"))</f>
        <v/>
      </c>
      <c r="H649" s="99"/>
      <c r="I649" s="275" t="str">
        <f>IF($E649="","",IF($D649="","",INDEX('פעילויות המשרד'!G:G,MATCH($D649,'פעילויות המשרד'!$D:$D,0))))</f>
        <v/>
      </c>
      <c r="J649" s="275" t="str">
        <f>IF($E649="","",IF($D649="","",INDEX('פעילויות המשרד'!H:H,MATCH($D649,'פעילויות המשרד'!$D:$D,0))))</f>
        <v/>
      </c>
      <c r="K649" s="275" t="str">
        <f>IF($E649="","",IF($D649="","",INDEX('פעילויות המשרד'!K:K,MATCH($D649,'פעילויות המשרד'!$D:$D,0))))</f>
        <v/>
      </c>
      <c r="L649" s="275" t="str">
        <f>IF($E649="","",IF($D649="","",INDEX('פעילויות המשרד'!L:L,MATCH($D649,'פעילויות המשרד'!$D:$D,0))))</f>
        <v/>
      </c>
      <c r="M649" s="275" t="str">
        <f>IF($E649="","",IF($D649="","",INDEX('פעילויות המשרד'!X:X,MATCH($D649,'פעילויות המשרד'!$D:$D,0))))</f>
        <v/>
      </c>
      <c r="N649" s="99"/>
      <c r="O649" s="99"/>
      <c r="P649" s="100"/>
      <c r="Q649" s="100"/>
      <c r="R649" s="98"/>
      <c r="S649" s="101"/>
      <c r="T649" s="99"/>
      <c r="U649" s="103"/>
      <c r="V649" s="99"/>
      <c r="W649" s="103"/>
      <c r="X649" s="99"/>
      <c r="Y649" s="103"/>
      <c r="Z649" s="99"/>
      <c r="AA649" s="103"/>
      <c r="AB649" s="99"/>
      <c r="AC649" s="103"/>
      <c r="AD649" s="121" t="str">
        <f t="shared" si="41"/>
        <v/>
      </c>
      <c r="AE649" s="92"/>
      <c r="AI649" s="26">
        <f>ROWS($AI$7:$AI648)</f>
        <v>642</v>
      </c>
      <c r="AJ649" s="85" t="str">
        <f>IF(OR($T649="",$G649=""),"",MAX($AJ$7:$AN648)+1)</f>
        <v/>
      </c>
      <c r="AK649" s="85" t="str">
        <f>IF(OR(V649="",$G649=""),"",MAX($AJ$7:$AN648,$AJ649:AJ649)+1)</f>
        <v/>
      </c>
      <c r="AL649" s="85" t="str">
        <f>IF(OR(X649="",$G649=""),"",MAX($AJ$7:$AN648,$AJ649:AK649)+1)</f>
        <v/>
      </c>
      <c r="AM649" s="85" t="str">
        <f>IF(OR(Z649="",$G649=""),"",MAX($AJ$7:$AN648,$AJ649:AL649)+1)</f>
        <v/>
      </c>
      <c r="AN649" s="85" t="str">
        <f>IF(OR(AB649="",$G649=""),"",MAX($AJ$7:$AN648,$AJ649:AM649)+1)</f>
        <v/>
      </c>
      <c r="AP649" s="85" t="str">
        <f>IF($G649="","",MAX($AP$7:$AP648)+1)</f>
        <v/>
      </c>
      <c r="AQ649" s="85" t="str">
        <f>IF($G649="","",IF($Q649="","",RANK($Q649,$Q$8:$Q$1000,1)+COUNTIFS($Q$8:$Q649,$Q649)-1))</f>
        <v/>
      </c>
      <c r="AR649" s="85" t="str">
        <f>IF($G649="","",IF($AW649="","",RANK($AW649,$AW$8:$AW$1000,1)+COUNTIFS($AW$8:$AW649,$AW649)-1))</f>
        <v/>
      </c>
      <c r="AS649" s="85" t="str">
        <f>IF($G649="","",IF($AX649="","",RANK($AX649,$AX$8:$AX$1000,1)+COUNTIFS($AX$8:$AX649,$AX649)-1))</f>
        <v/>
      </c>
      <c r="AU649" s="85" t="str">
        <f t="shared" si="42"/>
        <v/>
      </c>
      <c r="AW649" s="209" t="str">
        <f ca="1">IF($G649="","",IF($Q649="","",IF(AND($S649&lt;1,$Q649&lt;TODAY()),$Q649,"")))</f>
        <v/>
      </c>
      <c r="AX649" s="209" t="str">
        <f t="shared" ref="AX649:AX712" ca="1" si="43">IF($G649="","",IF($P649="","",IF(AND(OR($S649="",$S649=0),$P649&lt;TODAY()),$P649,"")))</f>
        <v/>
      </c>
    </row>
    <row r="650" spans="1:50">
      <c r="A650" s="20" t="str">
        <f>IF('יעדים משרדיים ותקשובים'!$E$7="","",'יעדים משרדיים ותקשובים'!$E$7)</f>
        <v>משרד ראש הממשלה</v>
      </c>
      <c r="B650" s="20" t="str">
        <f>IF('יעדים משרדיים ותקשובים'!$I$9="","",'יעדים משרדיים ותקשובים'!$I$9)</f>
        <v>pmo</v>
      </c>
      <c r="C650" s="26">
        <f>ROWS($C$7:$C649)</f>
        <v>643</v>
      </c>
      <c r="D650" s="26" t="str">
        <f>IF(E650="","",INDEX('פעילויות המשרד'!$D$8:$D$150,MATCH(E650,'פעילויות המשרד'!$E$8:$E$150,0)))</f>
        <v/>
      </c>
      <c r="E650" s="17"/>
      <c r="F650" s="26" t="str">
        <f>IF(G650="","",COUNTIFS($D$8:$D650,$D650))</f>
        <v/>
      </c>
      <c r="G650" s="344" t="str">
        <f>IF(OR($E650="",$H650=""),"",IFERROR(CONCATENATE($D650,".",COUNTIFS($D$8:$D650,$D650)),"טעות בהזנה"))</f>
        <v/>
      </c>
      <c r="H650" s="99"/>
      <c r="I650" s="275" t="str">
        <f>IF($E650="","",IF($D650="","",INDEX('פעילויות המשרד'!G:G,MATCH($D650,'פעילויות המשרד'!$D:$D,0))))</f>
        <v/>
      </c>
      <c r="J650" s="275" t="str">
        <f>IF($E650="","",IF($D650="","",INDEX('פעילויות המשרד'!H:H,MATCH($D650,'פעילויות המשרד'!$D:$D,0))))</f>
        <v/>
      </c>
      <c r="K650" s="275" t="str">
        <f>IF($E650="","",IF($D650="","",INDEX('פעילויות המשרד'!K:K,MATCH($D650,'פעילויות המשרד'!$D:$D,0))))</f>
        <v/>
      </c>
      <c r="L650" s="275" t="str">
        <f>IF($E650="","",IF($D650="","",INDEX('פעילויות המשרד'!L:L,MATCH($D650,'פעילויות המשרד'!$D:$D,0))))</f>
        <v/>
      </c>
      <c r="M650" s="275" t="str">
        <f>IF($E650="","",IF($D650="","",INDEX('פעילויות המשרד'!X:X,MATCH($D650,'פעילויות המשרד'!$D:$D,0))))</f>
        <v/>
      </c>
      <c r="N650" s="99"/>
      <c r="O650" s="99"/>
      <c r="P650" s="100"/>
      <c r="Q650" s="100"/>
      <c r="R650" s="98"/>
      <c r="S650" s="101"/>
      <c r="T650" s="99"/>
      <c r="U650" s="103"/>
      <c r="V650" s="99"/>
      <c r="W650" s="103"/>
      <c r="X650" s="99"/>
      <c r="Y650" s="103"/>
      <c r="Z650" s="99"/>
      <c r="AA650" s="103"/>
      <c r="AB650" s="99"/>
      <c r="AC650" s="103"/>
      <c r="AD650" s="121" t="str">
        <f t="shared" si="41"/>
        <v/>
      </c>
      <c r="AE650" s="92"/>
      <c r="AI650" s="26">
        <f>ROWS($AI$7:$AI649)</f>
        <v>643</v>
      </c>
      <c r="AJ650" s="85" t="str">
        <f>IF(OR($T650="",$G650=""),"",MAX($AJ$7:$AN649)+1)</f>
        <v/>
      </c>
      <c r="AK650" s="85" t="str">
        <f>IF(OR(V650="",$G650=""),"",MAX($AJ$7:$AN649,$AJ650:AJ650)+1)</f>
        <v/>
      </c>
      <c r="AL650" s="85" t="str">
        <f>IF(OR(X650="",$G650=""),"",MAX($AJ$7:$AN649,$AJ650:AK650)+1)</f>
        <v/>
      </c>
      <c r="AM650" s="85" t="str">
        <f>IF(OR(Z650="",$G650=""),"",MAX($AJ$7:$AN649,$AJ650:AL650)+1)</f>
        <v/>
      </c>
      <c r="AN650" s="85" t="str">
        <f>IF(OR(AB650="",$G650=""),"",MAX($AJ$7:$AN649,$AJ650:AM650)+1)</f>
        <v/>
      </c>
      <c r="AP650" s="85" t="str">
        <f>IF($G650="","",MAX($AP$7:$AP649)+1)</f>
        <v/>
      </c>
      <c r="AQ650" s="85" t="str">
        <f>IF($G650="","",IF($Q650="","",RANK($Q650,$Q$8:$Q$1000,1)+COUNTIFS($Q$8:$Q650,$Q650)-1))</f>
        <v/>
      </c>
      <c r="AR650" s="85" t="str">
        <f>IF($G650="","",IF($AW650="","",RANK($AW650,$AW$8:$AW$1000,1)+COUNTIFS($AW$8:$AW650,$AW650)-1))</f>
        <v/>
      </c>
      <c r="AS650" s="85" t="str">
        <f>IF($G650="","",IF($AX650="","",RANK($AX650,$AX$8:$AX$1000,1)+COUNTIFS($AX$8:$AX650,$AX650)-1))</f>
        <v/>
      </c>
      <c r="AU650" s="85" t="str">
        <f t="shared" si="42"/>
        <v/>
      </c>
      <c r="AW650" s="209" t="str">
        <f ca="1">IF($G650="","",IF($Q650="","",IF(AND($S650&lt;1,$Q650&lt;TODAY()),$Q650,"")))</f>
        <v/>
      </c>
      <c r="AX650" s="209" t="str">
        <f t="shared" ca="1" si="43"/>
        <v/>
      </c>
    </row>
    <row r="651" spans="1:50">
      <c r="A651" s="20" t="str">
        <f>IF('יעדים משרדיים ותקשובים'!$E$7="","",'יעדים משרדיים ותקשובים'!$E$7)</f>
        <v>משרד ראש הממשלה</v>
      </c>
      <c r="B651" s="20" t="str">
        <f>IF('יעדים משרדיים ותקשובים'!$I$9="","",'יעדים משרדיים ותקשובים'!$I$9)</f>
        <v>pmo</v>
      </c>
      <c r="C651" s="26">
        <f>ROWS($C$7:$C650)</f>
        <v>644</v>
      </c>
      <c r="D651" s="26" t="str">
        <f>IF(E651="","",INDEX('פעילויות המשרד'!$D$8:$D$150,MATCH(E651,'פעילויות המשרד'!$E$8:$E$150,0)))</f>
        <v/>
      </c>
      <c r="E651" s="17"/>
      <c r="F651" s="26" t="str">
        <f>IF(G651="","",COUNTIFS($D$8:$D651,$D651))</f>
        <v/>
      </c>
      <c r="G651" s="344" t="str">
        <f>IF(OR($E651="",$H651=""),"",IFERROR(CONCATENATE($D651,".",COUNTIFS($D$8:$D651,$D651)),"טעות בהזנה"))</f>
        <v/>
      </c>
      <c r="H651" s="99"/>
      <c r="I651" s="275" t="str">
        <f>IF($E651="","",IF($D651="","",INDEX('פעילויות המשרד'!G:G,MATCH($D651,'פעילויות המשרד'!$D:$D,0))))</f>
        <v/>
      </c>
      <c r="J651" s="275" t="str">
        <f>IF($E651="","",IF($D651="","",INDEX('פעילויות המשרד'!H:H,MATCH($D651,'פעילויות המשרד'!$D:$D,0))))</f>
        <v/>
      </c>
      <c r="K651" s="275" t="str">
        <f>IF($E651="","",IF($D651="","",INDEX('פעילויות המשרד'!K:K,MATCH($D651,'פעילויות המשרד'!$D:$D,0))))</f>
        <v/>
      </c>
      <c r="L651" s="275" t="str">
        <f>IF($E651="","",IF($D651="","",INDEX('פעילויות המשרד'!L:L,MATCH($D651,'פעילויות המשרד'!$D:$D,0))))</f>
        <v/>
      </c>
      <c r="M651" s="275" t="str">
        <f>IF($E651="","",IF($D651="","",INDEX('פעילויות המשרד'!X:X,MATCH($D651,'פעילויות המשרד'!$D:$D,0))))</f>
        <v/>
      </c>
      <c r="N651" s="102"/>
      <c r="O651" s="102"/>
      <c r="P651" s="100"/>
      <c r="Q651" s="100"/>
      <c r="R651" s="98"/>
      <c r="S651" s="101"/>
      <c r="T651" s="99"/>
      <c r="U651" s="103"/>
      <c r="V651" s="99"/>
      <c r="W651" s="103"/>
      <c r="X651" s="99"/>
      <c r="Y651" s="103"/>
      <c r="Z651" s="99"/>
      <c r="AA651" s="103"/>
      <c r="AB651" s="99"/>
      <c r="AC651" s="103"/>
      <c r="AD651" s="121" t="str">
        <f t="shared" si="41"/>
        <v/>
      </c>
      <c r="AE651" s="17"/>
      <c r="AI651" s="26">
        <f>ROWS($AI$7:$AI650)</f>
        <v>644</v>
      </c>
      <c r="AJ651" s="85" t="str">
        <f>IF(OR($T651="",$G651=""),"",MAX($AJ$7:$AN650)+1)</f>
        <v/>
      </c>
      <c r="AK651" s="85" t="str">
        <f>IF(OR(V651="",$G651=""),"",MAX($AJ$7:$AN650,$AJ651:AJ651)+1)</f>
        <v/>
      </c>
      <c r="AL651" s="85" t="str">
        <f>IF(OR(X651="",$G651=""),"",MAX($AJ$7:$AN650,$AJ651:AK651)+1)</f>
        <v/>
      </c>
      <c r="AM651" s="85" t="str">
        <f>IF(OR(Z651="",$G651=""),"",MAX($AJ$7:$AN650,$AJ651:AL651)+1)</f>
        <v/>
      </c>
      <c r="AN651" s="85" t="str">
        <f>IF(OR(AB651="",$G651=""),"",MAX($AJ$7:$AN650,$AJ651:AM651)+1)</f>
        <v/>
      </c>
      <c r="AP651" s="85" t="str">
        <f>IF($G651="","",MAX($AP$7:$AP650)+1)</f>
        <v/>
      </c>
      <c r="AQ651" s="85" t="str">
        <f>IF($G651="","",IF($Q651="","",RANK($Q651,$Q$8:$Q$1000,1)+COUNTIFS($Q$8:$Q651,$Q651)-1))</f>
        <v/>
      </c>
      <c r="AR651" s="85" t="str">
        <f>IF($G651="","",IF($AW651="","",RANK($AW651,$AW$8:$AW$1000,1)+COUNTIFS($AW$8:$AW651,$AW651)-1))</f>
        <v/>
      </c>
      <c r="AS651" s="85" t="str">
        <f>IF($G651="","",IF($AX651="","",RANK($AX651,$AX$8:$AX$1000,1)+COUNTIFS($AX$8:$AX651,$AX651)-1))</f>
        <v/>
      </c>
      <c r="AU651" s="85" t="str">
        <f t="shared" si="42"/>
        <v/>
      </c>
      <c r="AW651" s="209" t="str">
        <f ca="1">IF($G651="","",IF($Q651="","",IF(AND($S651&lt;1,$Q651&lt;TODAY()),$Q651,"")))</f>
        <v/>
      </c>
      <c r="AX651" s="209" t="str">
        <f t="shared" ca="1" si="43"/>
        <v/>
      </c>
    </row>
    <row r="652" spans="1:50">
      <c r="A652" s="20" t="str">
        <f>IF('יעדים משרדיים ותקשובים'!$E$7="","",'יעדים משרדיים ותקשובים'!$E$7)</f>
        <v>משרד ראש הממשלה</v>
      </c>
      <c r="B652" s="20" t="str">
        <f>IF('יעדים משרדיים ותקשובים'!$I$9="","",'יעדים משרדיים ותקשובים'!$I$9)</f>
        <v>pmo</v>
      </c>
      <c r="C652" s="26">
        <f>ROWS($C$7:$C651)</f>
        <v>645</v>
      </c>
      <c r="D652" s="26" t="str">
        <f>IF(E652="","",INDEX('פעילויות המשרד'!$D$8:$D$150,MATCH(E652,'פעילויות המשרד'!$E$8:$E$150,0)))</f>
        <v/>
      </c>
      <c r="E652" s="17"/>
      <c r="F652" s="26" t="str">
        <f>IF(G652="","",COUNTIFS($D$8:$D652,$D652))</f>
        <v/>
      </c>
      <c r="G652" s="344" t="str">
        <f>IF(OR($E652="",$H652=""),"",IFERROR(CONCATENATE($D652,".",COUNTIFS($D$8:$D652,$D652)),"טעות בהזנה"))</f>
        <v/>
      </c>
      <c r="H652" s="99"/>
      <c r="I652" s="275" t="str">
        <f>IF($E652="","",IF($D652="","",INDEX('פעילויות המשרד'!G:G,MATCH($D652,'פעילויות המשרד'!$D:$D,0))))</f>
        <v/>
      </c>
      <c r="J652" s="275" t="str">
        <f>IF($E652="","",IF($D652="","",INDEX('פעילויות המשרד'!H:H,MATCH($D652,'פעילויות המשרד'!$D:$D,0))))</f>
        <v/>
      </c>
      <c r="K652" s="275" t="str">
        <f>IF($E652="","",IF($D652="","",INDEX('פעילויות המשרד'!K:K,MATCH($D652,'פעילויות המשרד'!$D:$D,0))))</f>
        <v/>
      </c>
      <c r="L652" s="275" t="str">
        <f>IF($E652="","",IF($D652="","",INDEX('פעילויות המשרד'!L:L,MATCH($D652,'פעילויות המשרד'!$D:$D,0))))</f>
        <v/>
      </c>
      <c r="M652" s="275" t="str">
        <f>IF($E652="","",IF($D652="","",INDEX('פעילויות המשרד'!X:X,MATCH($D652,'פעילויות המשרד'!$D:$D,0))))</f>
        <v/>
      </c>
      <c r="N652" s="102"/>
      <c r="O652" s="102"/>
      <c r="P652" s="100"/>
      <c r="Q652" s="100"/>
      <c r="R652" s="98"/>
      <c r="S652" s="101"/>
      <c r="T652" s="99"/>
      <c r="U652" s="103"/>
      <c r="V652" s="99"/>
      <c r="W652" s="103"/>
      <c r="X652" s="99"/>
      <c r="Y652" s="103"/>
      <c r="Z652" s="99"/>
      <c r="AA652" s="103"/>
      <c r="AB652" s="99"/>
      <c r="AC652" s="103"/>
      <c r="AD652" s="121" t="str">
        <f t="shared" si="41"/>
        <v/>
      </c>
      <c r="AE652" s="17"/>
      <c r="AI652" s="26">
        <f>ROWS($AI$7:$AI651)</f>
        <v>645</v>
      </c>
      <c r="AJ652" s="85" t="str">
        <f>IF(OR($T652="",$G652=""),"",MAX($AJ$7:$AN651)+1)</f>
        <v/>
      </c>
      <c r="AK652" s="85" t="str">
        <f>IF(OR(V652="",$G652=""),"",MAX($AJ$7:$AN651,$AJ652:AJ652)+1)</f>
        <v/>
      </c>
      <c r="AL652" s="85" t="str">
        <f>IF(OR(X652="",$G652=""),"",MAX($AJ$7:$AN651,$AJ652:AK652)+1)</f>
        <v/>
      </c>
      <c r="AM652" s="85" t="str">
        <f>IF(OR(Z652="",$G652=""),"",MAX($AJ$7:$AN651,$AJ652:AL652)+1)</f>
        <v/>
      </c>
      <c r="AN652" s="85" t="str">
        <f>IF(OR(AB652="",$G652=""),"",MAX($AJ$7:$AN651,$AJ652:AM652)+1)</f>
        <v/>
      </c>
      <c r="AP652" s="85" t="str">
        <f>IF($G652="","",MAX($AP$7:$AP651)+1)</f>
        <v/>
      </c>
      <c r="AQ652" s="85" t="str">
        <f>IF($G652="","",IF($Q652="","",RANK($Q652,$Q$8:$Q$1000,1)+COUNTIFS($Q$8:$Q652,$Q652)-1))</f>
        <v/>
      </c>
      <c r="AR652" s="85" t="str">
        <f>IF($G652="","",IF($AW652="","",RANK($AW652,$AW$8:$AW$1000,1)+COUNTIFS($AW$8:$AW652,$AW652)-1))</f>
        <v/>
      </c>
      <c r="AS652" s="85" t="str">
        <f>IF($G652="","",IF($AX652="","",RANK($AX652,$AX$8:$AX$1000,1)+COUNTIFS($AX$8:$AX652,$AX652)-1))</f>
        <v/>
      </c>
      <c r="AU652" s="85" t="str">
        <f t="shared" si="42"/>
        <v/>
      </c>
      <c r="AW652" s="209" t="str">
        <f ca="1">IF($G652="","",IF($Q652="","",IF(AND($S652&lt;1,$Q652&lt;TODAY()),$Q652,"")))</f>
        <v/>
      </c>
      <c r="AX652" s="209" t="str">
        <f t="shared" ca="1" si="43"/>
        <v/>
      </c>
    </row>
    <row r="653" spans="1:50">
      <c r="A653" s="20" t="str">
        <f>IF('יעדים משרדיים ותקשובים'!$E$7="","",'יעדים משרדיים ותקשובים'!$E$7)</f>
        <v>משרד ראש הממשלה</v>
      </c>
      <c r="B653" s="20" t="str">
        <f>IF('יעדים משרדיים ותקשובים'!$I$9="","",'יעדים משרדיים ותקשובים'!$I$9)</f>
        <v>pmo</v>
      </c>
      <c r="C653" s="26">
        <f>ROWS($C$7:$C652)</f>
        <v>646</v>
      </c>
      <c r="D653" s="26" t="str">
        <f>IF(E653="","",INDEX('פעילויות המשרד'!$D$8:$D$150,MATCH(E653,'פעילויות המשרד'!$E$8:$E$150,0)))</f>
        <v/>
      </c>
      <c r="E653" s="17"/>
      <c r="F653" s="26" t="str">
        <f>IF(G653="","",COUNTIFS($D$8:$D653,$D653))</f>
        <v/>
      </c>
      <c r="G653" s="344" t="str">
        <f>IF(OR($E653="",$H653=""),"",IFERROR(CONCATENATE($D653,".",COUNTIFS($D$8:$D653,$D653)),"טעות בהזנה"))</f>
        <v/>
      </c>
      <c r="H653" s="99"/>
      <c r="I653" s="275" t="str">
        <f>IF($E653="","",IF($D653="","",INDEX('פעילויות המשרד'!G:G,MATCH($D653,'פעילויות המשרד'!$D:$D,0))))</f>
        <v/>
      </c>
      <c r="J653" s="275" t="str">
        <f>IF($E653="","",IF($D653="","",INDEX('פעילויות המשרד'!H:H,MATCH($D653,'פעילויות המשרד'!$D:$D,0))))</f>
        <v/>
      </c>
      <c r="K653" s="275" t="str">
        <f>IF($E653="","",IF($D653="","",INDEX('פעילויות המשרד'!K:K,MATCH($D653,'פעילויות המשרד'!$D:$D,0))))</f>
        <v/>
      </c>
      <c r="L653" s="275" t="str">
        <f>IF($E653="","",IF($D653="","",INDEX('פעילויות המשרד'!L:L,MATCH($D653,'פעילויות המשרד'!$D:$D,0))))</f>
        <v/>
      </c>
      <c r="M653" s="275" t="str">
        <f>IF($E653="","",IF($D653="","",INDEX('פעילויות המשרד'!X:X,MATCH($D653,'פעילויות המשרד'!$D:$D,0))))</f>
        <v/>
      </c>
      <c r="N653" s="102"/>
      <c r="O653" s="102"/>
      <c r="P653" s="100"/>
      <c r="Q653" s="100"/>
      <c r="R653" s="98"/>
      <c r="S653" s="101"/>
      <c r="T653" s="99"/>
      <c r="U653" s="103"/>
      <c r="V653" s="99"/>
      <c r="W653" s="103"/>
      <c r="X653" s="99"/>
      <c r="Y653" s="103"/>
      <c r="Z653" s="99"/>
      <c r="AA653" s="103"/>
      <c r="AB653" s="99"/>
      <c r="AC653" s="103"/>
      <c r="AD653" s="121" t="str">
        <f t="shared" si="41"/>
        <v/>
      </c>
      <c r="AE653" s="17"/>
      <c r="AI653" s="26">
        <f>ROWS($AI$7:$AI652)</f>
        <v>646</v>
      </c>
      <c r="AJ653" s="85" t="str">
        <f>IF(OR($T653="",$G653=""),"",MAX($AJ$7:$AN652)+1)</f>
        <v/>
      </c>
      <c r="AK653" s="85" t="str">
        <f>IF(OR(V653="",$G653=""),"",MAX($AJ$7:$AN652,$AJ653:AJ653)+1)</f>
        <v/>
      </c>
      <c r="AL653" s="85" t="str">
        <f>IF(OR(X653="",$G653=""),"",MAX($AJ$7:$AN652,$AJ653:AK653)+1)</f>
        <v/>
      </c>
      <c r="AM653" s="85" t="str">
        <f>IF(OR(Z653="",$G653=""),"",MAX($AJ$7:$AN652,$AJ653:AL653)+1)</f>
        <v/>
      </c>
      <c r="AN653" s="85" t="str">
        <f>IF(OR(AB653="",$G653=""),"",MAX($AJ$7:$AN652,$AJ653:AM653)+1)</f>
        <v/>
      </c>
      <c r="AP653" s="85" t="str">
        <f>IF($G653="","",MAX($AP$7:$AP652)+1)</f>
        <v/>
      </c>
      <c r="AQ653" s="85" t="str">
        <f>IF($G653="","",IF($Q653="","",RANK($Q653,$Q$8:$Q$1000,1)+COUNTIFS($Q$8:$Q653,$Q653)-1))</f>
        <v/>
      </c>
      <c r="AR653" s="85" t="str">
        <f>IF($G653="","",IF($AW653="","",RANK($AW653,$AW$8:$AW$1000,1)+COUNTIFS($AW$8:$AW653,$AW653)-1))</f>
        <v/>
      </c>
      <c r="AS653" s="85" t="str">
        <f>IF($G653="","",IF($AX653="","",RANK($AX653,$AX$8:$AX$1000,1)+COUNTIFS($AX$8:$AX653,$AX653)-1))</f>
        <v/>
      </c>
      <c r="AU653" s="85" t="str">
        <f t="shared" si="42"/>
        <v/>
      </c>
      <c r="AW653" s="209" t="str">
        <f t="shared" ref="AW653:AW716" ca="1" si="44">IF($G653="","",IF($Q653="","",IF(AND($S653&lt;1,$Q663&gt;TODAY()),$Q653,"")))</f>
        <v/>
      </c>
      <c r="AX653" s="209" t="str">
        <f t="shared" ca="1" si="43"/>
        <v/>
      </c>
    </row>
    <row r="654" spans="1:50">
      <c r="A654" s="20" t="str">
        <f>IF('יעדים משרדיים ותקשובים'!$E$7="","",'יעדים משרדיים ותקשובים'!$E$7)</f>
        <v>משרד ראש הממשלה</v>
      </c>
      <c r="B654" s="20" t="str">
        <f>IF('יעדים משרדיים ותקשובים'!$I$9="","",'יעדים משרדיים ותקשובים'!$I$9)</f>
        <v>pmo</v>
      </c>
      <c r="C654" s="26">
        <f>ROWS($C$7:$C653)</f>
        <v>647</v>
      </c>
      <c r="D654" s="26" t="str">
        <f>IF(E654="","",INDEX('פעילויות המשרד'!$D$8:$D$150,MATCH(E654,'פעילויות המשרד'!$E$8:$E$150,0)))</f>
        <v/>
      </c>
      <c r="E654" s="17"/>
      <c r="F654" s="26" t="str">
        <f>IF(G654="","",COUNTIFS($D$8:$D654,$D654))</f>
        <v/>
      </c>
      <c r="G654" s="344" t="str">
        <f>IF(OR($E654="",$H654=""),"",IFERROR(CONCATENATE($D654,".",COUNTIFS($D$8:$D654,$D654)),"טעות בהזנה"))</f>
        <v/>
      </c>
      <c r="H654" s="99"/>
      <c r="I654" s="275" t="str">
        <f>IF($E654="","",IF($D654="","",INDEX('פעילויות המשרד'!G:G,MATCH($D654,'פעילויות המשרד'!$D:$D,0))))</f>
        <v/>
      </c>
      <c r="J654" s="275" t="str">
        <f>IF($E654="","",IF($D654="","",INDEX('פעילויות המשרד'!H:H,MATCH($D654,'פעילויות המשרד'!$D:$D,0))))</f>
        <v/>
      </c>
      <c r="K654" s="275" t="str">
        <f>IF($E654="","",IF($D654="","",INDEX('פעילויות המשרד'!K:K,MATCH($D654,'פעילויות המשרד'!$D:$D,0))))</f>
        <v/>
      </c>
      <c r="L654" s="275" t="str">
        <f>IF($E654="","",IF($D654="","",INDEX('פעילויות המשרד'!L:L,MATCH($D654,'פעילויות המשרד'!$D:$D,0))))</f>
        <v/>
      </c>
      <c r="M654" s="275" t="str">
        <f>IF($E654="","",IF($D654="","",INDEX('פעילויות המשרד'!X:X,MATCH($D654,'פעילויות המשרד'!$D:$D,0))))</f>
        <v/>
      </c>
      <c r="N654" s="102"/>
      <c r="O654" s="102"/>
      <c r="P654" s="100"/>
      <c r="Q654" s="100"/>
      <c r="R654" s="98"/>
      <c r="S654" s="101"/>
      <c r="T654" s="99"/>
      <c r="U654" s="103"/>
      <c r="V654" s="99"/>
      <c r="W654" s="103"/>
      <c r="X654" s="99"/>
      <c r="Y654" s="103"/>
      <c r="Z654" s="99"/>
      <c r="AA654" s="103"/>
      <c r="AB654" s="99"/>
      <c r="AC654" s="103"/>
      <c r="AD654" s="121" t="str">
        <f t="shared" si="41"/>
        <v/>
      </c>
      <c r="AE654" s="17"/>
      <c r="AI654" s="26">
        <f>ROWS($AI$7:$AI653)</f>
        <v>647</v>
      </c>
      <c r="AJ654" s="85" t="str">
        <f>IF(OR($T654="",$G654=""),"",MAX($AJ$7:$AN653)+1)</f>
        <v/>
      </c>
      <c r="AK654" s="85" t="str">
        <f>IF(OR(V654="",$G654=""),"",MAX($AJ$7:$AN653,$AJ654:AJ654)+1)</f>
        <v/>
      </c>
      <c r="AL654" s="85" t="str">
        <f>IF(OR(X654="",$G654=""),"",MAX($AJ$7:$AN653,$AJ654:AK654)+1)</f>
        <v/>
      </c>
      <c r="AM654" s="85" t="str">
        <f>IF(OR(Z654="",$G654=""),"",MAX($AJ$7:$AN653,$AJ654:AL654)+1)</f>
        <v/>
      </c>
      <c r="AN654" s="85" t="str">
        <f>IF(OR(AB654="",$G654=""),"",MAX($AJ$7:$AN653,$AJ654:AM654)+1)</f>
        <v/>
      </c>
      <c r="AP654" s="85" t="str">
        <f>IF($G654="","",MAX($AP$7:$AP653)+1)</f>
        <v/>
      </c>
      <c r="AQ654" s="85" t="str">
        <f>IF($G654="","",IF($Q654="","",RANK($Q654,$Q$8:$Q$1000,1)+COUNTIFS($Q$8:$Q654,$Q654)-1))</f>
        <v/>
      </c>
      <c r="AR654" s="85" t="str">
        <f>IF($G654="","",IF($AW654="","",RANK($AW654,$AW$8:$AW$1000,1)+COUNTIFS($AW$8:$AW654,$AW654)-1))</f>
        <v/>
      </c>
      <c r="AS654" s="85" t="str">
        <f>IF($G654="","",IF($AX654="","",RANK($AX654,$AX$8:$AX$1000,1)+COUNTIFS($AX$8:$AX654,$AX654)-1))</f>
        <v/>
      </c>
      <c r="AU654" s="85" t="str">
        <f t="shared" si="42"/>
        <v/>
      </c>
      <c r="AW654" s="209" t="str">
        <f t="shared" ca="1" si="44"/>
        <v/>
      </c>
      <c r="AX654" s="209" t="str">
        <f t="shared" ca="1" si="43"/>
        <v/>
      </c>
    </row>
    <row r="655" spans="1:50">
      <c r="A655" s="20" t="str">
        <f>IF('יעדים משרדיים ותקשובים'!$E$7="","",'יעדים משרדיים ותקשובים'!$E$7)</f>
        <v>משרד ראש הממשלה</v>
      </c>
      <c r="B655" s="20" t="str">
        <f>IF('יעדים משרדיים ותקשובים'!$I$9="","",'יעדים משרדיים ותקשובים'!$I$9)</f>
        <v>pmo</v>
      </c>
      <c r="C655" s="26">
        <f>ROWS($C$7:$C654)</f>
        <v>648</v>
      </c>
      <c r="D655" s="26" t="str">
        <f>IF(E655="","",INDEX('פעילויות המשרד'!$D$8:$D$150,MATCH(E655,'פעילויות המשרד'!$E$8:$E$150,0)))</f>
        <v/>
      </c>
      <c r="E655" s="17"/>
      <c r="F655" s="26" t="str">
        <f>IF(G655="","",COUNTIFS($D$8:$D655,$D655))</f>
        <v/>
      </c>
      <c r="G655" s="344" t="str">
        <f>IF(OR($E655="",$H655=""),"",IFERROR(CONCATENATE($D655,".",COUNTIFS($D$8:$D655,$D655)),"טעות בהזנה"))</f>
        <v/>
      </c>
      <c r="H655" s="99"/>
      <c r="I655" s="275" t="str">
        <f>IF($E655="","",IF($D655="","",INDEX('פעילויות המשרד'!G:G,MATCH($D655,'פעילויות המשרד'!$D:$D,0))))</f>
        <v/>
      </c>
      <c r="J655" s="275" t="str">
        <f>IF($E655="","",IF($D655="","",INDEX('פעילויות המשרד'!H:H,MATCH($D655,'פעילויות המשרד'!$D:$D,0))))</f>
        <v/>
      </c>
      <c r="K655" s="275" t="str">
        <f>IF($E655="","",IF($D655="","",INDEX('פעילויות המשרד'!K:K,MATCH($D655,'פעילויות המשרד'!$D:$D,0))))</f>
        <v/>
      </c>
      <c r="L655" s="275" t="str">
        <f>IF($E655="","",IF($D655="","",INDEX('פעילויות המשרד'!L:L,MATCH($D655,'פעילויות המשרד'!$D:$D,0))))</f>
        <v/>
      </c>
      <c r="M655" s="275" t="str">
        <f>IF($E655="","",IF($D655="","",INDEX('פעילויות המשרד'!X:X,MATCH($D655,'פעילויות המשרד'!$D:$D,0))))</f>
        <v/>
      </c>
      <c r="N655" s="102"/>
      <c r="O655" s="102"/>
      <c r="P655" s="100"/>
      <c r="Q655" s="100"/>
      <c r="R655" s="98"/>
      <c r="S655" s="101"/>
      <c r="T655" s="99"/>
      <c r="U655" s="103"/>
      <c r="V655" s="99"/>
      <c r="W655" s="103"/>
      <c r="X655" s="99"/>
      <c r="Y655" s="103"/>
      <c r="Z655" s="99"/>
      <c r="AA655" s="103"/>
      <c r="AB655" s="99"/>
      <c r="AC655" s="103"/>
      <c r="AD655" s="121" t="str">
        <f t="shared" si="41"/>
        <v/>
      </c>
      <c r="AE655" s="17"/>
      <c r="AI655" s="26">
        <f>ROWS($AI$7:$AI654)</f>
        <v>648</v>
      </c>
      <c r="AJ655" s="85" t="str">
        <f>IF(OR($T655="",$G655=""),"",MAX($AJ$7:$AN654)+1)</f>
        <v/>
      </c>
      <c r="AK655" s="85" t="str">
        <f>IF(OR(V655="",$G655=""),"",MAX($AJ$7:$AN654,$AJ655:AJ655)+1)</f>
        <v/>
      </c>
      <c r="AL655" s="85" t="str">
        <f>IF(OR(X655="",$G655=""),"",MAX($AJ$7:$AN654,$AJ655:AK655)+1)</f>
        <v/>
      </c>
      <c r="AM655" s="85" t="str">
        <f>IF(OR(Z655="",$G655=""),"",MAX($AJ$7:$AN654,$AJ655:AL655)+1)</f>
        <v/>
      </c>
      <c r="AN655" s="85" t="str">
        <f>IF(OR(AB655="",$G655=""),"",MAX($AJ$7:$AN654,$AJ655:AM655)+1)</f>
        <v/>
      </c>
      <c r="AP655" s="85" t="str">
        <f>IF($G655="","",MAX($AP$7:$AP654)+1)</f>
        <v/>
      </c>
      <c r="AQ655" s="85" t="str">
        <f>IF($G655="","",IF($Q655="","",RANK($Q655,$Q$8:$Q$1000,1)+COUNTIFS($Q$8:$Q655,$Q655)-1))</f>
        <v/>
      </c>
      <c r="AR655" s="85" t="str">
        <f>IF($G655="","",IF($AW655="","",RANK($AW655,$AW$8:$AW$1000,1)+COUNTIFS($AW$8:$AW655,$AW655)-1))</f>
        <v/>
      </c>
      <c r="AS655" s="85" t="str">
        <f>IF($G655="","",IF($AX655="","",RANK($AX655,$AX$8:$AX$1000,1)+COUNTIFS($AX$8:$AX655,$AX655)-1))</f>
        <v/>
      </c>
      <c r="AU655" s="85" t="str">
        <f t="shared" si="42"/>
        <v/>
      </c>
      <c r="AW655" s="209" t="str">
        <f t="shared" ca="1" si="44"/>
        <v/>
      </c>
      <c r="AX655" s="209" t="str">
        <f t="shared" ca="1" si="43"/>
        <v/>
      </c>
    </row>
    <row r="656" spans="1:50">
      <c r="A656" s="20" t="str">
        <f>IF('יעדים משרדיים ותקשובים'!$E$7="","",'יעדים משרדיים ותקשובים'!$E$7)</f>
        <v>משרד ראש הממשלה</v>
      </c>
      <c r="B656" s="20" t="str">
        <f>IF('יעדים משרדיים ותקשובים'!$I$9="","",'יעדים משרדיים ותקשובים'!$I$9)</f>
        <v>pmo</v>
      </c>
      <c r="C656" s="26">
        <f>ROWS($C$7:$C655)</f>
        <v>649</v>
      </c>
      <c r="D656" s="26" t="str">
        <f>IF(E656="","",INDEX('פעילויות המשרד'!$D$8:$D$150,MATCH(E656,'פעילויות המשרד'!$E$8:$E$150,0)))</f>
        <v/>
      </c>
      <c r="E656" s="17"/>
      <c r="F656" s="26" t="str">
        <f>IF(G656="","",COUNTIFS($D$8:$D656,$D656))</f>
        <v/>
      </c>
      <c r="G656" s="344" t="str">
        <f>IF(OR($E656="",$H656=""),"",IFERROR(CONCATENATE($D656,".",COUNTIFS($D$8:$D656,$D656)),"טעות בהזנה"))</f>
        <v/>
      </c>
      <c r="H656" s="99"/>
      <c r="I656" s="275" t="str">
        <f>IF($E656="","",IF($D656="","",INDEX('פעילויות המשרד'!G:G,MATCH($D656,'פעילויות המשרד'!$D:$D,0))))</f>
        <v/>
      </c>
      <c r="J656" s="275" t="str">
        <f>IF($E656="","",IF($D656="","",INDEX('פעילויות המשרד'!H:H,MATCH($D656,'פעילויות המשרד'!$D:$D,0))))</f>
        <v/>
      </c>
      <c r="K656" s="275" t="str">
        <f>IF($E656="","",IF($D656="","",INDEX('פעילויות המשרד'!K:K,MATCH($D656,'פעילויות המשרד'!$D:$D,0))))</f>
        <v/>
      </c>
      <c r="L656" s="275" t="str">
        <f>IF($E656="","",IF($D656="","",INDEX('פעילויות המשרד'!L:L,MATCH($D656,'פעילויות המשרד'!$D:$D,0))))</f>
        <v/>
      </c>
      <c r="M656" s="275" t="str">
        <f>IF($E656="","",IF($D656="","",INDEX('פעילויות המשרד'!X:X,MATCH($D656,'פעילויות המשרד'!$D:$D,0))))</f>
        <v/>
      </c>
      <c r="N656" s="102"/>
      <c r="O656" s="102"/>
      <c r="P656" s="100"/>
      <c r="Q656" s="100"/>
      <c r="R656" s="98"/>
      <c r="S656" s="101"/>
      <c r="T656" s="99"/>
      <c r="U656" s="103"/>
      <c r="V656" s="99"/>
      <c r="W656" s="103"/>
      <c r="X656" s="99"/>
      <c r="Y656" s="103"/>
      <c r="Z656" s="99"/>
      <c r="AA656" s="103"/>
      <c r="AB656" s="99"/>
      <c r="AC656" s="103"/>
      <c r="AD656" s="121" t="str">
        <f t="shared" si="41"/>
        <v/>
      </c>
      <c r="AE656" s="17"/>
      <c r="AI656" s="26">
        <f>ROWS($AI$7:$AI655)</f>
        <v>649</v>
      </c>
      <c r="AJ656" s="85" t="str">
        <f>IF(OR($T656="",$G656=""),"",MAX($AJ$7:$AN655)+1)</f>
        <v/>
      </c>
      <c r="AK656" s="85" t="str">
        <f>IF(OR(V656="",$G656=""),"",MAX($AJ$7:$AN655,$AJ656:AJ656)+1)</f>
        <v/>
      </c>
      <c r="AL656" s="85" t="str">
        <f>IF(OR(X656="",$G656=""),"",MAX($AJ$7:$AN655,$AJ656:AK656)+1)</f>
        <v/>
      </c>
      <c r="AM656" s="85" t="str">
        <f>IF(OR(Z656="",$G656=""),"",MAX($AJ$7:$AN655,$AJ656:AL656)+1)</f>
        <v/>
      </c>
      <c r="AN656" s="85" t="str">
        <f>IF(OR(AB656="",$G656=""),"",MAX($AJ$7:$AN655,$AJ656:AM656)+1)</f>
        <v/>
      </c>
      <c r="AP656" s="85" t="str">
        <f>IF($G656="","",MAX($AP$7:$AP655)+1)</f>
        <v/>
      </c>
      <c r="AQ656" s="85" t="str">
        <f>IF($G656="","",IF($Q656="","",RANK($Q656,$Q$8:$Q$1000,1)+COUNTIFS($Q$8:$Q656,$Q656)-1))</f>
        <v/>
      </c>
      <c r="AR656" s="85" t="str">
        <f>IF($G656="","",IF($AW656="","",RANK($AW656,$AW$8:$AW$1000,1)+COUNTIFS($AW$8:$AW656,$AW656)-1))</f>
        <v/>
      </c>
      <c r="AS656" s="85" t="str">
        <f>IF($G656="","",IF($AX656="","",RANK($AX656,$AX$8:$AX$1000,1)+COUNTIFS($AX$8:$AX656,$AX656)-1))</f>
        <v/>
      </c>
      <c r="AU656" s="85" t="str">
        <f t="shared" si="42"/>
        <v/>
      </c>
      <c r="AW656" s="209" t="str">
        <f t="shared" ca="1" si="44"/>
        <v/>
      </c>
      <c r="AX656" s="209" t="str">
        <f t="shared" ca="1" si="43"/>
        <v/>
      </c>
    </row>
    <row r="657" spans="1:50">
      <c r="A657" s="20" t="str">
        <f>IF('יעדים משרדיים ותקשובים'!$E$7="","",'יעדים משרדיים ותקשובים'!$E$7)</f>
        <v>משרד ראש הממשלה</v>
      </c>
      <c r="B657" s="20" t="str">
        <f>IF('יעדים משרדיים ותקשובים'!$I$9="","",'יעדים משרדיים ותקשובים'!$I$9)</f>
        <v>pmo</v>
      </c>
      <c r="C657" s="26">
        <f>ROWS($C$7:$C656)</f>
        <v>650</v>
      </c>
      <c r="D657" s="26" t="str">
        <f>IF(E657="","",INDEX('פעילויות המשרד'!$D$8:$D$150,MATCH(E657,'פעילויות המשרד'!$E$8:$E$150,0)))</f>
        <v/>
      </c>
      <c r="E657" s="17"/>
      <c r="F657" s="26" t="str">
        <f>IF(G657="","",COUNTIFS($D$8:$D657,$D657))</f>
        <v/>
      </c>
      <c r="G657" s="344" t="str">
        <f>IF(OR($E657="",$H657=""),"",IFERROR(CONCATENATE($D657,".",COUNTIFS($D$8:$D657,$D657)),"טעות בהזנה"))</f>
        <v/>
      </c>
      <c r="H657" s="99"/>
      <c r="I657" s="275" t="str">
        <f>IF($E657="","",IF($D657="","",INDEX('פעילויות המשרד'!G:G,MATCH($D657,'פעילויות המשרד'!$D:$D,0))))</f>
        <v/>
      </c>
      <c r="J657" s="275" t="str">
        <f>IF($E657="","",IF($D657="","",INDEX('פעילויות המשרד'!H:H,MATCH($D657,'פעילויות המשרד'!$D:$D,0))))</f>
        <v/>
      </c>
      <c r="K657" s="275" t="str">
        <f>IF($E657="","",IF($D657="","",INDEX('פעילויות המשרד'!K:K,MATCH($D657,'פעילויות המשרד'!$D:$D,0))))</f>
        <v/>
      </c>
      <c r="L657" s="275" t="str">
        <f>IF($E657="","",IF($D657="","",INDEX('פעילויות המשרד'!L:L,MATCH($D657,'פעילויות המשרד'!$D:$D,0))))</f>
        <v/>
      </c>
      <c r="M657" s="275" t="str">
        <f>IF($E657="","",IF($D657="","",INDEX('פעילויות המשרד'!X:X,MATCH($D657,'פעילויות המשרד'!$D:$D,0))))</f>
        <v/>
      </c>
      <c r="N657" s="102"/>
      <c r="O657" s="102"/>
      <c r="P657" s="100"/>
      <c r="Q657" s="100"/>
      <c r="R657" s="98"/>
      <c r="S657" s="101"/>
      <c r="T657" s="99"/>
      <c r="U657" s="103"/>
      <c r="V657" s="99"/>
      <c r="W657" s="103"/>
      <c r="X657" s="99"/>
      <c r="Y657" s="103"/>
      <c r="Z657" s="99"/>
      <c r="AA657" s="103"/>
      <c r="AB657" s="99"/>
      <c r="AC657" s="103"/>
      <c r="AD657" s="121" t="str">
        <f t="shared" si="41"/>
        <v/>
      </c>
      <c r="AE657" s="17"/>
      <c r="AI657" s="26">
        <f>ROWS($AI$7:$AI656)</f>
        <v>650</v>
      </c>
      <c r="AJ657" s="85" t="str">
        <f>IF(OR($T657="",$G657=""),"",MAX($AJ$7:$AN656)+1)</f>
        <v/>
      </c>
      <c r="AK657" s="85" t="str">
        <f>IF(OR(V657="",$G657=""),"",MAX($AJ$7:$AN656,$AJ657:AJ657)+1)</f>
        <v/>
      </c>
      <c r="AL657" s="85" t="str">
        <f>IF(OR(X657="",$G657=""),"",MAX($AJ$7:$AN656,$AJ657:AK657)+1)</f>
        <v/>
      </c>
      <c r="AM657" s="85" t="str">
        <f>IF(OR(Z657="",$G657=""),"",MAX($AJ$7:$AN656,$AJ657:AL657)+1)</f>
        <v/>
      </c>
      <c r="AN657" s="85" t="str">
        <f>IF(OR(AB657="",$G657=""),"",MAX($AJ$7:$AN656,$AJ657:AM657)+1)</f>
        <v/>
      </c>
      <c r="AP657" s="85" t="str">
        <f>IF($G657="","",MAX($AP$7:$AP656)+1)</f>
        <v/>
      </c>
      <c r="AQ657" s="85" t="str">
        <f>IF($G657="","",IF($Q657="","",RANK($Q657,$Q$8:$Q$1000,1)+COUNTIFS($Q$8:$Q657,$Q657)-1))</f>
        <v/>
      </c>
      <c r="AR657" s="85" t="str">
        <f>IF($G657="","",IF($AW657="","",RANK($AW657,$AW$8:$AW$1000,1)+COUNTIFS($AW$8:$AW657,$AW657)-1))</f>
        <v/>
      </c>
      <c r="AS657" s="85" t="str">
        <f>IF($G657="","",IF($AX657="","",RANK($AX657,$AX$8:$AX$1000,1)+COUNTIFS($AX$8:$AX657,$AX657)-1))</f>
        <v/>
      </c>
      <c r="AU657" s="85" t="str">
        <f t="shared" si="42"/>
        <v/>
      </c>
      <c r="AW657" s="209" t="str">
        <f t="shared" ca="1" si="44"/>
        <v/>
      </c>
      <c r="AX657" s="209" t="str">
        <f t="shared" ca="1" si="43"/>
        <v/>
      </c>
    </row>
    <row r="658" spans="1:50">
      <c r="A658" s="20" t="str">
        <f>IF('יעדים משרדיים ותקשובים'!$E$7="","",'יעדים משרדיים ותקשובים'!$E$7)</f>
        <v>משרד ראש הממשלה</v>
      </c>
      <c r="B658" s="20" t="str">
        <f>IF('יעדים משרדיים ותקשובים'!$I$9="","",'יעדים משרדיים ותקשובים'!$I$9)</f>
        <v>pmo</v>
      </c>
      <c r="C658" s="26">
        <f>ROWS($C$7:$C657)</f>
        <v>651</v>
      </c>
      <c r="D658" s="26" t="str">
        <f>IF(E658="","",INDEX('פעילויות המשרד'!$D$8:$D$150,MATCH(E658,'פעילויות המשרד'!$E$8:$E$150,0)))</f>
        <v/>
      </c>
      <c r="E658" s="17"/>
      <c r="F658" s="26" t="str">
        <f>IF(G658="","",COUNTIFS($D$8:$D658,$D658))</f>
        <v/>
      </c>
      <c r="G658" s="344" t="str">
        <f>IF(OR($E658="",$H658=""),"",IFERROR(CONCATENATE($D658,".",COUNTIFS($D$8:$D658,$D658)),"טעות בהזנה"))</f>
        <v/>
      </c>
      <c r="H658" s="99"/>
      <c r="I658" s="275" t="str">
        <f>IF($E658="","",IF($D658="","",INDEX('פעילויות המשרד'!G:G,MATCH($D658,'פעילויות המשרד'!$D:$D,0))))</f>
        <v/>
      </c>
      <c r="J658" s="275" t="str">
        <f>IF($E658="","",IF($D658="","",INDEX('פעילויות המשרד'!H:H,MATCH($D658,'פעילויות המשרד'!$D:$D,0))))</f>
        <v/>
      </c>
      <c r="K658" s="275" t="str">
        <f>IF($E658="","",IF($D658="","",INDEX('פעילויות המשרד'!K:K,MATCH($D658,'פעילויות המשרד'!$D:$D,0))))</f>
        <v/>
      </c>
      <c r="L658" s="275" t="str">
        <f>IF($E658="","",IF($D658="","",INDEX('פעילויות המשרד'!L:L,MATCH($D658,'פעילויות המשרד'!$D:$D,0))))</f>
        <v/>
      </c>
      <c r="M658" s="275" t="str">
        <f>IF($E658="","",IF($D658="","",INDEX('פעילויות המשרד'!X:X,MATCH($D658,'פעילויות המשרד'!$D:$D,0))))</f>
        <v/>
      </c>
      <c r="N658" s="99"/>
      <c r="O658" s="99"/>
      <c r="P658" s="100"/>
      <c r="Q658" s="100"/>
      <c r="R658" s="98"/>
      <c r="S658" s="101"/>
      <c r="T658" s="99"/>
      <c r="U658" s="103"/>
      <c r="V658" s="99"/>
      <c r="W658" s="103"/>
      <c r="X658" s="99"/>
      <c r="Y658" s="103"/>
      <c r="Z658" s="99"/>
      <c r="AA658" s="103"/>
      <c r="AB658" s="99"/>
      <c r="AC658" s="103"/>
      <c r="AD658" s="121" t="str">
        <f t="shared" si="41"/>
        <v/>
      </c>
      <c r="AE658" s="92"/>
      <c r="AI658" s="26">
        <f>ROWS($AI$7:$AI657)</f>
        <v>651</v>
      </c>
      <c r="AJ658" s="85" t="str">
        <f>IF(OR($T658="",$G658=""),"",MAX($AJ$7:$AN657)+1)</f>
        <v/>
      </c>
      <c r="AK658" s="85" t="str">
        <f>IF(OR(V658="",$G658=""),"",MAX($AJ$7:$AN657,$AJ658:AJ658)+1)</f>
        <v/>
      </c>
      <c r="AL658" s="85" t="str">
        <f>IF(OR(X658="",$G658=""),"",MAX($AJ$7:$AN657,$AJ658:AK658)+1)</f>
        <v/>
      </c>
      <c r="AM658" s="85" t="str">
        <f>IF(OR(Z658="",$G658=""),"",MAX($AJ$7:$AN657,$AJ658:AL658)+1)</f>
        <v/>
      </c>
      <c r="AN658" s="85" t="str">
        <f>IF(OR(AB658="",$G658=""),"",MAX($AJ$7:$AN657,$AJ658:AM658)+1)</f>
        <v/>
      </c>
      <c r="AP658" s="85" t="str">
        <f>IF($G658="","",MAX($AP$7:$AP657)+1)</f>
        <v/>
      </c>
      <c r="AQ658" s="85" t="str">
        <f>IF($G658="","",IF($Q658="","",RANK($Q658,$Q$8:$Q$1000,1)+COUNTIFS($Q$8:$Q658,$Q658)-1))</f>
        <v/>
      </c>
      <c r="AR658" s="85" t="str">
        <f>IF($G658="","",IF($AW658="","",RANK($AW658,$AW$8:$AW$1000,1)+COUNTIFS($AW$8:$AW658,$AW658)-1))</f>
        <v/>
      </c>
      <c r="AS658" s="85" t="str">
        <f>IF($G658="","",IF($AX658="","",RANK($AX658,$AX$8:$AX$1000,1)+COUNTIFS($AX$8:$AX658,$AX658)-1))</f>
        <v/>
      </c>
      <c r="AU658" s="85" t="str">
        <f t="shared" si="42"/>
        <v/>
      </c>
      <c r="AW658" s="209" t="str">
        <f ca="1">IF($G658="","",IF($Q658="","",IF(AND($S658&lt;1,$Q658&lt;TODAY()),$Q658,"")))</f>
        <v/>
      </c>
      <c r="AX658" s="209" t="str">
        <f t="shared" ca="1" si="43"/>
        <v/>
      </c>
    </row>
    <row r="659" spans="1:50">
      <c r="A659" s="20" t="str">
        <f>IF('יעדים משרדיים ותקשובים'!$E$7="","",'יעדים משרדיים ותקשובים'!$E$7)</f>
        <v>משרד ראש הממשלה</v>
      </c>
      <c r="B659" s="20" t="str">
        <f>IF('יעדים משרדיים ותקשובים'!$I$9="","",'יעדים משרדיים ותקשובים'!$I$9)</f>
        <v>pmo</v>
      </c>
      <c r="C659" s="26">
        <f>ROWS($C$7:$C658)</f>
        <v>652</v>
      </c>
      <c r="D659" s="26" t="str">
        <f>IF(E659="","",INDEX('פעילויות המשרד'!$D$8:$D$150,MATCH(E659,'פעילויות המשרד'!$E$8:$E$150,0)))</f>
        <v/>
      </c>
      <c r="E659" s="17"/>
      <c r="F659" s="26" t="str">
        <f>IF(G659="","",COUNTIFS($D$8:$D659,$D659))</f>
        <v/>
      </c>
      <c r="G659" s="344" t="str">
        <f>IF(OR($E659="",$H659=""),"",IFERROR(CONCATENATE($D659,".",COUNTIFS($D$8:$D659,$D659)),"טעות בהזנה"))</f>
        <v/>
      </c>
      <c r="H659" s="99"/>
      <c r="I659" s="275" t="str">
        <f>IF($E659="","",IF($D659="","",INDEX('פעילויות המשרד'!G:G,MATCH($D659,'פעילויות המשרד'!$D:$D,0))))</f>
        <v/>
      </c>
      <c r="J659" s="275" t="str">
        <f>IF($E659="","",IF($D659="","",INDEX('פעילויות המשרד'!H:H,MATCH($D659,'פעילויות המשרד'!$D:$D,0))))</f>
        <v/>
      </c>
      <c r="K659" s="275" t="str">
        <f>IF($E659="","",IF($D659="","",INDEX('פעילויות המשרד'!K:K,MATCH($D659,'פעילויות המשרד'!$D:$D,0))))</f>
        <v/>
      </c>
      <c r="L659" s="275" t="str">
        <f>IF($E659="","",IF($D659="","",INDEX('פעילויות המשרד'!L:L,MATCH($D659,'פעילויות המשרד'!$D:$D,0))))</f>
        <v/>
      </c>
      <c r="M659" s="275" t="str">
        <f>IF($E659="","",IF($D659="","",INDEX('פעילויות המשרד'!X:X,MATCH($D659,'פעילויות המשרד'!$D:$D,0))))</f>
        <v/>
      </c>
      <c r="N659" s="99"/>
      <c r="O659" s="99"/>
      <c r="P659" s="100"/>
      <c r="Q659" s="100"/>
      <c r="R659" s="98"/>
      <c r="S659" s="101"/>
      <c r="T659" s="99"/>
      <c r="U659" s="103"/>
      <c r="V659" s="99"/>
      <c r="W659" s="103"/>
      <c r="X659" s="99"/>
      <c r="Y659" s="103"/>
      <c r="Z659" s="99"/>
      <c r="AA659" s="103"/>
      <c r="AB659" s="99"/>
      <c r="AC659" s="103"/>
      <c r="AD659" s="121" t="str">
        <f t="shared" si="41"/>
        <v/>
      </c>
      <c r="AE659" s="92"/>
      <c r="AI659" s="26">
        <f>ROWS($AI$7:$AI658)</f>
        <v>652</v>
      </c>
      <c r="AJ659" s="85" t="str">
        <f>IF(OR($T659="",$G659=""),"",MAX($AJ$7:$AN658)+1)</f>
        <v/>
      </c>
      <c r="AK659" s="85" t="str">
        <f>IF(OR(V659="",$G659=""),"",MAX($AJ$7:$AN658,$AJ659:AJ659)+1)</f>
        <v/>
      </c>
      <c r="AL659" s="85" t="str">
        <f>IF(OR(X659="",$G659=""),"",MAX($AJ$7:$AN658,$AJ659:AK659)+1)</f>
        <v/>
      </c>
      <c r="AM659" s="85" t="str">
        <f>IF(OR(Z659="",$G659=""),"",MAX($AJ$7:$AN658,$AJ659:AL659)+1)</f>
        <v/>
      </c>
      <c r="AN659" s="85" t="str">
        <f>IF(OR(AB659="",$G659=""),"",MAX($AJ$7:$AN658,$AJ659:AM659)+1)</f>
        <v/>
      </c>
      <c r="AP659" s="85" t="str">
        <f>IF($G659="","",MAX($AP$7:$AP658)+1)</f>
        <v/>
      </c>
      <c r="AQ659" s="85" t="str">
        <f>IF($G659="","",IF($Q659="","",RANK($Q659,$Q$8:$Q$1000,1)+COUNTIFS($Q$8:$Q659,$Q659)-1))</f>
        <v/>
      </c>
      <c r="AR659" s="85" t="str">
        <f>IF($G659="","",IF($AW659="","",RANK($AW659,$AW$8:$AW$1000,1)+COUNTIFS($AW$8:$AW659,$AW659)-1))</f>
        <v/>
      </c>
      <c r="AS659" s="85" t="str">
        <f>IF($G659="","",IF($AX659="","",RANK($AX659,$AX$8:$AX$1000,1)+COUNTIFS($AX$8:$AX659,$AX659)-1))</f>
        <v/>
      </c>
      <c r="AU659" s="85" t="str">
        <f t="shared" si="42"/>
        <v/>
      </c>
      <c r="AW659" s="209" t="str">
        <f ca="1">IF($G659="","",IF($Q659="","",IF(AND($S659&lt;1,$Q659&lt;TODAY()),$Q659,"")))</f>
        <v/>
      </c>
      <c r="AX659" s="209" t="str">
        <f t="shared" ca="1" si="43"/>
        <v/>
      </c>
    </row>
    <row r="660" spans="1:50">
      <c r="A660" s="20" t="str">
        <f>IF('יעדים משרדיים ותקשובים'!$E$7="","",'יעדים משרדיים ותקשובים'!$E$7)</f>
        <v>משרד ראש הממשלה</v>
      </c>
      <c r="B660" s="20" t="str">
        <f>IF('יעדים משרדיים ותקשובים'!$I$9="","",'יעדים משרדיים ותקשובים'!$I$9)</f>
        <v>pmo</v>
      </c>
      <c r="C660" s="26">
        <f>ROWS($C$7:$C659)</f>
        <v>653</v>
      </c>
      <c r="D660" s="26" t="str">
        <f>IF(E660="","",INDEX('פעילויות המשרד'!$D$8:$D$150,MATCH(E660,'פעילויות המשרד'!$E$8:$E$150,0)))</f>
        <v/>
      </c>
      <c r="E660" s="17"/>
      <c r="F660" s="26" t="str">
        <f>IF(G660="","",COUNTIFS($D$8:$D660,$D660))</f>
        <v/>
      </c>
      <c r="G660" s="344" t="str">
        <f>IF(OR($E660="",$H660=""),"",IFERROR(CONCATENATE($D660,".",COUNTIFS($D$8:$D660,$D660)),"טעות בהזנה"))</f>
        <v/>
      </c>
      <c r="H660" s="99"/>
      <c r="I660" s="275" t="str">
        <f>IF($E660="","",IF($D660="","",INDEX('פעילויות המשרד'!G:G,MATCH($D660,'פעילויות המשרד'!$D:$D,0))))</f>
        <v/>
      </c>
      <c r="J660" s="275" t="str">
        <f>IF($E660="","",IF($D660="","",INDEX('פעילויות המשרד'!H:H,MATCH($D660,'פעילויות המשרד'!$D:$D,0))))</f>
        <v/>
      </c>
      <c r="K660" s="275" t="str">
        <f>IF($E660="","",IF($D660="","",INDEX('פעילויות המשרד'!K:K,MATCH($D660,'פעילויות המשרד'!$D:$D,0))))</f>
        <v/>
      </c>
      <c r="L660" s="275" t="str">
        <f>IF($E660="","",IF($D660="","",INDEX('פעילויות המשרד'!L:L,MATCH($D660,'פעילויות המשרד'!$D:$D,0))))</f>
        <v/>
      </c>
      <c r="M660" s="275" t="str">
        <f>IF($E660="","",IF($D660="","",INDEX('פעילויות המשרד'!X:X,MATCH($D660,'פעילויות המשרד'!$D:$D,0))))</f>
        <v/>
      </c>
      <c r="N660" s="99"/>
      <c r="O660" s="99"/>
      <c r="P660" s="100"/>
      <c r="Q660" s="100"/>
      <c r="R660" s="98"/>
      <c r="S660" s="101"/>
      <c r="T660" s="99"/>
      <c r="U660" s="103"/>
      <c r="V660" s="99"/>
      <c r="W660" s="103"/>
      <c r="X660" s="99"/>
      <c r="Y660" s="103"/>
      <c r="Z660" s="99"/>
      <c r="AA660" s="103"/>
      <c r="AB660" s="99"/>
      <c r="AC660" s="103"/>
      <c r="AD660" s="121" t="str">
        <f t="shared" si="41"/>
        <v/>
      </c>
      <c r="AE660" s="92"/>
      <c r="AI660" s="26">
        <f>ROWS($AI$7:$AI659)</f>
        <v>653</v>
      </c>
      <c r="AJ660" s="85" t="str">
        <f>IF(OR($T660="",$G660=""),"",MAX($AJ$7:$AN659)+1)</f>
        <v/>
      </c>
      <c r="AK660" s="85" t="str">
        <f>IF(OR(V660="",$G660=""),"",MAX($AJ$7:$AN659,$AJ660:AJ660)+1)</f>
        <v/>
      </c>
      <c r="AL660" s="85" t="str">
        <f>IF(OR(X660="",$G660=""),"",MAX($AJ$7:$AN659,$AJ660:AK660)+1)</f>
        <v/>
      </c>
      <c r="AM660" s="85" t="str">
        <f>IF(OR(Z660="",$G660=""),"",MAX($AJ$7:$AN659,$AJ660:AL660)+1)</f>
        <v/>
      </c>
      <c r="AN660" s="85" t="str">
        <f>IF(OR(AB660="",$G660=""),"",MAX($AJ$7:$AN659,$AJ660:AM660)+1)</f>
        <v/>
      </c>
      <c r="AP660" s="85" t="str">
        <f>IF($G660="","",MAX($AP$7:$AP659)+1)</f>
        <v/>
      </c>
      <c r="AQ660" s="85" t="str">
        <f>IF($G660="","",IF($Q660="","",RANK($Q660,$Q$8:$Q$1000,1)+COUNTIFS($Q$8:$Q660,$Q660)-1))</f>
        <v/>
      </c>
      <c r="AR660" s="85" t="str">
        <f>IF($G660="","",IF($AW660="","",RANK($AW660,$AW$8:$AW$1000,1)+COUNTIFS($AW$8:$AW660,$AW660)-1))</f>
        <v/>
      </c>
      <c r="AS660" s="85" t="str">
        <f>IF($G660="","",IF($AX660="","",RANK($AX660,$AX$8:$AX$1000,1)+COUNTIFS($AX$8:$AX660,$AX660)-1))</f>
        <v/>
      </c>
      <c r="AU660" s="85" t="str">
        <f t="shared" si="42"/>
        <v/>
      </c>
      <c r="AW660" s="209" t="str">
        <f ca="1">IF($G660="","",IF($Q660="","",IF(AND($S660&lt;1,$Q660&lt;TODAY()),$Q660,"")))</f>
        <v/>
      </c>
      <c r="AX660" s="209" t="str">
        <f t="shared" ca="1" si="43"/>
        <v/>
      </c>
    </row>
    <row r="661" spans="1:50">
      <c r="A661" s="20" t="str">
        <f>IF('יעדים משרדיים ותקשובים'!$E$7="","",'יעדים משרדיים ותקשובים'!$E$7)</f>
        <v>משרד ראש הממשלה</v>
      </c>
      <c r="B661" s="20" t="str">
        <f>IF('יעדים משרדיים ותקשובים'!$I$9="","",'יעדים משרדיים ותקשובים'!$I$9)</f>
        <v>pmo</v>
      </c>
      <c r="C661" s="26">
        <f>ROWS($C$7:$C660)</f>
        <v>654</v>
      </c>
      <c r="D661" s="26" t="str">
        <f>IF(E661="","",INDEX('פעילויות המשרד'!$D$8:$D$150,MATCH(E661,'פעילויות המשרד'!$E$8:$E$150,0)))</f>
        <v/>
      </c>
      <c r="E661" s="17"/>
      <c r="F661" s="26" t="str">
        <f>IF(G661="","",COUNTIFS($D$8:$D661,$D661))</f>
        <v/>
      </c>
      <c r="G661" s="344" t="str">
        <f>IF(OR($E661="",$H661=""),"",IFERROR(CONCATENATE($D661,".",COUNTIFS($D$8:$D661,$D661)),"טעות בהזנה"))</f>
        <v/>
      </c>
      <c r="H661" s="99"/>
      <c r="I661" s="275" t="str">
        <f>IF($E661="","",IF($D661="","",INDEX('פעילויות המשרד'!G:G,MATCH($D661,'פעילויות המשרד'!$D:$D,0))))</f>
        <v/>
      </c>
      <c r="J661" s="275" t="str">
        <f>IF($E661="","",IF($D661="","",INDEX('פעילויות המשרד'!H:H,MATCH($D661,'פעילויות המשרד'!$D:$D,0))))</f>
        <v/>
      </c>
      <c r="K661" s="275" t="str">
        <f>IF($E661="","",IF($D661="","",INDEX('פעילויות המשרד'!K:K,MATCH($D661,'פעילויות המשרד'!$D:$D,0))))</f>
        <v/>
      </c>
      <c r="L661" s="275" t="str">
        <f>IF($E661="","",IF($D661="","",INDEX('פעילויות המשרד'!L:L,MATCH($D661,'פעילויות המשרד'!$D:$D,0))))</f>
        <v/>
      </c>
      <c r="M661" s="275" t="str">
        <f>IF($E661="","",IF($D661="","",INDEX('פעילויות המשרד'!X:X,MATCH($D661,'פעילויות המשרד'!$D:$D,0))))</f>
        <v/>
      </c>
      <c r="N661" s="102"/>
      <c r="O661" s="102"/>
      <c r="P661" s="100"/>
      <c r="Q661" s="100"/>
      <c r="R661" s="98"/>
      <c r="S661" s="101"/>
      <c r="T661" s="99"/>
      <c r="U661" s="103"/>
      <c r="V661" s="99"/>
      <c r="W661" s="103"/>
      <c r="X661" s="99"/>
      <c r="Y661" s="103"/>
      <c r="Z661" s="99"/>
      <c r="AA661" s="103"/>
      <c r="AB661" s="99"/>
      <c r="AC661" s="103"/>
      <c r="AD661" s="121" t="str">
        <f t="shared" si="41"/>
        <v/>
      </c>
      <c r="AE661" s="17"/>
      <c r="AI661" s="26">
        <f>ROWS($AI$7:$AI660)</f>
        <v>654</v>
      </c>
      <c r="AJ661" s="85" t="str">
        <f>IF(OR($T661="",$G661=""),"",MAX($AJ$7:$AN660)+1)</f>
        <v/>
      </c>
      <c r="AK661" s="85" t="str">
        <f>IF(OR(V661="",$G661=""),"",MAX($AJ$7:$AN660,$AJ661:AJ661)+1)</f>
        <v/>
      </c>
      <c r="AL661" s="85" t="str">
        <f>IF(OR(X661="",$G661=""),"",MAX($AJ$7:$AN660,$AJ661:AK661)+1)</f>
        <v/>
      </c>
      <c r="AM661" s="85" t="str">
        <f>IF(OR(Z661="",$G661=""),"",MAX($AJ$7:$AN660,$AJ661:AL661)+1)</f>
        <v/>
      </c>
      <c r="AN661" s="85" t="str">
        <f>IF(OR(AB661="",$G661=""),"",MAX($AJ$7:$AN660,$AJ661:AM661)+1)</f>
        <v/>
      </c>
      <c r="AP661" s="85" t="str">
        <f>IF($G661="","",MAX($AP$7:$AP660)+1)</f>
        <v/>
      </c>
      <c r="AQ661" s="85" t="str">
        <f>IF($G661="","",IF($Q661="","",RANK($Q661,$Q$8:$Q$1000,1)+COUNTIFS($Q$8:$Q661,$Q661)-1))</f>
        <v/>
      </c>
      <c r="AR661" s="85" t="str">
        <f>IF($G661="","",IF($AW661="","",RANK($AW661,$AW$8:$AW$1000,1)+COUNTIFS($AW$8:$AW661,$AW661)-1))</f>
        <v/>
      </c>
      <c r="AS661" s="85" t="str">
        <f>IF($G661="","",IF($AX661="","",RANK($AX661,$AX$8:$AX$1000,1)+COUNTIFS($AX$8:$AX661,$AX661)-1))</f>
        <v/>
      </c>
      <c r="AU661" s="85" t="str">
        <f t="shared" si="42"/>
        <v/>
      </c>
      <c r="AW661" s="209" t="str">
        <f ca="1">IF($G661="","",IF($Q661="","",IF(AND($S661&lt;1,$Q661&lt;TODAY()),$Q661,"")))</f>
        <v/>
      </c>
      <c r="AX661" s="209" t="str">
        <f t="shared" ca="1" si="43"/>
        <v/>
      </c>
    </row>
    <row r="662" spans="1:50">
      <c r="A662" s="20" t="str">
        <f>IF('יעדים משרדיים ותקשובים'!$E$7="","",'יעדים משרדיים ותקשובים'!$E$7)</f>
        <v>משרד ראש הממשלה</v>
      </c>
      <c r="B662" s="20" t="str">
        <f>IF('יעדים משרדיים ותקשובים'!$I$9="","",'יעדים משרדיים ותקשובים'!$I$9)</f>
        <v>pmo</v>
      </c>
      <c r="C662" s="26">
        <f>ROWS($C$7:$C661)</f>
        <v>655</v>
      </c>
      <c r="D662" s="26" t="str">
        <f>IF(E662="","",INDEX('פעילויות המשרד'!$D$8:$D$150,MATCH(E662,'פעילויות המשרד'!$E$8:$E$150,0)))</f>
        <v/>
      </c>
      <c r="E662" s="17"/>
      <c r="F662" s="26" t="str">
        <f>IF(G662="","",COUNTIFS($D$8:$D662,$D662))</f>
        <v/>
      </c>
      <c r="G662" s="344" t="str">
        <f>IF(OR($E662="",$H662=""),"",IFERROR(CONCATENATE($D662,".",COUNTIFS($D$8:$D662,$D662)),"טעות בהזנה"))</f>
        <v/>
      </c>
      <c r="H662" s="99"/>
      <c r="I662" s="275" t="str">
        <f>IF($E662="","",IF($D662="","",INDEX('פעילויות המשרד'!G:G,MATCH($D662,'פעילויות המשרד'!$D:$D,0))))</f>
        <v/>
      </c>
      <c r="J662" s="275" t="str">
        <f>IF($E662="","",IF($D662="","",INDEX('פעילויות המשרד'!H:H,MATCH($D662,'פעילויות המשרד'!$D:$D,0))))</f>
        <v/>
      </c>
      <c r="K662" s="275" t="str">
        <f>IF($E662="","",IF($D662="","",INDEX('פעילויות המשרד'!K:K,MATCH($D662,'פעילויות המשרד'!$D:$D,0))))</f>
        <v/>
      </c>
      <c r="L662" s="275" t="str">
        <f>IF($E662="","",IF($D662="","",INDEX('פעילויות המשרד'!L:L,MATCH($D662,'פעילויות המשרד'!$D:$D,0))))</f>
        <v/>
      </c>
      <c r="M662" s="275" t="str">
        <f>IF($E662="","",IF($D662="","",INDEX('פעילויות המשרד'!X:X,MATCH($D662,'פעילויות המשרד'!$D:$D,0))))</f>
        <v/>
      </c>
      <c r="N662" s="102"/>
      <c r="O662" s="102"/>
      <c r="P662" s="100"/>
      <c r="Q662" s="100"/>
      <c r="R662" s="98"/>
      <c r="S662" s="101"/>
      <c r="T662" s="99"/>
      <c r="U662" s="103"/>
      <c r="V662" s="99"/>
      <c r="W662" s="103"/>
      <c r="X662" s="99"/>
      <c r="Y662" s="103"/>
      <c r="Z662" s="99"/>
      <c r="AA662" s="103"/>
      <c r="AB662" s="99"/>
      <c r="AC662" s="103"/>
      <c r="AD662" s="121" t="str">
        <f t="shared" si="41"/>
        <v/>
      </c>
      <c r="AE662" s="17"/>
      <c r="AI662" s="26">
        <f>ROWS($AI$7:$AI661)</f>
        <v>655</v>
      </c>
      <c r="AJ662" s="85" t="str">
        <f>IF(OR($T662="",$G662=""),"",MAX($AJ$7:$AN661)+1)</f>
        <v/>
      </c>
      <c r="AK662" s="85" t="str">
        <f>IF(OR(V662="",$G662=""),"",MAX($AJ$7:$AN661,$AJ662:AJ662)+1)</f>
        <v/>
      </c>
      <c r="AL662" s="85" t="str">
        <f>IF(OR(X662="",$G662=""),"",MAX($AJ$7:$AN661,$AJ662:AK662)+1)</f>
        <v/>
      </c>
      <c r="AM662" s="85" t="str">
        <f>IF(OR(Z662="",$G662=""),"",MAX($AJ$7:$AN661,$AJ662:AL662)+1)</f>
        <v/>
      </c>
      <c r="AN662" s="85" t="str">
        <f>IF(OR(AB662="",$G662=""),"",MAX($AJ$7:$AN661,$AJ662:AM662)+1)</f>
        <v/>
      </c>
      <c r="AP662" s="85" t="str">
        <f>IF($G662="","",MAX($AP$7:$AP661)+1)</f>
        <v/>
      </c>
      <c r="AQ662" s="85" t="str">
        <f>IF($G662="","",IF($Q662="","",RANK($Q662,$Q$8:$Q$1000,1)+COUNTIFS($Q$8:$Q662,$Q662)-1))</f>
        <v/>
      </c>
      <c r="AR662" s="85" t="str">
        <f>IF($G662="","",IF($AW662="","",RANK($AW662,$AW$8:$AW$1000,1)+COUNTIFS($AW$8:$AW662,$AW662)-1))</f>
        <v/>
      </c>
      <c r="AS662" s="85" t="str">
        <f>IF($G662="","",IF($AX662="","",RANK($AX662,$AX$8:$AX$1000,1)+COUNTIFS($AX$8:$AX662,$AX662)-1))</f>
        <v/>
      </c>
      <c r="AU662" s="85" t="str">
        <f t="shared" si="42"/>
        <v/>
      </c>
      <c r="AW662" s="209" t="str">
        <f ca="1">IF($G662="","",IF($Q662="","",IF(AND($S662&lt;1,$Q662&lt;TODAY()),$Q662,"")))</f>
        <v/>
      </c>
      <c r="AX662" s="209" t="str">
        <f t="shared" ca="1" si="43"/>
        <v/>
      </c>
    </row>
    <row r="663" spans="1:50">
      <c r="A663" s="20" t="str">
        <f>IF('יעדים משרדיים ותקשובים'!$E$7="","",'יעדים משרדיים ותקשובים'!$E$7)</f>
        <v>משרד ראש הממשלה</v>
      </c>
      <c r="B663" s="20" t="str">
        <f>IF('יעדים משרדיים ותקשובים'!$I$9="","",'יעדים משרדיים ותקשובים'!$I$9)</f>
        <v>pmo</v>
      </c>
      <c r="C663" s="26">
        <f>ROWS($C$7:$C662)</f>
        <v>656</v>
      </c>
      <c r="D663" s="26" t="str">
        <f>IF(E663="","",INDEX('פעילויות המשרד'!$D$8:$D$150,MATCH(E663,'פעילויות המשרד'!$E$8:$E$150,0)))</f>
        <v/>
      </c>
      <c r="E663" s="17"/>
      <c r="F663" s="26" t="str">
        <f>IF(G663="","",COUNTIFS($D$8:$D663,$D663))</f>
        <v/>
      </c>
      <c r="G663" s="344" t="str">
        <f>IF(OR($E663="",$H663=""),"",IFERROR(CONCATENATE($D663,".",COUNTIFS($D$8:$D663,$D663)),"טעות בהזנה"))</f>
        <v/>
      </c>
      <c r="H663" s="99"/>
      <c r="I663" s="275" t="str">
        <f>IF($E663="","",IF($D663="","",INDEX('פעילויות המשרד'!G:G,MATCH($D663,'פעילויות המשרד'!$D:$D,0))))</f>
        <v/>
      </c>
      <c r="J663" s="275" t="str">
        <f>IF($E663="","",IF($D663="","",INDEX('פעילויות המשרד'!H:H,MATCH($D663,'פעילויות המשרד'!$D:$D,0))))</f>
        <v/>
      </c>
      <c r="K663" s="275" t="str">
        <f>IF($E663="","",IF($D663="","",INDEX('פעילויות המשרד'!K:K,MATCH($D663,'פעילויות המשרד'!$D:$D,0))))</f>
        <v/>
      </c>
      <c r="L663" s="275" t="str">
        <f>IF($E663="","",IF($D663="","",INDEX('פעילויות המשרד'!L:L,MATCH($D663,'פעילויות המשרד'!$D:$D,0))))</f>
        <v/>
      </c>
      <c r="M663" s="275" t="str">
        <f>IF($E663="","",IF($D663="","",INDEX('פעילויות המשרד'!X:X,MATCH($D663,'פעילויות המשרד'!$D:$D,0))))</f>
        <v/>
      </c>
      <c r="N663" s="102"/>
      <c r="O663" s="102"/>
      <c r="P663" s="100"/>
      <c r="Q663" s="100"/>
      <c r="R663" s="98"/>
      <c r="S663" s="101"/>
      <c r="T663" s="99"/>
      <c r="U663" s="103"/>
      <c r="V663" s="99"/>
      <c r="W663" s="103"/>
      <c r="X663" s="99"/>
      <c r="Y663" s="103"/>
      <c r="Z663" s="99"/>
      <c r="AA663" s="103"/>
      <c r="AB663" s="99"/>
      <c r="AC663" s="103"/>
      <c r="AD663" s="121" t="str">
        <f t="shared" si="41"/>
        <v/>
      </c>
      <c r="AE663" s="17"/>
      <c r="AI663" s="26">
        <f>ROWS($AI$7:$AI662)</f>
        <v>656</v>
      </c>
      <c r="AJ663" s="85" t="str">
        <f>IF(OR($T663="",$G663=""),"",MAX($AJ$7:$AN662)+1)</f>
        <v/>
      </c>
      <c r="AK663" s="85" t="str">
        <f>IF(OR(V663="",$G663=""),"",MAX($AJ$7:$AN662,$AJ663:AJ663)+1)</f>
        <v/>
      </c>
      <c r="AL663" s="85" t="str">
        <f>IF(OR(X663="",$G663=""),"",MAX($AJ$7:$AN662,$AJ663:AK663)+1)</f>
        <v/>
      </c>
      <c r="AM663" s="85" t="str">
        <f>IF(OR(Z663="",$G663=""),"",MAX($AJ$7:$AN662,$AJ663:AL663)+1)</f>
        <v/>
      </c>
      <c r="AN663" s="85" t="str">
        <f>IF(OR(AB663="",$G663=""),"",MAX($AJ$7:$AN662,$AJ663:AM663)+1)</f>
        <v/>
      </c>
      <c r="AP663" s="85" t="str">
        <f>IF($G663="","",MAX($AP$7:$AP662)+1)</f>
        <v/>
      </c>
      <c r="AQ663" s="85" t="str">
        <f>IF($G663="","",IF($Q663="","",RANK($Q663,$Q$8:$Q$1000,1)+COUNTIFS($Q$8:$Q663,$Q663)-1))</f>
        <v/>
      </c>
      <c r="AR663" s="85" t="str">
        <f>IF($G663="","",IF($AW663="","",RANK($AW663,$AW$8:$AW$1000,1)+COUNTIFS($AW$8:$AW663,$AW663)-1))</f>
        <v/>
      </c>
      <c r="AS663" s="85" t="str">
        <f>IF($G663="","",IF($AX663="","",RANK($AX663,$AX$8:$AX$1000,1)+COUNTIFS($AX$8:$AX663,$AX663)-1))</f>
        <v/>
      </c>
      <c r="AU663" s="85" t="str">
        <f t="shared" si="42"/>
        <v/>
      </c>
      <c r="AW663" s="209" t="str">
        <f t="shared" ca="1" si="44"/>
        <v/>
      </c>
      <c r="AX663" s="209" t="str">
        <f t="shared" ca="1" si="43"/>
        <v/>
      </c>
    </row>
    <row r="664" spans="1:50">
      <c r="A664" s="20" t="str">
        <f>IF('יעדים משרדיים ותקשובים'!$E$7="","",'יעדים משרדיים ותקשובים'!$E$7)</f>
        <v>משרד ראש הממשלה</v>
      </c>
      <c r="B664" s="20" t="str">
        <f>IF('יעדים משרדיים ותקשובים'!$I$9="","",'יעדים משרדיים ותקשובים'!$I$9)</f>
        <v>pmo</v>
      </c>
      <c r="C664" s="26">
        <f>ROWS($C$7:$C663)</f>
        <v>657</v>
      </c>
      <c r="D664" s="26" t="str">
        <f>IF(E664="","",INDEX('פעילויות המשרד'!$D$8:$D$150,MATCH(E664,'פעילויות המשרד'!$E$8:$E$150,0)))</f>
        <v/>
      </c>
      <c r="E664" s="17"/>
      <c r="F664" s="26" t="str">
        <f>IF(G664="","",COUNTIFS($D$8:$D664,$D664))</f>
        <v/>
      </c>
      <c r="G664" s="344" t="str">
        <f>IF(OR($E664="",$H664=""),"",IFERROR(CONCATENATE($D664,".",COUNTIFS($D$8:$D664,$D664)),"טעות בהזנה"))</f>
        <v/>
      </c>
      <c r="H664" s="99"/>
      <c r="I664" s="275" t="str">
        <f>IF($E664="","",IF($D664="","",INDEX('פעילויות המשרד'!G:G,MATCH($D664,'פעילויות המשרד'!$D:$D,0))))</f>
        <v/>
      </c>
      <c r="J664" s="275" t="str">
        <f>IF($E664="","",IF($D664="","",INDEX('פעילויות המשרד'!H:H,MATCH($D664,'פעילויות המשרד'!$D:$D,0))))</f>
        <v/>
      </c>
      <c r="K664" s="275" t="str">
        <f>IF($E664="","",IF($D664="","",INDEX('פעילויות המשרד'!K:K,MATCH($D664,'פעילויות המשרד'!$D:$D,0))))</f>
        <v/>
      </c>
      <c r="L664" s="275" t="str">
        <f>IF($E664="","",IF($D664="","",INDEX('פעילויות המשרד'!L:L,MATCH($D664,'פעילויות המשרד'!$D:$D,0))))</f>
        <v/>
      </c>
      <c r="M664" s="275" t="str">
        <f>IF($E664="","",IF($D664="","",INDEX('פעילויות המשרד'!X:X,MATCH($D664,'פעילויות המשרד'!$D:$D,0))))</f>
        <v/>
      </c>
      <c r="N664" s="102"/>
      <c r="O664" s="102"/>
      <c r="P664" s="100"/>
      <c r="Q664" s="100"/>
      <c r="R664" s="98"/>
      <c r="S664" s="101"/>
      <c r="T664" s="99"/>
      <c r="U664" s="103"/>
      <c r="V664" s="99"/>
      <c r="W664" s="103"/>
      <c r="X664" s="99"/>
      <c r="Y664" s="103"/>
      <c r="Z664" s="99"/>
      <c r="AA664" s="103"/>
      <c r="AB664" s="99"/>
      <c r="AC664" s="103"/>
      <c r="AD664" s="121" t="str">
        <f t="shared" si="41"/>
        <v/>
      </c>
      <c r="AE664" s="17"/>
      <c r="AI664" s="26">
        <f>ROWS($AI$7:$AI663)</f>
        <v>657</v>
      </c>
      <c r="AJ664" s="85" t="str">
        <f>IF(OR($T664="",$G664=""),"",MAX($AJ$7:$AN663)+1)</f>
        <v/>
      </c>
      <c r="AK664" s="85" t="str">
        <f>IF(OR(V664="",$G664=""),"",MAX($AJ$7:$AN663,$AJ664:AJ664)+1)</f>
        <v/>
      </c>
      <c r="AL664" s="85" t="str">
        <f>IF(OR(X664="",$G664=""),"",MAX($AJ$7:$AN663,$AJ664:AK664)+1)</f>
        <v/>
      </c>
      <c r="AM664" s="85" t="str">
        <f>IF(OR(Z664="",$G664=""),"",MAX($AJ$7:$AN663,$AJ664:AL664)+1)</f>
        <v/>
      </c>
      <c r="AN664" s="85" t="str">
        <f>IF(OR(AB664="",$G664=""),"",MAX($AJ$7:$AN663,$AJ664:AM664)+1)</f>
        <v/>
      </c>
      <c r="AP664" s="85" t="str">
        <f>IF($G664="","",MAX($AP$7:$AP663)+1)</f>
        <v/>
      </c>
      <c r="AQ664" s="85" t="str">
        <f>IF($G664="","",IF($Q664="","",RANK($Q664,$Q$8:$Q$1000,1)+COUNTIFS($Q$8:$Q664,$Q664)-1))</f>
        <v/>
      </c>
      <c r="AR664" s="85" t="str">
        <f>IF($G664="","",IF($AW664="","",RANK($AW664,$AW$8:$AW$1000,1)+COUNTIFS($AW$8:$AW664,$AW664)-1))</f>
        <v/>
      </c>
      <c r="AS664" s="85" t="str">
        <f>IF($G664="","",IF($AX664="","",RANK($AX664,$AX$8:$AX$1000,1)+COUNTIFS($AX$8:$AX664,$AX664)-1))</f>
        <v/>
      </c>
      <c r="AU664" s="85" t="str">
        <f t="shared" si="42"/>
        <v/>
      </c>
      <c r="AW664" s="209" t="str">
        <f t="shared" ca="1" si="44"/>
        <v/>
      </c>
      <c r="AX664" s="209" t="str">
        <f t="shared" ca="1" si="43"/>
        <v/>
      </c>
    </row>
    <row r="665" spans="1:50">
      <c r="A665" s="20" t="str">
        <f>IF('יעדים משרדיים ותקשובים'!$E$7="","",'יעדים משרדיים ותקשובים'!$E$7)</f>
        <v>משרד ראש הממשלה</v>
      </c>
      <c r="B665" s="20" t="str">
        <f>IF('יעדים משרדיים ותקשובים'!$I$9="","",'יעדים משרדיים ותקשובים'!$I$9)</f>
        <v>pmo</v>
      </c>
      <c r="C665" s="26">
        <f>ROWS($C$7:$C664)</f>
        <v>658</v>
      </c>
      <c r="D665" s="26" t="str">
        <f>IF(E665="","",INDEX('פעילויות המשרד'!$D$8:$D$150,MATCH(E665,'פעילויות המשרד'!$E$8:$E$150,0)))</f>
        <v/>
      </c>
      <c r="E665" s="17"/>
      <c r="F665" s="26" t="str">
        <f>IF(G665="","",COUNTIFS($D$8:$D665,$D665))</f>
        <v/>
      </c>
      <c r="G665" s="344" t="str">
        <f>IF(OR($E665="",$H665=""),"",IFERROR(CONCATENATE($D665,".",COUNTIFS($D$8:$D665,$D665)),"טעות בהזנה"))</f>
        <v/>
      </c>
      <c r="H665" s="99"/>
      <c r="I665" s="275" t="str">
        <f>IF($E665="","",IF($D665="","",INDEX('פעילויות המשרד'!G:G,MATCH($D665,'פעילויות המשרד'!$D:$D,0))))</f>
        <v/>
      </c>
      <c r="J665" s="275" t="str">
        <f>IF($E665="","",IF($D665="","",INDEX('פעילויות המשרד'!H:H,MATCH($D665,'פעילויות המשרד'!$D:$D,0))))</f>
        <v/>
      </c>
      <c r="K665" s="275" t="str">
        <f>IF($E665="","",IF($D665="","",INDEX('פעילויות המשרד'!K:K,MATCH($D665,'פעילויות המשרד'!$D:$D,0))))</f>
        <v/>
      </c>
      <c r="L665" s="275" t="str">
        <f>IF($E665="","",IF($D665="","",INDEX('פעילויות המשרד'!L:L,MATCH($D665,'פעילויות המשרד'!$D:$D,0))))</f>
        <v/>
      </c>
      <c r="M665" s="275" t="str">
        <f>IF($E665="","",IF($D665="","",INDEX('פעילויות המשרד'!X:X,MATCH($D665,'פעילויות המשרד'!$D:$D,0))))</f>
        <v/>
      </c>
      <c r="N665" s="102"/>
      <c r="O665" s="102"/>
      <c r="P665" s="100"/>
      <c r="Q665" s="100"/>
      <c r="R665" s="98"/>
      <c r="S665" s="101"/>
      <c r="T665" s="99"/>
      <c r="U665" s="103"/>
      <c r="V665" s="99"/>
      <c r="W665" s="103"/>
      <c r="X665" s="99"/>
      <c r="Y665" s="103"/>
      <c r="Z665" s="99"/>
      <c r="AA665" s="103"/>
      <c r="AB665" s="99"/>
      <c r="AC665" s="103"/>
      <c r="AD665" s="121" t="str">
        <f t="shared" si="41"/>
        <v/>
      </c>
      <c r="AE665" s="17"/>
      <c r="AI665" s="26">
        <f>ROWS($AI$7:$AI664)</f>
        <v>658</v>
      </c>
      <c r="AJ665" s="85" t="str">
        <f>IF(OR($T665="",$G665=""),"",MAX($AJ$7:$AN664)+1)</f>
        <v/>
      </c>
      <c r="AK665" s="85" t="str">
        <f>IF(OR(V665="",$G665=""),"",MAX($AJ$7:$AN664,$AJ665:AJ665)+1)</f>
        <v/>
      </c>
      <c r="AL665" s="85" t="str">
        <f>IF(OR(X665="",$G665=""),"",MAX($AJ$7:$AN664,$AJ665:AK665)+1)</f>
        <v/>
      </c>
      <c r="AM665" s="85" t="str">
        <f>IF(OR(Z665="",$G665=""),"",MAX($AJ$7:$AN664,$AJ665:AL665)+1)</f>
        <v/>
      </c>
      <c r="AN665" s="85" t="str">
        <f>IF(OR(AB665="",$G665=""),"",MAX($AJ$7:$AN664,$AJ665:AM665)+1)</f>
        <v/>
      </c>
      <c r="AP665" s="85" t="str">
        <f>IF($G665="","",MAX($AP$7:$AP664)+1)</f>
        <v/>
      </c>
      <c r="AQ665" s="85" t="str">
        <f>IF($G665="","",IF($Q665="","",RANK($Q665,$Q$8:$Q$1000,1)+COUNTIFS($Q$8:$Q665,$Q665)-1))</f>
        <v/>
      </c>
      <c r="AR665" s="85" t="str">
        <f>IF($G665="","",IF($AW665="","",RANK($AW665,$AW$8:$AW$1000,1)+COUNTIFS($AW$8:$AW665,$AW665)-1))</f>
        <v/>
      </c>
      <c r="AS665" s="85" t="str">
        <f>IF($G665="","",IF($AX665="","",RANK($AX665,$AX$8:$AX$1000,1)+COUNTIFS($AX$8:$AX665,$AX665)-1))</f>
        <v/>
      </c>
      <c r="AU665" s="85" t="str">
        <f t="shared" si="42"/>
        <v/>
      </c>
      <c r="AW665" s="209" t="str">
        <f t="shared" ca="1" si="44"/>
        <v/>
      </c>
      <c r="AX665" s="209" t="str">
        <f t="shared" ca="1" si="43"/>
        <v/>
      </c>
    </row>
    <row r="666" spans="1:50">
      <c r="A666" s="20" t="str">
        <f>IF('יעדים משרדיים ותקשובים'!$E$7="","",'יעדים משרדיים ותקשובים'!$E$7)</f>
        <v>משרד ראש הממשלה</v>
      </c>
      <c r="B666" s="20" t="str">
        <f>IF('יעדים משרדיים ותקשובים'!$I$9="","",'יעדים משרדיים ותקשובים'!$I$9)</f>
        <v>pmo</v>
      </c>
      <c r="C666" s="26">
        <f>ROWS($C$7:$C665)</f>
        <v>659</v>
      </c>
      <c r="D666" s="26" t="str">
        <f>IF(E666="","",INDEX('פעילויות המשרד'!$D$8:$D$150,MATCH(E666,'פעילויות המשרד'!$E$8:$E$150,0)))</f>
        <v/>
      </c>
      <c r="E666" s="17"/>
      <c r="F666" s="26" t="str">
        <f>IF(G666="","",COUNTIFS($D$8:$D666,$D666))</f>
        <v/>
      </c>
      <c r="G666" s="344" t="str">
        <f>IF(OR($E666="",$H666=""),"",IFERROR(CONCATENATE($D666,".",COUNTIFS($D$8:$D666,$D666)),"טעות בהזנה"))</f>
        <v/>
      </c>
      <c r="H666" s="99"/>
      <c r="I666" s="275" t="str">
        <f>IF($E666="","",IF($D666="","",INDEX('פעילויות המשרד'!G:G,MATCH($D666,'פעילויות המשרד'!$D:$D,0))))</f>
        <v/>
      </c>
      <c r="J666" s="275" t="str">
        <f>IF($E666="","",IF($D666="","",INDEX('פעילויות המשרד'!H:H,MATCH($D666,'פעילויות המשרד'!$D:$D,0))))</f>
        <v/>
      </c>
      <c r="K666" s="275" t="str">
        <f>IF($E666="","",IF($D666="","",INDEX('פעילויות המשרד'!K:K,MATCH($D666,'פעילויות המשרד'!$D:$D,0))))</f>
        <v/>
      </c>
      <c r="L666" s="275" t="str">
        <f>IF($E666="","",IF($D666="","",INDEX('פעילויות המשרד'!L:L,MATCH($D666,'פעילויות המשרד'!$D:$D,0))))</f>
        <v/>
      </c>
      <c r="M666" s="275" t="str">
        <f>IF($E666="","",IF($D666="","",INDEX('פעילויות המשרד'!X:X,MATCH($D666,'פעילויות המשרד'!$D:$D,0))))</f>
        <v/>
      </c>
      <c r="N666" s="102"/>
      <c r="O666" s="102"/>
      <c r="P666" s="100"/>
      <c r="Q666" s="100"/>
      <c r="R666" s="98"/>
      <c r="S666" s="101"/>
      <c r="T666" s="99"/>
      <c r="U666" s="103"/>
      <c r="V666" s="99"/>
      <c r="W666" s="103"/>
      <c r="X666" s="99"/>
      <c r="Y666" s="103"/>
      <c r="Z666" s="99"/>
      <c r="AA666" s="103"/>
      <c r="AB666" s="99"/>
      <c r="AC666" s="103"/>
      <c r="AD666" s="121" t="str">
        <f t="shared" si="41"/>
        <v/>
      </c>
      <c r="AE666" s="17"/>
      <c r="AI666" s="26">
        <f>ROWS($AI$7:$AI665)</f>
        <v>659</v>
      </c>
      <c r="AJ666" s="85" t="str">
        <f>IF(OR($T666="",$G666=""),"",MAX($AJ$7:$AN665)+1)</f>
        <v/>
      </c>
      <c r="AK666" s="85" t="str">
        <f>IF(OR(V666="",$G666=""),"",MAX($AJ$7:$AN665,$AJ666:AJ666)+1)</f>
        <v/>
      </c>
      <c r="AL666" s="85" t="str">
        <f>IF(OR(X666="",$G666=""),"",MAX($AJ$7:$AN665,$AJ666:AK666)+1)</f>
        <v/>
      </c>
      <c r="AM666" s="85" t="str">
        <f>IF(OR(Z666="",$G666=""),"",MAX($AJ$7:$AN665,$AJ666:AL666)+1)</f>
        <v/>
      </c>
      <c r="AN666" s="85" t="str">
        <f>IF(OR(AB666="",$G666=""),"",MAX($AJ$7:$AN665,$AJ666:AM666)+1)</f>
        <v/>
      </c>
      <c r="AP666" s="85" t="str">
        <f>IF($G666="","",MAX($AP$7:$AP665)+1)</f>
        <v/>
      </c>
      <c r="AQ666" s="85" t="str">
        <f>IF($G666="","",IF($Q666="","",RANK($Q666,$Q$8:$Q$1000,1)+COUNTIFS($Q$8:$Q666,$Q666)-1))</f>
        <v/>
      </c>
      <c r="AR666" s="85" t="str">
        <f>IF($G666="","",IF($AW666="","",RANK($AW666,$AW$8:$AW$1000,1)+COUNTIFS($AW$8:$AW666,$AW666)-1))</f>
        <v/>
      </c>
      <c r="AS666" s="85" t="str">
        <f>IF($G666="","",IF($AX666="","",RANK($AX666,$AX$8:$AX$1000,1)+COUNTIFS($AX$8:$AX666,$AX666)-1))</f>
        <v/>
      </c>
      <c r="AU666" s="85" t="str">
        <f t="shared" si="42"/>
        <v/>
      </c>
      <c r="AW666" s="209" t="str">
        <f t="shared" ca="1" si="44"/>
        <v/>
      </c>
      <c r="AX666" s="209" t="str">
        <f t="shared" ca="1" si="43"/>
        <v/>
      </c>
    </row>
    <row r="667" spans="1:50">
      <c r="A667" s="20" t="str">
        <f>IF('יעדים משרדיים ותקשובים'!$E$7="","",'יעדים משרדיים ותקשובים'!$E$7)</f>
        <v>משרד ראש הממשלה</v>
      </c>
      <c r="B667" s="20" t="str">
        <f>IF('יעדים משרדיים ותקשובים'!$I$9="","",'יעדים משרדיים ותקשובים'!$I$9)</f>
        <v>pmo</v>
      </c>
      <c r="C667" s="26">
        <f>ROWS($C$7:$C666)</f>
        <v>660</v>
      </c>
      <c r="D667" s="26" t="str">
        <f>IF(E667="","",INDEX('פעילויות המשרד'!$D$8:$D$150,MATCH(E667,'פעילויות המשרד'!$E$8:$E$150,0)))</f>
        <v/>
      </c>
      <c r="E667" s="17"/>
      <c r="F667" s="26" t="str">
        <f>IF(G667="","",COUNTIFS($D$8:$D667,$D667))</f>
        <v/>
      </c>
      <c r="G667" s="344" t="str">
        <f>IF(OR($E667="",$H667=""),"",IFERROR(CONCATENATE($D667,".",COUNTIFS($D$8:$D667,$D667)),"טעות בהזנה"))</f>
        <v/>
      </c>
      <c r="H667" s="99"/>
      <c r="I667" s="275" t="str">
        <f>IF($E667="","",IF($D667="","",INDEX('פעילויות המשרד'!G:G,MATCH($D667,'פעילויות המשרד'!$D:$D,0))))</f>
        <v/>
      </c>
      <c r="J667" s="275" t="str">
        <f>IF($E667="","",IF($D667="","",INDEX('פעילויות המשרד'!H:H,MATCH($D667,'פעילויות המשרד'!$D:$D,0))))</f>
        <v/>
      </c>
      <c r="K667" s="275" t="str">
        <f>IF($E667="","",IF($D667="","",INDEX('פעילויות המשרד'!K:K,MATCH($D667,'פעילויות המשרד'!$D:$D,0))))</f>
        <v/>
      </c>
      <c r="L667" s="275" t="str">
        <f>IF($E667="","",IF($D667="","",INDEX('פעילויות המשרד'!L:L,MATCH($D667,'פעילויות המשרד'!$D:$D,0))))</f>
        <v/>
      </c>
      <c r="M667" s="275" t="str">
        <f>IF($E667="","",IF($D667="","",INDEX('פעילויות המשרד'!X:X,MATCH($D667,'פעילויות המשרד'!$D:$D,0))))</f>
        <v/>
      </c>
      <c r="N667" s="102"/>
      <c r="O667" s="102"/>
      <c r="P667" s="100"/>
      <c r="Q667" s="100"/>
      <c r="R667" s="98"/>
      <c r="S667" s="101"/>
      <c r="T667" s="99"/>
      <c r="U667" s="103"/>
      <c r="V667" s="99"/>
      <c r="W667" s="103"/>
      <c r="X667" s="99"/>
      <c r="Y667" s="103"/>
      <c r="Z667" s="99"/>
      <c r="AA667" s="103"/>
      <c r="AB667" s="99"/>
      <c r="AC667" s="103"/>
      <c r="AD667" s="121" t="str">
        <f t="shared" si="41"/>
        <v/>
      </c>
      <c r="AE667" s="17"/>
      <c r="AI667" s="26">
        <f>ROWS($AI$7:$AI666)</f>
        <v>660</v>
      </c>
      <c r="AJ667" s="85" t="str">
        <f>IF(OR($T667="",$G667=""),"",MAX($AJ$7:$AN666)+1)</f>
        <v/>
      </c>
      <c r="AK667" s="85" t="str">
        <f>IF(OR(V667="",$G667=""),"",MAX($AJ$7:$AN666,$AJ667:AJ667)+1)</f>
        <v/>
      </c>
      <c r="AL667" s="85" t="str">
        <f>IF(OR(X667="",$G667=""),"",MAX($AJ$7:$AN666,$AJ667:AK667)+1)</f>
        <v/>
      </c>
      <c r="AM667" s="85" t="str">
        <f>IF(OR(Z667="",$G667=""),"",MAX($AJ$7:$AN666,$AJ667:AL667)+1)</f>
        <v/>
      </c>
      <c r="AN667" s="85" t="str">
        <f>IF(OR(AB667="",$G667=""),"",MAX($AJ$7:$AN666,$AJ667:AM667)+1)</f>
        <v/>
      </c>
      <c r="AP667" s="85" t="str">
        <f>IF($G667="","",MAX($AP$7:$AP666)+1)</f>
        <v/>
      </c>
      <c r="AQ667" s="85" t="str">
        <f>IF($G667="","",IF($Q667="","",RANK($Q667,$Q$8:$Q$1000,1)+COUNTIFS($Q$8:$Q667,$Q667)-1))</f>
        <v/>
      </c>
      <c r="AR667" s="85" t="str">
        <f>IF($G667="","",IF($AW667="","",RANK($AW667,$AW$8:$AW$1000,1)+COUNTIFS($AW$8:$AW667,$AW667)-1))</f>
        <v/>
      </c>
      <c r="AS667" s="85" t="str">
        <f>IF($G667="","",IF($AX667="","",RANK($AX667,$AX$8:$AX$1000,1)+COUNTIFS($AX$8:$AX667,$AX667)-1))</f>
        <v/>
      </c>
      <c r="AU667" s="85" t="str">
        <f t="shared" si="42"/>
        <v/>
      </c>
      <c r="AW667" s="209" t="str">
        <f t="shared" ca="1" si="44"/>
        <v/>
      </c>
      <c r="AX667" s="209" t="str">
        <f t="shared" ca="1" si="43"/>
        <v/>
      </c>
    </row>
    <row r="668" spans="1:50">
      <c r="A668" s="20" t="str">
        <f>IF('יעדים משרדיים ותקשובים'!$E$7="","",'יעדים משרדיים ותקשובים'!$E$7)</f>
        <v>משרד ראש הממשלה</v>
      </c>
      <c r="B668" s="20" t="str">
        <f>IF('יעדים משרדיים ותקשובים'!$I$9="","",'יעדים משרדיים ותקשובים'!$I$9)</f>
        <v>pmo</v>
      </c>
      <c r="C668" s="26">
        <f>ROWS($C$7:$C667)</f>
        <v>661</v>
      </c>
      <c r="D668" s="26" t="str">
        <f>IF(E668="","",INDEX('פעילויות המשרד'!$D$8:$D$150,MATCH(E668,'פעילויות המשרד'!$E$8:$E$150,0)))</f>
        <v/>
      </c>
      <c r="E668" s="17"/>
      <c r="F668" s="26" t="str">
        <f>IF(G668="","",COUNTIFS($D$8:$D668,$D668))</f>
        <v/>
      </c>
      <c r="G668" s="344" t="str">
        <f>IF(OR($E668="",$H668=""),"",IFERROR(CONCATENATE($D668,".",COUNTIFS($D$8:$D668,$D668)),"טעות בהזנה"))</f>
        <v/>
      </c>
      <c r="H668" s="99"/>
      <c r="I668" s="275" t="str">
        <f>IF($E668="","",IF($D668="","",INDEX('פעילויות המשרד'!G:G,MATCH($D668,'פעילויות המשרד'!$D:$D,0))))</f>
        <v/>
      </c>
      <c r="J668" s="275" t="str">
        <f>IF($E668="","",IF($D668="","",INDEX('פעילויות המשרד'!H:H,MATCH($D668,'פעילויות המשרד'!$D:$D,0))))</f>
        <v/>
      </c>
      <c r="K668" s="275" t="str">
        <f>IF($E668="","",IF($D668="","",INDEX('פעילויות המשרד'!K:K,MATCH($D668,'פעילויות המשרד'!$D:$D,0))))</f>
        <v/>
      </c>
      <c r="L668" s="275" t="str">
        <f>IF($E668="","",IF($D668="","",INDEX('פעילויות המשרד'!L:L,MATCH($D668,'פעילויות המשרד'!$D:$D,0))))</f>
        <v/>
      </c>
      <c r="M668" s="275" t="str">
        <f>IF($E668="","",IF($D668="","",INDEX('פעילויות המשרד'!X:X,MATCH($D668,'פעילויות המשרד'!$D:$D,0))))</f>
        <v/>
      </c>
      <c r="N668" s="99"/>
      <c r="O668" s="99"/>
      <c r="P668" s="100"/>
      <c r="Q668" s="100"/>
      <c r="R668" s="98"/>
      <c r="S668" s="101"/>
      <c r="T668" s="99"/>
      <c r="U668" s="103"/>
      <c r="V668" s="99"/>
      <c r="W668" s="103"/>
      <c r="X668" s="99"/>
      <c r="Y668" s="103"/>
      <c r="Z668" s="99"/>
      <c r="AA668" s="103"/>
      <c r="AB668" s="99"/>
      <c r="AC668" s="103"/>
      <c r="AD668" s="121" t="str">
        <f t="shared" si="41"/>
        <v/>
      </c>
      <c r="AE668" s="92"/>
      <c r="AI668" s="26">
        <f>ROWS($AI$7:$AI667)</f>
        <v>661</v>
      </c>
      <c r="AJ668" s="85" t="str">
        <f>IF(OR($T668="",$G668=""),"",MAX($AJ$7:$AN667)+1)</f>
        <v/>
      </c>
      <c r="AK668" s="85" t="str">
        <f>IF(OR(V668="",$G668=""),"",MAX($AJ$7:$AN667,$AJ668:AJ668)+1)</f>
        <v/>
      </c>
      <c r="AL668" s="85" t="str">
        <f>IF(OR(X668="",$G668=""),"",MAX($AJ$7:$AN667,$AJ668:AK668)+1)</f>
        <v/>
      </c>
      <c r="AM668" s="85" t="str">
        <f>IF(OR(Z668="",$G668=""),"",MAX($AJ$7:$AN667,$AJ668:AL668)+1)</f>
        <v/>
      </c>
      <c r="AN668" s="85" t="str">
        <f>IF(OR(AB668="",$G668=""),"",MAX($AJ$7:$AN667,$AJ668:AM668)+1)</f>
        <v/>
      </c>
      <c r="AP668" s="85" t="str">
        <f>IF($G668="","",MAX($AP$7:$AP667)+1)</f>
        <v/>
      </c>
      <c r="AQ668" s="85" t="str">
        <f>IF($G668="","",IF($Q668="","",RANK($Q668,$Q$8:$Q$1000,1)+COUNTIFS($Q$8:$Q668,$Q668)-1))</f>
        <v/>
      </c>
      <c r="AR668" s="85" t="str">
        <f>IF($G668="","",IF($AW668="","",RANK($AW668,$AW$8:$AW$1000,1)+COUNTIFS($AW$8:$AW668,$AW668)-1))</f>
        <v/>
      </c>
      <c r="AS668" s="85" t="str">
        <f>IF($G668="","",IF($AX668="","",RANK($AX668,$AX$8:$AX$1000,1)+COUNTIFS($AX$8:$AX668,$AX668)-1))</f>
        <v/>
      </c>
      <c r="AU668" s="85" t="str">
        <f t="shared" si="42"/>
        <v/>
      </c>
      <c r="AW668" s="209" t="str">
        <f ca="1">IF($G668="","",IF($Q668="","",IF(AND($S668&lt;1,$Q668&lt;TODAY()),$Q668,"")))</f>
        <v/>
      </c>
      <c r="AX668" s="209" t="str">
        <f t="shared" ca="1" si="43"/>
        <v/>
      </c>
    </row>
    <row r="669" spans="1:50">
      <c r="A669" s="20" t="str">
        <f>IF('יעדים משרדיים ותקשובים'!$E$7="","",'יעדים משרדיים ותקשובים'!$E$7)</f>
        <v>משרד ראש הממשלה</v>
      </c>
      <c r="B669" s="20" t="str">
        <f>IF('יעדים משרדיים ותקשובים'!$I$9="","",'יעדים משרדיים ותקשובים'!$I$9)</f>
        <v>pmo</v>
      </c>
      <c r="C669" s="26">
        <f>ROWS($C$7:$C668)</f>
        <v>662</v>
      </c>
      <c r="D669" s="26" t="str">
        <f>IF(E669="","",INDEX('פעילויות המשרד'!$D$8:$D$150,MATCH(E669,'פעילויות המשרד'!$E$8:$E$150,0)))</f>
        <v/>
      </c>
      <c r="E669" s="17"/>
      <c r="F669" s="26" t="str">
        <f>IF(G669="","",COUNTIFS($D$8:$D669,$D669))</f>
        <v/>
      </c>
      <c r="G669" s="344" t="str">
        <f>IF(OR($E669="",$H669=""),"",IFERROR(CONCATENATE($D669,".",COUNTIFS($D$8:$D669,$D669)),"טעות בהזנה"))</f>
        <v/>
      </c>
      <c r="H669" s="99"/>
      <c r="I669" s="275" t="str">
        <f>IF($E669="","",IF($D669="","",INDEX('פעילויות המשרד'!G:G,MATCH($D669,'פעילויות המשרד'!$D:$D,0))))</f>
        <v/>
      </c>
      <c r="J669" s="275" t="str">
        <f>IF($E669="","",IF($D669="","",INDEX('פעילויות המשרד'!H:H,MATCH($D669,'פעילויות המשרד'!$D:$D,0))))</f>
        <v/>
      </c>
      <c r="K669" s="275" t="str">
        <f>IF($E669="","",IF($D669="","",INDEX('פעילויות המשרד'!K:K,MATCH($D669,'פעילויות המשרד'!$D:$D,0))))</f>
        <v/>
      </c>
      <c r="L669" s="275" t="str">
        <f>IF($E669="","",IF($D669="","",INDEX('פעילויות המשרד'!L:L,MATCH($D669,'פעילויות המשרד'!$D:$D,0))))</f>
        <v/>
      </c>
      <c r="M669" s="275" t="str">
        <f>IF($E669="","",IF($D669="","",INDEX('פעילויות המשרד'!X:X,MATCH($D669,'פעילויות המשרד'!$D:$D,0))))</f>
        <v/>
      </c>
      <c r="N669" s="99"/>
      <c r="O669" s="99"/>
      <c r="P669" s="100"/>
      <c r="Q669" s="100"/>
      <c r="R669" s="98"/>
      <c r="S669" s="101"/>
      <c r="T669" s="99"/>
      <c r="U669" s="103"/>
      <c r="V669" s="99"/>
      <c r="W669" s="103"/>
      <c r="X669" s="99"/>
      <c r="Y669" s="103"/>
      <c r="Z669" s="99"/>
      <c r="AA669" s="103"/>
      <c r="AB669" s="99"/>
      <c r="AC669" s="103"/>
      <c r="AD669" s="121" t="str">
        <f t="shared" si="41"/>
        <v/>
      </c>
      <c r="AE669" s="92"/>
      <c r="AI669" s="26">
        <f>ROWS($AI$7:$AI668)</f>
        <v>662</v>
      </c>
      <c r="AJ669" s="85" t="str">
        <f>IF(OR($T669="",$G669=""),"",MAX($AJ$7:$AN668)+1)</f>
        <v/>
      </c>
      <c r="AK669" s="85" t="str">
        <f>IF(OR(V669="",$G669=""),"",MAX($AJ$7:$AN668,$AJ669:AJ669)+1)</f>
        <v/>
      </c>
      <c r="AL669" s="85" t="str">
        <f>IF(OR(X669="",$G669=""),"",MAX($AJ$7:$AN668,$AJ669:AK669)+1)</f>
        <v/>
      </c>
      <c r="AM669" s="85" t="str">
        <f>IF(OR(Z669="",$G669=""),"",MAX($AJ$7:$AN668,$AJ669:AL669)+1)</f>
        <v/>
      </c>
      <c r="AN669" s="85" t="str">
        <f>IF(OR(AB669="",$G669=""),"",MAX($AJ$7:$AN668,$AJ669:AM669)+1)</f>
        <v/>
      </c>
      <c r="AP669" s="85" t="str">
        <f>IF($G669="","",MAX($AP$7:$AP668)+1)</f>
        <v/>
      </c>
      <c r="AQ669" s="85" t="str">
        <f>IF($G669="","",IF($Q669="","",RANK($Q669,$Q$8:$Q$1000,1)+COUNTIFS($Q$8:$Q669,$Q669)-1))</f>
        <v/>
      </c>
      <c r="AR669" s="85" t="str">
        <f>IF($G669="","",IF($AW669="","",RANK($AW669,$AW$8:$AW$1000,1)+COUNTIFS($AW$8:$AW669,$AW669)-1))</f>
        <v/>
      </c>
      <c r="AS669" s="85" t="str">
        <f>IF($G669="","",IF($AX669="","",RANK($AX669,$AX$8:$AX$1000,1)+COUNTIFS($AX$8:$AX669,$AX669)-1))</f>
        <v/>
      </c>
      <c r="AU669" s="85" t="str">
        <f t="shared" si="42"/>
        <v/>
      </c>
      <c r="AW669" s="209" t="str">
        <f ca="1">IF($G669="","",IF($Q669="","",IF(AND($S669&lt;1,$Q669&lt;TODAY()),$Q669,"")))</f>
        <v/>
      </c>
      <c r="AX669" s="209" t="str">
        <f t="shared" ca="1" si="43"/>
        <v/>
      </c>
    </row>
    <row r="670" spans="1:50">
      <c r="A670" s="20" t="str">
        <f>IF('יעדים משרדיים ותקשובים'!$E$7="","",'יעדים משרדיים ותקשובים'!$E$7)</f>
        <v>משרד ראש הממשלה</v>
      </c>
      <c r="B670" s="20" t="str">
        <f>IF('יעדים משרדיים ותקשובים'!$I$9="","",'יעדים משרדיים ותקשובים'!$I$9)</f>
        <v>pmo</v>
      </c>
      <c r="C670" s="26">
        <f>ROWS($C$7:$C669)</f>
        <v>663</v>
      </c>
      <c r="D670" s="26" t="str">
        <f>IF(E670="","",INDEX('פעילויות המשרד'!$D$8:$D$150,MATCH(E670,'פעילויות המשרד'!$E$8:$E$150,0)))</f>
        <v/>
      </c>
      <c r="E670" s="17"/>
      <c r="F670" s="26" t="str">
        <f>IF(G670="","",COUNTIFS($D$8:$D670,$D670))</f>
        <v/>
      </c>
      <c r="G670" s="344" t="str">
        <f>IF(OR($E670="",$H670=""),"",IFERROR(CONCATENATE($D670,".",COUNTIFS($D$8:$D670,$D670)),"טעות בהזנה"))</f>
        <v/>
      </c>
      <c r="H670" s="99"/>
      <c r="I670" s="275" t="str">
        <f>IF($E670="","",IF($D670="","",INDEX('פעילויות המשרד'!G:G,MATCH($D670,'פעילויות המשרד'!$D:$D,0))))</f>
        <v/>
      </c>
      <c r="J670" s="275" t="str">
        <f>IF($E670="","",IF($D670="","",INDEX('פעילויות המשרד'!H:H,MATCH($D670,'פעילויות המשרד'!$D:$D,0))))</f>
        <v/>
      </c>
      <c r="K670" s="275" t="str">
        <f>IF($E670="","",IF($D670="","",INDEX('פעילויות המשרד'!K:K,MATCH($D670,'פעילויות המשרד'!$D:$D,0))))</f>
        <v/>
      </c>
      <c r="L670" s="275" t="str">
        <f>IF($E670="","",IF($D670="","",INDEX('פעילויות המשרד'!L:L,MATCH($D670,'פעילויות המשרד'!$D:$D,0))))</f>
        <v/>
      </c>
      <c r="M670" s="275" t="str">
        <f>IF($E670="","",IF($D670="","",INDEX('פעילויות המשרד'!X:X,MATCH($D670,'פעילויות המשרד'!$D:$D,0))))</f>
        <v/>
      </c>
      <c r="N670" s="99"/>
      <c r="O670" s="99"/>
      <c r="P670" s="100"/>
      <c r="Q670" s="100"/>
      <c r="R670" s="98"/>
      <c r="S670" s="101"/>
      <c r="T670" s="99"/>
      <c r="U670" s="103"/>
      <c r="V670" s="99"/>
      <c r="W670" s="103"/>
      <c r="X670" s="99"/>
      <c r="Y670" s="103"/>
      <c r="Z670" s="99"/>
      <c r="AA670" s="103"/>
      <c r="AB670" s="99"/>
      <c r="AC670" s="103"/>
      <c r="AD670" s="121" t="str">
        <f t="shared" si="41"/>
        <v/>
      </c>
      <c r="AE670" s="92"/>
      <c r="AI670" s="26">
        <f>ROWS($AI$7:$AI669)</f>
        <v>663</v>
      </c>
      <c r="AJ670" s="85" t="str">
        <f>IF(OR($T670="",$G670=""),"",MAX($AJ$7:$AN669)+1)</f>
        <v/>
      </c>
      <c r="AK670" s="85" t="str">
        <f>IF(OR(V670="",$G670=""),"",MAX($AJ$7:$AN669,$AJ670:AJ670)+1)</f>
        <v/>
      </c>
      <c r="AL670" s="85" t="str">
        <f>IF(OR(X670="",$G670=""),"",MAX($AJ$7:$AN669,$AJ670:AK670)+1)</f>
        <v/>
      </c>
      <c r="AM670" s="85" t="str">
        <f>IF(OR(Z670="",$G670=""),"",MAX($AJ$7:$AN669,$AJ670:AL670)+1)</f>
        <v/>
      </c>
      <c r="AN670" s="85" t="str">
        <f>IF(OR(AB670="",$G670=""),"",MAX($AJ$7:$AN669,$AJ670:AM670)+1)</f>
        <v/>
      </c>
      <c r="AP670" s="85" t="str">
        <f>IF($G670="","",MAX($AP$7:$AP669)+1)</f>
        <v/>
      </c>
      <c r="AQ670" s="85" t="str">
        <f>IF($G670="","",IF($Q670="","",RANK($Q670,$Q$8:$Q$1000,1)+COUNTIFS($Q$8:$Q670,$Q670)-1))</f>
        <v/>
      </c>
      <c r="AR670" s="85" t="str">
        <f>IF($G670="","",IF($AW670="","",RANK($AW670,$AW$8:$AW$1000,1)+COUNTIFS($AW$8:$AW670,$AW670)-1))</f>
        <v/>
      </c>
      <c r="AS670" s="85" t="str">
        <f>IF($G670="","",IF($AX670="","",RANK($AX670,$AX$8:$AX$1000,1)+COUNTIFS($AX$8:$AX670,$AX670)-1))</f>
        <v/>
      </c>
      <c r="AU670" s="85" t="str">
        <f t="shared" si="42"/>
        <v/>
      </c>
      <c r="AW670" s="209" t="str">
        <f ca="1">IF($G670="","",IF($Q670="","",IF(AND($S670&lt;1,$Q670&lt;TODAY()),$Q670,"")))</f>
        <v/>
      </c>
      <c r="AX670" s="209" t="str">
        <f t="shared" ca="1" si="43"/>
        <v/>
      </c>
    </row>
    <row r="671" spans="1:50">
      <c r="A671" s="20" t="str">
        <f>IF('יעדים משרדיים ותקשובים'!$E$7="","",'יעדים משרדיים ותקשובים'!$E$7)</f>
        <v>משרד ראש הממשלה</v>
      </c>
      <c r="B671" s="20" t="str">
        <f>IF('יעדים משרדיים ותקשובים'!$I$9="","",'יעדים משרדיים ותקשובים'!$I$9)</f>
        <v>pmo</v>
      </c>
      <c r="C671" s="26">
        <f>ROWS($C$7:$C670)</f>
        <v>664</v>
      </c>
      <c r="D671" s="26" t="str">
        <f>IF(E671="","",INDEX('פעילויות המשרד'!$D$8:$D$150,MATCH(E671,'פעילויות המשרד'!$E$8:$E$150,0)))</f>
        <v/>
      </c>
      <c r="E671" s="17"/>
      <c r="F671" s="26" t="str">
        <f>IF(G671="","",COUNTIFS($D$8:$D671,$D671))</f>
        <v/>
      </c>
      <c r="G671" s="344" t="str">
        <f>IF(OR($E671="",$H671=""),"",IFERROR(CONCATENATE($D671,".",COUNTIFS($D$8:$D671,$D671)),"טעות בהזנה"))</f>
        <v/>
      </c>
      <c r="H671" s="99"/>
      <c r="I671" s="275" t="str">
        <f>IF($E671="","",IF($D671="","",INDEX('פעילויות המשרד'!G:G,MATCH($D671,'פעילויות המשרד'!$D:$D,0))))</f>
        <v/>
      </c>
      <c r="J671" s="275" t="str">
        <f>IF($E671="","",IF($D671="","",INDEX('פעילויות המשרד'!H:H,MATCH($D671,'פעילויות המשרד'!$D:$D,0))))</f>
        <v/>
      </c>
      <c r="K671" s="275" t="str">
        <f>IF($E671="","",IF($D671="","",INDEX('פעילויות המשרד'!K:K,MATCH($D671,'פעילויות המשרד'!$D:$D,0))))</f>
        <v/>
      </c>
      <c r="L671" s="275" t="str">
        <f>IF($E671="","",IF($D671="","",INDEX('פעילויות המשרד'!L:L,MATCH($D671,'פעילויות המשרד'!$D:$D,0))))</f>
        <v/>
      </c>
      <c r="M671" s="275" t="str">
        <f>IF($E671="","",IF($D671="","",INDEX('פעילויות המשרד'!X:X,MATCH($D671,'פעילויות המשרד'!$D:$D,0))))</f>
        <v/>
      </c>
      <c r="N671" s="102"/>
      <c r="O671" s="102"/>
      <c r="P671" s="100"/>
      <c r="Q671" s="100"/>
      <c r="R671" s="98"/>
      <c r="S671" s="101"/>
      <c r="T671" s="99"/>
      <c r="U671" s="103"/>
      <c r="V671" s="99"/>
      <c r="W671" s="103"/>
      <c r="X671" s="99"/>
      <c r="Y671" s="103"/>
      <c r="Z671" s="99"/>
      <c r="AA671" s="103"/>
      <c r="AB671" s="99"/>
      <c r="AC671" s="103"/>
      <c r="AD671" s="121" t="str">
        <f t="shared" si="41"/>
        <v/>
      </c>
      <c r="AE671" s="17"/>
      <c r="AI671" s="26">
        <f>ROWS($AI$7:$AI670)</f>
        <v>664</v>
      </c>
      <c r="AJ671" s="85" t="str">
        <f>IF(OR($T671="",$G671=""),"",MAX($AJ$7:$AN670)+1)</f>
        <v/>
      </c>
      <c r="AK671" s="85" t="str">
        <f>IF(OR(V671="",$G671=""),"",MAX($AJ$7:$AN670,$AJ671:AJ671)+1)</f>
        <v/>
      </c>
      <c r="AL671" s="85" t="str">
        <f>IF(OR(X671="",$G671=""),"",MAX($AJ$7:$AN670,$AJ671:AK671)+1)</f>
        <v/>
      </c>
      <c r="AM671" s="85" t="str">
        <f>IF(OR(Z671="",$G671=""),"",MAX($AJ$7:$AN670,$AJ671:AL671)+1)</f>
        <v/>
      </c>
      <c r="AN671" s="85" t="str">
        <f>IF(OR(AB671="",$G671=""),"",MAX($AJ$7:$AN670,$AJ671:AM671)+1)</f>
        <v/>
      </c>
      <c r="AP671" s="85" t="str">
        <f>IF($G671="","",MAX($AP$7:$AP670)+1)</f>
        <v/>
      </c>
      <c r="AQ671" s="85" t="str">
        <f>IF($G671="","",IF($Q671="","",RANK($Q671,$Q$8:$Q$1000,1)+COUNTIFS($Q$8:$Q671,$Q671)-1))</f>
        <v/>
      </c>
      <c r="AR671" s="85" t="str">
        <f>IF($G671="","",IF($AW671="","",RANK($AW671,$AW$8:$AW$1000,1)+COUNTIFS($AW$8:$AW671,$AW671)-1))</f>
        <v/>
      </c>
      <c r="AS671" s="85" t="str">
        <f>IF($G671="","",IF($AX671="","",RANK($AX671,$AX$8:$AX$1000,1)+COUNTIFS($AX$8:$AX671,$AX671)-1))</f>
        <v/>
      </c>
      <c r="AU671" s="85" t="str">
        <f t="shared" si="42"/>
        <v/>
      </c>
      <c r="AW671" s="209" t="str">
        <f ca="1">IF($G671="","",IF($Q671="","",IF(AND($S671&lt;1,$Q671&lt;TODAY()),$Q671,"")))</f>
        <v/>
      </c>
      <c r="AX671" s="209" t="str">
        <f t="shared" ca="1" si="43"/>
        <v/>
      </c>
    </row>
    <row r="672" spans="1:50">
      <c r="A672" s="20" t="str">
        <f>IF('יעדים משרדיים ותקשובים'!$E$7="","",'יעדים משרדיים ותקשובים'!$E$7)</f>
        <v>משרד ראש הממשלה</v>
      </c>
      <c r="B672" s="20" t="str">
        <f>IF('יעדים משרדיים ותקשובים'!$I$9="","",'יעדים משרדיים ותקשובים'!$I$9)</f>
        <v>pmo</v>
      </c>
      <c r="C672" s="26">
        <f>ROWS($C$7:$C671)</f>
        <v>665</v>
      </c>
      <c r="D672" s="26" t="str">
        <f>IF(E672="","",INDEX('פעילויות המשרד'!$D$8:$D$150,MATCH(E672,'פעילויות המשרד'!$E$8:$E$150,0)))</f>
        <v/>
      </c>
      <c r="E672" s="17"/>
      <c r="F672" s="26" t="str">
        <f>IF(G672="","",COUNTIFS($D$8:$D672,$D672))</f>
        <v/>
      </c>
      <c r="G672" s="344" t="str">
        <f>IF(OR($E672="",$H672=""),"",IFERROR(CONCATENATE($D672,".",COUNTIFS($D$8:$D672,$D672)),"טעות בהזנה"))</f>
        <v/>
      </c>
      <c r="H672" s="99"/>
      <c r="I672" s="275" t="str">
        <f>IF($E672="","",IF($D672="","",INDEX('פעילויות המשרד'!G:G,MATCH($D672,'פעילויות המשרד'!$D:$D,0))))</f>
        <v/>
      </c>
      <c r="J672" s="275" t="str">
        <f>IF($E672="","",IF($D672="","",INDEX('פעילויות המשרד'!H:H,MATCH($D672,'פעילויות המשרד'!$D:$D,0))))</f>
        <v/>
      </c>
      <c r="K672" s="275" t="str">
        <f>IF($E672="","",IF($D672="","",INDEX('פעילויות המשרד'!K:K,MATCH($D672,'פעילויות המשרד'!$D:$D,0))))</f>
        <v/>
      </c>
      <c r="L672" s="275" t="str">
        <f>IF($E672="","",IF($D672="","",INDEX('פעילויות המשרד'!L:L,MATCH($D672,'פעילויות המשרד'!$D:$D,0))))</f>
        <v/>
      </c>
      <c r="M672" s="275" t="str">
        <f>IF($E672="","",IF($D672="","",INDEX('פעילויות המשרד'!X:X,MATCH($D672,'פעילויות המשרד'!$D:$D,0))))</f>
        <v/>
      </c>
      <c r="N672" s="102"/>
      <c r="O672" s="102"/>
      <c r="P672" s="100"/>
      <c r="Q672" s="100"/>
      <c r="R672" s="98"/>
      <c r="S672" s="101"/>
      <c r="T672" s="99"/>
      <c r="U672" s="103"/>
      <c r="V672" s="99"/>
      <c r="W672" s="103"/>
      <c r="X672" s="99"/>
      <c r="Y672" s="103"/>
      <c r="Z672" s="99"/>
      <c r="AA672" s="103"/>
      <c r="AB672" s="99"/>
      <c r="AC672" s="103"/>
      <c r="AD672" s="121" t="str">
        <f t="shared" si="41"/>
        <v/>
      </c>
      <c r="AE672" s="17"/>
      <c r="AI672" s="26">
        <f>ROWS($AI$7:$AI671)</f>
        <v>665</v>
      </c>
      <c r="AJ672" s="85" t="str">
        <f>IF(OR($T672="",$G672=""),"",MAX($AJ$7:$AN671)+1)</f>
        <v/>
      </c>
      <c r="AK672" s="85" t="str">
        <f>IF(OR(V672="",$G672=""),"",MAX($AJ$7:$AN671,$AJ672:AJ672)+1)</f>
        <v/>
      </c>
      <c r="AL672" s="85" t="str">
        <f>IF(OR(X672="",$G672=""),"",MAX($AJ$7:$AN671,$AJ672:AK672)+1)</f>
        <v/>
      </c>
      <c r="AM672" s="85" t="str">
        <f>IF(OR(Z672="",$G672=""),"",MAX($AJ$7:$AN671,$AJ672:AL672)+1)</f>
        <v/>
      </c>
      <c r="AN672" s="85" t="str">
        <f>IF(OR(AB672="",$G672=""),"",MAX($AJ$7:$AN671,$AJ672:AM672)+1)</f>
        <v/>
      </c>
      <c r="AP672" s="85" t="str">
        <f>IF($G672="","",MAX($AP$7:$AP671)+1)</f>
        <v/>
      </c>
      <c r="AQ672" s="85" t="str">
        <f>IF($G672="","",IF($Q672="","",RANK($Q672,$Q$8:$Q$1000,1)+COUNTIFS($Q$8:$Q672,$Q672)-1))</f>
        <v/>
      </c>
      <c r="AR672" s="85" t="str">
        <f>IF($G672="","",IF($AW672="","",RANK($AW672,$AW$8:$AW$1000,1)+COUNTIFS($AW$8:$AW672,$AW672)-1))</f>
        <v/>
      </c>
      <c r="AS672" s="85" t="str">
        <f>IF($G672="","",IF($AX672="","",RANK($AX672,$AX$8:$AX$1000,1)+COUNTIFS($AX$8:$AX672,$AX672)-1))</f>
        <v/>
      </c>
      <c r="AU672" s="85" t="str">
        <f t="shared" si="42"/>
        <v/>
      </c>
      <c r="AW672" s="209" t="str">
        <f ca="1">IF($G672="","",IF($Q672="","",IF(AND($S672&lt;1,$Q672&lt;TODAY()),$Q672,"")))</f>
        <v/>
      </c>
      <c r="AX672" s="209" t="str">
        <f t="shared" ca="1" si="43"/>
        <v/>
      </c>
    </row>
    <row r="673" spans="1:50">
      <c r="A673" s="20" t="str">
        <f>IF('יעדים משרדיים ותקשובים'!$E$7="","",'יעדים משרדיים ותקשובים'!$E$7)</f>
        <v>משרד ראש הממשלה</v>
      </c>
      <c r="B673" s="20" t="str">
        <f>IF('יעדים משרדיים ותקשובים'!$I$9="","",'יעדים משרדיים ותקשובים'!$I$9)</f>
        <v>pmo</v>
      </c>
      <c r="C673" s="26">
        <f>ROWS($C$7:$C672)</f>
        <v>666</v>
      </c>
      <c r="D673" s="26" t="str">
        <f>IF(E673="","",INDEX('פעילויות המשרד'!$D$8:$D$150,MATCH(E673,'פעילויות המשרד'!$E$8:$E$150,0)))</f>
        <v/>
      </c>
      <c r="E673" s="17"/>
      <c r="F673" s="26" t="str">
        <f>IF(G673="","",COUNTIFS($D$8:$D673,$D673))</f>
        <v/>
      </c>
      <c r="G673" s="344" t="str">
        <f>IF(OR($E673="",$H673=""),"",IFERROR(CONCATENATE($D673,".",COUNTIFS($D$8:$D673,$D673)),"טעות בהזנה"))</f>
        <v/>
      </c>
      <c r="H673" s="99"/>
      <c r="I673" s="275" t="str">
        <f>IF($E673="","",IF($D673="","",INDEX('פעילויות המשרד'!G:G,MATCH($D673,'פעילויות המשרד'!$D:$D,0))))</f>
        <v/>
      </c>
      <c r="J673" s="275" t="str">
        <f>IF($E673="","",IF($D673="","",INDEX('פעילויות המשרד'!H:H,MATCH($D673,'פעילויות המשרד'!$D:$D,0))))</f>
        <v/>
      </c>
      <c r="K673" s="275" t="str">
        <f>IF($E673="","",IF($D673="","",INDEX('פעילויות המשרד'!K:K,MATCH($D673,'פעילויות המשרד'!$D:$D,0))))</f>
        <v/>
      </c>
      <c r="L673" s="275" t="str">
        <f>IF($E673="","",IF($D673="","",INDEX('פעילויות המשרד'!L:L,MATCH($D673,'פעילויות המשרד'!$D:$D,0))))</f>
        <v/>
      </c>
      <c r="M673" s="275" t="str">
        <f>IF($E673="","",IF($D673="","",INDEX('פעילויות המשרד'!X:X,MATCH($D673,'פעילויות המשרד'!$D:$D,0))))</f>
        <v/>
      </c>
      <c r="N673" s="102"/>
      <c r="O673" s="102"/>
      <c r="P673" s="100"/>
      <c r="Q673" s="100"/>
      <c r="R673" s="98"/>
      <c r="S673" s="101"/>
      <c r="T673" s="99"/>
      <c r="U673" s="103"/>
      <c r="V673" s="99"/>
      <c r="W673" s="103"/>
      <c r="X673" s="99"/>
      <c r="Y673" s="103"/>
      <c r="Z673" s="99"/>
      <c r="AA673" s="103"/>
      <c r="AB673" s="99"/>
      <c r="AC673" s="103"/>
      <c r="AD673" s="121" t="str">
        <f t="shared" si="41"/>
        <v/>
      </c>
      <c r="AE673" s="17"/>
      <c r="AI673" s="26">
        <f>ROWS($AI$7:$AI672)</f>
        <v>666</v>
      </c>
      <c r="AJ673" s="85" t="str">
        <f>IF(OR($T673="",$G673=""),"",MAX($AJ$7:$AN672)+1)</f>
        <v/>
      </c>
      <c r="AK673" s="85" t="str">
        <f>IF(OR(V673="",$G673=""),"",MAX($AJ$7:$AN672,$AJ673:AJ673)+1)</f>
        <v/>
      </c>
      <c r="AL673" s="85" t="str">
        <f>IF(OR(X673="",$G673=""),"",MAX($AJ$7:$AN672,$AJ673:AK673)+1)</f>
        <v/>
      </c>
      <c r="AM673" s="85" t="str">
        <f>IF(OR(Z673="",$G673=""),"",MAX($AJ$7:$AN672,$AJ673:AL673)+1)</f>
        <v/>
      </c>
      <c r="AN673" s="85" t="str">
        <f>IF(OR(AB673="",$G673=""),"",MAX($AJ$7:$AN672,$AJ673:AM673)+1)</f>
        <v/>
      </c>
      <c r="AP673" s="85" t="str">
        <f>IF($G673="","",MAX($AP$7:$AP672)+1)</f>
        <v/>
      </c>
      <c r="AQ673" s="85" t="str">
        <f>IF($G673="","",IF($Q673="","",RANK($Q673,$Q$8:$Q$1000,1)+COUNTIFS($Q$8:$Q673,$Q673)-1))</f>
        <v/>
      </c>
      <c r="AR673" s="85" t="str">
        <f>IF($G673="","",IF($AW673="","",RANK($AW673,$AW$8:$AW$1000,1)+COUNTIFS($AW$8:$AW673,$AW673)-1))</f>
        <v/>
      </c>
      <c r="AS673" s="85" t="str">
        <f>IF($G673="","",IF($AX673="","",RANK($AX673,$AX$8:$AX$1000,1)+COUNTIFS($AX$8:$AX673,$AX673)-1))</f>
        <v/>
      </c>
      <c r="AU673" s="85" t="str">
        <f t="shared" si="42"/>
        <v/>
      </c>
      <c r="AW673" s="209" t="str">
        <f t="shared" ca="1" si="44"/>
        <v/>
      </c>
      <c r="AX673" s="209" t="str">
        <f t="shared" ca="1" si="43"/>
        <v/>
      </c>
    </row>
    <row r="674" spans="1:50">
      <c r="A674" s="20" t="str">
        <f>IF('יעדים משרדיים ותקשובים'!$E$7="","",'יעדים משרדיים ותקשובים'!$E$7)</f>
        <v>משרד ראש הממשלה</v>
      </c>
      <c r="B674" s="20" t="str">
        <f>IF('יעדים משרדיים ותקשובים'!$I$9="","",'יעדים משרדיים ותקשובים'!$I$9)</f>
        <v>pmo</v>
      </c>
      <c r="C674" s="26">
        <f>ROWS($C$7:$C673)</f>
        <v>667</v>
      </c>
      <c r="D674" s="26" t="str">
        <f>IF(E674="","",INDEX('פעילויות המשרד'!$D$8:$D$150,MATCH(E674,'פעילויות המשרד'!$E$8:$E$150,0)))</f>
        <v/>
      </c>
      <c r="E674" s="17"/>
      <c r="F674" s="26" t="str">
        <f>IF(G674="","",COUNTIFS($D$8:$D674,$D674))</f>
        <v/>
      </c>
      <c r="G674" s="344" t="str">
        <f>IF(OR($E674="",$H674=""),"",IFERROR(CONCATENATE($D674,".",COUNTIFS($D$8:$D674,$D674)),"טעות בהזנה"))</f>
        <v/>
      </c>
      <c r="H674" s="99"/>
      <c r="I674" s="275" t="str">
        <f>IF($E674="","",IF($D674="","",INDEX('פעילויות המשרד'!G:G,MATCH($D674,'פעילויות המשרד'!$D:$D,0))))</f>
        <v/>
      </c>
      <c r="J674" s="275" t="str">
        <f>IF($E674="","",IF($D674="","",INDEX('פעילויות המשרד'!H:H,MATCH($D674,'פעילויות המשרד'!$D:$D,0))))</f>
        <v/>
      </c>
      <c r="K674" s="275" t="str">
        <f>IF($E674="","",IF($D674="","",INDEX('פעילויות המשרד'!K:K,MATCH($D674,'פעילויות המשרד'!$D:$D,0))))</f>
        <v/>
      </c>
      <c r="L674" s="275" t="str">
        <f>IF($E674="","",IF($D674="","",INDEX('פעילויות המשרד'!L:L,MATCH($D674,'פעילויות המשרד'!$D:$D,0))))</f>
        <v/>
      </c>
      <c r="M674" s="275" t="str">
        <f>IF($E674="","",IF($D674="","",INDEX('פעילויות המשרד'!X:X,MATCH($D674,'פעילויות המשרד'!$D:$D,0))))</f>
        <v/>
      </c>
      <c r="N674" s="102"/>
      <c r="O674" s="102"/>
      <c r="P674" s="100"/>
      <c r="Q674" s="100"/>
      <c r="R674" s="98"/>
      <c r="S674" s="101"/>
      <c r="T674" s="99"/>
      <c r="U674" s="103"/>
      <c r="V674" s="99"/>
      <c r="W674" s="103"/>
      <c r="X674" s="99"/>
      <c r="Y674" s="103"/>
      <c r="Z674" s="99"/>
      <c r="AA674" s="103"/>
      <c r="AB674" s="99"/>
      <c r="AC674" s="103"/>
      <c r="AD674" s="121" t="str">
        <f t="shared" si="41"/>
        <v/>
      </c>
      <c r="AE674" s="17"/>
      <c r="AI674" s="26">
        <f>ROWS($AI$7:$AI673)</f>
        <v>667</v>
      </c>
      <c r="AJ674" s="85" t="str">
        <f>IF(OR($T674="",$G674=""),"",MAX($AJ$7:$AN673)+1)</f>
        <v/>
      </c>
      <c r="AK674" s="85" t="str">
        <f>IF(OR(V674="",$G674=""),"",MAX($AJ$7:$AN673,$AJ674:AJ674)+1)</f>
        <v/>
      </c>
      <c r="AL674" s="85" t="str">
        <f>IF(OR(X674="",$G674=""),"",MAX($AJ$7:$AN673,$AJ674:AK674)+1)</f>
        <v/>
      </c>
      <c r="AM674" s="85" t="str">
        <f>IF(OR(Z674="",$G674=""),"",MAX($AJ$7:$AN673,$AJ674:AL674)+1)</f>
        <v/>
      </c>
      <c r="AN674" s="85" t="str">
        <f>IF(OR(AB674="",$G674=""),"",MAX($AJ$7:$AN673,$AJ674:AM674)+1)</f>
        <v/>
      </c>
      <c r="AP674" s="85" t="str">
        <f>IF($G674="","",MAX($AP$7:$AP673)+1)</f>
        <v/>
      </c>
      <c r="AQ674" s="85" t="str">
        <f>IF($G674="","",IF($Q674="","",RANK($Q674,$Q$8:$Q$1000,1)+COUNTIFS($Q$8:$Q674,$Q674)-1))</f>
        <v/>
      </c>
      <c r="AR674" s="85" t="str">
        <f>IF($G674="","",IF($AW674="","",RANK($AW674,$AW$8:$AW$1000,1)+COUNTIFS($AW$8:$AW674,$AW674)-1))</f>
        <v/>
      </c>
      <c r="AS674" s="85" t="str">
        <f>IF($G674="","",IF($AX674="","",RANK($AX674,$AX$8:$AX$1000,1)+COUNTIFS($AX$8:$AX674,$AX674)-1))</f>
        <v/>
      </c>
      <c r="AU674" s="85" t="str">
        <f t="shared" si="42"/>
        <v/>
      </c>
      <c r="AW674" s="209" t="str">
        <f t="shared" ca="1" si="44"/>
        <v/>
      </c>
      <c r="AX674" s="209" t="str">
        <f t="shared" ca="1" si="43"/>
        <v/>
      </c>
    </row>
    <row r="675" spans="1:50">
      <c r="A675" s="20" t="str">
        <f>IF('יעדים משרדיים ותקשובים'!$E$7="","",'יעדים משרדיים ותקשובים'!$E$7)</f>
        <v>משרד ראש הממשלה</v>
      </c>
      <c r="B675" s="20" t="str">
        <f>IF('יעדים משרדיים ותקשובים'!$I$9="","",'יעדים משרדיים ותקשובים'!$I$9)</f>
        <v>pmo</v>
      </c>
      <c r="C675" s="26">
        <f>ROWS($C$7:$C674)</f>
        <v>668</v>
      </c>
      <c r="D675" s="26" t="str">
        <f>IF(E675="","",INDEX('פעילויות המשרד'!$D$8:$D$150,MATCH(E675,'פעילויות המשרד'!$E$8:$E$150,0)))</f>
        <v/>
      </c>
      <c r="E675" s="17"/>
      <c r="F675" s="26" t="str">
        <f>IF(G675="","",COUNTIFS($D$8:$D675,$D675))</f>
        <v/>
      </c>
      <c r="G675" s="344" t="str">
        <f>IF(OR($E675="",$H675=""),"",IFERROR(CONCATENATE($D675,".",COUNTIFS($D$8:$D675,$D675)),"טעות בהזנה"))</f>
        <v/>
      </c>
      <c r="H675" s="99"/>
      <c r="I675" s="275" t="str">
        <f>IF($E675="","",IF($D675="","",INDEX('פעילויות המשרד'!G:G,MATCH($D675,'פעילויות המשרד'!$D:$D,0))))</f>
        <v/>
      </c>
      <c r="J675" s="275" t="str">
        <f>IF($E675="","",IF($D675="","",INDEX('פעילויות המשרד'!H:H,MATCH($D675,'פעילויות המשרד'!$D:$D,0))))</f>
        <v/>
      </c>
      <c r="K675" s="275" t="str">
        <f>IF($E675="","",IF($D675="","",INDEX('פעילויות המשרד'!K:K,MATCH($D675,'פעילויות המשרד'!$D:$D,0))))</f>
        <v/>
      </c>
      <c r="L675" s="275" t="str">
        <f>IF($E675="","",IF($D675="","",INDEX('פעילויות המשרד'!L:L,MATCH($D675,'פעילויות המשרד'!$D:$D,0))))</f>
        <v/>
      </c>
      <c r="M675" s="275" t="str">
        <f>IF($E675="","",IF($D675="","",INDEX('פעילויות המשרד'!X:X,MATCH($D675,'פעילויות המשרד'!$D:$D,0))))</f>
        <v/>
      </c>
      <c r="N675" s="102"/>
      <c r="O675" s="102"/>
      <c r="P675" s="100"/>
      <c r="Q675" s="100"/>
      <c r="R675" s="98"/>
      <c r="S675" s="101"/>
      <c r="T675" s="99"/>
      <c r="U675" s="103"/>
      <c r="V675" s="99"/>
      <c r="W675" s="103"/>
      <c r="X675" s="99"/>
      <c r="Y675" s="103"/>
      <c r="Z675" s="99"/>
      <c r="AA675" s="103"/>
      <c r="AB675" s="99"/>
      <c r="AC675" s="103"/>
      <c r="AD675" s="121" t="str">
        <f t="shared" si="41"/>
        <v/>
      </c>
      <c r="AE675" s="17"/>
      <c r="AI675" s="26">
        <f>ROWS($AI$7:$AI674)</f>
        <v>668</v>
      </c>
      <c r="AJ675" s="85" t="str">
        <f>IF(OR($T675="",$G675=""),"",MAX($AJ$7:$AN674)+1)</f>
        <v/>
      </c>
      <c r="AK675" s="85" t="str">
        <f>IF(OR(V675="",$G675=""),"",MAX($AJ$7:$AN674,$AJ675:AJ675)+1)</f>
        <v/>
      </c>
      <c r="AL675" s="85" t="str">
        <f>IF(OR(X675="",$G675=""),"",MAX($AJ$7:$AN674,$AJ675:AK675)+1)</f>
        <v/>
      </c>
      <c r="AM675" s="85" t="str">
        <f>IF(OR(Z675="",$G675=""),"",MAX($AJ$7:$AN674,$AJ675:AL675)+1)</f>
        <v/>
      </c>
      <c r="AN675" s="85" t="str">
        <f>IF(OR(AB675="",$G675=""),"",MAX($AJ$7:$AN674,$AJ675:AM675)+1)</f>
        <v/>
      </c>
      <c r="AP675" s="85" t="str">
        <f>IF($G675="","",MAX($AP$7:$AP674)+1)</f>
        <v/>
      </c>
      <c r="AQ675" s="85" t="str">
        <f>IF($G675="","",IF($Q675="","",RANK($Q675,$Q$8:$Q$1000,1)+COUNTIFS($Q$8:$Q675,$Q675)-1))</f>
        <v/>
      </c>
      <c r="AR675" s="85" t="str">
        <f>IF($G675="","",IF($AW675="","",RANK($AW675,$AW$8:$AW$1000,1)+COUNTIFS($AW$8:$AW675,$AW675)-1))</f>
        <v/>
      </c>
      <c r="AS675" s="85" t="str">
        <f>IF($G675="","",IF($AX675="","",RANK($AX675,$AX$8:$AX$1000,1)+COUNTIFS($AX$8:$AX675,$AX675)-1))</f>
        <v/>
      </c>
      <c r="AU675" s="85" t="str">
        <f t="shared" si="42"/>
        <v/>
      </c>
      <c r="AW675" s="209" t="str">
        <f t="shared" ca="1" si="44"/>
        <v/>
      </c>
      <c r="AX675" s="209" t="str">
        <f t="shared" ca="1" si="43"/>
        <v/>
      </c>
    </row>
    <row r="676" spans="1:50">
      <c r="A676" s="20" t="str">
        <f>IF('יעדים משרדיים ותקשובים'!$E$7="","",'יעדים משרדיים ותקשובים'!$E$7)</f>
        <v>משרד ראש הממשלה</v>
      </c>
      <c r="B676" s="20" t="str">
        <f>IF('יעדים משרדיים ותקשובים'!$I$9="","",'יעדים משרדיים ותקשובים'!$I$9)</f>
        <v>pmo</v>
      </c>
      <c r="C676" s="26">
        <f>ROWS($C$7:$C675)</f>
        <v>669</v>
      </c>
      <c r="D676" s="26" t="str">
        <f>IF(E676="","",INDEX('פעילויות המשרד'!$D$8:$D$150,MATCH(E676,'פעילויות המשרד'!$E$8:$E$150,0)))</f>
        <v/>
      </c>
      <c r="E676" s="17"/>
      <c r="F676" s="26" t="str">
        <f>IF(G676="","",COUNTIFS($D$8:$D676,$D676))</f>
        <v/>
      </c>
      <c r="G676" s="344" t="str">
        <f>IF(OR($E676="",$H676=""),"",IFERROR(CONCATENATE($D676,".",COUNTIFS($D$8:$D676,$D676)),"טעות בהזנה"))</f>
        <v/>
      </c>
      <c r="H676" s="99"/>
      <c r="I676" s="275" t="str">
        <f>IF($E676="","",IF($D676="","",INDEX('פעילויות המשרד'!G:G,MATCH($D676,'פעילויות המשרד'!$D:$D,0))))</f>
        <v/>
      </c>
      <c r="J676" s="275" t="str">
        <f>IF($E676="","",IF($D676="","",INDEX('פעילויות המשרד'!H:H,MATCH($D676,'פעילויות המשרד'!$D:$D,0))))</f>
        <v/>
      </c>
      <c r="K676" s="275" t="str">
        <f>IF($E676="","",IF($D676="","",INDEX('פעילויות המשרד'!K:K,MATCH($D676,'פעילויות המשרד'!$D:$D,0))))</f>
        <v/>
      </c>
      <c r="L676" s="275" t="str">
        <f>IF($E676="","",IF($D676="","",INDEX('פעילויות המשרד'!L:L,MATCH($D676,'פעילויות המשרד'!$D:$D,0))))</f>
        <v/>
      </c>
      <c r="M676" s="275" t="str">
        <f>IF($E676="","",IF($D676="","",INDEX('פעילויות המשרד'!X:X,MATCH($D676,'פעילויות המשרד'!$D:$D,0))))</f>
        <v/>
      </c>
      <c r="N676" s="102"/>
      <c r="O676" s="102"/>
      <c r="P676" s="100"/>
      <c r="Q676" s="100"/>
      <c r="R676" s="98"/>
      <c r="S676" s="101"/>
      <c r="T676" s="99"/>
      <c r="U676" s="103"/>
      <c r="V676" s="99"/>
      <c r="W676" s="103"/>
      <c r="X676" s="99"/>
      <c r="Y676" s="103"/>
      <c r="Z676" s="99"/>
      <c r="AA676" s="103"/>
      <c r="AB676" s="99"/>
      <c r="AC676" s="103"/>
      <c r="AD676" s="121" t="str">
        <f t="shared" si="41"/>
        <v/>
      </c>
      <c r="AE676" s="17"/>
      <c r="AI676" s="26">
        <f>ROWS($AI$7:$AI675)</f>
        <v>669</v>
      </c>
      <c r="AJ676" s="85" t="str">
        <f>IF(OR($T676="",$G676=""),"",MAX($AJ$7:$AN675)+1)</f>
        <v/>
      </c>
      <c r="AK676" s="85" t="str">
        <f>IF(OR(V676="",$G676=""),"",MAX($AJ$7:$AN675,$AJ676:AJ676)+1)</f>
        <v/>
      </c>
      <c r="AL676" s="85" t="str">
        <f>IF(OR(X676="",$G676=""),"",MAX($AJ$7:$AN675,$AJ676:AK676)+1)</f>
        <v/>
      </c>
      <c r="AM676" s="85" t="str">
        <f>IF(OR(Z676="",$G676=""),"",MAX($AJ$7:$AN675,$AJ676:AL676)+1)</f>
        <v/>
      </c>
      <c r="AN676" s="85" t="str">
        <f>IF(OR(AB676="",$G676=""),"",MAX($AJ$7:$AN675,$AJ676:AM676)+1)</f>
        <v/>
      </c>
      <c r="AP676" s="85" t="str">
        <f>IF($G676="","",MAX($AP$7:$AP675)+1)</f>
        <v/>
      </c>
      <c r="AQ676" s="85" t="str">
        <f>IF($G676="","",IF($Q676="","",RANK($Q676,$Q$8:$Q$1000,1)+COUNTIFS($Q$8:$Q676,$Q676)-1))</f>
        <v/>
      </c>
      <c r="AR676" s="85" t="str">
        <f>IF($G676="","",IF($AW676="","",RANK($AW676,$AW$8:$AW$1000,1)+COUNTIFS($AW$8:$AW676,$AW676)-1))</f>
        <v/>
      </c>
      <c r="AS676" s="85" t="str">
        <f>IF($G676="","",IF($AX676="","",RANK($AX676,$AX$8:$AX$1000,1)+COUNTIFS($AX$8:$AX676,$AX676)-1))</f>
        <v/>
      </c>
      <c r="AU676" s="85" t="str">
        <f t="shared" si="42"/>
        <v/>
      </c>
      <c r="AW676" s="209" t="str">
        <f t="shared" ca="1" si="44"/>
        <v/>
      </c>
      <c r="AX676" s="209" t="str">
        <f t="shared" ca="1" si="43"/>
        <v/>
      </c>
    </row>
    <row r="677" spans="1:50">
      <c r="A677" s="20" t="str">
        <f>IF('יעדים משרדיים ותקשובים'!$E$7="","",'יעדים משרדיים ותקשובים'!$E$7)</f>
        <v>משרד ראש הממשלה</v>
      </c>
      <c r="B677" s="20" t="str">
        <f>IF('יעדים משרדיים ותקשובים'!$I$9="","",'יעדים משרדיים ותקשובים'!$I$9)</f>
        <v>pmo</v>
      </c>
      <c r="C677" s="26">
        <f>ROWS($C$7:$C676)</f>
        <v>670</v>
      </c>
      <c r="D677" s="26" t="str">
        <f>IF(E677="","",INDEX('פעילויות המשרד'!$D$8:$D$150,MATCH(E677,'פעילויות המשרד'!$E$8:$E$150,0)))</f>
        <v/>
      </c>
      <c r="E677" s="17"/>
      <c r="F677" s="26" t="str">
        <f>IF(G677="","",COUNTIFS($D$8:$D677,$D677))</f>
        <v/>
      </c>
      <c r="G677" s="344" t="str">
        <f>IF(OR($E677="",$H677=""),"",IFERROR(CONCATENATE($D677,".",COUNTIFS($D$8:$D677,$D677)),"טעות בהזנה"))</f>
        <v/>
      </c>
      <c r="H677" s="99"/>
      <c r="I677" s="275" t="str">
        <f>IF($E677="","",IF($D677="","",INDEX('פעילויות המשרד'!G:G,MATCH($D677,'פעילויות המשרד'!$D:$D,0))))</f>
        <v/>
      </c>
      <c r="J677" s="275" t="str">
        <f>IF($E677="","",IF($D677="","",INDEX('פעילויות המשרד'!H:H,MATCH($D677,'פעילויות המשרד'!$D:$D,0))))</f>
        <v/>
      </c>
      <c r="K677" s="275" t="str">
        <f>IF($E677="","",IF($D677="","",INDEX('פעילויות המשרד'!K:K,MATCH($D677,'פעילויות המשרד'!$D:$D,0))))</f>
        <v/>
      </c>
      <c r="L677" s="275" t="str">
        <f>IF($E677="","",IF($D677="","",INDEX('פעילויות המשרד'!L:L,MATCH($D677,'פעילויות המשרד'!$D:$D,0))))</f>
        <v/>
      </c>
      <c r="M677" s="275" t="str">
        <f>IF($E677="","",IF($D677="","",INDEX('פעילויות המשרד'!X:X,MATCH($D677,'פעילויות המשרד'!$D:$D,0))))</f>
        <v/>
      </c>
      <c r="N677" s="102"/>
      <c r="O677" s="102"/>
      <c r="P677" s="100"/>
      <c r="Q677" s="100"/>
      <c r="R677" s="98"/>
      <c r="S677" s="101"/>
      <c r="T677" s="99"/>
      <c r="U677" s="103"/>
      <c r="V677" s="99"/>
      <c r="W677" s="103"/>
      <c r="X677" s="99"/>
      <c r="Y677" s="103"/>
      <c r="Z677" s="99"/>
      <c r="AA677" s="103"/>
      <c r="AB677" s="99"/>
      <c r="AC677" s="103"/>
      <c r="AD677" s="121" t="str">
        <f t="shared" si="41"/>
        <v/>
      </c>
      <c r="AE677" s="17"/>
      <c r="AI677" s="26">
        <f>ROWS($AI$7:$AI676)</f>
        <v>670</v>
      </c>
      <c r="AJ677" s="85" t="str">
        <f>IF(OR($T677="",$G677=""),"",MAX($AJ$7:$AN676)+1)</f>
        <v/>
      </c>
      <c r="AK677" s="85" t="str">
        <f>IF(OR(V677="",$G677=""),"",MAX($AJ$7:$AN676,$AJ677:AJ677)+1)</f>
        <v/>
      </c>
      <c r="AL677" s="85" t="str">
        <f>IF(OR(X677="",$G677=""),"",MAX($AJ$7:$AN676,$AJ677:AK677)+1)</f>
        <v/>
      </c>
      <c r="AM677" s="85" t="str">
        <f>IF(OR(Z677="",$G677=""),"",MAX($AJ$7:$AN676,$AJ677:AL677)+1)</f>
        <v/>
      </c>
      <c r="AN677" s="85" t="str">
        <f>IF(OR(AB677="",$G677=""),"",MAX($AJ$7:$AN676,$AJ677:AM677)+1)</f>
        <v/>
      </c>
      <c r="AP677" s="85" t="str">
        <f>IF($G677="","",MAX($AP$7:$AP676)+1)</f>
        <v/>
      </c>
      <c r="AQ677" s="85" t="str">
        <f>IF($G677="","",IF($Q677="","",RANK($Q677,$Q$8:$Q$1000,1)+COUNTIFS($Q$8:$Q677,$Q677)-1))</f>
        <v/>
      </c>
      <c r="AR677" s="85" t="str">
        <f>IF($G677="","",IF($AW677="","",RANK($AW677,$AW$8:$AW$1000,1)+COUNTIFS($AW$8:$AW677,$AW677)-1))</f>
        <v/>
      </c>
      <c r="AS677" s="85" t="str">
        <f>IF($G677="","",IF($AX677="","",RANK($AX677,$AX$8:$AX$1000,1)+COUNTIFS($AX$8:$AX677,$AX677)-1))</f>
        <v/>
      </c>
      <c r="AU677" s="85" t="str">
        <f t="shared" si="42"/>
        <v/>
      </c>
      <c r="AW677" s="209" t="str">
        <f t="shared" ca="1" si="44"/>
        <v/>
      </c>
      <c r="AX677" s="209" t="str">
        <f t="shared" ca="1" si="43"/>
        <v/>
      </c>
    </row>
    <row r="678" spans="1:50">
      <c r="A678" s="20" t="str">
        <f>IF('יעדים משרדיים ותקשובים'!$E$7="","",'יעדים משרדיים ותקשובים'!$E$7)</f>
        <v>משרד ראש הממשלה</v>
      </c>
      <c r="B678" s="20" t="str">
        <f>IF('יעדים משרדיים ותקשובים'!$I$9="","",'יעדים משרדיים ותקשובים'!$I$9)</f>
        <v>pmo</v>
      </c>
      <c r="C678" s="26">
        <f>ROWS($C$7:$C677)</f>
        <v>671</v>
      </c>
      <c r="D678" s="26" t="str">
        <f>IF(E678="","",INDEX('פעילויות המשרד'!$D$8:$D$150,MATCH(E678,'פעילויות המשרד'!$E$8:$E$150,0)))</f>
        <v/>
      </c>
      <c r="E678" s="17"/>
      <c r="F678" s="26" t="str">
        <f>IF(G678="","",COUNTIFS($D$8:$D678,$D678))</f>
        <v/>
      </c>
      <c r="G678" s="344" t="str">
        <f>IF(OR($E678="",$H678=""),"",IFERROR(CONCATENATE($D678,".",COUNTIFS($D$8:$D678,$D678)),"טעות בהזנה"))</f>
        <v/>
      </c>
      <c r="H678" s="99"/>
      <c r="I678" s="275" t="str">
        <f>IF($E678="","",IF($D678="","",INDEX('פעילויות המשרד'!G:G,MATCH($D678,'פעילויות המשרד'!$D:$D,0))))</f>
        <v/>
      </c>
      <c r="J678" s="275" t="str">
        <f>IF($E678="","",IF($D678="","",INDEX('פעילויות המשרד'!H:H,MATCH($D678,'פעילויות המשרד'!$D:$D,0))))</f>
        <v/>
      </c>
      <c r="K678" s="275" t="str">
        <f>IF($E678="","",IF($D678="","",INDEX('פעילויות המשרד'!K:K,MATCH($D678,'פעילויות המשרד'!$D:$D,0))))</f>
        <v/>
      </c>
      <c r="L678" s="275" t="str">
        <f>IF($E678="","",IF($D678="","",INDEX('פעילויות המשרד'!L:L,MATCH($D678,'פעילויות המשרד'!$D:$D,0))))</f>
        <v/>
      </c>
      <c r="M678" s="275" t="str">
        <f>IF($E678="","",IF($D678="","",INDEX('פעילויות המשרד'!X:X,MATCH($D678,'פעילויות המשרד'!$D:$D,0))))</f>
        <v/>
      </c>
      <c r="N678" s="99"/>
      <c r="O678" s="99"/>
      <c r="P678" s="100"/>
      <c r="Q678" s="100"/>
      <c r="R678" s="98"/>
      <c r="S678" s="101"/>
      <c r="T678" s="99"/>
      <c r="U678" s="103"/>
      <c r="V678" s="99"/>
      <c r="W678" s="103"/>
      <c r="X678" s="99"/>
      <c r="Y678" s="103"/>
      <c r="Z678" s="99"/>
      <c r="AA678" s="103"/>
      <c r="AB678" s="99"/>
      <c r="AC678" s="103"/>
      <c r="AD678" s="121" t="str">
        <f t="shared" si="41"/>
        <v/>
      </c>
      <c r="AE678" s="92"/>
      <c r="AI678" s="26">
        <f>ROWS($AI$7:$AI677)</f>
        <v>671</v>
      </c>
      <c r="AJ678" s="85" t="str">
        <f>IF(OR($T678="",$G678=""),"",MAX($AJ$7:$AN677)+1)</f>
        <v/>
      </c>
      <c r="AK678" s="85" t="str">
        <f>IF(OR(V678="",$G678=""),"",MAX($AJ$7:$AN677,$AJ678:AJ678)+1)</f>
        <v/>
      </c>
      <c r="AL678" s="85" t="str">
        <f>IF(OR(X678="",$G678=""),"",MAX($AJ$7:$AN677,$AJ678:AK678)+1)</f>
        <v/>
      </c>
      <c r="AM678" s="85" t="str">
        <f>IF(OR(Z678="",$G678=""),"",MAX($AJ$7:$AN677,$AJ678:AL678)+1)</f>
        <v/>
      </c>
      <c r="AN678" s="85" t="str">
        <f>IF(OR(AB678="",$G678=""),"",MAX($AJ$7:$AN677,$AJ678:AM678)+1)</f>
        <v/>
      </c>
      <c r="AP678" s="85" t="str">
        <f>IF($G678="","",MAX($AP$7:$AP677)+1)</f>
        <v/>
      </c>
      <c r="AQ678" s="85" t="str">
        <f>IF($G678="","",IF($Q678="","",RANK($Q678,$Q$8:$Q$1000,1)+COUNTIFS($Q$8:$Q678,$Q678)-1))</f>
        <v/>
      </c>
      <c r="AR678" s="85" t="str">
        <f>IF($G678="","",IF($AW678="","",RANK($AW678,$AW$8:$AW$1000,1)+COUNTIFS($AW$8:$AW678,$AW678)-1))</f>
        <v/>
      </c>
      <c r="AS678" s="85" t="str">
        <f>IF($G678="","",IF($AX678="","",RANK($AX678,$AX$8:$AX$1000,1)+COUNTIFS($AX$8:$AX678,$AX678)-1))</f>
        <v/>
      </c>
      <c r="AU678" s="85" t="str">
        <f t="shared" si="42"/>
        <v/>
      </c>
      <c r="AW678" s="209" t="str">
        <f ca="1">IF($G678="","",IF($Q678="","",IF(AND($S678&lt;1,$Q678&lt;TODAY()),$Q678,"")))</f>
        <v/>
      </c>
      <c r="AX678" s="209" t="str">
        <f t="shared" ca="1" si="43"/>
        <v/>
      </c>
    </row>
    <row r="679" spans="1:50">
      <c r="A679" s="20" t="str">
        <f>IF('יעדים משרדיים ותקשובים'!$E$7="","",'יעדים משרדיים ותקשובים'!$E$7)</f>
        <v>משרד ראש הממשלה</v>
      </c>
      <c r="B679" s="20" t="str">
        <f>IF('יעדים משרדיים ותקשובים'!$I$9="","",'יעדים משרדיים ותקשובים'!$I$9)</f>
        <v>pmo</v>
      </c>
      <c r="C679" s="26">
        <f>ROWS($C$7:$C678)</f>
        <v>672</v>
      </c>
      <c r="D679" s="26" t="str">
        <f>IF(E679="","",INDEX('פעילויות המשרד'!$D$8:$D$150,MATCH(E679,'פעילויות המשרד'!$E$8:$E$150,0)))</f>
        <v/>
      </c>
      <c r="E679" s="17"/>
      <c r="F679" s="26" t="str">
        <f>IF(G679="","",COUNTIFS($D$8:$D679,$D679))</f>
        <v/>
      </c>
      <c r="G679" s="344" t="str">
        <f>IF(OR($E679="",$H679=""),"",IFERROR(CONCATENATE($D679,".",COUNTIFS($D$8:$D679,$D679)),"טעות בהזנה"))</f>
        <v/>
      </c>
      <c r="H679" s="99"/>
      <c r="I679" s="275" t="str">
        <f>IF($E679="","",IF($D679="","",INDEX('פעילויות המשרד'!G:G,MATCH($D679,'פעילויות המשרד'!$D:$D,0))))</f>
        <v/>
      </c>
      <c r="J679" s="275" t="str">
        <f>IF($E679="","",IF($D679="","",INDEX('פעילויות המשרד'!H:H,MATCH($D679,'פעילויות המשרד'!$D:$D,0))))</f>
        <v/>
      </c>
      <c r="K679" s="275" t="str">
        <f>IF($E679="","",IF($D679="","",INDEX('פעילויות המשרד'!K:K,MATCH($D679,'פעילויות המשרד'!$D:$D,0))))</f>
        <v/>
      </c>
      <c r="L679" s="275" t="str">
        <f>IF($E679="","",IF($D679="","",INDEX('פעילויות המשרד'!L:L,MATCH($D679,'פעילויות המשרד'!$D:$D,0))))</f>
        <v/>
      </c>
      <c r="M679" s="275" t="str">
        <f>IF($E679="","",IF($D679="","",INDEX('פעילויות המשרד'!X:X,MATCH($D679,'פעילויות המשרד'!$D:$D,0))))</f>
        <v/>
      </c>
      <c r="N679" s="99"/>
      <c r="O679" s="99"/>
      <c r="P679" s="100"/>
      <c r="Q679" s="100"/>
      <c r="R679" s="98"/>
      <c r="S679" s="101"/>
      <c r="T679" s="99"/>
      <c r="U679" s="103"/>
      <c r="V679" s="99"/>
      <c r="W679" s="103"/>
      <c r="X679" s="99"/>
      <c r="Y679" s="103"/>
      <c r="Z679" s="99"/>
      <c r="AA679" s="103"/>
      <c r="AB679" s="99"/>
      <c r="AC679" s="103"/>
      <c r="AD679" s="121" t="str">
        <f t="shared" si="41"/>
        <v/>
      </c>
      <c r="AE679" s="92"/>
      <c r="AI679" s="26">
        <f>ROWS($AI$7:$AI678)</f>
        <v>672</v>
      </c>
      <c r="AJ679" s="85" t="str">
        <f>IF(OR($T679="",$G679=""),"",MAX($AJ$7:$AN678)+1)</f>
        <v/>
      </c>
      <c r="AK679" s="85" t="str">
        <f>IF(OR(V679="",$G679=""),"",MAX($AJ$7:$AN678,$AJ679:AJ679)+1)</f>
        <v/>
      </c>
      <c r="AL679" s="85" t="str">
        <f>IF(OR(X679="",$G679=""),"",MAX($AJ$7:$AN678,$AJ679:AK679)+1)</f>
        <v/>
      </c>
      <c r="AM679" s="85" t="str">
        <f>IF(OR(Z679="",$G679=""),"",MAX($AJ$7:$AN678,$AJ679:AL679)+1)</f>
        <v/>
      </c>
      <c r="AN679" s="85" t="str">
        <f>IF(OR(AB679="",$G679=""),"",MAX($AJ$7:$AN678,$AJ679:AM679)+1)</f>
        <v/>
      </c>
      <c r="AP679" s="85" t="str">
        <f>IF($G679="","",MAX($AP$7:$AP678)+1)</f>
        <v/>
      </c>
      <c r="AQ679" s="85" t="str">
        <f>IF($G679="","",IF($Q679="","",RANK($Q679,$Q$8:$Q$1000,1)+COUNTIFS($Q$8:$Q679,$Q679)-1))</f>
        <v/>
      </c>
      <c r="AR679" s="85" t="str">
        <f>IF($G679="","",IF($AW679="","",RANK($AW679,$AW$8:$AW$1000,1)+COUNTIFS($AW$8:$AW679,$AW679)-1))</f>
        <v/>
      </c>
      <c r="AS679" s="85" t="str">
        <f>IF($G679="","",IF($AX679="","",RANK($AX679,$AX$8:$AX$1000,1)+COUNTIFS($AX$8:$AX679,$AX679)-1))</f>
        <v/>
      </c>
      <c r="AU679" s="85" t="str">
        <f t="shared" si="42"/>
        <v/>
      </c>
      <c r="AW679" s="209" t="str">
        <f ca="1">IF($G679="","",IF($Q679="","",IF(AND($S679&lt;1,$Q679&lt;TODAY()),$Q679,"")))</f>
        <v/>
      </c>
      <c r="AX679" s="209" t="str">
        <f t="shared" ca="1" si="43"/>
        <v/>
      </c>
    </row>
    <row r="680" spans="1:50">
      <c r="A680" s="20" t="str">
        <f>IF('יעדים משרדיים ותקשובים'!$E$7="","",'יעדים משרדיים ותקשובים'!$E$7)</f>
        <v>משרד ראש הממשלה</v>
      </c>
      <c r="B680" s="20" t="str">
        <f>IF('יעדים משרדיים ותקשובים'!$I$9="","",'יעדים משרדיים ותקשובים'!$I$9)</f>
        <v>pmo</v>
      </c>
      <c r="C680" s="26">
        <f>ROWS($C$7:$C679)</f>
        <v>673</v>
      </c>
      <c r="D680" s="26" t="str">
        <f>IF(E680="","",INDEX('פעילויות המשרד'!$D$8:$D$150,MATCH(E680,'פעילויות המשרד'!$E$8:$E$150,0)))</f>
        <v/>
      </c>
      <c r="E680" s="17"/>
      <c r="F680" s="26" t="str">
        <f>IF(G680="","",COUNTIFS($D$8:$D680,$D680))</f>
        <v/>
      </c>
      <c r="G680" s="344" t="str">
        <f>IF(OR($E680="",$H680=""),"",IFERROR(CONCATENATE($D680,".",COUNTIFS($D$8:$D680,$D680)),"טעות בהזנה"))</f>
        <v/>
      </c>
      <c r="H680" s="99"/>
      <c r="I680" s="275" t="str">
        <f>IF($E680="","",IF($D680="","",INDEX('פעילויות המשרד'!G:G,MATCH($D680,'פעילויות המשרד'!$D:$D,0))))</f>
        <v/>
      </c>
      <c r="J680" s="275" t="str">
        <f>IF($E680="","",IF($D680="","",INDEX('פעילויות המשרד'!H:H,MATCH($D680,'פעילויות המשרד'!$D:$D,0))))</f>
        <v/>
      </c>
      <c r="K680" s="275" t="str">
        <f>IF($E680="","",IF($D680="","",INDEX('פעילויות המשרד'!K:K,MATCH($D680,'פעילויות המשרד'!$D:$D,0))))</f>
        <v/>
      </c>
      <c r="L680" s="275" t="str">
        <f>IF($E680="","",IF($D680="","",INDEX('פעילויות המשרד'!L:L,MATCH($D680,'פעילויות המשרד'!$D:$D,0))))</f>
        <v/>
      </c>
      <c r="M680" s="275" t="str">
        <f>IF($E680="","",IF($D680="","",INDEX('פעילויות המשרד'!X:X,MATCH($D680,'פעילויות המשרד'!$D:$D,0))))</f>
        <v/>
      </c>
      <c r="N680" s="99"/>
      <c r="O680" s="99"/>
      <c r="P680" s="100"/>
      <c r="Q680" s="100"/>
      <c r="R680" s="98"/>
      <c r="S680" s="101"/>
      <c r="T680" s="99"/>
      <c r="U680" s="103"/>
      <c r="V680" s="99"/>
      <c r="W680" s="103"/>
      <c r="X680" s="99"/>
      <c r="Y680" s="103"/>
      <c r="Z680" s="99"/>
      <c r="AA680" s="103"/>
      <c r="AB680" s="99"/>
      <c r="AC680" s="103"/>
      <c r="AD680" s="121" t="str">
        <f t="shared" si="41"/>
        <v/>
      </c>
      <c r="AE680" s="92"/>
      <c r="AI680" s="26">
        <f>ROWS($AI$7:$AI679)</f>
        <v>673</v>
      </c>
      <c r="AJ680" s="85" t="str">
        <f>IF(OR($T680="",$G680=""),"",MAX($AJ$7:$AN679)+1)</f>
        <v/>
      </c>
      <c r="AK680" s="85" t="str">
        <f>IF(OR(V680="",$G680=""),"",MAX($AJ$7:$AN679,$AJ680:AJ680)+1)</f>
        <v/>
      </c>
      <c r="AL680" s="85" t="str">
        <f>IF(OR(X680="",$G680=""),"",MAX($AJ$7:$AN679,$AJ680:AK680)+1)</f>
        <v/>
      </c>
      <c r="AM680" s="85" t="str">
        <f>IF(OR(Z680="",$G680=""),"",MAX($AJ$7:$AN679,$AJ680:AL680)+1)</f>
        <v/>
      </c>
      <c r="AN680" s="85" t="str">
        <f>IF(OR(AB680="",$G680=""),"",MAX($AJ$7:$AN679,$AJ680:AM680)+1)</f>
        <v/>
      </c>
      <c r="AP680" s="85" t="str">
        <f>IF($G680="","",MAX($AP$7:$AP679)+1)</f>
        <v/>
      </c>
      <c r="AQ680" s="85" t="str">
        <f>IF($G680="","",IF($Q680="","",RANK($Q680,$Q$8:$Q$1000,1)+COUNTIFS($Q$8:$Q680,$Q680)-1))</f>
        <v/>
      </c>
      <c r="AR680" s="85" t="str">
        <f>IF($G680="","",IF($AW680="","",RANK($AW680,$AW$8:$AW$1000,1)+COUNTIFS($AW$8:$AW680,$AW680)-1))</f>
        <v/>
      </c>
      <c r="AS680" s="85" t="str">
        <f>IF($G680="","",IF($AX680="","",RANK($AX680,$AX$8:$AX$1000,1)+COUNTIFS($AX$8:$AX680,$AX680)-1))</f>
        <v/>
      </c>
      <c r="AU680" s="85" t="str">
        <f t="shared" si="42"/>
        <v/>
      </c>
      <c r="AW680" s="209" t="str">
        <f ca="1">IF($G680="","",IF($Q680="","",IF(AND($S680&lt;1,$Q680&lt;TODAY()),$Q680,"")))</f>
        <v/>
      </c>
      <c r="AX680" s="209" t="str">
        <f t="shared" ca="1" si="43"/>
        <v/>
      </c>
    </row>
    <row r="681" spans="1:50">
      <c r="A681" s="20" t="str">
        <f>IF('יעדים משרדיים ותקשובים'!$E$7="","",'יעדים משרדיים ותקשובים'!$E$7)</f>
        <v>משרד ראש הממשלה</v>
      </c>
      <c r="B681" s="20" t="str">
        <f>IF('יעדים משרדיים ותקשובים'!$I$9="","",'יעדים משרדיים ותקשובים'!$I$9)</f>
        <v>pmo</v>
      </c>
      <c r="C681" s="26">
        <f>ROWS($C$7:$C680)</f>
        <v>674</v>
      </c>
      <c r="D681" s="26" t="str">
        <f>IF(E681="","",INDEX('פעילויות המשרד'!$D$8:$D$150,MATCH(E681,'פעילויות המשרד'!$E$8:$E$150,0)))</f>
        <v/>
      </c>
      <c r="E681" s="17"/>
      <c r="F681" s="26" t="str">
        <f>IF(G681="","",COUNTIFS($D$8:$D681,$D681))</f>
        <v/>
      </c>
      <c r="G681" s="344" t="str">
        <f>IF(OR($E681="",$H681=""),"",IFERROR(CONCATENATE($D681,".",COUNTIFS($D$8:$D681,$D681)),"טעות בהזנה"))</f>
        <v/>
      </c>
      <c r="H681" s="99"/>
      <c r="I681" s="275" t="str">
        <f>IF($E681="","",IF($D681="","",INDEX('פעילויות המשרד'!G:G,MATCH($D681,'פעילויות המשרד'!$D:$D,0))))</f>
        <v/>
      </c>
      <c r="J681" s="275" t="str">
        <f>IF($E681="","",IF($D681="","",INDEX('פעילויות המשרד'!H:H,MATCH($D681,'פעילויות המשרד'!$D:$D,0))))</f>
        <v/>
      </c>
      <c r="K681" s="275" t="str">
        <f>IF($E681="","",IF($D681="","",INDEX('פעילויות המשרד'!K:K,MATCH($D681,'פעילויות המשרד'!$D:$D,0))))</f>
        <v/>
      </c>
      <c r="L681" s="275" t="str">
        <f>IF($E681="","",IF($D681="","",INDEX('פעילויות המשרד'!L:L,MATCH($D681,'פעילויות המשרד'!$D:$D,0))))</f>
        <v/>
      </c>
      <c r="M681" s="275" t="str">
        <f>IF($E681="","",IF($D681="","",INDEX('פעילויות המשרד'!X:X,MATCH($D681,'פעילויות המשרד'!$D:$D,0))))</f>
        <v/>
      </c>
      <c r="N681" s="102"/>
      <c r="O681" s="102"/>
      <c r="P681" s="100"/>
      <c r="Q681" s="100"/>
      <c r="R681" s="98"/>
      <c r="S681" s="101"/>
      <c r="T681" s="99"/>
      <c r="U681" s="103"/>
      <c r="V681" s="99"/>
      <c r="W681" s="103"/>
      <c r="X681" s="99"/>
      <c r="Y681" s="103"/>
      <c r="Z681" s="99"/>
      <c r="AA681" s="103"/>
      <c r="AB681" s="99"/>
      <c r="AC681" s="103"/>
      <c r="AD681" s="121" t="str">
        <f t="shared" si="41"/>
        <v/>
      </c>
      <c r="AE681" s="17"/>
      <c r="AI681" s="26">
        <f>ROWS($AI$7:$AI680)</f>
        <v>674</v>
      </c>
      <c r="AJ681" s="85" t="str">
        <f>IF(OR($T681="",$G681=""),"",MAX($AJ$7:$AN680)+1)</f>
        <v/>
      </c>
      <c r="AK681" s="85" t="str">
        <f>IF(OR(V681="",$G681=""),"",MAX($AJ$7:$AN680,$AJ681:AJ681)+1)</f>
        <v/>
      </c>
      <c r="AL681" s="85" t="str">
        <f>IF(OR(X681="",$G681=""),"",MAX($AJ$7:$AN680,$AJ681:AK681)+1)</f>
        <v/>
      </c>
      <c r="AM681" s="85" t="str">
        <f>IF(OR(Z681="",$G681=""),"",MAX($AJ$7:$AN680,$AJ681:AL681)+1)</f>
        <v/>
      </c>
      <c r="AN681" s="85" t="str">
        <f>IF(OR(AB681="",$G681=""),"",MAX($AJ$7:$AN680,$AJ681:AM681)+1)</f>
        <v/>
      </c>
      <c r="AP681" s="85" t="str">
        <f>IF($G681="","",MAX($AP$7:$AP680)+1)</f>
        <v/>
      </c>
      <c r="AQ681" s="85" t="str">
        <f>IF($G681="","",IF($Q681="","",RANK($Q681,$Q$8:$Q$1000,1)+COUNTIFS($Q$8:$Q681,$Q681)-1))</f>
        <v/>
      </c>
      <c r="AR681" s="85" t="str">
        <f>IF($G681="","",IF($AW681="","",RANK($AW681,$AW$8:$AW$1000,1)+COUNTIFS($AW$8:$AW681,$AW681)-1))</f>
        <v/>
      </c>
      <c r="AS681" s="85" t="str">
        <f>IF($G681="","",IF($AX681="","",RANK($AX681,$AX$8:$AX$1000,1)+COUNTIFS($AX$8:$AX681,$AX681)-1))</f>
        <v/>
      </c>
      <c r="AU681" s="85" t="str">
        <f t="shared" si="42"/>
        <v/>
      </c>
      <c r="AW681" s="209" t="str">
        <f ca="1">IF($G681="","",IF($Q681="","",IF(AND($S681&lt;1,$Q681&lt;TODAY()),$Q681,"")))</f>
        <v/>
      </c>
      <c r="AX681" s="209" t="str">
        <f t="shared" ca="1" si="43"/>
        <v/>
      </c>
    </row>
    <row r="682" spans="1:50">
      <c r="A682" s="20" t="str">
        <f>IF('יעדים משרדיים ותקשובים'!$E$7="","",'יעדים משרדיים ותקשובים'!$E$7)</f>
        <v>משרד ראש הממשלה</v>
      </c>
      <c r="B682" s="20" t="str">
        <f>IF('יעדים משרדיים ותקשובים'!$I$9="","",'יעדים משרדיים ותקשובים'!$I$9)</f>
        <v>pmo</v>
      </c>
      <c r="C682" s="26">
        <f>ROWS($C$7:$C681)</f>
        <v>675</v>
      </c>
      <c r="D682" s="26" t="str">
        <f>IF(E682="","",INDEX('פעילויות המשרד'!$D$8:$D$150,MATCH(E682,'פעילויות המשרד'!$E$8:$E$150,0)))</f>
        <v/>
      </c>
      <c r="E682" s="17"/>
      <c r="F682" s="26" t="str">
        <f>IF(G682="","",COUNTIFS($D$8:$D682,$D682))</f>
        <v/>
      </c>
      <c r="G682" s="344" t="str">
        <f>IF(OR($E682="",$H682=""),"",IFERROR(CONCATENATE($D682,".",COUNTIFS($D$8:$D682,$D682)),"טעות בהזנה"))</f>
        <v/>
      </c>
      <c r="H682" s="99"/>
      <c r="I682" s="275" t="str">
        <f>IF($E682="","",IF($D682="","",INDEX('פעילויות המשרד'!G:G,MATCH($D682,'פעילויות המשרד'!$D:$D,0))))</f>
        <v/>
      </c>
      <c r="J682" s="275" t="str">
        <f>IF($E682="","",IF($D682="","",INDEX('פעילויות המשרד'!H:H,MATCH($D682,'פעילויות המשרד'!$D:$D,0))))</f>
        <v/>
      </c>
      <c r="K682" s="275" t="str">
        <f>IF($E682="","",IF($D682="","",INDEX('פעילויות המשרד'!K:K,MATCH($D682,'פעילויות המשרד'!$D:$D,0))))</f>
        <v/>
      </c>
      <c r="L682" s="275" t="str">
        <f>IF($E682="","",IF($D682="","",INDEX('פעילויות המשרד'!L:L,MATCH($D682,'פעילויות המשרד'!$D:$D,0))))</f>
        <v/>
      </c>
      <c r="M682" s="275" t="str">
        <f>IF($E682="","",IF($D682="","",INDEX('פעילויות המשרד'!X:X,MATCH($D682,'פעילויות המשרד'!$D:$D,0))))</f>
        <v/>
      </c>
      <c r="N682" s="102"/>
      <c r="O682" s="102"/>
      <c r="P682" s="100"/>
      <c r="Q682" s="100"/>
      <c r="R682" s="98"/>
      <c r="S682" s="101"/>
      <c r="T682" s="99"/>
      <c r="U682" s="103"/>
      <c r="V682" s="99"/>
      <c r="W682" s="103"/>
      <c r="X682" s="99"/>
      <c r="Y682" s="103"/>
      <c r="Z682" s="99"/>
      <c r="AA682" s="103"/>
      <c r="AB682" s="99"/>
      <c r="AC682" s="103"/>
      <c r="AD682" s="121" t="str">
        <f t="shared" si="41"/>
        <v/>
      </c>
      <c r="AE682" s="17"/>
      <c r="AI682" s="26">
        <f>ROWS($AI$7:$AI681)</f>
        <v>675</v>
      </c>
      <c r="AJ682" s="85" t="str">
        <f>IF(OR($T682="",$G682=""),"",MAX($AJ$7:$AN681)+1)</f>
        <v/>
      </c>
      <c r="AK682" s="85" t="str">
        <f>IF(OR(V682="",$G682=""),"",MAX($AJ$7:$AN681,$AJ682:AJ682)+1)</f>
        <v/>
      </c>
      <c r="AL682" s="85" t="str">
        <f>IF(OR(X682="",$G682=""),"",MAX($AJ$7:$AN681,$AJ682:AK682)+1)</f>
        <v/>
      </c>
      <c r="AM682" s="85" t="str">
        <f>IF(OR(Z682="",$G682=""),"",MAX($AJ$7:$AN681,$AJ682:AL682)+1)</f>
        <v/>
      </c>
      <c r="AN682" s="85" t="str">
        <f>IF(OR(AB682="",$G682=""),"",MAX($AJ$7:$AN681,$AJ682:AM682)+1)</f>
        <v/>
      </c>
      <c r="AP682" s="85" t="str">
        <f>IF($G682="","",MAX($AP$7:$AP681)+1)</f>
        <v/>
      </c>
      <c r="AQ682" s="85" t="str">
        <f>IF($G682="","",IF($Q682="","",RANK($Q682,$Q$8:$Q$1000,1)+COUNTIFS($Q$8:$Q682,$Q682)-1))</f>
        <v/>
      </c>
      <c r="AR682" s="85" t="str">
        <f>IF($G682="","",IF($AW682="","",RANK($AW682,$AW$8:$AW$1000,1)+COUNTIFS($AW$8:$AW682,$AW682)-1))</f>
        <v/>
      </c>
      <c r="AS682" s="85" t="str">
        <f>IF($G682="","",IF($AX682="","",RANK($AX682,$AX$8:$AX$1000,1)+COUNTIFS($AX$8:$AX682,$AX682)-1))</f>
        <v/>
      </c>
      <c r="AU682" s="85" t="str">
        <f t="shared" si="42"/>
        <v/>
      </c>
      <c r="AW682" s="209" t="str">
        <f ca="1">IF($G682="","",IF($Q682="","",IF(AND($S682&lt;1,$Q682&lt;TODAY()),$Q682,"")))</f>
        <v/>
      </c>
      <c r="AX682" s="209" t="str">
        <f t="shared" ca="1" si="43"/>
        <v/>
      </c>
    </row>
    <row r="683" spans="1:50">
      <c r="A683" s="20" t="str">
        <f>IF('יעדים משרדיים ותקשובים'!$E$7="","",'יעדים משרדיים ותקשובים'!$E$7)</f>
        <v>משרד ראש הממשלה</v>
      </c>
      <c r="B683" s="20" t="str">
        <f>IF('יעדים משרדיים ותקשובים'!$I$9="","",'יעדים משרדיים ותקשובים'!$I$9)</f>
        <v>pmo</v>
      </c>
      <c r="C683" s="26">
        <f>ROWS($C$7:$C682)</f>
        <v>676</v>
      </c>
      <c r="D683" s="26" t="str">
        <f>IF(E683="","",INDEX('פעילויות המשרד'!$D$8:$D$150,MATCH(E683,'פעילויות המשרד'!$E$8:$E$150,0)))</f>
        <v/>
      </c>
      <c r="E683" s="17"/>
      <c r="F683" s="26" t="str">
        <f>IF(G683="","",COUNTIFS($D$8:$D683,$D683))</f>
        <v/>
      </c>
      <c r="G683" s="344" t="str">
        <f>IF(OR($E683="",$H683=""),"",IFERROR(CONCATENATE($D683,".",COUNTIFS($D$8:$D683,$D683)),"טעות בהזנה"))</f>
        <v/>
      </c>
      <c r="H683" s="99"/>
      <c r="I683" s="275" t="str">
        <f>IF($E683="","",IF($D683="","",INDEX('פעילויות המשרד'!G:G,MATCH($D683,'פעילויות המשרד'!$D:$D,0))))</f>
        <v/>
      </c>
      <c r="J683" s="275" t="str">
        <f>IF($E683="","",IF($D683="","",INDEX('פעילויות המשרד'!H:H,MATCH($D683,'פעילויות המשרד'!$D:$D,0))))</f>
        <v/>
      </c>
      <c r="K683" s="275" t="str">
        <f>IF($E683="","",IF($D683="","",INDEX('פעילויות המשרד'!K:K,MATCH($D683,'פעילויות המשרד'!$D:$D,0))))</f>
        <v/>
      </c>
      <c r="L683" s="275" t="str">
        <f>IF($E683="","",IF($D683="","",INDEX('פעילויות המשרד'!L:L,MATCH($D683,'פעילויות המשרד'!$D:$D,0))))</f>
        <v/>
      </c>
      <c r="M683" s="275" t="str">
        <f>IF($E683="","",IF($D683="","",INDEX('פעילויות המשרד'!X:X,MATCH($D683,'פעילויות המשרד'!$D:$D,0))))</f>
        <v/>
      </c>
      <c r="N683" s="102"/>
      <c r="O683" s="102"/>
      <c r="P683" s="100"/>
      <c r="Q683" s="100"/>
      <c r="R683" s="98"/>
      <c r="S683" s="101"/>
      <c r="T683" s="99"/>
      <c r="U683" s="103"/>
      <c r="V683" s="99"/>
      <c r="W683" s="103"/>
      <c r="X683" s="99"/>
      <c r="Y683" s="103"/>
      <c r="Z683" s="99"/>
      <c r="AA683" s="103"/>
      <c r="AB683" s="99"/>
      <c r="AC683" s="103"/>
      <c r="AD683" s="121" t="str">
        <f t="shared" si="41"/>
        <v/>
      </c>
      <c r="AE683" s="17"/>
      <c r="AI683" s="26">
        <f>ROWS($AI$7:$AI682)</f>
        <v>676</v>
      </c>
      <c r="AJ683" s="85" t="str">
        <f>IF(OR($T683="",$G683=""),"",MAX($AJ$7:$AN682)+1)</f>
        <v/>
      </c>
      <c r="AK683" s="85" t="str">
        <f>IF(OR(V683="",$G683=""),"",MAX($AJ$7:$AN682,$AJ683:AJ683)+1)</f>
        <v/>
      </c>
      <c r="AL683" s="85" t="str">
        <f>IF(OR(X683="",$G683=""),"",MAX($AJ$7:$AN682,$AJ683:AK683)+1)</f>
        <v/>
      </c>
      <c r="AM683" s="85" t="str">
        <f>IF(OR(Z683="",$G683=""),"",MAX($AJ$7:$AN682,$AJ683:AL683)+1)</f>
        <v/>
      </c>
      <c r="AN683" s="85" t="str">
        <f>IF(OR(AB683="",$G683=""),"",MAX($AJ$7:$AN682,$AJ683:AM683)+1)</f>
        <v/>
      </c>
      <c r="AP683" s="85" t="str">
        <f>IF($G683="","",MAX($AP$7:$AP682)+1)</f>
        <v/>
      </c>
      <c r="AQ683" s="85" t="str">
        <f>IF($G683="","",IF($Q683="","",RANK($Q683,$Q$8:$Q$1000,1)+COUNTIFS($Q$8:$Q683,$Q683)-1))</f>
        <v/>
      </c>
      <c r="AR683" s="85" t="str">
        <f>IF($G683="","",IF($AW683="","",RANK($AW683,$AW$8:$AW$1000,1)+COUNTIFS($AW$8:$AW683,$AW683)-1))</f>
        <v/>
      </c>
      <c r="AS683" s="85" t="str">
        <f>IF($G683="","",IF($AX683="","",RANK($AX683,$AX$8:$AX$1000,1)+COUNTIFS($AX$8:$AX683,$AX683)-1))</f>
        <v/>
      </c>
      <c r="AU683" s="85" t="str">
        <f t="shared" si="42"/>
        <v/>
      </c>
      <c r="AW683" s="209" t="str">
        <f t="shared" ca="1" si="44"/>
        <v/>
      </c>
      <c r="AX683" s="209" t="str">
        <f t="shared" ca="1" si="43"/>
        <v/>
      </c>
    </row>
    <row r="684" spans="1:50">
      <c r="A684" s="20" t="str">
        <f>IF('יעדים משרדיים ותקשובים'!$E$7="","",'יעדים משרדיים ותקשובים'!$E$7)</f>
        <v>משרד ראש הממשלה</v>
      </c>
      <c r="B684" s="20" t="str">
        <f>IF('יעדים משרדיים ותקשובים'!$I$9="","",'יעדים משרדיים ותקשובים'!$I$9)</f>
        <v>pmo</v>
      </c>
      <c r="C684" s="26">
        <f>ROWS($C$7:$C683)</f>
        <v>677</v>
      </c>
      <c r="D684" s="26" t="str">
        <f>IF(E684="","",INDEX('פעילויות המשרד'!$D$8:$D$150,MATCH(E684,'פעילויות המשרד'!$E$8:$E$150,0)))</f>
        <v/>
      </c>
      <c r="E684" s="17"/>
      <c r="F684" s="26" t="str">
        <f>IF(G684="","",COUNTIFS($D$8:$D684,$D684))</f>
        <v/>
      </c>
      <c r="G684" s="344" t="str">
        <f>IF(OR($E684="",$H684=""),"",IFERROR(CONCATENATE($D684,".",COUNTIFS($D$8:$D684,$D684)),"טעות בהזנה"))</f>
        <v/>
      </c>
      <c r="H684" s="99"/>
      <c r="I684" s="275" t="str">
        <f>IF($E684="","",IF($D684="","",INDEX('פעילויות המשרד'!G:G,MATCH($D684,'פעילויות המשרד'!$D:$D,0))))</f>
        <v/>
      </c>
      <c r="J684" s="275" t="str">
        <f>IF($E684="","",IF($D684="","",INDEX('פעילויות המשרד'!H:H,MATCH($D684,'פעילויות המשרד'!$D:$D,0))))</f>
        <v/>
      </c>
      <c r="K684" s="275" t="str">
        <f>IF($E684="","",IF($D684="","",INDEX('פעילויות המשרד'!K:K,MATCH($D684,'פעילויות המשרד'!$D:$D,0))))</f>
        <v/>
      </c>
      <c r="L684" s="275" t="str">
        <f>IF($E684="","",IF($D684="","",INDEX('פעילויות המשרד'!L:L,MATCH($D684,'פעילויות המשרד'!$D:$D,0))))</f>
        <v/>
      </c>
      <c r="M684" s="275" t="str">
        <f>IF($E684="","",IF($D684="","",INDEX('פעילויות המשרד'!X:X,MATCH($D684,'פעילויות המשרד'!$D:$D,0))))</f>
        <v/>
      </c>
      <c r="N684" s="102"/>
      <c r="O684" s="102"/>
      <c r="P684" s="100"/>
      <c r="Q684" s="100"/>
      <c r="R684" s="98"/>
      <c r="S684" s="101"/>
      <c r="T684" s="99"/>
      <c r="U684" s="103"/>
      <c r="V684" s="99"/>
      <c r="W684" s="103"/>
      <c r="X684" s="99"/>
      <c r="Y684" s="103"/>
      <c r="Z684" s="99"/>
      <c r="AA684" s="103"/>
      <c r="AB684" s="99"/>
      <c r="AC684" s="103"/>
      <c r="AD684" s="121" t="str">
        <f t="shared" si="41"/>
        <v/>
      </c>
      <c r="AE684" s="17"/>
      <c r="AI684" s="26">
        <f>ROWS($AI$7:$AI683)</f>
        <v>677</v>
      </c>
      <c r="AJ684" s="85" t="str">
        <f>IF(OR($T684="",$G684=""),"",MAX($AJ$7:$AN683)+1)</f>
        <v/>
      </c>
      <c r="AK684" s="85" t="str">
        <f>IF(OR(V684="",$G684=""),"",MAX($AJ$7:$AN683,$AJ684:AJ684)+1)</f>
        <v/>
      </c>
      <c r="AL684" s="85" t="str">
        <f>IF(OR(X684="",$G684=""),"",MAX($AJ$7:$AN683,$AJ684:AK684)+1)</f>
        <v/>
      </c>
      <c r="AM684" s="85" t="str">
        <f>IF(OR(Z684="",$G684=""),"",MAX($AJ$7:$AN683,$AJ684:AL684)+1)</f>
        <v/>
      </c>
      <c r="AN684" s="85" t="str">
        <f>IF(OR(AB684="",$G684=""),"",MAX($AJ$7:$AN683,$AJ684:AM684)+1)</f>
        <v/>
      </c>
      <c r="AP684" s="85" t="str">
        <f>IF($G684="","",MAX($AP$7:$AP683)+1)</f>
        <v/>
      </c>
      <c r="AQ684" s="85" t="str">
        <f>IF($G684="","",IF($Q684="","",RANK($Q684,$Q$8:$Q$1000,1)+COUNTIFS($Q$8:$Q684,$Q684)-1))</f>
        <v/>
      </c>
      <c r="AR684" s="85" t="str">
        <f>IF($G684="","",IF($AW684="","",RANK($AW684,$AW$8:$AW$1000,1)+COUNTIFS($AW$8:$AW684,$AW684)-1))</f>
        <v/>
      </c>
      <c r="AS684" s="85" t="str">
        <f>IF($G684="","",IF($AX684="","",RANK($AX684,$AX$8:$AX$1000,1)+COUNTIFS($AX$8:$AX684,$AX684)-1))</f>
        <v/>
      </c>
      <c r="AU684" s="85" t="str">
        <f t="shared" si="42"/>
        <v/>
      </c>
      <c r="AW684" s="209" t="str">
        <f t="shared" ca="1" si="44"/>
        <v/>
      </c>
      <c r="AX684" s="209" t="str">
        <f t="shared" ca="1" si="43"/>
        <v/>
      </c>
    </row>
    <row r="685" spans="1:50">
      <c r="A685" s="20" t="str">
        <f>IF('יעדים משרדיים ותקשובים'!$E$7="","",'יעדים משרדיים ותקשובים'!$E$7)</f>
        <v>משרד ראש הממשלה</v>
      </c>
      <c r="B685" s="20" t="str">
        <f>IF('יעדים משרדיים ותקשובים'!$I$9="","",'יעדים משרדיים ותקשובים'!$I$9)</f>
        <v>pmo</v>
      </c>
      <c r="C685" s="26">
        <f>ROWS($C$7:$C684)</f>
        <v>678</v>
      </c>
      <c r="D685" s="26" t="str">
        <f>IF(E685="","",INDEX('פעילויות המשרד'!$D$8:$D$150,MATCH(E685,'פעילויות המשרד'!$E$8:$E$150,0)))</f>
        <v/>
      </c>
      <c r="E685" s="17"/>
      <c r="F685" s="26" t="str">
        <f>IF(G685="","",COUNTIFS($D$8:$D685,$D685))</f>
        <v/>
      </c>
      <c r="G685" s="344" t="str">
        <f>IF(OR($E685="",$H685=""),"",IFERROR(CONCATENATE($D685,".",COUNTIFS($D$8:$D685,$D685)),"טעות בהזנה"))</f>
        <v/>
      </c>
      <c r="H685" s="99"/>
      <c r="I685" s="275" t="str">
        <f>IF($E685="","",IF($D685="","",INDEX('פעילויות המשרד'!G:G,MATCH($D685,'פעילויות המשרד'!$D:$D,0))))</f>
        <v/>
      </c>
      <c r="J685" s="275" t="str">
        <f>IF($E685="","",IF($D685="","",INDEX('פעילויות המשרד'!H:H,MATCH($D685,'פעילויות המשרד'!$D:$D,0))))</f>
        <v/>
      </c>
      <c r="K685" s="275" t="str">
        <f>IF($E685="","",IF($D685="","",INDEX('פעילויות המשרד'!K:K,MATCH($D685,'פעילויות המשרד'!$D:$D,0))))</f>
        <v/>
      </c>
      <c r="L685" s="275" t="str">
        <f>IF($E685="","",IF($D685="","",INDEX('פעילויות המשרד'!L:L,MATCH($D685,'פעילויות המשרד'!$D:$D,0))))</f>
        <v/>
      </c>
      <c r="M685" s="275" t="str">
        <f>IF($E685="","",IF($D685="","",INDEX('פעילויות המשרד'!X:X,MATCH($D685,'פעילויות המשרד'!$D:$D,0))))</f>
        <v/>
      </c>
      <c r="N685" s="102"/>
      <c r="O685" s="102"/>
      <c r="P685" s="100"/>
      <c r="Q685" s="100"/>
      <c r="R685" s="98"/>
      <c r="S685" s="101"/>
      <c r="T685" s="99"/>
      <c r="U685" s="103"/>
      <c r="V685" s="99"/>
      <c r="W685" s="103"/>
      <c r="X685" s="99"/>
      <c r="Y685" s="103"/>
      <c r="Z685" s="99"/>
      <c r="AA685" s="103"/>
      <c r="AB685" s="99"/>
      <c r="AC685" s="103"/>
      <c r="AD685" s="121" t="str">
        <f t="shared" si="41"/>
        <v/>
      </c>
      <c r="AE685" s="17"/>
      <c r="AI685" s="26">
        <f>ROWS($AI$7:$AI684)</f>
        <v>678</v>
      </c>
      <c r="AJ685" s="85" t="str">
        <f>IF(OR($T685="",$G685=""),"",MAX($AJ$7:$AN684)+1)</f>
        <v/>
      </c>
      <c r="AK685" s="85" t="str">
        <f>IF(OR(V685="",$G685=""),"",MAX($AJ$7:$AN684,$AJ685:AJ685)+1)</f>
        <v/>
      </c>
      <c r="AL685" s="85" t="str">
        <f>IF(OR(X685="",$G685=""),"",MAX($AJ$7:$AN684,$AJ685:AK685)+1)</f>
        <v/>
      </c>
      <c r="AM685" s="85" t="str">
        <f>IF(OR(Z685="",$G685=""),"",MAX($AJ$7:$AN684,$AJ685:AL685)+1)</f>
        <v/>
      </c>
      <c r="AN685" s="85" t="str">
        <f>IF(OR(AB685="",$G685=""),"",MAX($AJ$7:$AN684,$AJ685:AM685)+1)</f>
        <v/>
      </c>
      <c r="AP685" s="85" t="str">
        <f>IF($G685="","",MAX($AP$7:$AP684)+1)</f>
        <v/>
      </c>
      <c r="AQ685" s="85" t="str">
        <f>IF($G685="","",IF($Q685="","",RANK($Q685,$Q$8:$Q$1000,1)+COUNTIFS($Q$8:$Q685,$Q685)-1))</f>
        <v/>
      </c>
      <c r="AR685" s="85" t="str">
        <f>IF($G685="","",IF($AW685="","",RANK($AW685,$AW$8:$AW$1000,1)+COUNTIFS($AW$8:$AW685,$AW685)-1))</f>
        <v/>
      </c>
      <c r="AS685" s="85" t="str">
        <f>IF($G685="","",IF($AX685="","",RANK($AX685,$AX$8:$AX$1000,1)+COUNTIFS($AX$8:$AX685,$AX685)-1))</f>
        <v/>
      </c>
      <c r="AU685" s="85" t="str">
        <f t="shared" si="42"/>
        <v/>
      </c>
      <c r="AW685" s="209" t="str">
        <f t="shared" ca="1" si="44"/>
        <v/>
      </c>
      <c r="AX685" s="209" t="str">
        <f t="shared" ca="1" si="43"/>
        <v/>
      </c>
    </row>
    <row r="686" spans="1:50">
      <c r="A686" s="20" t="str">
        <f>IF('יעדים משרדיים ותקשובים'!$E$7="","",'יעדים משרדיים ותקשובים'!$E$7)</f>
        <v>משרד ראש הממשלה</v>
      </c>
      <c r="B686" s="20" t="str">
        <f>IF('יעדים משרדיים ותקשובים'!$I$9="","",'יעדים משרדיים ותקשובים'!$I$9)</f>
        <v>pmo</v>
      </c>
      <c r="C686" s="26">
        <f>ROWS($C$7:$C685)</f>
        <v>679</v>
      </c>
      <c r="D686" s="26" t="str">
        <f>IF(E686="","",INDEX('פעילויות המשרד'!$D$8:$D$150,MATCH(E686,'פעילויות המשרד'!$E$8:$E$150,0)))</f>
        <v/>
      </c>
      <c r="E686" s="17"/>
      <c r="F686" s="26" t="str">
        <f>IF(G686="","",COUNTIFS($D$8:$D686,$D686))</f>
        <v/>
      </c>
      <c r="G686" s="344" t="str">
        <f>IF(OR($E686="",$H686=""),"",IFERROR(CONCATENATE($D686,".",COUNTIFS($D$8:$D686,$D686)),"טעות בהזנה"))</f>
        <v/>
      </c>
      <c r="H686" s="99"/>
      <c r="I686" s="275" t="str">
        <f>IF($E686="","",IF($D686="","",INDEX('פעילויות המשרד'!G:G,MATCH($D686,'פעילויות המשרד'!$D:$D,0))))</f>
        <v/>
      </c>
      <c r="J686" s="275" t="str">
        <f>IF($E686="","",IF($D686="","",INDEX('פעילויות המשרד'!H:H,MATCH($D686,'פעילויות המשרד'!$D:$D,0))))</f>
        <v/>
      </c>
      <c r="K686" s="275" t="str">
        <f>IF($E686="","",IF($D686="","",INDEX('פעילויות המשרד'!K:K,MATCH($D686,'פעילויות המשרד'!$D:$D,0))))</f>
        <v/>
      </c>
      <c r="L686" s="275" t="str">
        <f>IF($E686="","",IF($D686="","",INDEX('פעילויות המשרד'!L:L,MATCH($D686,'פעילויות המשרד'!$D:$D,0))))</f>
        <v/>
      </c>
      <c r="M686" s="275" t="str">
        <f>IF($E686="","",IF($D686="","",INDEX('פעילויות המשרד'!X:X,MATCH($D686,'פעילויות המשרד'!$D:$D,0))))</f>
        <v/>
      </c>
      <c r="N686" s="102"/>
      <c r="O686" s="102"/>
      <c r="P686" s="100"/>
      <c r="Q686" s="100"/>
      <c r="R686" s="98"/>
      <c r="S686" s="101"/>
      <c r="T686" s="99"/>
      <c r="U686" s="103"/>
      <c r="V686" s="99"/>
      <c r="W686" s="103"/>
      <c r="X686" s="99"/>
      <c r="Y686" s="103"/>
      <c r="Z686" s="99"/>
      <c r="AA686" s="103"/>
      <c r="AB686" s="99"/>
      <c r="AC686" s="103"/>
      <c r="AD686" s="121" t="str">
        <f t="shared" si="41"/>
        <v/>
      </c>
      <c r="AE686" s="17"/>
      <c r="AI686" s="26">
        <f>ROWS($AI$7:$AI685)</f>
        <v>679</v>
      </c>
      <c r="AJ686" s="85" t="str">
        <f>IF(OR($T686="",$G686=""),"",MAX($AJ$7:$AN685)+1)</f>
        <v/>
      </c>
      <c r="AK686" s="85" t="str">
        <f>IF(OR(V686="",$G686=""),"",MAX($AJ$7:$AN685,$AJ686:AJ686)+1)</f>
        <v/>
      </c>
      <c r="AL686" s="85" t="str">
        <f>IF(OR(X686="",$G686=""),"",MAX($AJ$7:$AN685,$AJ686:AK686)+1)</f>
        <v/>
      </c>
      <c r="AM686" s="85" t="str">
        <f>IF(OR(Z686="",$G686=""),"",MAX($AJ$7:$AN685,$AJ686:AL686)+1)</f>
        <v/>
      </c>
      <c r="AN686" s="85" t="str">
        <f>IF(OR(AB686="",$G686=""),"",MAX($AJ$7:$AN685,$AJ686:AM686)+1)</f>
        <v/>
      </c>
      <c r="AP686" s="85" t="str">
        <f>IF($G686="","",MAX($AP$7:$AP685)+1)</f>
        <v/>
      </c>
      <c r="AQ686" s="85" t="str">
        <f>IF($G686="","",IF($Q686="","",RANK($Q686,$Q$8:$Q$1000,1)+COUNTIFS($Q$8:$Q686,$Q686)-1))</f>
        <v/>
      </c>
      <c r="AR686" s="85" t="str">
        <f>IF($G686="","",IF($AW686="","",RANK($AW686,$AW$8:$AW$1000,1)+COUNTIFS($AW$8:$AW686,$AW686)-1))</f>
        <v/>
      </c>
      <c r="AS686" s="85" t="str">
        <f>IF($G686="","",IF($AX686="","",RANK($AX686,$AX$8:$AX$1000,1)+COUNTIFS($AX$8:$AX686,$AX686)-1))</f>
        <v/>
      </c>
      <c r="AU686" s="85" t="str">
        <f t="shared" si="42"/>
        <v/>
      </c>
      <c r="AW686" s="209" t="str">
        <f t="shared" ca="1" si="44"/>
        <v/>
      </c>
      <c r="AX686" s="209" t="str">
        <f t="shared" ca="1" si="43"/>
        <v/>
      </c>
    </row>
    <row r="687" spans="1:50">
      <c r="A687" s="20" t="str">
        <f>IF('יעדים משרדיים ותקשובים'!$E$7="","",'יעדים משרדיים ותקשובים'!$E$7)</f>
        <v>משרד ראש הממשלה</v>
      </c>
      <c r="B687" s="20" t="str">
        <f>IF('יעדים משרדיים ותקשובים'!$I$9="","",'יעדים משרדיים ותקשובים'!$I$9)</f>
        <v>pmo</v>
      </c>
      <c r="C687" s="26">
        <f>ROWS($C$7:$C686)</f>
        <v>680</v>
      </c>
      <c r="D687" s="26" t="str">
        <f>IF(E687="","",INDEX('פעילויות המשרד'!$D$8:$D$150,MATCH(E687,'פעילויות המשרד'!$E$8:$E$150,0)))</f>
        <v/>
      </c>
      <c r="E687" s="17"/>
      <c r="F687" s="26" t="str">
        <f>IF(G687="","",COUNTIFS($D$8:$D687,$D687))</f>
        <v/>
      </c>
      <c r="G687" s="344" t="str">
        <f>IF(OR($E687="",$H687=""),"",IFERROR(CONCATENATE($D687,".",COUNTIFS($D$8:$D687,$D687)),"טעות בהזנה"))</f>
        <v/>
      </c>
      <c r="H687" s="99"/>
      <c r="I687" s="275" t="str">
        <f>IF($E687="","",IF($D687="","",INDEX('פעילויות המשרד'!G:G,MATCH($D687,'פעילויות המשרד'!$D:$D,0))))</f>
        <v/>
      </c>
      <c r="J687" s="275" t="str">
        <f>IF($E687="","",IF($D687="","",INDEX('פעילויות המשרד'!H:H,MATCH($D687,'פעילויות המשרד'!$D:$D,0))))</f>
        <v/>
      </c>
      <c r="K687" s="275" t="str">
        <f>IF($E687="","",IF($D687="","",INDEX('פעילויות המשרד'!K:K,MATCH($D687,'פעילויות המשרד'!$D:$D,0))))</f>
        <v/>
      </c>
      <c r="L687" s="275" t="str">
        <f>IF($E687="","",IF($D687="","",INDEX('פעילויות המשרד'!L:L,MATCH($D687,'פעילויות המשרד'!$D:$D,0))))</f>
        <v/>
      </c>
      <c r="M687" s="275" t="str">
        <f>IF($E687="","",IF($D687="","",INDEX('פעילויות המשרד'!X:X,MATCH($D687,'פעילויות המשרד'!$D:$D,0))))</f>
        <v/>
      </c>
      <c r="N687" s="102"/>
      <c r="O687" s="102"/>
      <c r="P687" s="100"/>
      <c r="Q687" s="100"/>
      <c r="R687" s="98"/>
      <c r="S687" s="101"/>
      <c r="T687" s="99"/>
      <c r="U687" s="103"/>
      <c r="V687" s="99"/>
      <c r="W687" s="103"/>
      <c r="X687" s="99"/>
      <c r="Y687" s="103"/>
      <c r="Z687" s="99"/>
      <c r="AA687" s="103"/>
      <c r="AB687" s="99"/>
      <c r="AC687" s="103"/>
      <c r="AD687" s="121" t="str">
        <f t="shared" si="41"/>
        <v/>
      </c>
      <c r="AE687" s="17"/>
      <c r="AI687" s="26">
        <f>ROWS($AI$7:$AI686)</f>
        <v>680</v>
      </c>
      <c r="AJ687" s="85" t="str">
        <f>IF(OR($T687="",$G687=""),"",MAX($AJ$7:$AN686)+1)</f>
        <v/>
      </c>
      <c r="AK687" s="85" t="str">
        <f>IF(OR(V687="",$G687=""),"",MAX($AJ$7:$AN686,$AJ687:AJ687)+1)</f>
        <v/>
      </c>
      <c r="AL687" s="85" t="str">
        <f>IF(OR(X687="",$G687=""),"",MAX($AJ$7:$AN686,$AJ687:AK687)+1)</f>
        <v/>
      </c>
      <c r="AM687" s="85" t="str">
        <f>IF(OR(Z687="",$G687=""),"",MAX($AJ$7:$AN686,$AJ687:AL687)+1)</f>
        <v/>
      </c>
      <c r="AN687" s="85" t="str">
        <f>IF(OR(AB687="",$G687=""),"",MAX($AJ$7:$AN686,$AJ687:AM687)+1)</f>
        <v/>
      </c>
      <c r="AP687" s="85" t="str">
        <f>IF($G687="","",MAX($AP$7:$AP686)+1)</f>
        <v/>
      </c>
      <c r="AQ687" s="85" t="str">
        <f>IF($G687="","",IF($Q687="","",RANK($Q687,$Q$8:$Q$1000,1)+COUNTIFS($Q$8:$Q687,$Q687)-1))</f>
        <v/>
      </c>
      <c r="AR687" s="85" t="str">
        <f>IF($G687="","",IF($AW687="","",RANK($AW687,$AW$8:$AW$1000,1)+COUNTIFS($AW$8:$AW687,$AW687)-1))</f>
        <v/>
      </c>
      <c r="AS687" s="85" t="str">
        <f>IF($G687="","",IF($AX687="","",RANK($AX687,$AX$8:$AX$1000,1)+COUNTIFS($AX$8:$AX687,$AX687)-1))</f>
        <v/>
      </c>
      <c r="AU687" s="85" t="str">
        <f t="shared" si="42"/>
        <v/>
      </c>
      <c r="AW687" s="209" t="str">
        <f t="shared" ca="1" si="44"/>
        <v/>
      </c>
      <c r="AX687" s="209" t="str">
        <f t="shared" ca="1" si="43"/>
        <v/>
      </c>
    </row>
    <row r="688" spans="1:50">
      <c r="A688" s="20" t="str">
        <f>IF('יעדים משרדיים ותקשובים'!$E$7="","",'יעדים משרדיים ותקשובים'!$E$7)</f>
        <v>משרד ראש הממשלה</v>
      </c>
      <c r="B688" s="20" t="str">
        <f>IF('יעדים משרדיים ותקשובים'!$I$9="","",'יעדים משרדיים ותקשובים'!$I$9)</f>
        <v>pmo</v>
      </c>
      <c r="C688" s="26">
        <f>ROWS($C$7:$C687)</f>
        <v>681</v>
      </c>
      <c r="D688" s="26" t="str">
        <f>IF(E688="","",INDEX('פעילויות המשרד'!$D$8:$D$150,MATCH(E688,'פעילויות המשרד'!$E$8:$E$150,0)))</f>
        <v/>
      </c>
      <c r="E688" s="17"/>
      <c r="F688" s="26" t="str">
        <f>IF(G688="","",COUNTIFS($D$8:$D688,$D688))</f>
        <v/>
      </c>
      <c r="G688" s="344" t="str">
        <f>IF(OR($E688="",$H688=""),"",IFERROR(CONCATENATE($D688,".",COUNTIFS($D$8:$D688,$D688)),"טעות בהזנה"))</f>
        <v/>
      </c>
      <c r="H688" s="99"/>
      <c r="I688" s="275" t="str">
        <f>IF($E688="","",IF($D688="","",INDEX('פעילויות המשרד'!G:G,MATCH($D688,'פעילויות המשרד'!$D:$D,0))))</f>
        <v/>
      </c>
      <c r="J688" s="275" t="str">
        <f>IF($E688="","",IF($D688="","",INDEX('פעילויות המשרד'!H:H,MATCH($D688,'פעילויות המשרד'!$D:$D,0))))</f>
        <v/>
      </c>
      <c r="K688" s="275" t="str">
        <f>IF($E688="","",IF($D688="","",INDEX('פעילויות המשרד'!K:K,MATCH($D688,'פעילויות המשרד'!$D:$D,0))))</f>
        <v/>
      </c>
      <c r="L688" s="275" t="str">
        <f>IF($E688="","",IF($D688="","",INDEX('פעילויות המשרד'!L:L,MATCH($D688,'פעילויות המשרד'!$D:$D,0))))</f>
        <v/>
      </c>
      <c r="M688" s="275" t="str">
        <f>IF($E688="","",IF($D688="","",INDEX('פעילויות המשרד'!X:X,MATCH($D688,'פעילויות המשרד'!$D:$D,0))))</f>
        <v/>
      </c>
      <c r="N688" s="99"/>
      <c r="O688" s="99"/>
      <c r="P688" s="100"/>
      <c r="Q688" s="100"/>
      <c r="R688" s="98"/>
      <c r="S688" s="101"/>
      <c r="T688" s="99"/>
      <c r="U688" s="103"/>
      <c r="V688" s="99"/>
      <c r="W688" s="103"/>
      <c r="X688" s="99"/>
      <c r="Y688" s="103"/>
      <c r="Z688" s="99"/>
      <c r="AA688" s="103"/>
      <c r="AB688" s="99"/>
      <c r="AC688" s="103"/>
      <c r="AD688" s="121" t="str">
        <f t="shared" si="41"/>
        <v/>
      </c>
      <c r="AE688" s="92"/>
      <c r="AI688" s="26">
        <f>ROWS($AI$7:$AI687)</f>
        <v>681</v>
      </c>
      <c r="AJ688" s="85" t="str">
        <f>IF(OR($T688="",$G688=""),"",MAX($AJ$7:$AN687)+1)</f>
        <v/>
      </c>
      <c r="AK688" s="85" t="str">
        <f>IF(OR(V688="",$G688=""),"",MAX($AJ$7:$AN687,$AJ688:AJ688)+1)</f>
        <v/>
      </c>
      <c r="AL688" s="85" t="str">
        <f>IF(OR(X688="",$G688=""),"",MAX($AJ$7:$AN687,$AJ688:AK688)+1)</f>
        <v/>
      </c>
      <c r="AM688" s="85" t="str">
        <f>IF(OR(Z688="",$G688=""),"",MAX($AJ$7:$AN687,$AJ688:AL688)+1)</f>
        <v/>
      </c>
      <c r="AN688" s="85" t="str">
        <f>IF(OR(AB688="",$G688=""),"",MAX($AJ$7:$AN687,$AJ688:AM688)+1)</f>
        <v/>
      </c>
      <c r="AP688" s="85" t="str">
        <f>IF($G688="","",MAX($AP$7:$AP687)+1)</f>
        <v/>
      </c>
      <c r="AQ688" s="85" t="str">
        <f>IF($G688="","",IF($Q688="","",RANK($Q688,$Q$8:$Q$1000,1)+COUNTIFS($Q$8:$Q688,$Q688)-1))</f>
        <v/>
      </c>
      <c r="AR688" s="85" t="str">
        <f>IF($G688="","",IF($AW688="","",RANK($AW688,$AW$8:$AW$1000,1)+COUNTIFS($AW$8:$AW688,$AW688)-1))</f>
        <v/>
      </c>
      <c r="AS688" s="85" t="str">
        <f>IF($G688="","",IF($AX688="","",RANK($AX688,$AX$8:$AX$1000,1)+COUNTIFS($AX$8:$AX688,$AX688)-1))</f>
        <v/>
      </c>
      <c r="AU688" s="85" t="str">
        <f t="shared" si="42"/>
        <v/>
      </c>
      <c r="AW688" s="209" t="str">
        <f ca="1">IF($G688="","",IF($Q688="","",IF(AND($S688&lt;1,$Q688&lt;TODAY()),$Q688,"")))</f>
        <v/>
      </c>
      <c r="AX688" s="209" t="str">
        <f t="shared" ca="1" si="43"/>
        <v/>
      </c>
    </row>
    <row r="689" spans="1:50">
      <c r="A689" s="20" t="str">
        <f>IF('יעדים משרדיים ותקשובים'!$E$7="","",'יעדים משרדיים ותקשובים'!$E$7)</f>
        <v>משרד ראש הממשלה</v>
      </c>
      <c r="B689" s="20" t="str">
        <f>IF('יעדים משרדיים ותקשובים'!$I$9="","",'יעדים משרדיים ותקשובים'!$I$9)</f>
        <v>pmo</v>
      </c>
      <c r="C689" s="26">
        <f>ROWS($C$7:$C688)</f>
        <v>682</v>
      </c>
      <c r="D689" s="26" t="str">
        <f>IF(E689="","",INDEX('פעילויות המשרד'!$D$8:$D$150,MATCH(E689,'פעילויות המשרד'!$E$8:$E$150,0)))</f>
        <v/>
      </c>
      <c r="E689" s="17"/>
      <c r="F689" s="26" t="str">
        <f>IF(G689="","",COUNTIFS($D$8:$D689,$D689))</f>
        <v/>
      </c>
      <c r="G689" s="344" t="str">
        <f>IF(OR($E689="",$H689=""),"",IFERROR(CONCATENATE($D689,".",COUNTIFS($D$8:$D689,$D689)),"טעות בהזנה"))</f>
        <v/>
      </c>
      <c r="H689" s="99"/>
      <c r="I689" s="275" t="str">
        <f>IF($E689="","",IF($D689="","",INDEX('פעילויות המשרד'!G:G,MATCH($D689,'פעילויות המשרד'!$D:$D,0))))</f>
        <v/>
      </c>
      <c r="J689" s="275" t="str">
        <f>IF($E689="","",IF($D689="","",INDEX('פעילויות המשרד'!H:H,MATCH($D689,'פעילויות המשרד'!$D:$D,0))))</f>
        <v/>
      </c>
      <c r="K689" s="275" t="str">
        <f>IF($E689="","",IF($D689="","",INDEX('פעילויות המשרד'!K:K,MATCH($D689,'פעילויות המשרד'!$D:$D,0))))</f>
        <v/>
      </c>
      <c r="L689" s="275" t="str">
        <f>IF($E689="","",IF($D689="","",INDEX('פעילויות המשרד'!L:L,MATCH($D689,'פעילויות המשרד'!$D:$D,0))))</f>
        <v/>
      </c>
      <c r="M689" s="275" t="str">
        <f>IF($E689="","",IF($D689="","",INDEX('פעילויות המשרד'!X:X,MATCH($D689,'פעילויות המשרד'!$D:$D,0))))</f>
        <v/>
      </c>
      <c r="N689" s="99"/>
      <c r="O689" s="99"/>
      <c r="P689" s="100"/>
      <c r="Q689" s="100"/>
      <c r="R689" s="98"/>
      <c r="S689" s="101"/>
      <c r="T689" s="99"/>
      <c r="U689" s="103"/>
      <c r="V689" s="99"/>
      <c r="W689" s="103"/>
      <c r="X689" s="99"/>
      <c r="Y689" s="103"/>
      <c r="Z689" s="99"/>
      <c r="AA689" s="103"/>
      <c r="AB689" s="99"/>
      <c r="AC689" s="103"/>
      <c r="AD689" s="121" t="str">
        <f t="shared" si="41"/>
        <v/>
      </c>
      <c r="AE689" s="92"/>
      <c r="AI689" s="26">
        <f>ROWS($AI$7:$AI688)</f>
        <v>682</v>
      </c>
      <c r="AJ689" s="85" t="str">
        <f>IF(OR($T689="",$G689=""),"",MAX($AJ$7:$AN688)+1)</f>
        <v/>
      </c>
      <c r="AK689" s="85" t="str">
        <f>IF(OR(V689="",$G689=""),"",MAX($AJ$7:$AN688,$AJ689:AJ689)+1)</f>
        <v/>
      </c>
      <c r="AL689" s="85" t="str">
        <f>IF(OR(X689="",$G689=""),"",MAX($AJ$7:$AN688,$AJ689:AK689)+1)</f>
        <v/>
      </c>
      <c r="AM689" s="85" t="str">
        <f>IF(OR(Z689="",$G689=""),"",MAX($AJ$7:$AN688,$AJ689:AL689)+1)</f>
        <v/>
      </c>
      <c r="AN689" s="85" t="str">
        <f>IF(OR(AB689="",$G689=""),"",MAX($AJ$7:$AN688,$AJ689:AM689)+1)</f>
        <v/>
      </c>
      <c r="AP689" s="85" t="str">
        <f>IF($G689="","",MAX($AP$7:$AP688)+1)</f>
        <v/>
      </c>
      <c r="AQ689" s="85" t="str">
        <f>IF($G689="","",IF($Q689="","",RANK($Q689,$Q$8:$Q$1000,1)+COUNTIFS($Q$8:$Q689,$Q689)-1))</f>
        <v/>
      </c>
      <c r="AR689" s="85" t="str">
        <f>IF($G689="","",IF($AW689="","",RANK($AW689,$AW$8:$AW$1000,1)+COUNTIFS($AW$8:$AW689,$AW689)-1))</f>
        <v/>
      </c>
      <c r="AS689" s="85" t="str">
        <f>IF($G689="","",IF($AX689="","",RANK($AX689,$AX$8:$AX$1000,1)+COUNTIFS($AX$8:$AX689,$AX689)-1))</f>
        <v/>
      </c>
      <c r="AU689" s="85" t="str">
        <f t="shared" si="42"/>
        <v/>
      </c>
      <c r="AW689" s="209" t="str">
        <f ca="1">IF($G689="","",IF($Q689="","",IF(AND($S689&lt;1,$Q689&lt;TODAY()),$Q689,"")))</f>
        <v/>
      </c>
      <c r="AX689" s="209" t="str">
        <f t="shared" ca="1" si="43"/>
        <v/>
      </c>
    </row>
    <row r="690" spans="1:50">
      <c r="A690" s="20" t="str">
        <f>IF('יעדים משרדיים ותקשובים'!$E$7="","",'יעדים משרדיים ותקשובים'!$E$7)</f>
        <v>משרד ראש הממשלה</v>
      </c>
      <c r="B690" s="20" t="str">
        <f>IF('יעדים משרדיים ותקשובים'!$I$9="","",'יעדים משרדיים ותקשובים'!$I$9)</f>
        <v>pmo</v>
      </c>
      <c r="C690" s="26">
        <f>ROWS($C$7:$C689)</f>
        <v>683</v>
      </c>
      <c r="D690" s="26" t="str">
        <f>IF(E690="","",INDEX('פעילויות המשרד'!$D$8:$D$150,MATCH(E690,'פעילויות המשרד'!$E$8:$E$150,0)))</f>
        <v/>
      </c>
      <c r="E690" s="17"/>
      <c r="F690" s="26" t="str">
        <f>IF(G690="","",COUNTIFS($D$8:$D690,$D690))</f>
        <v/>
      </c>
      <c r="G690" s="344" t="str">
        <f>IF(OR($E690="",$H690=""),"",IFERROR(CONCATENATE($D690,".",COUNTIFS($D$8:$D690,$D690)),"טעות בהזנה"))</f>
        <v/>
      </c>
      <c r="H690" s="99"/>
      <c r="I690" s="275" t="str">
        <f>IF($E690="","",IF($D690="","",INDEX('פעילויות המשרד'!G:G,MATCH($D690,'פעילויות המשרד'!$D:$D,0))))</f>
        <v/>
      </c>
      <c r="J690" s="275" t="str">
        <f>IF($E690="","",IF($D690="","",INDEX('פעילויות המשרד'!H:H,MATCH($D690,'פעילויות המשרד'!$D:$D,0))))</f>
        <v/>
      </c>
      <c r="K690" s="275" t="str">
        <f>IF($E690="","",IF($D690="","",INDEX('פעילויות המשרד'!K:K,MATCH($D690,'פעילויות המשרד'!$D:$D,0))))</f>
        <v/>
      </c>
      <c r="L690" s="275" t="str">
        <f>IF($E690="","",IF($D690="","",INDEX('פעילויות המשרד'!L:L,MATCH($D690,'פעילויות המשרד'!$D:$D,0))))</f>
        <v/>
      </c>
      <c r="M690" s="275" t="str">
        <f>IF($E690="","",IF($D690="","",INDEX('פעילויות המשרד'!X:X,MATCH($D690,'פעילויות המשרד'!$D:$D,0))))</f>
        <v/>
      </c>
      <c r="N690" s="99"/>
      <c r="O690" s="99"/>
      <c r="P690" s="100"/>
      <c r="Q690" s="100"/>
      <c r="R690" s="98"/>
      <c r="S690" s="101"/>
      <c r="T690" s="99"/>
      <c r="U690" s="103"/>
      <c r="V690" s="99"/>
      <c r="W690" s="103"/>
      <c r="X690" s="99"/>
      <c r="Y690" s="103"/>
      <c r="Z690" s="99"/>
      <c r="AA690" s="103"/>
      <c r="AB690" s="99"/>
      <c r="AC690" s="103"/>
      <c r="AD690" s="121" t="str">
        <f t="shared" si="41"/>
        <v/>
      </c>
      <c r="AE690" s="92"/>
      <c r="AI690" s="26">
        <f>ROWS($AI$7:$AI689)</f>
        <v>683</v>
      </c>
      <c r="AJ690" s="85" t="str">
        <f>IF(OR($T690="",$G690=""),"",MAX($AJ$7:$AN689)+1)</f>
        <v/>
      </c>
      <c r="AK690" s="85" t="str">
        <f>IF(OR(V690="",$G690=""),"",MAX($AJ$7:$AN689,$AJ690:AJ690)+1)</f>
        <v/>
      </c>
      <c r="AL690" s="85" t="str">
        <f>IF(OR(X690="",$G690=""),"",MAX($AJ$7:$AN689,$AJ690:AK690)+1)</f>
        <v/>
      </c>
      <c r="AM690" s="85" t="str">
        <f>IF(OR(Z690="",$G690=""),"",MAX($AJ$7:$AN689,$AJ690:AL690)+1)</f>
        <v/>
      </c>
      <c r="AN690" s="85" t="str">
        <f>IF(OR(AB690="",$G690=""),"",MAX($AJ$7:$AN689,$AJ690:AM690)+1)</f>
        <v/>
      </c>
      <c r="AP690" s="85" t="str">
        <f>IF($G690="","",MAX($AP$7:$AP689)+1)</f>
        <v/>
      </c>
      <c r="AQ690" s="85" t="str">
        <f>IF($G690="","",IF($Q690="","",RANK($Q690,$Q$8:$Q$1000,1)+COUNTIFS($Q$8:$Q690,$Q690)-1))</f>
        <v/>
      </c>
      <c r="AR690" s="85" t="str">
        <f>IF($G690="","",IF($AW690="","",RANK($AW690,$AW$8:$AW$1000,1)+COUNTIFS($AW$8:$AW690,$AW690)-1))</f>
        <v/>
      </c>
      <c r="AS690" s="85" t="str">
        <f>IF($G690="","",IF($AX690="","",RANK($AX690,$AX$8:$AX$1000,1)+COUNTIFS($AX$8:$AX690,$AX690)-1))</f>
        <v/>
      </c>
      <c r="AU690" s="85" t="str">
        <f t="shared" si="42"/>
        <v/>
      </c>
      <c r="AW690" s="209" t="str">
        <f ca="1">IF($G690="","",IF($Q690="","",IF(AND($S690&lt;1,$Q690&lt;TODAY()),$Q690,"")))</f>
        <v/>
      </c>
      <c r="AX690" s="209" t="str">
        <f t="shared" ca="1" si="43"/>
        <v/>
      </c>
    </row>
    <row r="691" spans="1:50">
      <c r="A691" s="20" t="str">
        <f>IF('יעדים משרדיים ותקשובים'!$E$7="","",'יעדים משרדיים ותקשובים'!$E$7)</f>
        <v>משרד ראש הממשלה</v>
      </c>
      <c r="B691" s="20" t="str">
        <f>IF('יעדים משרדיים ותקשובים'!$I$9="","",'יעדים משרדיים ותקשובים'!$I$9)</f>
        <v>pmo</v>
      </c>
      <c r="C691" s="26">
        <f>ROWS($C$7:$C690)</f>
        <v>684</v>
      </c>
      <c r="D691" s="26" t="str">
        <f>IF(E691="","",INDEX('פעילויות המשרד'!$D$8:$D$150,MATCH(E691,'פעילויות המשרד'!$E$8:$E$150,0)))</f>
        <v/>
      </c>
      <c r="E691" s="17"/>
      <c r="F691" s="26" t="str">
        <f>IF(G691="","",COUNTIFS($D$8:$D691,$D691))</f>
        <v/>
      </c>
      <c r="G691" s="344" t="str">
        <f>IF(OR($E691="",$H691=""),"",IFERROR(CONCATENATE($D691,".",COUNTIFS($D$8:$D691,$D691)),"טעות בהזנה"))</f>
        <v/>
      </c>
      <c r="H691" s="99"/>
      <c r="I691" s="275" t="str">
        <f>IF($E691="","",IF($D691="","",INDEX('פעילויות המשרד'!G:G,MATCH($D691,'פעילויות המשרד'!$D:$D,0))))</f>
        <v/>
      </c>
      <c r="J691" s="275" t="str">
        <f>IF($E691="","",IF($D691="","",INDEX('פעילויות המשרד'!H:H,MATCH($D691,'פעילויות המשרד'!$D:$D,0))))</f>
        <v/>
      </c>
      <c r="K691" s="275" t="str">
        <f>IF($E691="","",IF($D691="","",INDEX('פעילויות המשרד'!K:K,MATCH($D691,'פעילויות המשרד'!$D:$D,0))))</f>
        <v/>
      </c>
      <c r="L691" s="275" t="str">
        <f>IF($E691="","",IF($D691="","",INDEX('פעילויות המשרד'!L:L,MATCH($D691,'פעילויות המשרד'!$D:$D,0))))</f>
        <v/>
      </c>
      <c r="M691" s="275" t="str">
        <f>IF($E691="","",IF($D691="","",INDEX('פעילויות המשרד'!X:X,MATCH($D691,'פעילויות המשרד'!$D:$D,0))))</f>
        <v/>
      </c>
      <c r="N691" s="102"/>
      <c r="O691" s="102"/>
      <c r="P691" s="100"/>
      <c r="Q691" s="100"/>
      <c r="R691" s="98"/>
      <c r="S691" s="101"/>
      <c r="T691" s="99"/>
      <c r="U691" s="103"/>
      <c r="V691" s="99"/>
      <c r="W691" s="103"/>
      <c r="X691" s="99"/>
      <c r="Y691" s="103"/>
      <c r="Z691" s="99"/>
      <c r="AA691" s="103"/>
      <c r="AB691" s="99"/>
      <c r="AC691" s="103"/>
      <c r="AD691" s="121" t="str">
        <f t="shared" si="41"/>
        <v/>
      </c>
      <c r="AE691" s="17"/>
      <c r="AI691" s="26">
        <f>ROWS($AI$7:$AI690)</f>
        <v>684</v>
      </c>
      <c r="AJ691" s="85" t="str">
        <f>IF(OR($T691="",$G691=""),"",MAX($AJ$7:$AN690)+1)</f>
        <v/>
      </c>
      <c r="AK691" s="85" t="str">
        <f>IF(OR(V691="",$G691=""),"",MAX($AJ$7:$AN690,$AJ691:AJ691)+1)</f>
        <v/>
      </c>
      <c r="AL691" s="85" t="str">
        <f>IF(OR(X691="",$G691=""),"",MAX($AJ$7:$AN690,$AJ691:AK691)+1)</f>
        <v/>
      </c>
      <c r="AM691" s="85" t="str">
        <f>IF(OR(Z691="",$G691=""),"",MAX($AJ$7:$AN690,$AJ691:AL691)+1)</f>
        <v/>
      </c>
      <c r="AN691" s="85" t="str">
        <f>IF(OR(AB691="",$G691=""),"",MAX($AJ$7:$AN690,$AJ691:AM691)+1)</f>
        <v/>
      </c>
      <c r="AP691" s="85" t="str">
        <f>IF($G691="","",MAX($AP$7:$AP690)+1)</f>
        <v/>
      </c>
      <c r="AQ691" s="85" t="str">
        <f>IF($G691="","",IF($Q691="","",RANK($Q691,$Q$8:$Q$1000,1)+COUNTIFS($Q$8:$Q691,$Q691)-1))</f>
        <v/>
      </c>
      <c r="AR691" s="85" t="str">
        <f>IF($G691="","",IF($AW691="","",RANK($AW691,$AW$8:$AW$1000,1)+COUNTIFS($AW$8:$AW691,$AW691)-1))</f>
        <v/>
      </c>
      <c r="AS691" s="85" t="str">
        <f>IF($G691="","",IF($AX691="","",RANK($AX691,$AX$8:$AX$1000,1)+COUNTIFS($AX$8:$AX691,$AX691)-1))</f>
        <v/>
      </c>
      <c r="AU691" s="85" t="str">
        <f t="shared" si="42"/>
        <v/>
      </c>
      <c r="AW691" s="209" t="str">
        <f ca="1">IF($G691="","",IF($Q691="","",IF(AND($S691&lt;1,$Q691&lt;TODAY()),$Q691,"")))</f>
        <v/>
      </c>
      <c r="AX691" s="209" t="str">
        <f t="shared" ca="1" si="43"/>
        <v/>
      </c>
    </row>
    <row r="692" spans="1:50">
      <c r="A692" s="20" t="str">
        <f>IF('יעדים משרדיים ותקשובים'!$E$7="","",'יעדים משרדיים ותקשובים'!$E$7)</f>
        <v>משרד ראש הממשלה</v>
      </c>
      <c r="B692" s="20" t="str">
        <f>IF('יעדים משרדיים ותקשובים'!$I$9="","",'יעדים משרדיים ותקשובים'!$I$9)</f>
        <v>pmo</v>
      </c>
      <c r="C692" s="26">
        <f>ROWS($C$7:$C691)</f>
        <v>685</v>
      </c>
      <c r="D692" s="26" t="str">
        <f>IF(E692="","",INDEX('פעילויות המשרד'!$D$8:$D$150,MATCH(E692,'פעילויות המשרד'!$E$8:$E$150,0)))</f>
        <v/>
      </c>
      <c r="E692" s="17"/>
      <c r="F692" s="26" t="str">
        <f>IF(G692="","",COUNTIFS($D$8:$D692,$D692))</f>
        <v/>
      </c>
      <c r="G692" s="344" t="str">
        <f>IF(OR($E692="",$H692=""),"",IFERROR(CONCATENATE($D692,".",COUNTIFS($D$8:$D692,$D692)),"טעות בהזנה"))</f>
        <v/>
      </c>
      <c r="H692" s="99"/>
      <c r="I692" s="275" t="str">
        <f>IF($E692="","",IF($D692="","",INDEX('פעילויות המשרד'!G:G,MATCH($D692,'פעילויות המשרד'!$D:$D,0))))</f>
        <v/>
      </c>
      <c r="J692" s="275" t="str">
        <f>IF($E692="","",IF($D692="","",INDEX('פעילויות המשרד'!H:H,MATCH($D692,'פעילויות המשרד'!$D:$D,0))))</f>
        <v/>
      </c>
      <c r="K692" s="275" t="str">
        <f>IF($E692="","",IF($D692="","",INDEX('פעילויות המשרד'!K:K,MATCH($D692,'פעילויות המשרד'!$D:$D,0))))</f>
        <v/>
      </c>
      <c r="L692" s="275" t="str">
        <f>IF($E692="","",IF($D692="","",INDEX('פעילויות המשרד'!L:L,MATCH($D692,'פעילויות המשרד'!$D:$D,0))))</f>
        <v/>
      </c>
      <c r="M692" s="275" t="str">
        <f>IF($E692="","",IF($D692="","",INDEX('פעילויות המשרד'!X:X,MATCH($D692,'פעילויות המשרד'!$D:$D,0))))</f>
        <v/>
      </c>
      <c r="N692" s="102"/>
      <c r="O692" s="102"/>
      <c r="P692" s="100"/>
      <c r="Q692" s="100"/>
      <c r="R692" s="98"/>
      <c r="S692" s="101"/>
      <c r="T692" s="99"/>
      <c r="U692" s="103"/>
      <c r="V692" s="99"/>
      <c r="W692" s="103"/>
      <c r="X692" s="99"/>
      <c r="Y692" s="103"/>
      <c r="Z692" s="99"/>
      <c r="AA692" s="103"/>
      <c r="AB692" s="99"/>
      <c r="AC692" s="103"/>
      <c r="AD692" s="121" t="str">
        <f t="shared" si="41"/>
        <v/>
      </c>
      <c r="AE692" s="17"/>
      <c r="AI692" s="26">
        <f>ROWS($AI$7:$AI691)</f>
        <v>685</v>
      </c>
      <c r="AJ692" s="85" t="str">
        <f>IF(OR($T692="",$G692=""),"",MAX($AJ$7:$AN691)+1)</f>
        <v/>
      </c>
      <c r="AK692" s="85" t="str">
        <f>IF(OR(V692="",$G692=""),"",MAX($AJ$7:$AN691,$AJ692:AJ692)+1)</f>
        <v/>
      </c>
      <c r="AL692" s="85" t="str">
        <f>IF(OR(X692="",$G692=""),"",MAX($AJ$7:$AN691,$AJ692:AK692)+1)</f>
        <v/>
      </c>
      <c r="AM692" s="85" t="str">
        <f>IF(OR(Z692="",$G692=""),"",MAX($AJ$7:$AN691,$AJ692:AL692)+1)</f>
        <v/>
      </c>
      <c r="AN692" s="85" t="str">
        <f>IF(OR(AB692="",$G692=""),"",MAX($AJ$7:$AN691,$AJ692:AM692)+1)</f>
        <v/>
      </c>
      <c r="AP692" s="85" t="str">
        <f>IF($G692="","",MAX($AP$7:$AP691)+1)</f>
        <v/>
      </c>
      <c r="AQ692" s="85" t="str">
        <f>IF($G692="","",IF($Q692="","",RANK($Q692,$Q$8:$Q$1000,1)+COUNTIFS($Q$8:$Q692,$Q692)-1))</f>
        <v/>
      </c>
      <c r="AR692" s="85" t="str">
        <f>IF($G692="","",IF($AW692="","",RANK($AW692,$AW$8:$AW$1000,1)+COUNTIFS($AW$8:$AW692,$AW692)-1))</f>
        <v/>
      </c>
      <c r="AS692" s="85" t="str">
        <f>IF($G692="","",IF($AX692="","",RANK($AX692,$AX$8:$AX$1000,1)+COUNTIFS($AX$8:$AX692,$AX692)-1))</f>
        <v/>
      </c>
      <c r="AU692" s="85" t="str">
        <f t="shared" si="42"/>
        <v/>
      </c>
      <c r="AW692" s="209" t="str">
        <f ca="1">IF($G692="","",IF($Q692="","",IF(AND($S692&lt;1,$Q692&lt;TODAY()),$Q692,"")))</f>
        <v/>
      </c>
      <c r="AX692" s="209" t="str">
        <f t="shared" ca="1" si="43"/>
        <v/>
      </c>
    </row>
    <row r="693" spans="1:50">
      <c r="A693" s="20" t="str">
        <f>IF('יעדים משרדיים ותקשובים'!$E$7="","",'יעדים משרדיים ותקשובים'!$E$7)</f>
        <v>משרד ראש הממשלה</v>
      </c>
      <c r="B693" s="20" t="str">
        <f>IF('יעדים משרדיים ותקשובים'!$I$9="","",'יעדים משרדיים ותקשובים'!$I$9)</f>
        <v>pmo</v>
      </c>
      <c r="C693" s="26">
        <f>ROWS($C$7:$C692)</f>
        <v>686</v>
      </c>
      <c r="D693" s="26" t="str">
        <f>IF(E693="","",INDEX('פעילויות המשרד'!$D$8:$D$150,MATCH(E693,'פעילויות המשרד'!$E$8:$E$150,0)))</f>
        <v/>
      </c>
      <c r="E693" s="17"/>
      <c r="F693" s="26" t="str">
        <f>IF(G693="","",COUNTIFS($D$8:$D693,$D693))</f>
        <v/>
      </c>
      <c r="G693" s="344" t="str">
        <f>IF(OR($E693="",$H693=""),"",IFERROR(CONCATENATE($D693,".",COUNTIFS($D$8:$D693,$D693)),"טעות בהזנה"))</f>
        <v/>
      </c>
      <c r="H693" s="99"/>
      <c r="I693" s="275" t="str">
        <f>IF($E693="","",IF($D693="","",INDEX('פעילויות המשרד'!G:G,MATCH($D693,'פעילויות המשרד'!$D:$D,0))))</f>
        <v/>
      </c>
      <c r="J693" s="275" t="str">
        <f>IF($E693="","",IF($D693="","",INDEX('פעילויות המשרד'!H:H,MATCH($D693,'פעילויות המשרד'!$D:$D,0))))</f>
        <v/>
      </c>
      <c r="K693" s="275" t="str">
        <f>IF($E693="","",IF($D693="","",INDEX('פעילויות המשרד'!K:K,MATCH($D693,'פעילויות המשרד'!$D:$D,0))))</f>
        <v/>
      </c>
      <c r="L693" s="275" t="str">
        <f>IF($E693="","",IF($D693="","",INDEX('פעילויות המשרד'!L:L,MATCH($D693,'פעילויות המשרד'!$D:$D,0))))</f>
        <v/>
      </c>
      <c r="M693" s="275" t="str">
        <f>IF($E693="","",IF($D693="","",INDEX('פעילויות המשרד'!X:X,MATCH($D693,'פעילויות המשרד'!$D:$D,0))))</f>
        <v/>
      </c>
      <c r="N693" s="102"/>
      <c r="O693" s="102"/>
      <c r="P693" s="100"/>
      <c r="Q693" s="100"/>
      <c r="R693" s="98"/>
      <c r="S693" s="101"/>
      <c r="T693" s="99"/>
      <c r="U693" s="103"/>
      <c r="V693" s="99"/>
      <c r="W693" s="103"/>
      <c r="X693" s="99"/>
      <c r="Y693" s="103"/>
      <c r="Z693" s="99"/>
      <c r="AA693" s="103"/>
      <c r="AB693" s="99"/>
      <c r="AC693" s="103"/>
      <c r="AD693" s="121" t="str">
        <f t="shared" si="41"/>
        <v/>
      </c>
      <c r="AE693" s="17"/>
      <c r="AI693" s="26">
        <f>ROWS($AI$7:$AI692)</f>
        <v>686</v>
      </c>
      <c r="AJ693" s="85" t="str">
        <f>IF(OR($T693="",$G693=""),"",MAX($AJ$7:$AN692)+1)</f>
        <v/>
      </c>
      <c r="AK693" s="85" t="str">
        <f>IF(OR(V693="",$G693=""),"",MAX($AJ$7:$AN692,$AJ693:AJ693)+1)</f>
        <v/>
      </c>
      <c r="AL693" s="85" t="str">
        <f>IF(OR(X693="",$G693=""),"",MAX($AJ$7:$AN692,$AJ693:AK693)+1)</f>
        <v/>
      </c>
      <c r="AM693" s="85" t="str">
        <f>IF(OR(Z693="",$G693=""),"",MAX($AJ$7:$AN692,$AJ693:AL693)+1)</f>
        <v/>
      </c>
      <c r="AN693" s="85" t="str">
        <f>IF(OR(AB693="",$G693=""),"",MAX($AJ$7:$AN692,$AJ693:AM693)+1)</f>
        <v/>
      </c>
      <c r="AP693" s="85" t="str">
        <f>IF($G693="","",MAX($AP$7:$AP692)+1)</f>
        <v/>
      </c>
      <c r="AQ693" s="85" t="str">
        <f>IF($G693="","",IF($Q693="","",RANK($Q693,$Q$8:$Q$1000,1)+COUNTIFS($Q$8:$Q693,$Q693)-1))</f>
        <v/>
      </c>
      <c r="AR693" s="85" t="str">
        <f>IF($G693="","",IF($AW693="","",RANK($AW693,$AW$8:$AW$1000,1)+COUNTIFS($AW$8:$AW693,$AW693)-1))</f>
        <v/>
      </c>
      <c r="AS693" s="85" t="str">
        <f>IF($G693="","",IF($AX693="","",RANK($AX693,$AX$8:$AX$1000,1)+COUNTIFS($AX$8:$AX693,$AX693)-1))</f>
        <v/>
      </c>
      <c r="AU693" s="85" t="str">
        <f t="shared" si="42"/>
        <v/>
      </c>
      <c r="AW693" s="209" t="str">
        <f t="shared" ca="1" si="44"/>
        <v/>
      </c>
      <c r="AX693" s="209" t="str">
        <f t="shared" ca="1" si="43"/>
        <v/>
      </c>
    </row>
    <row r="694" spans="1:50">
      <c r="A694" s="20" t="str">
        <f>IF('יעדים משרדיים ותקשובים'!$E$7="","",'יעדים משרדיים ותקשובים'!$E$7)</f>
        <v>משרד ראש הממשלה</v>
      </c>
      <c r="B694" s="20" t="str">
        <f>IF('יעדים משרדיים ותקשובים'!$I$9="","",'יעדים משרדיים ותקשובים'!$I$9)</f>
        <v>pmo</v>
      </c>
      <c r="C694" s="26">
        <f>ROWS($C$7:$C693)</f>
        <v>687</v>
      </c>
      <c r="D694" s="26" t="str">
        <f>IF(E694="","",INDEX('פעילויות המשרד'!$D$8:$D$150,MATCH(E694,'פעילויות המשרד'!$E$8:$E$150,0)))</f>
        <v/>
      </c>
      <c r="E694" s="17"/>
      <c r="F694" s="26" t="str">
        <f>IF(G694="","",COUNTIFS($D$8:$D694,$D694))</f>
        <v/>
      </c>
      <c r="G694" s="344" t="str">
        <f>IF(OR($E694="",$H694=""),"",IFERROR(CONCATENATE($D694,".",COUNTIFS($D$8:$D694,$D694)),"טעות בהזנה"))</f>
        <v/>
      </c>
      <c r="H694" s="99"/>
      <c r="I694" s="275" t="str">
        <f>IF($E694="","",IF($D694="","",INDEX('פעילויות המשרד'!G:G,MATCH($D694,'פעילויות המשרד'!$D:$D,0))))</f>
        <v/>
      </c>
      <c r="J694" s="275" t="str">
        <f>IF($E694="","",IF($D694="","",INDEX('פעילויות המשרד'!H:H,MATCH($D694,'פעילויות המשרד'!$D:$D,0))))</f>
        <v/>
      </c>
      <c r="K694" s="275" t="str">
        <f>IF($E694="","",IF($D694="","",INDEX('פעילויות המשרד'!K:K,MATCH($D694,'פעילויות המשרד'!$D:$D,0))))</f>
        <v/>
      </c>
      <c r="L694" s="275" t="str">
        <f>IF($E694="","",IF($D694="","",INDEX('פעילויות המשרד'!L:L,MATCH($D694,'פעילויות המשרד'!$D:$D,0))))</f>
        <v/>
      </c>
      <c r="M694" s="275" t="str">
        <f>IF($E694="","",IF($D694="","",INDEX('פעילויות המשרד'!X:X,MATCH($D694,'פעילויות המשרד'!$D:$D,0))))</f>
        <v/>
      </c>
      <c r="N694" s="102"/>
      <c r="O694" s="102"/>
      <c r="P694" s="100"/>
      <c r="Q694" s="100"/>
      <c r="R694" s="98"/>
      <c r="S694" s="101"/>
      <c r="T694" s="99"/>
      <c r="U694" s="103"/>
      <c r="V694" s="99"/>
      <c r="W694" s="103"/>
      <c r="X694" s="99"/>
      <c r="Y694" s="103"/>
      <c r="Z694" s="99"/>
      <c r="AA694" s="103"/>
      <c r="AB694" s="99"/>
      <c r="AC694" s="103"/>
      <c r="AD694" s="121" t="str">
        <f t="shared" si="41"/>
        <v/>
      </c>
      <c r="AE694" s="17"/>
      <c r="AI694" s="26">
        <f>ROWS($AI$7:$AI693)</f>
        <v>687</v>
      </c>
      <c r="AJ694" s="85" t="str">
        <f>IF(OR($T694="",$G694=""),"",MAX($AJ$7:$AN693)+1)</f>
        <v/>
      </c>
      <c r="AK694" s="85" t="str">
        <f>IF(OR(V694="",$G694=""),"",MAX($AJ$7:$AN693,$AJ694:AJ694)+1)</f>
        <v/>
      </c>
      <c r="AL694" s="85" t="str">
        <f>IF(OR(X694="",$G694=""),"",MAX($AJ$7:$AN693,$AJ694:AK694)+1)</f>
        <v/>
      </c>
      <c r="AM694" s="85" t="str">
        <f>IF(OR(Z694="",$G694=""),"",MAX($AJ$7:$AN693,$AJ694:AL694)+1)</f>
        <v/>
      </c>
      <c r="AN694" s="85" t="str">
        <f>IF(OR(AB694="",$G694=""),"",MAX($AJ$7:$AN693,$AJ694:AM694)+1)</f>
        <v/>
      </c>
      <c r="AP694" s="85" t="str">
        <f>IF($G694="","",MAX($AP$7:$AP693)+1)</f>
        <v/>
      </c>
      <c r="AQ694" s="85" t="str">
        <f>IF($G694="","",IF($Q694="","",RANK($Q694,$Q$8:$Q$1000,1)+COUNTIFS($Q$8:$Q694,$Q694)-1))</f>
        <v/>
      </c>
      <c r="AR694" s="85" t="str">
        <f>IF($G694="","",IF($AW694="","",RANK($AW694,$AW$8:$AW$1000,1)+COUNTIFS($AW$8:$AW694,$AW694)-1))</f>
        <v/>
      </c>
      <c r="AS694" s="85" t="str">
        <f>IF($G694="","",IF($AX694="","",RANK($AX694,$AX$8:$AX$1000,1)+COUNTIFS($AX$8:$AX694,$AX694)-1))</f>
        <v/>
      </c>
      <c r="AU694" s="85" t="str">
        <f t="shared" si="42"/>
        <v/>
      </c>
      <c r="AW694" s="209" t="str">
        <f t="shared" ca="1" si="44"/>
        <v/>
      </c>
      <c r="AX694" s="209" t="str">
        <f t="shared" ca="1" si="43"/>
        <v/>
      </c>
    </row>
    <row r="695" spans="1:50">
      <c r="A695" s="20" t="str">
        <f>IF('יעדים משרדיים ותקשובים'!$E$7="","",'יעדים משרדיים ותקשובים'!$E$7)</f>
        <v>משרד ראש הממשלה</v>
      </c>
      <c r="B695" s="20" t="str">
        <f>IF('יעדים משרדיים ותקשובים'!$I$9="","",'יעדים משרדיים ותקשובים'!$I$9)</f>
        <v>pmo</v>
      </c>
      <c r="C695" s="26">
        <f>ROWS($C$7:$C694)</f>
        <v>688</v>
      </c>
      <c r="D695" s="26" t="str">
        <f>IF(E695="","",INDEX('פעילויות המשרד'!$D$8:$D$150,MATCH(E695,'פעילויות המשרד'!$E$8:$E$150,0)))</f>
        <v/>
      </c>
      <c r="E695" s="17"/>
      <c r="F695" s="26" t="str">
        <f>IF(G695="","",COUNTIFS($D$8:$D695,$D695))</f>
        <v/>
      </c>
      <c r="G695" s="344" t="str">
        <f>IF(OR($E695="",$H695=""),"",IFERROR(CONCATENATE($D695,".",COUNTIFS($D$8:$D695,$D695)),"טעות בהזנה"))</f>
        <v/>
      </c>
      <c r="H695" s="99"/>
      <c r="I695" s="275" t="str">
        <f>IF($E695="","",IF($D695="","",INDEX('פעילויות המשרד'!G:G,MATCH($D695,'פעילויות המשרד'!$D:$D,0))))</f>
        <v/>
      </c>
      <c r="J695" s="275" t="str">
        <f>IF($E695="","",IF($D695="","",INDEX('פעילויות המשרד'!H:H,MATCH($D695,'פעילויות המשרד'!$D:$D,0))))</f>
        <v/>
      </c>
      <c r="K695" s="275" t="str">
        <f>IF($E695="","",IF($D695="","",INDEX('פעילויות המשרד'!K:K,MATCH($D695,'פעילויות המשרד'!$D:$D,0))))</f>
        <v/>
      </c>
      <c r="L695" s="275" t="str">
        <f>IF($E695="","",IF($D695="","",INDEX('פעילויות המשרד'!L:L,MATCH($D695,'פעילויות המשרד'!$D:$D,0))))</f>
        <v/>
      </c>
      <c r="M695" s="275" t="str">
        <f>IF($E695="","",IF($D695="","",INDEX('פעילויות המשרד'!X:X,MATCH($D695,'פעילויות המשרד'!$D:$D,0))))</f>
        <v/>
      </c>
      <c r="N695" s="102"/>
      <c r="O695" s="102"/>
      <c r="P695" s="100"/>
      <c r="Q695" s="100"/>
      <c r="R695" s="98"/>
      <c r="S695" s="101"/>
      <c r="T695" s="99"/>
      <c r="U695" s="103"/>
      <c r="V695" s="99"/>
      <c r="W695" s="103"/>
      <c r="X695" s="99"/>
      <c r="Y695" s="103"/>
      <c r="Z695" s="99"/>
      <c r="AA695" s="103"/>
      <c r="AB695" s="99"/>
      <c r="AC695" s="103"/>
      <c r="AD695" s="121" t="str">
        <f t="shared" si="41"/>
        <v/>
      </c>
      <c r="AE695" s="17"/>
      <c r="AI695" s="26">
        <f>ROWS($AI$7:$AI694)</f>
        <v>688</v>
      </c>
      <c r="AJ695" s="85" t="str">
        <f>IF(OR($T695="",$G695=""),"",MAX($AJ$7:$AN694)+1)</f>
        <v/>
      </c>
      <c r="AK695" s="85" t="str">
        <f>IF(OR(V695="",$G695=""),"",MAX($AJ$7:$AN694,$AJ695:AJ695)+1)</f>
        <v/>
      </c>
      <c r="AL695" s="85" t="str">
        <f>IF(OR(X695="",$G695=""),"",MAX($AJ$7:$AN694,$AJ695:AK695)+1)</f>
        <v/>
      </c>
      <c r="AM695" s="85" t="str">
        <f>IF(OR(Z695="",$G695=""),"",MAX($AJ$7:$AN694,$AJ695:AL695)+1)</f>
        <v/>
      </c>
      <c r="AN695" s="85" t="str">
        <f>IF(OR(AB695="",$G695=""),"",MAX($AJ$7:$AN694,$AJ695:AM695)+1)</f>
        <v/>
      </c>
      <c r="AP695" s="85" t="str">
        <f>IF($G695="","",MAX($AP$7:$AP694)+1)</f>
        <v/>
      </c>
      <c r="AQ695" s="85" t="str">
        <f>IF($G695="","",IF($Q695="","",RANK($Q695,$Q$8:$Q$1000,1)+COUNTIFS($Q$8:$Q695,$Q695)-1))</f>
        <v/>
      </c>
      <c r="AR695" s="85" t="str">
        <f>IF($G695="","",IF($AW695="","",RANK($AW695,$AW$8:$AW$1000,1)+COUNTIFS($AW$8:$AW695,$AW695)-1))</f>
        <v/>
      </c>
      <c r="AS695" s="85" t="str">
        <f>IF($G695="","",IF($AX695="","",RANK($AX695,$AX$8:$AX$1000,1)+COUNTIFS($AX$8:$AX695,$AX695)-1))</f>
        <v/>
      </c>
      <c r="AU695" s="85" t="str">
        <f t="shared" si="42"/>
        <v/>
      </c>
      <c r="AW695" s="209" t="str">
        <f t="shared" ca="1" si="44"/>
        <v/>
      </c>
      <c r="AX695" s="209" t="str">
        <f t="shared" ca="1" si="43"/>
        <v/>
      </c>
    </row>
    <row r="696" spans="1:50">
      <c r="A696" s="20" t="str">
        <f>IF('יעדים משרדיים ותקשובים'!$E$7="","",'יעדים משרדיים ותקשובים'!$E$7)</f>
        <v>משרד ראש הממשלה</v>
      </c>
      <c r="B696" s="20" t="str">
        <f>IF('יעדים משרדיים ותקשובים'!$I$9="","",'יעדים משרדיים ותקשובים'!$I$9)</f>
        <v>pmo</v>
      </c>
      <c r="C696" s="26">
        <f>ROWS($C$7:$C695)</f>
        <v>689</v>
      </c>
      <c r="D696" s="26" t="str">
        <f>IF(E696="","",INDEX('פעילויות המשרד'!$D$8:$D$150,MATCH(E696,'פעילויות המשרד'!$E$8:$E$150,0)))</f>
        <v/>
      </c>
      <c r="E696" s="17"/>
      <c r="F696" s="26" t="str">
        <f>IF(G696="","",COUNTIFS($D$8:$D696,$D696))</f>
        <v/>
      </c>
      <c r="G696" s="344" t="str">
        <f>IF(OR($E696="",$H696=""),"",IFERROR(CONCATENATE($D696,".",COUNTIFS($D$8:$D696,$D696)),"טעות בהזנה"))</f>
        <v/>
      </c>
      <c r="H696" s="99"/>
      <c r="I696" s="275" t="str">
        <f>IF($E696="","",IF($D696="","",INDEX('פעילויות המשרד'!G:G,MATCH($D696,'פעילויות המשרד'!$D:$D,0))))</f>
        <v/>
      </c>
      <c r="J696" s="275" t="str">
        <f>IF($E696="","",IF($D696="","",INDEX('פעילויות המשרד'!H:H,MATCH($D696,'פעילויות המשרד'!$D:$D,0))))</f>
        <v/>
      </c>
      <c r="K696" s="275" t="str">
        <f>IF($E696="","",IF($D696="","",INDEX('פעילויות המשרד'!K:K,MATCH($D696,'פעילויות המשרד'!$D:$D,0))))</f>
        <v/>
      </c>
      <c r="L696" s="275" t="str">
        <f>IF($E696="","",IF($D696="","",INDEX('פעילויות המשרד'!L:L,MATCH($D696,'פעילויות המשרד'!$D:$D,0))))</f>
        <v/>
      </c>
      <c r="M696" s="275" t="str">
        <f>IF($E696="","",IF($D696="","",INDEX('פעילויות המשרד'!X:X,MATCH($D696,'פעילויות המשרד'!$D:$D,0))))</f>
        <v/>
      </c>
      <c r="N696" s="102"/>
      <c r="O696" s="102"/>
      <c r="P696" s="100"/>
      <c r="Q696" s="100"/>
      <c r="R696" s="98"/>
      <c r="S696" s="101"/>
      <c r="T696" s="99"/>
      <c r="U696" s="103"/>
      <c r="V696" s="99"/>
      <c r="W696" s="103"/>
      <c r="X696" s="99"/>
      <c r="Y696" s="103"/>
      <c r="Z696" s="99"/>
      <c r="AA696" s="103"/>
      <c r="AB696" s="99"/>
      <c r="AC696" s="103"/>
      <c r="AD696" s="121" t="str">
        <f t="shared" si="41"/>
        <v/>
      </c>
      <c r="AE696" s="17"/>
      <c r="AI696" s="26">
        <f>ROWS($AI$7:$AI695)</f>
        <v>689</v>
      </c>
      <c r="AJ696" s="85" t="str">
        <f>IF(OR($T696="",$G696=""),"",MAX($AJ$7:$AN695)+1)</f>
        <v/>
      </c>
      <c r="AK696" s="85" t="str">
        <f>IF(OR(V696="",$G696=""),"",MAX($AJ$7:$AN695,$AJ696:AJ696)+1)</f>
        <v/>
      </c>
      <c r="AL696" s="85" t="str">
        <f>IF(OR(X696="",$G696=""),"",MAX($AJ$7:$AN695,$AJ696:AK696)+1)</f>
        <v/>
      </c>
      <c r="AM696" s="85" t="str">
        <f>IF(OR(Z696="",$G696=""),"",MAX($AJ$7:$AN695,$AJ696:AL696)+1)</f>
        <v/>
      </c>
      <c r="AN696" s="85" t="str">
        <f>IF(OR(AB696="",$G696=""),"",MAX($AJ$7:$AN695,$AJ696:AM696)+1)</f>
        <v/>
      </c>
      <c r="AP696" s="85" t="str">
        <f>IF($G696="","",MAX($AP$7:$AP695)+1)</f>
        <v/>
      </c>
      <c r="AQ696" s="85" t="str">
        <f>IF($G696="","",IF($Q696="","",RANK($Q696,$Q$8:$Q$1000,1)+COUNTIFS($Q$8:$Q696,$Q696)-1))</f>
        <v/>
      </c>
      <c r="AR696" s="85" t="str">
        <f>IF($G696="","",IF($AW696="","",RANK($AW696,$AW$8:$AW$1000,1)+COUNTIFS($AW$8:$AW696,$AW696)-1))</f>
        <v/>
      </c>
      <c r="AS696" s="85" t="str">
        <f>IF($G696="","",IF($AX696="","",RANK($AX696,$AX$8:$AX$1000,1)+COUNTIFS($AX$8:$AX696,$AX696)-1))</f>
        <v/>
      </c>
      <c r="AU696" s="85" t="str">
        <f t="shared" si="42"/>
        <v/>
      </c>
      <c r="AW696" s="209" t="str">
        <f t="shared" ca="1" si="44"/>
        <v/>
      </c>
      <c r="AX696" s="209" t="str">
        <f t="shared" ca="1" si="43"/>
        <v/>
      </c>
    </row>
    <row r="697" spans="1:50">
      <c r="A697" s="20" t="str">
        <f>IF('יעדים משרדיים ותקשובים'!$E$7="","",'יעדים משרדיים ותקשובים'!$E$7)</f>
        <v>משרד ראש הממשלה</v>
      </c>
      <c r="B697" s="20" t="str">
        <f>IF('יעדים משרדיים ותקשובים'!$I$9="","",'יעדים משרדיים ותקשובים'!$I$9)</f>
        <v>pmo</v>
      </c>
      <c r="C697" s="26">
        <f>ROWS($C$7:$C696)</f>
        <v>690</v>
      </c>
      <c r="D697" s="26" t="str">
        <f>IF(E697="","",INDEX('פעילויות המשרד'!$D$8:$D$150,MATCH(E697,'פעילויות המשרד'!$E$8:$E$150,0)))</f>
        <v/>
      </c>
      <c r="E697" s="17"/>
      <c r="F697" s="26" t="str">
        <f>IF(G697="","",COUNTIFS($D$8:$D697,$D697))</f>
        <v/>
      </c>
      <c r="G697" s="344" t="str">
        <f>IF(OR($E697="",$H697=""),"",IFERROR(CONCATENATE($D697,".",COUNTIFS($D$8:$D697,$D697)),"טעות בהזנה"))</f>
        <v/>
      </c>
      <c r="H697" s="99"/>
      <c r="I697" s="275" t="str">
        <f>IF($E697="","",IF($D697="","",INDEX('פעילויות המשרד'!G:G,MATCH($D697,'פעילויות המשרד'!$D:$D,0))))</f>
        <v/>
      </c>
      <c r="J697" s="275" t="str">
        <f>IF($E697="","",IF($D697="","",INDEX('פעילויות המשרד'!H:H,MATCH($D697,'פעילויות המשרד'!$D:$D,0))))</f>
        <v/>
      </c>
      <c r="K697" s="275" t="str">
        <f>IF($E697="","",IF($D697="","",INDEX('פעילויות המשרד'!K:K,MATCH($D697,'פעילויות המשרד'!$D:$D,0))))</f>
        <v/>
      </c>
      <c r="L697" s="275" t="str">
        <f>IF($E697="","",IF($D697="","",INDEX('פעילויות המשרד'!L:L,MATCH($D697,'פעילויות המשרד'!$D:$D,0))))</f>
        <v/>
      </c>
      <c r="M697" s="275" t="str">
        <f>IF($E697="","",IF($D697="","",INDEX('פעילויות המשרד'!X:X,MATCH($D697,'פעילויות המשרד'!$D:$D,0))))</f>
        <v/>
      </c>
      <c r="N697" s="102"/>
      <c r="O697" s="102"/>
      <c r="P697" s="100"/>
      <c r="Q697" s="100"/>
      <c r="R697" s="98"/>
      <c r="S697" s="101"/>
      <c r="T697" s="99"/>
      <c r="U697" s="103"/>
      <c r="V697" s="99"/>
      <c r="W697" s="103"/>
      <c r="X697" s="99"/>
      <c r="Y697" s="103"/>
      <c r="Z697" s="99"/>
      <c r="AA697" s="103"/>
      <c r="AB697" s="99"/>
      <c r="AC697" s="103"/>
      <c r="AD697" s="121" t="str">
        <f t="shared" si="41"/>
        <v/>
      </c>
      <c r="AE697" s="17"/>
      <c r="AI697" s="26">
        <f>ROWS($AI$7:$AI696)</f>
        <v>690</v>
      </c>
      <c r="AJ697" s="85" t="str">
        <f>IF(OR($T697="",$G697=""),"",MAX($AJ$7:$AN696)+1)</f>
        <v/>
      </c>
      <c r="AK697" s="85" t="str">
        <f>IF(OR(V697="",$G697=""),"",MAX($AJ$7:$AN696,$AJ697:AJ697)+1)</f>
        <v/>
      </c>
      <c r="AL697" s="85" t="str">
        <f>IF(OR(X697="",$G697=""),"",MAX($AJ$7:$AN696,$AJ697:AK697)+1)</f>
        <v/>
      </c>
      <c r="AM697" s="85" t="str">
        <f>IF(OR(Z697="",$G697=""),"",MAX($AJ$7:$AN696,$AJ697:AL697)+1)</f>
        <v/>
      </c>
      <c r="AN697" s="85" t="str">
        <f>IF(OR(AB697="",$G697=""),"",MAX($AJ$7:$AN696,$AJ697:AM697)+1)</f>
        <v/>
      </c>
      <c r="AP697" s="85" t="str">
        <f>IF($G697="","",MAX($AP$7:$AP696)+1)</f>
        <v/>
      </c>
      <c r="AQ697" s="85" t="str">
        <f>IF($G697="","",IF($Q697="","",RANK($Q697,$Q$8:$Q$1000,1)+COUNTIFS($Q$8:$Q697,$Q697)-1))</f>
        <v/>
      </c>
      <c r="AR697" s="85" t="str">
        <f>IF($G697="","",IF($AW697="","",RANK($AW697,$AW$8:$AW$1000,1)+COUNTIFS($AW$8:$AW697,$AW697)-1))</f>
        <v/>
      </c>
      <c r="AS697" s="85" t="str">
        <f>IF($G697="","",IF($AX697="","",RANK($AX697,$AX$8:$AX$1000,1)+COUNTIFS($AX$8:$AX697,$AX697)-1))</f>
        <v/>
      </c>
      <c r="AU697" s="85" t="str">
        <f t="shared" si="42"/>
        <v/>
      </c>
      <c r="AW697" s="209" t="str">
        <f t="shared" ca="1" si="44"/>
        <v/>
      </c>
      <c r="AX697" s="209" t="str">
        <f t="shared" ca="1" si="43"/>
        <v/>
      </c>
    </row>
    <row r="698" spans="1:50">
      <c r="A698" s="20" t="str">
        <f>IF('יעדים משרדיים ותקשובים'!$E$7="","",'יעדים משרדיים ותקשובים'!$E$7)</f>
        <v>משרד ראש הממשלה</v>
      </c>
      <c r="B698" s="20" t="str">
        <f>IF('יעדים משרדיים ותקשובים'!$I$9="","",'יעדים משרדיים ותקשובים'!$I$9)</f>
        <v>pmo</v>
      </c>
      <c r="C698" s="26">
        <f>ROWS($C$7:$C697)</f>
        <v>691</v>
      </c>
      <c r="D698" s="26" t="str">
        <f>IF(E698="","",INDEX('פעילויות המשרד'!$D$8:$D$150,MATCH(E698,'פעילויות המשרד'!$E$8:$E$150,0)))</f>
        <v/>
      </c>
      <c r="E698" s="17"/>
      <c r="F698" s="26" t="str">
        <f>IF(G698="","",COUNTIFS($D$8:$D698,$D698))</f>
        <v/>
      </c>
      <c r="G698" s="344" t="str">
        <f>IF(OR($E698="",$H698=""),"",IFERROR(CONCATENATE($D698,".",COUNTIFS($D$8:$D698,$D698)),"טעות בהזנה"))</f>
        <v/>
      </c>
      <c r="H698" s="99"/>
      <c r="I698" s="275" t="str">
        <f>IF($E698="","",IF($D698="","",INDEX('פעילויות המשרד'!G:G,MATCH($D698,'פעילויות המשרד'!$D:$D,0))))</f>
        <v/>
      </c>
      <c r="J698" s="275" t="str">
        <f>IF($E698="","",IF($D698="","",INDEX('פעילויות המשרד'!H:H,MATCH($D698,'פעילויות המשרד'!$D:$D,0))))</f>
        <v/>
      </c>
      <c r="K698" s="275" t="str">
        <f>IF($E698="","",IF($D698="","",INDEX('פעילויות המשרד'!K:K,MATCH($D698,'פעילויות המשרד'!$D:$D,0))))</f>
        <v/>
      </c>
      <c r="L698" s="275" t="str">
        <f>IF($E698="","",IF($D698="","",INDEX('פעילויות המשרד'!L:L,MATCH($D698,'פעילויות המשרד'!$D:$D,0))))</f>
        <v/>
      </c>
      <c r="M698" s="275" t="str">
        <f>IF($E698="","",IF($D698="","",INDEX('פעילויות המשרד'!X:X,MATCH($D698,'פעילויות המשרד'!$D:$D,0))))</f>
        <v/>
      </c>
      <c r="N698" s="99"/>
      <c r="O698" s="99"/>
      <c r="P698" s="100"/>
      <c r="Q698" s="100"/>
      <c r="R698" s="98"/>
      <c r="S698" s="101"/>
      <c r="T698" s="99"/>
      <c r="U698" s="103"/>
      <c r="V698" s="99"/>
      <c r="W698" s="103"/>
      <c r="X698" s="99"/>
      <c r="Y698" s="103"/>
      <c r="Z698" s="99"/>
      <c r="AA698" s="103"/>
      <c r="AB698" s="99"/>
      <c r="AC698" s="103"/>
      <c r="AD698" s="121" t="str">
        <f t="shared" si="41"/>
        <v/>
      </c>
      <c r="AE698" s="92"/>
      <c r="AI698" s="26">
        <f>ROWS($AI$7:$AI697)</f>
        <v>691</v>
      </c>
      <c r="AJ698" s="85" t="str">
        <f>IF(OR($T698="",$G698=""),"",MAX($AJ$7:$AN697)+1)</f>
        <v/>
      </c>
      <c r="AK698" s="85" t="str">
        <f>IF(OR(V698="",$G698=""),"",MAX($AJ$7:$AN697,$AJ698:AJ698)+1)</f>
        <v/>
      </c>
      <c r="AL698" s="85" t="str">
        <f>IF(OR(X698="",$G698=""),"",MAX($AJ$7:$AN697,$AJ698:AK698)+1)</f>
        <v/>
      </c>
      <c r="AM698" s="85" t="str">
        <f>IF(OR(Z698="",$G698=""),"",MAX($AJ$7:$AN697,$AJ698:AL698)+1)</f>
        <v/>
      </c>
      <c r="AN698" s="85" t="str">
        <f>IF(OR(AB698="",$G698=""),"",MAX($AJ$7:$AN697,$AJ698:AM698)+1)</f>
        <v/>
      </c>
      <c r="AP698" s="85" t="str">
        <f>IF($G698="","",MAX($AP$7:$AP697)+1)</f>
        <v/>
      </c>
      <c r="AQ698" s="85" t="str">
        <f>IF($G698="","",IF($Q698="","",RANK($Q698,$Q$8:$Q$1000,1)+COUNTIFS($Q$8:$Q698,$Q698)-1))</f>
        <v/>
      </c>
      <c r="AR698" s="85" t="str">
        <f>IF($G698="","",IF($AW698="","",RANK($AW698,$AW$8:$AW$1000,1)+COUNTIFS($AW$8:$AW698,$AW698)-1))</f>
        <v/>
      </c>
      <c r="AS698" s="85" t="str">
        <f>IF($G698="","",IF($AX698="","",RANK($AX698,$AX$8:$AX$1000,1)+COUNTIFS($AX$8:$AX698,$AX698)-1))</f>
        <v/>
      </c>
      <c r="AU698" s="85" t="str">
        <f t="shared" si="42"/>
        <v/>
      </c>
      <c r="AW698" s="209" t="str">
        <f ca="1">IF($G698="","",IF($Q698="","",IF(AND($S698&lt;1,$Q698&lt;TODAY()),$Q698,"")))</f>
        <v/>
      </c>
      <c r="AX698" s="209" t="str">
        <f t="shared" ca="1" si="43"/>
        <v/>
      </c>
    </row>
    <row r="699" spans="1:50">
      <c r="A699" s="20" t="str">
        <f>IF('יעדים משרדיים ותקשובים'!$E$7="","",'יעדים משרדיים ותקשובים'!$E$7)</f>
        <v>משרד ראש הממשלה</v>
      </c>
      <c r="B699" s="20" t="str">
        <f>IF('יעדים משרדיים ותקשובים'!$I$9="","",'יעדים משרדיים ותקשובים'!$I$9)</f>
        <v>pmo</v>
      </c>
      <c r="C699" s="26">
        <f>ROWS($C$7:$C698)</f>
        <v>692</v>
      </c>
      <c r="D699" s="26" t="str">
        <f>IF(E699="","",INDEX('פעילויות המשרד'!$D$8:$D$150,MATCH(E699,'פעילויות המשרד'!$E$8:$E$150,0)))</f>
        <v/>
      </c>
      <c r="E699" s="17"/>
      <c r="F699" s="26" t="str">
        <f>IF(G699="","",COUNTIFS($D$8:$D699,$D699))</f>
        <v/>
      </c>
      <c r="G699" s="344" t="str">
        <f>IF(OR($E699="",$H699=""),"",IFERROR(CONCATENATE($D699,".",COUNTIFS($D$8:$D699,$D699)),"טעות בהזנה"))</f>
        <v/>
      </c>
      <c r="H699" s="99"/>
      <c r="I699" s="275" t="str">
        <f>IF($E699="","",IF($D699="","",INDEX('פעילויות המשרד'!G:G,MATCH($D699,'פעילויות המשרד'!$D:$D,0))))</f>
        <v/>
      </c>
      <c r="J699" s="275" t="str">
        <f>IF($E699="","",IF($D699="","",INDEX('פעילויות המשרד'!H:H,MATCH($D699,'פעילויות המשרד'!$D:$D,0))))</f>
        <v/>
      </c>
      <c r="K699" s="275" t="str">
        <f>IF($E699="","",IF($D699="","",INDEX('פעילויות המשרד'!K:K,MATCH($D699,'פעילויות המשרד'!$D:$D,0))))</f>
        <v/>
      </c>
      <c r="L699" s="275" t="str">
        <f>IF($E699="","",IF($D699="","",INDEX('פעילויות המשרד'!L:L,MATCH($D699,'פעילויות המשרד'!$D:$D,0))))</f>
        <v/>
      </c>
      <c r="M699" s="275" t="str">
        <f>IF($E699="","",IF($D699="","",INDEX('פעילויות המשרד'!X:X,MATCH($D699,'פעילויות המשרד'!$D:$D,0))))</f>
        <v/>
      </c>
      <c r="N699" s="99"/>
      <c r="O699" s="99"/>
      <c r="P699" s="100"/>
      <c r="Q699" s="100"/>
      <c r="R699" s="98"/>
      <c r="S699" s="101"/>
      <c r="T699" s="99"/>
      <c r="U699" s="103"/>
      <c r="V699" s="99"/>
      <c r="W699" s="103"/>
      <c r="X699" s="99"/>
      <c r="Y699" s="103"/>
      <c r="Z699" s="99"/>
      <c r="AA699" s="103"/>
      <c r="AB699" s="99"/>
      <c r="AC699" s="103"/>
      <c r="AD699" s="121" t="str">
        <f t="shared" si="41"/>
        <v/>
      </c>
      <c r="AE699" s="92"/>
      <c r="AI699" s="26">
        <f>ROWS($AI$7:$AI698)</f>
        <v>692</v>
      </c>
      <c r="AJ699" s="85" t="str">
        <f>IF(OR($T699="",$G699=""),"",MAX($AJ$7:$AN698)+1)</f>
        <v/>
      </c>
      <c r="AK699" s="85" t="str">
        <f>IF(OR(V699="",$G699=""),"",MAX($AJ$7:$AN698,$AJ699:AJ699)+1)</f>
        <v/>
      </c>
      <c r="AL699" s="85" t="str">
        <f>IF(OR(X699="",$G699=""),"",MAX($AJ$7:$AN698,$AJ699:AK699)+1)</f>
        <v/>
      </c>
      <c r="AM699" s="85" t="str">
        <f>IF(OR(Z699="",$G699=""),"",MAX($AJ$7:$AN698,$AJ699:AL699)+1)</f>
        <v/>
      </c>
      <c r="AN699" s="85" t="str">
        <f>IF(OR(AB699="",$G699=""),"",MAX($AJ$7:$AN698,$AJ699:AM699)+1)</f>
        <v/>
      </c>
      <c r="AP699" s="85" t="str">
        <f>IF($G699="","",MAX($AP$7:$AP698)+1)</f>
        <v/>
      </c>
      <c r="AQ699" s="85" t="str">
        <f>IF($G699="","",IF($Q699="","",RANK($Q699,$Q$8:$Q$1000,1)+COUNTIFS($Q$8:$Q699,$Q699)-1))</f>
        <v/>
      </c>
      <c r="AR699" s="85" t="str">
        <f>IF($G699="","",IF($AW699="","",RANK($AW699,$AW$8:$AW$1000,1)+COUNTIFS($AW$8:$AW699,$AW699)-1))</f>
        <v/>
      </c>
      <c r="AS699" s="85" t="str">
        <f>IF($G699="","",IF($AX699="","",RANK($AX699,$AX$8:$AX$1000,1)+COUNTIFS($AX$8:$AX699,$AX699)-1))</f>
        <v/>
      </c>
      <c r="AU699" s="85" t="str">
        <f t="shared" si="42"/>
        <v/>
      </c>
      <c r="AW699" s="209" t="str">
        <f ca="1">IF($G699="","",IF($Q699="","",IF(AND($S699&lt;1,$Q699&lt;TODAY()),$Q699,"")))</f>
        <v/>
      </c>
      <c r="AX699" s="209" t="str">
        <f t="shared" ca="1" si="43"/>
        <v/>
      </c>
    </row>
    <row r="700" spans="1:50">
      <c r="A700" s="20" t="str">
        <f>IF('יעדים משרדיים ותקשובים'!$E$7="","",'יעדים משרדיים ותקשובים'!$E$7)</f>
        <v>משרד ראש הממשלה</v>
      </c>
      <c r="B700" s="20" t="str">
        <f>IF('יעדים משרדיים ותקשובים'!$I$9="","",'יעדים משרדיים ותקשובים'!$I$9)</f>
        <v>pmo</v>
      </c>
      <c r="C700" s="26">
        <f>ROWS($C$7:$C699)</f>
        <v>693</v>
      </c>
      <c r="D700" s="26" t="str">
        <f>IF(E700="","",INDEX('פעילויות המשרד'!$D$8:$D$150,MATCH(E700,'פעילויות המשרד'!$E$8:$E$150,0)))</f>
        <v/>
      </c>
      <c r="E700" s="17"/>
      <c r="F700" s="26" t="str">
        <f>IF(G700="","",COUNTIFS($D$8:$D700,$D700))</f>
        <v/>
      </c>
      <c r="G700" s="344" t="str">
        <f>IF(OR($E700="",$H700=""),"",IFERROR(CONCATENATE($D700,".",COUNTIFS($D$8:$D700,$D700)),"טעות בהזנה"))</f>
        <v/>
      </c>
      <c r="H700" s="99"/>
      <c r="I700" s="275" t="str">
        <f>IF($E700="","",IF($D700="","",INDEX('פעילויות המשרד'!G:G,MATCH($D700,'פעילויות המשרד'!$D:$D,0))))</f>
        <v/>
      </c>
      <c r="J700" s="275" t="str">
        <f>IF($E700="","",IF($D700="","",INDEX('פעילויות המשרד'!H:H,MATCH($D700,'פעילויות המשרד'!$D:$D,0))))</f>
        <v/>
      </c>
      <c r="K700" s="275" t="str">
        <f>IF($E700="","",IF($D700="","",INDEX('פעילויות המשרד'!K:K,MATCH($D700,'פעילויות המשרד'!$D:$D,0))))</f>
        <v/>
      </c>
      <c r="L700" s="275" t="str">
        <f>IF($E700="","",IF($D700="","",INDEX('פעילויות המשרד'!L:L,MATCH($D700,'פעילויות המשרד'!$D:$D,0))))</f>
        <v/>
      </c>
      <c r="M700" s="275" t="str">
        <f>IF($E700="","",IF($D700="","",INDEX('פעילויות המשרד'!X:X,MATCH($D700,'פעילויות המשרד'!$D:$D,0))))</f>
        <v/>
      </c>
      <c r="N700" s="99"/>
      <c r="O700" s="99"/>
      <c r="P700" s="100"/>
      <c r="Q700" s="100"/>
      <c r="R700" s="98"/>
      <c r="S700" s="101"/>
      <c r="T700" s="99"/>
      <c r="U700" s="103"/>
      <c r="V700" s="99"/>
      <c r="W700" s="103"/>
      <c r="X700" s="99"/>
      <c r="Y700" s="103"/>
      <c r="Z700" s="99"/>
      <c r="AA700" s="103"/>
      <c r="AB700" s="99"/>
      <c r="AC700" s="103"/>
      <c r="AD700" s="121" t="str">
        <f t="shared" si="41"/>
        <v/>
      </c>
      <c r="AE700" s="92"/>
      <c r="AI700" s="26">
        <f>ROWS($AI$7:$AI699)</f>
        <v>693</v>
      </c>
      <c r="AJ700" s="85" t="str">
        <f>IF(OR($T700="",$G700=""),"",MAX($AJ$7:$AN699)+1)</f>
        <v/>
      </c>
      <c r="AK700" s="85" t="str">
        <f>IF(OR(V700="",$G700=""),"",MAX($AJ$7:$AN699,$AJ700:AJ700)+1)</f>
        <v/>
      </c>
      <c r="AL700" s="85" t="str">
        <f>IF(OR(X700="",$G700=""),"",MAX($AJ$7:$AN699,$AJ700:AK700)+1)</f>
        <v/>
      </c>
      <c r="AM700" s="85" t="str">
        <f>IF(OR(Z700="",$G700=""),"",MAX($AJ$7:$AN699,$AJ700:AL700)+1)</f>
        <v/>
      </c>
      <c r="AN700" s="85" t="str">
        <f>IF(OR(AB700="",$G700=""),"",MAX($AJ$7:$AN699,$AJ700:AM700)+1)</f>
        <v/>
      </c>
      <c r="AP700" s="85" t="str">
        <f>IF($G700="","",MAX($AP$7:$AP699)+1)</f>
        <v/>
      </c>
      <c r="AQ700" s="85" t="str">
        <f>IF($G700="","",IF($Q700="","",RANK($Q700,$Q$8:$Q$1000,1)+COUNTIFS($Q$8:$Q700,$Q700)-1))</f>
        <v/>
      </c>
      <c r="AR700" s="85" t="str">
        <f>IF($G700="","",IF($AW700="","",RANK($AW700,$AW$8:$AW$1000,1)+COUNTIFS($AW$8:$AW700,$AW700)-1))</f>
        <v/>
      </c>
      <c r="AS700" s="85" t="str">
        <f>IF($G700="","",IF($AX700="","",RANK($AX700,$AX$8:$AX$1000,1)+COUNTIFS($AX$8:$AX700,$AX700)-1))</f>
        <v/>
      </c>
      <c r="AU700" s="85" t="str">
        <f t="shared" si="42"/>
        <v/>
      </c>
      <c r="AW700" s="209" t="str">
        <f ca="1">IF($G700="","",IF($Q700="","",IF(AND($S700&lt;1,$Q700&lt;TODAY()),$Q700,"")))</f>
        <v/>
      </c>
      <c r="AX700" s="209" t="str">
        <f t="shared" ca="1" si="43"/>
        <v/>
      </c>
    </row>
    <row r="701" spans="1:50">
      <c r="A701" s="20" t="str">
        <f>IF('יעדים משרדיים ותקשובים'!$E$7="","",'יעדים משרדיים ותקשובים'!$E$7)</f>
        <v>משרד ראש הממשלה</v>
      </c>
      <c r="B701" s="20" t="str">
        <f>IF('יעדים משרדיים ותקשובים'!$I$9="","",'יעדים משרדיים ותקשובים'!$I$9)</f>
        <v>pmo</v>
      </c>
      <c r="C701" s="26">
        <f>ROWS($C$7:$C700)</f>
        <v>694</v>
      </c>
      <c r="D701" s="26" t="str">
        <f>IF(E701="","",INDEX('פעילויות המשרד'!$D$8:$D$150,MATCH(E701,'פעילויות המשרד'!$E$8:$E$150,0)))</f>
        <v/>
      </c>
      <c r="E701" s="17"/>
      <c r="F701" s="26" t="str">
        <f>IF(G701="","",COUNTIFS($D$8:$D701,$D701))</f>
        <v/>
      </c>
      <c r="G701" s="344" t="str">
        <f>IF(OR($E701="",$H701=""),"",IFERROR(CONCATENATE($D701,".",COUNTIFS($D$8:$D701,$D701)),"טעות בהזנה"))</f>
        <v/>
      </c>
      <c r="H701" s="99"/>
      <c r="I701" s="275" t="str">
        <f>IF($E701="","",IF($D701="","",INDEX('פעילויות המשרד'!G:G,MATCH($D701,'פעילויות המשרד'!$D:$D,0))))</f>
        <v/>
      </c>
      <c r="J701" s="275" t="str">
        <f>IF($E701="","",IF($D701="","",INDEX('פעילויות המשרד'!H:H,MATCH($D701,'פעילויות המשרד'!$D:$D,0))))</f>
        <v/>
      </c>
      <c r="K701" s="275" t="str">
        <f>IF($E701="","",IF($D701="","",INDEX('פעילויות המשרד'!K:K,MATCH($D701,'פעילויות המשרד'!$D:$D,0))))</f>
        <v/>
      </c>
      <c r="L701" s="275" t="str">
        <f>IF($E701="","",IF($D701="","",INDEX('פעילויות המשרד'!L:L,MATCH($D701,'פעילויות המשרד'!$D:$D,0))))</f>
        <v/>
      </c>
      <c r="M701" s="275" t="str">
        <f>IF($E701="","",IF($D701="","",INDEX('פעילויות המשרד'!X:X,MATCH($D701,'פעילויות המשרד'!$D:$D,0))))</f>
        <v/>
      </c>
      <c r="N701" s="102"/>
      <c r="O701" s="102"/>
      <c r="P701" s="100"/>
      <c r="Q701" s="100"/>
      <c r="R701" s="98"/>
      <c r="S701" s="101"/>
      <c r="T701" s="99"/>
      <c r="U701" s="103"/>
      <c r="V701" s="99"/>
      <c r="W701" s="103"/>
      <c r="X701" s="99"/>
      <c r="Y701" s="103"/>
      <c r="Z701" s="99"/>
      <c r="AA701" s="103"/>
      <c r="AB701" s="99"/>
      <c r="AC701" s="103"/>
      <c r="AD701" s="121" t="str">
        <f t="shared" si="41"/>
        <v/>
      </c>
      <c r="AE701" s="17"/>
      <c r="AI701" s="26">
        <f>ROWS($AI$7:$AI700)</f>
        <v>694</v>
      </c>
      <c r="AJ701" s="85" t="str">
        <f>IF(OR($T701="",$G701=""),"",MAX($AJ$7:$AN700)+1)</f>
        <v/>
      </c>
      <c r="AK701" s="85" t="str">
        <f>IF(OR(V701="",$G701=""),"",MAX($AJ$7:$AN700,$AJ701:AJ701)+1)</f>
        <v/>
      </c>
      <c r="AL701" s="85" t="str">
        <f>IF(OR(X701="",$G701=""),"",MAX($AJ$7:$AN700,$AJ701:AK701)+1)</f>
        <v/>
      </c>
      <c r="AM701" s="85" t="str">
        <f>IF(OR(Z701="",$G701=""),"",MAX($AJ$7:$AN700,$AJ701:AL701)+1)</f>
        <v/>
      </c>
      <c r="AN701" s="85" t="str">
        <f>IF(OR(AB701="",$G701=""),"",MAX($AJ$7:$AN700,$AJ701:AM701)+1)</f>
        <v/>
      </c>
      <c r="AP701" s="85" t="str">
        <f>IF($G701="","",MAX($AP$7:$AP700)+1)</f>
        <v/>
      </c>
      <c r="AQ701" s="85" t="str">
        <f>IF($G701="","",IF($Q701="","",RANK($Q701,$Q$8:$Q$1000,1)+COUNTIFS($Q$8:$Q701,$Q701)-1))</f>
        <v/>
      </c>
      <c r="AR701" s="85" t="str">
        <f>IF($G701="","",IF($AW701="","",RANK($AW701,$AW$8:$AW$1000,1)+COUNTIFS($AW$8:$AW701,$AW701)-1))</f>
        <v/>
      </c>
      <c r="AS701" s="85" t="str">
        <f>IF($G701="","",IF($AX701="","",RANK($AX701,$AX$8:$AX$1000,1)+COUNTIFS($AX$8:$AX701,$AX701)-1))</f>
        <v/>
      </c>
      <c r="AU701" s="85" t="str">
        <f t="shared" si="42"/>
        <v/>
      </c>
      <c r="AW701" s="209" t="str">
        <f ca="1">IF($G701="","",IF($Q701="","",IF(AND($S701&lt;1,$Q701&lt;TODAY()),$Q701,"")))</f>
        <v/>
      </c>
      <c r="AX701" s="209" t="str">
        <f t="shared" ca="1" si="43"/>
        <v/>
      </c>
    </row>
    <row r="702" spans="1:50">
      <c r="A702" s="20" t="str">
        <f>IF('יעדים משרדיים ותקשובים'!$E$7="","",'יעדים משרדיים ותקשובים'!$E$7)</f>
        <v>משרד ראש הממשלה</v>
      </c>
      <c r="B702" s="20" t="str">
        <f>IF('יעדים משרדיים ותקשובים'!$I$9="","",'יעדים משרדיים ותקשובים'!$I$9)</f>
        <v>pmo</v>
      </c>
      <c r="C702" s="26">
        <f>ROWS($C$7:$C701)</f>
        <v>695</v>
      </c>
      <c r="D702" s="26" t="str">
        <f>IF(E702="","",INDEX('פעילויות המשרד'!$D$8:$D$150,MATCH(E702,'פעילויות המשרד'!$E$8:$E$150,0)))</f>
        <v/>
      </c>
      <c r="E702" s="17"/>
      <c r="F702" s="26" t="str">
        <f>IF(G702="","",COUNTIFS($D$8:$D702,$D702))</f>
        <v/>
      </c>
      <c r="G702" s="344" t="str">
        <f>IF(OR($E702="",$H702=""),"",IFERROR(CONCATENATE($D702,".",COUNTIFS($D$8:$D702,$D702)),"טעות בהזנה"))</f>
        <v/>
      </c>
      <c r="H702" s="99"/>
      <c r="I702" s="275" t="str">
        <f>IF($E702="","",IF($D702="","",INDEX('פעילויות המשרד'!G:G,MATCH($D702,'פעילויות המשרד'!$D:$D,0))))</f>
        <v/>
      </c>
      <c r="J702" s="275" t="str">
        <f>IF($E702="","",IF($D702="","",INDEX('פעילויות המשרד'!H:H,MATCH($D702,'פעילויות המשרד'!$D:$D,0))))</f>
        <v/>
      </c>
      <c r="K702" s="275" t="str">
        <f>IF($E702="","",IF($D702="","",INDEX('פעילויות המשרד'!K:K,MATCH($D702,'פעילויות המשרד'!$D:$D,0))))</f>
        <v/>
      </c>
      <c r="L702" s="275" t="str">
        <f>IF($E702="","",IF($D702="","",INDEX('פעילויות המשרד'!L:L,MATCH($D702,'פעילויות המשרד'!$D:$D,0))))</f>
        <v/>
      </c>
      <c r="M702" s="275" t="str">
        <f>IF($E702="","",IF($D702="","",INDEX('פעילויות המשרד'!X:X,MATCH($D702,'פעילויות המשרד'!$D:$D,0))))</f>
        <v/>
      </c>
      <c r="N702" s="102"/>
      <c r="O702" s="102"/>
      <c r="P702" s="100"/>
      <c r="Q702" s="100"/>
      <c r="R702" s="98"/>
      <c r="S702" s="101"/>
      <c r="T702" s="99"/>
      <c r="U702" s="103"/>
      <c r="V702" s="99"/>
      <c r="W702" s="103"/>
      <c r="X702" s="99"/>
      <c r="Y702" s="103"/>
      <c r="Z702" s="99"/>
      <c r="AA702" s="103"/>
      <c r="AB702" s="99"/>
      <c r="AC702" s="103"/>
      <c r="AD702" s="121" t="str">
        <f t="shared" si="41"/>
        <v/>
      </c>
      <c r="AE702" s="17"/>
      <c r="AI702" s="26">
        <f>ROWS($AI$7:$AI701)</f>
        <v>695</v>
      </c>
      <c r="AJ702" s="85" t="str">
        <f>IF(OR($T702="",$G702=""),"",MAX($AJ$7:$AN701)+1)</f>
        <v/>
      </c>
      <c r="AK702" s="85" t="str">
        <f>IF(OR(V702="",$G702=""),"",MAX($AJ$7:$AN701,$AJ702:AJ702)+1)</f>
        <v/>
      </c>
      <c r="AL702" s="85" t="str">
        <f>IF(OR(X702="",$G702=""),"",MAX($AJ$7:$AN701,$AJ702:AK702)+1)</f>
        <v/>
      </c>
      <c r="AM702" s="85" t="str">
        <f>IF(OR(Z702="",$G702=""),"",MAX($AJ$7:$AN701,$AJ702:AL702)+1)</f>
        <v/>
      </c>
      <c r="AN702" s="85" t="str">
        <f>IF(OR(AB702="",$G702=""),"",MAX($AJ$7:$AN701,$AJ702:AM702)+1)</f>
        <v/>
      </c>
      <c r="AP702" s="85" t="str">
        <f>IF($G702="","",MAX($AP$7:$AP701)+1)</f>
        <v/>
      </c>
      <c r="AQ702" s="85" t="str">
        <f>IF($G702="","",IF($Q702="","",RANK($Q702,$Q$8:$Q$1000,1)+COUNTIFS($Q$8:$Q702,$Q702)-1))</f>
        <v/>
      </c>
      <c r="AR702" s="85" t="str">
        <f>IF($G702="","",IF($AW702="","",RANK($AW702,$AW$8:$AW$1000,1)+COUNTIFS($AW$8:$AW702,$AW702)-1))</f>
        <v/>
      </c>
      <c r="AS702" s="85" t="str">
        <f>IF($G702="","",IF($AX702="","",RANK($AX702,$AX$8:$AX$1000,1)+COUNTIFS($AX$8:$AX702,$AX702)-1))</f>
        <v/>
      </c>
      <c r="AU702" s="85" t="str">
        <f t="shared" si="42"/>
        <v/>
      </c>
      <c r="AW702" s="209" t="str">
        <f ca="1">IF($G702="","",IF($Q702="","",IF(AND($S702&lt;1,$Q702&lt;TODAY()),$Q702,"")))</f>
        <v/>
      </c>
      <c r="AX702" s="209" t="str">
        <f t="shared" ca="1" si="43"/>
        <v/>
      </c>
    </row>
    <row r="703" spans="1:50">
      <c r="A703" s="20" t="str">
        <f>IF('יעדים משרדיים ותקשובים'!$E$7="","",'יעדים משרדיים ותקשובים'!$E$7)</f>
        <v>משרד ראש הממשלה</v>
      </c>
      <c r="B703" s="20" t="str">
        <f>IF('יעדים משרדיים ותקשובים'!$I$9="","",'יעדים משרדיים ותקשובים'!$I$9)</f>
        <v>pmo</v>
      </c>
      <c r="C703" s="26">
        <f>ROWS($C$7:$C702)</f>
        <v>696</v>
      </c>
      <c r="D703" s="26" t="str">
        <f>IF(E703="","",INDEX('פעילויות המשרד'!$D$8:$D$150,MATCH(E703,'פעילויות המשרד'!$E$8:$E$150,0)))</f>
        <v/>
      </c>
      <c r="E703" s="17"/>
      <c r="F703" s="26" t="str">
        <f>IF(G703="","",COUNTIFS($D$8:$D703,$D703))</f>
        <v/>
      </c>
      <c r="G703" s="344" t="str">
        <f>IF(OR($E703="",$H703=""),"",IFERROR(CONCATENATE($D703,".",COUNTIFS($D$8:$D703,$D703)),"טעות בהזנה"))</f>
        <v/>
      </c>
      <c r="H703" s="99"/>
      <c r="I703" s="275" t="str">
        <f>IF($E703="","",IF($D703="","",INDEX('פעילויות המשרד'!G:G,MATCH($D703,'פעילויות המשרד'!$D:$D,0))))</f>
        <v/>
      </c>
      <c r="J703" s="275" t="str">
        <f>IF($E703="","",IF($D703="","",INDEX('פעילויות המשרד'!H:H,MATCH($D703,'פעילויות המשרד'!$D:$D,0))))</f>
        <v/>
      </c>
      <c r="K703" s="275" t="str">
        <f>IF($E703="","",IF($D703="","",INDEX('פעילויות המשרד'!K:K,MATCH($D703,'פעילויות המשרד'!$D:$D,0))))</f>
        <v/>
      </c>
      <c r="L703" s="275" t="str">
        <f>IF($E703="","",IF($D703="","",INDEX('פעילויות המשרד'!L:L,MATCH($D703,'פעילויות המשרד'!$D:$D,0))))</f>
        <v/>
      </c>
      <c r="M703" s="275" t="str">
        <f>IF($E703="","",IF($D703="","",INDEX('פעילויות המשרד'!X:X,MATCH($D703,'פעילויות המשרד'!$D:$D,0))))</f>
        <v/>
      </c>
      <c r="N703" s="102"/>
      <c r="O703" s="102"/>
      <c r="P703" s="100"/>
      <c r="Q703" s="100"/>
      <c r="R703" s="98"/>
      <c r="S703" s="101"/>
      <c r="T703" s="99"/>
      <c r="U703" s="103"/>
      <c r="V703" s="99"/>
      <c r="W703" s="103"/>
      <c r="X703" s="99"/>
      <c r="Y703" s="103"/>
      <c r="Z703" s="99"/>
      <c r="AA703" s="103"/>
      <c r="AB703" s="99"/>
      <c r="AC703" s="103"/>
      <c r="AD703" s="121" t="str">
        <f t="shared" si="41"/>
        <v/>
      </c>
      <c r="AE703" s="17"/>
      <c r="AI703" s="26">
        <f>ROWS($AI$7:$AI702)</f>
        <v>696</v>
      </c>
      <c r="AJ703" s="85" t="str">
        <f>IF(OR($T703="",$G703=""),"",MAX($AJ$7:$AN702)+1)</f>
        <v/>
      </c>
      <c r="AK703" s="85" t="str">
        <f>IF(OR(V703="",$G703=""),"",MAX($AJ$7:$AN702,$AJ703:AJ703)+1)</f>
        <v/>
      </c>
      <c r="AL703" s="85" t="str">
        <f>IF(OR(X703="",$G703=""),"",MAX($AJ$7:$AN702,$AJ703:AK703)+1)</f>
        <v/>
      </c>
      <c r="AM703" s="85" t="str">
        <f>IF(OR(Z703="",$G703=""),"",MAX($AJ$7:$AN702,$AJ703:AL703)+1)</f>
        <v/>
      </c>
      <c r="AN703" s="85" t="str">
        <f>IF(OR(AB703="",$G703=""),"",MAX($AJ$7:$AN702,$AJ703:AM703)+1)</f>
        <v/>
      </c>
      <c r="AP703" s="85" t="str">
        <f>IF($G703="","",MAX($AP$7:$AP702)+1)</f>
        <v/>
      </c>
      <c r="AQ703" s="85" t="str">
        <f>IF($G703="","",IF($Q703="","",RANK($Q703,$Q$8:$Q$1000,1)+COUNTIFS($Q$8:$Q703,$Q703)-1))</f>
        <v/>
      </c>
      <c r="AR703" s="85" t="str">
        <f>IF($G703="","",IF($AW703="","",RANK($AW703,$AW$8:$AW$1000,1)+COUNTIFS($AW$8:$AW703,$AW703)-1))</f>
        <v/>
      </c>
      <c r="AS703" s="85" t="str">
        <f>IF($G703="","",IF($AX703="","",RANK($AX703,$AX$8:$AX$1000,1)+COUNTIFS($AX$8:$AX703,$AX703)-1))</f>
        <v/>
      </c>
      <c r="AU703" s="85" t="str">
        <f t="shared" si="42"/>
        <v/>
      </c>
      <c r="AW703" s="209" t="str">
        <f t="shared" ca="1" si="44"/>
        <v/>
      </c>
      <c r="AX703" s="209" t="str">
        <f t="shared" ca="1" si="43"/>
        <v/>
      </c>
    </row>
    <row r="704" spans="1:50">
      <c r="A704" s="20" t="str">
        <f>IF('יעדים משרדיים ותקשובים'!$E$7="","",'יעדים משרדיים ותקשובים'!$E$7)</f>
        <v>משרד ראש הממשלה</v>
      </c>
      <c r="B704" s="20" t="str">
        <f>IF('יעדים משרדיים ותקשובים'!$I$9="","",'יעדים משרדיים ותקשובים'!$I$9)</f>
        <v>pmo</v>
      </c>
      <c r="C704" s="26">
        <f>ROWS($C$7:$C703)</f>
        <v>697</v>
      </c>
      <c r="D704" s="26" t="str">
        <f>IF(E704="","",INDEX('פעילויות המשרד'!$D$8:$D$150,MATCH(E704,'פעילויות המשרד'!$E$8:$E$150,0)))</f>
        <v/>
      </c>
      <c r="E704" s="17"/>
      <c r="F704" s="26" t="str">
        <f>IF(G704="","",COUNTIFS($D$8:$D704,$D704))</f>
        <v/>
      </c>
      <c r="G704" s="344" t="str">
        <f>IF(OR($E704="",$H704=""),"",IFERROR(CONCATENATE($D704,".",COUNTIFS($D$8:$D704,$D704)),"טעות בהזנה"))</f>
        <v/>
      </c>
      <c r="H704" s="99"/>
      <c r="I704" s="275" t="str">
        <f>IF($E704="","",IF($D704="","",INDEX('פעילויות המשרד'!G:G,MATCH($D704,'פעילויות המשרד'!$D:$D,0))))</f>
        <v/>
      </c>
      <c r="J704" s="275" t="str">
        <f>IF($E704="","",IF($D704="","",INDEX('פעילויות המשרד'!H:H,MATCH($D704,'פעילויות המשרד'!$D:$D,0))))</f>
        <v/>
      </c>
      <c r="K704" s="275" t="str">
        <f>IF($E704="","",IF($D704="","",INDEX('פעילויות המשרד'!K:K,MATCH($D704,'פעילויות המשרד'!$D:$D,0))))</f>
        <v/>
      </c>
      <c r="L704" s="275" t="str">
        <f>IF($E704="","",IF($D704="","",INDEX('פעילויות המשרד'!L:L,MATCH($D704,'פעילויות המשרד'!$D:$D,0))))</f>
        <v/>
      </c>
      <c r="M704" s="275" t="str">
        <f>IF($E704="","",IF($D704="","",INDEX('פעילויות המשרד'!X:X,MATCH($D704,'פעילויות המשרד'!$D:$D,0))))</f>
        <v/>
      </c>
      <c r="N704" s="102"/>
      <c r="O704" s="102"/>
      <c r="P704" s="100"/>
      <c r="Q704" s="100"/>
      <c r="R704" s="98"/>
      <c r="S704" s="101"/>
      <c r="T704" s="99"/>
      <c r="U704" s="103"/>
      <c r="V704" s="99"/>
      <c r="W704" s="103"/>
      <c r="X704" s="99"/>
      <c r="Y704" s="103"/>
      <c r="Z704" s="99"/>
      <c r="AA704" s="103"/>
      <c r="AB704" s="99"/>
      <c r="AC704" s="103"/>
      <c r="AD704" s="121" t="str">
        <f t="shared" si="41"/>
        <v/>
      </c>
      <c r="AE704" s="17"/>
      <c r="AI704" s="26">
        <f>ROWS($AI$7:$AI703)</f>
        <v>697</v>
      </c>
      <c r="AJ704" s="85" t="str">
        <f>IF(OR($T704="",$G704=""),"",MAX($AJ$7:$AN703)+1)</f>
        <v/>
      </c>
      <c r="AK704" s="85" t="str">
        <f>IF(OR(V704="",$G704=""),"",MAX($AJ$7:$AN703,$AJ704:AJ704)+1)</f>
        <v/>
      </c>
      <c r="AL704" s="85" t="str">
        <f>IF(OR(X704="",$G704=""),"",MAX($AJ$7:$AN703,$AJ704:AK704)+1)</f>
        <v/>
      </c>
      <c r="AM704" s="85" t="str">
        <f>IF(OR(Z704="",$G704=""),"",MAX($AJ$7:$AN703,$AJ704:AL704)+1)</f>
        <v/>
      </c>
      <c r="AN704" s="85" t="str">
        <f>IF(OR(AB704="",$G704=""),"",MAX($AJ$7:$AN703,$AJ704:AM704)+1)</f>
        <v/>
      </c>
      <c r="AP704" s="85" t="str">
        <f>IF($G704="","",MAX($AP$7:$AP703)+1)</f>
        <v/>
      </c>
      <c r="AQ704" s="85" t="str">
        <f>IF($G704="","",IF($Q704="","",RANK($Q704,$Q$8:$Q$1000,1)+COUNTIFS($Q$8:$Q704,$Q704)-1))</f>
        <v/>
      </c>
      <c r="AR704" s="85" t="str">
        <f>IF($G704="","",IF($AW704="","",RANK($AW704,$AW$8:$AW$1000,1)+COUNTIFS($AW$8:$AW704,$AW704)-1))</f>
        <v/>
      </c>
      <c r="AS704" s="85" t="str">
        <f>IF($G704="","",IF($AX704="","",RANK($AX704,$AX$8:$AX$1000,1)+COUNTIFS($AX$8:$AX704,$AX704)-1))</f>
        <v/>
      </c>
      <c r="AU704" s="85" t="str">
        <f t="shared" si="42"/>
        <v/>
      </c>
      <c r="AW704" s="209" t="str">
        <f t="shared" ca="1" si="44"/>
        <v/>
      </c>
      <c r="AX704" s="209" t="str">
        <f t="shared" ca="1" si="43"/>
        <v/>
      </c>
    </row>
    <row r="705" spans="1:50">
      <c r="A705" s="20" t="str">
        <f>IF('יעדים משרדיים ותקשובים'!$E$7="","",'יעדים משרדיים ותקשובים'!$E$7)</f>
        <v>משרד ראש הממשלה</v>
      </c>
      <c r="B705" s="20" t="str">
        <f>IF('יעדים משרדיים ותקשובים'!$I$9="","",'יעדים משרדיים ותקשובים'!$I$9)</f>
        <v>pmo</v>
      </c>
      <c r="C705" s="26">
        <f>ROWS($C$7:$C704)</f>
        <v>698</v>
      </c>
      <c r="D705" s="26" t="str">
        <f>IF(E705="","",INDEX('פעילויות המשרד'!$D$8:$D$150,MATCH(E705,'פעילויות המשרד'!$E$8:$E$150,0)))</f>
        <v/>
      </c>
      <c r="E705" s="17"/>
      <c r="F705" s="26" t="str">
        <f>IF(G705="","",COUNTIFS($D$8:$D705,$D705))</f>
        <v/>
      </c>
      <c r="G705" s="344" t="str">
        <f>IF(OR($E705="",$H705=""),"",IFERROR(CONCATENATE($D705,".",COUNTIFS($D$8:$D705,$D705)),"טעות בהזנה"))</f>
        <v/>
      </c>
      <c r="H705" s="99"/>
      <c r="I705" s="275" t="str">
        <f>IF($E705="","",IF($D705="","",INDEX('פעילויות המשרד'!G:G,MATCH($D705,'פעילויות המשרד'!$D:$D,0))))</f>
        <v/>
      </c>
      <c r="J705" s="275" t="str">
        <f>IF($E705="","",IF($D705="","",INDEX('פעילויות המשרד'!H:H,MATCH($D705,'פעילויות המשרד'!$D:$D,0))))</f>
        <v/>
      </c>
      <c r="K705" s="275" t="str">
        <f>IF($E705="","",IF($D705="","",INDEX('פעילויות המשרד'!K:K,MATCH($D705,'פעילויות המשרד'!$D:$D,0))))</f>
        <v/>
      </c>
      <c r="L705" s="275" t="str">
        <f>IF($E705="","",IF($D705="","",INDEX('פעילויות המשרד'!L:L,MATCH($D705,'פעילויות המשרד'!$D:$D,0))))</f>
        <v/>
      </c>
      <c r="M705" s="275" t="str">
        <f>IF($E705="","",IF($D705="","",INDEX('פעילויות המשרד'!X:X,MATCH($D705,'פעילויות המשרד'!$D:$D,0))))</f>
        <v/>
      </c>
      <c r="N705" s="102"/>
      <c r="O705" s="102"/>
      <c r="P705" s="100"/>
      <c r="Q705" s="100"/>
      <c r="R705" s="98"/>
      <c r="S705" s="101"/>
      <c r="T705" s="99"/>
      <c r="U705" s="103"/>
      <c r="V705" s="99"/>
      <c r="W705" s="103"/>
      <c r="X705" s="99"/>
      <c r="Y705" s="103"/>
      <c r="Z705" s="99"/>
      <c r="AA705" s="103"/>
      <c r="AB705" s="99"/>
      <c r="AC705" s="103"/>
      <c r="AD705" s="121" t="str">
        <f t="shared" si="41"/>
        <v/>
      </c>
      <c r="AE705" s="17"/>
      <c r="AI705" s="26">
        <f>ROWS($AI$7:$AI704)</f>
        <v>698</v>
      </c>
      <c r="AJ705" s="85" t="str">
        <f>IF(OR($T705="",$G705=""),"",MAX($AJ$7:$AN704)+1)</f>
        <v/>
      </c>
      <c r="AK705" s="85" t="str">
        <f>IF(OR(V705="",$G705=""),"",MAX($AJ$7:$AN704,$AJ705:AJ705)+1)</f>
        <v/>
      </c>
      <c r="AL705" s="85" t="str">
        <f>IF(OR(X705="",$G705=""),"",MAX($AJ$7:$AN704,$AJ705:AK705)+1)</f>
        <v/>
      </c>
      <c r="AM705" s="85" t="str">
        <f>IF(OR(Z705="",$G705=""),"",MAX($AJ$7:$AN704,$AJ705:AL705)+1)</f>
        <v/>
      </c>
      <c r="AN705" s="85" t="str">
        <f>IF(OR(AB705="",$G705=""),"",MAX($AJ$7:$AN704,$AJ705:AM705)+1)</f>
        <v/>
      </c>
      <c r="AP705" s="85" t="str">
        <f>IF($G705="","",MAX($AP$7:$AP704)+1)</f>
        <v/>
      </c>
      <c r="AQ705" s="85" t="str">
        <f>IF($G705="","",IF($Q705="","",RANK($Q705,$Q$8:$Q$1000,1)+COUNTIFS($Q$8:$Q705,$Q705)-1))</f>
        <v/>
      </c>
      <c r="AR705" s="85" t="str">
        <f>IF($G705="","",IF($AW705="","",RANK($AW705,$AW$8:$AW$1000,1)+COUNTIFS($AW$8:$AW705,$AW705)-1))</f>
        <v/>
      </c>
      <c r="AS705" s="85" t="str">
        <f>IF($G705="","",IF($AX705="","",RANK($AX705,$AX$8:$AX$1000,1)+COUNTIFS($AX$8:$AX705,$AX705)-1))</f>
        <v/>
      </c>
      <c r="AU705" s="85" t="str">
        <f t="shared" si="42"/>
        <v/>
      </c>
      <c r="AW705" s="209" t="str">
        <f t="shared" ca="1" si="44"/>
        <v/>
      </c>
      <c r="AX705" s="209" t="str">
        <f t="shared" ca="1" si="43"/>
        <v/>
      </c>
    </row>
    <row r="706" spans="1:50">
      <c r="A706" s="20" t="str">
        <f>IF('יעדים משרדיים ותקשובים'!$E$7="","",'יעדים משרדיים ותקשובים'!$E$7)</f>
        <v>משרד ראש הממשלה</v>
      </c>
      <c r="B706" s="20" t="str">
        <f>IF('יעדים משרדיים ותקשובים'!$I$9="","",'יעדים משרדיים ותקשובים'!$I$9)</f>
        <v>pmo</v>
      </c>
      <c r="C706" s="26">
        <f>ROWS($C$7:$C705)</f>
        <v>699</v>
      </c>
      <c r="D706" s="26" t="str">
        <f>IF(E706="","",INDEX('פעילויות המשרד'!$D$8:$D$150,MATCH(E706,'פעילויות המשרד'!$E$8:$E$150,0)))</f>
        <v/>
      </c>
      <c r="E706" s="17"/>
      <c r="F706" s="26" t="str">
        <f>IF(G706="","",COUNTIFS($D$8:$D706,$D706))</f>
        <v/>
      </c>
      <c r="G706" s="344" t="str">
        <f>IF(OR($E706="",$H706=""),"",IFERROR(CONCATENATE($D706,".",COUNTIFS($D$8:$D706,$D706)),"טעות בהזנה"))</f>
        <v/>
      </c>
      <c r="H706" s="99"/>
      <c r="I706" s="275" t="str">
        <f>IF($E706="","",IF($D706="","",INDEX('פעילויות המשרד'!G:G,MATCH($D706,'פעילויות המשרד'!$D:$D,0))))</f>
        <v/>
      </c>
      <c r="J706" s="275" t="str">
        <f>IF($E706="","",IF($D706="","",INDEX('פעילויות המשרד'!H:H,MATCH($D706,'פעילויות המשרד'!$D:$D,0))))</f>
        <v/>
      </c>
      <c r="K706" s="275" t="str">
        <f>IF($E706="","",IF($D706="","",INDEX('פעילויות המשרד'!K:K,MATCH($D706,'פעילויות המשרד'!$D:$D,0))))</f>
        <v/>
      </c>
      <c r="L706" s="275" t="str">
        <f>IF($E706="","",IF($D706="","",INDEX('פעילויות המשרד'!L:L,MATCH($D706,'פעילויות המשרד'!$D:$D,0))))</f>
        <v/>
      </c>
      <c r="M706" s="275" t="str">
        <f>IF($E706="","",IF($D706="","",INDEX('פעילויות המשרד'!X:X,MATCH($D706,'פעילויות המשרד'!$D:$D,0))))</f>
        <v/>
      </c>
      <c r="N706" s="102"/>
      <c r="O706" s="102"/>
      <c r="P706" s="100"/>
      <c r="Q706" s="100"/>
      <c r="R706" s="98"/>
      <c r="S706" s="101"/>
      <c r="T706" s="99"/>
      <c r="U706" s="103"/>
      <c r="V706" s="99"/>
      <c r="W706" s="103"/>
      <c r="X706" s="99"/>
      <c r="Y706" s="103"/>
      <c r="Z706" s="99"/>
      <c r="AA706" s="103"/>
      <c r="AB706" s="99"/>
      <c r="AC706" s="103"/>
      <c r="AD706" s="121" t="str">
        <f t="shared" si="41"/>
        <v/>
      </c>
      <c r="AE706" s="17"/>
      <c r="AI706" s="26">
        <f>ROWS($AI$7:$AI705)</f>
        <v>699</v>
      </c>
      <c r="AJ706" s="85" t="str">
        <f>IF(OR($T706="",$G706=""),"",MAX($AJ$7:$AN705)+1)</f>
        <v/>
      </c>
      <c r="AK706" s="85" t="str">
        <f>IF(OR(V706="",$G706=""),"",MAX($AJ$7:$AN705,$AJ706:AJ706)+1)</f>
        <v/>
      </c>
      <c r="AL706" s="85" t="str">
        <f>IF(OR(X706="",$G706=""),"",MAX($AJ$7:$AN705,$AJ706:AK706)+1)</f>
        <v/>
      </c>
      <c r="AM706" s="85" t="str">
        <f>IF(OR(Z706="",$G706=""),"",MAX($AJ$7:$AN705,$AJ706:AL706)+1)</f>
        <v/>
      </c>
      <c r="AN706" s="85" t="str">
        <f>IF(OR(AB706="",$G706=""),"",MAX($AJ$7:$AN705,$AJ706:AM706)+1)</f>
        <v/>
      </c>
      <c r="AP706" s="85" t="str">
        <f>IF($G706="","",MAX($AP$7:$AP705)+1)</f>
        <v/>
      </c>
      <c r="AQ706" s="85" t="str">
        <f>IF($G706="","",IF($Q706="","",RANK($Q706,$Q$8:$Q$1000,1)+COUNTIFS($Q$8:$Q706,$Q706)-1))</f>
        <v/>
      </c>
      <c r="AR706" s="85" t="str">
        <f>IF($G706="","",IF($AW706="","",RANK($AW706,$AW$8:$AW$1000,1)+COUNTIFS($AW$8:$AW706,$AW706)-1))</f>
        <v/>
      </c>
      <c r="AS706" s="85" t="str">
        <f>IF($G706="","",IF($AX706="","",RANK($AX706,$AX$8:$AX$1000,1)+COUNTIFS($AX$8:$AX706,$AX706)-1))</f>
        <v/>
      </c>
      <c r="AU706" s="85" t="str">
        <f t="shared" si="42"/>
        <v/>
      </c>
      <c r="AW706" s="209" t="str">
        <f t="shared" ca="1" si="44"/>
        <v/>
      </c>
      <c r="AX706" s="209" t="str">
        <f t="shared" ca="1" si="43"/>
        <v/>
      </c>
    </row>
    <row r="707" spans="1:50">
      <c r="A707" s="20" t="str">
        <f>IF('יעדים משרדיים ותקשובים'!$E$7="","",'יעדים משרדיים ותקשובים'!$E$7)</f>
        <v>משרד ראש הממשלה</v>
      </c>
      <c r="B707" s="20" t="str">
        <f>IF('יעדים משרדיים ותקשובים'!$I$9="","",'יעדים משרדיים ותקשובים'!$I$9)</f>
        <v>pmo</v>
      </c>
      <c r="C707" s="26">
        <f>ROWS($C$7:$C706)</f>
        <v>700</v>
      </c>
      <c r="D707" s="26" t="str">
        <f>IF(E707="","",INDEX('פעילויות המשרד'!$D$8:$D$150,MATCH(E707,'פעילויות המשרד'!$E$8:$E$150,0)))</f>
        <v/>
      </c>
      <c r="E707" s="17"/>
      <c r="F707" s="26" t="str">
        <f>IF(G707="","",COUNTIFS($D$8:$D707,$D707))</f>
        <v/>
      </c>
      <c r="G707" s="344" t="str">
        <f>IF(OR($E707="",$H707=""),"",IFERROR(CONCATENATE($D707,".",COUNTIFS($D$8:$D707,$D707)),"טעות בהזנה"))</f>
        <v/>
      </c>
      <c r="H707" s="99"/>
      <c r="I707" s="275" t="str">
        <f>IF($E707="","",IF($D707="","",INDEX('פעילויות המשרד'!G:G,MATCH($D707,'פעילויות המשרד'!$D:$D,0))))</f>
        <v/>
      </c>
      <c r="J707" s="275" t="str">
        <f>IF($E707="","",IF($D707="","",INDEX('פעילויות המשרד'!H:H,MATCH($D707,'פעילויות המשרד'!$D:$D,0))))</f>
        <v/>
      </c>
      <c r="K707" s="275" t="str">
        <f>IF($E707="","",IF($D707="","",INDEX('פעילויות המשרד'!K:K,MATCH($D707,'פעילויות המשרד'!$D:$D,0))))</f>
        <v/>
      </c>
      <c r="L707" s="275" t="str">
        <f>IF($E707="","",IF($D707="","",INDEX('פעילויות המשרד'!L:L,MATCH($D707,'פעילויות המשרד'!$D:$D,0))))</f>
        <v/>
      </c>
      <c r="M707" s="275" t="str">
        <f>IF($E707="","",IF($D707="","",INDEX('פעילויות המשרד'!X:X,MATCH($D707,'פעילויות המשרד'!$D:$D,0))))</f>
        <v/>
      </c>
      <c r="N707" s="102"/>
      <c r="O707" s="102"/>
      <c r="P707" s="100"/>
      <c r="Q707" s="100"/>
      <c r="R707" s="98"/>
      <c r="S707" s="101"/>
      <c r="T707" s="99"/>
      <c r="U707" s="103"/>
      <c r="V707" s="99"/>
      <c r="W707" s="103"/>
      <c r="X707" s="99"/>
      <c r="Y707" s="103"/>
      <c r="Z707" s="99"/>
      <c r="AA707" s="103"/>
      <c r="AB707" s="99"/>
      <c r="AC707" s="103"/>
      <c r="AD707" s="121" t="str">
        <f t="shared" si="41"/>
        <v/>
      </c>
      <c r="AE707" s="17"/>
      <c r="AI707" s="26">
        <f>ROWS($AI$7:$AI706)</f>
        <v>700</v>
      </c>
      <c r="AJ707" s="85" t="str">
        <f>IF(OR($T707="",$G707=""),"",MAX($AJ$7:$AN706)+1)</f>
        <v/>
      </c>
      <c r="AK707" s="85" t="str">
        <f>IF(OR(V707="",$G707=""),"",MAX($AJ$7:$AN706,$AJ707:AJ707)+1)</f>
        <v/>
      </c>
      <c r="AL707" s="85" t="str">
        <f>IF(OR(X707="",$G707=""),"",MAX($AJ$7:$AN706,$AJ707:AK707)+1)</f>
        <v/>
      </c>
      <c r="AM707" s="85" t="str">
        <f>IF(OR(Z707="",$G707=""),"",MAX($AJ$7:$AN706,$AJ707:AL707)+1)</f>
        <v/>
      </c>
      <c r="AN707" s="85" t="str">
        <f>IF(OR(AB707="",$G707=""),"",MAX($AJ$7:$AN706,$AJ707:AM707)+1)</f>
        <v/>
      </c>
      <c r="AP707" s="85" t="str">
        <f>IF($G707="","",MAX($AP$7:$AP706)+1)</f>
        <v/>
      </c>
      <c r="AQ707" s="85" t="str">
        <f>IF($G707="","",IF($Q707="","",RANK($Q707,$Q$8:$Q$1000,1)+COUNTIFS($Q$8:$Q707,$Q707)-1))</f>
        <v/>
      </c>
      <c r="AR707" s="85" t="str">
        <f>IF($G707="","",IF($AW707="","",RANK($AW707,$AW$8:$AW$1000,1)+COUNTIFS($AW$8:$AW707,$AW707)-1))</f>
        <v/>
      </c>
      <c r="AS707" s="85" t="str">
        <f>IF($G707="","",IF($AX707="","",RANK($AX707,$AX$8:$AX$1000,1)+COUNTIFS($AX$8:$AX707,$AX707)-1))</f>
        <v/>
      </c>
      <c r="AU707" s="85" t="str">
        <f t="shared" si="42"/>
        <v/>
      </c>
      <c r="AW707" s="209" t="str">
        <f t="shared" ca="1" si="44"/>
        <v/>
      </c>
      <c r="AX707" s="209" t="str">
        <f t="shared" ca="1" si="43"/>
        <v/>
      </c>
    </row>
    <row r="708" spans="1:50">
      <c r="A708" s="20" t="str">
        <f>IF('יעדים משרדיים ותקשובים'!$E$7="","",'יעדים משרדיים ותקשובים'!$E$7)</f>
        <v>משרד ראש הממשלה</v>
      </c>
      <c r="B708" s="20" t="str">
        <f>IF('יעדים משרדיים ותקשובים'!$I$9="","",'יעדים משרדיים ותקשובים'!$I$9)</f>
        <v>pmo</v>
      </c>
      <c r="C708" s="26">
        <f>ROWS($C$7:$C707)</f>
        <v>701</v>
      </c>
      <c r="D708" s="26" t="str">
        <f>IF(E708="","",INDEX('פעילויות המשרד'!$D$8:$D$150,MATCH(E708,'פעילויות המשרד'!$E$8:$E$150,0)))</f>
        <v/>
      </c>
      <c r="E708" s="17"/>
      <c r="F708" s="26" t="str">
        <f>IF(G708="","",COUNTIFS($D$8:$D708,$D708))</f>
        <v/>
      </c>
      <c r="G708" s="344" t="str">
        <f>IF(OR($E708="",$H708=""),"",IFERROR(CONCATENATE($D708,".",COUNTIFS($D$8:$D708,$D708)),"טעות בהזנה"))</f>
        <v/>
      </c>
      <c r="H708" s="99"/>
      <c r="I708" s="275" t="str">
        <f>IF($E708="","",IF($D708="","",INDEX('פעילויות המשרד'!G:G,MATCH($D708,'פעילויות המשרד'!$D:$D,0))))</f>
        <v/>
      </c>
      <c r="J708" s="275" t="str">
        <f>IF($E708="","",IF($D708="","",INDEX('פעילויות המשרד'!H:H,MATCH($D708,'פעילויות המשרד'!$D:$D,0))))</f>
        <v/>
      </c>
      <c r="K708" s="275" t="str">
        <f>IF($E708="","",IF($D708="","",INDEX('פעילויות המשרד'!K:K,MATCH($D708,'פעילויות המשרד'!$D:$D,0))))</f>
        <v/>
      </c>
      <c r="L708" s="275" t="str">
        <f>IF($E708="","",IF($D708="","",INDEX('פעילויות המשרד'!L:L,MATCH($D708,'פעילויות המשרד'!$D:$D,0))))</f>
        <v/>
      </c>
      <c r="M708" s="275" t="str">
        <f>IF($E708="","",IF($D708="","",INDEX('פעילויות המשרד'!X:X,MATCH($D708,'פעילויות המשרד'!$D:$D,0))))</f>
        <v/>
      </c>
      <c r="N708" s="99"/>
      <c r="O708" s="99"/>
      <c r="P708" s="100"/>
      <c r="Q708" s="100"/>
      <c r="R708" s="98"/>
      <c r="S708" s="101"/>
      <c r="T708" s="99"/>
      <c r="U708" s="103"/>
      <c r="V708" s="99"/>
      <c r="W708" s="103"/>
      <c r="X708" s="99"/>
      <c r="Y708" s="103"/>
      <c r="Z708" s="99"/>
      <c r="AA708" s="103"/>
      <c r="AB708" s="99"/>
      <c r="AC708" s="103"/>
      <c r="AD708" s="121" t="str">
        <f t="shared" si="41"/>
        <v/>
      </c>
      <c r="AE708" s="92"/>
      <c r="AI708" s="26">
        <f>ROWS($AI$7:$AI707)</f>
        <v>701</v>
      </c>
      <c r="AJ708" s="85" t="str">
        <f>IF(OR($T708="",$G708=""),"",MAX($AJ$7:$AN707)+1)</f>
        <v/>
      </c>
      <c r="AK708" s="85" t="str">
        <f>IF(OR(V708="",$G708=""),"",MAX($AJ$7:$AN707,$AJ708:AJ708)+1)</f>
        <v/>
      </c>
      <c r="AL708" s="85" t="str">
        <f>IF(OR(X708="",$G708=""),"",MAX($AJ$7:$AN707,$AJ708:AK708)+1)</f>
        <v/>
      </c>
      <c r="AM708" s="85" t="str">
        <f>IF(OR(Z708="",$G708=""),"",MAX($AJ$7:$AN707,$AJ708:AL708)+1)</f>
        <v/>
      </c>
      <c r="AN708" s="85" t="str">
        <f>IF(OR(AB708="",$G708=""),"",MAX($AJ$7:$AN707,$AJ708:AM708)+1)</f>
        <v/>
      </c>
      <c r="AP708" s="85" t="str">
        <f>IF($G708="","",MAX($AP$7:$AP707)+1)</f>
        <v/>
      </c>
      <c r="AQ708" s="85" t="str">
        <f>IF($G708="","",IF($Q708="","",RANK($Q708,$Q$8:$Q$1000,1)+COUNTIFS($Q$8:$Q708,$Q708)-1))</f>
        <v/>
      </c>
      <c r="AR708" s="85" t="str">
        <f>IF($G708="","",IF($AW708="","",RANK($AW708,$AW$8:$AW$1000,1)+COUNTIFS($AW$8:$AW708,$AW708)-1))</f>
        <v/>
      </c>
      <c r="AS708" s="85" t="str">
        <f>IF($G708="","",IF($AX708="","",RANK($AX708,$AX$8:$AX$1000,1)+COUNTIFS($AX$8:$AX708,$AX708)-1))</f>
        <v/>
      </c>
      <c r="AU708" s="85" t="str">
        <f t="shared" si="42"/>
        <v/>
      </c>
      <c r="AW708" s="209" t="str">
        <f ca="1">IF($G708="","",IF($Q708="","",IF(AND($S708&lt;1,$Q708&lt;TODAY()),$Q708,"")))</f>
        <v/>
      </c>
      <c r="AX708" s="209" t="str">
        <f t="shared" ca="1" si="43"/>
        <v/>
      </c>
    </row>
    <row r="709" spans="1:50">
      <c r="A709" s="20" t="str">
        <f>IF('יעדים משרדיים ותקשובים'!$E$7="","",'יעדים משרדיים ותקשובים'!$E$7)</f>
        <v>משרד ראש הממשלה</v>
      </c>
      <c r="B709" s="20" t="str">
        <f>IF('יעדים משרדיים ותקשובים'!$I$9="","",'יעדים משרדיים ותקשובים'!$I$9)</f>
        <v>pmo</v>
      </c>
      <c r="C709" s="26">
        <f>ROWS($C$7:$C708)</f>
        <v>702</v>
      </c>
      <c r="D709" s="26" t="str">
        <f>IF(E709="","",INDEX('פעילויות המשרד'!$D$8:$D$150,MATCH(E709,'פעילויות המשרד'!$E$8:$E$150,0)))</f>
        <v/>
      </c>
      <c r="E709" s="17"/>
      <c r="F709" s="26" t="str">
        <f>IF(G709="","",COUNTIFS($D$8:$D709,$D709))</f>
        <v/>
      </c>
      <c r="G709" s="344" t="str">
        <f>IF(OR($E709="",$H709=""),"",IFERROR(CONCATENATE($D709,".",COUNTIFS($D$8:$D709,$D709)),"טעות בהזנה"))</f>
        <v/>
      </c>
      <c r="H709" s="99"/>
      <c r="I709" s="275" t="str">
        <f>IF($E709="","",IF($D709="","",INDEX('פעילויות המשרד'!G:G,MATCH($D709,'פעילויות המשרד'!$D:$D,0))))</f>
        <v/>
      </c>
      <c r="J709" s="275" t="str">
        <f>IF($E709="","",IF($D709="","",INDEX('פעילויות המשרד'!H:H,MATCH($D709,'פעילויות המשרד'!$D:$D,0))))</f>
        <v/>
      </c>
      <c r="K709" s="275" t="str">
        <f>IF($E709="","",IF($D709="","",INDEX('פעילויות המשרד'!K:K,MATCH($D709,'פעילויות המשרד'!$D:$D,0))))</f>
        <v/>
      </c>
      <c r="L709" s="275" t="str">
        <f>IF($E709="","",IF($D709="","",INDEX('פעילויות המשרד'!L:L,MATCH($D709,'פעילויות המשרד'!$D:$D,0))))</f>
        <v/>
      </c>
      <c r="M709" s="275" t="str">
        <f>IF($E709="","",IF($D709="","",INDEX('פעילויות המשרד'!X:X,MATCH($D709,'פעילויות המשרד'!$D:$D,0))))</f>
        <v/>
      </c>
      <c r="N709" s="99"/>
      <c r="O709" s="99"/>
      <c r="P709" s="100"/>
      <c r="Q709" s="100"/>
      <c r="R709" s="98"/>
      <c r="S709" s="101"/>
      <c r="T709" s="99"/>
      <c r="U709" s="103"/>
      <c r="V709" s="99"/>
      <c r="W709" s="103"/>
      <c r="X709" s="99"/>
      <c r="Y709" s="103"/>
      <c r="Z709" s="99"/>
      <c r="AA709" s="103"/>
      <c r="AB709" s="99"/>
      <c r="AC709" s="103"/>
      <c r="AD709" s="121" t="str">
        <f t="shared" si="41"/>
        <v/>
      </c>
      <c r="AE709" s="92"/>
      <c r="AI709" s="26">
        <f>ROWS($AI$7:$AI708)</f>
        <v>702</v>
      </c>
      <c r="AJ709" s="85" t="str">
        <f>IF(OR($T709="",$G709=""),"",MAX($AJ$7:$AN708)+1)</f>
        <v/>
      </c>
      <c r="AK709" s="85" t="str">
        <f>IF(OR(V709="",$G709=""),"",MAX($AJ$7:$AN708,$AJ709:AJ709)+1)</f>
        <v/>
      </c>
      <c r="AL709" s="85" t="str">
        <f>IF(OR(X709="",$G709=""),"",MAX($AJ$7:$AN708,$AJ709:AK709)+1)</f>
        <v/>
      </c>
      <c r="AM709" s="85" t="str">
        <f>IF(OR(Z709="",$G709=""),"",MAX($AJ$7:$AN708,$AJ709:AL709)+1)</f>
        <v/>
      </c>
      <c r="AN709" s="85" t="str">
        <f>IF(OR(AB709="",$G709=""),"",MAX($AJ$7:$AN708,$AJ709:AM709)+1)</f>
        <v/>
      </c>
      <c r="AP709" s="85" t="str">
        <f>IF($G709="","",MAX($AP$7:$AP708)+1)</f>
        <v/>
      </c>
      <c r="AQ709" s="85" t="str">
        <f>IF($G709="","",IF($Q709="","",RANK($Q709,$Q$8:$Q$1000,1)+COUNTIFS($Q$8:$Q709,$Q709)-1))</f>
        <v/>
      </c>
      <c r="AR709" s="85" t="str">
        <f>IF($G709="","",IF($AW709="","",RANK($AW709,$AW$8:$AW$1000,1)+COUNTIFS($AW$8:$AW709,$AW709)-1))</f>
        <v/>
      </c>
      <c r="AS709" s="85" t="str">
        <f>IF($G709="","",IF($AX709="","",RANK($AX709,$AX$8:$AX$1000,1)+COUNTIFS($AX$8:$AX709,$AX709)-1))</f>
        <v/>
      </c>
      <c r="AU709" s="85" t="str">
        <f t="shared" si="42"/>
        <v/>
      </c>
      <c r="AW709" s="209" t="str">
        <f ca="1">IF($G709="","",IF($Q709="","",IF(AND($S709&lt;1,$Q709&lt;TODAY()),$Q709,"")))</f>
        <v/>
      </c>
      <c r="AX709" s="209" t="str">
        <f t="shared" ca="1" si="43"/>
        <v/>
      </c>
    </row>
    <row r="710" spans="1:50">
      <c r="A710" s="20" t="str">
        <f>IF('יעדים משרדיים ותקשובים'!$E$7="","",'יעדים משרדיים ותקשובים'!$E$7)</f>
        <v>משרד ראש הממשלה</v>
      </c>
      <c r="B710" s="20" t="str">
        <f>IF('יעדים משרדיים ותקשובים'!$I$9="","",'יעדים משרדיים ותקשובים'!$I$9)</f>
        <v>pmo</v>
      </c>
      <c r="C710" s="26">
        <f>ROWS($C$7:$C709)</f>
        <v>703</v>
      </c>
      <c r="D710" s="26" t="str">
        <f>IF(E710="","",INDEX('פעילויות המשרד'!$D$8:$D$150,MATCH(E710,'פעילויות המשרד'!$E$8:$E$150,0)))</f>
        <v/>
      </c>
      <c r="E710" s="17"/>
      <c r="F710" s="26" t="str">
        <f>IF(G710="","",COUNTIFS($D$8:$D710,$D710))</f>
        <v/>
      </c>
      <c r="G710" s="344" t="str">
        <f>IF(OR($E710="",$H710=""),"",IFERROR(CONCATENATE($D710,".",COUNTIFS($D$8:$D710,$D710)),"טעות בהזנה"))</f>
        <v/>
      </c>
      <c r="H710" s="99"/>
      <c r="I710" s="275" t="str">
        <f>IF($E710="","",IF($D710="","",INDEX('פעילויות המשרד'!G:G,MATCH($D710,'פעילויות המשרד'!$D:$D,0))))</f>
        <v/>
      </c>
      <c r="J710" s="275" t="str">
        <f>IF($E710="","",IF($D710="","",INDEX('פעילויות המשרד'!H:H,MATCH($D710,'פעילויות המשרד'!$D:$D,0))))</f>
        <v/>
      </c>
      <c r="K710" s="275" t="str">
        <f>IF($E710="","",IF($D710="","",INDEX('פעילויות המשרד'!K:K,MATCH($D710,'פעילויות המשרד'!$D:$D,0))))</f>
        <v/>
      </c>
      <c r="L710" s="275" t="str">
        <f>IF($E710="","",IF($D710="","",INDEX('פעילויות המשרד'!L:L,MATCH($D710,'פעילויות המשרד'!$D:$D,0))))</f>
        <v/>
      </c>
      <c r="M710" s="275" t="str">
        <f>IF($E710="","",IF($D710="","",INDEX('פעילויות המשרד'!X:X,MATCH($D710,'פעילויות המשרד'!$D:$D,0))))</f>
        <v/>
      </c>
      <c r="N710" s="99"/>
      <c r="O710" s="99"/>
      <c r="P710" s="100"/>
      <c r="Q710" s="100"/>
      <c r="R710" s="98"/>
      <c r="S710" s="101"/>
      <c r="T710" s="99"/>
      <c r="U710" s="103"/>
      <c r="V710" s="99"/>
      <c r="W710" s="103"/>
      <c r="X710" s="99"/>
      <c r="Y710" s="103"/>
      <c r="Z710" s="99"/>
      <c r="AA710" s="103"/>
      <c r="AB710" s="99"/>
      <c r="AC710" s="103"/>
      <c r="AD710" s="121" t="str">
        <f t="shared" si="41"/>
        <v/>
      </c>
      <c r="AE710" s="92"/>
      <c r="AI710" s="26">
        <f>ROWS($AI$7:$AI709)</f>
        <v>703</v>
      </c>
      <c r="AJ710" s="85" t="str">
        <f>IF(OR($T710="",$G710=""),"",MAX($AJ$7:$AN709)+1)</f>
        <v/>
      </c>
      <c r="AK710" s="85" t="str">
        <f>IF(OR(V710="",$G710=""),"",MAX($AJ$7:$AN709,$AJ710:AJ710)+1)</f>
        <v/>
      </c>
      <c r="AL710" s="85" t="str">
        <f>IF(OR(X710="",$G710=""),"",MAX($AJ$7:$AN709,$AJ710:AK710)+1)</f>
        <v/>
      </c>
      <c r="AM710" s="85" t="str">
        <f>IF(OR(Z710="",$G710=""),"",MAX($AJ$7:$AN709,$AJ710:AL710)+1)</f>
        <v/>
      </c>
      <c r="AN710" s="85" t="str">
        <f>IF(OR(AB710="",$G710=""),"",MAX($AJ$7:$AN709,$AJ710:AM710)+1)</f>
        <v/>
      </c>
      <c r="AP710" s="85" t="str">
        <f>IF($G710="","",MAX($AP$7:$AP709)+1)</f>
        <v/>
      </c>
      <c r="AQ710" s="85" t="str">
        <f>IF($G710="","",IF($Q710="","",RANK($Q710,$Q$8:$Q$1000,1)+COUNTIFS($Q$8:$Q710,$Q710)-1))</f>
        <v/>
      </c>
      <c r="AR710" s="85" t="str">
        <f>IF($G710="","",IF($AW710="","",RANK($AW710,$AW$8:$AW$1000,1)+COUNTIFS($AW$8:$AW710,$AW710)-1))</f>
        <v/>
      </c>
      <c r="AS710" s="85" t="str">
        <f>IF($G710="","",IF($AX710="","",RANK($AX710,$AX$8:$AX$1000,1)+COUNTIFS($AX$8:$AX710,$AX710)-1))</f>
        <v/>
      </c>
      <c r="AU710" s="85" t="str">
        <f t="shared" si="42"/>
        <v/>
      </c>
      <c r="AW710" s="209" t="str">
        <f ca="1">IF($G710="","",IF($Q710="","",IF(AND($S710&lt;1,$Q710&lt;TODAY()),$Q710,"")))</f>
        <v/>
      </c>
      <c r="AX710" s="209" t="str">
        <f t="shared" ca="1" si="43"/>
        <v/>
      </c>
    </row>
    <row r="711" spans="1:50">
      <c r="A711" s="20" t="str">
        <f>IF('יעדים משרדיים ותקשובים'!$E$7="","",'יעדים משרדיים ותקשובים'!$E$7)</f>
        <v>משרד ראש הממשלה</v>
      </c>
      <c r="B711" s="20" t="str">
        <f>IF('יעדים משרדיים ותקשובים'!$I$9="","",'יעדים משרדיים ותקשובים'!$I$9)</f>
        <v>pmo</v>
      </c>
      <c r="C711" s="26">
        <f>ROWS($C$7:$C710)</f>
        <v>704</v>
      </c>
      <c r="D711" s="26" t="str">
        <f>IF(E711="","",INDEX('פעילויות המשרד'!$D$8:$D$150,MATCH(E711,'פעילויות המשרד'!$E$8:$E$150,0)))</f>
        <v/>
      </c>
      <c r="E711" s="17"/>
      <c r="F711" s="26" t="str">
        <f>IF(G711="","",COUNTIFS($D$8:$D711,$D711))</f>
        <v/>
      </c>
      <c r="G711" s="344" t="str">
        <f>IF(OR($E711="",$H711=""),"",IFERROR(CONCATENATE($D711,".",COUNTIFS($D$8:$D711,$D711)),"טעות בהזנה"))</f>
        <v/>
      </c>
      <c r="H711" s="99"/>
      <c r="I711" s="275" t="str">
        <f>IF($E711="","",IF($D711="","",INDEX('פעילויות המשרד'!G:G,MATCH($D711,'פעילויות המשרד'!$D:$D,0))))</f>
        <v/>
      </c>
      <c r="J711" s="275" t="str">
        <f>IF($E711="","",IF($D711="","",INDEX('פעילויות המשרד'!H:H,MATCH($D711,'פעילויות המשרד'!$D:$D,0))))</f>
        <v/>
      </c>
      <c r="K711" s="275" t="str">
        <f>IF($E711="","",IF($D711="","",INDEX('פעילויות המשרד'!K:K,MATCH($D711,'פעילויות המשרד'!$D:$D,0))))</f>
        <v/>
      </c>
      <c r="L711" s="275" t="str">
        <f>IF($E711="","",IF($D711="","",INDEX('פעילויות המשרד'!L:L,MATCH($D711,'פעילויות המשרד'!$D:$D,0))))</f>
        <v/>
      </c>
      <c r="M711" s="275" t="str">
        <f>IF($E711="","",IF($D711="","",INDEX('פעילויות המשרד'!X:X,MATCH($D711,'פעילויות המשרד'!$D:$D,0))))</f>
        <v/>
      </c>
      <c r="N711" s="102"/>
      <c r="O711" s="102"/>
      <c r="P711" s="100"/>
      <c r="Q711" s="100"/>
      <c r="R711" s="98"/>
      <c r="S711" s="101"/>
      <c r="T711" s="99"/>
      <c r="U711" s="103"/>
      <c r="V711" s="99"/>
      <c r="W711" s="103"/>
      <c r="X711" s="99"/>
      <c r="Y711" s="103"/>
      <c r="Z711" s="99"/>
      <c r="AA711" s="103"/>
      <c r="AB711" s="99"/>
      <c r="AC711" s="103"/>
      <c r="AD711" s="121" t="str">
        <f t="shared" si="41"/>
        <v/>
      </c>
      <c r="AE711" s="17"/>
      <c r="AI711" s="26">
        <f>ROWS($AI$7:$AI710)</f>
        <v>704</v>
      </c>
      <c r="AJ711" s="85" t="str">
        <f>IF(OR($T711="",$G711=""),"",MAX($AJ$7:$AN710)+1)</f>
        <v/>
      </c>
      <c r="AK711" s="85" t="str">
        <f>IF(OR(V711="",$G711=""),"",MAX($AJ$7:$AN710,$AJ711:AJ711)+1)</f>
        <v/>
      </c>
      <c r="AL711" s="85" t="str">
        <f>IF(OR(X711="",$G711=""),"",MAX($AJ$7:$AN710,$AJ711:AK711)+1)</f>
        <v/>
      </c>
      <c r="AM711" s="85" t="str">
        <f>IF(OR(Z711="",$G711=""),"",MAX($AJ$7:$AN710,$AJ711:AL711)+1)</f>
        <v/>
      </c>
      <c r="AN711" s="85" t="str">
        <f>IF(OR(AB711="",$G711=""),"",MAX($AJ$7:$AN710,$AJ711:AM711)+1)</f>
        <v/>
      </c>
      <c r="AP711" s="85" t="str">
        <f>IF($G711="","",MAX($AP$7:$AP710)+1)</f>
        <v/>
      </c>
      <c r="AQ711" s="85" t="str">
        <f>IF($G711="","",IF($Q711="","",RANK($Q711,$Q$8:$Q$1000,1)+COUNTIFS($Q$8:$Q711,$Q711)-1))</f>
        <v/>
      </c>
      <c r="AR711" s="85" t="str">
        <f>IF($G711="","",IF($AW711="","",RANK($AW711,$AW$8:$AW$1000,1)+COUNTIFS($AW$8:$AW711,$AW711)-1))</f>
        <v/>
      </c>
      <c r="AS711" s="85" t="str">
        <f>IF($G711="","",IF($AX711="","",RANK($AX711,$AX$8:$AX$1000,1)+COUNTIFS($AX$8:$AX711,$AX711)-1))</f>
        <v/>
      </c>
      <c r="AU711" s="85" t="str">
        <f t="shared" si="42"/>
        <v/>
      </c>
      <c r="AW711" s="209" t="str">
        <f ca="1">IF($G711="","",IF($Q711="","",IF(AND($S711&lt;1,$Q711&lt;TODAY()),$Q711,"")))</f>
        <v/>
      </c>
      <c r="AX711" s="209" t="str">
        <f t="shared" ca="1" si="43"/>
        <v/>
      </c>
    </row>
    <row r="712" spans="1:50">
      <c r="A712" s="20" t="str">
        <f>IF('יעדים משרדיים ותקשובים'!$E$7="","",'יעדים משרדיים ותקשובים'!$E$7)</f>
        <v>משרד ראש הממשלה</v>
      </c>
      <c r="B712" s="20" t="str">
        <f>IF('יעדים משרדיים ותקשובים'!$I$9="","",'יעדים משרדיים ותקשובים'!$I$9)</f>
        <v>pmo</v>
      </c>
      <c r="C712" s="26">
        <f>ROWS($C$7:$C711)</f>
        <v>705</v>
      </c>
      <c r="D712" s="26" t="str">
        <f>IF(E712="","",INDEX('פעילויות המשרד'!$D$8:$D$150,MATCH(E712,'פעילויות המשרד'!$E$8:$E$150,0)))</f>
        <v/>
      </c>
      <c r="E712" s="17"/>
      <c r="F712" s="26" t="str">
        <f>IF(G712="","",COUNTIFS($D$8:$D712,$D712))</f>
        <v/>
      </c>
      <c r="G712" s="344" t="str">
        <f>IF(OR($E712="",$H712=""),"",IFERROR(CONCATENATE($D712,".",COUNTIFS($D$8:$D712,$D712)),"טעות בהזנה"))</f>
        <v/>
      </c>
      <c r="H712" s="99"/>
      <c r="I712" s="275" t="str">
        <f>IF($E712="","",IF($D712="","",INDEX('פעילויות המשרד'!G:G,MATCH($D712,'פעילויות המשרד'!$D:$D,0))))</f>
        <v/>
      </c>
      <c r="J712" s="275" t="str">
        <f>IF($E712="","",IF($D712="","",INDEX('פעילויות המשרד'!H:H,MATCH($D712,'פעילויות המשרד'!$D:$D,0))))</f>
        <v/>
      </c>
      <c r="K712" s="275" t="str">
        <f>IF($E712="","",IF($D712="","",INDEX('פעילויות המשרד'!K:K,MATCH($D712,'פעילויות המשרד'!$D:$D,0))))</f>
        <v/>
      </c>
      <c r="L712" s="275" t="str">
        <f>IF($E712="","",IF($D712="","",INDEX('פעילויות המשרד'!L:L,MATCH($D712,'פעילויות המשרד'!$D:$D,0))))</f>
        <v/>
      </c>
      <c r="M712" s="275" t="str">
        <f>IF($E712="","",IF($D712="","",INDEX('פעילויות המשרד'!X:X,MATCH($D712,'פעילויות המשרד'!$D:$D,0))))</f>
        <v/>
      </c>
      <c r="N712" s="102"/>
      <c r="O712" s="102"/>
      <c r="P712" s="100"/>
      <c r="Q712" s="100"/>
      <c r="R712" s="98"/>
      <c r="S712" s="101"/>
      <c r="T712" s="99"/>
      <c r="U712" s="103"/>
      <c r="V712" s="99"/>
      <c r="W712" s="103"/>
      <c r="X712" s="99"/>
      <c r="Y712" s="103"/>
      <c r="Z712" s="99"/>
      <c r="AA712" s="103"/>
      <c r="AB712" s="99"/>
      <c r="AC712" s="103"/>
      <c r="AD712" s="121" t="str">
        <f t="shared" ref="AD712:AD775" si="45">IF($G712="","",IF(ISNUMBER(MATCH($U$3,$T712:$AC712,0)),"כן",""))</f>
        <v/>
      </c>
      <c r="AE712" s="17"/>
      <c r="AI712" s="26">
        <f>ROWS($AI$7:$AI711)</f>
        <v>705</v>
      </c>
      <c r="AJ712" s="85" t="str">
        <f>IF(OR($T712="",$G712=""),"",MAX($AJ$7:$AN711)+1)</f>
        <v/>
      </c>
      <c r="AK712" s="85" t="str">
        <f>IF(OR(V712="",$G712=""),"",MAX($AJ$7:$AN711,$AJ712:AJ712)+1)</f>
        <v/>
      </c>
      <c r="AL712" s="85" t="str">
        <f>IF(OR(X712="",$G712=""),"",MAX($AJ$7:$AN711,$AJ712:AK712)+1)</f>
        <v/>
      </c>
      <c r="AM712" s="85" t="str">
        <f>IF(OR(Z712="",$G712=""),"",MAX($AJ$7:$AN711,$AJ712:AL712)+1)</f>
        <v/>
      </c>
      <c r="AN712" s="85" t="str">
        <f>IF(OR(AB712="",$G712=""),"",MAX($AJ$7:$AN711,$AJ712:AM712)+1)</f>
        <v/>
      </c>
      <c r="AP712" s="85" t="str">
        <f>IF($G712="","",MAX($AP$7:$AP711)+1)</f>
        <v/>
      </c>
      <c r="AQ712" s="85" t="str">
        <f>IF($G712="","",IF($Q712="","",RANK($Q712,$Q$8:$Q$1000,1)+COUNTIFS($Q$8:$Q712,$Q712)-1))</f>
        <v/>
      </c>
      <c r="AR712" s="85" t="str">
        <f>IF($G712="","",IF($AW712="","",RANK($AW712,$AW$8:$AW$1000,1)+COUNTIFS($AW$8:$AW712,$AW712)-1))</f>
        <v/>
      </c>
      <c r="AS712" s="85" t="str">
        <f>IF($G712="","",IF($AX712="","",RANK($AX712,$AX$8:$AX$1000,1)+COUNTIFS($AX$8:$AX712,$AX712)-1))</f>
        <v/>
      </c>
      <c r="AU712" s="85" t="str">
        <f t="shared" ref="AU712:AU775" si="46">IF(INDEX($AP712:$AS712,,MATCH($AU$7,סינון_תוצרים,0))="","",INDEX($AP712:$AS712,,MATCH($AU$7,סינון_תוצרים,0)))</f>
        <v/>
      </c>
      <c r="AW712" s="209" t="str">
        <f ca="1">IF($G712="","",IF($Q712="","",IF(AND($S712&lt;1,$Q712&lt;TODAY()),$Q712,"")))</f>
        <v/>
      </c>
      <c r="AX712" s="209" t="str">
        <f t="shared" ca="1" si="43"/>
        <v/>
      </c>
    </row>
    <row r="713" spans="1:50">
      <c r="A713" s="20" t="str">
        <f>IF('יעדים משרדיים ותקשובים'!$E$7="","",'יעדים משרדיים ותקשובים'!$E$7)</f>
        <v>משרד ראש הממשלה</v>
      </c>
      <c r="B713" s="20" t="str">
        <f>IF('יעדים משרדיים ותקשובים'!$I$9="","",'יעדים משרדיים ותקשובים'!$I$9)</f>
        <v>pmo</v>
      </c>
      <c r="C713" s="26">
        <f>ROWS($C$7:$C712)</f>
        <v>706</v>
      </c>
      <c r="D713" s="26" t="str">
        <f>IF(E713="","",INDEX('פעילויות המשרד'!$D$8:$D$150,MATCH(E713,'פעילויות המשרד'!$E$8:$E$150,0)))</f>
        <v/>
      </c>
      <c r="E713" s="17"/>
      <c r="F713" s="26" t="str">
        <f>IF(G713="","",COUNTIFS($D$8:$D713,$D713))</f>
        <v/>
      </c>
      <c r="G713" s="344" t="str">
        <f>IF(OR($E713="",$H713=""),"",IFERROR(CONCATENATE($D713,".",COUNTIFS($D$8:$D713,$D713)),"טעות בהזנה"))</f>
        <v/>
      </c>
      <c r="H713" s="99"/>
      <c r="I713" s="275" t="str">
        <f>IF($E713="","",IF($D713="","",INDEX('פעילויות המשרד'!G:G,MATCH($D713,'פעילויות המשרד'!$D:$D,0))))</f>
        <v/>
      </c>
      <c r="J713" s="275" t="str">
        <f>IF($E713="","",IF($D713="","",INDEX('פעילויות המשרד'!H:H,MATCH($D713,'פעילויות המשרד'!$D:$D,0))))</f>
        <v/>
      </c>
      <c r="K713" s="275" t="str">
        <f>IF($E713="","",IF($D713="","",INDEX('פעילויות המשרד'!K:K,MATCH($D713,'פעילויות המשרד'!$D:$D,0))))</f>
        <v/>
      </c>
      <c r="L713" s="275" t="str">
        <f>IF($E713="","",IF($D713="","",INDEX('פעילויות המשרד'!L:L,MATCH($D713,'פעילויות המשרד'!$D:$D,0))))</f>
        <v/>
      </c>
      <c r="M713" s="275" t="str">
        <f>IF($E713="","",IF($D713="","",INDEX('פעילויות המשרד'!X:X,MATCH($D713,'פעילויות המשרד'!$D:$D,0))))</f>
        <v/>
      </c>
      <c r="N713" s="102"/>
      <c r="O713" s="102"/>
      <c r="P713" s="100"/>
      <c r="Q713" s="100"/>
      <c r="R713" s="98"/>
      <c r="S713" s="101"/>
      <c r="T713" s="99"/>
      <c r="U713" s="103"/>
      <c r="V713" s="99"/>
      <c r="W713" s="103"/>
      <c r="X713" s="99"/>
      <c r="Y713" s="103"/>
      <c r="Z713" s="99"/>
      <c r="AA713" s="103"/>
      <c r="AB713" s="99"/>
      <c r="AC713" s="103"/>
      <c r="AD713" s="121" t="str">
        <f t="shared" si="45"/>
        <v/>
      </c>
      <c r="AE713" s="17"/>
      <c r="AI713" s="26">
        <f>ROWS($AI$7:$AI712)</f>
        <v>706</v>
      </c>
      <c r="AJ713" s="85" t="str">
        <f>IF(OR($T713="",$G713=""),"",MAX($AJ$7:$AN712)+1)</f>
        <v/>
      </c>
      <c r="AK713" s="85" t="str">
        <f>IF(OR(V713="",$G713=""),"",MAX($AJ$7:$AN712,$AJ713:AJ713)+1)</f>
        <v/>
      </c>
      <c r="AL713" s="85" t="str">
        <f>IF(OR(X713="",$G713=""),"",MAX($AJ$7:$AN712,$AJ713:AK713)+1)</f>
        <v/>
      </c>
      <c r="AM713" s="85" t="str">
        <f>IF(OR(Z713="",$G713=""),"",MAX($AJ$7:$AN712,$AJ713:AL713)+1)</f>
        <v/>
      </c>
      <c r="AN713" s="85" t="str">
        <f>IF(OR(AB713="",$G713=""),"",MAX($AJ$7:$AN712,$AJ713:AM713)+1)</f>
        <v/>
      </c>
      <c r="AP713" s="85" t="str">
        <f>IF($G713="","",MAX($AP$7:$AP712)+1)</f>
        <v/>
      </c>
      <c r="AQ713" s="85" t="str">
        <f>IF($G713="","",IF($Q713="","",RANK($Q713,$Q$8:$Q$1000,1)+COUNTIFS($Q$8:$Q713,$Q713)-1))</f>
        <v/>
      </c>
      <c r="AR713" s="85" t="str">
        <f>IF($G713="","",IF($AW713="","",RANK($AW713,$AW$8:$AW$1000,1)+COUNTIFS($AW$8:$AW713,$AW713)-1))</f>
        <v/>
      </c>
      <c r="AS713" s="85" t="str">
        <f>IF($G713="","",IF($AX713="","",RANK($AX713,$AX$8:$AX$1000,1)+COUNTIFS($AX$8:$AX713,$AX713)-1))</f>
        <v/>
      </c>
      <c r="AU713" s="85" t="str">
        <f t="shared" si="46"/>
        <v/>
      </c>
      <c r="AW713" s="209" t="str">
        <f t="shared" ca="1" si="44"/>
        <v/>
      </c>
      <c r="AX713" s="209" t="str">
        <f t="shared" ref="AX713:AX776" ca="1" si="47">IF($G713="","",IF($P713="","",IF(AND(OR($S713="",$S713=0),$P713&lt;TODAY()),$P713,"")))</f>
        <v/>
      </c>
    </row>
    <row r="714" spans="1:50">
      <c r="A714" s="20" t="str">
        <f>IF('יעדים משרדיים ותקשובים'!$E$7="","",'יעדים משרדיים ותקשובים'!$E$7)</f>
        <v>משרד ראש הממשלה</v>
      </c>
      <c r="B714" s="20" t="str">
        <f>IF('יעדים משרדיים ותקשובים'!$I$9="","",'יעדים משרדיים ותקשובים'!$I$9)</f>
        <v>pmo</v>
      </c>
      <c r="C714" s="26">
        <f>ROWS($C$7:$C713)</f>
        <v>707</v>
      </c>
      <c r="D714" s="26" t="str">
        <f>IF(E714="","",INDEX('פעילויות המשרד'!$D$8:$D$150,MATCH(E714,'פעילויות המשרד'!$E$8:$E$150,0)))</f>
        <v/>
      </c>
      <c r="E714" s="17"/>
      <c r="F714" s="26" t="str">
        <f>IF(G714="","",COUNTIFS($D$8:$D714,$D714))</f>
        <v/>
      </c>
      <c r="G714" s="344" t="str">
        <f>IF(OR($E714="",$H714=""),"",IFERROR(CONCATENATE($D714,".",COUNTIFS($D$8:$D714,$D714)),"טעות בהזנה"))</f>
        <v/>
      </c>
      <c r="H714" s="99"/>
      <c r="I714" s="275" t="str">
        <f>IF($E714="","",IF($D714="","",INDEX('פעילויות המשרד'!G:G,MATCH($D714,'פעילויות המשרד'!$D:$D,0))))</f>
        <v/>
      </c>
      <c r="J714" s="275" t="str">
        <f>IF($E714="","",IF($D714="","",INDEX('פעילויות המשרד'!H:H,MATCH($D714,'פעילויות המשרד'!$D:$D,0))))</f>
        <v/>
      </c>
      <c r="K714" s="275" t="str">
        <f>IF($E714="","",IF($D714="","",INDEX('פעילויות המשרד'!K:K,MATCH($D714,'פעילויות המשרד'!$D:$D,0))))</f>
        <v/>
      </c>
      <c r="L714" s="275" t="str">
        <f>IF($E714="","",IF($D714="","",INDEX('פעילויות המשרד'!L:L,MATCH($D714,'פעילויות המשרד'!$D:$D,0))))</f>
        <v/>
      </c>
      <c r="M714" s="275" t="str">
        <f>IF($E714="","",IF($D714="","",INDEX('פעילויות המשרד'!X:X,MATCH($D714,'פעילויות המשרד'!$D:$D,0))))</f>
        <v/>
      </c>
      <c r="N714" s="102"/>
      <c r="O714" s="102"/>
      <c r="P714" s="100"/>
      <c r="Q714" s="100"/>
      <c r="R714" s="98"/>
      <c r="S714" s="101"/>
      <c r="T714" s="99"/>
      <c r="U714" s="103"/>
      <c r="V714" s="99"/>
      <c r="W714" s="103"/>
      <c r="X714" s="99"/>
      <c r="Y714" s="103"/>
      <c r="Z714" s="99"/>
      <c r="AA714" s="103"/>
      <c r="AB714" s="99"/>
      <c r="AC714" s="103"/>
      <c r="AD714" s="121" t="str">
        <f t="shared" si="45"/>
        <v/>
      </c>
      <c r="AE714" s="17"/>
      <c r="AI714" s="26">
        <f>ROWS($AI$7:$AI713)</f>
        <v>707</v>
      </c>
      <c r="AJ714" s="85" t="str">
        <f>IF(OR($T714="",$G714=""),"",MAX($AJ$7:$AN713)+1)</f>
        <v/>
      </c>
      <c r="AK714" s="85" t="str">
        <f>IF(OR(V714="",$G714=""),"",MAX($AJ$7:$AN713,$AJ714:AJ714)+1)</f>
        <v/>
      </c>
      <c r="AL714" s="85" t="str">
        <f>IF(OR(X714="",$G714=""),"",MAX($AJ$7:$AN713,$AJ714:AK714)+1)</f>
        <v/>
      </c>
      <c r="AM714" s="85" t="str">
        <f>IF(OR(Z714="",$G714=""),"",MAX($AJ$7:$AN713,$AJ714:AL714)+1)</f>
        <v/>
      </c>
      <c r="AN714" s="85" t="str">
        <f>IF(OR(AB714="",$G714=""),"",MAX($AJ$7:$AN713,$AJ714:AM714)+1)</f>
        <v/>
      </c>
      <c r="AP714" s="85" t="str">
        <f>IF($G714="","",MAX($AP$7:$AP713)+1)</f>
        <v/>
      </c>
      <c r="AQ714" s="85" t="str">
        <f>IF($G714="","",IF($Q714="","",RANK($Q714,$Q$8:$Q$1000,1)+COUNTIFS($Q$8:$Q714,$Q714)-1))</f>
        <v/>
      </c>
      <c r="AR714" s="85" t="str">
        <f>IF($G714="","",IF($AW714="","",RANK($AW714,$AW$8:$AW$1000,1)+COUNTIFS($AW$8:$AW714,$AW714)-1))</f>
        <v/>
      </c>
      <c r="AS714" s="85" t="str">
        <f>IF($G714="","",IF($AX714="","",RANK($AX714,$AX$8:$AX$1000,1)+COUNTIFS($AX$8:$AX714,$AX714)-1))</f>
        <v/>
      </c>
      <c r="AU714" s="85" t="str">
        <f t="shared" si="46"/>
        <v/>
      </c>
      <c r="AW714" s="209" t="str">
        <f t="shared" ca="1" si="44"/>
        <v/>
      </c>
      <c r="AX714" s="209" t="str">
        <f t="shared" ca="1" si="47"/>
        <v/>
      </c>
    </row>
    <row r="715" spans="1:50">
      <c r="A715" s="20" t="str">
        <f>IF('יעדים משרדיים ותקשובים'!$E$7="","",'יעדים משרדיים ותקשובים'!$E$7)</f>
        <v>משרד ראש הממשלה</v>
      </c>
      <c r="B715" s="20" t="str">
        <f>IF('יעדים משרדיים ותקשובים'!$I$9="","",'יעדים משרדיים ותקשובים'!$I$9)</f>
        <v>pmo</v>
      </c>
      <c r="C715" s="26">
        <f>ROWS($C$7:$C714)</f>
        <v>708</v>
      </c>
      <c r="D715" s="26" t="str">
        <f>IF(E715="","",INDEX('פעילויות המשרד'!$D$8:$D$150,MATCH(E715,'פעילויות המשרד'!$E$8:$E$150,0)))</f>
        <v/>
      </c>
      <c r="E715" s="17"/>
      <c r="F715" s="26" t="str">
        <f>IF(G715="","",COUNTIFS($D$8:$D715,$D715))</f>
        <v/>
      </c>
      <c r="G715" s="344" t="str">
        <f>IF(OR($E715="",$H715=""),"",IFERROR(CONCATENATE($D715,".",COUNTIFS($D$8:$D715,$D715)),"טעות בהזנה"))</f>
        <v/>
      </c>
      <c r="H715" s="99"/>
      <c r="I715" s="275" t="str">
        <f>IF($E715="","",IF($D715="","",INDEX('פעילויות המשרד'!G:G,MATCH($D715,'פעילויות המשרד'!$D:$D,0))))</f>
        <v/>
      </c>
      <c r="J715" s="275" t="str">
        <f>IF($E715="","",IF($D715="","",INDEX('פעילויות המשרד'!H:H,MATCH($D715,'פעילויות המשרד'!$D:$D,0))))</f>
        <v/>
      </c>
      <c r="K715" s="275" t="str">
        <f>IF($E715="","",IF($D715="","",INDEX('פעילויות המשרד'!K:K,MATCH($D715,'פעילויות המשרד'!$D:$D,0))))</f>
        <v/>
      </c>
      <c r="L715" s="275" t="str">
        <f>IF($E715="","",IF($D715="","",INDEX('פעילויות המשרד'!L:L,MATCH($D715,'פעילויות המשרד'!$D:$D,0))))</f>
        <v/>
      </c>
      <c r="M715" s="275" t="str">
        <f>IF($E715="","",IF($D715="","",INDEX('פעילויות המשרד'!X:X,MATCH($D715,'פעילויות המשרד'!$D:$D,0))))</f>
        <v/>
      </c>
      <c r="N715" s="102"/>
      <c r="O715" s="102"/>
      <c r="P715" s="100"/>
      <c r="Q715" s="100"/>
      <c r="R715" s="98"/>
      <c r="S715" s="101"/>
      <c r="T715" s="99"/>
      <c r="U715" s="103"/>
      <c r="V715" s="99"/>
      <c r="W715" s="103"/>
      <c r="X715" s="99"/>
      <c r="Y715" s="103"/>
      <c r="Z715" s="99"/>
      <c r="AA715" s="103"/>
      <c r="AB715" s="99"/>
      <c r="AC715" s="103"/>
      <c r="AD715" s="121" t="str">
        <f t="shared" si="45"/>
        <v/>
      </c>
      <c r="AE715" s="17"/>
      <c r="AI715" s="26">
        <f>ROWS($AI$7:$AI714)</f>
        <v>708</v>
      </c>
      <c r="AJ715" s="85" t="str">
        <f>IF(OR($T715="",$G715=""),"",MAX($AJ$7:$AN714)+1)</f>
        <v/>
      </c>
      <c r="AK715" s="85" t="str">
        <f>IF(OR(V715="",$G715=""),"",MAX($AJ$7:$AN714,$AJ715:AJ715)+1)</f>
        <v/>
      </c>
      <c r="AL715" s="85" t="str">
        <f>IF(OR(X715="",$G715=""),"",MAX($AJ$7:$AN714,$AJ715:AK715)+1)</f>
        <v/>
      </c>
      <c r="AM715" s="85" t="str">
        <f>IF(OR(Z715="",$G715=""),"",MAX($AJ$7:$AN714,$AJ715:AL715)+1)</f>
        <v/>
      </c>
      <c r="AN715" s="85" t="str">
        <f>IF(OR(AB715="",$G715=""),"",MAX($AJ$7:$AN714,$AJ715:AM715)+1)</f>
        <v/>
      </c>
      <c r="AP715" s="85" t="str">
        <f>IF($G715="","",MAX($AP$7:$AP714)+1)</f>
        <v/>
      </c>
      <c r="AQ715" s="85" t="str">
        <f>IF($G715="","",IF($Q715="","",RANK($Q715,$Q$8:$Q$1000,1)+COUNTIFS($Q$8:$Q715,$Q715)-1))</f>
        <v/>
      </c>
      <c r="AR715" s="85" t="str">
        <f>IF($G715="","",IF($AW715="","",RANK($AW715,$AW$8:$AW$1000,1)+COUNTIFS($AW$8:$AW715,$AW715)-1))</f>
        <v/>
      </c>
      <c r="AS715" s="85" t="str">
        <f>IF($G715="","",IF($AX715="","",RANK($AX715,$AX$8:$AX$1000,1)+COUNTIFS($AX$8:$AX715,$AX715)-1))</f>
        <v/>
      </c>
      <c r="AU715" s="85" t="str">
        <f t="shared" si="46"/>
        <v/>
      </c>
      <c r="AW715" s="209" t="str">
        <f t="shared" ca="1" si="44"/>
        <v/>
      </c>
      <c r="AX715" s="209" t="str">
        <f t="shared" ca="1" si="47"/>
        <v/>
      </c>
    </row>
    <row r="716" spans="1:50">
      <c r="A716" s="20" t="str">
        <f>IF('יעדים משרדיים ותקשובים'!$E$7="","",'יעדים משרדיים ותקשובים'!$E$7)</f>
        <v>משרד ראש הממשלה</v>
      </c>
      <c r="B716" s="20" t="str">
        <f>IF('יעדים משרדיים ותקשובים'!$I$9="","",'יעדים משרדיים ותקשובים'!$I$9)</f>
        <v>pmo</v>
      </c>
      <c r="C716" s="26">
        <f>ROWS($C$7:$C715)</f>
        <v>709</v>
      </c>
      <c r="D716" s="26" t="str">
        <f>IF(E716="","",INDEX('פעילויות המשרד'!$D$8:$D$150,MATCH(E716,'פעילויות המשרד'!$E$8:$E$150,0)))</f>
        <v/>
      </c>
      <c r="E716" s="17"/>
      <c r="F716" s="26" t="str">
        <f>IF(G716="","",COUNTIFS($D$8:$D716,$D716))</f>
        <v/>
      </c>
      <c r="G716" s="344" t="str">
        <f>IF(OR($E716="",$H716=""),"",IFERROR(CONCATENATE($D716,".",COUNTIFS($D$8:$D716,$D716)),"טעות בהזנה"))</f>
        <v/>
      </c>
      <c r="H716" s="99"/>
      <c r="I716" s="275" t="str">
        <f>IF($E716="","",IF($D716="","",INDEX('פעילויות המשרד'!G:G,MATCH($D716,'פעילויות המשרד'!$D:$D,0))))</f>
        <v/>
      </c>
      <c r="J716" s="275" t="str">
        <f>IF($E716="","",IF($D716="","",INDEX('פעילויות המשרד'!H:H,MATCH($D716,'פעילויות המשרד'!$D:$D,0))))</f>
        <v/>
      </c>
      <c r="K716" s="275" t="str">
        <f>IF($E716="","",IF($D716="","",INDEX('פעילויות המשרד'!K:K,MATCH($D716,'פעילויות המשרד'!$D:$D,0))))</f>
        <v/>
      </c>
      <c r="L716" s="275" t="str">
        <f>IF($E716="","",IF($D716="","",INDEX('פעילויות המשרד'!L:L,MATCH($D716,'פעילויות המשרד'!$D:$D,0))))</f>
        <v/>
      </c>
      <c r="M716" s="275" t="str">
        <f>IF($E716="","",IF($D716="","",INDEX('פעילויות המשרד'!X:X,MATCH($D716,'פעילויות המשרד'!$D:$D,0))))</f>
        <v/>
      </c>
      <c r="N716" s="102"/>
      <c r="O716" s="102"/>
      <c r="P716" s="100"/>
      <c r="Q716" s="100"/>
      <c r="R716" s="98"/>
      <c r="S716" s="101"/>
      <c r="T716" s="99"/>
      <c r="U716" s="103"/>
      <c r="V716" s="99"/>
      <c r="W716" s="103"/>
      <c r="X716" s="99"/>
      <c r="Y716" s="103"/>
      <c r="Z716" s="99"/>
      <c r="AA716" s="103"/>
      <c r="AB716" s="99"/>
      <c r="AC716" s="103"/>
      <c r="AD716" s="121" t="str">
        <f t="shared" si="45"/>
        <v/>
      </c>
      <c r="AE716" s="17"/>
      <c r="AI716" s="26">
        <f>ROWS($AI$7:$AI715)</f>
        <v>709</v>
      </c>
      <c r="AJ716" s="85" t="str">
        <f>IF(OR($T716="",$G716=""),"",MAX($AJ$7:$AN715)+1)</f>
        <v/>
      </c>
      <c r="AK716" s="85" t="str">
        <f>IF(OR(V716="",$G716=""),"",MAX($AJ$7:$AN715,$AJ716:AJ716)+1)</f>
        <v/>
      </c>
      <c r="AL716" s="85" t="str">
        <f>IF(OR(X716="",$G716=""),"",MAX($AJ$7:$AN715,$AJ716:AK716)+1)</f>
        <v/>
      </c>
      <c r="AM716" s="85" t="str">
        <f>IF(OR(Z716="",$G716=""),"",MAX($AJ$7:$AN715,$AJ716:AL716)+1)</f>
        <v/>
      </c>
      <c r="AN716" s="85" t="str">
        <f>IF(OR(AB716="",$G716=""),"",MAX($AJ$7:$AN715,$AJ716:AM716)+1)</f>
        <v/>
      </c>
      <c r="AP716" s="85" t="str">
        <f>IF($G716="","",MAX($AP$7:$AP715)+1)</f>
        <v/>
      </c>
      <c r="AQ716" s="85" t="str">
        <f>IF($G716="","",IF($Q716="","",RANK($Q716,$Q$8:$Q$1000,1)+COUNTIFS($Q$8:$Q716,$Q716)-1))</f>
        <v/>
      </c>
      <c r="AR716" s="85" t="str">
        <f>IF($G716="","",IF($AW716="","",RANK($AW716,$AW$8:$AW$1000,1)+COUNTIFS($AW$8:$AW716,$AW716)-1))</f>
        <v/>
      </c>
      <c r="AS716" s="85" t="str">
        <f>IF($G716="","",IF($AX716="","",RANK($AX716,$AX$8:$AX$1000,1)+COUNTIFS($AX$8:$AX716,$AX716)-1))</f>
        <v/>
      </c>
      <c r="AU716" s="85" t="str">
        <f t="shared" si="46"/>
        <v/>
      </c>
      <c r="AW716" s="209" t="str">
        <f t="shared" ca="1" si="44"/>
        <v/>
      </c>
      <c r="AX716" s="209" t="str">
        <f t="shared" ca="1" si="47"/>
        <v/>
      </c>
    </row>
    <row r="717" spans="1:50">
      <c r="A717" s="20" t="str">
        <f>IF('יעדים משרדיים ותקשובים'!$E$7="","",'יעדים משרדיים ותקשובים'!$E$7)</f>
        <v>משרד ראש הממשלה</v>
      </c>
      <c r="B717" s="20" t="str">
        <f>IF('יעדים משרדיים ותקשובים'!$I$9="","",'יעדים משרדיים ותקשובים'!$I$9)</f>
        <v>pmo</v>
      </c>
      <c r="C717" s="26">
        <f>ROWS($C$7:$C716)</f>
        <v>710</v>
      </c>
      <c r="D717" s="26" t="str">
        <f>IF(E717="","",INDEX('פעילויות המשרד'!$D$8:$D$150,MATCH(E717,'פעילויות המשרד'!$E$8:$E$150,0)))</f>
        <v/>
      </c>
      <c r="E717" s="17"/>
      <c r="F717" s="26" t="str">
        <f>IF(G717="","",COUNTIFS($D$8:$D717,$D717))</f>
        <v/>
      </c>
      <c r="G717" s="344" t="str">
        <f>IF(OR($E717="",$H717=""),"",IFERROR(CONCATENATE($D717,".",COUNTIFS($D$8:$D717,$D717)),"טעות בהזנה"))</f>
        <v/>
      </c>
      <c r="H717" s="99"/>
      <c r="I717" s="275" t="str">
        <f>IF($E717="","",IF($D717="","",INDEX('פעילויות המשרד'!G:G,MATCH($D717,'פעילויות המשרד'!$D:$D,0))))</f>
        <v/>
      </c>
      <c r="J717" s="275" t="str">
        <f>IF($E717="","",IF($D717="","",INDEX('פעילויות המשרד'!H:H,MATCH($D717,'פעילויות המשרד'!$D:$D,0))))</f>
        <v/>
      </c>
      <c r="K717" s="275" t="str">
        <f>IF($E717="","",IF($D717="","",INDEX('פעילויות המשרד'!K:K,MATCH($D717,'פעילויות המשרד'!$D:$D,0))))</f>
        <v/>
      </c>
      <c r="L717" s="275" t="str">
        <f>IF($E717="","",IF($D717="","",INDEX('פעילויות המשרד'!L:L,MATCH($D717,'פעילויות המשרד'!$D:$D,0))))</f>
        <v/>
      </c>
      <c r="M717" s="275" t="str">
        <f>IF($E717="","",IF($D717="","",INDEX('פעילויות המשרד'!X:X,MATCH($D717,'פעילויות המשרד'!$D:$D,0))))</f>
        <v/>
      </c>
      <c r="N717" s="102"/>
      <c r="O717" s="102"/>
      <c r="P717" s="100"/>
      <c r="Q717" s="100"/>
      <c r="R717" s="98"/>
      <c r="S717" s="101"/>
      <c r="T717" s="99"/>
      <c r="U717" s="103"/>
      <c r="V717" s="99"/>
      <c r="W717" s="103"/>
      <c r="X717" s="99"/>
      <c r="Y717" s="103"/>
      <c r="Z717" s="99"/>
      <c r="AA717" s="103"/>
      <c r="AB717" s="99"/>
      <c r="AC717" s="103"/>
      <c r="AD717" s="121" t="str">
        <f t="shared" si="45"/>
        <v/>
      </c>
      <c r="AE717" s="17"/>
      <c r="AI717" s="26">
        <f>ROWS($AI$7:$AI716)</f>
        <v>710</v>
      </c>
      <c r="AJ717" s="85" t="str">
        <f>IF(OR($T717="",$G717=""),"",MAX($AJ$7:$AN716)+1)</f>
        <v/>
      </c>
      <c r="AK717" s="85" t="str">
        <f>IF(OR(V717="",$G717=""),"",MAX($AJ$7:$AN716,$AJ717:AJ717)+1)</f>
        <v/>
      </c>
      <c r="AL717" s="85" t="str">
        <f>IF(OR(X717="",$G717=""),"",MAX($AJ$7:$AN716,$AJ717:AK717)+1)</f>
        <v/>
      </c>
      <c r="AM717" s="85" t="str">
        <f>IF(OR(Z717="",$G717=""),"",MAX($AJ$7:$AN716,$AJ717:AL717)+1)</f>
        <v/>
      </c>
      <c r="AN717" s="85" t="str">
        <f>IF(OR(AB717="",$G717=""),"",MAX($AJ$7:$AN716,$AJ717:AM717)+1)</f>
        <v/>
      </c>
      <c r="AP717" s="85" t="str">
        <f>IF($G717="","",MAX($AP$7:$AP716)+1)</f>
        <v/>
      </c>
      <c r="AQ717" s="85" t="str">
        <f>IF($G717="","",IF($Q717="","",RANK($Q717,$Q$8:$Q$1000,1)+COUNTIFS($Q$8:$Q717,$Q717)-1))</f>
        <v/>
      </c>
      <c r="AR717" s="85" t="str">
        <f>IF($G717="","",IF($AW717="","",RANK($AW717,$AW$8:$AW$1000,1)+COUNTIFS($AW$8:$AW717,$AW717)-1))</f>
        <v/>
      </c>
      <c r="AS717" s="85" t="str">
        <f>IF($G717="","",IF($AX717="","",RANK($AX717,$AX$8:$AX$1000,1)+COUNTIFS($AX$8:$AX717,$AX717)-1))</f>
        <v/>
      </c>
      <c r="AU717" s="85" t="str">
        <f t="shared" si="46"/>
        <v/>
      </c>
      <c r="AW717" s="209" t="str">
        <f t="shared" ref="AW717:AW767" ca="1" si="48">IF($G717="","",IF($Q717="","",IF(AND($S717&lt;1,$Q727&gt;TODAY()),$Q717,"")))</f>
        <v/>
      </c>
      <c r="AX717" s="209" t="str">
        <f t="shared" ca="1" si="47"/>
        <v/>
      </c>
    </row>
    <row r="718" spans="1:50">
      <c r="A718" s="20" t="str">
        <f>IF('יעדים משרדיים ותקשובים'!$E$7="","",'יעדים משרדיים ותקשובים'!$E$7)</f>
        <v>משרד ראש הממשלה</v>
      </c>
      <c r="B718" s="20" t="str">
        <f>IF('יעדים משרדיים ותקשובים'!$I$9="","",'יעדים משרדיים ותקשובים'!$I$9)</f>
        <v>pmo</v>
      </c>
      <c r="C718" s="26">
        <f>ROWS($C$7:$C717)</f>
        <v>711</v>
      </c>
      <c r="D718" s="26" t="str">
        <f>IF(E718="","",INDEX('פעילויות המשרד'!$D$8:$D$150,MATCH(E718,'פעילויות המשרד'!$E$8:$E$150,0)))</f>
        <v/>
      </c>
      <c r="E718" s="17"/>
      <c r="F718" s="26" t="str">
        <f>IF(G718="","",COUNTIFS($D$8:$D718,$D718))</f>
        <v/>
      </c>
      <c r="G718" s="344" t="str">
        <f>IF(OR($E718="",$H718=""),"",IFERROR(CONCATENATE($D718,".",COUNTIFS($D$8:$D718,$D718)),"טעות בהזנה"))</f>
        <v/>
      </c>
      <c r="H718" s="99"/>
      <c r="I718" s="275" t="str">
        <f>IF($E718="","",IF($D718="","",INDEX('פעילויות המשרד'!G:G,MATCH($D718,'פעילויות המשרד'!$D:$D,0))))</f>
        <v/>
      </c>
      <c r="J718" s="275" t="str">
        <f>IF($E718="","",IF($D718="","",INDEX('פעילויות המשרד'!H:H,MATCH($D718,'פעילויות המשרד'!$D:$D,0))))</f>
        <v/>
      </c>
      <c r="K718" s="275" t="str">
        <f>IF($E718="","",IF($D718="","",INDEX('פעילויות המשרד'!K:K,MATCH($D718,'פעילויות המשרד'!$D:$D,0))))</f>
        <v/>
      </c>
      <c r="L718" s="275" t="str">
        <f>IF($E718="","",IF($D718="","",INDEX('פעילויות המשרד'!L:L,MATCH($D718,'פעילויות המשרד'!$D:$D,0))))</f>
        <v/>
      </c>
      <c r="M718" s="275" t="str">
        <f>IF($E718="","",IF($D718="","",INDEX('פעילויות המשרד'!X:X,MATCH($D718,'פעילויות המשרד'!$D:$D,0))))</f>
        <v/>
      </c>
      <c r="N718" s="99"/>
      <c r="O718" s="99"/>
      <c r="P718" s="100"/>
      <c r="Q718" s="100"/>
      <c r="R718" s="98"/>
      <c r="S718" s="101"/>
      <c r="T718" s="99"/>
      <c r="U718" s="103"/>
      <c r="V718" s="99"/>
      <c r="W718" s="103"/>
      <c r="X718" s="99"/>
      <c r="Y718" s="103"/>
      <c r="Z718" s="99"/>
      <c r="AA718" s="103"/>
      <c r="AB718" s="99"/>
      <c r="AC718" s="103"/>
      <c r="AD718" s="121" t="str">
        <f t="shared" si="45"/>
        <v/>
      </c>
      <c r="AE718" s="92"/>
      <c r="AI718" s="26">
        <f>ROWS($AI$7:$AI717)</f>
        <v>711</v>
      </c>
      <c r="AJ718" s="85" t="str">
        <f>IF(OR($T718="",$G718=""),"",MAX($AJ$7:$AN717)+1)</f>
        <v/>
      </c>
      <c r="AK718" s="85" t="str">
        <f>IF(OR(V718="",$G718=""),"",MAX($AJ$7:$AN717,$AJ718:AJ718)+1)</f>
        <v/>
      </c>
      <c r="AL718" s="85" t="str">
        <f>IF(OR(X718="",$G718=""),"",MAX($AJ$7:$AN717,$AJ718:AK718)+1)</f>
        <v/>
      </c>
      <c r="AM718" s="85" t="str">
        <f>IF(OR(Z718="",$G718=""),"",MAX($AJ$7:$AN717,$AJ718:AL718)+1)</f>
        <v/>
      </c>
      <c r="AN718" s="85" t="str">
        <f>IF(OR(AB718="",$G718=""),"",MAX($AJ$7:$AN717,$AJ718:AM718)+1)</f>
        <v/>
      </c>
      <c r="AP718" s="85" t="str">
        <f>IF($G718="","",MAX($AP$7:$AP717)+1)</f>
        <v/>
      </c>
      <c r="AQ718" s="85" t="str">
        <f>IF($G718="","",IF($Q718="","",RANK($Q718,$Q$8:$Q$1000,1)+COUNTIFS($Q$8:$Q718,$Q718)-1))</f>
        <v/>
      </c>
      <c r="AR718" s="85" t="str">
        <f>IF($G718="","",IF($AW718="","",RANK($AW718,$AW$8:$AW$1000,1)+COUNTIFS($AW$8:$AW718,$AW718)-1))</f>
        <v/>
      </c>
      <c r="AS718" s="85" t="str">
        <f>IF($G718="","",IF($AX718="","",RANK($AX718,$AX$8:$AX$1000,1)+COUNTIFS($AX$8:$AX718,$AX718)-1))</f>
        <v/>
      </c>
      <c r="AU718" s="85" t="str">
        <f t="shared" si="46"/>
        <v/>
      </c>
      <c r="AW718" s="209" t="str">
        <f ca="1">IF($G718="","",IF($Q718="","",IF(AND($S718&lt;1,$Q718&lt;TODAY()),$Q718,"")))</f>
        <v/>
      </c>
      <c r="AX718" s="209" t="str">
        <f t="shared" ca="1" si="47"/>
        <v/>
      </c>
    </row>
    <row r="719" spans="1:50">
      <c r="A719" s="20" t="str">
        <f>IF('יעדים משרדיים ותקשובים'!$E$7="","",'יעדים משרדיים ותקשובים'!$E$7)</f>
        <v>משרד ראש הממשלה</v>
      </c>
      <c r="B719" s="20" t="str">
        <f>IF('יעדים משרדיים ותקשובים'!$I$9="","",'יעדים משרדיים ותקשובים'!$I$9)</f>
        <v>pmo</v>
      </c>
      <c r="C719" s="26">
        <f>ROWS($C$7:$C718)</f>
        <v>712</v>
      </c>
      <c r="D719" s="26" t="str">
        <f>IF(E719="","",INDEX('פעילויות המשרד'!$D$8:$D$150,MATCH(E719,'פעילויות המשרד'!$E$8:$E$150,0)))</f>
        <v/>
      </c>
      <c r="E719" s="17"/>
      <c r="F719" s="26" t="str">
        <f>IF(G719="","",COUNTIFS($D$8:$D719,$D719))</f>
        <v/>
      </c>
      <c r="G719" s="344" t="str">
        <f>IF(OR($E719="",$H719=""),"",IFERROR(CONCATENATE($D719,".",COUNTIFS($D$8:$D719,$D719)),"טעות בהזנה"))</f>
        <v/>
      </c>
      <c r="H719" s="99"/>
      <c r="I719" s="275" t="str">
        <f>IF($E719="","",IF($D719="","",INDEX('פעילויות המשרד'!G:G,MATCH($D719,'פעילויות המשרד'!$D:$D,0))))</f>
        <v/>
      </c>
      <c r="J719" s="275" t="str">
        <f>IF($E719="","",IF($D719="","",INDEX('פעילויות המשרד'!H:H,MATCH($D719,'פעילויות המשרד'!$D:$D,0))))</f>
        <v/>
      </c>
      <c r="K719" s="275" t="str">
        <f>IF($E719="","",IF($D719="","",INDEX('פעילויות המשרד'!K:K,MATCH($D719,'פעילויות המשרד'!$D:$D,0))))</f>
        <v/>
      </c>
      <c r="L719" s="275" t="str">
        <f>IF($E719="","",IF($D719="","",INDEX('פעילויות המשרד'!L:L,MATCH($D719,'פעילויות המשרד'!$D:$D,0))))</f>
        <v/>
      </c>
      <c r="M719" s="275" t="str">
        <f>IF($E719="","",IF($D719="","",INDEX('פעילויות המשרד'!X:X,MATCH($D719,'פעילויות המשרד'!$D:$D,0))))</f>
        <v/>
      </c>
      <c r="N719" s="99"/>
      <c r="O719" s="99"/>
      <c r="P719" s="100"/>
      <c r="Q719" s="100"/>
      <c r="R719" s="98"/>
      <c r="S719" s="101"/>
      <c r="T719" s="99"/>
      <c r="U719" s="103"/>
      <c r="V719" s="99"/>
      <c r="W719" s="103"/>
      <c r="X719" s="99"/>
      <c r="Y719" s="103"/>
      <c r="Z719" s="99"/>
      <c r="AA719" s="103"/>
      <c r="AB719" s="99"/>
      <c r="AC719" s="103"/>
      <c r="AD719" s="121" t="str">
        <f t="shared" si="45"/>
        <v/>
      </c>
      <c r="AE719" s="92"/>
      <c r="AI719" s="26">
        <f>ROWS($AI$7:$AI718)</f>
        <v>712</v>
      </c>
      <c r="AJ719" s="85" t="str">
        <f>IF(OR($T719="",$G719=""),"",MAX($AJ$7:$AN718)+1)</f>
        <v/>
      </c>
      <c r="AK719" s="85" t="str">
        <f>IF(OR(V719="",$G719=""),"",MAX($AJ$7:$AN718,$AJ719:AJ719)+1)</f>
        <v/>
      </c>
      <c r="AL719" s="85" t="str">
        <f>IF(OR(X719="",$G719=""),"",MAX($AJ$7:$AN718,$AJ719:AK719)+1)</f>
        <v/>
      </c>
      <c r="AM719" s="85" t="str">
        <f>IF(OR(Z719="",$G719=""),"",MAX($AJ$7:$AN718,$AJ719:AL719)+1)</f>
        <v/>
      </c>
      <c r="AN719" s="85" t="str">
        <f>IF(OR(AB719="",$G719=""),"",MAX($AJ$7:$AN718,$AJ719:AM719)+1)</f>
        <v/>
      </c>
      <c r="AP719" s="85" t="str">
        <f>IF($G719="","",MAX($AP$7:$AP718)+1)</f>
        <v/>
      </c>
      <c r="AQ719" s="85" t="str">
        <f>IF($G719="","",IF($Q719="","",RANK($Q719,$Q$8:$Q$1000,1)+COUNTIFS($Q$8:$Q719,$Q719)-1))</f>
        <v/>
      </c>
      <c r="AR719" s="85" t="str">
        <f>IF($G719="","",IF($AW719="","",RANK($AW719,$AW$8:$AW$1000,1)+COUNTIFS($AW$8:$AW719,$AW719)-1))</f>
        <v/>
      </c>
      <c r="AS719" s="85" t="str">
        <f>IF($G719="","",IF($AX719="","",RANK($AX719,$AX$8:$AX$1000,1)+COUNTIFS($AX$8:$AX719,$AX719)-1))</f>
        <v/>
      </c>
      <c r="AU719" s="85" t="str">
        <f t="shared" si="46"/>
        <v/>
      </c>
      <c r="AW719" s="209" t="str">
        <f ca="1">IF($G719="","",IF($Q719="","",IF(AND($S719&lt;1,$Q719&lt;TODAY()),$Q719,"")))</f>
        <v/>
      </c>
      <c r="AX719" s="209" t="str">
        <f t="shared" ca="1" si="47"/>
        <v/>
      </c>
    </row>
    <row r="720" spans="1:50">
      <c r="A720" s="20" t="str">
        <f>IF('יעדים משרדיים ותקשובים'!$E$7="","",'יעדים משרדיים ותקשובים'!$E$7)</f>
        <v>משרד ראש הממשלה</v>
      </c>
      <c r="B720" s="20" t="str">
        <f>IF('יעדים משרדיים ותקשובים'!$I$9="","",'יעדים משרדיים ותקשובים'!$I$9)</f>
        <v>pmo</v>
      </c>
      <c r="C720" s="26">
        <f>ROWS($C$7:$C719)</f>
        <v>713</v>
      </c>
      <c r="D720" s="26" t="str">
        <f>IF(E720="","",INDEX('פעילויות המשרד'!$D$8:$D$150,MATCH(E720,'פעילויות המשרד'!$E$8:$E$150,0)))</f>
        <v/>
      </c>
      <c r="E720" s="17"/>
      <c r="F720" s="26" t="str">
        <f>IF(G720="","",COUNTIFS($D$8:$D720,$D720))</f>
        <v/>
      </c>
      <c r="G720" s="344" t="str">
        <f>IF(OR($E720="",$H720=""),"",IFERROR(CONCATENATE($D720,".",COUNTIFS($D$8:$D720,$D720)),"טעות בהזנה"))</f>
        <v/>
      </c>
      <c r="H720" s="99"/>
      <c r="I720" s="275" t="str">
        <f>IF($E720="","",IF($D720="","",INDEX('פעילויות המשרד'!G:G,MATCH($D720,'פעילויות המשרד'!$D:$D,0))))</f>
        <v/>
      </c>
      <c r="J720" s="275" t="str">
        <f>IF($E720="","",IF($D720="","",INDEX('פעילויות המשרד'!H:H,MATCH($D720,'פעילויות המשרד'!$D:$D,0))))</f>
        <v/>
      </c>
      <c r="K720" s="275" t="str">
        <f>IF($E720="","",IF($D720="","",INDEX('פעילויות המשרד'!K:K,MATCH($D720,'פעילויות המשרד'!$D:$D,0))))</f>
        <v/>
      </c>
      <c r="L720" s="275" t="str">
        <f>IF($E720="","",IF($D720="","",INDEX('פעילויות המשרד'!L:L,MATCH($D720,'פעילויות המשרד'!$D:$D,0))))</f>
        <v/>
      </c>
      <c r="M720" s="275" t="str">
        <f>IF($E720="","",IF($D720="","",INDEX('פעילויות המשרד'!X:X,MATCH($D720,'פעילויות המשרד'!$D:$D,0))))</f>
        <v/>
      </c>
      <c r="N720" s="99"/>
      <c r="O720" s="99"/>
      <c r="P720" s="100"/>
      <c r="Q720" s="100"/>
      <c r="R720" s="98"/>
      <c r="S720" s="101"/>
      <c r="T720" s="99"/>
      <c r="U720" s="103"/>
      <c r="V720" s="99"/>
      <c r="W720" s="103"/>
      <c r="X720" s="99"/>
      <c r="Y720" s="103"/>
      <c r="Z720" s="99"/>
      <c r="AA720" s="103"/>
      <c r="AB720" s="99"/>
      <c r="AC720" s="103"/>
      <c r="AD720" s="121" t="str">
        <f t="shared" si="45"/>
        <v/>
      </c>
      <c r="AE720" s="92"/>
      <c r="AI720" s="26">
        <f>ROWS($AI$7:$AI719)</f>
        <v>713</v>
      </c>
      <c r="AJ720" s="85" t="str">
        <f>IF(OR($T720="",$G720=""),"",MAX($AJ$7:$AN719)+1)</f>
        <v/>
      </c>
      <c r="AK720" s="85" t="str">
        <f>IF(OR(V720="",$G720=""),"",MAX($AJ$7:$AN719,$AJ720:AJ720)+1)</f>
        <v/>
      </c>
      <c r="AL720" s="85" t="str">
        <f>IF(OR(X720="",$G720=""),"",MAX($AJ$7:$AN719,$AJ720:AK720)+1)</f>
        <v/>
      </c>
      <c r="AM720" s="85" t="str">
        <f>IF(OR(Z720="",$G720=""),"",MAX($AJ$7:$AN719,$AJ720:AL720)+1)</f>
        <v/>
      </c>
      <c r="AN720" s="85" t="str">
        <f>IF(OR(AB720="",$G720=""),"",MAX($AJ$7:$AN719,$AJ720:AM720)+1)</f>
        <v/>
      </c>
      <c r="AP720" s="85" t="str">
        <f>IF($G720="","",MAX($AP$7:$AP719)+1)</f>
        <v/>
      </c>
      <c r="AQ720" s="85" t="str">
        <f>IF($G720="","",IF($Q720="","",RANK($Q720,$Q$8:$Q$1000,1)+COUNTIFS($Q$8:$Q720,$Q720)-1))</f>
        <v/>
      </c>
      <c r="AR720" s="85" t="str">
        <f>IF($G720="","",IF($AW720="","",RANK($AW720,$AW$8:$AW$1000,1)+COUNTIFS($AW$8:$AW720,$AW720)-1))</f>
        <v/>
      </c>
      <c r="AS720" s="85" t="str">
        <f>IF($G720="","",IF($AX720="","",RANK($AX720,$AX$8:$AX$1000,1)+COUNTIFS($AX$8:$AX720,$AX720)-1))</f>
        <v/>
      </c>
      <c r="AU720" s="85" t="str">
        <f t="shared" si="46"/>
        <v/>
      </c>
      <c r="AW720" s="209" t="str">
        <f ca="1">IF($G720="","",IF($Q720="","",IF(AND($S720&lt;1,$Q720&lt;TODAY()),$Q720,"")))</f>
        <v/>
      </c>
      <c r="AX720" s="209" t="str">
        <f t="shared" ca="1" si="47"/>
        <v/>
      </c>
    </row>
    <row r="721" spans="1:50">
      <c r="A721" s="20" t="str">
        <f>IF('יעדים משרדיים ותקשובים'!$E$7="","",'יעדים משרדיים ותקשובים'!$E$7)</f>
        <v>משרד ראש הממשלה</v>
      </c>
      <c r="B721" s="20" t="str">
        <f>IF('יעדים משרדיים ותקשובים'!$I$9="","",'יעדים משרדיים ותקשובים'!$I$9)</f>
        <v>pmo</v>
      </c>
      <c r="C721" s="26">
        <f>ROWS($C$7:$C720)</f>
        <v>714</v>
      </c>
      <c r="D721" s="26" t="str">
        <f>IF(E721="","",INDEX('פעילויות המשרד'!$D$8:$D$150,MATCH(E721,'פעילויות המשרד'!$E$8:$E$150,0)))</f>
        <v/>
      </c>
      <c r="E721" s="17"/>
      <c r="F721" s="26" t="str">
        <f>IF(G721="","",COUNTIFS($D$8:$D721,$D721))</f>
        <v/>
      </c>
      <c r="G721" s="344" t="str">
        <f>IF(OR($E721="",$H721=""),"",IFERROR(CONCATENATE($D721,".",COUNTIFS($D$8:$D721,$D721)),"טעות בהזנה"))</f>
        <v/>
      </c>
      <c r="H721" s="99"/>
      <c r="I721" s="275" t="str">
        <f>IF($E721="","",IF($D721="","",INDEX('פעילויות המשרד'!G:G,MATCH($D721,'פעילויות המשרד'!$D:$D,0))))</f>
        <v/>
      </c>
      <c r="J721" s="275" t="str">
        <f>IF($E721="","",IF($D721="","",INDEX('פעילויות המשרד'!H:H,MATCH($D721,'פעילויות המשרד'!$D:$D,0))))</f>
        <v/>
      </c>
      <c r="K721" s="275" t="str">
        <f>IF($E721="","",IF($D721="","",INDEX('פעילויות המשרד'!K:K,MATCH($D721,'פעילויות המשרד'!$D:$D,0))))</f>
        <v/>
      </c>
      <c r="L721" s="275" t="str">
        <f>IF($E721="","",IF($D721="","",INDEX('פעילויות המשרד'!L:L,MATCH($D721,'פעילויות המשרד'!$D:$D,0))))</f>
        <v/>
      </c>
      <c r="M721" s="275" t="str">
        <f>IF($E721="","",IF($D721="","",INDEX('פעילויות המשרד'!X:X,MATCH($D721,'פעילויות המשרד'!$D:$D,0))))</f>
        <v/>
      </c>
      <c r="N721" s="102"/>
      <c r="O721" s="102"/>
      <c r="P721" s="100"/>
      <c r="Q721" s="100"/>
      <c r="R721" s="98"/>
      <c r="S721" s="101"/>
      <c r="T721" s="99"/>
      <c r="U721" s="103"/>
      <c r="V721" s="99"/>
      <c r="W721" s="103"/>
      <c r="X721" s="99"/>
      <c r="Y721" s="103"/>
      <c r="Z721" s="99"/>
      <c r="AA721" s="103"/>
      <c r="AB721" s="99"/>
      <c r="AC721" s="103"/>
      <c r="AD721" s="121" t="str">
        <f t="shared" si="45"/>
        <v/>
      </c>
      <c r="AE721" s="17"/>
      <c r="AI721" s="26">
        <f>ROWS($AI$7:$AI720)</f>
        <v>714</v>
      </c>
      <c r="AJ721" s="85" t="str">
        <f>IF(OR($T721="",$G721=""),"",MAX($AJ$7:$AN720)+1)</f>
        <v/>
      </c>
      <c r="AK721" s="85" t="str">
        <f>IF(OR(V721="",$G721=""),"",MAX($AJ$7:$AN720,$AJ721:AJ721)+1)</f>
        <v/>
      </c>
      <c r="AL721" s="85" t="str">
        <f>IF(OR(X721="",$G721=""),"",MAX($AJ$7:$AN720,$AJ721:AK721)+1)</f>
        <v/>
      </c>
      <c r="AM721" s="85" t="str">
        <f>IF(OR(Z721="",$G721=""),"",MAX($AJ$7:$AN720,$AJ721:AL721)+1)</f>
        <v/>
      </c>
      <c r="AN721" s="85" t="str">
        <f>IF(OR(AB721="",$G721=""),"",MAX($AJ$7:$AN720,$AJ721:AM721)+1)</f>
        <v/>
      </c>
      <c r="AP721" s="85" t="str">
        <f>IF($G721="","",MAX($AP$7:$AP720)+1)</f>
        <v/>
      </c>
      <c r="AQ721" s="85" t="str">
        <f>IF($G721="","",IF($Q721="","",RANK($Q721,$Q$8:$Q$1000,1)+COUNTIFS($Q$8:$Q721,$Q721)-1))</f>
        <v/>
      </c>
      <c r="AR721" s="85" t="str">
        <f>IF($G721="","",IF($AW721="","",RANK($AW721,$AW$8:$AW$1000,1)+COUNTIFS($AW$8:$AW721,$AW721)-1))</f>
        <v/>
      </c>
      <c r="AS721" s="85" t="str">
        <f>IF($G721="","",IF($AX721="","",RANK($AX721,$AX$8:$AX$1000,1)+COUNTIFS($AX$8:$AX721,$AX721)-1))</f>
        <v/>
      </c>
      <c r="AU721" s="85" t="str">
        <f t="shared" si="46"/>
        <v/>
      </c>
      <c r="AW721" s="209" t="str">
        <f ca="1">IF($G721="","",IF($Q721="","",IF(AND($S721&lt;1,$Q721&lt;TODAY()),$Q721,"")))</f>
        <v/>
      </c>
      <c r="AX721" s="209" t="str">
        <f t="shared" ca="1" si="47"/>
        <v/>
      </c>
    </row>
    <row r="722" spans="1:50">
      <c r="A722" s="20" t="str">
        <f>IF('יעדים משרדיים ותקשובים'!$E$7="","",'יעדים משרדיים ותקשובים'!$E$7)</f>
        <v>משרד ראש הממשלה</v>
      </c>
      <c r="B722" s="20" t="str">
        <f>IF('יעדים משרדיים ותקשובים'!$I$9="","",'יעדים משרדיים ותקשובים'!$I$9)</f>
        <v>pmo</v>
      </c>
      <c r="C722" s="26">
        <f>ROWS($C$7:$C721)</f>
        <v>715</v>
      </c>
      <c r="D722" s="26" t="str">
        <f>IF(E722="","",INDEX('פעילויות המשרד'!$D$8:$D$150,MATCH(E722,'פעילויות המשרד'!$E$8:$E$150,0)))</f>
        <v/>
      </c>
      <c r="E722" s="17"/>
      <c r="F722" s="26" t="str">
        <f>IF(G722="","",COUNTIFS($D$8:$D722,$D722))</f>
        <v/>
      </c>
      <c r="G722" s="344" t="str">
        <f>IF(OR($E722="",$H722=""),"",IFERROR(CONCATENATE($D722,".",COUNTIFS($D$8:$D722,$D722)),"טעות בהזנה"))</f>
        <v/>
      </c>
      <c r="H722" s="99"/>
      <c r="I722" s="275" t="str">
        <f>IF($E722="","",IF($D722="","",INDEX('פעילויות המשרד'!G:G,MATCH($D722,'פעילויות המשרד'!$D:$D,0))))</f>
        <v/>
      </c>
      <c r="J722" s="275" t="str">
        <f>IF($E722="","",IF($D722="","",INDEX('פעילויות המשרד'!H:H,MATCH($D722,'פעילויות המשרד'!$D:$D,0))))</f>
        <v/>
      </c>
      <c r="K722" s="275" t="str">
        <f>IF($E722="","",IF($D722="","",INDEX('פעילויות המשרד'!K:K,MATCH($D722,'פעילויות המשרד'!$D:$D,0))))</f>
        <v/>
      </c>
      <c r="L722" s="275" t="str">
        <f>IF($E722="","",IF($D722="","",INDEX('פעילויות המשרד'!L:L,MATCH($D722,'פעילויות המשרד'!$D:$D,0))))</f>
        <v/>
      </c>
      <c r="M722" s="275" t="str">
        <f>IF($E722="","",IF($D722="","",INDEX('פעילויות המשרד'!X:X,MATCH($D722,'פעילויות המשרד'!$D:$D,0))))</f>
        <v/>
      </c>
      <c r="N722" s="102"/>
      <c r="O722" s="102"/>
      <c r="P722" s="100"/>
      <c r="Q722" s="100"/>
      <c r="R722" s="98"/>
      <c r="S722" s="101"/>
      <c r="T722" s="99"/>
      <c r="U722" s="103"/>
      <c r="V722" s="99"/>
      <c r="W722" s="103"/>
      <c r="X722" s="99"/>
      <c r="Y722" s="103"/>
      <c r="Z722" s="99"/>
      <c r="AA722" s="103"/>
      <c r="AB722" s="99"/>
      <c r="AC722" s="103"/>
      <c r="AD722" s="121" t="str">
        <f t="shared" si="45"/>
        <v/>
      </c>
      <c r="AE722" s="17"/>
      <c r="AI722" s="26">
        <f>ROWS($AI$7:$AI721)</f>
        <v>715</v>
      </c>
      <c r="AJ722" s="85" t="str">
        <f>IF(OR($T722="",$G722=""),"",MAX($AJ$7:$AN721)+1)</f>
        <v/>
      </c>
      <c r="AK722" s="85" t="str">
        <f>IF(OR(V722="",$G722=""),"",MAX($AJ$7:$AN721,$AJ722:AJ722)+1)</f>
        <v/>
      </c>
      <c r="AL722" s="85" t="str">
        <f>IF(OR(X722="",$G722=""),"",MAX($AJ$7:$AN721,$AJ722:AK722)+1)</f>
        <v/>
      </c>
      <c r="AM722" s="85" t="str">
        <f>IF(OR(Z722="",$G722=""),"",MAX($AJ$7:$AN721,$AJ722:AL722)+1)</f>
        <v/>
      </c>
      <c r="AN722" s="85" t="str">
        <f>IF(OR(AB722="",$G722=""),"",MAX($AJ$7:$AN721,$AJ722:AM722)+1)</f>
        <v/>
      </c>
      <c r="AP722" s="85" t="str">
        <f>IF($G722="","",MAX($AP$7:$AP721)+1)</f>
        <v/>
      </c>
      <c r="AQ722" s="85" t="str">
        <f>IF($G722="","",IF($Q722="","",RANK($Q722,$Q$8:$Q$1000,1)+COUNTIFS($Q$8:$Q722,$Q722)-1))</f>
        <v/>
      </c>
      <c r="AR722" s="85" t="str">
        <f>IF($G722="","",IF($AW722="","",RANK($AW722,$AW$8:$AW$1000,1)+COUNTIFS($AW$8:$AW722,$AW722)-1))</f>
        <v/>
      </c>
      <c r="AS722" s="85" t="str">
        <f>IF($G722="","",IF($AX722="","",RANK($AX722,$AX$8:$AX$1000,1)+COUNTIFS($AX$8:$AX722,$AX722)-1))</f>
        <v/>
      </c>
      <c r="AU722" s="85" t="str">
        <f t="shared" si="46"/>
        <v/>
      </c>
      <c r="AW722" s="209" t="str">
        <f ca="1">IF($G722="","",IF($Q722="","",IF(AND($S722&lt;1,$Q722&lt;TODAY()),$Q722,"")))</f>
        <v/>
      </c>
      <c r="AX722" s="209" t="str">
        <f t="shared" ca="1" si="47"/>
        <v/>
      </c>
    </row>
    <row r="723" spans="1:50">
      <c r="A723" s="20" t="str">
        <f>IF('יעדים משרדיים ותקשובים'!$E$7="","",'יעדים משרדיים ותקשובים'!$E$7)</f>
        <v>משרד ראש הממשלה</v>
      </c>
      <c r="B723" s="20" t="str">
        <f>IF('יעדים משרדיים ותקשובים'!$I$9="","",'יעדים משרדיים ותקשובים'!$I$9)</f>
        <v>pmo</v>
      </c>
      <c r="C723" s="26">
        <f>ROWS($C$7:$C722)</f>
        <v>716</v>
      </c>
      <c r="D723" s="26" t="str">
        <f>IF(E723="","",INDEX('פעילויות המשרד'!$D$8:$D$150,MATCH(E723,'פעילויות המשרד'!$E$8:$E$150,0)))</f>
        <v/>
      </c>
      <c r="E723" s="17"/>
      <c r="F723" s="26" t="str">
        <f>IF(G723="","",COUNTIFS($D$8:$D723,$D723))</f>
        <v/>
      </c>
      <c r="G723" s="344" t="str">
        <f>IF(OR($E723="",$H723=""),"",IFERROR(CONCATENATE($D723,".",COUNTIFS($D$8:$D723,$D723)),"טעות בהזנה"))</f>
        <v/>
      </c>
      <c r="H723" s="99"/>
      <c r="I723" s="275" t="str">
        <f>IF($E723="","",IF($D723="","",INDEX('פעילויות המשרד'!G:G,MATCH($D723,'פעילויות המשרד'!$D:$D,0))))</f>
        <v/>
      </c>
      <c r="J723" s="275" t="str">
        <f>IF($E723="","",IF($D723="","",INDEX('פעילויות המשרד'!H:H,MATCH($D723,'פעילויות המשרד'!$D:$D,0))))</f>
        <v/>
      </c>
      <c r="K723" s="275" t="str">
        <f>IF($E723="","",IF($D723="","",INDEX('פעילויות המשרד'!K:K,MATCH($D723,'פעילויות המשרד'!$D:$D,0))))</f>
        <v/>
      </c>
      <c r="L723" s="275" t="str">
        <f>IF($E723="","",IF($D723="","",INDEX('פעילויות המשרד'!L:L,MATCH($D723,'פעילויות המשרד'!$D:$D,0))))</f>
        <v/>
      </c>
      <c r="M723" s="275" t="str">
        <f>IF($E723="","",IF($D723="","",INDEX('פעילויות המשרד'!X:X,MATCH($D723,'פעילויות המשרד'!$D:$D,0))))</f>
        <v/>
      </c>
      <c r="N723" s="102"/>
      <c r="O723" s="102"/>
      <c r="P723" s="100"/>
      <c r="Q723" s="100"/>
      <c r="R723" s="98"/>
      <c r="S723" s="101"/>
      <c r="T723" s="99"/>
      <c r="U723" s="103"/>
      <c r="V723" s="99"/>
      <c r="W723" s="103"/>
      <c r="X723" s="99"/>
      <c r="Y723" s="103"/>
      <c r="Z723" s="99"/>
      <c r="AA723" s="103"/>
      <c r="AB723" s="99"/>
      <c r="AC723" s="103"/>
      <c r="AD723" s="121" t="str">
        <f t="shared" si="45"/>
        <v/>
      </c>
      <c r="AE723" s="17"/>
      <c r="AI723" s="26">
        <f>ROWS($AI$7:$AI722)</f>
        <v>716</v>
      </c>
      <c r="AJ723" s="85" t="str">
        <f>IF(OR($T723="",$G723=""),"",MAX($AJ$7:$AN722)+1)</f>
        <v/>
      </c>
      <c r="AK723" s="85" t="str">
        <f>IF(OR(V723="",$G723=""),"",MAX($AJ$7:$AN722,$AJ723:AJ723)+1)</f>
        <v/>
      </c>
      <c r="AL723" s="85" t="str">
        <f>IF(OR(X723="",$G723=""),"",MAX($AJ$7:$AN722,$AJ723:AK723)+1)</f>
        <v/>
      </c>
      <c r="AM723" s="85" t="str">
        <f>IF(OR(Z723="",$G723=""),"",MAX($AJ$7:$AN722,$AJ723:AL723)+1)</f>
        <v/>
      </c>
      <c r="AN723" s="85" t="str">
        <f>IF(OR(AB723="",$G723=""),"",MAX($AJ$7:$AN722,$AJ723:AM723)+1)</f>
        <v/>
      </c>
      <c r="AP723" s="85" t="str">
        <f>IF($G723="","",MAX($AP$7:$AP722)+1)</f>
        <v/>
      </c>
      <c r="AQ723" s="85" t="str">
        <f>IF($G723="","",IF($Q723="","",RANK($Q723,$Q$8:$Q$1000,1)+COUNTIFS($Q$8:$Q723,$Q723)-1))</f>
        <v/>
      </c>
      <c r="AR723" s="85" t="str">
        <f>IF($G723="","",IF($AW723="","",RANK($AW723,$AW$8:$AW$1000,1)+COUNTIFS($AW$8:$AW723,$AW723)-1))</f>
        <v/>
      </c>
      <c r="AS723" s="85" t="str">
        <f>IF($G723="","",IF($AX723="","",RANK($AX723,$AX$8:$AX$1000,1)+COUNTIFS($AX$8:$AX723,$AX723)-1))</f>
        <v/>
      </c>
      <c r="AU723" s="85" t="str">
        <f t="shared" si="46"/>
        <v/>
      </c>
      <c r="AW723" s="209" t="str">
        <f t="shared" ca="1" si="48"/>
        <v/>
      </c>
      <c r="AX723" s="209" t="str">
        <f t="shared" ca="1" si="47"/>
        <v/>
      </c>
    </row>
    <row r="724" spans="1:50">
      <c r="A724" s="20" t="str">
        <f>IF('יעדים משרדיים ותקשובים'!$E$7="","",'יעדים משרדיים ותקשובים'!$E$7)</f>
        <v>משרד ראש הממשלה</v>
      </c>
      <c r="B724" s="20" t="str">
        <f>IF('יעדים משרדיים ותקשובים'!$I$9="","",'יעדים משרדיים ותקשובים'!$I$9)</f>
        <v>pmo</v>
      </c>
      <c r="C724" s="26">
        <f>ROWS($C$7:$C723)</f>
        <v>717</v>
      </c>
      <c r="D724" s="26" t="str">
        <f>IF(E724="","",INDEX('פעילויות המשרד'!$D$8:$D$150,MATCH(E724,'פעילויות המשרד'!$E$8:$E$150,0)))</f>
        <v/>
      </c>
      <c r="E724" s="17"/>
      <c r="F724" s="26" t="str">
        <f>IF(G724="","",COUNTIFS($D$8:$D724,$D724))</f>
        <v/>
      </c>
      <c r="G724" s="344" t="str">
        <f>IF(OR($E724="",$H724=""),"",IFERROR(CONCATENATE($D724,".",COUNTIFS($D$8:$D724,$D724)),"טעות בהזנה"))</f>
        <v/>
      </c>
      <c r="H724" s="99"/>
      <c r="I724" s="275" t="str">
        <f>IF($E724="","",IF($D724="","",INDEX('פעילויות המשרד'!G:G,MATCH($D724,'פעילויות המשרד'!$D:$D,0))))</f>
        <v/>
      </c>
      <c r="J724" s="275" t="str">
        <f>IF($E724="","",IF($D724="","",INDEX('פעילויות המשרד'!H:H,MATCH($D724,'פעילויות המשרד'!$D:$D,0))))</f>
        <v/>
      </c>
      <c r="K724" s="275" t="str">
        <f>IF($E724="","",IF($D724="","",INDEX('פעילויות המשרד'!K:K,MATCH($D724,'פעילויות המשרד'!$D:$D,0))))</f>
        <v/>
      </c>
      <c r="L724" s="275" t="str">
        <f>IF($E724="","",IF($D724="","",INDEX('פעילויות המשרד'!L:L,MATCH($D724,'פעילויות המשרד'!$D:$D,0))))</f>
        <v/>
      </c>
      <c r="M724" s="275" t="str">
        <f>IF($E724="","",IF($D724="","",INDEX('פעילויות המשרד'!X:X,MATCH($D724,'פעילויות המשרד'!$D:$D,0))))</f>
        <v/>
      </c>
      <c r="N724" s="102"/>
      <c r="O724" s="102"/>
      <c r="P724" s="100"/>
      <c r="Q724" s="100"/>
      <c r="R724" s="98"/>
      <c r="S724" s="101"/>
      <c r="T724" s="99"/>
      <c r="U724" s="103"/>
      <c r="V724" s="99"/>
      <c r="W724" s="103"/>
      <c r="X724" s="99"/>
      <c r="Y724" s="103"/>
      <c r="Z724" s="99"/>
      <c r="AA724" s="103"/>
      <c r="AB724" s="99"/>
      <c r="AC724" s="103"/>
      <c r="AD724" s="121" t="str">
        <f t="shared" si="45"/>
        <v/>
      </c>
      <c r="AE724" s="17"/>
      <c r="AI724" s="26">
        <f>ROWS($AI$7:$AI723)</f>
        <v>717</v>
      </c>
      <c r="AJ724" s="85" t="str">
        <f>IF(OR($T724="",$G724=""),"",MAX($AJ$7:$AN723)+1)</f>
        <v/>
      </c>
      <c r="AK724" s="85" t="str">
        <f>IF(OR(V724="",$G724=""),"",MAX($AJ$7:$AN723,$AJ724:AJ724)+1)</f>
        <v/>
      </c>
      <c r="AL724" s="85" t="str">
        <f>IF(OR(X724="",$G724=""),"",MAX($AJ$7:$AN723,$AJ724:AK724)+1)</f>
        <v/>
      </c>
      <c r="AM724" s="85" t="str">
        <f>IF(OR(Z724="",$G724=""),"",MAX($AJ$7:$AN723,$AJ724:AL724)+1)</f>
        <v/>
      </c>
      <c r="AN724" s="85" t="str">
        <f>IF(OR(AB724="",$G724=""),"",MAX($AJ$7:$AN723,$AJ724:AM724)+1)</f>
        <v/>
      </c>
      <c r="AP724" s="85" t="str">
        <f>IF($G724="","",MAX($AP$7:$AP723)+1)</f>
        <v/>
      </c>
      <c r="AQ724" s="85" t="str">
        <f>IF($G724="","",IF($Q724="","",RANK($Q724,$Q$8:$Q$1000,1)+COUNTIFS($Q$8:$Q724,$Q724)-1))</f>
        <v/>
      </c>
      <c r="AR724" s="85" t="str">
        <f>IF($G724="","",IF($AW724="","",RANK($AW724,$AW$8:$AW$1000,1)+COUNTIFS($AW$8:$AW724,$AW724)-1))</f>
        <v/>
      </c>
      <c r="AS724" s="85" t="str">
        <f>IF($G724="","",IF($AX724="","",RANK($AX724,$AX$8:$AX$1000,1)+COUNTIFS($AX$8:$AX724,$AX724)-1))</f>
        <v/>
      </c>
      <c r="AU724" s="85" t="str">
        <f t="shared" si="46"/>
        <v/>
      </c>
      <c r="AW724" s="209" t="str">
        <f t="shared" ca="1" si="48"/>
        <v/>
      </c>
      <c r="AX724" s="209" t="str">
        <f t="shared" ca="1" si="47"/>
        <v/>
      </c>
    </row>
    <row r="725" spans="1:50">
      <c r="A725" s="20" t="str">
        <f>IF('יעדים משרדיים ותקשובים'!$E$7="","",'יעדים משרדיים ותקשובים'!$E$7)</f>
        <v>משרד ראש הממשלה</v>
      </c>
      <c r="B725" s="20" t="str">
        <f>IF('יעדים משרדיים ותקשובים'!$I$9="","",'יעדים משרדיים ותקשובים'!$I$9)</f>
        <v>pmo</v>
      </c>
      <c r="C725" s="26">
        <f>ROWS($C$7:$C724)</f>
        <v>718</v>
      </c>
      <c r="D725" s="26" t="str">
        <f>IF(E725="","",INDEX('פעילויות המשרד'!$D$8:$D$150,MATCH(E725,'פעילויות המשרד'!$E$8:$E$150,0)))</f>
        <v/>
      </c>
      <c r="E725" s="17"/>
      <c r="F725" s="26" t="str">
        <f>IF(G725="","",COUNTIFS($D$8:$D725,$D725))</f>
        <v/>
      </c>
      <c r="G725" s="344" t="str">
        <f>IF(OR($E725="",$H725=""),"",IFERROR(CONCATENATE($D725,".",COUNTIFS($D$8:$D725,$D725)),"טעות בהזנה"))</f>
        <v/>
      </c>
      <c r="H725" s="99"/>
      <c r="I725" s="275" t="str">
        <f>IF($E725="","",IF($D725="","",INDEX('פעילויות המשרד'!G:G,MATCH($D725,'פעילויות המשרד'!$D:$D,0))))</f>
        <v/>
      </c>
      <c r="J725" s="275" t="str">
        <f>IF($E725="","",IF($D725="","",INDEX('פעילויות המשרד'!H:H,MATCH($D725,'פעילויות המשרד'!$D:$D,0))))</f>
        <v/>
      </c>
      <c r="K725" s="275" t="str">
        <f>IF($E725="","",IF($D725="","",INDEX('פעילויות המשרד'!K:K,MATCH($D725,'פעילויות המשרד'!$D:$D,0))))</f>
        <v/>
      </c>
      <c r="L725" s="275" t="str">
        <f>IF($E725="","",IF($D725="","",INDEX('פעילויות המשרד'!L:L,MATCH($D725,'פעילויות המשרד'!$D:$D,0))))</f>
        <v/>
      </c>
      <c r="M725" s="275" t="str">
        <f>IF($E725="","",IF($D725="","",INDEX('פעילויות המשרד'!X:X,MATCH($D725,'פעילויות המשרד'!$D:$D,0))))</f>
        <v/>
      </c>
      <c r="N725" s="102"/>
      <c r="O725" s="102"/>
      <c r="P725" s="100"/>
      <c r="Q725" s="100"/>
      <c r="R725" s="98"/>
      <c r="S725" s="101"/>
      <c r="T725" s="99"/>
      <c r="U725" s="103"/>
      <c r="V725" s="99"/>
      <c r="W725" s="103"/>
      <c r="X725" s="99"/>
      <c r="Y725" s="103"/>
      <c r="Z725" s="99"/>
      <c r="AA725" s="103"/>
      <c r="AB725" s="99"/>
      <c r="AC725" s="103"/>
      <c r="AD725" s="121" t="str">
        <f t="shared" si="45"/>
        <v/>
      </c>
      <c r="AE725" s="17"/>
      <c r="AI725" s="26">
        <f>ROWS($AI$7:$AI724)</f>
        <v>718</v>
      </c>
      <c r="AJ725" s="85" t="str">
        <f>IF(OR($T725="",$G725=""),"",MAX($AJ$7:$AN724)+1)</f>
        <v/>
      </c>
      <c r="AK725" s="85" t="str">
        <f>IF(OR(V725="",$G725=""),"",MAX($AJ$7:$AN724,$AJ725:AJ725)+1)</f>
        <v/>
      </c>
      <c r="AL725" s="85" t="str">
        <f>IF(OR(X725="",$G725=""),"",MAX($AJ$7:$AN724,$AJ725:AK725)+1)</f>
        <v/>
      </c>
      <c r="AM725" s="85" t="str">
        <f>IF(OR(Z725="",$G725=""),"",MAX($AJ$7:$AN724,$AJ725:AL725)+1)</f>
        <v/>
      </c>
      <c r="AN725" s="85" t="str">
        <f>IF(OR(AB725="",$G725=""),"",MAX($AJ$7:$AN724,$AJ725:AM725)+1)</f>
        <v/>
      </c>
      <c r="AP725" s="85" t="str">
        <f>IF($G725="","",MAX($AP$7:$AP724)+1)</f>
        <v/>
      </c>
      <c r="AQ725" s="85" t="str">
        <f>IF($G725="","",IF($Q725="","",RANK($Q725,$Q$8:$Q$1000,1)+COUNTIFS($Q$8:$Q725,$Q725)-1))</f>
        <v/>
      </c>
      <c r="AR725" s="85" t="str">
        <f>IF($G725="","",IF($AW725="","",RANK($AW725,$AW$8:$AW$1000,1)+COUNTIFS($AW$8:$AW725,$AW725)-1))</f>
        <v/>
      </c>
      <c r="AS725" s="85" t="str">
        <f>IF($G725="","",IF($AX725="","",RANK($AX725,$AX$8:$AX$1000,1)+COUNTIFS($AX$8:$AX725,$AX725)-1))</f>
        <v/>
      </c>
      <c r="AU725" s="85" t="str">
        <f t="shared" si="46"/>
        <v/>
      </c>
      <c r="AW725" s="209" t="str">
        <f t="shared" ca="1" si="48"/>
        <v/>
      </c>
      <c r="AX725" s="209" t="str">
        <f t="shared" ca="1" si="47"/>
        <v/>
      </c>
    </row>
    <row r="726" spans="1:50">
      <c r="A726" s="20" t="str">
        <f>IF('יעדים משרדיים ותקשובים'!$E$7="","",'יעדים משרדיים ותקשובים'!$E$7)</f>
        <v>משרד ראש הממשלה</v>
      </c>
      <c r="B726" s="20" t="str">
        <f>IF('יעדים משרדיים ותקשובים'!$I$9="","",'יעדים משרדיים ותקשובים'!$I$9)</f>
        <v>pmo</v>
      </c>
      <c r="C726" s="26">
        <f>ROWS($C$7:$C725)</f>
        <v>719</v>
      </c>
      <c r="D726" s="26" t="str">
        <f>IF(E726="","",INDEX('פעילויות המשרד'!$D$8:$D$150,MATCH(E726,'פעילויות המשרד'!$E$8:$E$150,0)))</f>
        <v/>
      </c>
      <c r="E726" s="17"/>
      <c r="F726" s="26" t="str">
        <f>IF(G726="","",COUNTIFS($D$8:$D726,$D726))</f>
        <v/>
      </c>
      <c r="G726" s="344" t="str">
        <f>IF(OR($E726="",$H726=""),"",IFERROR(CONCATENATE($D726,".",COUNTIFS($D$8:$D726,$D726)),"טעות בהזנה"))</f>
        <v/>
      </c>
      <c r="H726" s="99"/>
      <c r="I726" s="275" t="str">
        <f>IF($E726="","",IF($D726="","",INDEX('פעילויות המשרד'!G:G,MATCH($D726,'פעילויות המשרד'!$D:$D,0))))</f>
        <v/>
      </c>
      <c r="J726" s="275" t="str">
        <f>IF($E726="","",IF($D726="","",INDEX('פעילויות המשרד'!H:H,MATCH($D726,'פעילויות המשרד'!$D:$D,0))))</f>
        <v/>
      </c>
      <c r="K726" s="275" t="str">
        <f>IF($E726="","",IF($D726="","",INDEX('פעילויות המשרד'!K:K,MATCH($D726,'פעילויות המשרד'!$D:$D,0))))</f>
        <v/>
      </c>
      <c r="L726" s="275" t="str">
        <f>IF($E726="","",IF($D726="","",INDEX('פעילויות המשרד'!L:L,MATCH($D726,'פעילויות המשרד'!$D:$D,0))))</f>
        <v/>
      </c>
      <c r="M726" s="275" t="str">
        <f>IF($E726="","",IF($D726="","",INDEX('פעילויות המשרד'!X:X,MATCH($D726,'פעילויות המשרד'!$D:$D,0))))</f>
        <v/>
      </c>
      <c r="N726" s="102"/>
      <c r="O726" s="102"/>
      <c r="P726" s="100"/>
      <c r="Q726" s="100"/>
      <c r="R726" s="98"/>
      <c r="S726" s="101"/>
      <c r="T726" s="99"/>
      <c r="U726" s="103"/>
      <c r="V726" s="99"/>
      <c r="W726" s="103"/>
      <c r="X726" s="99"/>
      <c r="Y726" s="103"/>
      <c r="Z726" s="99"/>
      <c r="AA726" s="103"/>
      <c r="AB726" s="99"/>
      <c r="AC726" s="103"/>
      <c r="AD726" s="121" t="str">
        <f t="shared" si="45"/>
        <v/>
      </c>
      <c r="AE726" s="17"/>
      <c r="AI726" s="26">
        <f>ROWS($AI$7:$AI725)</f>
        <v>719</v>
      </c>
      <c r="AJ726" s="85" t="str">
        <f>IF(OR($T726="",$G726=""),"",MAX($AJ$7:$AN725)+1)</f>
        <v/>
      </c>
      <c r="AK726" s="85" t="str">
        <f>IF(OR(V726="",$G726=""),"",MAX($AJ$7:$AN725,$AJ726:AJ726)+1)</f>
        <v/>
      </c>
      <c r="AL726" s="85" t="str">
        <f>IF(OR(X726="",$G726=""),"",MAX($AJ$7:$AN725,$AJ726:AK726)+1)</f>
        <v/>
      </c>
      <c r="AM726" s="85" t="str">
        <f>IF(OR(Z726="",$G726=""),"",MAX($AJ$7:$AN725,$AJ726:AL726)+1)</f>
        <v/>
      </c>
      <c r="AN726" s="85" t="str">
        <f>IF(OR(AB726="",$G726=""),"",MAX($AJ$7:$AN725,$AJ726:AM726)+1)</f>
        <v/>
      </c>
      <c r="AP726" s="85" t="str">
        <f>IF($G726="","",MAX($AP$7:$AP725)+1)</f>
        <v/>
      </c>
      <c r="AQ726" s="85" t="str">
        <f>IF($G726="","",IF($Q726="","",RANK($Q726,$Q$8:$Q$1000,1)+COUNTIFS($Q$8:$Q726,$Q726)-1))</f>
        <v/>
      </c>
      <c r="AR726" s="85" t="str">
        <f>IF($G726="","",IF($AW726="","",RANK($AW726,$AW$8:$AW$1000,1)+COUNTIFS($AW$8:$AW726,$AW726)-1))</f>
        <v/>
      </c>
      <c r="AS726" s="85" t="str">
        <f>IF($G726="","",IF($AX726="","",RANK($AX726,$AX$8:$AX$1000,1)+COUNTIFS($AX$8:$AX726,$AX726)-1))</f>
        <v/>
      </c>
      <c r="AU726" s="85" t="str">
        <f t="shared" si="46"/>
        <v/>
      </c>
      <c r="AW726" s="209" t="str">
        <f t="shared" ca="1" si="48"/>
        <v/>
      </c>
      <c r="AX726" s="209" t="str">
        <f t="shared" ca="1" si="47"/>
        <v/>
      </c>
    </row>
    <row r="727" spans="1:50">
      <c r="A727" s="20" t="str">
        <f>IF('יעדים משרדיים ותקשובים'!$E$7="","",'יעדים משרדיים ותקשובים'!$E$7)</f>
        <v>משרד ראש הממשלה</v>
      </c>
      <c r="B727" s="20" t="str">
        <f>IF('יעדים משרדיים ותקשובים'!$I$9="","",'יעדים משרדיים ותקשובים'!$I$9)</f>
        <v>pmo</v>
      </c>
      <c r="C727" s="26">
        <f>ROWS($C$7:$C726)</f>
        <v>720</v>
      </c>
      <c r="D727" s="26" t="str">
        <f>IF(E727="","",INDEX('פעילויות המשרד'!$D$8:$D$150,MATCH(E727,'פעילויות המשרד'!$E$8:$E$150,0)))</f>
        <v/>
      </c>
      <c r="E727" s="17"/>
      <c r="F727" s="26" t="str">
        <f>IF(G727="","",COUNTIFS($D$8:$D727,$D727))</f>
        <v/>
      </c>
      <c r="G727" s="344" t="str">
        <f>IF(OR($E727="",$H727=""),"",IFERROR(CONCATENATE($D727,".",COUNTIFS($D$8:$D727,$D727)),"טעות בהזנה"))</f>
        <v/>
      </c>
      <c r="H727" s="99"/>
      <c r="I727" s="275" t="str">
        <f>IF($E727="","",IF($D727="","",INDEX('פעילויות המשרד'!G:G,MATCH($D727,'פעילויות המשרד'!$D:$D,0))))</f>
        <v/>
      </c>
      <c r="J727" s="275" t="str">
        <f>IF($E727="","",IF($D727="","",INDEX('פעילויות המשרד'!H:H,MATCH($D727,'פעילויות המשרד'!$D:$D,0))))</f>
        <v/>
      </c>
      <c r="K727" s="275" t="str">
        <f>IF($E727="","",IF($D727="","",INDEX('פעילויות המשרד'!K:K,MATCH($D727,'פעילויות המשרד'!$D:$D,0))))</f>
        <v/>
      </c>
      <c r="L727" s="275" t="str">
        <f>IF($E727="","",IF($D727="","",INDEX('פעילויות המשרד'!L:L,MATCH($D727,'פעילויות המשרד'!$D:$D,0))))</f>
        <v/>
      </c>
      <c r="M727" s="275" t="str">
        <f>IF($E727="","",IF($D727="","",INDEX('פעילויות המשרד'!X:X,MATCH($D727,'פעילויות המשרד'!$D:$D,0))))</f>
        <v/>
      </c>
      <c r="N727" s="102"/>
      <c r="O727" s="102"/>
      <c r="P727" s="100"/>
      <c r="Q727" s="100"/>
      <c r="R727" s="98"/>
      <c r="S727" s="101"/>
      <c r="T727" s="99"/>
      <c r="U727" s="103"/>
      <c r="V727" s="99"/>
      <c r="W727" s="103"/>
      <c r="X727" s="99"/>
      <c r="Y727" s="103"/>
      <c r="Z727" s="99"/>
      <c r="AA727" s="103"/>
      <c r="AB727" s="99"/>
      <c r="AC727" s="103"/>
      <c r="AD727" s="121" t="str">
        <f t="shared" si="45"/>
        <v/>
      </c>
      <c r="AE727" s="17"/>
      <c r="AI727" s="26">
        <f>ROWS($AI$7:$AI726)</f>
        <v>720</v>
      </c>
      <c r="AJ727" s="85" t="str">
        <f>IF(OR($T727="",$G727=""),"",MAX($AJ$7:$AN726)+1)</f>
        <v/>
      </c>
      <c r="AK727" s="85" t="str">
        <f>IF(OR(V727="",$G727=""),"",MAX($AJ$7:$AN726,$AJ727:AJ727)+1)</f>
        <v/>
      </c>
      <c r="AL727" s="85" t="str">
        <f>IF(OR(X727="",$G727=""),"",MAX($AJ$7:$AN726,$AJ727:AK727)+1)</f>
        <v/>
      </c>
      <c r="AM727" s="85" t="str">
        <f>IF(OR(Z727="",$G727=""),"",MAX($AJ$7:$AN726,$AJ727:AL727)+1)</f>
        <v/>
      </c>
      <c r="AN727" s="85" t="str">
        <f>IF(OR(AB727="",$G727=""),"",MAX($AJ$7:$AN726,$AJ727:AM727)+1)</f>
        <v/>
      </c>
      <c r="AP727" s="85" t="str">
        <f>IF($G727="","",MAX($AP$7:$AP726)+1)</f>
        <v/>
      </c>
      <c r="AQ727" s="85" t="str">
        <f>IF($G727="","",IF($Q727="","",RANK($Q727,$Q$8:$Q$1000,1)+COUNTIFS($Q$8:$Q727,$Q727)-1))</f>
        <v/>
      </c>
      <c r="AR727" s="85" t="str">
        <f>IF($G727="","",IF($AW727="","",RANK($AW727,$AW$8:$AW$1000,1)+COUNTIFS($AW$8:$AW727,$AW727)-1))</f>
        <v/>
      </c>
      <c r="AS727" s="85" t="str">
        <f>IF($G727="","",IF($AX727="","",RANK($AX727,$AX$8:$AX$1000,1)+COUNTIFS($AX$8:$AX727,$AX727)-1))</f>
        <v/>
      </c>
      <c r="AU727" s="85" t="str">
        <f t="shared" si="46"/>
        <v/>
      </c>
      <c r="AW727" s="209" t="str">
        <f t="shared" ca="1" si="48"/>
        <v/>
      </c>
      <c r="AX727" s="209" t="str">
        <f t="shared" ca="1" si="47"/>
        <v/>
      </c>
    </row>
    <row r="728" spans="1:50">
      <c r="A728" s="20" t="str">
        <f>IF('יעדים משרדיים ותקשובים'!$E$7="","",'יעדים משרדיים ותקשובים'!$E$7)</f>
        <v>משרד ראש הממשלה</v>
      </c>
      <c r="B728" s="20" t="str">
        <f>IF('יעדים משרדיים ותקשובים'!$I$9="","",'יעדים משרדיים ותקשובים'!$I$9)</f>
        <v>pmo</v>
      </c>
      <c r="C728" s="26">
        <f>ROWS($C$7:$C727)</f>
        <v>721</v>
      </c>
      <c r="D728" s="26" t="str">
        <f>IF(E728="","",INDEX('פעילויות המשרד'!$D$8:$D$150,MATCH(E728,'פעילויות המשרד'!$E$8:$E$150,0)))</f>
        <v/>
      </c>
      <c r="E728" s="17"/>
      <c r="F728" s="26" t="str">
        <f>IF(G728="","",COUNTIFS($D$8:$D728,$D728))</f>
        <v/>
      </c>
      <c r="G728" s="344" t="str">
        <f>IF(OR($E728="",$H728=""),"",IFERROR(CONCATENATE($D728,".",COUNTIFS($D$8:$D728,$D728)),"טעות בהזנה"))</f>
        <v/>
      </c>
      <c r="H728" s="99"/>
      <c r="I728" s="275" t="str">
        <f>IF($E728="","",IF($D728="","",INDEX('פעילויות המשרד'!G:G,MATCH($D728,'פעילויות המשרד'!$D:$D,0))))</f>
        <v/>
      </c>
      <c r="J728" s="275" t="str">
        <f>IF($E728="","",IF($D728="","",INDEX('פעילויות המשרד'!H:H,MATCH($D728,'פעילויות המשרד'!$D:$D,0))))</f>
        <v/>
      </c>
      <c r="K728" s="275" t="str">
        <f>IF($E728="","",IF($D728="","",INDEX('פעילויות המשרד'!K:K,MATCH($D728,'פעילויות המשרד'!$D:$D,0))))</f>
        <v/>
      </c>
      <c r="L728" s="275" t="str">
        <f>IF($E728="","",IF($D728="","",INDEX('פעילויות המשרד'!L:L,MATCH($D728,'פעילויות המשרד'!$D:$D,0))))</f>
        <v/>
      </c>
      <c r="M728" s="275" t="str">
        <f>IF($E728="","",IF($D728="","",INDEX('פעילויות המשרד'!X:X,MATCH($D728,'פעילויות המשרד'!$D:$D,0))))</f>
        <v/>
      </c>
      <c r="N728" s="99"/>
      <c r="O728" s="99"/>
      <c r="P728" s="100"/>
      <c r="Q728" s="100"/>
      <c r="R728" s="98"/>
      <c r="S728" s="101"/>
      <c r="T728" s="99"/>
      <c r="U728" s="103"/>
      <c r="V728" s="99"/>
      <c r="W728" s="103"/>
      <c r="X728" s="99"/>
      <c r="Y728" s="103"/>
      <c r="Z728" s="99"/>
      <c r="AA728" s="103"/>
      <c r="AB728" s="99"/>
      <c r="AC728" s="103"/>
      <c r="AD728" s="121" t="str">
        <f t="shared" si="45"/>
        <v/>
      </c>
      <c r="AE728" s="92"/>
      <c r="AI728" s="26">
        <f>ROWS($AI$7:$AI727)</f>
        <v>721</v>
      </c>
      <c r="AJ728" s="85" t="str">
        <f>IF(OR($T728="",$G728=""),"",MAX($AJ$7:$AN727)+1)</f>
        <v/>
      </c>
      <c r="AK728" s="85" t="str">
        <f>IF(OR(V728="",$G728=""),"",MAX($AJ$7:$AN727,$AJ728:AJ728)+1)</f>
        <v/>
      </c>
      <c r="AL728" s="85" t="str">
        <f>IF(OR(X728="",$G728=""),"",MAX($AJ$7:$AN727,$AJ728:AK728)+1)</f>
        <v/>
      </c>
      <c r="AM728" s="85" t="str">
        <f>IF(OR(Z728="",$G728=""),"",MAX($AJ$7:$AN727,$AJ728:AL728)+1)</f>
        <v/>
      </c>
      <c r="AN728" s="85" t="str">
        <f>IF(OR(AB728="",$G728=""),"",MAX($AJ$7:$AN727,$AJ728:AM728)+1)</f>
        <v/>
      </c>
      <c r="AP728" s="85" t="str">
        <f>IF($G728="","",MAX($AP$7:$AP727)+1)</f>
        <v/>
      </c>
      <c r="AQ728" s="85" t="str">
        <f>IF($G728="","",IF($Q728="","",RANK($Q728,$Q$8:$Q$1000,1)+COUNTIFS($Q$8:$Q728,$Q728)-1))</f>
        <v/>
      </c>
      <c r="AR728" s="85" t="str">
        <f>IF($G728="","",IF($AW728="","",RANK($AW728,$AW$8:$AW$1000,1)+COUNTIFS($AW$8:$AW728,$AW728)-1))</f>
        <v/>
      </c>
      <c r="AS728" s="85" t="str">
        <f>IF($G728="","",IF($AX728="","",RANK($AX728,$AX$8:$AX$1000,1)+COUNTIFS($AX$8:$AX728,$AX728)-1))</f>
        <v/>
      </c>
      <c r="AU728" s="85" t="str">
        <f t="shared" si="46"/>
        <v/>
      </c>
      <c r="AW728" s="209" t="str">
        <f ca="1">IF($G728="","",IF($Q728="","",IF(AND($S728&lt;1,$Q728&lt;TODAY()),$Q728,"")))</f>
        <v/>
      </c>
      <c r="AX728" s="209" t="str">
        <f t="shared" ca="1" si="47"/>
        <v/>
      </c>
    </row>
    <row r="729" spans="1:50">
      <c r="A729" s="20" t="str">
        <f>IF('יעדים משרדיים ותקשובים'!$E$7="","",'יעדים משרדיים ותקשובים'!$E$7)</f>
        <v>משרד ראש הממשלה</v>
      </c>
      <c r="B729" s="20" t="str">
        <f>IF('יעדים משרדיים ותקשובים'!$I$9="","",'יעדים משרדיים ותקשובים'!$I$9)</f>
        <v>pmo</v>
      </c>
      <c r="C729" s="26">
        <f>ROWS($C$7:$C728)</f>
        <v>722</v>
      </c>
      <c r="D729" s="26" t="str">
        <f>IF(E729="","",INDEX('פעילויות המשרד'!$D$8:$D$150,MATCH(E729,'פעילויות המשרד'!$E$8:$E$150,0)))</f>
        <v/>
      </c>
      <c r="E729" s="17"/>
      <c r="F729" s="26" t="str">
        <f>IF(G729="","",COUNTIFS($D$8:$D729,$D729))</f>
        <v/>
      </c>
      <c r="G729" s="344" t="str">
        <f>IF(OR($E729="",$H729=""),"",IFERROR(CONCATENATE($D729,".",COUNTIFS($D$8:$D729,$D729)),"טעות בהזנה"))</f>
        <v/>
      </c>
      <c r="H729" s="99"/>
      <c r="I729" s="275" t="str">
        <f>IF($E729="","",IF($D729="","",INDEX('פעילויות המשרד'!G:G,MATCH($D729,'פעילויות המשרד'!$D:$D,0))))</f>
        <v/>
      </c>
      <c r="J729" s="275" t="str">
        <f>IF($E729="","",IF($D729="","",INDEX('פעילויות המשרד'!H:H,MATCH($D729,'פעילויות המשרד'!$D:$D,0))))</f>
        <v/>
      </c>
      <c r="K729" s="275" t="str">
        <f>IF($E729="","",IF($D729="","",INDEX('פעילויות המשרד'!K:K,MATCH($D729,'פעילויות המשרד'!$D:$D,0))))</f>
        <v/>
      </c>
      <c r="L729" s="275" t="str">
        <f>IF($E729="","",IF($D729="","",INDEX('פעילויות המשרד'!L:L,MATCH($D729,'פעילויות המשרד'!$D:$D,0))))</f>
        <v/>
      </c>
      <c r="M729" s="275" t="str">
        <f>IF($E729="","",IF($D729="","",INDEX('פעילויות המשרד'!X:X,MATCH($D729,'פעילויות המשרד'!$D:$D,0))))</f>
        <v/>
      </c>
      <c r="N729" s="99"/>
      <c r="O729" s="99"/>
      <c r="P729" s="100"/>
      <c r="Q729" s="100"/>
      <c r="R729" s="98"/>
      <c r="S729" s="101"/>
      <c r="T729" s="99"/>
      <c r="U729" s="103"/>
      <c r="V729" s="99"/>
      <c r="W729" s="103"/>
      <c r="X729" s="99"/>
      <c r="Y729" s="103"/>
      <c r="Z729" s="99"/>
      <c r="AA729" s="103"/>
      <c r="AB729" s="99"/>
      <c r="AC729" s="103"/>
      <c r="AD729" s="121" t="str">
        <f t="shared" si="45"/>
        <v/>
      </c>
      <c r="AE729" s="92"/>
      <c r="AI729" s="26">
        <f>ROWS($AI$7:$AI728)</f>
        <v>722</v>
      </c>
      <c r="AJ729" s="85" t="str">
        <f>IF(OR($T729="",$G729=""),"",MAX($AJ$7:$AN728)+1)</f>
        <v/>
      </c>
      <c r="AK729" s="85" t="str">
        <f>IF(OR(V729="",$G729=""),"",MAX($AJ$7:$AN728,$AJ729:AJ729)+1)</f>
        <v/>
      </c>
      <c r="AL729" s="85" t="str">
        <f>IF(OR(X729="",$G729=""),"",MAX($AJ$7:$AN728,$AJ729:AK729)+1)</f>
        <v/>
      </c>
      <c r="AM729" s="85" t="str">
        <f>IF(OR(Z729="",$G729=""),"",MAX($AJ$7:$AN728,$AJ729:AL729)+1)</f>
        <v/>
      </c>
      <c r="AN729" s="85" t="str">
        <f>IF(OR(AB729="",$G729=""),"",MAX($AJ$7:$AN728,$AJ729:AM729)+1)</f>
        <v/>
      </c>
      <c r="AP729" s="85" t="str">
        <f>IF($G729="","",MAX($AP$7:$AP728)+1)</f>
        <v/>
      </c>
      <c r="AQ729" s="85" t="str">
        <f>IF($G729="","",IF($Q729="","",RANK($Q729,$Q$8:$Q$1000,1)+COUNTIFS($Q$8:$Q729,$Q729)-1))</f>
        <v/>
      </c>
      <c r="AR729" s="85" t="str">
        <f>IF($G729="","",IF($AW729="","",RANK($AW729,$AW$8:$AW$1000,1)+COUNTIFS($AW$8:$AW729,$AW729)-1))</f>
        <v/>
      </c>
      <c r="AS729" s="85" t="str">
        <f>IF($G729="","",IF($AX729="","",RANK($AX729,$AX$8:$AX$1000,1)+COUNTIFS($AX$8:$AX729,$AX729)-1))</f>
        <v/>
      </c>
      <c r="AU729" s="85" t="str">
        <f t="shared" si="46"/>
        <v/>
      </c>
      <c r="AW729" s="209" t="str">
        <f ca="1">IF($G729="","",IF($Q729="","",IF(AND($S729&lt;1,$Q729&lt;TODAY()),$Q729,"")))</f>
        <v/>
      </c>
      <c r="AX729" s="209" t="str">
        <f t="shared" ca="1" si="47"/>
        <v/>
      </c>
    </row>
    <row r="730" spans="1:50">
      <c r="A730" s="20" t="str">
        <f>IF('יעדים משרדיים ותקשובים'!$E$7="","",'יעדים משרדיים ותקשובים'!$E$7)</f>
        <v>משרד ראש הממשלה</v>
      </c>
      <c r="B730" s="20" t="str">
        <f>IF('יעדים משרדיים ותקשובים'!$I$9="","",'יעדים משרדיים ותקשובים'!$I$9)</f>
        <v>pmo</v>
      </c>
      <c r="C730" s="26">
        <f>ROWS($C$7:$C729)</f>
        <v>723</v>
      </c>
      <c r="D730" s="26" t="str">
        <f>IF(E730="","",INDEX('פעילויות המשרד'!$D$8:$D$150,MATCH(E730,'פעילויות המשרד'!$E$8:$E$150,0)))</f>
        <v/>
      </c>
      <c r="E730" s="17"/>
      <c r="F730" s="26" t="str">
        <f>IF(G730="","",COUNTIFS($D$8:$D730,$D730))</f>
        <v/>
      </c>
      <c r="G730" s="344" t="str">
        <f>IF(OR($E730="",$H730=""),"",IFERROR(CONCATENATE($D730,".",COUNTIFS($D$8:$D730,$D730)),"טעות בהזנה"))</f>
        <v/>
      </c>
      <c r="H730" s="99"/>
      <c r="I730" s="275" t="str">
        <f>IF($E730="","",IF($D730="","",INDEX('פעילויות המשרד'!G:G,MATCH($D730,'פעילויות המשרד'!$D:$D,0))))</f>
        <v/>
      </c>
      <c r="J730" s="275" t="str">
        <f>IF($E730="","",IF($D730="","",INDEX('פעילויות המשרד'!H:H,MATCH($D730,'פעילויות המשרד'!$D:$D,0))))</f>
        <v/>
      </c>
      <c r="K730" s="275" t="str">
        <f>IF($E730="","",IF($D730="","",INDEX('פעילויות המשרד'!K:K,MATCH($D730,'פעילויות המשרד'!$D:$D,0))))</f>
        <v/>
      </c>
      <c r="L730" s="275" t="str">
        <f>IF($E730="","",IF($D730="","",INDEX('פעילויות המשרד'!L:L,MATCH($D730,'פעילויות המשרד'!$D:$D,0))))</f>
        <v/>
      </c>
      <c r="M730" s="275" t="str">
        <f>IF($E730="","",IF($D730="","",INDEX('פעילויות המשרד'!X:X,MATCH($D730,'פעילויות המשרד'!$D:$D,0))))</f>
        <v/>
      </c>
      <c r="N730" s="99"/>
      <c r="O730" s="99"/>
      <c r="P730" s="100"/>
      <c r="Q730" s="100"/>
      <c r="R730" s="98"/>
      <c r="S730" s="101"/>
      <c r="T730" s="99"/>
      <c r="U730" s="103"/>
      <c r="V730" s="99"/>
      <c r="W730" s="103"/>
      <c r="X730" s="99"/>
      <c r="Y730" s="103"/>
      <c r="Z730" s="99"/>
      <c r="AA730" s="103"/>
      <c r="AB730" s="99"/>
      <c r="AC730" s="103"/>
      <c r="AD730" s="121" t="str">
        <f t="shared" si="45"/>
        <v/>
      </c>
      <c r="AE730" s="92"/>
      <c r="AI730" s="26">
        <f>ROWS($AI$7:$AI729)</f>
        <v>723</v>
      </c>
      <c r="AJ730" s="85" t="str">
        <f>IF(OR($T730="",$G730=""),"",MAX($AJ$7:$AN729)+1)</f>
        <v/>
      </c>
      <c r="AK730" s="85" t="str">
        <f>IF(OR(V730="",$G730=""),"",MAX($AJ$7:$AN729,$AJ730:AJ730)+1)</f>
        <v/>
      </c>
      <c r="AL730" s="85" t="str">
        <f>IF(OR(X730="",$G730=""),"",MAX($AJ$7:$AN729,$AJ730:AK730)+1)</f>
        <v/>
      </c>
      <c r="AM730" s="85" t="str">
        <f>IF(OR(Z730="",$G730=""),"",MAX($AJ$7:$AN729,$AJ730:AL730)+1)</f>
        <v/>
      </c>
      <c r="AN730" s="85" t="str">
        <f>IF(OR(AB730="",$G730=""),"",MAX($AJ$7:$AN729,$AJ730:AM730)+1)</f>
        <v/>
      </c>
      <c r="AP730" s="85" t="str">
        <f>IF($G730="","",MAX($AP$7:$AP729)+1)</f>
        <v/>
      </c>
      <c r="AQ730" s="85" t="str">
        <f>IF($G730="","",IF($Q730="","",RANK($Q730,$Q$8:$Q$1000,1)+COUNTIFS($Q$8:$Q730,$Q730)-1))</f>
        <v/>
      </c>
      <c r="AR730" s="85" t="str">
        <f>IF($G730="","",IF($AW730="","",RANK($AW730,$AW$8:$AW$1000,1)+COUNTIFS($AW$8:$AW730,$AW730)-1))</f>
        <v/>
      </c>
      <c r="AS730" s="85" t="str">
        <f>IF($G730="","",IF($AX730="","",RANK($AX730,$AX$8:$AX$1000,1)+COUNTIFS($AX$8:$AX730,$AX730)-1))</f>
        <v/>
      </c>
      <c r="AU730" s="85" t="str">
        <f t="shared" si="46"/>
        <v/>
      </c>
      <c r="AW730" s="209" t="str">
        <f ca="1">IF($G730="","",IF($Q730="","",IF(AND($S730&lt;1,$Q730&lt;TODAY()),$Q730,"")))</f>
        <v/>
      </c>
      <c r="AX730" s="209" t="str">
        <f t="shared" ca="1" si="47"/>
        <v/>
      </c>
    </row>
    <row r="731" spans="1:50">
      <c r="A731" s="20" t="str">
        <f>IF('יעדים משרדיים ותקשובים'!$E$7="","",'יעדים משרדיים ותקשובים'!$E$7)</f>
        <v>משרד ראש הממשלה</v>
      </c>
      <c r="B731" s="20" t="str">
        <f>IF('יעדים משרדיים ותקשובים'!$I$9="","",'יעדים משרדיים ותקשובים'!$I$9)</f>
        <v>pmo</v>
      </c>
      <c r="C731" s="26">
        <f>ROWS($C$7:$C730)</f>
        <v>724</v>
      </c>
      <c r="D731" s="26" t="str">
        <f>IF(E731="","",INDEX('פעילויות המשרד'!$D$8:$D$150,MATCH(E731,'פעילויות המשרד'!$E$8:$E$150,0)))</f>
        <v/>
      </c>
      <c r="E731" s="17"/>
      <c r="F731" s="26" t="str">
        <f>IF(G731="","",COUNTIFS($D$8:$D731,$D731))</f>
        <v/>
      </c>
      <c r="G731" s="344" t="str">
        <f>IF(OR($E731="",$H731=""),"",IFERROR(CONCATENATE($D731,".",COUNTIFS($D$8:$D731,$D731)),"טעות בהזנה"))</f>
        <v/>
      </c>
      <c r="H731" s="99"/>
      <c r="I731" s="275" t="str">
        <f>IF($E731="","",IF($D731="","",INDEX('פעילויות המשרד'!G:G,MATCH($D731,'פעילויות המשרד'!$D:$D,0))))</f>
        <v/>
      </c>
      <c r="J731" s="275" t="str">
        <f>IF($E731="","",IF($D731="","",INDEX('פעילויות המשרד'!H:H,MATCH($D731,'פעילויות המשרד'!$D:$D,0))))</f>
        <v/>
      </c>
      <c r="K731" s="275" t="str">
        <f>IF($E731="","",IF($D731="","",INDEX('פעילויות המשרד'!K:K,MATCH($D731,'פעילויות המשרד'!$D:$D,0))))</f>
        <v/>
      </c>
      <c r="L731" s="275" t="str">
        <f>IF($E731="","",IF($D731="","",INDEX('פעילויות המשרד'!L:L,MATCH($D731,'פעילויות המשרד'!$D:$D,0))))</f>
        <v/>
      </c>
      <c r="M731" s="275" t="str">
        <f>IF($E731="","",IF($D731="","",INDEX('פעילויות המשרד'!X:X,MATCH($D731,'פעילויות המשרד'!$D:$D,0))))</f>
        <v/>
      </c>
      <c r="N731" s="102"/>
      <c r="O731" s="102"/>
      <c r="P731" s="100"/>
      <c r="Q731" s="100"/>
      <c r="R731" s="98"/>
      <c r="S731" s="101"/>
      <c r="T731" s="99"/>
      <c r="U731" s="103"/>
      <c r="V731" s="99"/>
      <c r="W731" s="103"/>
      <c r="X731" s="99"/>
      <c r="Y731" s="103"/>
      <c r="Z731" s="99"/>
      <c r="AA731" s="103"/>
      <c r="AB731" s="99"/>
      <c r="AC731" s="103"/>
      <c r="AD731" s="121" t="str">
        <f t="shared" si="45"/>
        <v/>
      </c>
      <c r="AE731" s="17"/>
      <c r="AI731" s="26">
        <f>ROWS($AI$7:$AI730)</f>
        <v>724</v>
      </c>
      <c r="AJ731" s="85" t="str">
        <f>IF(OR($T731="",$G731=""),"",MAX($AJ$7:$AN730)+1)</f>
        <v/>
      </c>
      <c r="AK731" s="85" t="str">
        <f>IF(OR(V731="",$G731=""),"",MAX($AJ$7:$AN730,$AJ731:AJ731)+1)</f>
        <v/>
      </c>
      <c r="AL731" s="85" t="str">
        <f>IF(OR(X731="",$G731=""),"",MAX($AJ$7:$AN730,$AJ731:AK731)+1)</f>
        <v/>
      </c>
      <c r="AM731" s="85" t="str">
        <f>IF(OR(Z731="",$G731=""),"",MAX($AJ$7:$AN730,$AJ731:AL731)+1)</f>
        <v/>
      </c>
      <c r="AN731" s="85" t="str">
        <f>IF(OR(AB731="",$G731=""),"",MAX($AJ$7:$AN730,$AJ731:AM731)+1)</f>
        <v/>
      </c>
      <c r="AP731" s="85" t="str">
        <f>IF($G731="","",MAX($AP$7:$AP730)+1)</f>
        <v/>
      </c>
      <c r="AQ731" s="85" t="str">
        <f>IF($G731="","",IF($Q731="","",RANK($Q731,$Q$8:$Q$1000,1)+COUNTIFS($Q$8:$Q731,$Q731)-1))</f>
        <v/>
      </c>
      <c r="AR731" s="85" t="str">
        <f>IF($G731="","",IF($AW731="","",RANK($AW731,$AW$8:$AW$1000,1)+COUNTIFS($AW$8:$AW731,$AW731)-1))</f>
        <v/>
      </c>
      <c r="AS731" s="85" t="str">
        <f>IF($G731="","",IF($AX731="","",RANK($AX731,$AX$8:$AX$1000,1)+COUNTIFS($AX$8:$AX731,$AX731)-1))</f>
        <v/>
      </c>
      <c r="AU731" s="85" t="str">
        <f t="shared" si="46"/>
        <v/>
      </c>
      <c r="AW731" s="209" t="str">
        <f ca="1">IF($G731="","",IF($Q731="","",IF(AND($S731&lt;1,$Q731&lt;TODAY()),$Q731,"")))</f>
        <v/>
      </c>
      <c r="AX731" s="209" t="str">
        <f t="shared" ca="1" si="47"/>
        <v/>
      </c>
    </row>
    <row r="732" spans="1:50">
      <c r="A732" s="20" t="str">
        <f>IF('יעדים משרדיים ותקשובים'!$E$7="","",'יעדים משרדיים ותקשובים'!$E$7)</f>
        <v>משרד ראש הממשלה</v>
      </c>
      <c r="B732" s="20" t="str">
        <f>IF('יעדים משרדיים ותקשובים'!$I$9="","",'יעדים משרדיים ותקשובים'!$I$9)</f>
        <v>pmo</v>
      </c>
      <c r="C732" s="26">
        <f>ROWS($C$7:$C731)</f>
        <v>725</v>
      </c>
      <c r="D732" s="26" t="str">
        <f>IF(E732="","",INDEX('פעילויות המשרד'!$D$8:$D$150,MATCH(E732,'פעילויות המשרד'!$E$8:$E$150,0)))</f>
        <v/>
      </c>
      <c r="E732" s="17"/>
      <c r="F732" s="26" t="str">
        <f>IF(G732="","",COUNTIFS($D$8:$D732,$D732))</f>
        <v/>
      </c>
      <c r="G732" s="344" t="str">
        <f>IF(OR($E732="",$H732=""),"",IFERROR(CONCATENATE($D732,".",COUNTIFS($D$8:$D732,$D732)),"טעות בהזנה"))</f>
        <v/>
      </c>
      <c r="H732" s="99"/>
      <c r="I732" s="275" t="str">
        <f>IF($E732="","",IF($D732="","",INDEX('פעילויות המשרד'!G:G,MATCH($D732,'פעילויות המשרד'!$D:$D,0))))</f>
        <v/>
      </c>
      <c r="J732" s="275" t="str">
        <f>IF($E732="","",IF($D732="","",INDEX('פעילויות המשרד'!H:H,MATCH($D732,'פעילויות המשרד'!$D:$D,0))))</f>
        <v/>
      </c>
      <c r="K732" s="275" t="str">
        <f>IF($E732="","",IF($D732="","",INDEX('פעילויות המשרד'!K:K,MATCH($D732,'פעילויות המשרד'!$D:$D,0))))</f>
        <v/>
      </c>
      <c r="L732" s="275" t="str">
        <f>IF($E732="","",IF($D732="","",INDEX('פעילויות המשרד'!L:L,MATCH($D732,'פעילויות המשרד'!$D:$D,0))))</f>
        <v/>
      </c>
      <c r="M732" s="275" t="str">
        <f>IF($E732="","",IF($D732="","",INDEX('פעילויות המשרד'!X:X,MATCH($D732,'פעילויות המשרד'!$D:$D,0))))</f>
        <v/>
      </c>
      <c r="N732" s="102"/>
      <c r="O732" s="102"/>
      <c r="P732" s="100"/>
      <c r="Q732" s="100"/>
      <c r="R732" s="98"/>
      <c r="S732" s="101"/>
      <c r="T732" s="99"/>
      <c r="U732" s="103"/>
      <c r="V732" s="99"/>
      <c r="W732" s="103"/>
      <c r="X732" s="99"/>
      <c r="Y732" s="103"/>
      <c r="Z732" s="99"/>
      <c r="AA732" s="103"/>
      <c r="AB732" s="99"/>
      <c r="AC732" s="103"/>
      <c r="AD732" s="121" t="str">
        <f t="shared" si="45"/>
        <v/>
      </c>
      <c r="AE732" s="17"/>
      <c r="AI732" s="26">
        <f>ROWS($AI$7:$AI731)</f>
        <v>725</v>
      </c>
      <c r="AJ732" s="85" t="str">
        <f>IF(OR($T732="",$G732=""),"",MAX($AJ$7:$AN731)+1)</f>
        <v/>
      </c>
      <c r="AK732" s="85" t="str">
        <f>IF(OR(V732="",$G732=""),"",MAX($AJ$7:$AN731,$AJ732:AJ732)+1)</f>
        <v/>
      </c>
      <c r="AL732" s="85" t="str">
        <f>IF(OR(X732="",$G732=""),"",MAX($AJ$7:$AN731,$AJ732:AK732)+1)</f>
        <v/>
      </c>
      <c r="AM732" s="85" t="str">
        <f>IF(OR(Z732="",$G732=""),"",MAX($AJ$7:$AN731,$AJ732:AL732)+1)</f>
        <v/>
      </c>
      <c r="AN732" s="85" t="str">
        <f>IF(OR(AB732="",$G732=""),"",MAX($AJ$7:$AN731,$AJ732:AM732)+1)</f>
        <v/>
      </c>
      <c r="AP732" s="85" t="str">
        <f>IF($G732="","",MAX($AP$7:$AP731)+1)</f>
        <v/>
      </c>
      <c r="AQ732" s="85" t="str">
        <f>IF($G732="","",IF($Q732="","",RANK($Q732,$Q$8:$Q$1000,1)+COUNTIFS($Q$8:$Q732,$Q732)-1))</f>
        <v/>
      </c>
      <c r="AR732" s="85" t="str">
        <f>IF($G732="","",IF($AW732="","",RANK($AW732,$AW$8:$AW$1000,1)+COUNTIFS($AW$8:$AW732,$AW732)-1))</f>
        <v/>
      </c>
      <c r="AS732" s="85" t="str">
        <f>IF($G732="","",IF($AX732="","",RANK($AX732,$AX$8:$AX$1000,1)+COUNTIFS($AX$8:$AX732,$AX732)-1))</f>
        <v/>
      </c>
      <c r="AU732" s="85" t="str">
        <f t="shared" si="46"/>
        <v/>
      </c>
      <c r="AW732" s="209" t="str">
        <f ca="1">IF($G732="","",IF($Q732="","",IF(AND($S732&lt;1,$Q732&lt;TODAY()),$Q732,"")))</f>
        <v/>
      </c>
      <c r="AX732" s="209" t="str">
        <f t="shared" ca="1" si="47"/>
        <v/>
      </c>
    </row>
    <row r="733" spans="1:50">
      <c r="A733" s="20" t="str">
        <f>IF('יעדים משרדיים ותקשובים'!$E$7="","",'יעדים משרדיים ותקשובים'!$E$7)</f>
        <v>משרד ראש הממשלה</v>
      </c>
      <c r="B733" s="20" t="str">
        <f>IF('יעדים משרדיים ותקשובים'!$I$9="","",'יעדים משרדיים ותקשובים'!$I$9)</f>
        <v>pmo</v>
      </c>
      <c r="C733" s="26">
        <f>ROWS($C$7:$C732)</f>
        <v>726</v>
      </c>
      <c r="D733" s="26" t="str">
        <f>IF(E733="","",INDEX('פעילויות המשרד'!$D$8:$D$150,MATCH(E733,'פעילויות המשרד'!$E$8:$E$150,0)))</f>
        <v/>
      </c>
      <c r="E733" s="17"/>
      <c r="F733" s="26" t="str">
        <f>IF(G733="","",COUNTIFS($D$8:$D733,$D733))</f>
        <v/>
      </c>
      <c r="G733" s="344" t="str">
        <f>IF(OR($E733="",$H733=""),"",IFERROR(CONCATENATE($D733,".",COUNTIFS($D$8:$D733,$D733)),"טעות בהזנה"))</f>
        <v/>
      </c>
      <c r="H733" s="99"/>
      <c r="I733" s="275" t="str">
        <f>IF($E733="","",IF($D733="","",INDEX('פעילויות המשרד'!G:G,MATCH($D733,'פעילויות המשרד'!$D:$D,0))))</f>
        <v/>
      </c>
      <c r="J733" s="275" t="str">
        <f>IF($E733="","",IF($D733="","",INDEX('פעילויות המשרד'!H:H,MATCH($D733,'פעילויות המשרד'!$D:$D,0))))</f>
        <v/>
      </c>
      <c r="K733" s="275" t="str">
        <f>IF($E733="","",IF($D733="","",INDEX('פעילויות המשרד'!K:K,MATCH($D733,'פעילויות המשרד'!$D:$D,0))))</f>
        <v/>
      </c>
      <c r="L733" s="275" t="str">
        <f>IF($E733="","",IF($D733="","",INDEX('פעילויות המשרד'!L:L,MATCH($D733,'פעילויות המשרד'!$D:$D,0))))</f>
        <v/>
      </c>
      <c r="M733" s="275" t="str">
        <f>IF($E733="","",IF($D733="","",INDEX('פעילויות המשרד'!X:X,MATCH($D733,'פעילויות המשרד'!$D:$D,0))))</f>
        <v/>
      </c>
      <c r="N733" s="102"/>
      <c r="O733" s="102"/>
      <c r="P733" s="100"/>
      <c r="Q733" s="100"/>
      <c r="R733" s="98"/>
      <c r="S733" s="101"/>
      <c r="T733" s="99"/>
      <c r="U733" s="103"/>
      <c r="V733" s="99"/>
      <c r="W733" s="103"/>
      <c r="X733" s="99"/>
      <c r="Y733" s="103"/>
      <c r="Z733" s="99"/>
      <c r="AA733" s="103"/>
      <c r="AB733" s="99"/>
      <c r="AC733" s="103"/>
      <c r="AD733" s="121" t="str">
        <f t="shared" si="45"/>
        <v/>
      </c>
      <c r="AE733" s="17"/>
      <c r="AI733" s="26">
        <f>ROWS($AI$7:$AI732)</f>
        <v>726</v>
      </c>
      <c r="AJ733" s="85" t="str">
        <f>IF(OR($T733="",$G733=""),"",MAX($AJ$7:$AN732)+1)</f>
        <v/>
      </c>
      <c r="AK733" s="85" t="str">
        <f>IF(OR(V733="",$G733=""),"",MAX($AJ$7:$AN732,$AJ733:AJ733)+1)</f>
        <v/>
      </c>
      <c r="AL733" s="85" t="str">
        <f>IF(OR(X733="",$G733=""),"",MAX($AJ$7:$AN732,$AJ733:AK733)+1)</f>
        <v/>
      </c>
      <c r="AM733" s="85" t="str">
        <f>IF(OR(Z733="",$G733=""),"",MAX($AJ$7:$AN732,$AJ733:AL733)+1)</f>
        <v/>
      </c>
      <c r="AN733" s="85" t="str">
        <f>IF(OR(AB733="",$G733=""),"",MAX($AJ$7:$AN732,$AJ733:AM733)+1)</f>
        <v/>
      </c>
      <c r="AP733" s="85" t="str">
        <f>IF($G733="","",MAX($AP$7:$AP732)+1)</f>
        <v/>
      </c>
      <c r="AQ733" s="85" t="str">
        <f>IF($G733="","",IF($Q733="","",RANK($Q733,$Q$8:$Q$1000,1)+COUNTIFS($Q$8:$Q733,$Q733)-1))</f>
        <v/>
      </c>
      <c r="AR733" s="85" t="str">
        <f>IF($G733="","",IF($AW733="","",RANK($AW733,$AW$8:$AW$1000,1)+COUNTIFS($AW$8:$AW733,$AW733)-1))</f>
        <v/>
      </c>
      <c r="AS733" s="85" t="str">
        <f>IF($G733="","",IF($AX733="","",RANK($AX733,$AX$8:$AX$1000,1)+COUNTIFS($AX$8:$AX733,$AX733)-1))</f>
        <v/>
      </c>
      <c r="AU733" s="85" t="str">
        <f t="shared" si="46"/>
        <v/>
      </c>
      <c r="AW733" s="209" t="str">
        <f t="shared" ca="1" si="48"/>
        <v/>
      </c>
      <c r="AX733" s="209" t="str">
        <f t="shared" ca="1" si="47"/>
        <v/>
      </c>
    </row>
    <row r="734" spans="1:50">
      <c r="A734" s="20" t="str">
        <f>IF('יעדים משרדיים ותקשובים'!$E$7="","",'יעדים משרדיים ותקשובים'!$E$7)</f>
        <v>משרד ראש הממשלה</v>
      </c>
      <c r="B734" s="20" t="str">
        <f>IF('יעדים משרדיים ותקשובים'!$I$9="","",'יעדים משרדיים ותקשובים'!$I$9)</f>
        <v>pmo</v>
      </c>
      <c r="C734" s="26">
        <f>ROWS($C$7:$C733)</f>
        <v>727</v>
      </c>
      <c r="D734" s="26" t="str">
        <f>IF(E734="","",INDEX('פעילויות המשרד'!$D$8:$D$150,MATCH(E734,'פעילויות המשרד'!$E$8:$E$150,0)))</f>
        <v/>
      </c>
      <c r="E734" s="17"/>
      <c r="F734" s="26" t="str">
        <f>IF(G734="","",COUNTIFS($D$8:$D734,$D734))</f>
        <v/>
      </c>
      <c r="G734" s="344" t="str">
        <f>IF(OR($E734="",$H734=""),"",IFERROR(CONCATENATE($D734,".",COUNTIFS($D$8:$D734,$D734)),"טעות בהזנה"))</f>
        <v/>
      </c>
      <c r="H734" s="99"/>
      <c r="I734" s="275" t="str">
        <f>IF($E734="","",IF($D734="","",INDEX('פעילויות המשרד'!G:G,MATCH($D734,'פעילויות המשרד'!$D:$D,0))))</f>
        <v/>
      </c>
      <c r="J734" s="275" t="str">
        <f>IF($E734="","",IF($D734="","",INDEX('פעילויות המשרד'!H:H,MATCH($D734,'פעילויות המשרד'!$D:$D,0))))</f>
        <v/>
      </c>
      <c r="K734" s="275" t="str">
        <f>IF($E734="","",IF($D734="","",INDEX('פעילויות המשרד'!K:K,MATCH($D734,'פעילויות המשרד'!$D:$D,0))))</f>
        <v/>
      </c>
      <c r="L734" s="275" t="str">
        <f>IF($E734="","",IF($D734="","",INDEX('פעילויות המשרד'!L:L,MATCH($D734,'פעילויות המשרד'!$D:$D,0))))</f>
        <v/>
      </c>
      <c r="M734" s="275" t="str">
        <f>IF($E734="","",IF($D734="","",INDEX('פעילויות המשרד'!X:X,MATCH($D734,'פעילויות המשרד'!$D:$D,0))))</f>
        <v/>
      </c>
      <c r="N734" s="102"/>
      <c r="O734" s="102"/>
      <c r="P734" s="100"/>
      <c r="Q734" s="100"/>
      <c r="R734" s="98"/>
      <c r="S734" s="101"/>
      <c r="T734" s="99"/>
      <c r="U734" s="103"/>
      <c r="V734" s="99"/>
      <c r="W734" s="103"/>
      <c r="X734" s="99"/>
      <c r="Y734" s="103"/>
      <c r="Z734" s="99"/>
      <c r="AA734" s="103"/>
      <c r="AB734" s="99"/>
      <c r="AC734" s="103"/>
      <c r="AD734" s="121" t="str">
        <f t="shared" si="45"/>
        <v/>
      </c>
      <c r="AE734" s="17"/>
      <c r="AI734" s="26">
        <f>ROWS($AI$7:$AI733)</f>
        <v>727</v>
      </c>
      <c r="AJ734" s="85" t="str">
        <f>IF(OR($T734="",$G734=""),"",MAX($AJ$7:$AN733)+1)</f>
        <v/>
      </c>
      <c r="AK734" s="85" t="str">
        <f>IF(OR(V734="",$G734=""),"",MAX($AJ$7:$AN733,$AJ734:AJ734)+1)</f>
        <v/>
      </c>
      <c r="AL734" s="85" t="str">
        <f>IF(OR(X734="",$G734=""),"",MAX($AJ$7:$AN733,$AJ734:AK734)+1)</f>
        <v/>
      </c>
      <c r="AM734" s="85" t="str">
        <f>IF(OR(Z734="",$G734=""),"",MAX($AJ$7:$AN733,$AJ734:AL734)+1)</f>
        <v/>
      </c>
      <c r="AN734" s="85" t="str">
        <f>IF(OR(AB734="",$G734=""),"",MAX($AJ$7:$AN733,$AJ734:AM734)+1)</f>
        <v/>
      </c>
      <c r="AP734" s="85" t="str">
        <f>IF($G734="","",MAX($AP$7:$AP733)+1)</f>
        <v/>
      </c>
      <c r="AQ734" s="85" t="str">
        <f>IF($G734="","",IF($Q734="","",RANK($Q734,$Q$8:$Q$1000,1)+COUNTIFS($Q$8:$Q734,$Q734)-1))</f>
        <v/>
      </c>
      <c r="AR734" s="85" t="str">
        <f>IF($G734="","",IF($AW734="","",RANK($AW734,$AW$8:$AW$1000,1)+COUNTIFS($AW$8:$AW734,$AW734)-1))</f>
        <v/>
      </c>
      <c r="AS734" s="85" t="str">
        <f>IF($G734="","",IF($AX734="","",RANK($AX734,$AX$8:$AX$1000,1)+COUNTIFS($AX$8:$AX734,$AX734)-1))</f>
        <v/>
      </c>
      <c r="AU734" s="85" t="str">
        <f t="shared" si="46"/>
        <v/>
      </c>
      <c r="AW734" s="209" t="str">
        <f t="shared" ca="1" si="48"/>
        <v/>
      </c>
      <c r="AX734" s="209" t="str">
        <f t="shared" ca="1" si="47"/>
        <v/>
      </c>
    </row>
    <row r="735" spans="1:50">
      <c r="A735" s="20" t="str">
        <f>IF('יעדים משרדיים ותקשובים'!$E$7="","",'יעדים משרדיים ותקשובים'!$E$7)</f>
        <v>משרד ראש הממשלה</v>
      </c>
      <c r="B735" s="20" t="str">
        <f>IF('יעדים משרדיים ותקשובים'!$I$9="","",'יעדים משרדיים ותקשובים'!$I$9)</f>
        <v>pmo</v>
      </c>
      <c r="C735" s="26">
        <f>ROWS($C$7:$C734)</f>
        <v>728</v>
      </c>
      <c r="D735" s="26" t="str">
        <f>IF(E735="","",INDEX('פעילויות המשרד'!$D$8:$D$150,MATCH(E735,'פעילויות המשרד'!$E$8:$E$150,0)))</f>
        <v/>
      </c>
      <c r="E735" s="17"/>
      <c r="F735" s="26" t="str">
        <f>IF(G735="","",COUNTIFS($D$8:$D735,$D735))</f>
        <v/>
      </c>
      <c r="G735" s="344" t="str">
        <f>IF(OR($E735="",$H735=""),"",IFERROR(CONCATENATE($D735,".",COUNTIFS($D$8:$D735,$D735)),"טעות בהזנה"))</f>
        <v/>
      </c>
      <c r="H735" s="99"/>
      <c r="I735" s="275" t="str">
        <f>IF($E735="","",IF($D735="","",INDEX('פעילויות המשרד'!G:G,MATCH($D735,'פעילויות המשרד'!$D:$D,0))))</f>
        <v/>
      </c>
      <c r="J735" s="275" t="str">
        <f>IF($E735="","",IF($D735="","",INDEX('פעילויות המשרד'!H:H,MATCH($D735,'פעילויות המשרד'!$D:$D,0))))</f>
        <v/>
      </c>
      <c r="K735" s="275" t="str">
        <f>IF($E735="","",IF($D735="","",INDEX('פעילויות המשרד'!K:K,MATCH($D735,'פעילויות המשרד'!$D:$D,0))))</f>
        <v/>
      </c>
      <c r="L735" s="275" t="str">
        <f>IF($E735="","",IF($D735="","",INDEX('פעילויות המשרד'!L:L,MATCH($D735,'פעילויות המשרד'!$D:$D,0))))</f>
        <v/>
      </c>
      <c r="M735" s="275" t="str">
        <f>IF($E735="","",IF($D735="","",INDEX('פעילויות המשרד'!X:X,MATCH($D735,'פעילויות המשרד'!$D:$D,0))))</f>
        <v/>
      </c>
      <c r="N735" s="102"/>
      <c r="O735" s="102"/>
      <c r="P735" s="100"/>
      <c r="Q735" s="100"/>
      <c r="R735" s="98"/>
      <c r="S735" s="101"/>
      <c r="T735" s="99"/>
      <c r="U735" s="103"/>
      <c r="V735" s="99"/>
      <c r="W735" s="103"/>
      <c r="X735" s="99"/>
      <c r="Y735" s="103"/>
      <c r="Z735" s="99"/>
      <c r="AA735" s="103"/>
      <c r="AB735" s="99"/>
      <c r="AC735" s="103"/>
      <c r="AD735" s="121" t="str">
        <f t="shared" si="45"/>
        <v/>
      </c>
      <c r="AE735" s="17"/>
      <c r="AI735" s="26">
        <f>ROWS($AI$7:$AI734)</f>
        <v>728</v>
      </c>
      <c r="AJ735" s="85" t="str">
        <f>IF(OR($T735="",$G735=""),"",MAX($AJ$7:$AN734)+1)</f>
        <v/>
      </c>
      <c r="AK735" s="85" t="str">
        <f>IF(OR(V735="",$G735=""),"",MAX($AJ$7:$AN734,$AJ735:AJ735)+1)</f>
        <v/>
      </c>
      <c r="AL735" s="85" t="str">
        <f>IF(OR(X735="",$G735=""),"",MAX($AJ$7:$AN734,$AJ735:AK735)+1)</f>
        <v/>
      </c>
      <c r="AM735" s="85" t="str">
        <f>IF(OR(Z735="",$G735=""),"",MAX($AJ$7:$AN734,$AJ735:AL735)+1)</f>
        <v/>
      </c>
      <c r="AN735" s="85" t="str">
        <f>IF(OR(AB735="",$G735=""),"",MAX($AJ$7:$AN734,$AJ735:AM735)+1)</f>
        <v/>
      </c>
      <c r="AP735" s="85" t="str">
        <f>IF($G735="","",MAX($AP$7:$AP734)+1)</f>
        <v/>
      </c>
      <c r="AQ735" s="85" t="str">
        <f>IF($G735="","",IF($Q735="","",RANK($Q735,$Q$8:$Q$1000,1)+COUNTIFS($Q$8:$Q735,$Q735)-1))</f>
        <v/>
      </c>
      <c r="AR735" s="85" t="str">
        <f>IF($G735="","",IF($AW735="","",RANK($AW735,$AW$8:$AW$1000,1)+COUNTIFS($AW$8:$AW735,$AW735)-1))</f>
        <v/>
      </c>
      <c r="AS735" s="85" t="str">
        <f>IF($G735="","",IF($AX735="","",RANK($AX735,$AX$8:$AX$1000,1)+COUNTIFS($AX$8:$AX735,$AX735)-1))</f>
        <v/>
      </c>
      <c r="AU735" s="85" t="str">
        <f t="shared" si="46"/>
        <v/>
      </c>
      <c r="AW735" s="209" t="str">
        <f t="shared" ca="1" si="48"/>
        <v/>
      </c>
      <c r="AX735" s="209" t="str">
        <f t="shared" ca="1" si="47"/>
        <v/>
      </c>
    </row>
    <row r="736" spans="1:50">
      <c r="A736" s="20" t="str">
        <f>IF('יעדים משרדיים ותקשובים'!$E$7="","",'יעדים משרדיים ותקשובים'!$E$7)</f>
        <v>משרד ראש הממשלה</v>
      </c>
      <c r="B736" s="20" t="str">
        <f>IF('יעדים משרדיים ותקשובים'!$I$9="","",'יעדים משרדיים ותקשובים'!$I$9)</f>
        <v>pmo</v>
      </c>
      <c r="C736" s="26">
        <f>ROWS($C$7:$C735)</f>
        <v>729</v>
      </c>
      <c r="D736" s="26" t="str">
        <f>IF(E736="","",INDEX('פעילויות המשרד'!$D$8:$D$150,MATCH(E736,'פעילויות המשרד'!$E$8:$E$150,0)))</f>
        <v/>
      </c>
      <c r="E736" s="17"/>
      <c r="F736" s="26" t="str">
        <f>IF(G736="","",COUNTIFS($D$8:$D736,$D736))</f>
        <v/>
      </c>
      <c r="G736" s="344" t="str">
        <f>IF(OR($E736="",$H736=""),"",IFERROR(CONCATENATE($D736,".",COUNTIFS($D$8:$D736,$D736)),"טעות בהזנה"))</f>
        <v/>
      </c>
      <c r="H736" s="99"/>
      <c r="I736" s="275" t="str">
        <f>IF($E736="","",IF($D736="","",INDEX('פעילויות המשרד'!G:G,MATCH($D736,'פעילויות המשרד'!$D:$D,0))))</f>
        <v/>
      </c>
      <c r="J736" s="275" t="str">
        <f>IF($E736="","",IF($D736="","",INDEX('פעילויות המשרד'!H:H,MATCH($D736,'פעילויות המשרד'!$D:$D,0))))</f>
        <v/>
      </c>
      <c r="K736" s="275" t="str">
        <f>IF($E736="","",IF($D736="","",INDEX('פעילויות המשרד'!K:K,MATCH($D736,'פעילויות המשרד'!$D:$D,0))))</f>
        <v/>
      </c>
      <c r="L736" s="275" t="str">
        <f>IF($E736="","",IF($D736="","",INDEX('פעילויות המשרד'!L:L,MATCH($D736,'פעילויות המשרד'!$D:$D,0))))</f>
        <v/>
      </c>
      <c r="M736" s="275" t="str">
        <f>IF($E736="","",IF($D736="","",INDEX('פעילויות המשרד'!X:X,MATCH($D736,'פעילויות המשרד'!$D:$D,0))))</f>
        <v/>
      </c>
      <c r="N736" s="102"/>
      <c r="O736" s="102"/>
      <c r="P736" s="100"/>
      <c r="Q736" s="100"/>
      <c r="R736" s="98"/>
      <c r="S736" s="101"/>
      <c r="T736" s="99"/>
      <c r="U736" s="103"/>
      <c r="V736" s="99"/>
      <c r="W736" s="103"/>
      <c r="X736" s="99"/>
      <c r="Y736" s="103"/>
      <c r="Z736" s="99"/>
      <c r="AA736" s="103"/>
      <c r="AB736" s="99"/>
      <c r="AC736" s="103"/>
      <c r="AD736" s="121" t="str">
        <f t="shared" si="45"/>
        <v/>
      </c>
      <c r="AE736" s="17"/>
      <c r="AI736" s="26">
        <f>ROWS($AI$7:$AI735)</f>
        <v>729</v>
      </c>
      <c r="AJ736" s="85" t="str">
        <f>IF(OR($T736="",$G736=""),"",MAX($AJ$7:$AN735)+1)</f>
        <v/>
      </c>
      <c r="AK736" s="85" t="str">
        <f>IF(OR(V736="",$G736=""),"",MAX($AJ$7:$AN735,$AJ736:AJ736)+1)</f>
        <v/>
      </c>
      <c r="AL736" s="85" t="str">
        <f>IF(OR(X736="",$G736=""),"",MAX($AJ$7:$AN735,$AJ736:AK736)+1)</f>
        <v/>
      </c>
      <c r="AM736" s="85" t="str">
        <f>IF(OR(Z736="",$G736=""),"",MAX($AJ$7:$AN735,$AJ736:AL736)+1)</f>
        <v/>
      </c>
      <c r="AN736" s="85" t="str">
        <f>IF(OR(AB736="",$G736=""),"",MAX($AJ$7:$AN735,$AJ736:AM736)+1)</f>
        <v/>
      </c>
      <c r="AP736" s="85" t="str">
        <f>IF($G736="","",MAX($AP$7:$AP735)+1)</f>
        <v/>
      </c>
      <c r="AQ736" s="85" t="str">
        <f>IF($G736="","",IF($Q736="","",RANK($Q736,$Q$8:$Q$1000,1)+COUNTIFS($Q$8:$Q736,$Q736)-1))</f>
        <v/>
      </c>
      <c r="AR736" s="85" t="str">
        <f>IF($G736="","",IF($AW736="","",RANK($AW736,$AW$8:$AW$1000,1)+COUNTIFS($AW$8:$AW736,$AW736)-1))</f>
        <v/>
      </c>
      <c r="AS736" s="85" t="str">
        <f>IF($G736="","",IF($AX736="","",RANK($AX736,$AX$8:$AX$1000,1)+COUNTIFS($AX$8:$AX736,$AX736)-1))</f>
        <v/>
      </c>
      <c r="AU736" s="85" t="str">
        <f t="shared" si="46"/>
        <v/>
      </c>
      <c r="AW736" s="209" t="str">
        <f t="shared" ca="1" si="48"/>
        <v/>
      </c>
      <c r="AX736" s="209" t="str">
        <f t="shared" ca="1" si="47"/>
        <v/>
      </c>
    </row>
    <row r="737" spans="1:50">
      <c r="A737" s="20" t="str">
        <f>IF('יעדים משרדיים ותקשובים'!$E$7="","",'יעדים משרדיים ותקשובים'!$E$7)</f>
        <v>משרד ראש הממשלה</v>
      </c>
      <c r="B737" s="20" t="str">
        <f>IF('יעדים משרדיים ותקשובים'!$I$9="","",'יעדים משרדיים ותקשובים'!$I$9)</f>
        <v>pmo</v>
      </c>
      <c r="C737" s="26">
        <f>ROWS($C$7:$C736)</f>
        <v>730</v>
      </c>
      <c r="D737" s="26" t="str">
        <f>IF(E737="","",INDEX('פעילויות המשרד'!$D$8:$D$150,MATCH(E737,'פעילויות המשרד'!$E$8:$E$150,0)))</f>
        <v/>
      </c>
      <c r="E737" s="17"/>
      <c r="F737" s="26" t="str">
        <f>IF(G737="","",COUNTIFS($D$8:$D737,$D737))</f>
        <v/>
      </c>
      <c r="G737" s="344" t="str">
        <f>IF(OR($E737="",$H737=""),"",IFERROR(CONCATENATE($D737,".",COUNTIFS($D$8:$D737,$D737)),"טעות בהזנה"))</f>
        <v/>
      </c>
      <c r="H737" s="99"/>
      <c r="I737" s="275" t="str">
        <f>IF($E737="","",IF($D737="","",INDEX('פעילויות המשרד'!G:G,MATCH($D737,'פעילויות המשרד'!$D:$D,0))))</f>
        <v/>
      </c>
      <c r="J737" s="275" t="str">
        <f>IF($E737="","",IF($D737="","",INDEX('פעילויות המשרד'!H:H,MATCH($D737,'פעילויות המשרד'!$D:$D,0))))</f>
        <v/>
      </c>
      <c r="K737" s="275" t="str">
        <f>IF($E737="","",IF($D737="","",INDEX('פעילויות המשרד'!K:K,MATCH($D737,'פעילויות המשרד'!$D:$D,0))))</f>
        <v/>
      </c>
      <c r="L737" s="275" t="str">
        <f>IF($E737="","",IF($D737="","",INDEX('פעילויות המשרד'!L:L,MATCH($D737,'פעילויות המשרד'!$D:$D,0))))</f>
        <v/>
      </c>
      <c r="M737" s="275" t="str">
        <f>IF($E737="","",IF($D737="","",INDEX('פעילויות המשרד'!X:X,MATCH($D737,'פעילויות המשרד'!$D:$D,0))))</f>
        <v/>
      </c>
      <c r="N737" s="102"/>
      <c r="O737" s="102"/>
      <c r="P737" s="100"/>
      <c r="Q737" s="100"/>
      <c r="R737" s="98"/>
      <c r="S737" s="101"/>
      <c r="T737" s="99"/>
      <c r="U737" s="103"/>
      <c r="V737" s="99"/>
      <c r="W737" s="103"/>
      <c r="X737" s="99"/>
      <c r="Y737" s="103"/>
      <c r="Z737" s="99"/>
      <c r="AA737" s="103"/>
      <c r="AB737" s="99"/>
      <c r="AC737" s="103"/>
      <c r="AD737" s="121" t="str">
        <f t="shared" si="45"/>
        <v/>
      </c>
      <c r="AE737" s="17"/>
      <c r="AI737" s="26">
        <f>ROWS($AI$7:$AI736)</f>
        <v>730</v>
      </c>
      <c r="AJ737" s="85" t="str">
        <f>IF(OR($T737="",$G737=""),"",MAX($AJ$7:$AN736)+1)</f>
        <v/>
      </c>
      <c r="AK737" s="85" t="str">
        <f>IF(OR(V737="",$G737=""),"",MAX($AJ$7:$AN736,$AJ737:AJ737)+1)</f>
        <v/>
      </c>
      <c r="AL737" s="85" t="str">
        <f>IF(OR(X737="",$G737=""),"",MAX($AJ$7:$AN736,$AJ737:AK737)+1)</f>
        <v/>
      </c>
      <c r="AM737" s="85" t="str">
        <f>IF(OR(Z737="",$G737=""),"",MAX($AJ$7:$AN736,$AJ737:AL737)+1)</f>
        <v/>
      </c>
      <c r="AN737" s="85" t="str">
        <f>IF(OR(AB737="",$G737=""),"",MAX($AJ$7:$AN736,$AJ737:AM737)+1)</f>
        <v/>
      </c>
      <c r="AP737" s="85" t="str">
        <f>IF($G737="","",MAX($AP$7:$AP736)+1)</f>
        <v/>
      </c>
      <c r="AQ737" s="85" t="str">
        <f>IF($G737="","",IF($Q737="","",RANK($Q737,$Q$8:$Q$1000,1)+COUNTIFS($Q$8:$Q737,$Q737)-1))</f>
        <v/>
      </c>
      <c r="AR737" s="85" t="str">
        <f>IF($G737="","",IF($AW737="","",RANK($AW737,$AW$8:$AW$1000,1)+COUNTIFS($AW$8:$AW737,$AW737)-1))</f>
        <v/>
      </c>
      <c r="AS737" s="85" t="str">
        <f>IF($G737="","",IF($AX737="","",RANK($AX737,$AX$8:$AX$1000,1)+COUNTIFS($AX$8:$AX737,$AX737)-1))</f>
        <v/>
      </c>
      <c r="AU737" s="85" t="str">
        <f t="shared" si="46"/>
        <v/>
      </c>
      <c r="AW737" s="209" t="str">
        <f t="shared" ca="1" si="48"/>
        <v/>
      </c>
      <c r="AX737" s="209" t="str">
        <f t="shared" ca="1" si="47"/>
        <v/>
      </c>
    </row>
    <row r="738" spans="1:50">
      <c r="A738" s="20" t="str">
        <f>IF('יעדים משרדיים ותקשובים'!$E$7="","",'יעדים משרדיים ותקשובים'!$E$7)</f>
        <v>משרד ראש הממשלה</v>
      </c>
      <c r="B738" s="20" t="str">
        <f>IF('יעדים משרדיים ותקשובים'!$I$9="","",'יעדים משרדיים ותקשובים'!$I$9)</f>
        <v>pmo</v>
      </c>
      <c r="C738" s="26">
        <f>ROWS($C$7:$C737)</f>
        <v>731</v>
      </c>
      <c r="D738" s="26" t="str">
        <f>IF(E738="","",INDEX('פעילויות המשרד'!$D$8:$D$150,MATCH(E738,'פעילויות המשרד'!$E$8:$E$150,0)))</f>
        <v/>
      </c>
      <c r="E738" s="17"/>
      <c r="F738" s="26" t="str">
        <f>IF(G738="","",COUNTIFS($D$8:$D738,$D738))</f>
        <v/>
      </c>
      <c r="G738" s="344" t="str">
        <f>IF(OR($E738="",$H738=""),"",IFERROR(CONCATENATE($D738,".",COUNTIFS($D$8:$D738,$D738)),"טעות בהזנה"))</f>
        <v/>
      </c>
      <c r="H738" s="99"/>
      <c r="I738" s="275" t="str">
        <f>IF($E738="","",IF($D738="","",INDEX('פעילויות המשרד'!G:G,MATCH($D738,'פעילויות המשרד'!$D:$D,0))))</f>
        <v/>
      </c>
      <c r="J738" s="275" t="str">
        <f>IF($E738="","",IF($D738="","",INDEX('פעילויות המשרד'!H:H,MATCH($D738,'פעילויות המשרד'!$D:$D,0))))</f>
        <v/>
      </c>
      <c r="K738" s="275" t="str">
        <f>IF($E738="","",IF($D738="","",INDEX('פעילויות המשרד'!K:K,MATCH($D738,'פעילויות המשרד'!$D:$D,0))))</f>
        <v/>
      </c>
      <c r="L738" s="275" t="str">
        <f>IF($E738="","",IF($D738="","",INDEX('פעילויות המשרד'!L:L,MATCH($D738,'פעילויות המשרד'!$D:$D,0))))</f>
        <v/>
      </c>
      <c r="M738" s="275" t="str">
        <f>IF($E738="","",IF($D738="","",INDEX('פעילויות המשרד'!X:X,MATCH($D738,'פעילויות המשרד'!$D:$D,0))))</f>
        <v/>
      </c>
      <c r="N738" s="99"/>
      <c r="O738" s="99"/>
      <c r="P738" s="100"/>
      <c r="Q738" s="100"/>
      <c r="R738" s="98"/>
      <c r="S738" s="101"/>
      <c r="T738" s="99"/>
      <c r="U738" s="103"/>
      <c r="V738" s="99"/>
      <c r="W738" s="103"/>
      <c r="X738" s="99"/>
      <c r="Y738" s="103"/>
      <c r="Z738" s="99"/>
      <c r="AA738" s="103"/>
      <c r="AB738" s="99"/>
      <c r="AC738" s="103"/>
      <c r="AD738" s="121" t="str">
        <f t="shared" si="45"/>
        <v/>
      </c>
      <c r="AE738" s="92"/>
      <c r="AI738" s="26">
        <f>ROWS($AI$7:$AI737)</f>
        <v>731</v>
      </c>
      <c r="AJ738" s="85" t="str">
        <f>IF(OR($T738="",$G738=""),"",MAX($AJ$7:$AN737)+1)</f>
        <v/>
      </c>
      <c r="AK738" s="85" t="str">
        <f>IF(OR(V738="",$G738=""),"",MAX($AJ$7:$AN737,$AJ738:AJ738)+1)</f>
        <v/>
      </c>
      <c r="AL738" s="85" t="str">
        <f>IF(OR(X738="",$G738=""),"",MAX($AJ$7:$AN737,$AJ738:AK738)+1)</f>
        <v/>
      </c>
      <c r="AM738" s="85" t="str">
        <f>IF(OR(Z738="",$G738=""),"",MAX($AJ$7:$AN737,$AJ738:AL738)+1)</f>
        <v/>
      </c>
      <c r="AN738" s="85" t="str">
        <f>IF(OR(AB738="",$G738=""),"",MAX($AJ$7:$AN737,$AJ738:AM738)+1)</f>
        <v/>
      </c>
      <c r="AP738" s="85" t="str">
        <f>IF($G738="","",MAX($AP$7:$AP737)+1)</f>
        <v/>
      </c>
      <c r="AQ738" s="85" t="str">
        <f>IF($G738="","",IF($Q738="","",RANK($Q738,$Q$8:$Q$1000,1)+COUNTIFS($Q$8:$Q738,$Q738)-1))</f>
        <v/>
      </c>
      <c r="AR738" s="85" t="str">
        <f>IF($G738="","",IF($AW738="","",RANK($AW738,$AW$8:$AW$1000,1)+COUNTIFS($AW$8:$AW738,$AW738)-1))</f>
        <v/>
      </c>
      <c r="AS738" s="85" t="str">
        <f>IF($G738="","",IF($AX738="","",RANK($AX738,$AX$8:$AX$1000,1)+COUNTIFS($AX$8:$AX738,$AX738)-1))</f>
        <v/>
      </c>
      <c r="AU738" s="85" t="str">
        <f t="shared" si="46"/>
        <v/>
      </c>
      <c r="AW738" s="209" t="str">
        <f ca="1">IF($G738="","",IF($Q738="","",IF(AND($S738&lt;1,$Q738&lt;TODAY()),$Q738,"")))</f>
        <v/>
      </c>
      <c r="AX738" s="209" t="str">
        <f t="shared" ca="1" si="47"/>
        <v/>
      </c>
    </row>
    <row r="739" spans="1:50">
      <c r="A739" s="20" t="str">
        <f>IF('יעדים משרדיים ותקשובים'!$E$7="","",'יעדים משרדיים ותקשובים'!$E$7)</f>
        <v>משרד ראש הממשלה</v>
      </c>
      <c r="B739" s="20" t="str">
        <f>IF('יעדים משרדיים ותקשובים'!$I$9="","",'יעדים משרדיים ותקשובים'!$I$9)</f>
        <v>pmo</v>
      </c>
      <c r="C739" s="26">
        <f>ROWS($C$7:$C738)</f>
        <v>732</v>
      </c>
      <c r="D739" s="26" t="str">
        <f>IF(E739="","",INDEX('פעילויות המשרד'!$D$8:$D$150,MATCH(E739,'פעילויות המשרד'!$E$8:$E$150,0)))</f>
        <v/>
      </c>
      <c r="E739" s="17"/>
      <c r="F739" s="26" t="str">
        <f>IF(G739="","",COUNTIFS($D$8:$D739,$D739))</f>
        <v/>
      </c>
      <c r="G739" s="344" t="str">
        <f>IF(OR($E739="",$H739=""),"",IFERROR(CONCATENATE($D739,".",COUNTIFS($D$8:$D739,$D739)),"טעות בהזנה"))</f>
        <v/>
      </c>
      <c r="H739" s="99"/>
      <c r="I739" s="275" t="str">
        <f>IF($E739="","",IF($D739="","",INDEX('פעילויות המשרד'!G:G,MATCH($D739,'פעילויות המשרד'!$D:$D,0))))</f>
        <v/>
      </c>
      <c r="J739" s="275" t="str">
        <f>IF($E739="","",IF($D739="","",INDEX('פעילויות המשרד'!H:H,MATCH($D739,'פעילויות המשרד'!$D:$D,0))))</f>
        <v/>
      </c>
      <c r="K739" s="275" t="str">
        <f>IF($E739="","",IF($D739="","",INDEX('פעילויות המשרד'!K:K,MATCH($D739,'פעילויות המשרד'!$D:$D,0))))</f>
        <v/>
      </c>
      <c r="L739" s="275" t="str">
        <f>IF($E739="","",IF($D739="","",INDEX('פעילויות המשרד'!L:L,MATCH($D739,'פעילויות המשרד'!$D:$D,0))))</f>
        <v/>
      </c>
      <c r="M739" s="275" t="str">
        <f>IF($E739="","",IF($D739="","",INDEX('פעילויות המשרד'!X:X,MATCH($D739,'פעילויות המשרד'!$D:$D,0))))</f>
        <v/>
      </c>
      <c r="N739" s="99"/>
      <c r="O739" s="99"/>
      <c r="P739" s="100"/>
      <c r="Q739" s="100"/>
      <c r="R739" s="98"/>
      <c r="S739" s="101"/>
      <c r="T739" s="99"/>
      <c r="U739" s="103"/>
      <c r="V739" s="99"/>
      <c r="W739" s="103"/>
      <c r="X739" s="99"/>
      <c r="Y739" s="103"/>
      <c r="Z739" s="99"/>
      <c r="AA739" s="103"/>
      <c r="AB739" s="99"/>
      <c r="AC739" s="103"/>
      <c r="AD739" s="121" t="str">
        <f t="shared" si="45"/>
        <v/>
      </c>
      <c r="AE739" s="92"/>
      <c r="AI739" s="26">
        <f>ROWS($AI$7:$AI738)</f>
        <v>732</v>
      </c>
      <c r="AJ739" s="85" t="str">
        <f>IF(OR($T739="",$G739=""),"",MAX($AJ$7:$AN738)+1)</f>
        <v/>
      </c>
      <c r="AK739" s="85" t="str">
        <f>IF(OR(V739="",$G739=""),"",MAX($AJ$7:$AN738,$AJ739:AJ739)+1)</f>
        <v/>
      </c>
      <c r="AL739" s="85" t="str">
        <f>IF(OR(X739="",$G739=""),"",MAX($AJ$7:$AN738,$AJ739:AK739)+1)</f>
        <v/>
      </c>
      <c r="AM739" s="85" t="str">
        <f>IF(OR(Z739="",$G739=""),"",MAX($AJ$7:$AN738,$AJ739:AL739)+1)</f>
        <v/>
      </c>
      <c r="AN739" s="85" t="str">
        <f>IF(OR(AB739="",$G739=""),"",MAX($AJ$7:$AN738,$AJ739:AM739)+1)</f>
        <v/>
      </c>
      <c r="AP739" s="85" t="str">
        <f>IF($G739="","",MAX($AP$7:$AP738)+1)</f>
        <v/>
      </c>
      <c r="AQ739" s="85" t="str">
        <f>IF($G739="","",IF($Q739="","",RANK($Q739,$Q$8:$Q$1000,1)+COUNTIFS($Q$8:$Q739,$Q739)-1))</f>
        <v/>
      </c>
      <c r="AR739" s="85" t="str">
        <f>IF($G739="","",IF($AW739="","",RANK($AW739,$AW$8:$AW$1000,1)+COUNTIFS($AW$8:$AW739,$AW739)-1))</f>
        <v/>
      </c>
      <c r="AS739" s="85" t="str">
        <f>IF($G739="","",IF($AX739="","",RANK($AX739,$AX$8:$AX$1000,1)+COUNTIFS($AX$8:$AX739,$AX739)-1))</f>
        <v/>
      </c>
      <c r="AU739" s="85" t="str">
        <f t="shared" si="46"/>
        <v/>
      </c>
      <c r="AW739" s="209" t="str">
        <f ca="1">IF($G739="","",IF($Q739="","",IF(AND($S739&lt;1,$Q739&lt;TODAY()),$Q739,"")))</f>
        <v/>
      </c>
      <c r="AX739" s="209" t="str">
        <f t="shared" ca="1" si="47"/>
        <v/>
      </c>
    </row>
    <row r="740" spans="1:50">
      <c r="A740" s="20" t="str">
        <f>IF('יעדים משרדיים ותקשובים'!$E$7="","",'יעדים משרדיים ותקשובים'!$E$7)</f>
        <v>משרד ראש הממשלה</v>
      </c>
      <c r="B740" s="20" t="str">
        <f>IF('יעדים משרדיים ותקשובים'!$I$9="","",'יעדים משרדיים ותקשובים'!$I$9)</f>
        <v>pmo</v>
      </c>
      <c r="C740" s="26">
        <f>ROWS($C$7:$C739)</f>
        <v>733</v>
      </c>
      <c r="D740" s="26" t="str">
        <f>IF(E740="","",INDEX('פעילויות המשרד'!$D$8:$D$150,MATCH(E740,'פעילויות המשרד'!$E$8:$E$150,0)))</f>
        <v/>
      </c>
      <c r="E740" s="17"/>
      <c r="F740" s="26" t="str">
        <f>IF(G740="","",COUNTIFS($D$8:$D740,$D740))</f>
        <v/>
      </c>
      <c r="G740" s="344" t="str">
        <f>IF(OR($E740="",$H740=""),"",IFERROR(CONCATENATE($D740,".",COUNTIFS($D$8:$D740,$D740)),"טעות בהזנה"))</f>
        <v/>
      </c>
      <c r="H740" s="99"/>
      <c r="I740" s="275" t="str">
        <f>IF($E740="","",IF($D740="","",INDEX('פעילויות המשרד'!G:G,MATCH($D740,'פעילויות המשרד'!$D:$D,0))))</f>
        <v/>
      </c>
      <c r="J740" s="275" t="str">
        <f>IF($E740="","",IF($D740="","",INDEX('פעילויות המשרד'!H:H,MATCH($D740,'פעילויות המשרד'!$D:$D,0))))</f>
        <v/>
      </c>
      <c r="K740" s="275" t="str">
        <f>IF($E740="","",IF($D740="","",INDEX('פעילויות המשרד'!K:K,MATCH($D740,'פעילויות המשרד'!$D:$D,0))))</f>
        <v/>
      </c>
      <c r="L740" s="275" t="str">
        <f>IF($E740="","",IF($D740="","",INDEX('פעילויות המשרד'!L:L,MATCH($D740,'פעילויות המשרד'!$D:$D,0))))</f>
        <v/>
      </c>
      <c r="M740" s="275" t="str">
        <f>IF($E740="","",IF($D740="","",INDEX('פעילויות המשרד'!X:X,MATCH($D740,'פעילויות המשרד'!$D:$D,0))))</f>
        <v/>
      </c>
      <c r="N740" s="99"/>
      <c r="O740" s="99"/>
      <c r="P740" s="100"/>
      <c r="Q740" s="100"/>
      <c r="R740" s="98"/>
      <c r="S740" s="101"/>
      <c r="T740" s="99"/>
      <c r="U740" s="103"/>
      <c r="V740" s="99"/>
      <c r="W740" s="103"/>
      <c r="X740" s="99"/>
      <c r="Y740" s="103"/>
      <c r="Z740" s="99"/>
      <c r="AA740" s="103"/>
      <c r="AB740" s="99"/>
      <c r="AC740" s="103"/>
      <c r="AD740" s="121" t="str">
        <f t="shared" si="45"/>
        <v/>
      </c>
      <c r="AE740" s="92"/>
      <c r="AI740" s="26">
        <f>ROWS($AI$7:$AI739)</f>
        <v>733</v>
      </c>
      <c r="AJ740" s="85" t="str">
        <f>IF(OR($T740="",$G740=""),"",MAX($AJ$7:$AN739)+1)</f>
        <v/>
      </c>
      <c r="AK740" s="85" t="str">
        <f>IF(OR(V740="",$G740=""),"",MAX($AJ$7:$AN739,$AJ740:AJ740)+1)</f>
        <v/>
      </c>
      <c r="AL740" s="85" t="str">
        <f>IF(OR(X740="",$G740=""),"",MAX($AJ$7:$AN739,$AJ740:AK740)+1)</f>
        <v/>
      </c>
      <c r="AM740" s="85" t="str">
        <f>IF(OR(Z740="",$G740=""),"",MAX($AJ$7:$AN739,$AJ740:AL740)+1)</f>
        <v/>
      </c>
      <c r="AN740" s="85" t="str">
        <f>IF(OR(AB740="",$G740=""),"",MAX($AJ$7:$AN739,$AJ740:AM740)+1)</f>
        <v/>
      </c>
      <c r="AP740" s="85" t="str">
        <f>IF($G740="","",MAX($AP$7:$AP739)+1)</f>
        <v/>
      </c>
      <c r="AQ740" s="85" t="str">
        <f>IF($G740="","",IF($Q740="","",RANK($Q740,$Q$8:$Q$1000,1)+COUNTIFS($Q$8:$Q740,$Q740)-1))</f>
        <v/>
      </c>
      <c r="AR740" s="85" t="str">
        <f>IF($G740="","",IF($AW740="","",RANK($AW740,$AW$8:$AW$1000,1)+COUNTIFS($AW$8:$AW740,$AW740)-1))</f>
        <v/>
      </c>
      <c r="AS740" s="85" t="str">
        <f>IF($G740="","",IF($AX740="","",RANK($AX740,$AX$8:$AX$1000,1)+COUNTIFS($AX$8:$AX740,$AX740)-1))</f>
        <v/>
      </c>
      <c r="AU740" s="85" t="str">
        <f t="shared" si="46"/>
        <v/>
      </c>
      <c r="AW740" s="209" t="str">
        <f ca="1">IF($G740="","",IF($Q740="","",IF(AND($S740&lt;1,$Q740&lt;TODAY()),$Q740,"")))</f>
        <v/>
      </c>
      <c r="AX740" s="209" t="str">
        <f t="shared" ca="1" si="47"/>
        <v/>
      </c>
    </row>
    <row r="741" spans="1:50">
      <c r="A741" s="20" t="str">
        <f>IF('יעדים משרדיים ותקשובים'!$E$7="","",'יעדים משרדיים ותקשובים'!$E$7)</f>
        <v>משרד ראש הממשלה</v>
      </c>
      <c r="B741" s="20" t="str">
        <f>IF('יעדים משרדיים ותקשובים'!$I$9="","",'יעדים משרדיים ותקשובים'!$I$9)</f>
        <v>pmo</v>
      </c>
      <c r="C741" s="26">
        <f>ROWS($C$7:$C740)</f>
        <v>734</v>
      </c>
      <c r="D741" s="26" t="str">
        <f>IF(E741="","",INDEX('פעילויות המשרד'!$D$8:$D$150,MATCH(E741,'פעילויות המשרד'!$E$8:$E$150,0)))</f>
        <v/>
      </c>
      <c r="E741" s="17"/>
      <c r="F741" s="26" t="str">
        <f>IF(G741="","",COUNTIFS($D$8:$D741,$D741))</f>
        <v/>
      </c>
      <c r="G741" s="344" t="str">
        <f>IF(OR($E741="",$H741=""),"",IFERROR(CONCATENATE($D741,".",COUNTIFS($D$8:$D741,$D741)),"טעות בהזנה"))</f>
        <v/>
      </c>
      <c r="H741" s="99"/>
      <c r="I741" s="275" t="str">
        <f>IF($E741="","",IF($D741="","",INDEX('פעילויות המשרד'!G:G,MATCH($D741,'פעילויות המשרד'!$D:$D,0))))</f>
        <v/>
      </c>
      <c r="J741" s="275" t="str">
        <f>IF($E741="","",IF($D741="","",INDEX('פעילויות המשרד'!H:H,MATCH($D741,'פעילויות המשרד'!$D:$D,0))))</f>
        <v/>
      </c>
      <c r="K741" s="275" t="str">
        <f>IF($E741="","",IF($D741="","",INDEX('פעילויות המשרד'!K:K,MATCH($D741,'פעילויות המשרד'!$D:$D,0))))</f>
        <v/>
      </c>
      <c r="L741" s="275" t="str">
        <f>IF($E741="","",IF($D741="","",INDEX('פעילויות המשרד'!L:L,MATCH($D741,'פעילויות המשרד'!$D:$D,0))))</f>
        <v/>
      </c>
      <c r="M741" s="275" t="str">
        <f>IF($E741="","",IF($D741="","",INDEX('פעילויות המשרד'!X:X,MATCH($D741,'פעילויות המשרד'!$D:$D,0))))</f>
        <v/>
      </c>
      <c r="N741" s="102"/>
      <c r="O741" s="102"/>
      <c r="P741" s="100"/>
      <c r="Q741" s="100"/>
      <c r="R741" s="98"/>
      <c r="S741" s="101"/>
      <c r="T741" s="99"/>
      <c r="U741" s="103"/>
      <c r="V741" s="99"/>
      <c r="W741" s="103"/>
      <c r="X741" s="99"/>
      <c r="Y741" s="103"/>
      <c r="Z741" s="99"/>
      <c r="AA741" s="103"/>
      <c r="AB741" s="99"/>
      <c r="AC741" s="103"/>
      <c r="AD741" s="121" t="str">
        <f t="shared" si="45"/>
        <v/>
      </c>
      <c r="AE741" s="17"/>
      <c r="AI741" s="26">
        <f>ROWS($AI$7:$AI740)</f>
        <v>734</v>
      </c>
      <c r="AJ741" s="85" t="str">
        <f>IF(OR($T741="",$G741=""),"",MAX($AJ$7:$AN740)+1)</f>
        <v/>
      </c>
      <c r="AK741" s="85" t="str">
        <f>IF(OR(V741="",$G741=""),"",MAX($AJ$7:$AN740,$AJ741:AJ741)+1)</f>
        <v/>
      </c>
      <c r="AL741" s="85" t="str">
        <f>IF(OR(X741="",$G741=""),"",MAX($AJ$7:$AN740,$AJ741:AK741)+1)</f>
        <v/>
      </c>
      <c r="AM741" s="85" t="str">
        <f>IF(OR(Z741="",$G741=""),"",MAX($AJ$7:$AN740,$AJ741:AL741)+1)</f>
        <v/>
      </c>
      <c r="AN741" s="85" t="str">
        <f>IF(OR(AB741="",$G741=""),"",MAX($AJ$7:$AN740,$AJ741:AM741)+1)</f>
        <v/>
      </c>
      <c r="AP741" s="85" t="str">
        <f>IF($G741="","",MAX($AP$7:$AP740)+1)</f>
        <v/>
      </c>
      <c r="AQ741" s="85" t="str">
        <f>IF($G741="","",IF($Q741="","",RANK($Q741,$Q$8:$Q$1000,1)+COUNTIFS($Q$8:$Q741,$Q741)-1))</f>
        <v/>
      </c>
      <c r="AR741" s="85" t="str">
        <f>IF($G741="","",IF($AW741="","",RANK($AW741,$AW$8:$AW$1000,1)+COUNTIFS($AW$8:$AW741,$AW741)-1))</f>
        <v/>
      </c>
      <c r="AS741" s="85" t="str">
        <f>IF($G741="","",IF($AX741="","",RANK($AX741,$AX$8:$AX$1000,1)+COUNTIFS($AX$8:$AX741,$AX741)-1))</f>
        <v/>
      </c>
      <c r="AU741" s="85" t="str">
        <f t="shared" si="46"/>
        <v/>
      </c>
      <c r="AW741" s="209" t="str">
        <f ca="1">IF($G741="","",IF($Q741="","",IF(AND($S741&lt;1,$Q741&lt;TODAY()),$Q741,"")))</f>
        <v/>
      </c>
      <c r="AX741" s="209" t="str">
        <f t="shared" ca="1" si="47"/>
        <v/>
      </c>
    </row>
    <row r="742" spans="1:50">
      <c r="A742" s="20" t="str">
        <f>IF('יעדים משרדיים ותקשובים'!$E$7="","",'יעדים משרדיים ותקשובים'!$E$7)</f>
        <v>משרד ראש הממשלה</v>
      </c>
      <c r="B742" s="20" t="str">
        <f>IF('יעדים משרדיים ותקשובים'!$I$9="","",'יעדים משרדיים ותקשובים'!$I$9)</f>
        <v>pmo</v>
      </c>
      <c r="C742" s="26">
        <f>ROWS($C$7:$C741)</f>
        <v>735</v>
      </c>
      <c r="D742" s="26" t="str">
        <f>IF(E742="","",INDEX('פעילויות המשרד'!$D$8:$D$150,MATCH(E742,'פעילויות המשרד'!$E$8:$E$150,0)))</f>
        <v/>
      </c>
      <c r="E742" s="17"/>
      <c r="F742" s="26" t="str">
        <f>IF(G742="","",COUNTIFS($D$8:$D742,$D742))</f>
        <v/>
      </c>
      <c r="G742" s="344" t="str">
        <f>IF(OR($E742="",$H742=""),"",IFERROR(CONCATENATE($D742,".",COUNTIFS($D$8:$D742,$D742)),"טעות בהזנה"))</f>
        <v/>
      </c>
      <c r="H742" s="99"/>
      <c r="I742" s="275" t="str">
        <f>IF($E742="","",IF($D742="","",INDEX('פעילויות המשרד'!G:G,MATCH($D742,'פעילויות המשרד'!$D:$D,0))))</f>
        <v/>
      </c>
      <c r="J742" s="275" t="str">
        <f>IF($E742="","",IF($D742="","",INDEX('פעילויות המשרד'!H:H,MATCH($D742,'פעילויות המשרד'!$D:$D,0))))</f>
        <v/>
      </c>
      <c r="K742" s="275" t="str">
        <f>IF($E742="","",IF($D742="","",INDEX('פעילויות המשרד'!K:K,MATCH($D742,'פעילויות המשרד'!$D:$D,0))))</f>
        <v/>
      </c>
      <c r="L742" s="275" t="str">
        <f>IF($E742="","",IF($D742="","",INDEX('פעילויות המשרד'!L:L,MATCH($D742,'פעילויות המשרד'!$D:$D,0))))</f>
        <v/>
      </c>
      <c r="M742" s="275" t="str">
        <f>IF($E742="","",IF($D742="","",INDEX('פעילויות המשרד'!X:X,MATCH($D742,'פעילויות המשרד'!$D:$D,0))))</f>
        <v/>
      </c>
      <c r="N742" s="102"/>
      <c r="O742" s="102"/>
      <c r="P742" s="100"/>
      <c r="Q742" s="100"/>
      <c r="R742" s="98"/>
      <c r="S742" s="101"/>
      <c r="T742" s="99"/>
      <c r="U742" s="103"/>
      <c r="V742" s="99"/>
      <c r="W742" s="103"/>
      <c r="X742" s="99"/>
      <c r="Y742" s="103"/>
      <c r="Z742" s="99"/>
      <c r="AA742" s="103"/>
      <c r="AB742" s="99"/>
      <c r="AC742" s="103"/>
      <c r="AD742" s="121" t="str">
        <f t="shared" si="45"/>
        <v/>
      </c>
      <c r="AE742" s="17"/>
      <c r="AI742" s="26">
        <f>ROWS($AI$7:$AI741)</f>
        <v>735</v>
      </c>
      <c r="AJ742" s="85" t="str">
        <f>IF(OR($T742="",$G742=""),"",MAX($AJ$7:$AN741)+1)</f>
        <v/>
      </c>
      <c r="AK742" s="85" t="str">
        <f>IF(OR(V742="",$G742=""),"",MAX($AJ$7:$AN741,$AJ742:AJ742)+1)</f>
        <v/>
      </c>
      <c r="AL742" s="85" t="str">
        <f>IF(OR(X742="",$G742=""),"",MAX($AJ$7:$AN741,$AJ742:AK742)+1)</f>
        <v/>
      </c>
      <c r="AM742" s="85" t="str">
        <f>IF(OR(Z742="",$G742=""),"",MAX($AJ$7:$AN741,$AJ742:AL742)+1)</f>
        <v/>
      </c>
      <c r="AN742" s="85" t="str">
        <f>IF(OR(AB742="",$G742=""),"",MAX($AJ$7:$AN741,$AJ742:AM742)+1)</f>
        <v/>
      </c>
      <c r="AP742" s="85" t="str">
        <f>IF($G742="","",MAX($AP$7:$AP741)+1)</f>
        <v/>
      </c>
      <c r="AQ742" s="85" t="str">
        <f>IF($G742="","",IF($Q742="","",RANK($Q742,$Q$8:$Q$1000,1)+COUNTIFS($Q$8:$Q742,$Q742)-1))</f>
        <v/>
      </c>
      <c r="AR742" s="85" t="str">
        <f>IF($G742="","",IF($AW742="","",RANK($AW742,$AW$8:$AW$1000,1)+COUNTIFS($AW$8:$AW742,$AW742)-1))</f>
        <v/>
      </c>
      <c r="AS742" s="85" t="str">
        <f>IF($G742="","",IF($AX742="","",RANK($AX742,$AX$8:$AX$1000,1)+COUNTIFS($AX$8:$AX742,$AX742)-1))</f>
        <v/>
      </c>
      <c r="AU742" s="85" t="str">
        <f t="shared" si="46"/>
        <v/>
      </c>
      <c r="AW742" s="209" t="str">
        <f ca="1">IF($G742="","",IF($Q742="","",IF(AND($S742&lt;1,$Q742&lt;TODAY()),$Q742,"")))</f>
        <v/>
      </c>
      <c r="AX742" s="209" t="str">
        <f t="shared" ca="1" si="47"/>
        <v/>
      </c>
    </row>
    <row r="743" spans="1:50">
      <c r="A743" s="20" t="str">
        <f>IF('יעדים משרדיים ותקשובים'!$E$7="","",'יעדים משרדיים ותקשובים'!$E$7)</f>
        <v>משרד ראש הממשלה</v>
      </c>
      <c r="B743" s="20" t="str">
        <f>IF('יעדים משרדיים ותקשובים'!$I$9="","",'יעדים משרדיים ותקשובים'!$I$9)</f>
        <v>pmo</v>
      </c>
      <c r="C743" s="26">
        <f>ROWS($C$7:$C742)</f>
        <v>736</v>
      </c>
      <c r="D743" s="26" t="str">
        <f>IF(E743="","",INDEX('פעילויות המשרד'!$D$8:$D$150,MATCH(E743,'פעילויות המשרד'!$E$8:$E$150,0)))</f>
        <v/>
      </c>
      <c r="E743" s="17"/>
      <c r="F743" s="26" t="str">
        <f>IF(G743="","",COUNTIFS($D$8:$D743,$D743))</f>
        <v/>
      </c>
      <c r="G743" s="344" t="str">
        <f>IF(OR($E743="",$H743=""),"",IFERROR(CONCATENATE($D743,".",COUNTIFS($D$8:$D743,$D743)),"טעות בהזנה"))</f>
        <v/>
      </c>
      <c r="H743" s="99"/>
      <c r="I743" s="275" t="str">
        <f>IF($E743="","",IF($D743="","",INDEX('פעילויות המשרד'!G:G,MATCH($D743,'פעילויות המשרד'!$D:$D,0))))</f>
        <v/>
      </c>
      <c r="J743" s="275" t="str">
        <f>IF($E743="","",IF($D743="","",INDEX('פעילויות המשרד'!H:H,MATCH($D743,'פעילויות המשרד'!$D:$D,0))))</f>
        <v/>
      </c>
      <c r="K743" s="275" t="str">
        <f>IF($E743="","",IF($D743="","",INDEX('פעילויות המשרד'!K:K,MATCH($D743,'פעילויות המשרד'!$D:$D,0))))</f>
        <v/>
      </c>
      <c r="L743" s="275" t="str">
        <f>IF($E743="","",IF($D743="","",INDEX('פעילויות המשרד'!L:L,MATCH($D743,'פעילויות המשרד'!$D:$D,0))))</f>
        <v/>
      </c>
      <c r="M743" s="275" t="str">
        <f>IF($E743="","",IF($D743="","",INDEX('פעילויות המשרד'!X:X,MATCH($D743,'פעילויות המשרד'!$D:$D,0))))</f>
        <v/>
      </c>
      <c r="N743" s="102"/>
      <c r="O743" s="102"/>
      <c r="P743" s="100"/>
      <c r="Q743" s="100"/>
      <c r="R743" s="98"/>
      <c r="S743" s="101"/>
      <c r="T743" s="99"/>
      <c r="U743" s="103"/>
      <c r="V743" s="99"/>
      <c r="W743" s="103"/>
      <c r="X743" s="99"/>
      <c r="Y743" s="103"/>
      <c r="Z743" s="99"/>
      <c r="AA743" s="103"/>
      <c r="AB743" s="99"/>
      <c r="AC743" s="103"/>
      <c r="AD743" s="121" t="str">
        <f t="shared" si="45"/>
        <v/>
      </c>
      <c r="AE743" s="17"/>
      <c r="AI743" s="26">
        <f>ROWS($AI$7:$AI742)</f>
        <v>736</v>
      </c>
      <c r="AJ743" s="85" t="str">
        <f>IF(OR($T743="",$G743=""),"",MAX($AJ$7:$AN742)+1)</f>
        <v/>
      </c>
      <c r="AK743" s="85" t="str">
        <f>IF(OR(V743="",$G743=""),"",MAX($AJ$7:$AN742,$AJ743:AJ743)+1)</f>
        <v/>
      </c>
      <c r="AL743" s="85" t="str">
        <f>IF(OR(X743="",$G743=""),"",MAX($AJ$7:$AN742,$AJ743:AK743)+1)</f>
        <v/>
      </c>
      <c r="AM743" s="85" t="str">
        <f>IF(OR(Z743="",$G743=""),"",MAX($AJ$7:$AN742,$AJ743:AL743)+1)</f>
        <v/>
      </c>
      <c r="AN743" s="85" t="str">
        <f>IF(OR(AB743="",$G743=""),"",MAX($AJ$7:$AN742,$AJ743:AM743)+1)</f>
        <v/>
      </c>
      <c r="AP743" s="85" t="str">
        <f>IF($G743="","",MAX($AP$7:$AP742)+1)</f>
        <v/>
      </c>
      <c r="AQ743" s="85" t="str">
        <f>IF($G743="","",IF($Q743="","",RANK($Q743,$Q$8:$Q$1000,1)+COUNTIFS($Q$8:$Q743,$Q743)-1))</f>
        <v/>
      </c>
      <c r="AR743" s="85" t="str">
        <f>IF($G743="","",IF($AW743="","",RANK($AW743,$AW$8:$AW$1000,1)+COUNTIFS($AW$8:$AW743,$AW743)-1))</f>
        <v/>
      </c>
      <c r="AS743" s="85" t="str">
        <f>IF($G743="","",IF($AX743="","",RANK($AX743,$AX$8:$AX$1000,1)+COUNTIFS($AX$8:$AX743,$AX743)-1))</f>
        <v/>
      </c>
      <c r="AU743" s="85" t="str">
        <f t="shared" si="46"/>
        <v/>
      </c>
      <c r="AW743" s="209" t="str">
        <f t="shared" ca="1" si="48"/>
        <v/>
      </c>
      <c r="AX743" s="209" t="str">
        <f t="shared" ca="1" si="47"/>
        <v/>
      </c>
    </row>
    <row r="744" spans="1:50">
      <c r="A744" s="20" t="str">
        <f>IF('יעדים משרדיים ותקשובים'!$E$7="","",'יעדים משרדיים ותקשובים'!$E$7)</f>
        <v>משרד ראש הממשלה</v>
      </c>
      <c r="B744" s="20" t="str">
        <f>IF('יעדים משרדיים ותקשובים'!$I$9="","",'יעדים משרדיים ותקשובים'!$I$9)</f>
        <v>pmo</v>
      </c>
      <c r="C744" s="26">
        <f>ROWS($C$7:$C743)</f>
        <v>737</v>
      </c>
      <c r="D744" s="26" t="str">
        <f>IF(E744="","",INDEX('פעילויות המשרד'!$D$8:$D$150,MATCH(E744,'פעילויות המשרד'!$E$8:$E$150,0)))</f>
        <v/>
      </c>
      <c r="E744" s="17"/>
      <c r="F744" s="26" t="str">
        <f>IF(G744="","",COUNTIFS($D$8:$D744,$D744))</f>
        <v/>
      </c>
      <c r="G744" s="344" t="str">
        <f>IF(OR($E744="",$H744=""),"",IFERROR(CONCATENATE($D744,".",COUNTIFS($D$8:$D744,$D744)),"טעות בהזנה"))</f>
        <v/>
      </c>
      <c r="H744" s="99"/>
      <c r="I744" s="275" t="str">
        <f>IF($E744="","",IF($D744="","",INDEX('פעילויות המשרד'!G:G,MATCH($D744,'פעילויות המשרד'!$D:$D,0))))</f>
        <v/>
      </c>
      <c r="J744" s="275" t="str">
        <f>IF($E744="","",IF($D744="","",INDEX('פעילויות המשרד'!H:H,MATCH($D744,'פעילויות המשרד'!$D:$D,0))))</f>
        <v/>
      </c>
      <c r="K744" s="275" t="str">
        <f>IF($E744="","",IF($D744="","",INDEX('פעילויות המשרד'!K:K,MATCH($D744,'פעילויות המשרד'!$D:$D,0))))</f>
        <v/>
      </c>
      <c r="L744" s="275" t="str">
        <f>IF($E744="","",IF($D744="","",INDEX('פעילויות המשרד'!L:L,MATCH($D744,'פעילויות המשרד'!$D:$D,0))))</f>
        <v/>
      </c>
      <c r="M744" s="275" t="str">
        <f>IF($E744="","",IF($D744="","",INDEX('פעילויות המשרד'!X:X,MATCH($D744,'פעילויות המשרד'!$D:$D,0))))</f>
        <v/>
      </c>
      <c r="N744" s="102"/>
      <c r="O744" s="102"/>
      <c r="P744" s="100"/>
      <c r="Q744" s="100"/>
      <c r="R744" s="98"/>
      <c r="S744" s="101"/>
      <c r="T744" s="99"/>
      <c r="U744" s="103"/>
      <c r="V744" s="99"/>
      <c r="W744" s="103"/>
      <c r="X744" s="99"/>
      <c r="Y744" s="103"/>
      <c r="Z744" s="99"/>
      <c r="AA744" s="103"/>
      <c r="AB744" s="99"/>
      <c r="AC744" s="103"/>
      <c r="AD744" s="121" t="str">
        <f t="shared" si="45"/>
        <v/>
      </c>
      <c r="AE744" s="17"/>
      <c r="AI744" s="26">
        <f>ROWS($AI$7:$AI743)</f>
        <v>737</v>
      </c>
      <c r="AJ744" s="85" t="str">
        <f>IF(OR($T744="",$G744=""),"",MAX($AJ$7:$AN743)+1)</f>
        <v/>
      </c>
      <c r="AK744" s="85" t="str">
        <f>IF(OR(V744="",$G744=""),"",MAX($AJ$7:$AN743,$AJ744:AJ744)+1)</f>
        <v/>
      </c>
      <c r="AL744" s="85" t="str">
        <f>IF(OR(X744="",$G744=""),"",MAX($AJ$7:$AN743,$AJ744:AK744)+1)</f>
        <v/>
      </c>
      <c r="AM744" s="85" t="str">
        <f>IF(OR(Z744="",$G744=""),"",MAX($AJ$7:$AN743,$AJ744:AL744)+1)</f>
        <v/>
      </c>
      <c r="AN744" s="85" t="str">
        <f>IF(OR(AB744="",$G744=""),"",MAX($AJ$7:$AN743,$AJ744:AM744)+1)</f>
        <v/>
      </c>
      <c r="AP744" s="85" t="str">
        <f>IF($G744="","",MAX($AP$7:$AP743)+1)</f>
        <v/>
      </c>
      <c r="AQ744" s="85" t="str">
        <f>IF($G744="","",IF($Q744="","",RANK($Q744,$Q$8:$Q$1000,1)+COUNTIFS($Q$8:$Q744,$Q744)-1))</f>
        <v/>
      </c>
      <c r="AR744" s="85" t="str">
        <f>IF($G744="","",IF($AW744="","",RANK($AW744,$AW$8:$AW$1000,1)+COUNTIFS($AW$8:$AW744,$AW744)-1))</f>
        <v/>
      </c>
      <c r="AS744" s="85" t="str">
        <f>IF($G744="","",IF($AX744="","",RANK($AX744,$AX$8:$AX$1000,1)+COUNTIFS($AX$8:$AX744,$AX744)-1))</f>
        <v/>
      </c>
      <c r="AU744" s="85" t="str">
        <f t="shared" si="46"/>
        <v/>
      </c>
      <c r="AW744" s="209" t="str">
        <f t="shared" ca="1" si="48"/>
        <v/>
      </c>
      <c r="AX744" s="209" t="str">
        <f t="shared" ca="1" si="47"/>
        <v/>
      </c>
    </row>
    <row r="745" spans="1:50">
      <c r="A745" s="20" t="str">
        <f>IF('יעדים משרדיים ותקשובים'!$E$7="","",'יעדים משרדיים ותקשובים'!$E$7)</f>
        <v>משרד ראש הממשלה</v>
      </c>
      <c r="B745" s="20" t="str">
        <f>IF('יעדים משרדיים ותקשובים'!$I$9="","",'יעדים משרדיים ותקשובים'!$I$9)</f>
        <v>pmo</v>
      </c>
      <c r="C745" s="26">
        <f>ROWS($C$7:$C744)</f>
        <v>738</v>
      </c>
      <c r="D745" s="26" t="str">
        <f>IF(E745="","",INDEX('פעילויות המשרד'!$D$8:$D$150,MATCH(E745,'פעילויות המשרד'!$E$8:$E$150,0)))</f>
        <v/>
      </c>
      <c r="E745" s="17"/>
      <c r="F745" s="26" t="str">
        <f>IF(G745="","",COUNTIFS($D$8:$D745,$D745))</f>
        <v/>
      </c>
      <c r="G745" s="344" t="str">
        <f>IF(OR($E745="",$H745=""),"",IFERROR(CONCATENATE($D745,".",COUNTIFS($D$8:$D745,$D745)),"טעות בהזנה"))</f>
        <v/>
      </c>
      <c r="H745" s="99"/>
      <c r="I745" s="275" t="str">
        <f>IF($E745="","",IF($D745="","",INDEX('פעילויות המשרד'!G:G,MATCH($D745,'פעילויות המשרד'!$D:$D,0))))</f>
        <v/>
      </c>
      <c r="J745" s="275" t="str">
        <f>IF($E745="","",IF($D745="","",INDEX('פעילויות המשרד'!H:H,MATCH($D745,'פעילויות המשרד'!$D:$D,0))))</f>
        <v/>
      </c>
      <c r="K745" s="275" t="str">
        <f>IF($E745="","",IF($D745="","",INDEX('פעילויות המשרד'!K:K,MATCH($D745,'פעילויות המשרד'!$D:$D,0))))</f>
        <v/>
      </c>
      <c r="L745" s="275" t="str">
        <f>IF($E745="","",IF($D745="","",INDEX('פעילויות המשרד'!L:L,MATCH($D745,'פעילויות המשרד'!$D:$D,0))))</f>
        <v/>
      </c>
      <c r="M745" s="275" t="str">
        <f>IF($E745="","",IF($D745="","",INDEX('פעילויות המשרד'!X:X,MATCH($D745,'פעילויות המשרד'!$D:$D,0))))</f>
        <v/>
      </c>
      <c r="N745" s="102"/>
      <c r="O745" s="102"/>
      <c r="P745" s="100"/>
      <c r="Q745" s="100"/>
      <c r="R745" s="98"/>
      <c r="S745" s="101"/>
      <c r="T745" s="99"/>
      <c r="U745" s="103"/>
      <c r="V745" s="99"/>
      <c r="W745" s="103"/>
      <c r="X745" s="99"/>
      <c r="Y745" s="103"/>
      <c r="Z745" s="99"/>
      <c r="AA745" s="103"/>
      <c r="AB745" s="99"/>
      <c r="AC745" s="103"/>
      <c r="AD745" s="121" t="str">
        <f t="shared" si="45"/>
        <v/>
      </c>
      <c r="AE745" s="17"/>
      <c r="AI745" s="26">
        <f>ROWS($AI$7:$AI744)</f>
        <v>738</v>
      </c>
      <c r="AJ745" s="85" t="str">
        <f>IF(OR($T745="",$G745=""),"",MAX($AJ$7:$AN744)+1)</f>
        <v/>
      </c>
      <c r="AK745" s="85" t="str">
        <f>IF(OR(V745="",$G745=""),"",MAX($AJ$7:$AN744,$AJ745:AJ745)+1)</f>
        <v/>
      </c>
      <c r="AL745" s="85" t="str">
        <f>IF(OR(X745="",$G745=""),"",MAX($AJ$7:$AN744,$AJ745:AK745)+1)</f>
        <v/>
      </c>
      <c r="AM745" s="85" t="str">
        <f>IF(OR(Z745="",$G745=""),"",MAX($AJ$7:$AN744,$AJ745:AL745)+1)</f>
        <v/>
      </c>
      <c r="AN745" s="85" t="str">
        <f>IF(OR(AB745="",$G745=""),"",MAX($AJ$7:$AN744,$AJ745:AM745)+1)</f>
        <v/>
      </c>
      <c r="AP745" s="85" t="str">
        <f>IF($G745="","",MAX($AP$7:$AP744)+1)</f>
        <v/>
      </c>
      <c r="AQ745" s="85" t="str">
        <f>IF($G745="","",IF($Q745="","",RANK($Q745,$Q$8:$Q$1000,1)+COUNTIFS($Q$8:$Q745,$Q745)-1))</f>
        <v/>
      </c>
      <c r="AR745" s="85" t="str">
        <f>IF($G745="","",IF($AW745="","",RANK($AW745,$AW$8:$AW$1000,1)+COUNTIFS($AW$8:$AW745,$AW745)-1))</f>
        <v/>
      </c>
      <c r="AS745" s="85" t="str">
        <f>IF($G745="","",IF($AX745="","",RANK($AX745,$AX$8:$AX$1000,1)+COUNTIFS($AX$8:$AX745,$AX745)-1))</f>
        <v/>
      </c>
      <c r="AU745" s="85" t="str">
        <f t="shared" si="46"/>
        <v/>
      </c>
      <c r="AW745" s="209" t="str">
        <f t="shared" ca="1" si="48"/>
        <v/>
      </c>
      <c r="AX745" s="209" t="str">
        <f t="shared" ca="1" si="47"/>
        <v/>
      </c>
    </row>
    <row r="746" spans="1:50">
      <c r="A746" s="20" t="str">
        <f>IF('יעדים משרדיים ותקשובים'!$E$7="","",'יעדים משרדיים ותקשובים'!$E$7)</f>
        <v>משרד ראש הממשלה</v>
      </c>
      <c r="B746" s="20" t="str">
        <f>IF('יעדים משרדיים ותקשובים'!$I$9="","",'יעדים משרדיים ותקשובים'!$I$9)</f>
        <v>pmo</v>
      </c>
      <c r="C746" s="26">
        <f>ROWS($C$7:$C745)</f>
        <v>739</v>
      </c>
      <c r="D746" s="26" t="str">
        <f>IF(E746="","",INDEX('פעילויות המשרד'!$D$8:$D$150,MATCH(E746,'פעילויות המשרד'!$E$8:$E$150,0)))</f>
        <v/>
      </c>
      <c r="E746" s="17"/>
      <c r="F746" s="26" t="str">
        <f>IF(G746="","",COUNTIFS($D$8:$D746,$D746))</f>
        <v/>
      </c>
      <c r="G746" s="344" t="str">
        <f>IF(OR($E746="",$H746=""),"",IFERROR(CONCATENATE($D746,".",COUNTIFS($D$8:$D746,$D746)),"טעות בהזנה"))</f>
        <v/>
      </c>
      <c r="H746" s="99"/>
      <c r="I746" s="275" t="str">
        <f>IF($E746="","",IF($D746="","",INDEX('פעילויות המשרד'!G:G,MATCH($D746,'פעילויות המשרד'!$D:$D,0))))</f>
        <v/>
      </c>
      <c r="J746" s="275" t="str">
        <f>IF($E746="","",IF($D746="","",INDEX('פעילויות המשרד'!H:H,MATCH($D746,'פעילויות המשרד'!$D:$D,0))))</f>
        <v/>
      </c>
      <c r="K746" s="275" t="str">
        <f>IF($E746="","",IF($D746="","",INDEX('פעילויות המשרד'!K:K,MATCH($D746,'פעילויות המשרד'!$D:$D,0))))</f>
        <v/>
      </c>
      <c r="L746" s="275" t="str">
        <f>IF($E746="","",IF($D746="","",INDEX('פעילויות המשרד'!L:L,MATCH($D746,'פעילויות המשרד'!$D:$D,0))))</f>
        <v/>
      </c>
      <c r="M746" s="275" t="str">
        <f>IF($E746="","",IF($D746="","",INDEX('פעילויות המשרד'!X:X,MATCH($D746,'פעילויות המשרד'!$D:$D,0))))</f>
        <v/>
      </c>
      <c r="N746" s="102"/>
      <c r="O746" s="102"/>
      <c r="P746" s="100"/>
      <c r="Q746" s="100"/>
      <c r="R746" s="98"/>
      <c r="S746" s="101"/>
      <c r="T746" s="99"/>
      <c r="U746" s="103"/>
      <c r="V746" s="99"/>
      <c r="W746" s="103"/>
      <c r="X746" s="99"/>
      <c r="Y746" s="103"/>
      <c r="Z746" s="99"/>
      <c r="AA746" s="103"/>
      <c r="AB746" s="99"/>
      <c r="AC746" s="103"/>
      <c r="AD746" s="121" t="str">
        <f t="shared" si="45"/>
        <v/>
      </c>
      <c r="AE746" s="17"/>
      <c r="AI746" s="26">
        <f>ROWS($AI$7:$AI745)</f>
        <v>739</v>
      </c>
      <c r="AJ746" s="85" t="str">
        <f>IF(OR($T746="",$G746=""),"",MAX($AJ$7:$AN745)+1)</f>
        <v/>
      </c>
      <c r="AK746" s="85" t="str">
        <f>IF(OR(V746="",$G746=""),"",MAX($AJ$7:$AN745,$AJ746:AJ746)+1)</f>
        <v/>
      </c>
      <c r="AL746" s="85" t="str">
        <f>IF(OR(X746="",$G746=""),"",MAX($AJ$7:$AN745,$AJ746:AK746)+1)</f>
        <v/>
      </c>
      <c r="AM746" s="85" t="str">
        <f>IF(OR(Z746="",$G746=""),"",MAX($AJ$7:$AN745,$AJ746:AL746)+1)</f>
        <v/>
      </c>
      <c r="AN746" s="85" t="str">
        <f>IF(OR(AB746="",$G746=""),"",MAX($AJ$7:$AN745,$AJ746:AM746)+1)</f>
        <v/>
      </c>
      <c r="AP746" s="85" t="str">
        <f>IF($G746="","",MAX($AP$7:$AP745)+1)</f>
        <v/>
      </c>
      <c r="AQ746" s="85" t="str">
        <f>IF($G746="","",IF($Q746="","",RANK($Q746,$Q$8:$Q$1000,1)+COUNTIFS($Q$8:$Q746,$Q746)-1))</f>
        <v/>
      </c>
      <c r="AR746" s="85" t="str">
        <f>IF($G746="","",IF($AW746="","",RANK($AW746,$AW$8:$AW$1000,1)+COUNTIFS($AW$8:$AW746,$AW746)-1))</f>
        <v/>
      </c>
      <c r="AS746" s="85" t="str">
        <f>IF($G746="","",IF($AX746="","",RANK($AX746,$AX$8:$AX$1000,1)+COUNTIFS($AX$8:$AX746,$AX746)-1))</f>
        <v/>
      </c>
      <c r="AU746" s="85" t="str">
        <f t="shared" si="46"/>
        <v/>
      </c>
      <c r="AW746" s="209" t="str">
        <f t="shared" ca="1" si="48"/>
        <v/>
      </c>
      <c r="AX746" s="209" t="str">
        <f t="shared" ca="1" si="47"/>
        <v/>
      </c>
    </row>
    <row r="747" spans="1:50">
      <c r="A747" s="20" t="str">
        <f>IF('יעדים משרדיים ותקשובים'!$E$7="","",'יעדים משרדיים ותקשובים'!$E$7)</f>
        <v>משרד ראש הממשלה</v>
      </c>
      <c r="B747" s="20" t="str">
        <f>IF('יעדים משרדיים ותקשובים'!$I$9="","",'יעדים משרדיים ותקשובים'!$I$9)</f>
        <v>pmo</v>
      </c>
      <c r="C747" s="26">
        <f>ROWS($C$7:$C746)</f>
        <v>740</v>
      </c>
      <c r="D747" s="26" t="str">
        <f>IF(E747="","",INDEX('פעילויות המשרד'!$D$8:$D$150,MATCH(E747,'פעילויות המשרד'!$E$8:$E$150,0)))</f>
        <v/>
      </c>
      <c r="E747" s="17"/>
      <c r="F747" s="26" t="str">
        <f>IF(G747="","",COUNTIFS($D$8:$D747,$D747))</f>
        <v/>
      </c>
      <c r="G747" s="344" t="str">
        <f>IF(OR($E747="",$H747=""),"",IFERROR(CONCATENATE($D747,".",COUNTIFS($D$8:$D747,$D747)),"טעות בהזנה"))</f>
        <v/>
      </c>
      <c r="H747" s="99"/>
      <c r="I747" s="275" t="str">
        <f>IF($E747="","",IF($D747="","",INDEX('פעילויות המשרד'!G:G,MATCH($D747,'פעילויות המשרד'!$D:$D,0))))</f>
        <v/>
      </c>
      <c r="J747" s="275" t="str">
        <f>IF($E747="","",IF($D747="","",INDEX('פעילויות המשרד'!H:H,MATCH($D747,'פעילויות המשרד'!$D:$D,0))))</f>
        <v/>
      </c>
      <c r="K747" s="275" t="str">
        <f>IF($E747="","",IF($D747="","",INDEX('פעילויות המשרד'!K:K,MATCH($D747,'פעילויות המשרד'!$D:$D,0))))</f>
        <v/>
      </c>
      <c r="L747" s="275" t="str">
        <f>IF($E747="","",IF($D747="","",INDEX('פעילויות המשרד'!L:L,MATCH($D747,'פעילויות המשרד'!$D:$D,0))))</f>
        <v/>
      </c>
      <c r="M747" s="275" t="str">
        <f>IF($E747="","",IF($D747="","",INDEX('פעילויות המשרד'!X:X,MATCH($D747,'פעילויות המשרד'!$D:$D,0))))</f>
        <v/>
      </c>
      <c r="N747" s="102"/>
      <c r="O747" s="102"/>
      <c r="P747" s="100"/>
      <c r="Q747" s="100"/>
      <c r="R747" s="98"/>
      <c r="S747" s="101"/>
      <c r="T747" s="99"/>
      <c r="U747" s="103"/>
      <c r="V747" s="99"/>
      <c r="W747" s="103"/>
      <c r="X747" s="99"/>
      <c r="Y747" s="103"/>
      <c r="Z747" s="99"/>
      <c r="AA747" s="103"/>
      <c r="AB747" s="99"/>
      <c r="AC747" s="103"/>
      <c r="AD747" s="121" t="str">
        <f t="shared" si="45"/>
        <v/>
      </c>
      <c r="AE747" s="17"/>
      <c r="AI747" s="26">
        <f>ROWS($AI$7:$AI746)</f>
        <v>740</v>
      </c>
      <c r="AJ747" s="85" t="str">
        <f>IF(OR($T747="",$G747=""),"",MAX($AJ$7:$AN746)+1)</f>
        <v/>
      </c>
      <c r="AK747" s="85" t="str">
        <f>IF(OR(V747="",$G747=""),"",MAX($AJ$7:$AN746,$AJ747:AJ747)+1)</f>
        <v/>
      </c>
      <c r="AL747" s="85" t="str">
        <f>IF(OR(X747="",$G747=""),"",MAX($AJ$7:$AN746,$AJ747:AK747)+1)</f>
        <v/>
      </c>
      <c r="AM747" s="85" t="str">
        <f>IF(OR(Z747="",$G747=""),"",MAX($AJ$7:$AN746,$AJ747:AL747)+1)</f>
        <v/>
      </c>
      <c r="AN747" s="85" t="str">
        <f>IF(OR(AB747="",$G747=""),"",MAX($AJ$7:$AN746,$AJ747:AM747)+1)</f>
        <v/>
      </c>
      <c r="AP747" s="85" t="str">
        <f>IF($G747="","",MAX($AP$7:$AP746)+1)</f>
        <v/>
      </c>
      <c r="AQ747" s="85" t="str">
        <f>IF($G747="","",IF($Q747="","",RANK($Q747,$Q$8:$Q$1000,1)+COUNTIFS($Q$8:$Q747,$Q747)-1))</f>
        <v/>
      </c>
      <c r="AR747" s="85" t="str">
        <f>IF($G747="","",IF($AW747="","",RANK($AW747,$AW$8:$AW$1000,1)+COUNTIFS($AW$8:$AW747,$AW747)-1))</f>
        <v/>
      </c>
      <c r="AS747" s="85" t="str">
        <f>IF($G747="","",IF($AX747="","",RANK($AX747,$AX$8:$AX$1000,1)+COUNTIFS($AX$8:$AX747,$AX747)-1))</f>
        <v/>
      </c>
      <c r="AU747" s="85" t="str">
        <f t="shared" si="46"/>
        <v/>
      </c>
      <c r="AW747" s="209" t="str">
        <f t="shared" ca="1" si="48"/>
        <v/>
      </c>
      <c r="AX747" s="209" t="str">
        <f t="shared" ca="1" si="47"/>
        <v/>
      </c>
    </row>
    <row r="748" spans="1:50">
      <c r="A748" s="20" t="str">
        <f>IF('יעדים משרדיים ותקשובים'!$E$7="","",'יעדים משרדיים ותקשובים'!$E$7)</f>
        <v>משרד ראש הממשלה</v>
      </c>
      <c r="B748" s="20" t="str">
        <f>IF('יעדים משרדיים ותקשובים'!$I$9="","",'יעדים משרדיים ותקשובים'!$I$9)</f>
        <v>pmo</v>
      </c>
      <c r="C748" s="26">
        <f>ROWS($C$7:$C747)</f>
        <v>741</v>
      </c>
      <c r="D748" s="26" t="str">
        <f>IF(E748="","",INDEX('פעילויות המשרד'!$D$8:$D$150,MATCH(E748,'פעילויות המשרד'!$E$8:$E$150,0)))</f>
        <v/>
      </c>
      <c r="E748" s="17"/>
      <c r="F748" s="26" t="str">
        <f>IF(G748="","",COUNTIFS($D$8:$D748,$D748))</f>
        <v/>
      </c>
      <c r="G748" s="344" t="str">
        <f>IF(OR($E748="",$H748=""),"",IFERROR(CONCATENATE($D748,".",COUNTIFS($D$8:$D748,$D748)),"טעות בהזנה"))</f>
        <v/>
      </c>
      <c r="H748" s="99"/>
      <c r="I748" s="275" t="str">
        <f>IF($E748="","",IF($D748="","",INDEX('פעילויות המשרד'!G:G,MATCH($D748,'פעילויות המשרד'!$D:$D,0))))</f>
        <v/>
      </c>
      <c r="J748" s="275" t="str">
        <f>IF($E748="","",IF($D748="","",INDEX('פעילויות המשרד'!H:H,MATCH($D748,'פעילויות המשרד'!$D:$D,0))))</f>
        <v/>
      </c>
      <c r="K748" s="275" t="str">
        <f>IF($E748="","",IF($D748="","",INDEX('פעילויות המשרד'!K:K,MATCH($D748,'פעילויות המשרד'!$D:$D,0))))</f>
        <v/>
      </c>
      <c r="L748" s="275" t="str">
        <f>IF($E748="","",IF($D748="","",INDEX('פעילויות המשרד'!L:L,MATCH($D748,'פעילויות המשרד'!$D:$D,0))))</f>
        <v/>
      </c>
      <c r="M748" s="275" t="str">
        <f>IF($E748="","",IF($D748="","",INDEX('פעילויות המשרד'!X:X,MATCH($D748,'פעילויות המשרד'!$D:$D,0))))</f>
        <v/>
      </c>
      <c r="N748" s="99"/>
      <c r="O748" s="99"/>
      <c r="P748" s="100"/>
      <c r="Q748" s="100"/>
      <c r="R748" s="98"/>
      <c r="S748" s="101"/>
      <c r="T748" s="99"/>
      <c r="U748" s="103"/>
      <c r="V748" s="99"/>
      <c r="W748" s="103"/>
      <c r="X748" s="99"/>
      <c r="Y748" s="103"/>
      <c r="Z748" s="99"/>
      <c r="AA748" s="103"/>
      <c r="AB748" s="99"/>
      <c r="AC748" s="103"/>
      <c r="AD748" s="121" t="str">
        <f t="shared" si="45"/>
        <v/>
      </c>
      <c r="AE748" s="92"/>
      <c r="AI748" s="26">
        <f>ROWS($AI$7:$AI747)</f>
        <v>741</v>
      </c>
      <c r="AJ748" s="85" t="str">
        <f>IF(OR($T748="",$G748=""),"",MAX($AJ$7:$AN747)+1)</f>
        <v/>
      </c>
      <c r="AK748" s="85" t="str">
        <f>IF(OR(V748="",$G748=""),"",MAX($AJ$7:$AN747,$AJ748:AJ748)+1)</f>
        <v/>
      </c>
      <c r="AL748" s="85" t="str">
        <f>IF(OR(X748="",$G748=""),"",MAX($AJ$7:$AN747,$AJ748:AK748)+1)</f>
        <v/>
      </c>
      <c r="AM748" s="85" t="str">
        <f>IF(OR(Z748="",$G748=""),"",MAX($AJ$7:$AN747,$AJ748:AL748)+1)</f>
        <v/>
      </c>
      <c r="AN748" s="85" t="str">
        <f>IF(OR(AB748="",$G748=""),"",MAX($AJ$7:$AN747,$AJ748:AM748)+1)</f>
        <v/>
      </c>
      <c r="AP748" s="85" t="str">
        <f>IF($G748="","",MAX($AP$7:$AP747)+1)</f>
        <v/>
      </c>
      <c r="AQ748" s="85" t="str">
        <f>IF($G748="","",IF($Q748="","",RANK($Q748,$Q$8:$Q$1000,1)+COUNTIFS($Q$8:$Q748,$Q748)-1))</f>
        <v/>
      </c>
      <c r="AR748" s="85" t="str">
        <f>IF($G748="","",IF($AW748="","",RANK($AW748,$AW$8:$AW$1000,1)+COUNTIFS($AW$8:$AW748,$AW748)-1))</f>
        <v/>
      </c>
      <c r="AS748" s="85" t="str">
        <f>IF($G748="","",IF($AX748="","",RANK($AX748,$AX$8:$AX$1000,1)+COUNTIFS($AX$8:$AX748,$AX748)-1))</f>
        <v/>
      </c>
      <c r="AU748" s="85" t="str">
        <f t="shared" si="46"/>
        <v/>
      </c>
      <c r="AW748" s="209" t="str">
        <f ca="1">IF($G748="","",IF($Q748="","",IF(AND($S748&lt;1,$Q748&lt;TODAY()),$Q748,"")))</f>
        <v/>
      </c>
      <c r="AX748" s="209" t="str">
        <f t="shared" ca="1" si="47"/>
        <v/>
      </c>
    </row>
    <row r="749" spans="1:50">
      <c r="A749" s="20" t="str">
        <f>IF('יעדים משרדיים ותקשובים'!$E$7="","",'יעדים משרדיים ותקשובים'!$E$7)</f>
        <v>משרד ראש הממשלה</v>
      </c>
      <c r="B749" s="20" t="str">
        <f>IF('יעדים משרדיים ותקשובים'!$I$9="","",'יעדים משרדיים ותקשובים'!$I$9)</f>
        <v>pmo</v>
      </c>
      <c r="C749" s="26">
        <f>ROWS($C$7:$C748)</f>
        <v>742</v>
      </c>
      <c r="D749" s="26" t="str">
        <f>IF(E749="","",INDEX('פעילויות המשרד'!$D$8:$D$150,MATCH(E749,'פעילויות המשרד'!$E$8:$E$150,0)))</f>
        <v/>
      </c>
      <c r="E749" s="17"/>
      <c r="F749" s="26" t="str">
        <f>IF(G749="","",COUNTIFS($D$8:$D749,$D749))</f>
        <v/>
      </c>
      <c r="G749" s="344" t="str">
        <f>IF(OR($E749="",$H749=""),"",IFERROR(CONCATENATE($D749,".",COUNTIFS($D$8:$D749,$D749)),"טעות בהזנה"))</f>
        <v/>
      </c>
      <c r="H749" s="99"/>
      <c r="I749" s="275" t="str">
        <f>IF($E749="","",IF($D749="","",INDEX('פעילויות המשרד'!G:G,MATCH($D749,'פעילויות המשרד'!$D:$D,0))))</f>
        <v/>
      </c>
      <c r="J749" s="275" t="str">
        <f>IF($E749="","",IF($D749="","",INDEX('פעילויות המשרד'!H:H,MATCH($D749,'פעילויות המשרד'!$D:$D,0))))</f>
        <v/>
      </c>
      <c r="K749" s="275" t="str">
        <f>IF($E749="","",IF($D749="","",INDEX('פעילויות המשרד'!K:K,MATCH($D749,'פעילויות המשרד'!$D:$D,0))))</f>
        <v/>
      </c>
      <c r="L749" s="275" t="str">
        <f>IF($E749="","",IF($D749="","",INDEX('פעילויות המשרד'!L:L,MATCH($D749,'פעילויות המשרד'!$D:$D,0))))</f>
        <v/>
      </c>
      <c r="M749" s="275" t="str">
        <f>IF($E749="","",IF($D749="","",INDEX('פעילויות המשרד'!X:X,MATCH($D749,'פעילויות המשרד'!$D:$D,0))))</f>
        <v/>
      </c>
      <c r="N749" s="99"/>
      <c r="O749" s="99"/>
      <c r="P749" s="100"/>
      <c r="Q749" s="100"/>
      <c r="R749" s="98"/>
      <c r="S749" s="101"/>
      <c r="T749" s="99"/>
      <c r="U749" s="103"/>
      <c r="V749" s="99"/>
      <c r="W749" s="103"/>
      <c r="X749" s="99"/>
      <c r="Y749" s="103"/>
      <c r="Z749" s="99"/>
      <c r="AA749" s="103"/>
      <c r="AB749" s="99"/>
      <c r="AC749" s="103"/>
      <c r="AD749" s="121" t="str">
        <f t="shared" si="45"/>
        <v/>
      </c>
      <c r="AE749" s="92"/>
      <c r="AI749" s="26">
        <f>ROWS($AI$7:$AI748)</f>
        <v>742</v>
      </c>
      <c r="AJ749" s="85" t="str">
        <f>IF(OR($T749="",$G749=""),"",MAX($AJ$7:$AN748)+1)</f>
        <v/>
      </c>
      <c r="AK749" s="85" t="str">
        <f>IF(OR(V749="",$G749=""),"",MAX($AJ$7:$AN748,$AJ749:AJ749)+1)</f>
        <v/>
      </c>
      <c r="AL749" s="85" t="str">
        <f>IF(OR(X749="",$G749=""),"",MAX($AJ$7:$AN748,$AJ749:AK749)+1)</f>
        <v/>
      </c>
      <c r="AM749" s="85" t="str">
        <f>IF(OR(Z749="",$G749=""),"",MAX($AJ$7:$AN748,$AJ749:AL749)+1)</f>
        <v/>
      </c>
      <c r="AN749" s="85" t="str">
        <f>IF(OR(AB749="",$G749=""),"",MAX($AJ$7:$AN748,$AJ749:AM749)+1)</f>
        <v/>
      </c>
      <c r="AP749" s="85" t="str">
        <f>IF($G749="","",MAX($AP$7:$AP748)+1)</f>
        <v/>
      </c>
      <c r="AQ749" s="85" t="str">
        <f>IF($G749="","",IF($Q749="","",RANK($Q749,$Q$8:$Q$1000,1)+COUNTIFS($Q$8:$Q749,$Q749)-1))</f>
        <v/>
      </c>
      <c r="AR749" s="85" t="str">
        <f>IF($G749="","",IF($AW749="","",RANK($AW749,$AW$8:$AW$1000,1)+COUNTIFS($AW$8:$AW749,$AW749)-1))</f>
        <v/>
      </c>
      <c r="AS749" s="85" t="str">
        <f>IF($G749="","",IF($AX749="","",RANK($AX749,$AX$8:$AX$1000,1)+COUNTIFS($AX$8:$AX749,$AX749)-1))</f>
        <v/>
      </c>
      <c r="AU749" s="85" t="str">
        <f t="shared" si="46"/>
        <v/>
      </c>
      <c r="AW749" s="209" t="str">
        <f ca="1">IF($G749="","",IF($Q749="","",IF(AND($S749&lt;1,$Q749&lt;TODAY()),$Q749,"")))</f>
        <v/>
      </c>
      <c r="AX749" s="209" t="str">
        <f t="shared" ca="1" si="47"/>
        <v/>
      </c>
    </row>
    <row r="750" spans="1:50">
      <c r="A750" s="20" t="str">
        <f>IF('יעדים משרדיים ותקשובים'!$E$7="","",'יעדים משרדיים ותקשובים'!$E$7)</f>
        <v>משרד ראש הממשלה</v>
      </c>
      <c r="B750" s="20" t="str">
        <f>IF('יעדים משרדיים ותקשובים'!$I$9="","",'יעדים משרדיים ותקשובים'!$I$9)</f>
        <v>pmo</v>
      </c>
      <c r="C750" s="26">
        <f>ROWS($C$7:$C749)</f>
        <v>743</v>
      </c>
      <c r="D750" s="26" t="str">
        <f>IF(E750="","",INDEX('פעילויות המשרד'!$D$8:$D$150,MATCH(E750,'פעילויות המשרד'!$E$8:$E$150,0)))</f>
        <v/>
      </c>
      <c r="E750" s="17"/>
      <c r="F750" s="26" t="str">
        <f>IF(G750="","",COUNTIFS($D$8:$D750,$D750))</f>
        <v/>
      </c>
      <c r="G750" s="344" t="str">
        <f>IF(OR($E750="",$H750=""),"",IFERROR(CONCATENATE($D750,".",COUNTIFS($D$8:$D750,$D750)),"טעות בהזנה"))</f>
        <v/>
      </c>
      <c r="H750" s="99"/>
      <c r="I750" s="275" t="str">
        <f>IF($E750="","",IF($D750="","",INDEX('פעילויות המשרד'!G:G,MATCH($D750,'פעילויות המשרד'!$D:$D,0))))</f>
        <v/>
      </c>
      <c r="J750" s="275" t="str">
        <f>IF($E750="","",IF($D750="","",INDEX('פעילויות המשרד'!H:H,MATCH($D750,'פעילויות המשרד'!$D:$D,0))))</f>
        <v/>
      </c>
      <c r="K750" s="275" t="str">
        <f>IF($E750="","",IF($D750="","",INDEX('פעילויות המשרד'!K:K,MATCH($D750,'פעילויות המשרד'!$D:$D,0))))</f>
        <v/>
      </c>
      <c r="L750" s="275" t="str">
        <f>IF($E750="","",IF($D750="","",INDEX('פעילויות המשרד'!L:L,MATCH($D750,'פעילויות המשרד'!$D:$D,0))))</f>
        <v/>
      </c>
      <c r="M750" s="275" t="str">
        <f>IF($E750="","",IF($D750="","",INDEX('פעילויות המשרד'!X:X,MATCH($D750,'פעילויות המשרד'!$D:$D,0))))</f>
        <v/>
      </c>
      <c r="N750" s="99"/>
      <c r="O750" s="99"/>
      <c r="P750" s="100"/>
      <c r="Q750" s="100"/>
      <c r="R750" s="98"/>
      <c r="S750" s="101"/>
      <c r="T750" s="99"/>
      <c r="U750" s="103"/>
      <c r="V750" s="99"/>
      <c r="W750" s="103"/>
      <c r="X750" s="99"/>
      <c r="Y750" s="103"/>
      <c r="Z750" s="99"/>
      <c r="AA750" s="103"/>
      <c r="AB750" s="99"/>
      <c r="AC750" s="103"/>
      <c r="AD750" s="121" t="str">
        <f t="shared" si="45"/>
        <v/>
      </c>
      <c r="AE750" s="92"/>
      <c r="AI750" s="26">
        <f>ROWS($AI$7:$AI749)</f>
        <v>743</v>
      </c>
      <c r="AJ750" s="85" t="str">
        <f>IF(OR($T750="",$G750=""),"",MAX($AJ$7:$AN749)+1)</f>
        <v/>
      </c>
      <c r="AK750" s="85" t="str">
        <f>IF(OR(V750="",$G750=""),"",MAX($AJ$7:$AN749,$AJ750:AJ750)+1)</f>
        <v/>
      </c>
      <c r="AL750" s="85" t="str">
        <f>IF(OR(X750="",$G750=""),"",MAX($AJ$7:$AN749,$AJ750:AK750)+1)</f>
        <v/>
      </c>
      <c r="AM750" s="85" t="str">
        <f>IF(OR(Z750="",$G750=""),"",MAX($AJ$7:$AN749,$AJ750:AL750)+1)</f>
        <v/>
      </c>
      <c r="AN750" s="85" t="str">
        <f>IF(OR(AB750="",$G750=""),"",MAX($AJ$7:$AN749,$AJ750:AM750)+1)</f>
        <v/>
      </c>
      <c r="AP750" s="85" t="str">
        <f>IF($G750="","",MAX($AP$7:$AP749)+1)</f>
        <v/>
      </c>
      <c r="AQ750" s="85" t="str">
        <f>IF($G750="","",IF($Q750="","",RANK($Q750,$Q$8:$Q$1000,1)+COUNTIFS($Q$8:$Q750,$Q750)-1))</f>
        <v/>
      </c>
      <c r="AR750" s="85" t="str">
        <f>IF($G750="","",IF($AW750="","",RANK($AW750,$AW$8:$AW$1000,1)+COUNTIFS($AW$8:$AW750,$AW750)-1))</f>
        <v/>
      </c>
      <c r="AS750" s="85" t="str">
        <f>IF($G750="","",IF($AX750="","",RANK($AX750,$AX$8:$AX$1000,1)+COUNTIFS($AX$8:$AX750,$AX750)-1))</f>
        <v/>
      </c>
      <c r="AU750" s="85" t="str">
        <f t="shared" si="46"/>
        <v/>
      </c>
      <c r="AW750" s="209" t="str">
        <f ca="1">IF($G750="","",IF($Q750="","",IF(AND($S750&lt;1,$Q750&lt;TODAY()),$Q750,"")))</f>
        <v/>
      </c>
      <c r="AX750" s="209" t="str">
        <f t="shared" ca="1" si="47"/>
        <v/>
      </c>
    </row>
    <row r="751" spans="1:50">
      <c r="A751" s="20" t="str">
        <f>IF('יעדים משרדיים ותקשובים'!$E$7="","",'יעדים משרדיים ותקשובים'!$E$7)</f>
        <v>משרד ראש הממשלה</v>
      </c>
      <c r="B751" s="20" t="str">
        <f>IF('יעדים משרדיים ותקשובים'!$I$9="","",'יעדים משרדיים ותקשובים'!$I$9)</f>
        <v>pmo</v>
      </c>
      <c r="C751" s="26">
        <f>ROWS($C$7:$C750)</f>
        <v>744</v>
      </c>
      <c r="D751" s="26" t="str">
        <f>IF(E751="","",INDEX('פעילויות המשרד'!$D$8:$D$150,MATCH(E751,'פעילויות המשרד'!$E$8:$E$150,0)))</f>
        <v/>
      </c>
      <c r="E751" s="17"/>
      <c r="F751" s="26" t="str">
        <f>IF(G751="","",COUNTIFS($D$8:$D751,$D751))</f>
        <v/>
      </c>
      <c r="G751" s="344" t="str">
        <f>IF(OR($E751="",$H751=""),"",IFERROR(CONCATENATE($D751,".",COUNTIFS($D$8:$D751,$D751)),"טעות בהזנה"))</f>
        <v/>
      </c>
      <c r="H751" s="99"/>
      <c r="I751" s="275" t="str">
        <f>IF($E751="","",IF($D751="","",INDEX('פעילויות המשרד'!G:G,MATCH($D751,'פעילויות המשרד'!$D:$D,0))))</f>
        <v/>
      </c>
      <c r="J751" s="275" t="str">
        <f>IF($E751="","",IF($D751="","",INDEX('פעילויות המשרד'!H:H,MATCH($D751,'פעילויות המשרד'!$D:$D,0))))</f>
        <v/>
      </c>
      <c r="K751" s="275" t="str">
        <f>IF($E751="","",IF($D751="","",INDEX('פעילויות המשרד'!K:K,MATCH($D751,'פעילויות המשרד'!$D:$D,0))))</f>
        <v/>
      </c>
      <c r="L751" s="275" t="str">
        <f>IF($E751="","",IF($D751="","",INDEX('פעילויות המשרד'!L:L,MATCH($D751,'פעילויות המשרד'!$D:$D,0))))</f>
        <v/>
      </c>
      <c r="M751" s="275" t="str">
        <f>IF($E751="","",IF($D751="","",INDEX('פעילויות המשרד'!X:X,MATCH($D751,'פעילויות המשרד'!$D:$D,0))))</f>
        <v/>
      </c>
      <c r="N751" s="102"/>
      <c r="O751" s="102"/>
      <c r="P751" s="100"/>
      <c r="Q751" s="100"/>
      <c r="R751" s="98"/>
      <c r="S751" s="101"/>
      <c r="T751" s="99"/>
      <c r="U751" s="103"/>
      <c r="V751" s="99"/>
      <c r="W751" s="103"/>
      <c r="X751" s="99"/>
      <c r="Y751" s="103"/>
      <c r="Z751" s="99"/>
      <c r="AA751" s="103"/>
      <c r="AB751" s="99"/>
      <c r="AC751" s="103"/>
      <c r="AD751" s="121" t="str">
        <f t="shared" si="45"/>
        <v/>
      </c>
      <c r="AE751" s="17"/>
      <c r="AI751" s="26">
        <f>ROWS($AI$7:$AI750)</f>
        <v>744</v>
      </c>
      <c r="AJ751" s="85" t="str">
        <f>IF(OR($T751="",$G751=""),"",MAX($AJ$7:$AN750)+1)</f>
        <v/>
      </c>
      <c r="AK751" s="85" t="str">
        <f>IF(OR(V751="",$G751=""),"",MAX($AJ$7:$AN750,$AJ751:AJ751)+1)</f>
        <v/>
      </c>
      <c r="AL751" s="85" t="str">
        <f>IF(OR(X751="",$G751=""),"",MAX($AJ$7:$AN750,$AJ751:AK751)+1)</f>
        <v/>
      </c>
      <c r="AM751" s="85" t="str">
        <f>IF(OR(Z751="",$G751=""),"",MAX($AJ$7:$AN750,$AJ751:AL751)+1)</f>
        <v/>
      </c>
      <c r="AN751" s="85" t="str">
        <f>IF(OR(AB751="",$G751=""),"",MAX($AJ$7:$AN750,$AJ751:AM751)+1)</f>
        <v/>
      </c>
      <c r="AP751" s="85" t="str">
        <f>IF($G751="","",MAX($AP$7:$AP750)+1)</f>
        <v/>
      </c>
      <c r="AQ751" s="85" t="str">
        <f>IF($G751="","",IF($Q751="","",RANK($Q751,$Q$8:$Q$1000,1)+COUNTIFS($Q$8:$Q751,$Q751)-1))</f>
        <v/>
      </c>
      <c r="AR751" s="85" t="str">
        <f>IF($G751="","",IF($AW751="","",RANK($AW751,$AW$8:$AW$1000,1)+COUNTIFS($AW$8:$AW751,$AW751)-1))</f>
        <v/>
      </c>
      <c r="AS751" s="85" t="str">
        <f>IF($G751="","",IF($AX751="","",RANK($AX751,$AX$8:$AX$1000,1)+COUNTIFS($AX$8:$AX751,$AX751)-1))</f>
        <v/>
      </c>
      <c r="AU751" s="85" t="str">
        <f t="shared" si="46"/>
        <v/>
      </c>
      <c r="AW751" s="209" t="str">
        <f ca="1">IF($G751="","",IF($Q751="","",IF(AND($S751&lt;1,$Q751&lt;TODAY()),$Q751,"")))</f>
        <v/>
      </c>
      <c r="AX751" s="209" t="str">
        <f t="shared" ca="1" si="47"/>
        <v/>
      </c>
    </row>
    <row r="752" spans="1:50">
      <c r="A752" s="20" t="str">
        <f>IF('יעדים משרדיים ותקשובים'!$E$7="","",'יעדים משרדיים ותקשובים'!$E$7)</f>
        <v>משרד ראש הממשלה</v>
      </c>
      <c r="B752" s="20" t="str">
        <f>IF('יעדים משרדיים ותקשובים'!$I$9="","",'יעדים משרדיים ותקשובים'!$I$9)</f>
        <v>pmo</v>
      </c>
      <c r="C752" s="26">
        <f>ROWS($C$7:$C751)</f>
        <v>745</v>
      </c>
      <c r="D752" s="26" t="str">
        <f>IF(E752="","",INDEX('פעילויות המשרד'!$D$8:$D$150,MATCH(E752,'פעילויות המשרד'!$E$8:$E$150,0)))</f>
        <v/>
      </c>
      <c r="E752" s="17"/>
      <c r="F752" s="26" t="str">
        <f>IF(G752="","",COUNTIFS($D$8:$D752,$D752))</f>
        <v/>
      </c>
      <c r="G752" s="344" t="str">
        <f>IF(OR($E752="",$H752=""),"",IFERROR(CONCATENATE($D752,".",COUNTIFS($D$8:$D752,$D752)),"טעות בהזנה"))</f>
        <v/>
      </c>
      <c r="H752" s="99"/>
      <c r="I752" s="275" t="str">
        <f>IF($E752="","",IF($D752="","",INDEX('פעילויות המשרד'!G:G,MATCH($D752,'פעילויות המשרד'!$D:$D,0))))</f>
        <v/>
      </c>
      <c r="J752" s="275" t="str">
        <f>IF($E752="","",IF($D752="","",INDEX('פעילויות המשרד'!H:H,MATCH($D752,'פעילויות המשרד'!$D:$D,0))))</f>
        <v/>
      </c>
      <c r="K752" s="275" t="str">
        <f>IF($E752="","",IF($D752="","",INDEX('פעילויות המשרד'!K:K,MATCH($D752,'פעילויות המשרד'!$D:$D,0))))</f>
        <v/>
      </c>
      <c r="L752" s="275" t="str">
        <f>IF($E752="","",IF($D752="","",INDEX('פעילויות המשרד'!L:L,MATCH($D752,'פעילויות המשרד'!$D:$D,0))))</f>
        <v/>
      </c>
      <c r="M752" s="275" t="str">
        <f>IF($E752="","",IF($D752="","",INDEX('פעילויות המשרד'!X:X,MATCH($D752,'פעילויות המשרד'!$D:$D,0))))</f>
        <v/>
      </c>
      <c r="N752" s="102"/>
      <c r="O752" s="102"/>
      <c r="P752" s="100"/>
      <c r="Q752" s="100"/>
      <c r="R752" s="98"/>
      <c r="S752" s="101"/>
      <c r="T752" s="99"/>
      <c r="U752" s="103"/>
      <c r="V752" s="99"/>
      <c r="W752" s="103"/>
      <c r="X752" s="99"/>
      <c r="Y752" s="103"/>
      <c r="Z752" s="99"/>
      <c r="AA752" s="103"/>
      <c r="AB752" s="99"/>
      <c r="AC752" s="103"/>
      <c r="AD752" s="121" t="str">
        <f t="shared" si="45"/>
        <v/>
      </c>
      <c r="AE752" s="17"/>
      <c r="AI752" s="26">
        <f>ROWS($AI$7:$AI751)</f>
        <v>745</v>
      </c>
      <c r="AJ752" s="85" t="str">
        <f>IF(OR($T752="",$G752=""),"",MAX($AJ$7:$AN751)+1)</f>
        <v/>
      </c>
      <c r="AK752" s="85" t="str">
        <f>IF(OR(V752="",$G752=""),"",MAX($AJ$7:$AN751,$AJ752:AJ752)+1)</f>
        <v/>
      </c>
      <c r="AL752" s="85" t="str">
        <f>IF(OR(X752="",$G752=""),"",MAX($AJ$7:$AN751,$AJ752:AK752)+1)</f>
        <v/>
      </c>
      <c r="AM752" s="85" t="str">
        <f>IF(OR(Z752="",$G752=""),"",MAX($AJ$7:$AN751,$AJ752:AL752)+1)</f>
        <v/>
      </c>
      <c r="AN752" s="85" t="str">
        <f>IF(OR(AB752="",$G752=""),"",MAX($AJ$7:$AN751,$AJ752:AM752)+1)</f>
        <v/>
      </c>
      <c r="AP752" s="85" t="str">
        <f>IF($G752="","",MAX($AP$7:$AP751)+1)</f>
        <v/>
      </c>
      <c r="AQ752" s="85" t="str">
        <f>IF($G752="","",IF($Q752="","",RANK($Q752,$Q$8:$Q$1000,1)+COUNTIFS($Q$8:$Q752,$Q752)-1))</f>
        <v/>
      </c>
      <c r="AR752" s="85" t="str">
        <f>IF($G752="","",IF($AW752="","",RANK($AW752,$AW$8:$AW$1000,1)+COUNTIFS($AW$8:$AW752,$AW752)-1))</f>
        <v/>
      </c>
      <c r="AS752" s="85" t="str">
        <f>IF($G752="","",IF($AX752="","",RANK($AX752,$AX$8:$AX$1000,1)+COUNTIFS($AX$8:$AX752,$AX752)-1))</f>
        <v/>
      </c>
      <c r="AU752" s="85" t="str">
        <f t="shared" si="46"/>
        <v/>
      </c>
      <c r="AW752" s="209" t="str">
        <f ca="1">IF($G752="","",IF($Q752="","",IF(AND($S752&lt;1,$Q752&lt;TODAY()),$Q752,"")))</f>
        <v/>
      </c>
      <c r="AX752" s="209" t="str">
        <f t="shared" ca="1" si="47"/>
        <v/>
      </c>
    </row>
    <row r="753" spans="1:50">
      <c r="A753" s="20" t="str">
        <f>IF('יעדים משרדיים ותקשובים'!$E$7="","",'יעדים משרדיים ותקשובים'!$E$7)</f>
        <v>משרד ראש הממשלה</v>
      </c>
      <c r="B753" s="20" t="str">
        <f>IF('יעדים משרדיים ותקשובים'!$I$9="","",'יעדים משרדיים ותקשובים'!$I$9)</f>
        <v>pmo</v>
      </c>
      <c r="C753" s="26">
        <f>ROWS($C$7:$C752)</f>
        <v>746</v>
      </c>
      <c r="D753" s="26" t="str">
        <f>IF(E753="","",INDEX('פעילויות המשרד'!$D$8:$D$150,MATCH(E753,'פעילויות המשרד'!$E$8:$E$150,0)))</f>
        <v/>
      </c>
      <c r="E753" s="17"/>
      <c r="F753" s="26" t="str">
        <f>IF(G753="","",COUNTIFS($D$8:$D753,$D753))</f>
        <v/>
      </c>
      <c r="G753" s="344" t="str">
        <f>IF(OR($E753="",$H753=""),"",IFERROR(CONCATENATE($D753,".",COUNTIFS($D$8:$D753,$D753)),"טעות בהזנה"))</f>
        <v/>
      </c>
      <c r="H753" s="99"/>
      <c r="I753" s="275" t="str">
        <f>IF($E753="","",IF($D753="","",INDEX('פעילויות המשרד'!G:G,MATCH($D753,'פעילויות המשרד'!$D:$D,0))))</f>
        <v/>
      </c>
      <c r="J753" s="275" t="str">
        <f>IF($E753="","",IF($D753="","",INDEX('פעילויות המשרד'!H:H,MATCH($D753,'פעילויות המשרד'!$D:$D,0))))</f>
        <v/>
      </c>
      <c r="K753" s="275" t="str">
        <f>IF($E753="","",IF($D753="","",INDEX('פעילויות המשרד'!K:K,MATCH($D753,'פעילויות המשרד'!$D:$D,0))))</f>
        <v/>
      </c>
      <c r="L753" s="275" t="str">
        <f>IF($E753="","",IF($D753="","",INDEX('פעילויות המשרד'!L:L,MATCH($D753,'פעילויות המשרד'!$D:$D,0))))</f>
        <v/>
      </c>
      <c r="M753" s="275" t="str">
        <f>IF($E753="","",IF($D753="","",INDEX('פעילויות המשרד'!X:X,MATCH($D753,'פעילויות המשרד'!$D:$D,0))))</f>
        <v/>
      </c>
      <c r="N753" s="102"/>
      <c r="O753" s="102"/>
      <c r="P753" s="100"/>
      <c r="Q753" s="100"/>
      <c r="R753" s="98"/>
      <c r="S753" s="101"/>
      <c r="T753" s="99"/>
      <c r="U753" s="103"/>
      <c r="V753" s="99"/>
      <c r="W753" s="103"/>
      <c r="X753" s="99"/>
      <c r="Y753" s="103"/>
      <c r="Z753" s="99"/>
      <c r="AA753" s="103"/>
      <c r="AB753" s="99"/>
      <c r="AC753" s="103"/>
      <c r="AD753" s="121" t="str">
        <f t="shared" si="45"/>
        <v/>
      </c>
      <c r="AE753" s="17"/>
      <c r="AI753" s="26">
        <f>ROWS($AI$7:$AI752)</f>
        <v>746</v>
      </c>
      <c r="AJ753" s="85" t="str">
        <f>IF(OR($T753="",$G753=""),"",MAX($AJ$7:$AN752)+1)</f>
        <v/>
      </c>
      <c r="AK753" s="85" t="str">
        <f>IF(OR(V753="",$G753=""),"",MAX($AJ$7:$AN752,$AJ753:AJ753)+1)</f>
        <v/>
      </c>
      <c r="AL753" s="85" t="str">
        <f>IF(OR(X753="",$G753=""),"",MAX($AJ$7:$AN752,$AJ753:AK753)+1)</f>
        <v/>
      </c>
      <c r="AM753" s="85" t="str">
        <f>IF(OR(Z753="",$G753=""),"",MAX($AJ$7:$AN752,$AJ753:AL753)+1)</f>
        <v/>
      </c>
      <c r="AN753" s="85" t="str">
        <f>IF(OR(AB753="",$G753=""),"",MAX($AJ$7:$AN752,$AJ753:AM753)+1)</f>
        <v/>
      </c>
      <c r="AP753" s="85" t="str">
        <f>IF($G753="","",MAX($AP$7:$AP752)+1)</f>
        <v/>
      </c>
      <c r="AQ753" s="85" t="str">
        <f>IF($G753="","",IF($Q753="","",RANK($Q753,$Q$8:$Q$1000,1)+COUNTIFS($Q$8:$Q753,$Q753)-1))</f>
        <v/>
      </c>
      <c r="AR753" s="85" t="str">
        <f>IF($G753="","",IF($AW753="","",RANK($AW753,$AW$8:$AW$1000,1)+COUNTIFS($AW$8:$AW753,$AW753)-1))</f>
        <v/>
      </c>
      <c r="AS753" s="85" t="str">
        <f>IF($G753="","",IF($AX753="","",RANK($AX753,$AX$8:$AX$1000,1)+COUNTIFS($AX$8:$AX753,$AX753)-1))</f>
        <v/>
      </c>
      <c r="AU753" s="85" t="str">
        <f t="shared" si="46"/>
        <v/>
      </c>
      <c r="AW753" s="209" t="str">
        <f t="shared" ca="1" si="48"/>
        <v/>
      </c>
      <c r="AX753" s="209" t="str">
        <f t="shared" ca="1" si="47"/>
        <v/>
      </c>
    </row>
    <row r="754" spans="1:50">
      <c r="A754" s="20" t="str">
        <f>IF('יעדים משרדיים ותקשובים'!$E$7="","",'יעדים משרדיים ותקשובים'!$E$7)</f>
        <v>משרד ראש הממשלה</v>
      </c>
      <c r="B754" s="20" t="str">
        <f>IF('יעדים משרדיים ותקשובים'!$I$9="","",'יעדים משרדיים ותקשובים'!$I$9)</f>
        <v>pmo</v>
      </c>
      <c r="C754" s="26">
        <f>ROWS($C$7:$C753)</f>
        <v>747</v>
      </c>
      <c r="D754" s="26" t="str">
        <f>IF(E754="","",INDEX('פעילויות המשרד'!$D$8:$D$150,MATCH(E754,'פעילויות המשרד'!$E$8:$E$150,0)))</f>
        <v/>
      </c>
      <c r="E754" s="17"/>
      <c r="F754" s="26" t="str">
        <f>IF(G754="","",COUNTIFS($D$8:$D754,$D754))</f>
        <v/>
      </c>
      <c r="G754" s="344" t="str">
        <f>IF(OR($E754="",$H754=""),"",IFERROR(CONCATENATE($D754,".",COUNTIFS($D$8:$D754,$D754)),"טעות בהזנה"))</f>
        <v/>
      </c>
      <c r="H754" s="99"/>
      <c r="I754" s="275" t="str">
        <f>IF($E754="","",IF($D754="","",INDEX('פעילויות המשרד'!G:G,MATCH($D754,'פעילויות המשרד'!$D:$D,0))))</f>
        <v/>
      </c>
      <c r="J754" s="275" t="str">
        <f>IF($E754="","",IF($D754="","",INDEX('פעילויות המשרד'!H:H,MATCH($D754,'פעילויות המשרד'!$D:$D,0))))</f>
        <v/>
      </c>
      <c r="K754" s="275" t="str">
        <f>IF($E754="","",IF($D754="","",INDEX('פעילויות המשרד'!K:K,MATCH($D754,'פעילויות המשרד'!$D:$D,0))))</f>
        <v/>
      </c>
      <c r="L754" s="275" t="str">
        <f>IF($E754="","",IF($D754="","",INDEX('פעילויות המשרד'!L:L,MATCH($D754,'פעילויות המשרד'!$D:$D,0))))</f>
        <v/>
      </c>
      <c r="M754" s="275" t="str">
        <f>IF($E754="","",IF($D754="","",INDEX('פעילויות המשרד'!X:X,MATCH($D754,'פעילויות המשרד'!$D:$D,0))))</f>
        <v/>
      </c>
      <c r="N754" s="102"/>
      <c r="O754" s="102"/>
      <c r="P754" s="100"/>
      <c r="Q754" s="100"/>
      <c r="R754" s="98"/>
      <c r="S754" s="101"/>
      <c r="T754" s="99"/>
      <c r="U754" s="103"/>
      <c r="V754" s="99"/>
      <c r="W754" s="103"/>
      <c r="X754" s="99"/>
      <c r="Y754" s="103"/>
      <c r="Z754" s="99"/>
      <c r="AA754" s="103"/>
      <c r="AB754" s="99"/>
      <c r="AC754" s="103"/>
      <c r="AD754" s="121" t="str">
        <f t="shared" si="45"/>
        <v/>
      </c>
      <c r="AE754" s="17"/>
      <c r="AI754" s="26">
        <f>ROWS($AI$7:$AI753)</f>
        <v>747</v>
      </c>
      <c r="AJ754" s="85" t="str">
        <f>IF(OR($T754="",$G754=""),"",MAX($AJ$7:$AN753)+1)</f>
        <v/>
      </c>
      <c r="AK754" s="85" t="str">
        <f>IF(OR(V754="",$G754=""),"",MAX($AJ$7:$AN753,$AJ754:AJ754)+1)</f>
        <v/>
      </c>
      <c r="AL754" s="85" t="str">
        <f>IF(OR(X754="",$G754=""),"",MAX($AJ$7:$AN753,$AJ754:AK754)+1)</f>
        <v/>
      </c>
      <c r="AM754" s="85" t="str">
        <f>IF(OR(Z754="",$G754=""),"",MAX($AJ$7:$AN753,$AJ754:AL754)+1)</f>
        <v/>
      </c>
      <c r="AN754" s="85" t="str">
        <f>IF(OR(AB754="",$G754=""),"",MAX($AJ$7:$AN753,$AJ754:AM754)+1)</f>
        <v/>
      </c>
      <c r="AP754" s="85" t="str">
        <f>IF($G754="","",MAX($AP$7:$AP753)+1)</f>
        <v/>
      </c>
      <c r="AQ754" s="85" t="str">
        <f>IF($G754="","",IF($Q754="","",RANK($Q754,$Q$8:$Q$1000,1)+COUNTIFS($Q$8:$Q754,$Q754)-1))</f>
        <v/>
      </c>
      <c r="AR754" s="85" t="str">
        <f>IF($G754="","",IF($AW754="","",RANK($AW754,$AW$8:$AW$1000,1)+COUNTIFS($AW$8:$AW754,$AW754)-1))</f>
        <v/>
      </c>
      <c r="AS754" s="85" t="str">
        <f>IF($G754="","",IF($AX754="","",RANK($AX754,$AX$8:$AX$1000,1)+COUNTIFS($AX$8:$AX754,$AX754)-1))</f>
        <v/>
      </c>
      <c r="AU754" s="85" t="str">
        <f t="shared" si="46"/>
        <v/>
      </c>
      <c r="AW754" s="209" t="str">
        <f t="shared" ca="1" si="48"/>
        <v/>
      </c>
      <c r="AX754" s="209" t="str">
        <f t="shared" ca="1" si="47"/>
        <v/>
      </c>
    </row>
    <row r="755" spans="1:50">
      <c r="A755" s="20" t="str">
        <f>IF('יעדים משרדיים ותקשובים'!$E$7="","",'יעדים משרדיים ותקשובים'!$E$7)</f>
        <v>משרד ראש הממשלה</v>
      </c>
      <c r="B755" s="20" t="str">
        <f>IF('יעדים משרדיים ותקשובים'!$I$9="","",'יעדים משרדיים ותקשובים'!$I$9)</f>
        <v>pmo</v>
      </c>
      <c r="C755" s="26">
        <f>ROWS($C$7:$C754)</f>
        <v>748</v>
      </c>
      <c r="D755" s="26" t="str">
        <f>IF(E755="","",INDEX('פעילויות המשרד'!$D$8:$D$150,MATCH(E755,'פעילויות המשרד'!$E$8:$E$150,0)))</f>
        <v/>
      </c>
      <c r="E755" s="17"/>
      <c r="F755" s="26" t="str">
        <f>IF(G755="","",COUNTIFS($D$8:$D755,$D755))</f>
        <v/>
      </c>
      <c r="G755" s="344" t="str">
        <f>IF(OR($E755="",$H755=""),"",IFERROR(CONCATENATE($D755,".",COUNTIFS($D$8:$D755,$D755)),"טעות בהזנה"))</f>
        <v/>
      </c>
      <c r="H755" s="99"/>
      <c r="I755" s="275" t="str">
        <f>IF($E755="","",IF($D755="","",INDEX('פעילויות המשרד'!G:G,MATCH($D755,'פעילויות המשרד'!$D:$D,0))))</f>
        <v/>
      </c>
      <c r="J755" s="275" t="str">
        <f>IF($E755="","",IF($D755="","",INDEX('פעילויות המשרד'!H:H,MATCH($D755,'פעילויות המשרד'!$D:$D,0))))</f>
        <v/>
      </c>
      <c r="K755" s="275" t="str">
        <f>IF($E755="","",IF($D755="","",INDEX('פעילויות המשרד'!K:K,MATCH($D755,'פעילויות המשרד'!$D:$D,0))))</f>
        <v/>
      </c>
      <c r="L755" s="275" t="str">
        <f>IF($E755="","",IF($D755="","",INDEX('פעילויות המשרד'!L:L,MATCH($D755,'פעילויות המשרד'!$D:$D,0))))</f>
        <v/>
      </c>
      <c r="M755" s="275" t="str">
        <f>IF($E755="","",IF($D755="","",INDEX('פעילויות המשרד'!X:X,MATCH($D755,'פעילויות המשרד'!$D:$D,0))))</f>
        <v/>
      </c>
      <c r="N755" s="102"/>
      <c r="O755" s="102"/>
      <c r="P755" s="100"/>
      <c r="Q755" s="100"/>
      <c r="R755" s="98"/>
      <c r="S755" s="101"/>
      <c r="T755" s="99"/>
      <c r="U755" s="103"/>
      <c r="V755" s="99"/>
      <c r="W755" s="103"/>
      <c r="X755" s="99"/>
      <c r="Y755" s="103"/>
      <c r="Z755" s="99"/>
      <c r="AA755" s="103"/>
      <c r="AB755" s="99"/>
      <c r="AC755" s="103"/>
      <c r="AD755" s="121" t="str">
        <f t="shared" si="45"/>
        <v/>
      </c>
      <c r="AE755" s="17"/>
      <c r="AI755" s="26">
        <f>ROWS($AI$7:$AI754)</f>
        <v>748</v>
      </c>
      <c r="AJ755" s="85" t="str">
        <f>IF(OR($T755="",$G755=""),"",MAX($AJ$7:$AN754)+1)</f>
        <v/>
      </c>
      <c r="AK755" s="85" t="str">
        <f>IF(OR(V755="",$G755=""),"",MAX($AJ$7:$AN754,$AJ755:AJ755)+1)</f>
        <v/>
      </c>
      <c r="AL755" s="85" t="str">
        <f>IF(OR(X755="",$G755=""),"",MAX($AJ$7:$AN754,$AJ755:AK755)+1)</f>
        <v/>
      </c>
      <c r="AM755" s="85" t="str">
        <f>IF(OR(Z755="",$G755=""),"",MAX($AJ$7:$AN754,$AJ755:AL755)+1)</f>
        <v/>
      </c>
      <c r="AN755" s="85" t="str">
        <f>IF(OR(AB755="",$G755=""),"",MAX($AJ$7:$AN754,$AJ755:AM755)+1)</f>
        <v/>
      </c>
      <c r="AP755" s="85" t="str">
        <f>IF($G755="","",MAX($AP$7:$AP754)+1)</f>
        <v/>
      </c>
      <c r="AQ755" s="85" t="str">
        <f>IF($G755="","",IF($Q755="","",RANK($Q755,$Q$8:$Q$1000,1)+COUNTIFS($Q$8:$Q755,$Q755)-1))</f>
        <v/>
      </c>
      <c r="AR755" s="85" t="str">
        <f>IF($G755="","",IF($AW755="","",RANK($AW755,$AW$8:$AW$1000,1)+COUNTIFS($AW$8:$AW755,$AW755)-1))</f>
        <v/>
      </c>
      <c r="AS755" s="85" t="str">
        <f>IF($G755="","",IF($AX755="","",RANK($AX755,$AX$8:$AX$1000,1)+COUNTIFS($AX$8:$AX755,$AX755)-1))</f>
        <v/>
      </c>
      <c r="AU755" s="85" t="str">
        <f t="shared" si="46"/>
        <v/>
      </c>
      <c r="AW755" s="209" t="str">
        <f t="shared" ca="1" si="48"/>
        <v/>
      </c>
      <c r="AX755" s="209" t="str">
        <f t="shared" ca="1" si="47"/>
        <v/>
      </c>
    </row>
    <row r="756" spans="1:50">
      <c r="A756" s="20" t="str">
        <f>IF('יעדים משרדיים ותקשובים'!$E$7="","",'יעדים משרדיים ותקשובים'!$E$7)</f>
        <v>משרד ראש הממשלה</v>
      </c>
      <c r="B756" s="20" t="str">
        <f>IF('יעדים משרדיים ותקשובים'!$I$9="","",'יעדים משרדיים ותקשובים'!$I$9)</f>
        <v>pmo</v>
      </c>
      <c r="C756" s="26">
        <f>ROWS($C$7:$C755)</f>
        <v>749</v>
      </c>
      <c r="D756" s="26" t="str">
        <f>IF(E756="","",INDEX('פעילויות המשרד'!$D$8:$D$150,MATCH(E756,'פעילויות המשרד'!$E$8:$E$150,0)))</f>
        <v/>
      </c>
      <c r="E756" s="17"/>
      <c r="F756" s="26" t="str">
        <f>IF(G756="","",COUNTIFS($D$8:$D756,$D756))</f>
        <v/>
      </c>
      <c r="G756" s="344" t="str">
        <f>IF(OR($E756="",$H756=""),"",IFERROR(CONCATENATE($D756,".",COUNTIFS($D$8:$D756,$D756)),"טעות בהזנה"))</f>
        <v/>
      </c>
      <c r="H756" s="99"/>
      <c r="I756" s="275" t="str">
        <f>IF($E756="","",IF($D756="","",INDEX('פעילויות המשרד'!G:G,MATCH($D756,'פעילויות המשרד'!$D:$D,0))))</f>
        <v/>
      </c>
      <c r="J756" s="275" t="str">
        <f>IF($E756="","",IF($D756="","",INDEX('פעילויות המשרד'!H:H,MATCH($D756,'פעילויות המשרד'!$D:$D,0))))</f>
        <v/>
      </c>
      <c r="K756" s="275" t="str">
        <f>IF($E756="","",IF($D756="","",INDEX('פעילויות המשרד'!K:K,MATCH($D756,'פעילויות המשרד'!$D:$D,0))))</f>
        <v/>
      </c>
      <c r="L756" s="275" t="str">
        <f>IF($E756="","",IF($D756="","",INDEX('פעילויות המשרד'!L:L,MATCH($D756,'פעילויות המשרד'!$D:$D,0))))</f>
        <v/>
      </c>
      <c r="M756" s="275" t="str">
        <f>IF($E756="","",IF($D756="","",INDEX('פעילויות המשרד'!X:X,MATCH($D756,'פעילויות המשרד'!$D:$D,0))))</f>
        <v/>
      </c>
      <c r="N756" s="102"/>
      <c r="O756" s="102"/>
      <c r="P756" s="100"/>
      <c r="Q756" s="100"/>
      <c r="R756" s="98"/>
      <c r="S756" s="101"/>
      <c r="T756" s="99"/>
      <c r="U756" s="103"/>
      <c r="V756" s="99"/>
      <c r="W756" s="103"/>
      <c r="X756" s="99"/>
      <c r="Y756" s="103"/>
      <c r="Z756" s="99"/>
      <c r="AA756" s="103"/>
      <c r="AB756" s="99"/>
      <c r="AC756" s="103"/>
      <c r="AD756" s="121" t="str">
        <f t="shared" si="45"/>
        <v/>
      </c>
      <c r="AE756" s="17"/>
      <c r="AI756" s="26">
        <f>ROWS($AI$7:$AI755)</f>
        <v>749</v>
      </c>
      <c r="AJ756" s="85" t="str">
        <f>IF(OR($T756="",$G756=""),"",MAX($AJ$7:$AN755)+1)</f>
        <v/>
      </c>
      <c r="AK756" s="85" t="str">
        <f>IF(OR(V756="",$G756=""),"",MAX($AJ$7:$AN755,$AJ756:AJ756)+1)</f>
        <v/>
      </c>
      <c r="AL756" s="85" t="str">
        <f>IF(OR(X756="",$G756=""),"",MAX($AJ$7:$AN755,$AJ756:AK756)+1)</f>
        <v/>
      </c>
      <c r="AM756" s="85" t="str">
        <f>IF(OR(Z756="",$G756=""),"",MAX($AJ$7:$AN755,$AJ756:AL756)+1)</f>
        <v/>
      </c>
      <c r="AN756" s="85" t="str">
        <f>IF(OR(AB756="",$G756=""),"",MAX($AJ$7:$AN755,$AJ756:AM756)+1)</f>
        <v/>
      </c>
      <c r="AP756" s="85" t="str">
        <f>IF($G756="","",MAX($AP$7:$AP755)+1)</f>
        <v/>
      </c>
      <c r="AQ756" s="85" t="str">
        <f>IF($G756="","",IF($Q756="","",RANK($Q756,$Q$8:$Q$1000,1)+COUNTIFS($Q$8:$Q756,$Q756)-1))</f>
        <v/>
      </c>
      <c r="AR756" s="85" t="str">
        <f>IF($G756="","",IF($AW756="","",RANK($AW756,$AW$8:$AW$1000,1)+COUNTIFS($AW$8:$AW756,$AW756)-1))</f>
        <v/>
      </c>
      <c r="AS756" s="85" t="str">
        <f>IF($G756="","",IF($AX756="","",RANK($AX756,$AX$8:$AX$1000,1)+COUNTIFS($AX$8:$AX756,$AX756)-1))</f>
        <v/>
      </c>
      <c r="AU756" s="85" t="str">
        <f t="shared" si="46"/>
        <v/>
      </c>
      <c r="AW756" s="209" t="str">
        <f t="shared" ca="1" si="48"/>
        <v/>
      </c>
      <c r="AX756" s="209" t="str">
        <f t="shared" ca="1" si="47"/>
        <v/>
      </c>
    </row>
    <row r="757" spans="1:50">
      <c r="A757" s="20" t="str">
        <f>IF('יעדים משרדיים ותקשובים'!$E$7="","",'יעדים משרדיים ותקשובים'!$E$7)</f>
        <v>משרד ראש הממשלה</v>
      </c>
      <c r="B757" s="20" t="str">
        <f>IF('יעדים משרדיים ותקשובים'!$I$9="","",'יעדים משרדיים ותקשובים'!$I$9)</f>
        <v>pmo</v>
      </c>
      <c r="C757" s="26">
        <f>ROWS($C$7:$C756)</f>
        <v>750</v>
      </c>
      <c r="D757" s="26" t="str">
        <f>IF(E757="","",INDEX('פעילויות המשרד'!$D$8:$D$150,MATCH(E757,'פעילויות המשרד'!$E$8:$E$150,0)))</f>
        <v/>
      </c>
      <c r="E757" s="17"/>
      <c r="F757" s="26" t="str">
        <f>IF(G757="","",COUNTIFS($D$8:$D757,$D757))</f>
        <v/>
      </c>
      <c r="G757" s="344" t="str">
        <f>IF(OR($E757="",$H757=""),"",IFERROR(CONCATENATE($D757,".",COUNTIFS($D$8:$D757,$D757)),"טעות בהזנה"))</f>
        <v/>
      </c>
      <c r="H757" s="99"/>
      <c r="I757" s="275" t="str">
        <f>IF($E757="","",IF($D757="","",INDEX('פעילויות המשרד'!G:G,MATCH($D757,'פעילויות המשרד'!$D:$D,0))))</f>
        <v/>
      </c>
      <c r="J757" s="275" t="str">
        <f>IF($E757="","",IF($D757="","",INDEX('פעילויות המשרד'!H:H,MATCH($D757,'פעילויות המשרד'!$D:$D,0))))</f>
        <v/>
      </c>
      <c r="K757" s="275" t="str">
        <f>IF($E757="","",IF($D757="","",INDEX('פעילויות המשרד'!K:K,MATCH($D757,'פעילויות המשרד'!$D:$D,0))))</f>
        <v/>
      </c>
      <c r="L757" s="275" t="str">
        <f>IF($E757="","",IF($D757="","",INDEX('פעילויות המשרד'!L:L,MATCH($D757,'פעילויות המשרד'!$D:$D,0))))</f>
        <v/>
      </c>
      <c r="M757" s="275" t="str">
        <f>IF($E757="","",IF($D757="","",INDEX('פעילויות המשרד'!X:X,MATCH($D757,'פעילויות המשרד'!$D:$D,0))))</f>
        <v/>
      </c>
      <c r="N757" s="102"/>
      <c r="O757" s="102"/>
      <c r="P757" s="100"/>
      <c r="Q757" s="100"/>
      <c r="R757" s="98"/>
      <c r="S757" s="101"/>
      <c r="T757" s="99"/>
      <c r="U757" s="103"/>
      <c r="V757" s="99"/>
      <c r="W757" s="103"/>
      <c r="X757" s="99"/>
      <c r="Y757" s="103"/>
      <c r="Z757" s="99"/>
      <c r="AA757" s="103"/>
      <c r="AB757" s="99"/>
      <c r="AC757" s="103"/>
      <c r="AD757" s="121" t="str">
        <f t="shared" si="45"/>
        <v/>
      </c>
      <c r="AE757" s="17"/>
      <c r="AI757" s="26">
        <f>ROWS($AI$7:$AI756)</f>
        <v>750</v>
      </c>
      <c r="AJ757" s="85" t="str">
        <f>IF(OR($T757="",$G757=""),"",MAX($AJ$7:$AN756)+1)</f>
        <v/>
      </c>
      <c r="AK757" s="85" t="str">
        <f>IF(OR(V757="",$G757=""),"",MAX($AJ$7:$AN756,$AJ757:AJ757)+1)</f>
        <v/>
      </c>
      <c r="AL757" s="85" t="str">
        <f>IF(OR(X757="",$G757=""),"",MAX($AJ$7:$AN756,$AJ757:AK757)+1)</f>
        <v/>
      </c>
      <c r="AM757" s="85" t="str">
        <f>IF(OR(Z757="",$G757=""),"",MAX($AJ$7:$AN756,$AJ757:AL757)+1)</f>
        <v/>
      </c>
      <c r="AN757" s="85" t="str">
        <f>IF(OR(AB757="",$G757=""),"",MAX($AJ$7:$AN756,$AJ757:AM757)+1)</f>
        <v/>
      </c>
      <c r="AP757" s="85" t="str">
        <f>IF($G757="","",MAX($AP$7:$AP756)+1)</f>
        <v/>
      </c>
      <c r="AQ757" s="85" t="str">
        <f>IF($G757="","",IF($Q757="","",RANK($Q757,$Q$8:$Q$1000,1)+COUNTIFS($Q$8:$Q757,$Q757)-1))</f>
        <v/>
      </c>
      <c r="AR757" s="85" t="str">
        <f>IF($G757="","",IF($AW757="","",RANK($AW757,$AW$8:$AW$1000,1)+COUNTIFS($AW$8:$AW757,$AW757)-1))</f>
        <v/>
      </c>
      <c r="AS757" s="85" t="str">
        <f>IF($G757="","",IF($AX757="","",RANK($AX757,$AX$8:$AX$1000,1)+COUNTIFS($AX$8:$AX757,$AX757)-1))</f>
        <v/>
      </c>
      <c r="AU757" s="85" t="str">
        <f t="shared" si="46"/>
        <v/>
      </c>
      <c r="AW757" s="209" t="str">
        <f t="shared" ca="1" si="48"/>
        <v/>
      </c>
      <c r="AX757" s="209" t="str">
        <f t="shared" ca="1" si="47"/>
        <v/>
      </c>
    </row>
    <row r="758" spans="1:50">
      <c r="A758" s="20" t="str">
        <f>IF('יעדים משרדיים ותקשובים'!$E$7="","",'יעדים משרדיים ותקשובים'!$E$7)</f>
        <v>משרד ראש הממשלה</v>
      </c>
      <c r="B758" s="20" t="str">
        <f>IF('יעדים משרדיים ותקשובים'!$I$9="","",'יעדים משרדיים ותקשובים'!$I$9)</f>
        <v>pmo</v>
      </c>
      <c r="C758" s="26">
        <f>ROWS($C$7:$C757)</f>
        <v>751</v>
      </c>
      <c r="D758" s="26" t="str">
        <f>IF(E758="","",INDEX('פעילויות המשרד'!$D$8:$D$150,MATCH(E758,'פעילויות המשרד'!$E$8:$E$150,0)))</f>
        <v/>
      </c>
      <c r="E758" s="17"/>
      <c r="F758" s="26" t="str">
        <f>IF(G758="","",COUNTIFS($D$8:$D758,$D758))</f>
        <v/>
      </c>
      <c r="G758" s="344" t="str">
        <f>IF(OR($E758="",$H758=""),"",IFERROR(CONCATENATE($D758,".",COUNTIFS($D$8:$D758,$D758)),"טעות בהזנה"))</f>
        <v/>
      </c>
      <c r="H758" s="99"/>
      <c r="I758" s="275" t="str">
        <f>IF($E758="","",IF($D758="","",INDEX('פעילויות המשרד'!G:G,MATCH($D758,'פעילויות המשרד'!$D:$D,0))))</f>
        <v/>
      </c>
      <c r="J758" s="275" t="str">
        <f>IF($E758="","",IF($D758="","",INDEX('פעילויות המשרד'!H:H,MATCH($D758,'פעילויות המשרד'!$D:$D,0))))</f>
        <v/>
      </c>
      <c r="K758" s="275" t="str">
        <f>IF($E758="","",IF($D758="","",INDEX('פעילויות המשרד'!K:K,MATCH($D758,'פעילויות המשרד'!$D:$D,0))))</f>
        <v/>
      </c>
      <c r="L758" s="275" t="str">
        <f>IF($E758="","",IF($D758="","",INDEX('פעילויות המשרד'!L:L,MATCH($D758,'פעילויות המשרד'!$D:$D,0))))</f>
        <v/>
      </c>
      <c r="M758" s="275" t="str">
        <f>IF($E758="","",IF($D758="","",INDEX('פעילויות המשרד'!X:X,MATCH($D758,'פעילויות המשרד'!$D:$D,0))))</f>
        <v/>
      </c>
      <c r="N758" s="99"/>
      <c r="O758" s="99"/>
      <c r="P758" s="100"/>
      <c r="Q758" s="100"/>
      <c r="R758" s="98"/>
      <c r="S758" s="101"/>
      <c r="T758" s="99"/>
      <c r="U758" s="103"/>
      <c r="V758" s="99"/>
      <c r="W758" s="103"/>
      <c r="X758" s="99"/>
      <c r="Y758" s="103"/>
      <c r="Z758" s="99"/>
      <c r="AA758" s="103"/>
      <c r="AB758" s="99"/>
      <c r="AC758" s="103"/>
      <c r="AD758" s="121" t="str">
        <f t="shared" si="45"/>
        <v/>
      </c>
      <c r="AE758" s="92"/>
      <c r="AI758" s="26">
        <f>ROWS($AI$7:$AI757)</f>
        <v>751</v>
      </c>
      <c r="AJ758" s="85" t="str">
        <f>IF(OR($T758="",$G758=""),"",MAX($AJ$7:$AN757)+1)</f>
        <v/>
      </c>
      <c r="AK758" s="85" t="str">
        <f>IF(OR(V758="",$G758=""),"",MAX($AJ$7:$AN757,$AJ758:AJ758)+1)</f>
        <v/>
      </c>
      <c r="AL758" s="85" t="str">
        <f>IF(OR(X758="",$G758=""),"",MAX($AJ$7:$AN757,$AJ758:AK758)+1)</f>
        <v/>
      </c>
      <c r="AM758" s="85" t="str">
        <f>IF(OR(Z758="",$G758=""),"",MAX($AJ$7:$AN757,$AJ758:AL758)+1)</f>
        <v/>
      </c>
      <c r="AN758" s="85" t="str">
        <f>IF(OR(AB758="",$G758=""),"",MAX($AJ$7:$AN757,$AJ758:AM758)+1)</f>
        <v/>
      </c>
      <c r="AP758" s="85" t="str">
        <f>IF($G758="","",MAX($AP$7:$AP757)+1)</f>
        <v/>
      </c>
      <c r="AQ758" s="85" t="str">
        <f>IF($G758="","",IF($Q758="","",RANK($Q758,$Q$8:$Q$1000,1)+COUNTIFS($Q$8:$Q758,$Q758)-1))</f>
        <v/>
      </c>
      <c r="AR758" s="85" t="str">
        <f>IF($G758="","",IF($AW758="","",RANK($AW758,$AW$8:$AW$1000,1)+COUNTIFS($AW$8:$AW758,$AW758)-1))</f>
        <v/>
      </c>
      <c r="AS758" s="85" t="str">
        <f>IF($G758="","",IF($AX758="","",RANK($AX758,$AX$8:$AX$1000,1)+COUNTIFS($AX$8:$AX758,$AX758)-1))</f>
        <v/>
      </c>
      <c r="AU758" s="85" t="str">
        <f t="shared" si="46"/>
        <v/>
      </c>
      <c r="AW758" s="209" t="str">
        <f ca="1">IF($G758="","",IF($Q758="","",IF(AND($S758&lt;1,$Q758&lt;TODAY()),$Q758,"")))</f>
        <v/>
      </c>
      <c r="AX758" s="209" t="str">
        <f t="shared" ca="1" si="47"/>
        <v/>
      </c>
    </row>
    <row r="759" spans="1:50">
      <c r="A759" s="20" t="str">
        <f>IF('יעדים משרדיים ותקשובים'!$E$7="","",'יעדים משרדיים ותקשובים'!$E$7)</f>
        <v>משרד ראש הממשלה</v>
      </c>
      <c r="B759" s="20" t="str">
        <f>IF('יעדים משרדיים ותקשובים'!$I$9="","",'יעדים משרדיים ותקשובים'!$I$9)</f>
        <v>pmo</v>
      </c>
      <c r="C759" s="26">
        <f>ROWS($C$7:$C758)</f>
        <v>752</v>
      </c>
      <c r="D759" s="26" t="str">
        <f>IF(E759="","",INDEX('פעילויות המשרד'!$D$8:$D$150,MATCH(E759,'פעילויות המשרד'!$E$8:$E$150,0)))</f>
        <v/>
      </c>
      <c r="E759" s="17"/>
      <c r="F759" s="26" t="str">
        <f>IF(G759="","",COUNTIFS($D$8:$D759,$D759))</f>
        <v/>
      </c>
      <c r="G759" s="344" t="str">
        <f>IF(OR($E759="",$H759=""),"",IFERROR(CONCATENATE($D759,".",COUNTIFS($D$8:$D759,$D759)),"טעות בהזנה"))</f>
        <v/>
      </c>
      <c r="H759" s="99"/>
      <c r="I759" s="275" t="str">
        <f>IF($E759="","",IF($D759="","",INDEX('פעילויות המשרד'!G:G,MATCH($D759,'פעילויות המשרד'!$D:$D,0))))</f>
        <v/>
      </c>
      <c r="J759" s="275" t="str">
        <f>IF($E759="","",IF($D759="","",INDEX('פעילויות המשרד'!H:H,MATCH($D759,'פעילויות המשרד'!$D:$D,0))))</f>
        <v/>
      </c>
      <c r="K759" s="275" t="str">
        <f>IF($E759="","",IF($D759="","",INDEX('פעילויות המשרד'!K:K,MATCH($D759,'פעילויות המשרד'!$D:$D,0))))</f>
        <v/>
      </c>
      <c r="L759" s="275" t="str">
        <f>IF($E759="","",IF($D759="","",INDEX('פעילויות המשרד'!L:L,MATCH($D759,'פעילויות המשרד'!$D:$D,0))))</f>
        <v/>
      </c>
      <c r="M759" s="275" t="str">
        <f>IF($E759="","",IF($D759="","",INDEX('פעילויות המשרד'!X:X,MATCH($D759,'פעילויות המשרד'!$D:$D,0))))</f>
        <v/>
      </c>
      <c r="N759" s="99"/>
      <c r="O759" s="99"/>
      <c r="P759" s="100"/>
      <c r="Q759" s="100"/>
      <c r="R759" s="98"/>
      <c r="S759" s="101"/>
      <c r="T759" s="99"/>
      <c r="U759" s="103"/>
      <c r="V759" s="99"/>
      <c r="W759" s="103"/>
      <c r="X759" s="99"/>
      <c r="Y759" s="103"/>
      <c r="Z759" s="99"/>
      <c r="AA759" s="103"/>
      <c r="AB759" s="99"/>
      <c r="AC759" s="103"/>
      <c r="AD759" s="121" t="str">
        <f t="shared" si="45"/>
        <v/>
      </c>
      <c r="AE759" s="92"/>
      <c r="AI759" s="26">
        <f>ROWS($AI$7:$AI758)</f>
        <v>752</v>
      </c>
      <c r="AJ759" s="85" t="str">
        <f>IF(OR($T759="",$G759=""),"",MAX($AJ$7:$AN758)+1)</f>
        <v/>
      </c>
      <c r="AK759" s="85" t="str">
        <f>IF(OR(V759="",$G759=""),"",MAX($AJ$7:$AN758,$AJ759:AJ759)+1)</f>
        <v/>
      </c>
      <c r="AL759" s="85" t="str">
        <f>IF(OR(X759="",$G759=""),"",MAX($AJ$7:$AN758,$AJ759:AK759)+1)</f>
        <v/>
      </c>
      <c r="AM759" s="85" t="str">
        <f>IF(OR(Z759="",$G759=""),"",MAX($AJ$7:$AN758,$AJ759:AL759)+1)</f>
        <v/>
      </c>
      <c r="AN759" s="85" t="str">
        <f>IF(OR(AB759="",$G759=""),"",MAX($AJ$7:$AN758,$AJ759:AM759)+1)</f>
        <v/>
      </c>
      <c r="AP759" s="85" t="str">
        <f>IF($G759="","",MAX($AP$7:$AP758)+1)</f>
        <v/>
      </c>
      <c r="AQ759" s="85" t="str">
        <f>IF($G759="","",IF($Q759="","",RANK($Q759,$Q$8:$Q$1000,1)+COUNTIFS($Q$8:$Q759,$Q759)-1))</f>
        <v/>
      </c>
      <c r="AR759" s="85" t="str">
        <f>IF($G759="","",IF($AW759="","",RANK($AW759,$AW$8:$AW$1000,1)+COUNTIFS($AW$8:$AW759,$AW759)-1))</f>
        <v/>
      </c>
      <c r="AS759" s="85" t="str">
        <f>IF($G759="","",IF($AX759="","",RANK($AX759,$AX$8:$AX$1000,1)+COUNTIFS($AX$8:$AX759,$AX759)-1))</f>
        <v/>
      </c>
      <c r="AU759" s="85" t="str">
        <f t="shared" si="46"/>
        <v/>
      </c>
      <c r="AW759" s="209" t="str">
        <f ca="1">IF($G759="","",IF($Q759="","",IF(AND($S759&lt;1,$Q759&lt;TODAY()),$Q759,"")))</f>
        <v/>
      </c>
      <c r="AX759" s="209" t="str">
        <f t="shared" ca="1" si="47"/>
        <v/>
      </c>
    </row>
    <row r="760" spans="1:50">
      <c r="A760" s="20" t="str">
        <f>IF('יעדים משרדיים ותקשובים'!$E$7="","",'יעדים משרדיים ותקשובים'!$E$7)</f>
        <v>משרד ראש הממשלה</v>
      </c>
      <c r="B760" s="20" t="str">
        <f>IF('יעדים משרדיים ותקשובים'!$I$9="","",'יעדים משרדיים ותקשובים'!$I$9)</f>
        <v>pmo</v>
      </c>
      <c r="C760" s="26">
        <f>ROWS($C$7:$C759)</f>
        <v>753</v>
      </c>
      <c r="D760" s="26" t="str">
        <f>IF(E760="","",INDEX('פעילויות המשרד'!$D$8:$D$150,MATCH(E760,'פעילויות המשרד'!$E$8:$E$150,0)))</f>
        <v/>
      </c>
      <c r="E760" s="17"/>
      <c r="F760" s="26" t="str">
        <f>IF(G760="","",COUNTIFS($D$8:$D760,$D760))</f>
        <v/>
      </c>
      <c r="G760" s="344" t="str">
        <f>IF(OR($E760="",$H760=""),"",IFERROR(CONCATENATE($D760,".",COUNTIFS($D$8:$D760,$D760)),"טעות בהזנה"))</f>
        <v/>
      </c>
      <c r="H760" s="99"/>
      <c r="I760" s="275" t="str">
        <f>IF($E760="","",IF($D760="","",INDEX('פעילויות המשרד'!G:G,MATCH($D760,'פעילויות המשרד'!$D:$D,0))))</f>
        <v/>
      </c>
      <c r="J760" s="275" t="str">
        <f>IF($E760="","",IF($D760="","",INDEX('פעילויות המשרד'!H:H,MATCH($D760,'פעילויות המשרד'!$D:$D,0))))</f>
        <v/>
      </c>
      <c r="K760" s="275" t="str">
        <f>IF($E760="","",IF($D760="","",INDEX('פעילויות המשרד'!K:K,MATCH($D760,'פעילויות המשרד'!$D:$D,0))))</f>
        <v/>
      </c>
      <c r="L760" s="275" t="str">
        <f>IF($E760="","",IF($D760="","",INDEX('פעילויות המשרד'!L:L,MATCH($D760,'פעילויות המשרד'!$D:$D,0))))</f>
        <v/>
      </c>
      <c r="M760" s="275" t="str">
        <f>IF($E760="","",IF($D760="","",INDEX('פעילויות המשרד'!X:X,MATCH($D760,'פעילויות המשרד'!$D:$D,0))))</f>
        <v/>
      </c>
      <c r="N760" s="99"/>
      <c r="O760" s="99"/>
      <c r="P760" s="100"/>
      <c r="Q760" s="100"/>
      <c r="R760" s="98"/>
      <c r="S760" s="101"/>
      <c r="T760" s="99"/>
      <c r="U760" s="103"/>
      <c r="V760" s="99"/>
      <c r="W760" s="103"/>
      <c r="X760" s="99"/>
      <c r="Y760" s="103"/>
      <c r="Z760" s="99"/>
      <c r="AA760" s="103"/>
      <c r="AB760" s="99"/>
      <c r="AC760" s="103"/>
      <c r="AD760" s="121" t="str">
        <f t="shared" si="45"/>
        <v/>
      </c>
      <c r="AE760" s="92"/>
      <c r="AI760" s="26">
        <f>ROWS($AI$7:$AI759)</f>
        <v>753</v>
      </c>
      <c r="AJ760" s="85" t="str">
        <f>IF(OR($T760="",$G760=""),"",MAX($AJ$7:$AN759)+1)</f>
        <v/>
      </c>
      <c r="AK760" s="85" t="str">
        <f>IF(OR(V760="",$G760=""),"",MAX($AJ$7:$AN759,$AJ760:AJ760)+1)</f>
        <v/>
      </c>
      <c r="AL760" s="85" t="str">
        <f>IF(OR(X760="",$G760=""),"",MAX($AJ$7:$AN759,$AJ760:AK760)+1)</f>
        <v/>
      </c>
      <c r="AM760" s="85" t="str">
        <f>IF(OR(Z760="",$G760=""),"",MAX($AJ$7:$AN759,$AJ760:AL760)+1)</f>
        <v/>
      </c>
      <c r="AN760" s="85" t="str">
        <f>IF(OR(AB760="",$G760=""),"",MAX($AJ$7:$AN759,$AJ760:AM760)+1)</f>
        <v/>
      </c>
      <c r="AP760" s="85" t="str">
        <f>IF($G760="","",MAX($AP$7:$AP759)+1)</f>
        <v/>
      </c>
      <c r="AQ760" s="85" t="str">
        <f>IF($G760="","",IF($Q760="","",RANK($Q760,$Q$8:$Q$1000,1)+COUNTIFS($Q$8:$Q760,$Q760)-1))</f>
        <v/>
      </c>
      <c r="AR760" s="85" t="str">
        <f>IF($G760="","",IF($AW760="","",RANK($AW760,$AW$8:$AW$1000,1)+COUNTIFS($AW$8:$AW760,$AW760)-1))</f>
        <v/>
      </c>
      <c r="AS760" s="85" t="str">
        <f>IF($G760="","",IF($AX760="","",RANK($AX760,$AX$8:$AX$1000,1)+COUNTIFS($AX$8:$AX760,$AX760)-1))</f>
        <v/>
      </c>
      <c r="AU760" s="85" t="str">
        <f t="shared" si="46"/>
        <v/>
      </c>
      <c r="AW760" s="209" t="str">
        <f ca="1">IF($G760="","",IF($Q760="","",IF(AND($S760&lt;1,$Q760&lt;TODAY()),$Q760,"")))</f>
        <v/>
      </c>
      <c r="AX760" s="209" t="str">
        <f t="shared" ca="1" si="47"/>
        <v/>
      </c>
    </row>
    <row r="761" spans="1:50">
      <c r="A761" s="20" t="str">
        <f>IF('יעדים משרדיים ותקשובים'!$E$7="","",'יעדים משרדיים ותקשובים'!$E$7)</f>
        <v>משרד ראש הממשלה</v>
      </c>
      <c r="B761" s="20" t="str">
        <f>IF('יעדים משרדיים ותקשובים'!$I$9="","",'יעדים משרדיים ותקשובים'!$I$9)</f>
        <v>pmo</v>
      </c>
      <c r="C761" s="26">
        <f>ROWS($C$7:$C760)</f>
        <v>754</v>
      </c>
      <c r="D761" s="26" t="str">
        <f>IF(E761="","",INDEX('פעילויות המשרד'!$D$8:$D$150,MATCH(E761,'פעילויות המשרד'!$E$8:$E$150,0)))</f>
        <v/>
      </c>
      <c r="E761" s="17"/>
      <c r="F761" s="26" t="str">
        <f>IF(G761="","",COUNTIFS($D$8:$D761,$D761))</f>
        <v/>
      </c>
      <c r="G761" s="344" t="str">
        <f>IF(OR($E761="",$H761=""),"",IFERROR(CONCATENATE($D761,".",COUNTIFS($D$8:$D761,$D761)),"טעות בהזנה"))</f>
        <v/>
      </c>
      <c r="H761" s="99"/>
      <c r="I761" s="275" t="str">
        <f>IF($E761="","",IF($D761="","",INDEX('פעילויות המשרד'!G:G,MATCH($D761,'פעילויות המשרד'!$D:$D,0))))</f>
        <v/>
      </c>
      <c r="J761" s="275" t="str">
        <f>IF($E761="","",IF($D761="","",INDEX('פעילויות המשרד'!H:H,MATCH($D761,'פעילויות המשרד'!$D:$D,0))))</f>
        <v/>
      </c>
      <c r="K761" s="275" t="str">
        <f>IF($E761="","",IF($D761="","",INDEX('פעילויות המשרד'!K:K,MATCH($D761,'פעילויות המשרד'!$D:$D,0))))</f>
        <v/>
      </c>
      <c r="L761" s="275" t="str">
        <f>IF($E761="","",IF($D761="","",INDEX('פעילויות המשרד'!L:L,MATCH($D761,'פעילויות המשרד'!$D:$D,0))))</f>
        <v/>
      </c>
      <c r="M761" s="275" t="str">
        <f>IF($E761="","",IF($D761="","",INDEX('פעילויות המשרד'!X:X,MATCH($D761,'פעילויות המשרד'!$D:$D,0))))</f>
        <v/>
      </c>
      <c r="N761" s="102"/>
      <c r="O761" s="102"/>
      <c r="P761" s="100"/>
      <c r="Q761" s="100"/>
      <c r="R761" s="98"/>
      <c r="S761" s="101"/>
      <c r="T761" s="99"/>
      <c r="U761" s="103"/>
      <c r="V761" s="99"/>
      <c r="W761" s="103"/>
      <c r="X761" s="99"/>
      <c r="Y761" s="103"/>
      <c r="Z761" s="99"/>
      <c r="AA761" s="103"/>
      <c r="AB761" s="99"/>
      <c r="AC761" s="103"/>
      <c r="AD761" s="121" t="str">
        <f t="shared" si="45"/>
        <v/>
      </c>
      <c r="AE761" s="17"/>
      <c r="AI761" s="26">
        <f>ROWS($AI$7:$AI760)</f>
        <v>754</v>
      </c>
      <c r="AJ761" s="85" t="str">
        <f>IF(OR($T761="",$G761=""),"",MAX($AJ$7:$AN760)+1)</f>
        <v/>
      </c>
      <c r="AK761" s="85" t="str">
        <f>IF(OR(V761="",$G761=""),"",MAX($AJ$7:$AN760,$AJ761:AJ761)+1)</f>
        <v/>
      </c>
      <c r="AL761" s="85" t="str">
        <f>IF(OR(X761="",$G761=""),"",MAX($AJ$7:$AN760,$AJ761:AK761)+1)</f>
        <v/>
      </c>
      <c r="AM761" s="85" t="str">
        <f>IF(OR(Z761="",$G761=""),"",MAX($AJ$7:$AN760,$AJ761:AL761)+1)</f>
        <v/>
      </c>
      <c r="AN761" s="85" t="str">
        <f>IF(OR(AB761="",$G761=""),"",MAX($AJ$7:$AN760,$AJ761:AM761)+1)</f>
        <v/>
      </c>
      <c r="AP761" s="85" t="str">
        <f>IF($G761="","",MAX($AP$7:$AP760)+1)</f>
        <v/>
      </c>
      <c r="AQ761" s="85" t="str">
        <f>IF($G761="","",IF($Q761="","",RANK($Q761,$Q$8:$Q$1000,1)+COUNTIFS($Q$8:$Q761,$Q761)-1))</f>
        <v/>
      </c>
      <c r="AR761" s="85" t="str">
        <f>IF($G761="","",IF($AW761="","",RANK($AW761,$AW$8:$AW$1000,1)+COUNTIFS($AW$8:$AW761,$AW761)-1))</f>
        <v/>
      </c>
      <c r="AS761" s="85" t="str">
        <f>IF($G761="","",IF($AX761="","",RANK($AX761,$AX$8:$AX$1000,1)+COUNTIFS($AX$8:$AX761,$AX761)-1))</f>
        <v/>
      </c>
      <c r="AU761" s="85" t="str">
        <f t="shared" si="46"/>
        <v/>
      </c>
      <c r="AW761" s="209" t="str">
        <f ca="1">IF($G761="","",IF($Q761="","",IF(AND($S761&lt;1,$Q761&lt;TODAY()),$Q761,"")))</f>
        <v/>
      </c>
      <c r="AX761" s="209" t="str">
        <f t="shared" ca="1" si="47"/>
        <v/>
      </c>
    </row>
    <row r="762" spans="1:50">
      <c r="A762" s="20" t="str">
        <f>IF('יעדים משרדיים ותקשובים'!$E$7="","",'יעדים משרדיים ותקשובים'!$E$7)</f>
        <v>משרד ראש הממשלה</v>
      </c>
      <c r="B762" s="20" t="str">
        <f>IF('יעדים משרדיים ותקשובים'!$I$9="","",'יעדים משרדיים ותקשובים'!$I$9)</f>
        <v>pmo</v>
      </c>
      <c r="C762" s="26">
        <f>ROWS($C$7:$C761)</f>
        <v>755</v>
      </c>
      <c r="D762" s="26" t="str">
        <f>IF(E762="","",INDEX('פעילויות המשרד'!$D$8:$D$150,MATCH(E762,'פעילויות המשרד'!$E$8:$E$150,0)))</f>
        <v/>
      </c>
      <c r="E762" s="17"/>
      <c r="F762" s="26" t="str">
        <f>IF(G762="","",COUNTIFS($D$8:$D762,$D762))</f>
        <v/>
      </c>
      <c r="G762" s="344" t="str">
        <f>IF(OR($E762="",$H762=""),"",IFERROR(CONCATENATE($D762,".",COUNTIFS($D$8:$D762,$D762)),"טעות בהזנה"))</f>
        <v/>
      </c>
      <c r="H762" s="99"/>
      <c r="I762" s="275" t="str">
        <f>IF($E762="","",IF($D762="","",INDEX('פעילויות המשרד'!G:G,MATCH($D762,'פעילויות המשרד'!$D:$D,0))))</f>
        <v/>
      </c>
      <c r="J762" s="275" t="str">
        <f>IF($E762="","",IF($D762="","",INDEX('פעילויות המשרד'!H:H,MATCH($D762,'פעילויות המשרד'!$D:$D,0))))</f>
        <v/>
      </c>
      <c r="K762" s="275" t="str">
        <f>IF($E762="","",IF($D762="","",INDEX('פעילויות המשרד'!K:K,MATCH($D762,'פעילויות המשרד'!$D:$D,0))))</f>
        <v/>
      </c>
      <c r="L762" s="275" t="str">
        <f>IF($E762="","",IF($D762="","",INDEX('פעילויות המשרד'!L:L,MATCH($D762,'פעילויות המשרד'!$D:$D,0))))</f>
        <v/>
      </c>
      <c r="M762" s="275" t="str">
        <f>IF($E762="","",IF($D762="","",INDEX('פעילויות המשרד'!X:X,MATCH($D762,'פעילויות המשרד'!$D:$D,0))))</f>
        <v/>
      </c>
      <c r="N762" s="102"/>
      <c r="O762" s="102"/>
      <c r="P762" s="100"/>
      <c r="Q762" s="100"/>
      <c r="R762" s="98"/>
      <c r="S762" s="101"/>
      <c r="T762" s="99"/>
      <c r="U762" s="103"/>
      <c r="V762" s="99"/>
      <c r="W762" s="103"/>
      <c r="X762" s="99"/>
      <c r="Y762" s="103"/>
      <c r="Z762" s="99"/>
      <c r="AA762" s="103"/>
      <c r="AB762" s="99"/>
      <c r="AC762" s="103"/>
      <c r="AD762" s="121" t="str">
        <f t="shared" si="45"/>
        <v/>
      </c>
      <c r="AE762" s="17"/>
      <c r="AI762" s="26">
        <f>ROWS($AI$7:$AI761)</f>
        <v>755</v>
      </c>
      <c r="AJ762" s="85" t="str">
        <f>IF(OR($T762="",$G762=""),"",MAX($AJ$7:$AN761)+1)</f>
        <v/>
      </c>
      <c r="AK762" s="85" t="str">
        <f>IF(OR(V762="",$G762=""),"",MAX($AJ$7:$AN761,$AJ762:AJ762)+1)</f>
        <v/>
      </c>
      <c r="AL762" s="85" t="str">
        <f>IF(OR(X762="",$G762=""),"",MAX($AJ$7:$AN761,$AJ762:AK762)+1)</f>
        <v/>
      </c>
      <c r="AM762" s="85" t="str">
        <f>IF(OR(Z762="",$G762=""),"",MAX($AJ$7:$AN761,$AJ762:AL762)+1)</f>
        <v/>
      </c>
      <c r="AN762" s="85" t="str">
        <f>IF(OR(AB762="",$G762=""),"",MAX($AJ$7:$AN761,$AJ762:AM762)+1)</f>
        <v/>
      </c>
      <c r="AP762" s="85" t="str">
        <f>IF($G762="","",MAX($AP$7:$AP761)+1)</f>
        <v/>
      </c>
      <c r="AQ762" s="85" t="str">
        <f>IF($G762="","",IF($Q762="","",RANK($Q762,$Q$8:$Q$1000,1)+COUNTIFS($Q$8:$Q762,$Q762)-1))</f>
        <v/>
      </c>
      <c r="AR762" s="85" t="str">
        <f>IF($G762="","",IF($AW762="","",RANK($AW762,$AW$8:$AW$1000,1)+COUNTIFS($AW$8:$AW762,$AW762)-1))</f>
        <v/>
      </c>
      <c r="AS762" s="85" t="str">
        <f>IF($G762="","",IF($AX762="","",RANK($AX762,$AX$8:$AX$1000,1)+COUNTIFS($AX$8:$AX762,$AX762)-1))</f>
        <v/>
      </c>
      <c r="AU762" s="85" t="str">
        <f t="shared" si="46"/>
        <v/>
      </c>
      <c r="AW762" s="209" t="str">
        <f ca="1">IF($G762="","",IF($Q762="","",IF(AND($S762&lt;1,$Q762&lt;TODAY()),$Q762,"")))</f>
        <v/>
      </c>
      <c r="AX762" s="209" t="str">
        <f t="shared" ca="1" si="47"/>
        <v/>
      </c>
    </row>
    <row r="763" spans="1:50">
      <c r="A763" s="20" t="str">
        <f>IF('יעדים משרדיים ותקשובים'!$E$7="","",'יעדים משרדיים ותקשובים'!$E$7)</f>
        <v>משרד ראש הממשלה</v>
      </c>
      <c r="B763" s="20" t="str">
        <f>IF('יעדים משרדיים ותקשובים'!$I$9="","",'יעדים משרדיים ותקשובים'!$I$9)</f>
        <v>pmo</v>
      </c>
      <c r="C763" s="26">
        <f>ROWS($C$7:$C762)</f>
        <v>756</v>
      </c>
      <c r="D763" s="26" t="str">
        <f>IF(E763="","",INDEX('פעילויות המשרד'!$D$8:$D$150,MATCH(E763,'פעילויות המשרד'!$E$8:$E$150,0)))</f>
        <v/>
      </c>
      <c r="E763" s="17"/>
      <c r="F763" s="26" t="str">
        <f>IF(G763="","",COUNTIFS($D$8:$D763,$D763))</f>
        <v/>
      </c>
      <c r="G763" s="344" t="str">
        <f>IF(OR($E763="",$H763=""),"",IFERROR(CONCATENATE($D763,".",COUNTIFS($D$8:$D763,$D763)),"טעות בהזנה"))</f>
        <v/>
      </c>
      <c r="H763" s="99"/>
      <c r="I763" s="275" t="str">
        <f>IF($E763="","",IF($D763="","",INDEX('פעילויות המשרד'!G:G,MATCH($D763,'פעילויות המשרד'!$D:$D,0))))</f>
        <v/>
      </c>
      <c r="J763" s="275" t="str">
        <f>IF($E763="","",IF($D763="","",INDEX('פעילויות המשרד'!H:H,MATCH($D763,'פעילויות המשרד'!$D:$D,0))))</f>
        <v/>
      </c>
      <c r="K763" s="275" t="str">
        <f>IF($E763="","",IF($D763="","",INDEX('פעילויות המשרד'!K:K,MATCH($D763,'פעילויות המשרד'!$D:$D,0))))</f>
        <v/>
      </c>
      <c r="L763" s="275" t="str">
        <f>IF($E763="","",IF($D763="","",INDEX('פעילויות המשרד'!L:L,MATCH($D763,'פעילויות המשרד'!$D:$D,0))))</f>
        <v/>
      </c>
      <c r="M763" s="275" t="str">
        <f>IF($E763="","",IF($D763="","",INDEX('פעילויות המשרד'!X:X,MATCH($D763,'פעילויות המשרד'!$D:$D,0))))</f>
        <v/>
      </c>
      <c r="N763" s="102"/>
      <c r="O763" s="102"/>
      <c r="P763" s="98"/>
      <c r="Q763" s="98"/>
      <c r="R763" s="98"/>
      <c r="S763" s="101"/>
      <c r="T763" s="99"/>
      <c r="U763" s="103"/>
      <c r="V763" s="99"/>
      <c r="W763" s="103"/>
      <c r="X763" s="99"/>
      <c r="Y763" s="103"/>
      <c r="Z763" s="99"/>
      <c r="AA763" s="103"/>
      <c r="AB763" s="99"/>
      <c r="AC763" s="103"/>
      <c r="AD763" s="121" t="str">
        <f t="shared" si="45"/>
        <v/>
      </c>
      <c r="AE763" s="17"/>
      <c r="AI763" s="26">
        <f>ROWS($AI$7:$AI762)</f>
        <v>756</v>
      </c>
      <c r="AJ763" s="85" t="str">
        <f>IF(OR($T763="",$G763=""),"",MAX($AJ$7:$AN762)+1)</f>
        <v/>
      </c>
      <c r="AK763" s="85" t="str">
        <f>IF(OR(V763="",$G763=""),"",MAX($AJ$7:$AN762,$AJ763:AJ763)+1)</f>
        <v/>
      </c>
      <c r="AL763" s="85" t="str">
        <f>IF(OR(X763="",$G763=""),"",MAX($AJ$7:$AN762,$AJ763:AK763)+1)</f>
        <v/>
      </c>
      <c r="AM763" s="85" t="str">
        <f>IF(OR(Z763="",$G763=""),"",MAX($AJ$7:$AN762,$AJ763:AL763)+1)</f>
        <v/>
      </c>
      <c r="AN763" s="85" t="str">
        <f>IF(OR(AB763="",$G763=""),"",MAX($AJ$7:$AN762,$AJ763:AM763)+1)</f>
        <v/>
      </c>
      <c r="AP763" s="85" t="str">
        <f>IF($G763="","",MAX($AP$7:$AP762)+1)</f>
        <v/>
      </c>
      <c r="AQ763" s="85" t="str">
        <f>IF($G763="","",IF($Q763="","",RANK($Q763,$Q$8:$Q$1000,1)+COUNTIFS($Q$8:$Q763,$Q763)-1))</f>
        <v/>
      </c>
      <c r="AR763" s="85" t="str">
        <f>IF($G763="","",IF($AW763="","",RANK($AW763,$AW$8:$AW$1000,1)+COUNTIFS($AW$8:$AW763,$AW763)-1))</f>
        <v/>
      </c>
      <c r="AS763" s="85" t="str">
        <f>IF($G763="","",IF($AX763="","",RANK($AX763,$AX$8:$AX$1000,1)+COUNTIFS($AX$8:$AX763,$AX763)-1))</f>
        <v/>
      </c>
      <c r="AU763" s="85" t="str">
        <f t="shared" si="46"/>
        <v/>
      </c>
      <c r="AW763" s="209" t="str">
        <f t="shared" ca="1" si="48"/>
        <v/>
      </c>
      <c r="AX763" s="209" t="str">
        <f t="shared" ca="1" si="47"/>
        <v/>
      </c>
    </row>
    <row r="764" spans="1:50">
      <c r="A764" s="20" t="str">
        <f>IF('יעדים משרדיים ותקשובים'!$E$7="","",'יעדים משרדיים ותקשובים'!$E$7)</f>
        <v>משרד ראש הממשלה</v>
      </c>
      <c r="B764" s="20" t="str">
        <f>IF('יעדים משרדיים ותקשובים'!$I$9="","",'יעדים משרדיים ותקשובים'!$I$9)</f>
        <v>pmo</v>
      </c>
      <c r="C764" s="26">
        <f>ROWS($C$7:$C763)</f>
        <v>757</v>
      </c>
      <c r="D764" s="26" t="str">
        <f>IF(E764="","",INDEX('פעילויות המשרד'!$D$8:$D$150,MATCH(E764,'פעילויות המשרד'!$E$8:$E$150,0)))</f>
        <v/>
      </c>
      <c r="E764" s="17"/>
      <c r="F764" s="26" t="str">
        <f>IF(G764="","",COUNTIFS($D$8:$D764,$D764))</f>
        <v/>
      </c>
      <c r="G764" s="344" t="str">
        <f>IF(OR($E764="",$H764=""),"",IFERROR(CONCATENATE($D764,".",COUNTIFS($D$8:$D764,$D764)),"טעות בהזנה"))</f>
        <v/>
      </c>
      <c r="H764" s="99"/>
      <c r="I764" s="275" t="str">
        <f>IF($E764="","",IF($D764="","",INDEX('פעילויות המשרד'!G:G,MATCH($D764,'פעילויות המשרד'!$D:$D,0))))</f>
        <v/>
      </c>
      <c r="J764" s="275" t="str">
        <f>IF($E764="","",IF($D764="","",INDEX('פעילויות המשרד'!H:H,MATCH($D764,'פעילויות המשרד'!$D:$D,0))))</f>
        <v/>
      </c>
      <c r="K764" s="275" t="str">
        <f>IF($E764="","",IF($D764="","",INDEX('פעילויות המשרד'!K:K,MATCH($D764,'פעילויות המשרד'!$D:$D,0))))</f>
        <v/>
      </c>
      <c r="L764" s="275" t="str">
        <f>IF($E764="","",IF($D764="","",INDEX('פעילויות המשרד'!L:L,MATCH($D764,'פעילויות המשרד'!$D:$D,0))))</f>
        <v/>
      </c>
      <c r="M764" s="275" t="str">
        <f>IF($E764="","",IF($D764="","",INDEX('פעילויות המשרד'!X:X,MATCH($D764,'פעילויות המשרד'!$D:$D,0))))</f>
        <v/>
      </c>
      <c r="N764" s="102"/>
      <c r="O764" s="102"/>
      <c r="P764" s="98"/>
      <c r="Q764" s="98"/>
      <c r="R764" s="98"/>
      <c r="S764" s="101"/>
      <c r="T764" s="99"/>
      <c r="U764" s="103"/>
      <c r="V764" s="99"/>
      <c r="W764" s="103"/>
      <c r="X764" s="99"/>
      <c r="Y764" s="103"/>
      <c r="Z764" s="99"/>
      <c r="AA764" s="103"/>
      <c r="AB764" s="99"/>
      <c r="AC764" s="103"/>
      <c r="AD764" s="121" t="str">
        <f t="shared" si="45"/>
        <v/>
      </c>
      <c r="AE764" s="17"/>
      <c r="AI764" s="26">
        <f>ROWS($AI$7:$AI763)</f>
        <v>757</v>
      </c>
      <c r="AJ764" s="85" t="str">
        <f>IF(OR($T764="",$G764=""),"",MAX($AJ$7:$AN763)+1)</f>
        <v/>
      </c>
      <c r="AK764" s="85" t="str">
        <f>IF(OR(V764="",$G764=""),"",MAX($AJ$7:$AN763,$AJ764:AJ764)+1)</f>
        <v/>
      </c>
      <c r="AL764" s="85" t="str">
        <f>IF(OR(X764="",$G764=""),"",MAX($AJ$7:$AN763,$AJ764:AK764)+1)</f>
        <v/>
      </c>
      <c r="AM764" s="85" t="str">
        <f>IF(OR(Z764="",$G764=""),"",MAX($AJ$7:$AN763,$AJ764:AL764)+1)</f>
        <v/>
      </c>
      <c r="AN764" s="85" t="str">
        <f>IF(OR(AB764="",$G764=""),"",MAX($AJ$7:$AN763,$AJ764:AM764)+1)</f>
        <v/>
      </c>
      <c r="AP764" s="85" t="str">
        <f>IF($G764="","",MAX($AP$7:$AP763)+1)</f>
        <v/>
      </c>
      <c r="AQ764" s="85" t="str">
        <f>IF($G764="","",IF($Q764="","",RANK($Q764,$Q$8:$Q$1000,1)+COUNTIFS($Q$8:$Q764,$Q764)-1))</f>
        <v/>
      </c>
      <c r="AR764" s="85" t="str">
        <f>IF($G764="","",IF($AW764="","",RANK($AW764,$AW$8:$AW$1000,1)+COUNTIFS($AW$8:$AW764,$AW764)-1))</f>
        <v/>
      </c>
      <c r="AS764" s="85" t="str">
        <f>IF($G764="","",IF($AX764="","",RANK($AX764,$AX$8:$AX$1000,1)+COUNTIFS($AX$8:$AX764,$AX764)-1))</f>
        <v/>
      </c>
      <c r="AU764" s="85" t="str">
        <f t="shared" si="46"/>
        <v/>
      </c>
      <c r="AW764" s="209" t="str">
        <f t="shared" ca="1" si="48"/>
        <v/>
      </c>
      <c r="AX764" s="209" t="str">
        <f t="shared" ca="1" si="47"/>
        <v/>
      </c>
    </row>
    <row r="765" spans="1:50">
      <c r="A765" s="20" t="str">
        <f>IF('יעדים משרדיים ותקשובים'!$E$7="","",'יעדים משרדיים ותקשובים'!$E$7)</f>
        <v>משרד ראש הממשלה</v>
      </c>
      <c r="B765" s="20" t="str">
        <f>IF('יעדים משרדיים ותקשובים'!$I$9="","",'יעדים משרדיים ותקשובים'!$I$9)</f>
        <v>pmo</v>
      </c>
      <c r="C765" s="26">
        <f>ROWS($C$7:$C764)</f>
        <v>758</v>
      </c>
      <c r="D765" s="26" t="str">
        <f>IF(E765="","",INDEX('פעילויות המשרד'!$D$8:$D$150,MATCH(E765,'פעילויות המשרד'!$E$8:$E$150,0)))</f>
        <v/>
      </c>
      <c r="E765" s="17"/>
      <c r="F765" s="26" t="str">
        <f>IF(G765="","",COUNTIFS($D$8:$D765,$D765))</f>
        <v/>
      </c>
      <c r="G765" s="344" t="str">
        <f>IF(OR($E765="",$H765=""),"",IFERROR(CONCATENATE($D765,".",COUNTIFS($D$8:$D765,$D765)),"טעות בהזנה"))</f>
        <v/>
      </c>
      <c r="H765" s="99"/>
      <c r="I765" s="275" t="str">
        <f>IF($E765="","",IF($D765="","",INDEX('פעילויות המשרד'!G:G,MATCH($D765,'פעילויות המשרד'!$D:$D,0))))</f>
        <v/>
      </c>
      <c r="J765" s="275" t="str">
        <f>IF($E765="","",IF($D765="","",INDEX('פעילויות המשרד'!H:H,MATCH($D765,'פעילויות המשרד'!$D:$D,0))))</f>
        <v/>
      </c>
      <c r="K765" s="275" t="str">
        <f>IF($E765="","",IF($D765="","",INDEX('פעילויות המשרד'!K:K,MATCH($D765,'פעילויות המשרד'!$D:$D,0))))</f>
        <v/>
      </c>
      <c r="L765" s="275" t="str">
        <f>IF($E765="","",IF($D765="","",INDEX('פעילויות המשרד'!L:L,MATCH($D765,'פעילויות המשרד'!$D:$D,0))))</f>
        <v/>
      </c>
      <c r="M765" s="275" t="str">
        <f>IF($E765="","",IF($D765="","",INDEX('פעילויות המשרד'!X:X,MATCH($D765,'פעילויות המשרד'!$D:$D,0))))</f>
        <v/>
      </c>
      <c r="N765" s="102"/>
      <c r="O765" s="102"/>
      <c r="P765" s="98"/>
      <c r="Q765" s="98"/>
      <c r="R765" s="98"/>
      <c r="S765" s="101"/>
      <c r="T765" s="99"/>
      <c r="U765" s="103"/>
      <c r="V765" s="99"/>
      <c r="W765" s="103"/>
      <c r="X765" s="99"/>
      <c r="Y765" s="103"/>
      <c r="Z765" s="99"/>
      <c r="AA765" s="103"/>
      <c r="AB765" s="99"/>
      <c r="AC765" s="103"/>
      <c r="AD765" s="121" t="str">
        <f t="shared" si="45"/>
        <v/>
      </c>
      <c r="AE765" s="17"/>
      <c r="AI765" s="26">
        <f>ROWS($AI$7:$AI764)</f>
        <v>758</v>
      </c>
      <c r="AJ765" s="85" t="str">
        <f>IF(OR($T765="",$G765=""),"",MAX($AJ$7:$AN764)+1)</f>
        <v/>
      </c>
      <c r="AK765" s="85" t="str">
        <f>IF(OR(V765="",$G765=""),"",MAX($AJ$7:$AN764,$AJ765:AJ765)+1)</f>
        <v/>
      </c>
      <c r="AL765" s="85" t="str">
        <f>IF(OR(X765="",$G765=""),"",MAX($AJ$7:$AN764,$AJ765:AK765)+1)</f>
        <v/>
      </c>
      <c r="AM765" s="85" t="str">
        <f>IF(OR(Z765="",$G765=""),"",MAX($AJ$7:$AN764,$AJ765:AL765)+1)</f>
        <v/>
      </c>
      <c r="AN765" s="85" t="str">
        <f>IF(OR(AB765="",$G765=""),"",MAX($AJ$7:$AN764,$AJ765:AM765)+1)</f>
        <v/>
      </c>
      <c r="AP765" s="85" t="str">
        <f>IF($G765="","",MAX($AP$7:$AP764)+1)</f>
        <v/>
      </c>
      <c r="AQ765" s="85" t="str">
        <f>IF($G765="","",IF($Q765="","",RANK($Q765,$Q$8:$Q$1000,1)+COUNTIFS($Q$8:$Q765,$Q765)-1))</f>
        <v/>
      </c>
      <c r="AR765" s="85" t="str">
        <f>IF($G765="","",IF($AW765="","",RANK($AW765,$AW$8:$AW$1000,1)+COUNTIFS($AW$8:$AW765,$AW765)-1))</f>
        <v/>
      </c>
      <c r="AS765" s="85" t="str">
        <f>IF($G765="","",IF($AX765="","",RANK($AX765,$AX$8:$AX$1000,1)+COUNTIFS($AX$8:$AX765,$AX765)-1))</f>
        <v/>
      </c>
      <c r="AU765" s="85" t="str">
        <f t="shared" si="46"/>
        <v/>
      </c>
      <c r="AW765" s="209" t="str">
        <f t="shared" ca="1" si="48"/>
        <v/>
      </c>
      <c r="AX765" s="209" t="str">
        <f t="shared" ca="1" si="47"/>
        <v/>
      </c>
    </row>
    <row r="766" spans="1:50">
      <c r="A766" s="20" t="str">
        <f>IF('יעדים משרדיים ותקשובים'!$E$7="","",'יעדים משרדיים ותקשובים'!$E$7)</f>
        <v>משרד ראש הממשלה</v>
      </c>
      <c r="B766" s="20" t="str">
        <f>IF('יעדים משרדיים ותקשובים'!$I$9="","",'יעדים משרדיים ותקשובים'!$I$9)</f>
        <v>pmo</v>
      </c>
      <c r="C766" s="26">
        <f>ROWS($C$7:$C765)</f>
        <v>759</v>
      </c>
      <c r="D766" s="26" t="str">
        <f>IF(E766="","",INDEX('פעילויות המשרד'!$D$8:$D$150,MATCH(E766,'פעילויות המשרד'!$E$8:$E$150,0)))</f>
        <v/>
      </c>
      <c r="E766" s="17"/>
      <c r="F766" s="26" t="str">
        <f>IF(G766="","",COUNTIFS($D$8:$D766,$D766))</f>
        <v/>
      </c>
      <c r="G766" s="344" t="str">
        <f>IF(OR($E766="",$H766=""),"",IFERROR(CONCATENATE($D766,".",COUNTIFS($D$8:$D766,$D766)),"טעות בהזנה"))</f>
        <v/>
      </c>
      <c r="H766" s="99"/>
      <c r="I766" s="275" t="str">
        <f>IF($E766="","",IF($D766="","",INDEX('פעילויות המשרד'!G:G,MATCH($D766,'פעילויות המשרד'!$D:$D,0))))</f>
        <v/>
      </c>
      <c r="J766" s="275" t="str">
        <f>IF($E766="","",IF($D766="","",INDEX('פעילויות המשרד'!H:H,MATCH($D766,'פעילויות המשרד'!$D:$D,0))))</f>
        <v/>
      </c>
      <c r="K766" s="275" t="str">
        <f>IF($E766="","",IF($D766="","",INDEX('פעילויות המשרד'!K:K,MATCH($D766,'פעילויות המשרד'!$D:$D,0))))</f>
        <v/>
      </c>
      <c r="L766" s="275" t="str">
        <f>IF($E766="","",IF($D766="","",INDEX('פעילויות המשרד'!L:L,MATCH($D766,'פעילויות המשרד'!$D:$D,0))))</f>
        <v/>
      </c>
      <c r="M766" s="275" t="str">
        <f>IF($E766="","",IF($D766="","",INDEX('פעילויות המשרד'!X:X,MATCH($D766,'פעילויות המשרד'!$D:$D,0))))</f>
        <v/>
      </c>
      <c r="N766" s="102"/>
      <c r="O766" s="102"/>
      <c r="P766" s="98"/>
      <c r="Q766" s="98"/>
      <c r="R766" s="98"/>
      <c r="S766" s="101"/>
      <c r="T766" s="99"/>
      <c r="U766" s="103"/>
      <c r="V766" s="99"/>
      <c r="W766" s="103"/>
      <c r="X766" s="99"/>
      <c r="Y766" s="103"/>
      <c r="Z766" s="99"/>
      <c r="AA766" s="103"/>
      <c r="AB766" s="99"/>
      <c r="AC766" s="103"/>
      <c r="AD766" s="121" t="str">
        <f t="shared" si="45"/>
        <v/>
      </c>
      <c r="AE766" s="17"/>
      <c r="AI766" s="26">
        <f>ROWS($AI$7:$AI765)</f>
        <v>759</v>
      </c>
      <c r="AJ766" s="85" t="str">
        <f>IF(OR($T766="",$G766=""),"",MAX($AJ$7:$AN765)+1)</f>
        <v/>
      </c>
      <c r="AK766" s="85" t="str">
        <f>IF(OR(V766="",$G766=""),"",MAX($AJ$7:$AN765,$AJ766:AJ766)+1)</f>
        <v/>
      </c>
      <c r="AL766" s="85" t="str">
        <f>IF(OR(X766="",$G766=""),"",MAX($AJ$7:$AN765,$AJ766:AK766)+1)</f>
        <v/>
      </c>
      <c r="AM766" s="85" t="str">
        <f>IF(OR(Z766="",$G766=""),"",MAX($AJ$7:$AN765,$AJ766:AL766)+1)</f>
        <v/>
      </c>
      <c r="AN766" s="85" t="str">
        <f>IF(OR(AB766="",$G766=""),"",MAX($AJ$7:$AN765,$AJ766:AM766)+1)</f>
        <v/>
      </c>
      <c r="AP766" s="85" t="str">
        <f>IF($G766="","",MAX($AP$7:$AP765)+1)</f>
        <v/>
      </c>
      <c r="AQ766" s="85" t="str">
        <f>IF($G766="","",IF($Q766="","",RANK($Q766,$Q$8:$Q$1000,1)+COUNTIFS($Q$8:$Q766,$Q766)-1))</f>
        <v/>
      </c>
      <c r="AR766" s="85" t="str">
        <f>IF($G766="","",IF($AW766="","",RANK($AW766,$AW$8:$AW$1000,1)+COUNTIFS($AW$8:$AW766,$AW766)-1))</f>
        <v/>
      </c>
      <c r="AS766" s="85" t="str">
        <f>IF($G766="","",IF($AX766="","",RANK($AX766,$AX$8:$AX$1000,1)+COUNTIFS($AX$8:$AX766,$AX766)-1))</f>
        <v/>
      </c>
      <c r="AU766" s="85" t="str">
        <f t="shared" si="46"/>
        <v/>
      </c>
      <c r="AW766" s="209" t="str">
        <f t="shared" ca="1" si="48"/>
        <v/>
      </c>
      <c r="AX766" s="209" t="str">
        <f t="shared" ca="1" si="47"/>
        <v/>
      </c>
    </row>
    <row r="767" spans="1:50">
      <c r="A767" s="20" t="str">
        <f>IF('יעדים משרדיים ותקשובים'!$E$7="","",'יעדים משרדיים ותקשובים'!$E$7)</f>
        <v>משרד ראש הממשלה</v>
      </c>
      <c r="B767" s="20" t="str">
        <f>IF('יעדים משרדיים ותקשובים'!$I$9="","",'יעדים משרדיים ותקשובים'!$I$9)</f>
        <v>pmo</v>
      </c>
      <c r="C767" s="26">
        <f>ROWS($C$7:$C766)</f>
        <v>760</v>
      </c>
      <c r="D767" s="26" t="str">
        <f>IF(E767="","",INDEX('פעילויות המשרד'!$D$8:$D$150,MATCH(E767,'פעילויות המשרד'!$E$8:$E$150,0)))</f>
        <v/>
      </c>
      <c r="E767" s="17"/>
      <c r="F767" s="26" t="str">
        <f>IF(G767="","",COUNTIFS($D$8:$D767,$D767))</f>
        <v/>
      </c>
      <c r="G767" s="344" t="str">
        <f>IF(OR($E767="",$H767=""),"",IFERROR(CONCATENATE($D767,".",COUNTIFS($D$8:$D767,$D767)),"טעות בהזנה"))</f>
        <v/>
      </c>
      <c r="H767" s="99"/>
      <c r="I767" s="275" t="str">
        <f>IF($E767="","",IF($D767="","",INDEX('פעילויות המשרד'!G:G,MATCH($D767,'פעילויות המשרד'!$D:$D,0))))</f>
        <v/>
      </c>
      <c r="J767" s="275" t="str">
        <f>IF($E767="","",IF($D767="","",INDEX('פעילויות המשרד'!H:H,MATCH($D767,'פעילויות המשרד'!$D:$D,0))))</f>
        <v/>
      </c>
      <c r="K767" s="275" t="str">
        <f>IF($E767="","",IF($D767="","",INDEX('פעילויות המשרד'!K:K,MATCH($D767,'פעילויות המשרד'!$D:$D,0))))</f>
        <v/>
      </c>
      <c r="L767" s="275" t="str">
        <f>IF($E767="","",IF($D767="","",INDEX('פעילויות המשרד'!L:L,MATCH($D767,'פעילויות המשרד'!$D:$D,0))))</f>
        <v/>
      </c>
      <c r="M767" s="275" t="str">
        <f>IF($E767="","",IF($D767="","",INDEX('פעילויות המשרד'!X:X,MATCH($D767,'פעילויות המשרד'!$D:$D,0))))</f>
        <v/>
      </c>
      <c r="N767" s="102"/>
      <c r="O767" s="102"/>
      <c r="P767" s="98"/>
      <c r="Q767" s="98"/>
      <c r="R767" s="98"/>
      <c r="S767" s="101"/>
      <c r="T767" s="99"/>
      <c r="U767" s="103"/>
      <c r="V767" s="99"/>
      <c r="W767" s="103"/>
      <c r="X767" s="99"/>
      <c r="Y767" s="103"/>
      <c r="Z767" s="99"/>
      <c r="AA767" s="103"/>
      <c r="AB767" s="99"/>
      <c r="AC767" s="103"/>
      <c r="AD767" s="121" t="str">
        <f t="shared" si="45"/>
        <v/>
      </c>
      <c r="AE767" s="17"/>
      <c r="AI767" s="26">
        <f>ROWS($AI$7:$AI766)</f>
        <v>760</v>
      </c>
      <c r="AJ767" s="85" t="str">
        <f>IF(OR($T767="",$G767=""),"",MAX($AJ$7:$AN766)+1)</f>
        <v/>
      </c>
      <c r="AK767" s="85" t="str">
        <f>IF(OR(V767="",$G767=""),"",MAX($AJ$7:$AN766,$AJ767:AJ767)+1)</f>
        <v/>
      </c>
      <c r="AL767" s="85" t="str">
        <f>IF(OR(X767="",$G767=""),"",MAX($AJ$7:$AN766,$AJ767:AK767)+1)</f>
        <v/>
      </c>
      <c r="AM767" s="85" t="str">
        <f>IF(OR(Z767="",$G767=""),"",MAX($AJ$7:$AN766,$AJ767:AL767)+1)</f>
        <v/>
      </c>
      <c r="AN767" s="85" t="str">
        <f>IF(OR(AB767="",$G767=""),"",MAX($AJ$7:$AN766,$AJ767:AM767)+1)</f>
        <v/>
      </c>
      <c r="AP767" s="85" t="str">
        <f>IF($G767="","",MAX($AP$7:$AP766)+1)</f>
        <v/>
      </c>
      <c r="AQ767" s="85" t="str">
        <f>IF($G767="","",IF($Q767="","",RANK($Q767,$Q$8:$Q$1000,1)+COUNTIFS($Q$8:$Q767,$Q767)-1))</f>
        <v/>
      </c>
      <c r="AR767" s="85" t="str">
        <f>IF($G767="","",IF($AW767="","",RANK($AW767,$AW$8:$AW$1000,1)+COUNTIFS($AW$8:$AW767,$AW767)-1))</f>
        <v/>
      </c>
      <c r="AS767" s="85" t="str">
        <f>IF($G767="","",IF($AX767="","",RANK($AX767,$AX$8:$AX$1000,1)+COUNTIFS($AX$8:$AX767,$AX767)-1))</f>
        <v/>
      </c>
      <c r="AU767" s="85" t="str">
        <f t="shared" si="46"/>
        <v/>
      </c>
      <c r="AW767" s="209" t="str">
        <f t="shared" ca="1" si="48"/>
        <v/>
      </c>
      <c r="AX767" s="209" t="str">
        <f t="shared" ca="1" si="47"/>
        <v/>
      </c>
    </row>
    <row r="768" spans="1:50">
      <c r="A768" s="20" t="str">
        <f>IF('יעדים משרדיים ותקשובים'!$E$7="","",'יעדים משרדיים ותקשובים'!$E$7)</f>
        <v>משרד ראש הממשלה</v>
      </c>
      <c r="B768" s="20" t="str">
        <f>IF('יעדים משרדיים ותקשובים'!$I$9="","",'יעדים משרדיים ותקשובים'!$I$9)</f>
        <v>pmo</v>
      </c>
      <c r="C768" s="26">
        <f>ROWS($C$7:$C767)</f>
        <v>761</v>
      </c>
      <c r="D768" s="26" t="str">
        <f>IF(E768="","",INDEX('פעילויות המשרד'!$D$8:$D$150,MATCH(E768,'פעילויות המשרד'!$E$8:$E$150,0)))</f>
        <v/>
      </c>
      <c r="E768" s="17"/>
      <c r="F768" s="26" t="str">
        <f>IF(G768="","",COUNTIFS($D$8:$D768,$D768))</f>
        <v/>
      </c>
      <c r="G768" s="344" t="str">
        <f>IF(OR($E768="",$H768=""),"",IFERROR(CONCATENATE($D768,".",COUNTIFS($D$8:$D768,$D768)),"טעות בהזנה"))</f>
        <v/>
      </c>
      <c r="H768" s="99"/>
      <c r="I768" s="275" t="str">
        <f>IF($E768="","",IF($D768="","",INDEX('פעילויות המשרד'!G:G,MATCH($D768,'פעילויות המשרד'!$D:$D,0))))</f>
        <v/>
      </c>
      <c r="J768" s="275" t="str">
        <f>IF($E768="","",IF($D768="","",INDEX('פעילויות המשרד'!H:H,MATCH($D768,'פעילויות המשרד'!$D:$D,0))))</f>
        <v/>
      </c>
      <c r="K768" s="275" t="str">
        <f>IF($E768="","",IF($D768="","",INDEX('פעילויות המשרד'!K:K,MATCH($D768,'פעילויות המשרד'!$D:$D,0))))</f>
        <v/>
      </c>
      <c r="L768" s="275" t="str">
        <f>IF($E768="","",IF($D768="","",INDEX('פעילויות המשרד'!L:L,MATCH($D768,'פעילויות המשרד'!$D:$D,0))))</f>
        <v/>
      </c>
      <c r="M768" s="275" t="str">
        <f>IF($E768="","",IF($D768="","",INDEX('פעילויות המשרד'!X:X,MATCH($D768,'פעילויות המשרד'!$D:$D,0))))</f>
        <v/>
      </c>
      <c r="N768" s="99"/>
      <c r="O768" s="99"/>
      <c r="P768" s="100"/>
      <c r="Q768" s="100"/>
      <c r="R768" s="98"/>
      <c r="S768" s="101"/>
      <c r="T768" s="99"/>
      <c r="U768" s="103"/>
      <c r="V768" s="99"/>
      <c r="W768" s="103"/>
      <c r="X768" s="99"/>
      <c r="Y768" s="103"/>
      <c r="Z768" s="99"/>
      <c r="AA768" s="103"/>
      <c r="AB768" s="99"/>
      <c r="AC768" s="103"/>
      <c r="AD768" s="121" t="str">
        <f t="shared" si="45"/>
        <v/>
      </c>
      <c r="AE768" s="92"/>
      <c r="AI768" s="26">
        <f>ROWS($AI$7:$AI767)</f>
        <v>761</v>
      </c>
      <c r="AJ768" s="85" t="str">
        <f>IF(OR($T768="",$G768=""),"",MAX($AJ$7:$AN767)+1)</f>
        <v/>
      </c>
      <c r="AK768" s="85" t="str">
        <f>IF(OR(V768="",$G768=""),"",MAX($AJ$7:$AN767,$AJ768:AJ768)+1)</f>
        <v/>
      </c>
      <c r="AL768" s="85" t="str">
        <f>IF(OR(X768="",$G768=""),"",MAX($AJ$7:$AN767,$AJ768:AK768)+1)</f>
        <v/>
      </c>
      <c r="AM768" s="85" t="str">
        <f>IF(OR(Z768="",$G768=""),"",MAX($AJ$7:$AN767,$AJ768:AL768)+1)</f>
        <v/>
      </c>
      <c r="AN768" s="85" t="str">
        <f>IF(OR(AB768="",$G768=""),"",MAX($AJ$7:$AN767,$AJ768:AM768)+1)</f>
        <v/>
      </c>
      <c r="AP768" s="85" t="str">
        <f>IF($G768="","",MAX($AP$7:$AP767)+1)</f>
        <v/>
      </c>
      <c r="AQ768" s="85" t="str">
        <f>IF($G768="","",IF($Q768="","",RANK($Q768,$Q$8:$Q$1000,1)+COUNTIFS($Q$8:$Q768,$Q768)-1))</f>
        <v/>
      </c>
      <c r="AR768" s="85" t="str">
        <f>IF($G768="","",IF($AW768="","",RANK($AW768,$AW$8:$AW$1000,1)+COUNTIFS($AW$8:$AW768,$AW768)-1))</f>
        <v/>
      </c>
      <c r="AS768" s="85" t="str">
        <f>IF($G768="","",IF($AX768="","",RANK($AX768,$AX$8:$AX$1000,1)+COUNTIFS($AX$8:$AX768,$AX768)-1))</f>
        <v/>
      </c>
      <c r="AU768" s="85" t="str">
        <f t="shared" si="46"/>
        <v/>
      </c>
      <c r="AW768" s="209" t="str">
        <f ca="1">IF($G768="","",IF($Q768="","",IF(AND($S768&lt;1,$Q768&lt;TODAY()),$Q768,"")))</f>
        <v/>
      </c>
      <c r="AX768" s="209" t="str">
        <f t="shared" ca="1" si="47"/>
        <v/>
      </c>
    </row>
    <row r="769" spans="1:50">
      <c r="A769" s="20" t="str">
        <f>IF('יעדים משרדיים ותקשובים'!$E$7="","",'יעדים משרדיים ותקשובים'!$E$7)</f>
        <v>משרד ראש הממשלה</v>
      </c>
      <c r="B769" s="20" t="str">
        <f>IF('יעדים משרדיים ותקשובים'!$I$9="","",'יעדים משרדיים ותקשובים'!$I$9)</f>
        <v>pmo</v>
      </c>
      <c r="C769" s="26">
        <f>ROWS($C$7:$C768)</f>
        <v>762</v>
      </c>
      <c r="D769" s="26" t="str">
        <f>IF(E769="","",INDEX('פעילויות המשרד'!$D$8:$D$150,MATCH(E769,'פעילויות המשרד'!$E$8:$E$150,0)))</f>
        <v/>
      </c>
      <c r="E769" s="17"/>
      <c r="F769" s="26" t="str">
        <f>IF(G769="","",COUNTIFS($D$8:$D769,$D769))</f>
        <v/>
      </c>
      <c r="G769" s="344" t="str">
        <f>IF(OR($E769="",$H769=""),"",IFERROR(CONCATENATE($D769,".",COUNTIFS($D$8:$D769,$D769)),"טעות בהזנה"))</f>
        <v/>
      </c>
      <c r="H769" s="99"/>
      <c r="I769" s="275" t="str">
        <f>IF($E769="","",IF($D769="","",INDEX('פעילויות המשרד'!G:G,MATCH($D769,'פעילויות המשרד'!$D:$D,0))))</f>
        <v/>
      </c>
      <c r="J769" s="275" t="str">
        <f>IF($E769="","",IF($D769="","",INDEX('פעילויות המשרד'!H:H,MATCH($D769,'פעילויות המשרד'!$D:$D,0))))</f>
        <v/>
      </c>
      <c r="K769" s="275" t="str">
        <f>IF($E769="","",IF($D769="","",INDEX('פעילויות המשרד'!K:K,MATCH($D769,'פעילויות המשרד'!$D:$D,0))))</f>
        <v/>
      </c>
      <c r="L769" s="275" t="str">
        <f>IF($E769="","",IF($D769="","",INDEX('פעילויות המשרד'!L:L,MATCH($D769,'פעילויות המשרד'!$D:$D,0))))</f>
        <v/>
      </c>
      <c r="M769" s="275" t="str">
        <f>IF($E769="","",IF($D769="","",INDEX('פעילויות המשרד'!X:X,MATCH($D769,'פעילויות המשרד'!$D:$D,0))))</f>
        <v/>
      </c>
      <c r="N769" s="99"/>
      <c r="O769" s="99"/>
      <c r="P769" s="100"/>
      <c r="Q769" s="100"/>
      <c r="R769" s="98"/>
      <c r="S769" s="101"/>
      <c r="T769" s="99"/>
      <c r="U769" s="103"/>
      <c r="V769" s="99"/>
      <c r="W769" s="103"/>
      <c r="X769" s="99"/>
      <c r="Y769" s="103"/>
      <c r="Z769" s="99"/>
      <c r="AA769" s="103"/>
      <c r="AB769" s="99"/>
      <c r="AC769" s="103"/>
      <c r="AD769" s="121" t="str">
        <f t="shared" si="45"/>
        <v/>
      </c>
      <c r="AE769" s="92"/>
      <c r="AI769" s="26">
        <f>ROWS($AI$7:$AI768)</f>
        <v>762</v>
      </c>
      <c r="AJ769" s="85" t="str">
        <f>IF(OR($T769="",$G769=""),"",MAX($AJ$7:$AN768)+1)</f>
        <v/>
      </c>
      <c r="AK769" s="85" t="str">
        <f>IF(OR(V769="",$G769=""),"",MAX($AJ$7:$AN768,$AJ769:AJ769)+1)</f>
        <v/>
      </c>
      <c r="AL769" s="85" t="str">
        <f>IF(OR(X769="",$G769=""),"",MAX($AJ$7:$AN768,$AJ769:AK769)+1)</f>
        <v/>
      </c>
      <c r="AM769" s="85" t="str">
        <f>IF(OR(Z769="",$G769=""),"",MAX($AJ$7:$AN768,$AJ769:AL769)+1)</f>
        <v/>
      </c>
      <c r="AN769" s="85" t="str">
        <f>IF(OR(AB769="",$G769=""),"",MAX($AJ$7:$AN768,$AJ769:AM769)+1)</f>
        <v/>
      </c>
      <c r="AP769" s="85" t="str">
        <f>IF($G769="","",MAX($AP$7:$AP768)+1)</f>
        <v/>
      </c>
      <c r="AQ769" s="85" t="str">
        <f>IF($G769="","",IF($Q769="","",RANK($Q769,$Q$8:$Q$1000,1)+COUNTIFS($Q$8:$Q769,$Q769)-1))</f>
        <v/>
      </c>
      <c r="AR769" s="85" t="str">
        <f>IF($G769="","",IF($AW769="","",RANK($AW769,$AW$8:$AW$1000,1)+COUNTIFS($AW$8:$AW769,$AW769)-1))</f>
        <v/>
      </c>
      <c r="AS769" s="85" t="str">
        <f>IF($G769="","",IF($AX769="","",RANK($AX769,$AX$8:$AX$1000,1)+COUNTIFS($AX$8:$AX769,$AX769)-1))</f>
        <v/>
      </c>
      <c r="AU769" s="85" t="str">
        <f t="shared" si="46"/>
        <v/>
      </c>
      <c r="AW769" s="209" t="str">
        <f ca="1">IF($G769="","",IF($Q769="","",IF(AND($S769&lt;1,$Q769&lt;TODAY()),$Q769,"")))</f>
        <v/>
      </c>
      <c r="AX769" s="209" t="str">
        <f t="shared" ca="1" si="47"/>
        <v/>
      </c>
    </row>
    <row r="770" spans="1:50">
      <c r="A770" s="20" t="str">
        <f>IF('יעדים משרדיים ותקשובים'!$E$7="","",'יעדים משרדיים ותקשובים'!$E$7)</f>
        <v>משרד ראש הממשלה</v>
      </c>
      <c r="B770" s="20" t="str">
        <f>IF('יעדים משרדיים ותקשובים'!$I$9="","",'יעדים משרדיים ותקשובים'!$I$9)</f>
        <v>pmo</v>
      </c>
      <c r="C770" s="26">
        <f>ROWS($C$7:$C769)</f>
        <v>763</v>
      </c>
      <c r="D770" s="26" t="str">
        <f>IF(E770="","",INDEX('פעילויות המשרד'!$D$8:$D$150,MATCH(E770,'פעילויות המשרד'!$E$8:$E$150,0)))</f>
        <v/>
      </c>
      <c r="E770" s="17"/>
      <c r="F770" s="26" t="str">
        <f>IF(G770="","",COUNTIFS($D$8:$D770,$D770))</f>
        <v/>
      </c>
      <c r="G770" s="344" t="str">
        <f>IF(OR($E770="",$H770=""),"",IFERROR(CONCATENATE($D770,".",COUNTIFS($D$8:$D770,$D770)),"טעות בהזנה"))</f>
        <v/>
      </c>
      <c r="H770" s="99"/>
      <c r="I770" s="275" t="str">
        <f>IF($E770="","",IF($D770="","",INDEX('פעילויות המשרד'!G:G,MATCH($D770,'פעילויות המשרד'!$D:$D,0))))</f>
        <v/>
      </c>
      <c r="J770" s="275" t="str">
        <f>IF($E770="","",IF($D770="","",INDEX('פעילויות המשרד'!H:H,MATCH($D770,'פעילויות המשרד'!$D:$D,0))))</f>
        <v/>
      </c>
      <c r="K770" s="275" t="str">
        <f>IF($E770="","",IF($D770="","",INDEX('פעילויות המשרד'!K:K,MATCH($D770,'פעילויות המשרד'!$D:$D,0))))</f>
        <v/>
      </c>
      <c r="L770" s="275" t="str">
        <f>IF($E770="","",IF($D770="","",INDEX('פעילויות המשרד'!L:L,MATCH($D770,'פעילויות המשרד'!$D:$D,0))))</f>
        <v/>
      </c>
      <c r="M770" s="275" t="str">
        <f>IF($E770="","",IF($D770="","",INDEX('פעילויות המשרד'!X:X,MATCH($D770,'פעילויות המשרד'!$D:$D,0))))</f>
        <v/>
      </c>
      <c r="N770" s="99"/>
      <c r="O770" s="99"/>
      <c r="P770" s="100"/>
      <c r="Q770" s="100"/>
      <c r="R770" s="98"/>
      <c r="S770" s="101"/>
      <c r="T770" s="99"/>
      <c r="U770" s="103"/>
      <c r="V770" s="99"/>
      <c r="W770" s="103"/>
      <c r="X770" s="99"/>
      <c r="Y770" s="103"/>
      <c r="Z770" s="99"/>
      <c r="AA770" s="103"/>
      <c r="AB770" s="99"/>
      <c r="AC770" s="103"/>
      <c r="AD770" s="121" t="str">
        <f t="shared" si="45"/>
        <v/>
      </c>
      <c r="AE770" s="92"/>
      <c r="AI770" s="26">
        <f>ROWS($AI$7:$AI769)</f>
        <v>763</v>
      </c>
      <c r="AJ770" s="85" t="str">
        <f>IF(OR($T770="",$G770=""),"",MAX($AJ$7:$AN769)+1)</f>
        <v/>
      </c>
      <c r="AK770" s="85" t="str">
        <f>IF(OR(V770="",$G770=""),"",MAX($AJ$7:$AN769,$AJ770:AJ770)+1)</f>
        <v/>
      </c>
      <c r="AL770" s="85" t="str">
        <f>IF(OR(X770="",$G770=""),"",MAX($AJ$7:$AN769,$AJ770:AK770)+1)</f>
        <v/>
      </c>
      <c r="AM770" s="85" t="str">
        <f>IF(OR(Z770="",$G770=""),"",MAX($AJ$7:$AN769,$AJ770:AL770)+1)</f>
        <v/>
      </c>
      <c r="AN770" s="85" t="str">
        <f>IF(OR(AB770="",$G770=""),"",MAX($AJ$7:$AN769,$AJ770:AM770)+1)</f>
        <v/>
      </c>
      <c r="AP770" s="85" t="str">
        <f>IF($G770="","",MAX($AP$7:$AP769)+1)</f>
        <v/>
      </c>
      <c r="AQ770" s="85" t="str">
        <f>IF($G770="","",IF($Q770="","",RANK($Q770,$Q$8:$Q$1000,1)+COUNTIFS($Q$8:$Q770,$Q770)-1))</f>
        <v/>
      </c>
      <c r="AR770" s="85" t="str">
        <f>IF($G770="","",IF($AW770="","",RANK($AW770,$AW$8:$AW$1000,1)+COUNTIFS($AW$8:$AW770,$AW770)-1))</f>
        <v/>
      </c>
      <c r="AS770" s="85" t="str">
        <f>IF($G770="","",IF($AX770="","",RANK($AX770,$AX$8:$AX$1000,1)+COUNTIFS($AX$8:$AX770,$AX770)-1))</f>
        <v/>
      </c>
      <c r="AU770" s="85" t="str">
        <f t="shared" si="46"/>
        <v/>
      </c>
      <c r="AW770" s="209" t="str">
        <f ca="1">IF($G770="","",IF($Q770="","",IF(AND($S770&lt;1,$Q770&lt;TODAY()),$Q770,"")))</f>
        <v/>
      </c>
      <c r="AX770" s="209" t="str">
        <f t="shared" ca="1" si="47"/>
        <v/>
      </c>
    </row>
    <row r="771" spans="1:50">
      <c r="A771" s="20" t="str">
        <f>IF('יעדים משרדיים ותקשובים'!$E$7="","",'יעדים משרדיים ותקשובים'!$E$7)</f>
        <v>משרד ראש הממשלה</v>
      </c>
      <c r="B771" s="20" t="str">
        <f>IF('יעדים משרדיים ותקשובים'!$I$9="","",'יעדים משרדיים ותקשובים'!$I$9)</f>
        <v>pmo</v>
      </c>
      <c r="C771" s="26">
        <f>ROWS($C$7:$C770)</f>
        <v>764</v>
      </c>
      <c r="D771" s="26" t="str">
        <f>IF(E771="","",INDEX('פעילויות המשרד'!$D$8:$D$150,MATCH(E771,'פעילויות המשרד'!$E$8:$E$150,0)))</f>
        <v/>
      </c>
      <c r="E771" s="17"/>
      <c r="F771" s="26" t="str">
        <f>IF(G771="","",COUNTIFS($D$8:$D771,$D771))</f>
        <v/>
      </c>
      <c r="G771" s="344" t="str">
        <f>IF(OR($E771="",$H771=""),"",IFERROR(CONCATENATE($D771,".",COUNTIFS($D$8:$D771,$D771)),"טעות בהזנה"))</f>
        <v/>
      </c>
      <c r="H771" s="99"/>
      <c r="I771" s="275" t="str">
        <f>IF($E771="","",IF($D771="","",INDEX('פעילויות המשרד'!G:G,MATCH($D771,'פעילויות המשרד'!$D:$D,0))))</f>
        <v/>
      </c>
      <c r="J771" s="275" t="str">
        <f>IF($E771="","",IF($D771="","",INDEX('פעילויות המשרד'!H:H,MATCH($D771,'פעילויות המשרד'!$D:$D,0))))</f>
        <v/>
      </c>
      <c r="K771" s="275" t="str">
        <f>IF($E771="","",IF($D771="","",INDEX('פעילויות המשרד'!K:K,MATCH($D771,'פעילויות המשרד'!$D:$D,0))))</f>
        <v/>
      </c>
      <c r="L771" s="275" t="str">
        <f>IF($E771="","",IF($D771="","",INDEX('פעילויות המשרד'!L:L,MATCH($D771,'פעילויות המשרד'!$D:$D,0))))</f>
        <v/>
      </c>
      <c r="M771" s="275" t="str">
        <f>IF($E771="","",IF($D771="","",INDEX('פעילויות המשרד'!X:X,MATCH($D771,'פעילויות המשרד'!$D:$D,0))))</f>
        <v/>
      </c>
      <c r="N771" s="102"/>
      <c r="O771" s="102"/>
      <c r="P771" s="100"/>
      <c r="Q771" s="100"/>
      <c r="R771" s="98"/>
      <c r="S771" s="101"/>
      <c r="T771" s="99"/>
      <c r="U771" s="103"/>
      <c r="V771" s="99"/>
      <c r="W771" s="103"/>
      <c r="X771" s="99"/>
      <c r="Y771" s="103"/>
      <c r="Z771" s="99"/>
      <c r="AA771" s="103"/>
      <c r="AB771" s="99"/>
      <c r="AC771" s="103"/>
      <c r="AD771" s="121" t="str">
        <f t="shared" si="45"/>
        <v/>
      </c>
      <c r="AE771" s="17"/>
      <c r="AI771" s="26">
        <f>ROWS($AI$7:$AI770)</f>
        <v>764</v>
      </c>
      <c r="AJ771" s="85" t="str">
        <f>IF(OR($T771="",$G771=""),"",MAX($AJ$7:$AN770)+1)</f>
        <v/>
      </c>
      <c r="AK771" s="85" t="str">
        <f>IF(OR(V771="",$G771=""),"",MAX($AJ$7:$AN770,$AJ771:AJ771)+1)</f>
        <v/>
      </c>
      <c r="AL771" s="85" t="str">
        <f>IF(OR(X771="",$G771=""),"",MAX($AJ$7:$AN770,$AJ771:AK771)+1)</f>
        <v/>
      </c>
      <c r="AM771" s="85" t="str">
        <f>IF(OR(Z771="",$G771=""),"",MAX($AJ$7:$AN770,$AJ771:AL771)+1)</f>
        <v/>
      </c>
      <c r="AN771" s="85" t="str">
        <f>IF(OR(AB771="",$G771=""),"",MAX($AJ$7:$AN770,$AJ771:AM771)+1)</f>
        <v/>
      </c>
      <c r="AP771" s="85" t="str">
        <f>IF($G771="","",MAX($AP$7:$AP770)+1)</f>
        <v/>
      </c>
      <c r="AQ771" s="85" t="str">
        <f>IF($G771="","",IF($Q771="","",RANK($Q771,$Q$8:$Q$1000,1)+COUNTIFS($Q$8:$Q771,$Q771)-1))</f>
        <v/>
      </c>
      <c r="AR771" s="85" t="str">
        <f>IF($G771="","",IF($AW771="","",RANK($AW771,$AW$8:$AW$1000,1)+COUNTIFS($AW$8:$AW771,$AW771)-1))</f>
        <v/>
      </c>
      <c r="AS771" s="85" t="str">
        <f>IF($G771="","",IF($AX771="","",RANK($AX771,$AX$8:$AX$1000,1)+COUNTIFS($AX$8:$AX771,$AX771)-1))</f>
        <v/>
      </c>
      <c r="AU771" s="85" t="str">
        <f t="shared" si="46"/>
        <v/>
      </c>
      <c r="AW771" s="209" t="str">
        <f ca="1">IF($G771="","",IF($Q771="","",IF(AND($S771&lt;1,$Q771&lt;TODAY()),$Q771,"")))</f>
        <v/>
      </c>
      <c r="AX771" s="209" t="str">
        <f t="shared" ca="1" si="47"/>
        <v/>
      </c>
    </row>
    <row r="772" spans="1:50">
      <c r="A772" s="20" t="str">
        <f>IF('יעדים משרדיים ותקשובים'!$E$7="","",'יעדים משרדיים ותקשובים'!$E$7)</f>
        <v>משרד ראש הממשלה</v>
      </c>
      <c r="B772" s="20" t="str">
        <f>IF('יעדים משרדיים ותקשובים'!$I$9="","",'יעדים משרדיים ותקשובים'!$I$9)</f>
        <v>pmo</v>
      </c>
      <c r="C772" s="26">
        <f>ROWS($C$7:$C771)</f>
        <v>765</v>
      </c>
      <c r="D772" s="26" t="str">
        <f>IF(E772="","",INDEX('פעילויות המשרד'!$D$8:$D$150,MATCH(E772,'פעילויות המשרד'!$E$8:$E$150,0)))</f>
        <v/>
      </c>
      <c r="E772" s="17"/>
      <c r="F772" s="26" t="str">
        <f>IF(G772="","",COUNTIFS($D$8:$D772,$D772))</f>
        <v/>
      </c>
      <c r="G772" s="344" t="str">
        <f>IF(OR($E772="",$H772=""),"",IFERROR(CONCATENATE($D772,".",COUNTIFS($D$8:$D772,$D772)),"טעות בהזנה"))</f>
        <v/>
      </c>
      <c r="H772" s="99"/>
      <c r="I772" s="275" t="str">
        <f>IF($E772="","",IF($D772="","",INDEX('פעילויות המשרד'!G:G,MATCH($D772,'פעילויות המשרד'!$D:$D,0))))</f>
        <v/>
      </c>
      <c r="J772" s="275" t="str">
        <f>IF($E772="","",IF($D772="","",INDEX('פעילויות המשרד'!H:H,MATCH($D772,'פעילויות המשרד'!$D:$D,0))))</f>
        <v/>
      </c>
      <c r="K772" s="275" t="str">
        <f>IF($E772="","",IF($D772="","",INDEX('פעילויות המשרד'!K:K,MATCH($D772,'פעילויות המשרד'!$D:$D,0))))</f>
        <v/>
      </c>
      <c r="L772" s="275" t="str">
        <f>IF($E772="","",IF($D772="","",INDEX('פעילויות המשרד'!L:L,MATCH($D772,'פעילויות המשרד'!$D:$D,0))))</f>
        <v/>
      </c>
      <c r="M772" s="275" t="str">
        <f>IF($E772="","",IF($D772="","",INDEX('פעילויות המשרד'!X:X,MATCH($D772,'פעילויות המשרד'!$D:$D,0))))</f>
        <v/>
      </c>
      <c r="N772" s="102"/>
      <c r="O772" s="102"/>
      <c r="P772" s="100"/>
      <c r="Q772" s="100"/>
      <c r="R772" s="98"/>
      <c r="S772" s="101"/>
      <c r="T772" s="99"/>
      <c r="U772" s="103"/>
      <c r="V772" s="99"/>
      <c r="W772" s="103"/>
      <c r="X772" s="99"/>
      <c r="Y772" s="103"/>
      <c r="Z772" s="99"/>
      <c r="AA772" s="103"/>
      <c r="AB772" s="99"/>
      <c r="AC772" s="103"/>
      <c r="AD772" s="121" t="str">
        <f t="shared" si="45"/>
        <v/>
      </c>
      <c r="AE772" s="17"/>
      <c r="AI772" s="26">
        <f>ROWS($AI$7:$AI771)</f>
        <v>765</v>
      </c>
      <c r="AJ772" s="85" t="str">
        <f>IF(OR($T772="",$G772=""),"",MAX($AJ$7:$AN771)+1)</f>
        <v/>
      </c>
      <c r="AK772" s="85" t="str">
        <f>IF(OR(V772="",$G772=""),"",MAX($AJ$7:$AN771,$AJ772:AJ772)+1)</f>
        <v/>
      </c>
      <c r="AL772" s="85" t="str">
        <f>IF(OR(X772="",$G772=""),"",MAX($AJ$7:$AN771,$AJ772:AK772)+1)</f>
        <v/>
      </c>
      <c r="AM772" s="85" t="str">
        <f>IF(OR(Z772="",$G772=""),"",MAX($AJ$7:$AN771,$AJ772:AL772)+1)</f>
        <v/>
      </c>
      <c r="AN772" s="85" t="str">
        <f>IF(OR(AB772="",$G772=""),"",MAX($AJ$7:$AN771,$AJ772:AM772)+1)</f>
        <v/>
      </c>
      <c r="AP772" s="85" t="str">
        <f>IF($G772="","",MAX($AP$7:$AP771)+1)</f>
        <v/>
      </c>
      <c r="AQ772" s="85" t="str">
        <f>IF($G772="","",IF($Q772="","",RANK($Q772,$Q$8:$Q$1000,1)+COUNTIFS($Q$8:$Q772,$Q772)-1))</f>
        <v/>
      </c>
      <c r="AR772" s="85" t="str">
        <f>IF($G772="","",IF($AW772="","",RANK($AW772,$AW$8:$AW$1000,1)+COUNTIFS($AW$8:$AW772,$AW772)-1))</f>
        <v/>
      </c>
      <c r="AS772" s="85" t="str">
        <f>IF($G772="","",IF($AX772="","",RANK($AX772,$AX$8:$AX$1000,1)+COUNTIFS($AX$8:$AX772,$AX772)-1))</f>
        <v/>
      </c>
      <c r="AU772" s="85" t="str">
        <f t="shared" si="46"/>
        <v/>
      </c>
      <c r="AW772" s="209" t="str">
        <f ca="1">IF($G772="","",IF($Q772="","",IF(AND($S772&lt;1,$Q772&lt;TODAY()),$Q772,"")))</f>
        <v/>
      </c>
      <c r="AX772" s="209" t="str">
        <f t="shared" ca="1" si="47"/>
        <v/>
      </c>
    </row>
    <row r="773" spans="1:50">
      <c r="A773" s="20" t="str">
        <f>IF('יעדים משרדיים ותקשובים'!$E$7="","",'יעדים משרדיים ותקשובים'!$E$7)</f>
        <v>משרד ראש הממשלה</v>
      </c>
      <c r="B773" s="20" t="str">
        <f>IF('יעדים משרדיים ותקשובים'!$I$9="","",'יעדים משרדיים ותקשובים'!$I$9)</f>
        <v>pmo</v>
      </c>
      <c r="C773" s="26">
        <f>ROWS($C$7:$C772)</f>
        <v>766</v>
      </c>
      <c r="D773" s="26" t="str">
        <f>IF(E773="","",INDEX('פעילויות המשרד'!$D$8:$D$150,MATCH(E773,'פעילויות המשרד'!$E$8:$E$150,0)))</f>
        <v/>
      </c>
      <c r="E773" s="17"/>
      <c r="F773" s="26" t="str">
        <f>IF(G773="","",COUNTIFS($D$8:$D773,$D773))</f>
        <v/>
      </c>
      <c r="G773" s="344" t="str">
        <f>IF(OR($E773="",$H773=""),"",IFERROR(CONCATENATE($D773,".",COUNTIFS($D$8:$D773,$D773)),"טעות בהזנה"))</f>
        <v/>
      </c>
      <c r="H773" s="99"/>
      <c r="I773" s="275" t="str">
        <f>IF($E773="","",IF($D773="","",INDEX('פעילויות המשרד'!G:G,MATCH($D773,'פעילויות המשרד'!$D:$D,0))))</f>
        <v/>
      </c>
      <c r="J773" s="275" t="str">
        <f>IF($E773="","",IF($D773="","",INDEX('פעילויות המשרד'!H:H,MATCH($D773,'פעילויות המשרד'!$D:$D,0))))</f>
        <v/>
      </c>
      <c r="K773" s="275" t="str">
        <f>IF($E773="","",IF($D773="","",INDEX('פעילויות המשרד'!K:K,MATCH($D773,'פעילויות המשרד'!$D:$D,0))))</f>
        <v/>
      </c>
      <c r="L773" s="275" t="str">
        <f>IF($E773="","",IF($D773="","",INDEX('פעילויות המשרד'!L:L,MATCH($D773,'פעילויות המשרד'!$D:$D,0))))</f>
        <v/>
      </c>
      <c r="M773" s="275" t="str">
        <f>IF($E773="","",IF($D773="","",INDEX('פעילויות המשרד'!X:X,MATCH($D773,'פעילויות המשרד'!$D:$D,0))))</f>
        <v/>
      </c>
      <c r="N773" s="102"/>
      <c r="O773" s="102"/>
      <c r="P773" s="100"/>
      <c r="Q773" s="100"/>
      <c r="R773" s="98"/>
      <c r="S773" s="101"/>
      <c r="T773" s="99"/>
      <c r="U773" s="103"/>
      <c r="V773" s="99"/>
      <c r="W773" s="103"/>
      <c r="X773" s="99"/>
      <c r="Y773" s="103"/>
      <c r="Z773" s="99"/>
      <c r="AA773" s="103"/>
      <c r="AB773" s="99"/>
      <c r="AC773" s="103"/>
      <c r="AD773" s="121" t="str">
        <f t="shared" si="45"/>
        <v/>
      </c>
      <c r="AE773" s="17"/>
      <c r="AI773" s="26">
        <f>ROWS($AI$7:$AI772)</f>
        <v>766</v>
      </c>
      <c r="AJ773" s="85" t="str">
        <f>IF(OR($T773="",$G773=""),"",MAX($AJ$7:$AN772)+1)</f>
        <v/>
      </c>
      <c r="AK773" s="85" t="str">
        <f>IF(OR(V773="",$G773=""),"",MAX($AJ$7:$AN772,$AJ773:AJ773)+1)</f>
        <v/>
      </c>
      <c r="AL773" s="85" t="str">
        <f>IF(OR(X773="",$G773=""),"",MAX($AJ$7:$AN772,$AJ773:AK773)+1)</f>
        <v/>
      </c>
      <c r="AM773" s="85" t="str">
        <f>IF(OR(Z773="",$G773=""),"",MAX($AJ$7:$AN772,$AJ773:AL773)+1)</f>
        <v/>
      </c>
      <c r="AN773" s="85" t="str">
        <f>IF(OR(AB773="",$G773=""),"",MAX($AJ$7:$AN772,$AJ773:AM773)+1)</f>
        <v/>
      </c>
      <c r="AP773" s="85" t="str">
        <f>IF($G773="","",MAX($AP$7:$AP772)+1)</f>
        <v/>
      </c>
      <c r="AQ773" s="85" t="str">
        <f>IF($G773="","",IF($Q773="","",RANK($Q773,$Q$8:$Q$1000,1)+COUNTIFS($Q$8:$Q773,$Q773)-1))</f>
        <v/>
      </c>
      <c r="AR773" s="85" t="str">
        <f>IF($G773="","",IF($AW773="","",RANK($AW773,$AW$8:$AW$1000,1)+COUNTIFS($AW$8:$AW773,$AW773)-1))</f>
        <v/>
      </c>
      <c r="AS773" s="85" t="str">
        <f>IF($G773="","",IF($AX773="","",RANK($AX773,$AX$8:$AX$1000,1)+COUNTIFS($AX$8:$AX773,$AX773)-1))</f>
        <v/>
      </c>
      <c r="AU773" s="85" t="str">
        <f t="shared" si="46"/>
        <v/>
      </c>
      <c r="AW773" s="209" t="str">
        <f t="shared" ref="AW773:AW836" ca="1" si="49">IF($G773="","",IF($Q773="","",IF(AND($S773&lt;1,$Q783&gt;TODAY()),$Q773,"")))</f>
        <v/>
      </c>
      <c r="AX773" s="209" t="str">
        <f t="shared" ca="1" si="47"/>
        <v/>
      </c>
    </row>
    <row r="774" spans="1:50">
      <c r="A774" s="20" t="str">
        <f>IF('יעדים משרדיים ותקשובים'!$E$7="","",'יעדים משרדיים ותקשובים'!$E$7)</f>
        <v>משרד ראש הממשלה</v>
      </c>
      <c r="B774" s="20" t="str">
        <f>IF('יעדים משרדיים ותקשובים'!$I$9="","",'יעדים משרדיים ותקשובים'!$I$9)</f>
        <v>pmo</v>
      </c>
      <c r="C774" s="26">
        <f>ROWS($C$7:$C773)</f>
        <v>767</v>
      </c>
      <c r="D774" s="26" t="str">
        <f>IF(E774="","",INDEX('פעילויות המשרד'!$D$8:$D$150,MATCH(E774,'פעילויות המשרד'!$E$8:$E$150,0)))</f>
        <v/>
      </c>
      <c r="E774" s="17"/>
      <c r="F774" s="26" t="str">
        <f>IF(G774="","",COUNTIFS($D$8:$D774,$D774))</f>
        <v/>
      </c>
      <c r="G774" s="344" t="str">
        <f>IF(OR($E774="",$H774=""),"",IFERROR(CONCATENATE($D774,".",COUNTIFS($D$8:$D774,$D774)),"טעות בהזנה"))</f>
        <v/>
      </c>
      <c r="H774" s="99"/>
      <c r="I774" s="275" t="str">
        <f>IF($E774="","",IF($D774="","",INDEX('פעילויות המשרד'!G:G,MATCH($D774,'פעילויות המשרד'!$D:$D,0))))</f>
        <v/>
      </c>
      <c r="J774" s="275" t="str">
        <f>IF($E774="","",IF($D774="","",INDEX('פעילויות המשרד'!H:H,MATCH($D774,'פעילויות המשרד'!$D:$D,0))))</f>
        <v/>
      </c>
      <c r="K774" s="275" t="str">
        <f>IF($E774="","",IF($D774="","",INDEX('פעילויות המשרד'!K:K,MATCH($D774,'פעילויות המשרד'!$D:$D,0))))</f>
        <v/>
      </c>
      <c r="L774" s="275" t="str">
        <f>IF($E774="","",IF($D774="","",INDEX('פעילויות המשרד'!L:L,MATCH($D774,'פעילויות המשרד'!$D:$D,0))))</f>
        <v/>
      </c>
      <c r="M774" s="275" t="str">
        <f>IF($E774="","",IF($D774="","",INDEX('פעילויות המשרד'!X:X,MATCH($D774,'פעילויות המשרד'!$D:$D,0))))</f>
        <v/>
      </c>
      <c r="N774" s="102"/>
      <c r="O774" s="102"/>
      <c r="P774" s="100"/>
      <c r="Q774" s="100"/>
      <c r="R774" s="98"/>
      <c r="S774" s="101"/>
      <c r="T774" s="99"/>
      <c r="U774" s="103"/>
      <c r="V774" s="99"/>
      <c r="W774" s="103"/>
      <c r="X774" s="99"/>
      <c r="Y774" s="103"/>
      <c r="Z774" s="99"/>
      <c r="AA774" s="103"/>
      <c r="AB774" s="99"/>
      <c r="AC774" s="103"/>
      <c r="AD774" s="121" t="str">
        <f t="shared" si="45"/>
        <v/>
      </c>
      <c r="AE774" s="17"/>
      <c r="AI774" s="26">
        <f>ROWS($AI$7:$AI773)</f>
        <v>767</v>
      </c>
      <c r="AJ774" s="85" t="str">
        <f>IF(OR($T774="",$G774=""),"",MAX($AJ$7:$AN773)+1)</f>
        <v/>
      </c>
      <c r="AK774" s="85" t="str">
        <f>IF(OR(V774="",$G774=""),"",MAX($AJ$7:$AN773,$AJ774:AJ774)+1)</f>
        <v/>
      </c>
      <c r="AL774" s="85" t="str">
        <f>IF(OR(X774="",$G774=""),"",MAX($AJ$7:$AN773,$AJ774:AK774)+1)</f>
        <v/>
      </c>
      <c r="AM774" s="85" t="str">
        <f>IF(OR(Z774="",$G774=""),"",MAX($AJ$7:$AN773,$AJ774:AL774)+1)</f>
        <v/>
      </c>
      <c r="AN774" s="85" t="str">
        <f>IF(OR(AB774="",$G774=""),"",MAX($AJ$7:$AN773,$AJ774:AM774)+1)</f>
        <v/>
      </c>
      <c r="AP774" s="85" t="str">
        <f>IF($G774="","",MAX($AP$7:$AP773)+1)</f>
        <v/>
      </c>
      <c r="AQ774" s="85" t="str">
        <f>IF($G774="","",IF($Q774="","",RANK($Q774,$Q$8:$Q$1000,1)+COUNTIFS($Q$8:$Q774,$Q774)-1))</f>
        <v/>
      </c>
      <c r="AR774" s="85" t="str">
        <f>IF($G774="","",IF($AW774="","",RANK($AW774,$AW$8:$AW$1000,1)+COUNTIFS($AW$8:$AW774,$AW774)-1))</f>
        <v/>
      </c>
      <c r="AS774" s="85" t="str">
        <f>IF($G774="","",IF($AX774="","",RANK($AX774,$AX$8:$AX$1000,1)+COUNTIFS($AX$8:$AX774,$AX774)-1))</f>
        <v/>
      </c>
      <c r="AU774" s="85" t="str">
        <f t="shared" si="46"/>
        <v/>
      </c>
      <c r="AW774" s="209" t="str">
        <f t="shared" ca="1" si="49"/>
        <v/>
      </c>
      <c r="AX774" s="209" t="str">
        <f t="shared" ca="1" si="47"/>
        <v/>
      </c>
    </row>
    <row r="775" spans="1:50">
      <c r="A775" s="20" t="str">
        <f>IF('יעדים משרדיים ותקשובים'!$E$7="","",'יעדים משרדיים ותקשובים'!$E$7)</f>
        <v>משרד ראש הממשלה</v>
      </c>
      <c r="B775" s="20" t="str">
        <f>IF('יעדים משרדיים ותקשובים'!$I$9="","",'יעדים משרדיים ותקשובים'!$I$9)</f>
        <v>pmo</v>
      </c>
      <c r="C775" s="26">
        <f>ROWS($C$7:$C774)</f>
        <v>768</v>
      </c>
      <c r="D775" s="26" t="str">
        <f>IF(E775="","",INDEX('פעילויות המשרד'!$D$8:$D$150,MATCH(E775,'פעילויות המשרד'!$E$8:$E$150,0)))</f>
        <v/>
      </c>
      <c r="E775" s="17"/>
      <c r="F775" s="26" t="str">
        <f>IF(G775="","",COUNTIFS($D$8:$D775,$D775))</f>
        <v/>
      </c>
      <c r="G775" s="344" t="str">
        <f>IF(OR($E775="",$H775=""),"",IFERROR(CONCATENATE($D775,".",COUNTIFS($D$8:$D775,$D775)),"טעות בהזנה"))</f>
        <v/>
      </c>
      <c r="H775" s="99"/>
      <c r="I775" s="275" t="str">
        <f>IF($E775="","",IF($D775="","",INDEX('פעילויות המשרד'!G:G,MATCH($D775,'פעילויות המשרד'!$D:$D,0))))</f>
        <v/>
      </c>
      <c r="J775" s="275" t="str">
        <f>IF($E775="","",IF($D775="","",INDEX('פעילויות המשרד'!H:H,MATCH($D775,'פעילויות המשרד'!$D:$D,0))))</f>
        <v/>
      </c>
      <c r="K775" s="275" t="str">
        <f>IF($E775="","",IF($D775="","",INDEX('פעילויות המשרד'!K:K,MATCH($D775,'פעילויות המשרד'!$D:$D,0))))</f>
        <v/>
      </c>
      <c r="L775" s="275" t="str">
        <f>IF($E775="","",IF($D775="","",INDEX('פעילויות המשרד'!L:L,MATCH($D775,'פעילויות המשרד'!$D:$D,0))))</f>
        <v/>
      </c>
      <c r="M775" s="275" t="str">
        <f>IF($E775="","",IF($D775="","",INDEX('פעילויות המשרד'!X:X,MATCH($D775,'פעילויות המשרד'!$D:$D,0))))</f>
        <v/>
      </c>
      <c r="N775" s="102"/>
      <c r="O775" s="102"/>
      <c r="P775" s="100"/>
      <c r="Q775" s="100"/>
      <c r="R775" s="98"/>
      <c r="S775" s="101"/>
      <c r="T775" s="99"/>
      <c r="U775" s="103"/>
      <c r="V775" s="99"/>
      <c r="W775" s="103"/>
      <c r="X775" s="99"/>
      <c r="Y775" s="103"/>
      <c r="Z775" s="99"/>
      <c r="AA775" s="103"/>
      <c r="AB775" s="99"/>
      <c r="AC775" s="103"/>
      <c r="AD775" s="121" t="str">
        <f t="shared" si="45"/>
        <v/>
      </c>
      <c r="AE775" s="17"/>
      <c r="AI775" s="26">
        <f>ROWS($AI$7:$AI774)</f>
        <v>768</v>
      </c>
      <c r="AJ775" s="85" t="str">
        <f>IF(OR($T775="",$G775=""),"",MAX($AJ$7:$AN774)+1)</f>
        <v/>
      </c>
      <c r="AK775" s="85" t="str">
        <f>IF(OR(V775="",$G775=""),"",MAX($AJ$7:$AN774,$AJ775:AJ775)+1)</f>
        <v/>
      </c>
      <c r="AL775" s="85" t="str">
        <f>IF(OR(X775="",$G775=""),"",MAX($AJ$7:$AN774,$AJ775:AK775)+1)</f>
        <v/>
      </c>
      <c r="AM775" s="85" t="str">
        <f>IF(OR(Z775="",$G775=""),"",MAX($AJ$7:$AN774,$AJ775:AL775)+1)</f>
        <v/>
      </c>
      <c r="AN775" s="85" t="str">
        <f>IF(OR(AB775="",$G775=""),"",MAX($AJ$7:$AN774,$AJ775:AM775)+1)</f>
        <v/>
      </c>
      <c r="AP775" s="85" t="str">
        <f>IF($G775="","",MAX($AP$7:$AP774)+1)</f>
        <v/>
      </c>
      <c r="AQ775" s="85" t="str">
        <f>IF($G775="","",IF($Q775="","",RANK($Q775,$Q$8:$Q$1000,1)+COUNTIFS($Q$8:$Q775,$Q775)-1))</f>
        <v/>
      </c>
      <c r="AR775" s="85" t="str">
        <f>IF($G775="","",IF($AW775="","",RANK($AW775,$AW$8:$AW$1000,1)+COUNTIFS($AW$8:$AW775,$AW775)-1))</f>
        <v/>
      </c>
      <c r="AS775" s="85" t="str">
        <f>IF($G775="","",IF($AX775="","",RANK($AX775,$AX$8:$AX$1000,1)+COUNTIFS($AX$8:$AX775,$AX775)-1))</f>
        <v/>
      </c>
      <c r="AU775" s="85" t="str">
        <f t="shared" si="46"/>
        <v/>
      </c>
      <c r="AW775" s="209" t="str">
        <f t="shared" ca="1" si="49"/>
        <v/>
      </c>
      <c r="AX775" s="209" t="str">
        <f t="shared" ca="1" si="47"/>
        <v/>
      </c>
    </row>
    <row r="776" spans="1:50">
      <c r="A776" s="20" t="str">
        <f>IF('יעדים משרדיים ותקשובים'!$E$7="","",'יעדים משרדיים ותקשובים'!$E$7)</f>
        <v>משרד ראש הממשלה</v>
      </c>
      <c r="B776" s="20" t="str">
        <f>IF('יעדים משרדיים ותקשובים'!$I$9="","",'יעדים משרדיים ותקשובים'!$I$9)</f>
        <v>pmo</v>
      </c>
      <c r="C776" s="26">
        <f>ROWS($C$7:$C775)</f>
        <v>769</v>
      </c>
      <c r="D776" s="26" t="str">
        <f>IF(E776="","",INDEX('פעילויות המשרד'!$D$8:$D$150,MATCH(E776,'פעילויות המשרד'!$E$8:$E$150,0)))</f>
        <v/>
      </c>
      <c r="E776" s="17"/>
      <c r="F776" s="26" t="str">
        <f>IF(G776="","",COUNTIFS($D$8:$D776,$D776))</f>
        <v/>
      </c>
      <c r="G776" s="344" t="str">
        <f>IF(OR($E776="",$H776=""),"",IFERROR(CONCATENATE($D776,".",COUNTIFS($D$8:$D776,$D776)),"טעות בהזנה"))</f>
        <v/>
      </c>
      <c r="H776" s="99"/>
      <c r="I776" s="275" t="str">
        <f>IF($E776="","",IF($D776="","",INDEX('פעילויות המשרד'!G:G,MATCH($D776,'פעילויות המשרד'!$D:$D,0))))</f>
        <v/>
      </c>
      <c r="J776" s="275" t="str">
        <f>IF($E776="","",IF($D776="","",INDEX('פעילויות המשרד'!H:H,MATCH($D776,'פעילויות המשרד'!$D:$D,0))))</f>
        <v/>
      </c>
      <c r="K776" s="275" t="str">
        <f>IF($E776="","",IF($D776="","",INDEX('פעילויות המשרד'!K:K,MATCH($D776,'פעילויות המשרד'!$D:$D,0))))</f>
        <v/>
      </c>
      <c r="L776" s="275" t="str">
        <f>IF($E776="","",IF($D776="","",INDEX('פעילויות המשרד'!L:L,MATCH($D776,'פעילויות המשרד'!$D:$D,0))))</f>
        <v/>
      </c>
      <c r="M776" s="275" t="str">
        <f>IF($E776="","",IF($D776="","",INDEX('פעילויות המשרד'!X:X,MATCH($D776,'פעילויות המשרד'!$D:$D,0))))</f>
        <v/>
      </c>
      <c r="N776" s="102"/>
      <c r="O776" s="102"/>
      <c r="P776" s="100"/>
      <c r="Q776" s="100"/>
      <c r="R776" s="98"/>
      <c r="S776" s="101"/>
      <c r="T776" s="99"/>
      <c r="U776" s="103"/>
      <c r="V776" s="99"/>
      <c r="W776" s="103"/>
      <c r="X776" s="99"/>
      <c r="Y776" s="103"/>
      <c r="Z776" s="99"/>
      <c r="AA776" s="103"/>
      <c r="AB776" s="99"/>
      <c r="AC776" s="103"/>
      <c r="AD776" s="121" t="str">
        <f t="shared" ref="AD776:AD839" si="50">IF($G776="","",IF(ISNUMBER(MATCH($U$3,$T776:$AC776,0)),"כן",""))</f>
        <v/>
      </c>
      <c r="AE776" s="17"/>
      <c r="AI776" s="26">
        <f>ROWS($AI$7:$AI775)</f>
        <v>769</v>
      </c>
      <c r="AJ776" s="85" t="str">
        <f>IF(OR($T776="",$G776=""),"",MAX($AJ$7:$AN775)+1)</f>
        <v/>
      </c>
      <c r="AK776" s="85" t="str">
        <f>IF(OR(V776="",$G776=""),"",MAX($AJ$7:$AN775,$AJ776:AJ776)+1)</f>
        <v/>
      </c>
      <c r="AL776" s="85" t="str">
        <f>IF(OR(X776="",$G776=""),"",MAX($AJ$7:$AN775,$AJ776:AK776)+1)</f>
        <v/>
      </c>
      <c r="AM776" s="85" t="str">
        <f>IF(OR(Z776="",$G776=""),"",MAX($AJ$7:$AN775,$AJ776:AL776)+1)</f>
        <v/>
      </c>
      <c r="AN776" s="85" t="str">
        <f>IF(OR(AB776="",$G776=""),"",MAX($AJ$7:$AN775,$AJ776:AM776)+1)</f>
        <v/>
      </c>
      <c r="AP776" s="85" t="str">
        <f>IF($G776="","",MAX($AP$7:$AP775)+1)</f>
        <v/>
      </c>
      <c r="AQ776" s="85" t="str">
        <f>IF($G776="","",IF($Q776="","",RANK($Q776,$Q$8:$Q$1000,1)+COUNTIFS($Q$8:$Q776,$Q776)-1))</f>
        <v/>
      </c>
      <c r="AR776" s="85" t="str">
        <f>IF($G776="","",IF($AW776="","",RANK($AW776,$AW$8:$AW$1000,1)+COUNTIFS($AW$8:$AW776,$AW776)-1))</f>
        <v/>
      </c>
      <c r="AS776" s="85" t="str">
        <f>IF($G776="","",IF($AX776="","",RANK($AX776,$AX$8:$AX$1000,1)+COUNTIFS($AX$8:$AX776,$AX776)-1))</f>
        <v/>
      </c>
      <c r="AU776" s="85" t="str">
        <f t="shared" ref="AU776:AU839" si="51">IF(INDEX($AP776:$AS776,,MATCH($AU$7,סינון_תוצרים,0))="","",INDEX($AP776:$AS776,,MATCH($AU$7,סינון_תוצרים,0)))</f>
        <v/>
      </c>
      <c r="AW776" s="209" t="str">
        <f t="shared" ca="1" si="49"/>
        <v/>
      </c>
      <c r="AX776" s="209" t="str">
        <f t="shared" ca="1" si="47"/>
        <v/>
      </c>
    </row>
    <row r="777" spans="1:50">
      <c r="A777" s="20" t="str">
        <f>IF('יעדים משרדיים ותקשובים'!$E$7="","",'יעדים משרדיים ותקשובים'!$E$7)</f>
        <v>משרד ראש הממשלה</v>
      </c>
      <c r="B777" s="20" t="str">
        <f>IF('יעדים משרדיים ותקשובים'!$I$9="","",'יעדים משרדיים ותקשובים'!$I$9)</f>
        <v>pmo</v>
      </c>
      <c r="C777" s="26">
        <f>ROWS($C$7:$C776)</f>
        <v>770</v>
      </c>
      <c r="D777" s="26" t="str">
        <f>IF(E777="","",INDEX('פעילויות המשרד'!$D$8:$D$150,MATCH(E777,'פעילויות המשרד'!$E$8:$E$150,0)))</f>
        <v/>
      </c>
      <c r="E777" s="17"/>
      <c r="F777" s="26" t="str">
        <f>IF(G777="","",COUNTIFS($D$8:$D777,$D777))</f>
        <v/>
      </c>
      <c r="G777" s="344" t="str">
        <f>IF(OR($E777="",$H777=""),"",IFERROR(CONCATENATE($D777,".",COUNTIFS($D$8:$D777,$D777)),"טעות בהזנה"))</f>
        <v/>
      </c>
      <c r="H777" s="99"/>
      <c r="I777" s="275" t="str">
        <f>IF($E777="","",IF($D777="","",INDEX('פעילויות המשרד'!G:G,MATCH($D777,'פעילויות המשרד'!$D:$D,0))))</f>
        <v/>
      </c>
      <c r="J777" s="275" t="str">
        <f>IF($E777="","",IF($D777="","",INDEX('פעילויות המשרד'!H:H,MATCH($D777,'פעילויות המשרד'!$D:$D,0))))</f>
        <v/>
      </c>
      <c r="K777" s="275" t="str">
        <f>IF($E777="","",IF($D777="","",INDEX('פעילויות המשרד'!K:K,MATCH($D777,'פעילויות המשרד'!$D:$D,0))))</f>
        <v/>
      </c>
      <c r="L777" s="275" t="str">
        <f>IF($E777="","",IF($D777="","",INDEX('פעילויות המשרד'!L:L,MATCH($D777,'פעילויות המשרד'!$D:$D,0))))</f>
        <v/>
      </c>
      <c r="M777" s="275" t="str">
        <f>IF($E777="","",IF($D777="","",INDEX('פעילויות המשרד'!X:X,MATCH($D777,'פעילויות המשרד'!$D:$D,0))))</f>
        <v/>
      </c>
      <c r="N777" s="102"/>
      <c r="O777" s="102"/>
      <c r="P777" s="100"/>
      <c r="Q777" s="100"/>
      <c r="R777" s="98"/>
      <c r="S777" s="101"/>
      <c r="T777" s="99"/>
      <c r="U777" s="103"/>
      <c r="V777" s="99"/>
      <c r="W777" s="103"/>
      <c r="X777" s="99"/>
      <c r="Y777" s="103"/>
      <c r="Z777" s="99"/>
      <c r="AA777" s="103"/>
      <c r="AB777" s="99"/>
      <c r="AC777" s="103"/>
      <c r="AD777" s="121" t="str">
        <f t="shared" si="50"/>
        <v/>
      </c>
      <c r="AE777" s="17"/>
      <c r="AI777" s="26">
        <f>ROWS($AI$7:$AI776)</f>
        <v>770</v>
      </c>
      <c r="AJ777" s="85" t="str">
        <f>IF(OR($T777="",$G777=""),"",MAX($AJ$7:$AN776)+1)</f>
        <v/>
      </c>
      <c r="AK777" s="85" t="str">
        <f>IF(OR(V777="",$G777=""),"",MAX($AJ$7:$AN776,$AJ777:AJ777)+1)</f>
        <v/>
      </c>
      <c r="AL777" s="85" t="str">
        <f>IF(OR(X777="",$G777=""),"",MAX($AJ$7:$AN776,$AJ777:AK777)+1)</f>
        <v/>
      </c>
      <c r="AM777" s="85" t="str">
        <f>IF(OR(Z777="",$G777=""),"",MAX($AJ$7:$AN776,$AJ777:AL777)+1)</f>
        <v/>
      </c>
      <c r="AN777" s="85" t="str">
        <f>IF(OR(AB777="",$G777=""),"",MAX($AJ$7:$AN776,$AJ777:AM777)+1)</f>
        <v/>
      </c>
      <c r="AP777" s="85" t="str">
        <f>IF($G777="","",MAX($AP$7:$AP776)+1)</f>
        <v/>
      </c>
      <c r="AQ777" s="85" t="str">
        <f>IF($G777="","",IF($Q777="","",RANK($Q777,$Q$8:$Q$1000,1)+COUNTIFS($Q$8:$Q777,$Q777)-1))</f>
        <v/>
      </c>
      <c r="AR777" s="85" t="str">
        <f>IF($G777="","",IF($AW777="","",RANK($AW777,$AW$8:$AW$1000,1)+COUNTIFS($AW$8:$AW777,$AW777)-1))</f>
        <v/>
      </c>
      <c r="AS777" s="85" t="str">
        <f>IF($G777="","",IF($AX777="","",RANK($AX777,$AX$8:$AX$1000,1)+COUNTIFS($AX$8:$AX777,$AX777)-1))</f>
        <v/>
      </c>
      <c r="AU777" s="85" t="str">
        <f t="shared" si="51"/>
        <v/>
      </c>
      <c r="AW777" s="209" t="str">
        <f t="shared" ca="1" si="49"/>
        <v/>
      </c>
      <c r="AX777" s="209" t="str">
        <f t="shared" ref="AX777:AX840" ca="1" si="52">IF($G777="","",IF($P777="","",IF(AND(OR($S777="",$S777=0),$P777&lt;TODAY()),$P777,"")))</f>
        <v/>
      </c>
    </row>
    <row r="778" spans="1:50">
      <c r="A778" s="20" t="str">
        <f>IF('יעדים משרדיים ותקשובים'!$E$7="","",'יעדים משרדיים ותקשובים'!$E$7)</f>
        <v>משרד ראש הממשלה</v>
      </c>
      <c r="B778" s="20" t="str">
        <f>IF('יעדים משרדיים ותקשובים'!$I$9="","",'יעדים משרדיים ותקשובים'!$I$9)</f>
        <v>pmo</v>
      </c>
      <c r="C778" s="26">
        <f>ROWS($C$7:$C777)</f>
        <v>771</v>
      </c>
      <c r="D778" s="26" t="str">
        <f>IF(E778="","",INDEX('פעילויות המשרד'!$D$8:$D$150,MATCH(E778,'פעילויות המשרד'!$E$8:$E$150,0)))</f>
        <v/>
      </c>
      <c r="E778" s="17"/>
      <c r="F778" s="26" t="str">
        <f>IF(G778="","",COUNTIFS($D$8:$D778,$D778))</f>
        <v/>
      </c>
      <c r="G778" s="344" t="str">
        <f>IF(OR($E778="",$H778=""),"",IFERROR(CONCATENATE($D778,".",COUNTIFS($D$8:$D778,$D778)),"טעות בהזנה"))</f>
        <v/>
      </c>
      <c r="H778" s="99"/>
      <c r="I778" s="275" t="str">
        <f>IF($E778="","",IF($D778="","",INDEX('פעילויות המשרד'!G:G,MATCH($D778,'פעילויות המשרד'!$D:$D,0))))</f>
        <v/>
      </c>
      <c r="J778" s="275" t="str">
        <f>IF($E778="","",IF($D778="","",INDEX('פעילויות המשרד'!H:H,MATCH($D778,'פעילויות המשרד'!$D:$D,0))))</f>
        <v/>
      </c>
      <c r="K778" s="275" t="str">
        <f>IF($E778="","",IF($D778="","",INDEX('פעילויות המשרד'!K:K,MATCH($D778,'פעילויות המשרד'!$D:$D,0))))</f>
        <v/>
      </c>
      <c r="L778" s="275" t="str">
        <f>IF($E778="","",IF($D778="","",INDEX('פעילויות המשרד'!L:L,MATCH($D778,'פעילויות המשרד'!$D:$D,0))))</f>
        <v/>
      </c>
      <c r="M778" s="275" t="str">
        <f>IF($E778="","",IF($D778="","",INDEX('פעילויות המשרד'!X:X,MATCH($D778,'פעילויות המשרד'!$D:$D,0))))</f>
        <v/>
      </c>
      <c r="N778" s="99"/>
      <c r="O778" s="99"/>
      <c r="P778" s="100"/>
      <c r="Q778" s="100"/>
      <c r="R778" s="98"/>
      <c r="S778" s="101"/>
      <c r="T778" s="99"/>
      <c r="U778" s="103"/>
      <c r="V778" s="99"/>
      <c r="W778" s="103"/>
      <c r="X778" s="99"/>
      <c r="Y778" s="103"/>
      <c r="Z778" s="99"/>
      <c r="AA778" s="103"/>
      <c r="AB778" s="99"/>
      <c r="AC778" s="103"/>
      <c r="AD778" s="121" t="str">
        <f t="shared" si="50"/>
        <v/>
      </c>
      <c r="AE778" s="92"/>
      <c r="AI778" s="26">
        <f>ROWS($AI$7:$AI777)</f>
        <v>771</v>
      </c>
      <c r="AJ778" s="85" t="str">
        <f>IF(OR($T778="",$G778=""),"",MAX($AJ$7:$AN777)+1)</f>
        <v/>
      </c>
      <c r="AK778" s="85" t="str">
        <f>IF(OR(V778="",$G778=""),"",MAX($AJ$7:$AN777,$AJ778:AJ778)+1)</f>
        <v/>
      </c>
      <c r="AL778" s="85" t="str">
        <f>IF(OR(X778="",$G778=""),"",MAX($AJ$7:$AN777,$AJ778:AK778)+1)</f>
        <v/>
      </c>
      <c r="AM778" s="85" t="str">
        <f>IF(OR(Z778="",$G778=""),"",MAX($AJ$7:$AN777,$AJ778:AL778)+1)</f>
        <v/>
      </c>
      <c r="AN778" s="85" t="str">
        <f>IF(OR(AB778="",$G778=""),"",MAX($AJ$7:$AN777,$AJ778:AM778)+1)</f>
        <v/>
      </c>
      <c r="AP778" s="85" t="str">
        <f>IF($G778="","",MAX($AP$7:$AP777)+1)</f>
        <v/>
      </c>
      <c r="AQ778" s="85" t="str">
        <f>IF($G778="","",IF($Q778="","",RANK($Q778,$Q$8:$Q$1000,1)+COUNTIFS($Q$8:$Q778,$Q778)-1))</f>
        <v/>
      </c>
      <c r="AR778" s="85" t="str">
        <f>IF($G778="","",IF($AW778="","",RANK($AW778,$AW$8:$AW$1000,1)+COUNTIFS($AW$8:$AW778,$AW778)-1))</f>
        <v/>
      </c>
      <c r="AS778" s="85" t="str">
        <f>IF($G778="","",IF($AX778="","",RANK($AX778,$AX$8:$AX$1000,1)+COUNTIFS($AX$8:$AX778,$AX778)-1))</f>
        <v/>
      </c>
      <c r="AU778" s="85" t="str">
        <f t="shared" si="51"/>
        <v/>
      </c>
      <c r="AW778" s="209" t="str">
        <f ca="1">IF($G778="","",IF($Q778="","",IF(AND($S778&lt;1,$Q778&lt;TODAY()),$Q778,"")))</f>
        <v/>
      </c>
      <c r="AX778" s="209" t="str">
        <f t="shared" ca="1" si="52"/>
        <v/>
      </c>
    </row>
    <row r="779" spans="1:50">
      <c r="A779" s="20" t="str">
        <f>IF('יעדים משרדיים ותקשובים'!$E$7="","",'יעדים משרדיים ותקשובים'!$E$7)</f>
        <v>משרד ראש הממשלה</v>
      </c>
      <c r="B779" s="20" t="str">
        <f>IF('יעדים משרדיים ותקשובים'!$I$9="","",'יעדים משרדיים ותקשובים'!$I$9)</f>
        <v>pmo</v>
      </c>
      <c r="C779" s="26">
        <f>ROWS($C$7:$C778)</f>
        <v>772</v>
      </c>
      <c r="D779" s="26" t="str">
        <f>IF(E779="","",INDEX('פעילויות המשרד'!$D$8:$D$150,MATCH(E779,'פעילויות המשרד'!$E$8:$E$150,0)))</f>
        <v/>
      </c>
      <c r="E779" s="17"/>
      <c r="F779" s="26" t="str">
        <f>IF(G779="","",COUNTIFS($D$8:$D779,$D779))</f>
        <v/>
      </c>
      <c r="G779" s="344" t="str">
        <f>IF(OR($E779="",$H779=""),"",IFERROR(CONCATENATE($D779,".",COUNTIFS($D$8:$D779,$D779)),"טעות בהזנה"))</f>
        <v/>
      </c>
      <c r="H779" s="99"/>
      <c r="I779" s="275" t="str">
        <f>IF($E779="","",IF($D779="","",INDEX('פעילויות המשרד'!G:G,MATCH($D779,'פעילויות המשרד'!$D:$D,0))))</f>
        <v/>
      </c>
      <c r="J779" s="275" t="str">
        <f>IF($E779="","",IF($D779="","",INDEX('פעילויות המשרד'!H:H,MATCH($D779,'פעילויות המשרד'!$D:$D,0))))</f>
        <v/>
      </c>
      <c r="K779" s="275" t="str">
        <f>IF($E779="","",IF($D779="","",INDEX('פעילויות המשרד'!K:K,MATCH($D779,'פעילויות המשרד'!$D:$D,0))))</f>
        <v/>
      </c>
      <c r="L779" s="275" t="str">
        <f>IF($E779="","",IF($D779="","",INDEX('פעילויות המשרד'!L:L,MATCH($D779,'פעילויות המשרד'!$D:$D,0))))</f>
        <v/>
      </c>
      <c r="M779" s="275" t="str">
        <f>IF($E779="","",IF($D779="","",INDEX('פעילויות המשרד'!X:X,MATCH($D779,'פעילויות המשרד'!$D:$D,0))))</f>
        <v/>
      </c>
      <c r="N779" s="99"/>
      <c r="O779" s="99"/>
      <c r="P779" s="100"/>
      <c r="Q779" s="100"/>
      <c r="R779" s="98"/>
      <c r="S779" s="101"/>
      <c r="T779" s="99"/>
      <c r="U779" s="103"/>
      <c r="V779" s="99"/>
      <c r="W779" s="103"/>
      <c r="X779" s="99"/>
      <c r="Y779" s="103"/>
      <c r="Z779" s="99"/>
      <c r="AA779" s="103"/>
      <c r="AB779" s="99"/>
      <c r="AC779" s="103"/>
      <c r="AD779" s="121" t="str">
        <f t="shared" si="50"/>
        <v/>
      </c>
      <c r="AE779" s="92"/>
      <c r="AI779" s="26">
        <f>ROWS($AI$7:$AI778)</f>
        <v>772</v>
      </c>
      <c r="AJ779" s="85" t="str">
        <f>IF(OR($T779="",$G779=""),"",MAX($AJ$7:$AN778)+1)</f>
        <v/>
      </c>
      <c r="AK779" s="85" t="str">
        <f>IF(OR(V779="",$G779=""),"",MAX($AJ$7:$AN778,$AJ779:AJ779)+1)</f>
        <v/>
      </c>
      <c r="AL779" s="85" t="str">
        <f>IF(OR(X779="",$G779=""),"",MAX($AJ$7:$AN778,$AJ779:AK779)+1)</f>
        <v/>
      </c>
      <c r="AM779" s="85" t="str">
        <f>IF(OR(Z779="",$G779=""),"",MAX($AJ$7:$AN778,$AJ779:AL779)+1)</f>
        <v/>
      </c>
      <c r="AN779" s="85" t="str">
        <f>IF(OR(AB779="",$G779=""),"",MAX($AJ$7:$AN778,$AJ779:AM779)+1)</f>
        <v/>
      </c>
      <c r="AP779" s="85" t="str">
        <f>IF($G779="","",MAX($AP$7:$AP778)+1)</f>
        <v/>
      </c>
      <c r="AQ779" s="85" t="str">
        <f>IF($G779="","",IF($Q779="","",RANK($Q779,$Q$8:$Q$1000,1)+COUNTIFS($Q$8:$Q779,$Q779)-1))</f>
        <v/>
      </c>
      <c r="AR779" s="85" t="str">
        <f>IF($G779="","",IF($AW779="","",RANK($AW779,$AW$8:$AW$1000,1)+COUNTIFS($AW$8:$AW779,$AW779)-1))</f>
        <v/>
      </c>
      <c r="AS779" s="85" t="str">
        <f>IF($G779="","",IF($AX779="","",RANK($AX779,$AX$8:$AX$1000,1)+COUNTIFS($AX$8:$AX779,$AX779)-1))</f>
        <v/>
      </c>
      <c r="AU779" s="85" t="str">
        <f t="shared" si="51"/>
        <v/>
      </c>
      <c r="AW779" s="209" t="str">
        <f ca="1">IF($G779="","",IF($Q779="","",IF(AND($S779&lt;1,$Q779&lt;TODAY()),$Q779,"")))</f>
        <v/>
      </c>
      <c r="AX779" s="209" t="str">
        <f t="shared" ca="1" si="52"/>
        <v/>
      </c>
    </row>
    <row r="780" spans="1:50">
      <c r="A780" s="20" t="str">
        <f>IF('יעדים משרדיים ותקשובים'!$E$7="","",'יעדים משרדיים ותקשובים'!$E$7)</f>
        <v>משרד ראש הממשלה</v>
      </c>
      <c r="B780" s="20" t="str">
        <f>IF('יעדים משרדיים ותקשובים'!$I$9="","",'יעדים משרדיים ותקשובים'!$I$9)</f>
        <v>pmo</v>
      </c>
      <c r="C780" s="26">
        <f>ROWS($C$7:$C779)</f>
        <v>773</v>
      </c>
      <c r="D780" s="26" t="str">
        <f>IF(E780="","",INDEX('פעילויות המשרד'!$D$8:$D$150,MATCH(E780,'פעילויות המשרד'!$E$8:$E$150,0)))</f>
        <v/>
      </c>
      <c r="E780" s="17"/>
      <c r="F780" s="26" t="str">
        <f>IF(G780="","",COUNTIFS($D$8:$D780,$D780))</f>
        <v/>
      </c>
      <c r="G780" s="344" t="str">
        <f>IF(OR($E780="",$H780=""),"",IFERROR(CONCATENATE($D780,".",COUNTIFS($D$8:$D780,$D780)),"טעות בהזנה"))</f>
        <v/>
      </c>
      <c r="H780" s="99"/>
      <c r="I780" s="275" t="str">
        <f>IF($E780="","",IF($D780="","",INDEX('פעילויות המשרד'!G:G,MATCH($D780,'פעילויות המשרד'!$D:$D,0))))</f>
        <v/>
      </c>
      <c r="J780" s="275" t="str">
        <f>IF($E780="","",IF($D780="","",INDEX('פעילויות המשרד'!H:H,MATCH($D780,'פעילויות המשרד'!$D:$D,0))))</f>
        <v/>
      </c>
      <c r="K780" s="275" t="str">
        <f>IF($E780="","",IF($D780="","",INDEX('פעילויות המשרד'!K:K,MATCH($D780,'פעילויות המשרד'!$D:$D,0))))</f>
        <v/>
      </c>
      <c r="L780" s="275" t="str">
        <f>IF($E780="","",IF($D780="","",INDEX('פעילויות המשרד'!L:L,MATCH($D780,'פעילויות המשרד'!$D:$D,0))))</f>
        <v/>
      </c>
      <c r="M780" s="275" t="str">
        <f>IF($E780="","",IF($D780="","",INDEX('פעילויות המשרד'!X:X,MATCH($D780,'פעילויות המשרד'!$D:$D,0))))</f>
        <v/>
      </c>
      <c r="N780" s="99"/>
      <c r="O780" s="99"/>
      <c r="P780" s="100"/>
      <c r="Q780" s="100"/>
      <c r="R780" s="98"/>
      <c r="S780" s="101"/>
      <c r="T780" s="99"/>
      <c r="U780" s="103"/>
      <c r="V780" s="99"/>
      <c r="W780" s="103"/>
      <c r="X780" s="99"/>
      <c r="Y780" s="103"/>
      <c r="Z780" s="99"/>
      <c r="AA780" s="103"/>
      <c r="AB780" s="99"/>
      <c r="AC780" s="103"/>
      <c r="AD780" s="121" t="str">
        <f t="shared" si="50"/>
        <v/>
      </c>
      <c r="AE780" s="92"/>
      <c r="AI780" s="26">
        <f>ROWS($AI$7:$AI779)</f>
        <v>773</v>
      </c>
      <c r="AJ780" s="85" t="str">
        <f>IF(OR($T780="",$G780=""),"",MAX($AJ$7:$AN779)+1)</f>
        <v/>
      </c>
      <c r="AK780" s="85" t="str">
        <f>IF(OR(V780="",$G780=""),"",MAX($AJ$7:$AN779,$AJ780:AJ780)+1)</f>
        <v/>
      </c>
      <c r="AL780" s="85" t="str">
        <f>IF(OR(X780="",$G780=""),"",MAX($AJ$7:$AN779,$AJ780:AK780)+1)</f>
        <v/>
      </c>
      <c r="AM780" s="85" t="str">
        <f>IF(OR(Z780="",$G780=""),"",MAX($AJ$7:$AN779,$AJ780:AL780)+1)</f>
        <v/>
      </c>
      <c r="AN780" s="85" t="str">
        <f>IF(OR(AB780="",$G780=""),"",MAX($AJ$7:$AN779,$AJ780:AM780)+1)</f>
        <v/>
      </c>
      <c r="AP780" s="85" t="str">
        <f>IF($G780="","",MAX($AP$7:$AP779)+1)</f>
        <v/>
      </c>
      <c r="AQ780" s="85" t="str">
        <f>IF($G780="","",IF($Q780="","",RANK($Q780,$Q$8:$Q$1000,1)+COUNTIFS($Q$8:$Q780,$Q780)-1))</f>
        <v/>
      </c>
      <c r="AR780" s="85" t="str">
        <f>IF($G780="","",IF($AW780="","",RANK($AW780,$AW$8:$AW$1000,1)+COUNTIFS($AW$8:$AW780,$AW780)-1))</f>
        <v/>
      </c>
      <c r="AS780" s="85" t="str">
        <f>IF($G780="","",IF($AX780="","",RANK($AX780,$AX$8:$AX$1000,1)+COUNTIFS($AX$8:$AX780,$AX780)-1))</f>
        <v/>
      </c>
      <c r="AU780" s="85" t="str">
        <f t="shared" si="51"/>
        <v/>
      </c>
      <c r="AW780" s="209" t="str">
        <f ca="1">IF($G780="","",IF($Q780="","",IF(AND($S780&lt;1,$Q780&lt;TODAY()),$Q780,"")))</f>
        <v/>
      </c>
      <c r="AX780" s="209" t="str">
        <f t="shared" ca="1" si="52"/>
        <v/>
      </c>
    </row>
    <row r="781" spans="1:50">
      <c r="A781" s="20" t="str">
        <f>IF('יעדים משרדיים ותקשובים'!$E$7="","",'יעדים משרדיים ותקשובים'!$E$7)</f>
        <v>משרד ראש הממשלה</v>
      </c>
      <c r="B781" s="20" t="str">
        <f>IF('יעדים משרדיים ותקשובים'!$I$9="","",'יעדים משרדיים ותקשובים'!$I$9)</f>
        <v>pmo</v>
      </c>
      <c r="C781" s="26">
        <f>ROWS($C$7:$C780)</f>
        <v>774</v>
      </c>
      <c r="D781" s="26" t="str">
        <f>IF(E781="","",INDEX('פעילויות המשרד'!$D$8:$D$150,MATCH(E781,'פעילויות המשרד'!$E$8:$E$150,0)))</f>
        <v/>
      </c>
      <c r="E781" s="17"/>
      <c r="F781" s="26" t="str">
        <f>IF(G781="","",COUNTIFS($D$8:$D781,$D781))</f>
        <v/>
      </c>
      <c r="G781" s="344" t="str">
        <f>IF(OR($E781="",$H781=""),"",IFERROR(CONCATENATE($D781,".",COUNTIFS($D$8:$D781,$D781)),"טעות בהזנה"))</f>
        <v/>
      </c>
      <c r="H781" s="99"/>
      <c r="I781" s="275" t="str">
        <f>IF($E781="","",IF($D781="","",INDEX('פעילויות המשרד'!G:G,MATCH($D781,'פעילויות המשרד'!$D:$D,0))))</f>
        <v/>
      </c>
      <c r="J781" s="275" t="str">
        <f>IF($E781="","",IF($D781="","",INDEX('פעילויות המשרד'!H:H,MATCH($D781,'פעילויות המשרד'!$D:$D,0))))</f>
        <v/>
      </c>
      <c r="K781" s="275" t="str">
        <f>IF($E781="","",IF($D781="","",INDEX('פעילויות המשרד'!K:K,MATCH($D781,'פעילויות המשרד'!$D:$D,0))))</f>
        <v/>
      </c>
      <c r="L781" s="275" t="str">
        <f>IF($E781="","",IF($D781="","",INDEX('פעילויות המשרד'!L:L,MATCH($D781,'פעילויות המשרד'!$D:$D,0))))</f>
        <v/>
      </c>
      <c r="M781" s="275" t="str">
        <f>IF($E781="","",IF($D781="","",INDEX('פעילויות המשרד'!X:X,MATCH($D781,'פעילויות המשרד'!$D:$D,0))))</f>
        <v/>
      </c>
      <c r="N781" s="102"/>
      <c r="O781" s="102"/>
      <c r="P781" s="100"/>
      <c r="Q781" s="100"/>
      <c r="R781" s="98"/>
      <c r="S781" s="101"/>
      <c r="T781" s="99"/>
      <c r="U781" s="103"/>
      <c r="V781" s="99"/>
      <c r="W781" s="103"/>
      <c r="X781" s="99"/>
      <c r="Y781" s="103"/>
      <c r="Z781" s="99"/>
      <c r="AA781" s="103"/>
      <c r="AB781" s="99"/>
      <c r="AC781" s="103"/>
      <c r="AD781" s="121" t="str">
        <f t="shared" si="50"/>
        <v/>
      </c>
      <c r="AE781" s="17"/>
      <c r="AI781" s="26">
        <f>ROWS($AI$7:$AI780)</f>
        <v>774</v>
      </c>
      <c r="AJ781" s="85" t="str">
        <f>IF(OR($T781="",$G781=""),"",MAX($AJ$7:$AN780)+1)</f>
        <v/>
      </c>
      <c r="AK781" s="85" t="str">
        <f>IF(OR(V781="",$G781=""),"",MAX($AJ$7:$AN780,$AJ781:AJ781)+1)</f>
        <v/>
      </c>
      <c r="AL781" s="85" t="str">
        <f>IF(OR(X781="",$G781=""),"",MAX($AJ$7:$AN780,$AJ781:AK781)+1)</f>
        <v/>
      </c>
      <c r="AM781" s="85" t="str">
        <f>IF(OR(Z781="",$G781=""),"",MAX($AJ$7:$AN780,$AJ781:AL781)+1)</f>
        <v/>
      </c>
      <c r="AN781" s="85" t="str">
        <f>IF(OR(AB781="",$G781=""),"",MAX($AJ$7:$AN780,$AJ781:AM781)+1)</f>
        <v/>
      </c>
      <c r="AP781" s="85" t="str">
        <f>IF($G781="","",MAX($AP$7:$AP780)+1)</f>
        <v/>
      </c>
      <c r="AQ781" s="85" t="str">
        <f>IF($G781="","",IF($Q781="","",RANK($Q781,$Q$8:$Q$1000,1)+COUNTIFS($Q$8:$Q781,$Q781)-1))</f>
        <v/>
      </c>
      <c r="AR781" s="85" t="str">
        <f>IF($G781="","",IF($AW781="","",RANK($AW781,$AW$8:$AW$1000,1)+COUNTIFS($AW$8:$AW781,$AW781)-1))</f>
        <v/>
      </c>
      <c r="AS781" s="85" t="str">
        <f>IF($G781="","",IF($AX781="","",RANK($AX781,$AX$8:$AX$1000,1)+COUNTIFS($AX$8:$AX781,$AX781)-1))</f>
        <v/>
      </c>
      <c r="AU781" s="85" t="str">
        <f t="shared" si="51"/>
        <v/>
      </c>
      <c r="AW781" s="209" t="str">
        <f ca="1">IF($G781="","",IF($Q781="","",IF(AND($S781&lt;1,$Q781&lt;TODAY()),$Q781,"")))</f>
        <v/>
      </c>
      <c r="AX781" s="209" t="str">
        <f t="shared" ca="1" si="52"/>
        <v/>
      </c>
    </row>
    <row r="782" spans="1:50">
      <c r="A782" s="20" t="str">
        <f>IF('יעדים משרדיים ותקשובים'!$E$7="","",'יעדים משרדיים ותקשובים'!$E$7)</f>
        <v>משרד ראש הממשלה</v>
      </c>
      <c r="B782" s="20" t="str">
        <f>IF('יעדים משרדיים ותקשובים'!$I$9="","",'יעדים משרדיים ותקשובים'!$I$9)</f>
        <v>pmo</v>
      </c>
      <c r="C782" s="26">
        <f>ROWS($C$7:$C781)</f>
        <v>775</v>
      </c>
      <c r="D782" s="26" t="str">
        <f>IF(E782="","",INDEX('פעילויות המשרד'!$D$8:$D$150,MATCH(E782,'פעילויות המשרד'!$E$8:$E$150,0)))</f>
        <v/>
      </c>
      <c r="E782" s="17"/>
      <c r="F782" s="26" t="str">
        <f>IF(G782="","",COUNTIFS($D$8:$D782,$D782))</f>
        <v/>
      </c>
      <c r="G782" s="344" t="str">
        <f>IF(OR($E782="",$H782=""),"",IFERROR(CONCATENATE($D782,".",COUNTIFS($D$8:$D782,$D782)),"טעות בהזנה"))</f>
        <v/>
      </c>
      <c r="H782" s="99"/>
      <c r="I782" s="275" t="str">
        <f>IF($E782="","",IF($D782="","",INDEX('פעילויות המשרד'!G:G,MATCH($D782,'פעילויות המשרד'!$D:$D,0))))</f>
        <v/>
      </c>
      <c r="J782" s="275" t="str">
        <f>IF($E782="","",IF($D782="","",INDEX('פעילויות המשרד'!H:H,MATCH($D782,'פעילויות המשרד'!$D:$D,0))))</f>
        <v/>
      </c>
      <c r="K782" s="275" t="str">
        <f>IF($E782="","",IF($D782="","",INDEX('פעילויות המשרד'!K:K,MATCH($D782,'פעילויות המשרד'!$D:$D,0))))</f>
        <v/>
      </c>
      <c r="L782" s="275" t="str">
        <f>IF($E782="","",IF($D782="","",INDEX('פעילויות המשרד'!L:L,MATCH($D782,'פעילויות המשרד'!$D:$D,0))))</f>
        <v/>
      </c>
      <c r="M782" s="275" t="str">
        <f>IF($E782="","",IF($D782="","",INDEX('פעילויות המשרד'!X:X,MATCH($D782,'פעילויות המשרד'!$D:$D,0))))</f>
        <v/>
      </c>
      <c r="N782" s="102"/>
      <c r="O782" s="102"/>
      <c r="P782" s="100"/>
      <c r="Q782" s="100"/>
      <c r="R782" s="98"/>
      <c r="S782" s="101"/>
      <c r="T782" s="99"/>
      <c r="U782" s="103"/>
      <c r="V782" s="99"/>
      <c r="W782" s="103"/>
      <c r="X782" s="99"/>
      <c r="Y782" s="103"/>
      <c r="Z782" s="99"/>
      <c r="AA782" s="103"/>
      <c r="AB782" s="99"/>
      <c r="AC782" s="103"/>
      <c r="AD782" s="121" t="str">
        <f t="shared" si="50"/>
        <v/>
      </c>
      <c r="AE782" s="17"/>
      <c r="AI782" s="26">
        <f>ROWS($AI$7:$AI781)</f>
        <v>775</v>
      </c>
      <c r="AJ782" s="85" t="str">
        <f>IF(OR($T782="",$G782=""),"",MAX($AJ$7:$AN781)+1)</f>
        <v/>
      </c>
      <c r="AK782" s="85" t="str">
        <f>IF(OR(V782="",$G782=""),"",MAX($AJ$7:$AN781,$AJ782:AJ782)+1)</f>
        <v/>
      </c>
      <c r="AL782" s="85" t="str">
        <f>IF(OR(X782="",$G782=""),"",MAX($AJ$7:$AN781,$AJ782:AK782)+1)</f>
        <v/>
      </c>
      <c r="AM782" s="85" t="str">
        <f>IF(OR(Z782="",$G782=""),"",MAX($AJ$7:$AN781,$AJ782:AL782)+1)</f>
        <v/>
      </c>
      <c r="AN782" s="85" t="str">
        <f>IF(OR(AB782="",$G782=""),"",MAX($AJ$7:$AN781,$AJ782:AM782)+1)</f>
        <v/>
      </c>
      <c r="AP782" s="85" t="str">
        <f>IF($G782="","",MAX($AP$7:$AP781)+1)</f>
        <v/>
      </c>
      <c r="AQ782" s="85" t="str">
        <f>IF($G782="","",IF($Q782="","",RANK($Q782,$Q$8:$Q$1000,1)+COUNTIFS($Q$8:$Q782,$Q782)-1))</f>
        <v/>
      </c>
      <c r="AR782" s="85" t="str">
        <f>IF($G782="","",IF($AW782="","",RANK($AW782,$AW$8:$AW$1000,1)+COUNTIFS($AW$8:$AW782,$AW782)-1))</f>
        <v/>
      </c>
      <c r="AS782" s="85" t="str">
        <f>IF($G782="","",IF($AX782="","",RANK($AX782,$AX$8:$AX$1000,1)+COUNTIFS($AX$8:$AX782,$AX782)-1))</f>
        <v/>
      </c>
      <c r="AU782" s="85" t="str">
        <f t="shared" si="51"/>
        <v/>
      </c>
      <c r="AW782" s="209" t="str">
        <f ca="1">IF($G782="","",IF($Q782="","",IF(AND($S782&lt;1,$Q782&lt;TODAY()),$Q782,"")))</f>
        <v/>
      </c>
      <c r="AX782" s="209" t="str">
        <f t="shared" ca="1" si="52"/>
        <v/>
      </c>
    </row>
    <row r="783" spans="1:50">
      <c r="A783" s="20" t="str">
        <f>IF('יעדים משרדיים ותקשובים'!$E$7="","",'יעדים משרדיים ותקשובים'!$E$7)</f>
        <v>משרד ראש הממשלה</v>
      </c>
      <c r="B783" s="20" t="str">
        <f>IF('יעדים משרדיים ותקשובים'!$I$9="","",'יעדים משרדיים ותקשובים'!$I$9)</f>
        <v>pmo</v>
      </c>
      <c r="C783" s="26">
        <f>ROWS($C$7:$C782)</f>
        <v>776</v>
      </c>
      <c r="D783" s="26" t="str">
        <f>IF(E783="","",INDEX('פעילויות המשרד'!$D$8:$D$150,MATCH(E783,'פעילויות המשרד'!$E$8:$E$150,0)))</f>
        <v/>
      </c>
      <c r="E783" s="17"/>
      <c r="F783" s="26" t="str">
        <f>IF(G783="","",COUNTIFS($D$8:$D783,$D783))</f>
        <v/>
      </c>
      <c r="G783" s="344" t="str">
        <f>IF(OR($E783="",$H783=""),"",IFERROR(CONCATENATE($D783,".",COUNTIFS($D$8:$D783,$D783)),"טעות בהזנה"))</f>
        <v/>
      </c>
      <c r="H783" s="99"/>
      <c r="I783" s="275" t="str">
        <f>IF($E783="","",IF($D783="","",INDEX('פעילויות המשרד'!G:G,MATCH($D783,'פעילויות המשרד'!$D:$D,0))))</f>
        <v/>
      </c>
      <c r="J783" s="275" t="str">
        <f>IF($E783="","",IF($D783="","",INDEX('פעילויות המשרד'!H:H,MATCH($D783,'פעילויות המשרד'!$D:$D,0))))</f>
        <v/>
      </c>
      <c r="K783" s="275" t="str">
        <f>IF($E783="","",IF($D783="","",INDEX('פעילויות המשרד'!K:K,MATCH($D783,'פעילויות המשרד'!$D:$D,0))))</f>
        <v/>
      </c>
      <c r="L783" s="275" t="str">
        <f>IF($E783="","",IF($D783="","",INDEX('פעילויות המשרד'!L:L,MATCH($D783,'פעילויות המשרד'!$D:$D,0))))</f>
        <v/>
      </c>
      <c r="M783" s="275" t="str">
        <f>IF($E783="","",IF($D783="","",INDEX('פעילויות המשרד'!X:X,MATCH($D783,'פעילויות המשרד'!$D:$D,0))))</f>
        <v/>
      </c>
      <c r="N783" s="102"/>
      <c r="O783" s="102"/>
      <c r="P783" s="100"/>
      <c r="Q783" s="100"/>
      <c r="R783" s="98"/>
      <c r="S783" s="101"/>
      <c r="T783" s="99"/>
      <c r="U783" s="103"/>
      <c r="V783" s="99"/>
      <c r="W783" s="103"/>
      <c r="X783" s="99"/>
      <c r="Y783" s="103"/>
      <c r="Z783" s="99"/>
      <c r="AA783" s="103"/>
      <c r="AB783" s="99"/>
      <c r="AC783" s="103"/>
      <c r="AD783" s="121" t="str">
        <f t="shared" si="50"/>
        <v/>
      </c>
      <c r="AE783" s="17"/>
      <c r="AI783" s="26">
        <f>ROWS($AI$7:$AI782)</f>
        <v>776</v>
      </c>
      <c r="AJ783" s="85" t="str">
        <f>IF(OR($T783="",$G783=""),"",MAX($AJ$7:$AN782)+1)</f>
        <v/>
      </c>
      <c r="AK783" s="85" t="str">
        <f>IF(OR(V783="",$G783=""),"",MAX($AJ$7:$AN782,$AJ783:AJ783)+1)</f>
        <v/>
      </c>
      <c r="AL783" s="85" t="str">
        <f>IF(OR(X783="",$G783=""),"",MAX($AJ$7:$AN782,$AJ783:AK783)+1)</f>
        <v/>
      </c>
      <c r="AM783" s="85" t="str">
        <f>IF(OR(Z783="",$G783=""),"",MAX($AJ$7:$AN782,$AJ783:AL783)+1)</f>
        <v/>
      </c>
      <c r="AN783" s="85" t="str">
        <f>IF(OR(AB783="",$G783=""),"",MAX($AJ$7:$AN782,$AJ783:AM783)+1)</f>
        <v/>
      </c>
      <c r="AP783" s="85" t="str">
        <f>IF($G783="","",MAX($AP$7:$AP782)+1)</f>
        <v/>
      </c>
      <c r="AQ783" s="85" t="str">
        <f>IF($G783="","",IF($Q783="","",RANK($Q783,$Q$8:$Q$1000,1)+COUNTIFS($Q$8:$Q783,$Q783)-1))</f>
        <v/>
      </c>
      <c r="AR783" s="85" t="str">
        <f>IF($G783="","",IF($AW783="","",RANK($AW783,$AW$8:$AW$1000,1)+COUNTIFS($AW$8:$AW783,$AW783)-1))</f>
        <v/>
      </c>
      <c r="AS783" s="85" t="str">
        <f>IF($G783="","",IF($AX783="","",RANK($AX783,$AX$8:$AX$1000,1)+COUNTIFS($AX$8:$AX783,$AX783)-1))</f>
        <v/>
      </c>
      <c r="AU783" s="85" t="str">
        <f t="shared" si="51"/>
        <v/>
      </c>
      <c r="AW783" s="209" t="str">
        <f t="shared" ca="1" si="49"/>
        <v/>
      </c>
      <c r="AX783" s="209" t="str">
        <f t="shared" ca="1" si="52"/>
        <v/>
      </c>
    </row>
    <row r="784" spans="1:50">
      <c r="A784" s="20" t="str">
        <f>IF('יעדים משרדיים ותקשובים'!$E$7="","",'יעדים משרדיים ותקשובים'!$E$7)</f>
        <v>משרד ראש הממשלה</v>
      </c>
      <c r="B784" s="20" t="str">
        <f>IF('יעדים משרדיים ותקשובים'!$I$9="","",'יעדים משרדיים ותקשובים'!$I$9)</f>
        <v>pmo</v>
      </c>
      <c r="C784" s="26">
        <f>ROWS($C$7:$C783)</f>
        <v>777</v>
      </c>
      <c r="D784" s="26" t="str">
        <f>IF(E784="","",INDEX('פעילויות המשרד'!$D$8:$D$150,MATCH(E784,'פעילויות המשרד'!$E$8:$E$150,0)))</f>
        <v/>
      </c>
      <c r="E784" s="17"/>
      <c r="F784" s="26" t="str">
        <f>IF(G784="","",COUNTIFS($D$8:$D784,$D784))</f>
        <v/>
      </c>
      <c r="G784" s="344" t="str">
        <f>IF(OR($E784="",$H784=""),"",IFERROR(CONCATENATE($D784,".",COUNTIFS($D$8:$D784,$D784)),"טעות בהזנה"))</f>
        <v/>
      </c>
      <c r="H784" s="99"/>
      <c r="I784" s="275" t="str">
        <f>IF($E784="","",IF($D784="","",INDEX('פעילויות המשרד'!G:G,MATCH($D784,'פעילויות המשרד'!$D:$D,0))))</f>
        <v/>
      </c>
      <c r="J784" s="275" t="str">
        <f>IF($E784="","",IF($D784="","",INDEX('פעילויות המשרד'!H:H,MATCH($D784,'פעילויות המשרד'!$D:$D,0))))</f>
        <v/>
      </c>
      <c r="K784" s="275" t="str">
        <f>IF($E784="","",IF($D784="","",INDEX('פעילויות המשרד'!K:K,MATCH($D784,'פעילויות המשרד'!$D:$D,0))))</f>
        <v/>
      </c>
      <c r="L784" s="275" t="str">
        <f>IF($E784="","",IF($D784="","",INDEX('פעילויות המשרד'!L:L,MATCH($D784,'פעילויות המשרד'!$D:$D,0))))</f>
        <v/>
      </c>
      <c r="M784" s="275" t="str">
        <f>IF($E784="","",IF($D784="","",INDEX('פעילויות המשרד'!X:X,MATCH($D784,'פעילויות המשרד'!$D:$D,0))))</f>
        <v/>
      </c>
      <c r="N784" s="102"/>
      <c r="O784" s="102"/>
      <c r="P784" s="100"/>
      <c r="Q784" s="100"/>
      <c r="R784" s="98"/>
      <c r="S784" s="101"/>
      <c r="T784" s="99"/>
      <c r="U784" s="103"/>
      <c r="V784" s="99"/>
      <c r="W784" s="103"/>
      <c r="X784" s="99"/>
      <c r="Y784" s="103"/>
      <c r="Z784" s="99"/>
      <c r="AA784" s="103"/>
      <c r="AB784" s="99"/>
      <c r="AC784" s="103"/>
      <c r="AD784" s="121" t="str">
        <f t="shared" si="50"/>
        <v/>
      </c>
      <c r="AE784" s="17"/>
      <c r="AI784" s="26">
        <f>ROWS($AI$7:$AI783)</f>
        <v>777</v>
      </c>
      <c r="AJ784" s="85" t="str">
        <f>IF(OR($T784="",$G784=""),"",MAX($AJ$7:$AN783)+1)</f>
        <v/>
      </c>
      <c r="AK784" s="85" t="str">
        <f>IF(OR(V784="",$G784=""),"",MAX($AJ$7:$AN783,$AJ784:AJ784)+1)</f>
        <v/>
      </c>
      <c r="AL784" s="85" t="str">
        <f>IF(OR(X784="",$G784=""),"",MAX($AJ$7:$AN783,$AJ784:AK784)+1)</f>
        <v/>
      </c>
      <c r="AM784" s="85" t="str">
        <f>IF(OR(Z784="",$G784=""),"",MAX($AJ$7:$AN783,$AJ784:AL784)+1)</f>
        <v/>
      </c>
      <c r="AN784" s="85" t="str">
        <f>IF(OR(AB784="",$G784=""),"",MAX($AJ$7:$AN783,$AJ784:AM784)+1)</f>
        <v/>
      </c>
      <c r="AP784" s="85" t="str">
        <f>IF($G784="","",MAX($AP$7:$AP783)+1)</f>
        <v/>
      </c>
      <c r="AQ784" s="85" t="str">
        <f>IF($G784="","",IF($Q784="","",RANK($Q784,$Q$8:$Q$1000,1)+COUNTIFS($Q$8:$Q784,$Q784)-1))</f>
        <v/>
      </c>
      <c r="AR784" s="85" t="str">
        <f>IF($G784="","",IF($AW784="","",RANK($AW784,$AW$8:$AW$1000,1)+COUNTIFS($AW$8:$AW784,$AW784)-1))</f>
        <v/>
      </c>
      <c r="AS784" s="85" t="str">
        <f>IF($G784="","",IF($AX784="","",RANK($AX784,$AX$8:$AX$1000,1)+COUNTIFS($AX$8:$AX784,$AX784)-1))</f>
        <v/>
      </c>
      <c r="AU784" s="85" t="str">
        <f t="shared" si="51"/>
        <v/>
      </c>
      <c r="AW784" s="209" t="str">
        <f t="shared" ca="1" si="49"/>
        <v/>
      </c>
      <c r="AX784" s="209" t="str">
        <f t="shared" ca="1" si="52"/>
        <v/>
      </c>
    </row>
    <row r="785" spans="1:50">
      <c r="A785" s="20" t="str">
        <f>IF('יעדים משרדיים ותקשובים'!$E$7="","",'יעדים משרדיים ותקשובים'!$E$7)</f>
        <v>משרד ראש הממשלה</v>
      </c>
      <c r="B785" s="20" t="str">
        <f>IF('יעדים משרדיים ותקשובים'!$I$9="","",'יעדים משרדיים ותקשובים'!$I$9)</f>
        <v>pmo</v>
      </c>
      <c r="C785" s="26">
        <f>ROWS($C$7:$C784)</f>
        <v>778</v>
      </c>
      <c r="D785" s="26" t="str">
        <f>IF(E785="","",INDEX('פעילויות המשרד'!$D$8:$D$150,MATCH(E785,'פעילויות המשרד'!$E$8:$E$150,0)))</f>
        <v/>
      </c>
      <c r="E785" s="17"/>
      <c r="F785" s="26" t="str">
        <f>IF(G785="","",COUNTIFS($D$8:$D785,$D785))</f>
        <v/>
      </c>
      <c r="G785" s="344" t="str">
        <f>IF(OR($E785="",$H785=""),"",IFERROR(CONCATENATE($D785,".",COUNTIFS($D$8:$D785,$D785)),"טעות בהזנה"))</f>
        <v/>
      </c>
      <c r="H785" s="99"/>
      <c r="I785" s="275" t="str">
        <f>IF($E785="","",IF($D785="","",INDEX('פעילויות המשרד'!G:G,MATCH($D785,'פעילויות המשרד'!$D:$D,0))))</f>
        <v/>
      </c>
      <c r="J785" s="275" t="str">
        <f>IF($E785="","",IF($D785="","",INDEX('פעילויות המשרד'!H:H,MATCH($D785,'פעילויות המשרד'!$D:$D,0))))</f>
        <v/>
      </c>
      <c r="K785" s="275" t="str">
        <f>IF($E785="","",IF($D785="","",INDEX('פעילויות המשרד'!K:K,MATCH($D785,'פעילויות המשרד'!$D:$D,0))))</f>
        <v/>
      </c>
      <c r="L785" s="275" t="str">
        <f>IF($E785="","",IF($D785="","",INDEX('פעילויות המשרד'!L:L,MATCH($D785,'פעילויות המשרד'!$D:$D,0))))</f>
        <v/>
      </c>
      <c r="M785" s="275" t="str">
        <f>IF($E785="","",IF($D785="","",INDEX('פעילויות המשרד'!X:X,MATCH($D785,'פעילויות המשרד'!$D:$D,0))))</f>
        <v/>
      </c>
      <c r="N785" s="102"/>
      <c r="O785" s="102"/>
      <c r="P785" s="100"/>
      <c r="Q785" s="100"/>
      <c r="R785" s="98"/>
      <c r="S785" s="101"/>
      <c r="T785" s="99"/>
      <c r="U785" s="103"/>
      <c r="V785" s="99"/>
      <c r="W785" s="103"/>
      <c r="X785" s="99"/>
      <c r="Y785" s="103"/>
      <c r="Z785" s="99"/>
      <c r="AA785" s="103"/>
      <c r="AB785" s="99"/>
      <c r="AC785" s="103"/>
      <c r="AD785" s="121" t="str">
        <f t="shared" si="50"/>
        <v/>
      </c>
      <c r="AE785" s="17"/>
      <c r="AI785" s="26">
        <f>ROWS($AI$7:$AI784)</f>
        <v>778</v>
      </c>
      <c r="AJ785" s="85" t="str">
        <f>IF(OR($T785="",$G785=""),"",MAX($AJ$7:$AN784)+1)</f>
        <v/>
      </c>
      <c r="AK785" s="85" t="str">
        <f>IF(OR(V785="",$G785=""),"",MAX($AJ$7:$AN784,$AJ785:AJ785)+1)</f>
        <v/>
      </c>
      <c r="AL785" s="85" t="str">
        <f>IF(OR(X785="",$G785=""),"",MAX($AJ$7:$AN784,$AJ785:AK785)+1)</f>
        <v/>
      </c>
      <c r="AM785" s="85" t="str">
        <f>IF(OR(Z785="",$G785=""),"",MAX($AJ$7:$AN784,$AJ785:AL785)+1)</f>
        <v/>
      </c>
      <c r="AN785" s="85" t="str">
        <f>IF(OR(AB785="",$G785=""),"",MAX($AJ$7:$AN784,$AJ785:AM785)+1)</f>
        <v/>
      </c>
      <c r="AP785" s="85" t="str">
        <f>IF($G785="","",MAX($AP$7:$AP784)+1)</f>
        <v/>
      </c>
      <c r="AQ785" s="85" t="str">
        <f>IF($G785="","",IF($Q785="","",RANK($Q785,$Q$8:$Q$1000,1)+COUNTIFS($Q$8:$Q785,$Q785)-1))</f>
        <v/>
      </c>
      <c r="AR785" s="85" t="str">
        <f>IF($G785="","",IF($AW785="","",RANK($AW785,$AW$8:$AW$1000,1)+COUNTIFS($AW$8:$AW785,$AW785)-1))</f>
        <v/>
      </c>
      <c r="AS785" s="85" t="str">
        <f>IF($G785="","",IF($AX785="","",RANK($AX785,$AX$8:$AX$1000,1)+COUNTIFS($AX$8:$AX785,$AX785)-1))</f>
        <v/>
      </c>
      <c r="AU785" s="85" t="str">
        <f t="shared" si="51"/>
        <v/>
      </c>
      <c r="AW785" s="209" t="str">
        <f t="shared" ca="1" si="49"/>
        <v/>
      </c>
      <c r="AX785" s="209" t="str">
        <f t="shared" ca="1" si="52"/>
        <v/>
      </c>
    </row>
    <row r="786" spans="1:50">
      <c r="A786" s="20" t="str">
        <f>IF('יעדים משרדיים ותקשובים'!$E$7="","",'יעדים משרדיים ותקשובים'!$E$7)</f>
        <v>משרד ראש הממשלה</v>
      </c>
      <c r="B786" s="20" t="str">
        <f>IF('יעדים משרדיים ותקשובים'!$I$9="","",'יעדים משרדיים ותקשובים'!$I$9)</f>
        <v>pmo</v>
      </c>
      <c r="C786" s="26">
        <f>ROWS($C$7:$C785)</f>
        <v>779</v>
      </c>
      <c r="D786" s="26" t="str">
        <f>IF(E786="","",INDEX('פעילויות המשרד'!$D$8:$D$150,MATCH(E786,'פעילויות המשרד'!$E$8:$E$150,0)))</f>
        <v/>
      </c>
      <c r="E786" s="17"/>
      <c r="F786" s="26" t="str">
        <f>IF(G786="","",COUNTIFS($D$8:$D786,$D786))</f>
        <v/>
      </c>
      <c r="G786" s="344" t="str">
        <f>IF(OR($E786="",$H786=""),"",IFERROR(CONCATENATE($D786,".",COUNTIFS($D$8:$D786,$D786)),"טעות בהזנה"))</f>
        <v/>
      </c>
      <c r="H786" s="99"/>
      <c r="I786" s="275" t="str">
        <f>IF($E786="","",IF($D786="","",INDEX('פעילויות המשרד'!G:G,MATCH($D786,'פעילויות המשרד'!$D:$D,0))))</f>
        <v/>
      </c>
      <c r="J786" s="275" t="str">
        <f>IF($E786="","",IF($D786="","",INDEX('פעילויות המשרד'!H:H,MATCH($D786,'פעילויות המשרד'!$D:$D,0))))</f>
        <v/>
      </c>
      <c r="K786" s="275" t="str">
        <f>IF($E786="","",IF($D786="","",INDEX('פעילויות המשרד'!K:K,MATCH($D786,'פעילויות המשרד'!$D:$D,0))))</f>
        <v/>
      </c>
      <c r="L786" s="275" t="str">
        <f>IF($E786="","",IF($D786="","",INDEX('פעילויות המשרד'!L:L,MATCH($D786,'פעילויות המשרד'!$D:$D,0))))</f>
        <v/>
      </c>
      <c r="M786" s="275" t="str">
        <f>IF($E786="","",IF($D786="","",INDEX('פעילויות המשרד'!X:X,MATCH($D786,'פעילויות המשרד'!$D:$D,0))))</f>
        <v/>
      </c>
      <c r="N786" s="102"/>
      <c r="O786" s="102"/>
      <c r="P786" s="100"/>
      <c r="Q786" s="100"/>
      <c r="R786" s="98"/>
      <c r="S786" s="101"/>
      <c r="T786" s="99"/>
      <c r="U786" s="103"/>
      <c r="V786" s="99"/>
      <c r="W786" s="103"/>
      <c r="X786" s="99"/>
      <c r="Y786" s="103"/>
      <c r="Z786" s="99"/>
      <c r="AA786" s="103"/>
      <c r="AB786" s="99"/>
      <c r="AC786" s="103"/>
      <c r="AD786" s="121" t="str">
        <f t="shared" si="50"/>
        <v/>
      </c>
      <c r="AE786" s="17"/>
      <c r="AI786" s="26">
        <f>ROWS($AI$7:$AI785)</f>
        <v>779</v>
      </c>
      <c r="AJ786" s="85" t="str">
        <f>IF(OR($T786="",$G786=""),"",MAX($AJ$7:$AN785)+1)</f>
        <v/>
      </c>
      <c r="AK786" s="85" t="str">
        <f>IF(OR(V786="",$G786=""),"",MAX($AJ$7:$AN785,$AJ786:AJ786)+1)</f>
        <v/>
      </c>
      <c r="AL786" s="85" t="str">
        <f>IF(OR(X786="",$G786=""),"",MAX($AJ$7:$AN785,$AJ786:AK786)+1)</f>
        <v/>
      </c>
      <c r="AM786" s="85" t="str">
        <f>IF(OR(Z786="",$G786=""),"",MAX($AJ$7:$AN785,$AJ786:AL786)+1)</f>
        <v/>
      </c>
      <c r="AN786" s="85" t="str">
        <f>IF(OR(AB786="",$G786=""),"",MAX($AJ$7:$AN785,$AJ786:AM786)+1)</f>
        <v/>
      </c>
      <c r="AP786" s="85" t="str">
        <f>IF($G786="","",MAX($AP$7:$AP785)+1)</f>
        <v/>
      </c>
      <c r="AQ786" s="85" t="str">
        <f>IF($G786="","",IF($Q786="","",RANK($Q786,$Q$8:$Q$1000,1)+COUNTIFS($Q$8:$Q786,$Q786)-1))</f>
        <v/>
      </c>
      <c r="AR786" s="85" t="str">
        <f>IF($G786="","",IF($AW786="","",RANK($AW786,$AW$8:$AW$1000,1)+COUNTIFS($AW$8:$AW786,$AW786)-1))</f>
        <v/>
      </c>
      <c r="AS786" s="85" t="str">
        <f>IF($G786="","",IF($AX786="","",RANK($AX786,$AX$8:$AX$1000,1)+COUNTIFS($AX$8:$AX786,$AX786)-1))</f>
        <v/>
      </c>
      <c r="AU786" s="85" t="str">
        <f t="shared" si="51"/>
        <v/>
      </c>
      <c r="AW786" s="209" t="str">
        <f t="shared" ca="1" si="49"/>
        <v/>
      </c>
      <c r="AX786" s="209" t="str">
        <f t="shared" ca="1" si="52"/>
        <v/>
      </c>
    </row>
    <row r="787" spans="1:50">
      <c r="A787" s="20" t="str">
        <f>IF('יעדים משרדיים ותקשובים'!$E$7="","",'יעדים משרדיים ותקשובים'!$E$7)</f>
        <v>משרד ראש הממשלה</v>
      </c>
      <c r="B787" s="20" t="str">
        <f>IF('יעדים משרדיים ותקשובים'!$I$9="","",'יעדים משרדיים ותקשובים'!$I$9)</f>
        <v>pmo</v>
      </c>
      <c r="C787" s="26">
        <f>ROWS($C$7:$C786)</f>
        <v>780</v>
      </c>
      <c r="D787" s="26" t="str">
        <f>IF(E787="","",INDEX('פעילויות המשרד'!$D$8:$D$150,MATCH(E787,'פעילויות המשרד'!$E$8:$E$150,0)))</f>
        <v/>
      </c>
      <c r="E787" s="17"/>
      <c r="F787" s="26" t="str">
        <f>IF(G787="","",COUNTIFS($D$8:$D787,$D787))</f>
        <v/>
      </c>
      <c r="G787" s="344" t="str">
        <f>IF(OR($E787="",$H787=""),"",IFERROR(CONCATENATE($D787,".",COUNTIFS($D$8:$D787,$D787)),"טעות בהזנה"))</f>
        <v/>
      </c>
      <c r="H787" s="99"/>
      <c r="I787" s="275" t="str">
        <f>IF($E787="","",IF($D787="","",INDEX('פעילויות המשרד'!G:G,MATCH($D787,'פעילויות המשרד'!$D:$D,0))))</f>
        <v/>
      </c>
      <c r="J787" s="275" t="str">
        <f>IF($E787="","",IF($D787="","",INDEX('פעילויות המשרד'!H:H,MATCH($D787,'פעילויות המשרד'!$D:$D,0))))</f>
        <v/>
      </c>
      <c r="K787" s="275" t="str">
        <f>IF($E787="","",IF($D787="","",INDEX('פעילויות המשרד'!K:K,MATCH($D787,'פעילויות המשרד'!$D:$D,0))))</f>
        <v/>
      </c>
      <c r="L787" s="275" t="str">
        <f>IF($E787="","",IF($D787="","",INDEX('פעילויות המשרד'!L:L,MATCH($D787,'פעילויות המשרד'!$D:$D,0))))</f>
        <v/>
      </c>
      <c r="M787" s="275" t="str">
        <f>IF($E787="","",IF($D787="","",INDEX('פעילויות המשרד'!X:X,MATCH($D787,'פעילויות המשרד'!$D:$D,0))))</f>
        <v/>
      </c>
      <c r="N787" s="102"/>
      <c r="O787" s="102"/>
      <c r="P787" s="100"/>
      <c r="Q787" s="100"/>
      <c r="R787" s="98"/>
      <c r="S787" s="101"/>
      <c r="T787" s="99"/>
      <c r="U787" s="103"/>
      <c r="V787" s="99"/>
      <c r="W787" s="103"/>
      <c r="X787" s="99"/>
      <c r="Y787" s="103"/>
      <c r="Z787" s="99"/>
      <c r="AA787" s="103"/>
      <c r="AB787" s="99"/>
      <c r="AC787" s="103"/>
      <c r="AD787" s="121" t="str">
        <f t="shared" si="50"/>
        <v/>
      </c>
      <c r="AE787" s="17"/>
      <c r="AI787" s="26">
        <f>ROWS($AI$7:$AI786)</f>
        <v>780</v>
      </c>
      <c r="AJ787" s="85" t="str">
        <f>IF(OR($T787="",$G787=""),"",MAX($AJ$7:$AN786)+1)</f>
        <v/>
      </c>
      <c r="AK787" s="85" t="str">
        <f>IF(OR(V787="",$G787=""),"",MAX($AJ$7:$AN786,$AJ787:AJ787)+1)</f>
        <v/>
      </c>
      <c r="AL787" s="85" t="str">
        <f>IF(OR(X787="",$G787=""),"",MAX($AJ$7:$AN786,$AJ787:AK787)+1)</f>
        <v/>
      </c>
      <c r="AM787" s="85" t="str">
        <f>IF(OR(Z787="",$G787=""),"",MAX($AJ$7:$AN786,$AJ787:AL787)+1)</f>
        <v/>
      </c>
      <c r="AN787" s="85" t="str">
        <f>IF(OR(AB787="",$G787=""),"",MAX($AJ$7:$AN786,$AJ787:AM787)+1)</f>
        <v/>
      </c>
      <c r="AP787" s="85" t="str">
        <f>IF($G787="","",MAX($AP$7:$AP786)+1)</f>
        <v/>
      </c>
      <c r="AQ787" s="85" t="str">
        <f>IF($G787="","",IF($Q787="","",RANK($Q787,$Q$8:$Q$1000,1)+COUNTIFS($Q$8:$Q787,$Q787)-1))</f>
        <v/>
      </c>
      <c r="AR787" s="85" t="str">
        <f>IF($G787="","",IF($AW787="","",RANK($AW787,$AW$8:$AW$1000,1)+COUNTIFS($AW$8:$AW787,$AW787)-1))</f>
        <v/>
      </c>
      <c r="AS787" s="85" t="str">
        <f>IF($G787="","",IF($AX787="","",RANK($AX787,$AX$8:$AX$1000,1)+COUNTIFS($AX$8:$AX787,$AX787)-1))</f>
        <v/>
      </c>
      <c r="AU787" s="85" t="str">
        <f t="shared" si="51"/>
        <v/>
      </c>
      <c r="AW787" s="209" t="str">
        <f t="shared" ca="1" si="49"/>
        <v/>
      </c>
      <c r="AX787" s="209" t="str">
        <f t="shared" ca="1" si="52"/>
        <v/>
      </c>
    </row>
    <row r="788" spans="1:50">
      <c r="A788" s="20" t="str">
        <f>IF('יעדים משרדיים ותקשובים'!$E$7="","",'יעדים משרדיים ותקשובים'!$E$7)</f>
        <v>משרד ראש הממשלה</v>
      </c>
      <c r="B788" s="20" t="str">
        <f>IF('יעדים משרדיים ותקשובים'!$I$9="","",'יעדים משרדיים ותקשובים'!$I$9)</f>
        <v>pmo</v>
      </c>
      <c r="C788" s="26">
        <f>ROWS($C$7:$C787)</f>
        <v>781</v>
      </c>
      <c r="D788" s="26" t="str">
        <f>IF(E788="","",INDEX('פעילויות המשרד'!$D$8:$D$150,MATCH(E788,'פעילויות המשרד'!$E$8:$E$150,0)))</f>
        <v/>
      </c>
      <c r="E788" s="17"/>
      <c r="F788" s="26" t="str">
        <f>IF(G788="","",COUNTIFS($D$8:$D788,$D788))</f>
        <v/>
      </c>
      <c r="G788" s="344" t="str">
        <f>IF(OR($E788="",$H788=""),"",IFERROR(CONCATENATE($D788,".",COUNTIFS($D$8:$D788,$D788)),"טעות בהזנה"))</f>
        <v/>
      </c>
      <c r="H788" s="99"/>
      <c r="I788" s="275" t="str">
        <f>IF($E788="","",IF($D788="","",INDEX('פעילויות המשרד'!G:G,MATCH($D788,'פעילויות המשרד'!$D:$D,0))))</f>
        <v/>
      </c>
      <c r="J788" s="275" t="str">
        <f>IF($E788="","",IF($D788="","",INDEX('פעילויות המשרד'!H:H,MATCH($D788,'פעילויות המשרד'!$D:$D,0))))</f>
        <v/>
      </c>
      <c r="K788" s="275" t="str">
        <f>IF($E788="","",IF($D788="","",INDEX('פעילויות המשרד'!K:K,MATCH($D788,'פעילויות המשרד'!$D:$D,0))))</f>
        <v/>
      </c>
      <c r="L788" s="275" t="str">
        <f>IF($E788="","",IF($D788="","",INDEX('פעילויות המשרד'!L:L,MATCH($D788,'פעילויות המשרד'!$D:$D,0))))</f>
        <v/>
      </c>
      <c r="M788" s="275" t="str">
        <f>IF($E788="","",IF($D788="","",INDEX('פעילויות המשרד'!X:X,MATCH($D788,'פעילויות המשרד'!$D:$D,0))))</f>
        <v/>
      </c>
      <c r="N788" s="99"/>
      <c r="O788" s="99"/>
      <c r="P788" s="100"/>
      <c r="Q788" s="100"/>
      <c r="R788" s="98"/>
      <c r="S788" s="101"/>
      <c r="T788" s="99"/>
      <c r="U788" s="103"/>
      <c r="V788" s="99"/>
      <c r="W788" s="103"/>
      <c r="X788" s="99"/>
      <c r="Y788" s="103"/>
      <c r="Z788" s="99"/>
      <c r="AA788" s="103"/>
      <c r="AB788" s="99"/>
      <c r="AC788" s="103"/>
      <c r="AD788" s="121" t="str">
        <f t="shared" si="50"/>
        <v/>
      </c>
      <c r="AE788" s="92"/>
      <c r="AI788" s="26">
        <f>ROWS($AI$7:$AI787)</f>
        <v>781</v>
      </c>
      <c r="AJ788" s="85" t="str">
        <f>IF(OR($T788="",$G788=""),"",MAX($AJ$7:$AN787)+1)</f>
        <v/>
      </c>
      <c r="AK788" s="85" t="str">
        <f>IF(OR(V788="",$G788=""),"",MAX($AJ$7:$AN787,$AJ788:AJ788)+1)</f>
        <v/>
      </c>
      <c r="AL788" s="85" t="str">
        <f>IF(OR(X788="",$G788=""),"",MAX($AJ$7:$AN787,$AJ788:AK788)+1)</f>
        <v/>
      </c>
      <c r="AM788" s="85" t="str">
        <f>IF(OR(Z788="",$G788=""),"",MAX($AJ$7:$AN787,$AJ788:AL788)+1)</f>
        <v/>
      </c>
      <c r="AN788" s="85" t="str">
        <f>IF(OR(AB788="",$G788=""),"",MAX($AJ$7:$AN787,$AJ788:AM788)+1)</f>
        <v/>
      </c>
      <c r="AP788" s="85" t="str">
        <f>IF($G788="","",MAX($AP$7:$AP787)+1)</f>
        <v/>
      </c>
      <c r="AQ788" s="85" t="str">
        <f>IF($G788="","",IF($Q788="","",RANK($Q788,$Q$8:$Q$1000,1)+COUNTIFS($Q$8:$Q788,$Q788)-1))</f>
        <v/>
      </c>
      <c r="AR788" s="85" t="str">
        <f>IF($G788="","",IF($AW788="","",RANK($AW788,$AW$8:$AW$1000,1)+COUNTIFS($AW$8:$AW788,$AW788)-1))</f>
        <v/>
      </c>
      <c r="AS788" s="85" t="str">
        <f>IF($G788="","",IF($AX788="","",RANK($AX788,$AX$8:$AX$1000,1)+COUNTIFS($AX$8:$AX788,$AX788)-1))</f>
        <v/>
      </c>
      <c r="AU788" s="85" t="str">
        <f t="shared" si="51"/>
        <v/>
      </c>
      <c r="AW788" s="209" t="str">
        <f ca="1">IF($G788="","",IF($Q788="","",IF(AND($S788&lt;1,$Q788&lt;TODAY()),$Q788,"")))</f>
        <v/>
      </c>
      <c r="AX788" s="209" t="str">
        <f t="shared" ca="1" si="52"/>
        <v/>
      </c>
    </row>
    <row r="789" spans="1:50">
      <c r="A789" s="20" t="str">
        <f>IF('יעדים משרדיים ותקשובים'!$E$7="","",'יעדים משרדיים ותקשובים'!$E$7)</f>
        <v>משרד ראש הממשלה</v>
      </c>
      <c r="B789" s="20" t="str">
        <f>IF('יעדים משרדיים ותקשובים'!$I$9="","",'יעדים משרדיים ותקשובים'!$I$9)</f>
        <v>pmo</v>
      </c>
      <c r="C789" s="26">
        <f>ROWS($C$7:$C788)</f>
        <v>782</v>
      </c>
      <c r="D789" s="26" t="str">
        <f>IF(E789="","",INDEX('פעילויות המשרד'!$D$8:$D$150,MATCH(E789,'פעילויות המשרד'!$E$8:$E$150,0)))</f>
        <v/>
      </c>
      <c r="E789" s="17"/>
      <c r="F789" s="26" t="str">
        <f>IF(G789="","",COUNTIFS($D$8:$D789,$D789))</f>
        <v/>
      </c>
      <c r="G789" s="344" t="str">
        <f>IF(OR($E789="",$H789=""),"",IFERROR(CONCATENATE($D789,".",COUNTIFS($D$8:$D789,$D789)),"טעות בהזנה"))</f>
        <v/>
      </c>
      <c r="H789" s="99"/>
      <c r="I789" s="275" t="str">
        <f>IF($E789="","",IF($D789="","",INDEX('פעילויות המשרד'!G:G,MATCH($D789,'פעילויות המשרד'!$D:$D,0))))</f>
        <v/>
      </c>
      <c r="J789" s="275" t="str">
        <f>IF($E789="","",IF($D789="","",INDEX('פעילויות המשרד'!H:H,MATCH($D789,'פעילויות המשרד'!$D:$D,0))))</f>
        <v/>
      </c>
      <c r="K789" s="275" t="str">
        <f>IF($E789="","",IF($D789="","",INDEX('פעילויות המשרד'!K:K,MATCH($D789,'פעילויות המשרד'!$D:$D,0))))</f>
        <v/>
      </c>
      <c r="L789" s="275" t="str">
        <f>IF($E789="","",IF($D789="","",INDEX('פעילויות המשרד'!L:L,MATCH($D789,'פעילויות המשרד'!$D:$D,0))))</f>
        <v/>
      </c>
      <c r="M789" s="275" t="str">
        <f>IF($E789="","",IF($D789="","",INDEX('פעילויות המשרד'!X:X,MATCH($D789,'פעילויות המשרד'!$D:$D,0))))</f>
        <v/>
      </c>
      <c r="N789" s="99"/>
      <c r="O789" s="99"/>
      <c r="P789" s="100"/>
      <c r="Q789" s="100"/>
      <c r="R789" s="98"/>
      <c r="S789" s="101"/>
      <c r="T789" s="99"/>
      <c r="U789" s="103"/>
      <c r="V789" s="99"/>
      <c r="W789" s="103"/>
      <c r="X789" s="99"/>
      <c r="Y789" s="103"/>
      <c r="Z789" s="99"/>
      <c r="AA789" s="103"/>
      <c r="AB789" s="99"/>
      <c r="AC789" s="103"/>
      <c r="AD789" s="121" t="str">
        <f t="shared" si="50"/>
        <v/>
      </c>
      <c r="AE789" s="92"/>
      <c r="AI789" s="26">
        <f>ROWS($AI$7:$AI788)</f>
        <v>782</v>
      </c>
      <c r="AJ789" s="85" t="str">
        <f>IF(OR($T789="",$G789=""),"",MAX($AJ$7:$AN788)+1)</f>
        <v/>
      </c>
      <c r="AK789" s="85" t="str">
        <f>IF(OR(V789="",$G789=""),"",MAX($AJ$7:$AN788,$AJ789:AJ789)+1)</f>
        <v/>
      </c>
      <c r="AL789" s="85" t="str">
        <f>IF(OR(X789="",$G789=""),"",MAX($AJ$7:$AN788,$AJ789:AK789)+1)</f>
        <v/>
      </c>
      <c r="AM789" s="85" t="str">
        <f>IF(OR(Z789="",$G789=""),"",MAX($AJ$7:$AN788,$AJ789:AL789)+1)</f>
        <v/>
      </c>
      <c r="AN789" s="85" t="str">
        <f>IF(OR(AB789="",$G789=""),"",MAX($AJ$7:$AN788,$AJ789:AM789)+1)</f>
        <v/>
      </c>
      <c r="AP789" s="85" t="str">
        <f>IF($G789="","",MAX($AP$7:$AP788)+1)</f>
        <v/>
      </c>
      <c r="AQ789" s="85" t="str">
        <f>IF($G789="","",IF($Q789="","",RANK($Q789,$Q$8:$Q$1000,1)+COUNTIFS($Q$8:$Q789,$Q789)-1))</f>
        <v/>
      </c>
      <c r="AR789" s="85" t="str">
        <f>IF($G789="","",IF($AW789="","",RANK($AW789,$AW$8:$AW$1000,1)+COUNTIFS($AW$8:$AW789,$AW789)-1))</f>
        <v/>
      </c>
      <c r="AS789" s="85" t="str">
        <f>IF($G789="","",IF($AX789="","",RANK($AX789,$AX$8:$AX$1000,1)+COUNTIFS($AX$8:$AX789,$AX789)-1))</f>
        <v/>
      </c>
      <c r="AU789" s="85" t="str">
        <f t="shared" si="51"/>
        <v/>
      </c>
      <c r="AW789" s="209" t="str">
        <f ca="1">IF($G789="","",IF($Q789="","",IF(AND($S789&lt;1,$Q789&lt;TODAY()),$Q789,"")))</f>
        <v/>
      </c>
      <c r="AX789" s="209" t="str">
        <f t="shared" ca="1" si="52"/>
        <v/>
      </c>
    </row>
    <row r="790" spans="1:50">
      <c r="A790" s="20" t="str">
        <f>IF('יעדים משרדיים ותקשובים'!$E$7="","",'יעדים משרדיים ותקשובים'!$E$7)</f>
        <v>משרד ראש הממשלה</v>
      </c>
      <c r="B790" s="20" t="str">
        <f>IF('יעדים משרדיים ותקשובים'!$I$9="","",'יעדים משרדיים ותקשובים'!$I$9)</f>
        <v>pmo</v>
      </c>
      <c r="C790" s="26">
        <f>ROWS($C$7:$C789)</f>
        <v>783</v>
      </c>
      <c r="D790" s="26" t="str">
        <f>IF(E790="","",INDEX('פעילויות המשרד'!$D$8:$D$150,MATCH(E790,'פעילויות המשרד'!$E$8:$E$150,0)))</f>
        <v/>
      </c>
      <c r="E790" s="17"/>
      <c r="F790" s="26" t="str">
        <f>IF(G790="","",COUNTIFS($D$8:$D790,$D790))</f>
        <v/>
      </c>
      <c r="G790" s="344" t="str">
        <f>IF(OR($E790="",$H790=""),"",IFERROR(CONCATENATE($D790,".",COUNTIFS($D$8:$D790,$D790)),"טעות בהזנה"))</f>
        <v/>
      </c>
      <c r="H790" s="99"/>
      <c r="I790" s="275" t="str">
        <f>IF($E790="","",IF($D790="","",INDEX('פעילויות המשרד'!G:G,MATCH($D790,'פעילויות המשרד'!$D:$D,0))))</f>
        <v/>
      </c>
      <c r="J790" s="275" t="str">
        <f>IF($E790="","",IF($D790="","",INDEX('פעילויות המשרד'!H:H,MATCH($D790,'פעילויות המשרד'!$D:$D,0))))</f>
        <v/>
      </c>
      <c r="K790" s="275" t="str">
        <f>IF($E790="","",IF($D790="","",INDEX('פעילויות המשרד'!K:K,MATCH($D790,'פעילויות המשרד'!$D:$D,0))))</f>
        <v/>
      </c>
      <c r="L790" s="275" t="str">
        <f>IF($E790="","",IF($D790="","",INDEX('פעילויות המשרד'!L:L,MATCH($D790,'פעילויות המשרד'!$D:$D,0))))</f>
        <v/>
      </c>
      <c r="M790" s="275" t="str">
        <f>IF($E790="","",IF($D790="","",INDEX('פעילויות המשרד'!X:X,MATCH($D790,'פעילויות המשרד'!$D:$D,0))))</f>
        <v/>
      </c>
      <c r="N790" s="99"/>
      <c r="O790" s="99"/>
      <c r="P790" s="100"/>
      <c r="Q790" s="100"/>
      <c r="R790" s="98"/>
      <c r="S790" s="101"/>
      <c r="T790" s="99"/>
      <c r="U790" s="103"/>
      <c r="V790" s="99"/>
      <c r="W790" s="103"/>
      <c r="X790" s="99"/>
      <c r="Y790" s="103"/>
      <c r="Z790" s="99"/>
      <c r="AA790" s="103"/>
      <c r="AB790" s="99"/>
      <c r="AC790" s="103"/>
      <c r="AD790" s="121" t="str">
        <f t="shared" si="50"/>
        <v/>
      </c>
      <c r="AE790" s="92"/>
      <c r="AI790" s="26">
        <f>ROWS($AI$7:$AI789)</f>
        <v>783</v>
      </c>
      <c r="AJ790" s="85" t="str">
        <f>IF(OR($T790="",$G790=""),"",MAX($AJ$7:$AN789)+1)</f>
        <v/>
      </c>
      <c r="AK790" s="85" t="str">
        <f>IF(OR(V790="",$G790=""),"",MAX($AJ$7:$AN789,$AJ790:AJ790)+1)</f>
        <v/>
      </c>
      <c r="AL790" s="85" t="str">
        <f>IF(OR(X790="",$G790=""),"",MAX($AJ$7:$AN789,$AJ790:AK790)+1)</f>
        <v/>
      </c>
      <c r="AM790" s="85" t="str">
        <f>IF(OR(Z790="",$G790=""),"",MAX($AJ$7:$AN789,$AJ790:AL790)+1)</f>
        <v/>
      </c>
      <c r="AN790" s="85" t="str">
        <f>IF(OR(AB790="",$G790=""),"",MAX($AJ$7:$AN789,$AJ790:AM790)+1)</f>
        <v/>
      </c>
      <c r="AP790" s="85" t="str">
        <f>IF($G790="","",MAX($AP$7:$AP789)+1)</f>
        <v/>
      </c>
      <c r="AQ790" s="85" t="str">
        <f>IF($G790="","",IF($Q790="","",RANK($Q790,$Q$8:$Q$1000,1)+COUNTIFS($Q$8:$Q790,$Q790)-1))</f>
        <v/>
      </c>
      <c r="AR790" s="85" t="str">
        <f>IF($G790="","",IF($AW790="","",RANK($AW790,$AW$8:$AW$1000,1)+COUNTIFS($AW$8:$AW790,$AW790)-1))</f>
        <v/>
      </c>
      <c r="AS790" s="85" t="str">
        <f>IF($G790="","",IF($AX790="","",RANK($AX790,$AX$8:$AX$1000,1)+COUNTIFS($AX$8:$AX790,$AX790)-1))</f>
        <v/>
      </c>
      <c r="AU790" s="85" t="str">
        <f t="shared" si="51"/>
        <v/>
      </c>
      <c r="AW790" s="209" t="str">
        <f ca="1">IF($G790="","",IF($Q790="","",IF(AND($S790&lt;1,$Q790&lt;TODAY()),$Q790,"")))</f>
        <v/>
      </c>
      <c r="AX790" s="209" t="str">
        <f t="shared" ca="1" si="52"/>
        <v/>
      </c>
    </row>
    <row r="791" spans="1:50">
      <c r="A791" s="20" t="str">
        <f>IF('יעדים משרדיים ותקשובים'!$E$7="","",'יעדים משרדיים ותקשובים'!$E$7)</f>
        <v>משרד ראש הממשלה</v>
      </c>
      <c r="B791" s="20" t="str">
        <f>IF('יעדים משרדיים ותקשובים'!$I$9="","",'יעדים משרדיים ותקשובים'!$I$9)</f>
        <v>pmo</v>
      </c>
      <c r="C791" s="26">
        <f>ROWS($C$7:$C790)</f>
        <v>784</v>
      </c>
      <c r="D791" s="26" t="str">
        <f>IF(E791="","",INDEX('פעילויות המשרד'!$D$8:$D$150,MATCH(E791,'פעילויות המשרד'!$E$8:$E$150,0)))</f>
        <v/>
      </c>
      <c r="E791" s="17"/>
      <c r="F791" s="26" t="str">
        <f>IF(G791="","",COUNTIFS($D$8:$D791,$D791))</f>
        <v/>
      </c>
      <c r="G791" s="344" t="str">
        <f>IF(OR($E791="",$H791=""),"",IFERROR(CONCATENATE($D791,".",COUNTIFS($D$8:$D791,$D791)),"טעות בהזנה"))</f>
        <v/>
      </c>
      <c r="H791" s="99"/>
      <c r="I791" s="275" t="str">
        <f>IF($E791="","",IF($D791="","",INDEX('פעילויות המשרד'!G:G,MATCH($D791,'פעילויות המשרד'!$D:$D,0))))</f>
        <v/>
      </c>
      <c r="J791" s="275" t="str">
        <f>IF($E791="","",IF($D791="","",INDEX('פעילויות המשרד'!H:H,MATCH($D791,'פעילויות המשרד'!$D:$D,0))))</f>
        <v/>
      </c>
      <c r="K791" s="275" t="str">
        <f>IF($E791="","",IF($D791="","",INDEX('פעילויות המשרד'!K:K,MATCH($D791,'פעילויות המשרד'!$D:$D,0))))</f>
        <v/>
      </c>
      <c r="L791" s="275" t="str">
        <f>IF($E791="","",IF($D791="","",INDEX('פעילויות המשרד'!L:L,MATCH($D791,'פעילויות המשרד'!$D:$D,0))))</f>
        <v/>
      </c>
      <c r="M791" s="275" t="str">
        <f>IF($E791="","",IF($D791="","",INDEX('פעילויות המשרד'!X:X,MATCH($D791,'פעילויות המשרד'!$D:$D,0))))</f>
        <v/>
      </c>
      <c r="N791" s="102"/>
      <c r="O791" s="102"/>
      <c r="P791" s="100"/>
      <c r="Q791" s="100"/>
      <c r="R791" s="98"/>
      <c r="S791" s="101"/>
      <c r="T791" s="99"/>
      <c r="U791" s="103"/>
      <c r="V791" s="99"/>
      <c r="W791" s="103"/>
      <c r="X791" s="99"/>
      <c r="Y791" s="103"/>
      <c r="Z791" s="99"/>
      <c r="AA791" s="103"/>
      <c r="AB791" s="99"/>
      <c r="AC791" s="103"/>
      <c r="AD791" s="121" t="str">
        <f t="shared" si="50"/>
        <v/>
      </c>
      <c r="AE791" s="17"/>
      <c r="AI791" s="26">
        <f>ROWS($AI$7:$AI790)</f>
        <v>784</v>
      </c>
      <c r="AJ791" s="85" t="str">
        <f>IF(OR($T791="",$G791=""),"",MAX($AJ$7:$AN790)+1)</f>
        <v/>
      </c>
      <c r="AK791" s="85" t="str">
        <f>IF(OR(V791="",$G791=""),"",MAX($AJ$7:$AN790,$AJ791:AJ791)+1)</f>
        <v/>
      </c>
      <c r="AL791" s="85" t="str">
        <f>IF(OR(X791="",$G791=""),"",MAX($AJ$7:$AN790,$AJ791:AK791)+1)</f>
        <v/>
      </c>
      <c r="AM791" s="85" t="str">
        <f>IF(OR(Z791="",$G791=""),"",MAX($AJ$7:$AN790,$AJ791:AL791)+1)</f>
        <v/>
      </c>
      <c r="AN791" s="85" t="str">
        <f>IF(OR(AB791="",$G791=""),"",MAX($AJ$7:$AN790,$AJ791:AM791)+1)</f>
        <v/>
      </c>
      <c r="AP791" s="85" t="str">
        <f>IF($G791="","",MAX($AP$7:$AP790)+1)</f>
        <v/>
      </c>
      <c r="AQ791" s="85" t="str">
        <f>IF($G791="","",IF($Q791="","",RANK($Q791,$Q$8:$Q$1000,1)+COUNTIFS($Q$8:$Q791,$Q791)-1))</f>
        <v/>
      </c>
      <c r="AR791" s="85" t="str">
        <f>IF($G791="","",IF($AW791="","",RANK($AW791,$AW$8:$AW$1000,1)+COUNTIFS($AW$8:$AW791,$AW791)-1))</f>
        <v/>
      </c>
      <c r="AS791" s="85" t="str">
        <f>IF($G791="","",IF($AX791="","",RANK($AX791,$AX$8:$AX$1000,1)+COUNTIFS($AX$8:$AX791,$AX791)-1))</f>
        <v/>
      </c>
      <c r="AU791" s="85" t="str">
        <f t="shared" si="51"/>
        <v/>
      </c>
      <c r="AW791" s="209" t="str">
        <f ca="1">IF($G791="","",IF($Q791="","",IF(AND($S791&lt;1,$Q791&lt;TODAY()),$Q791,"")))</f>
        <v/>
      </c>
      <c r="AX791" s="209" t="str">
        <f t="shared" ca="1" si="52"/>
        <v/>
      </c>
    </row>
    <row r="792" spans="1:50">
      <c r="A792" s="20" t="str">
        <f>IF('יעדים משרדיים ותקשובים'!$E$7="","",'יעדים משרדיים ותקשובים'!$E$7)</f>
        <v>משרד ראש הממשלה</v>
      </c>
      <c r="B792" s="20" t="str">
        <f>IF('יעדים משרדיים ותקשובים'!$I$9="","",'יעדים משרדיים ותקשובים'!$I$9)</f>
        <v>pmo</v>
      </c>
      <c r="C792" s="26">
        <f>ROWS($C$7:$C791)</f>
        <v>785</v>
      </c>
      <c r="D792" s="26" t="str">
        <f>IF(E792="","",INDEX('פעילויות המשרד'!$D$8:$D$150,MATCH(E792,'פעילויות המשרד'!$E$8:$E$150,0)))</f>
        <v/>
      </c>
      <c r="E792" s="17"/>
      <c r="F792" s="26" t="str">
        <f>IF(G792="","",COUNTIFS($D$8:$D792,$D792))</f>
        <v/>
      </c>
      <c r="G792" s="344" t="str">
        <f>IF(OR($E792="",$H792=""),"",IFERROR(CONCATENATE($D792,".",COUNTIFS($D$8:$D792,$D792)),"טעות בהזנה"))</f>
        <v/>
      </c>
      <c r="H792" s="99"/>
      <c r="I792" s="275" t="str">
        <f>IF($E792="","",IF($D792="","",INDEX('פעילויות המשרד'!G:G,MATCH($D792,'פעילויות המשרד'!$D:$D,0))))</f>
        <v/>
      </c>
      <c r="J792" s="275" t="str">
        <f>IF($E792="","",IF($D792="","",INDEX('פעילויות המשרד'!H:H,MATCH($D792,'פעילויות המשרד'!$D:$D,0))))</f>
        <v/>
      </c>
      <c r="K792" s="275" t="str">
        <f>IF($E792="","",IF($D792="","",INDEX('פעילויות המשרד'!K:K,MATCH($D792,'פעילויות המשרד'!$D:$D,0))))</f>
        <v/>
      </c>
      <c r="L792" s="275" t="str">
        <f>IF($E792="","",IF($D792="","",INDEX('פעילויות המשרד'!L:L,MATCH($D792,'פעילויות המשרד'!$D:$D,0))))</f>
        <v/>
      </c>
      <c r="M792" s="275" t="str">
        <f>IF($E792="","",IF($D792="","",INDEX('פעילויות המשרד'!X:X,MATCH($D792,'פעילויות המשרד'!$D:$D,0))))</f>
        <v/>
      </c>
      <c r="N792" s="102"/>
      <c r="O792" s="102"/>
      <c r="P792" s="100"/>
      <c r="Q792" s="100"/>
      <c r="R792" s="98"/>
      <c r="S792" s="101"/>
      <c r="T792" s="99"/>
      <c r="U792" s="103"/>
      <c r="V792" s="99"/>
      <c r="W792" s="103"/>
      <c r="X792" s="99"/>
      <c r="Y792" s="103"/>
      <c r="Z792" s="99"/>
      <c r="AA792" s="103"/>
      <c r="AB792" s="99"/>
      <c r="AC792" s="103"/>
      <c r="AD792" s="121" t="str">
        <f t="shared" si="50"/>
        <v/>
      </c>
      <c r="AE792" s="17"/>
      <c r="AI792" s="26">
        <f>ROWS($AI$7:$AI791)</f>
        <v>785</v>
      </c>
      <c r="AJ792" s="85" t="str">
        <f>IF(OR($T792="",$G792=""),"",MAX($AJ$7:$AN791)+1)</f>
        <v/>
      </c>
      <c r="AK792" s="85" t="str">
        <f>IF(OR(V792="",$G792=""),"",MAX($AJ$7:$AN791,$AJ792:AJ792)+1)</f>
        <v/>
      </c>
      <c r="AL792" s="85" t="str">
        <f>IF(OR(X792="",$G792=""),"",MAX($AJ$7:$AN791,$AJ792:AK792)+1)</f>
        <v/>
      </c>
      <c r="AM792" s="85" t="str">
        <f>IF(OR(Z792="",$G792=""),"",MAX($AJ$7:$AN791,$AJ792:AL792)+1)</f>
        <v/>
      </c>
      <c r="AN792" s="85" t="str">
        <f>IF(OR(AB792="",$G792=""),"",MAX($AJ$7:$AN791,$AJ792:AM792)+1)</f>
        <v/>
      </c>
      <c r="AP792" s="85" t="str">
        <f>IF($G792="","",MAX($AP$7:$AP791)+1)</f>
        <v/>
      </c>
      <c r="AQ792" s="85" t="str">
        <f>IF($G792="","",IF($Q792="","",RANK($Q792,$Q$8:$Q$1000,1)+COUNTIFS($Q$8:$Q792,$Q792)-1))</f>
        <v/>
      </c>
      <c r="AR792" s="85" t="str">
        <f>IF($G792="","",IF($AW792="","",RANK($AW792,$AW$8:$AW$1000,1)+COUNTIFS($AW$8:$AW792,$AW792)-1))</f>
        <v/>
      </c>
      <c r="AS792" s="85" t="str">
        <f>IF($G792="","",IF($AX792="","",RANK($AX792,$AX$8:$AX$1000,1)+COUNTIFS($AX$8:$AX792,$AX792)-1))</f>
        <v/>
      </c>
      <c r="AU792" s="85" t="str">
        <f t="shared" si="51"/>
        <v/>
      </c>
      <c r="AW792" s="209" t="str">
        <f ca="1">IF($G792="","",IF($Q792="","",IF(AND($S792&lt;1,$Q792&lt;TODAY()),$Q792,"")))</f>
        <v/>
      </c>
      <c r="AX792" s="209" t="str">
        <f t="shared" ca="1" si="52"/>
        <v/>
      </c>
    </row>
    <row r="793" spans="1:50">
      <c r="A793" s="20" t="str">
        <f>IF('יעדים משרדיים ותקשובים'!$E$7="","",'יעדים משרדיים ותקשובים'!$E$7)</f>
        <v>משרד ראש הממשלה</v>
      </c>
      <c r="B793" s="20" t="str">
        <f>IF('יעדים משרדיים ותקשובים'!$I$9="","",'יעדים משרדיים ותקשובים'!$I$9)</f>
        <v>pmo</v>
      </c>
      <c r="C793" s="26">
        <f>ROWS($C$7:$C792)</f>
        <v>786</v>
      </c>
      <c r="D793" s="26" t="str">
        <f>IF(E793="","",INDEX('פעילויות המשרד'!$D$8:$D$150,MATCH(E793,'פעילויות המשרד'!$E$8:$E$150,0)))</f>
        <v/>
      </c>
      <c r="E793" s="17"/>
      <c r="F793" s="26" t="str">
        <f>IF(G793="","",COUNTIFS($D$8:$D793,$D793))</f>
        <v/>
      </c>
      <c r="G793" s="344" t="str">
        <f>IF(OR($E793="",$H793=""),"",IFERROR(CONCATENATE($D793,".",COUNTIFS($D$8:$D793,$D793)),"טעות בהזנה"))</f>
        <v/>
      </c>
      <c r="H793" s="99"/>
      <c r="I793" s="275" t="str">
        <f>IF($E793="","",IF($D793="","",INDEX('פעילויות המשרד'!G:G,MATCH($D793,'פעילויות המשרד'!$D:$D,0))))</f>
        <v/>
      </c>
      <c r="J793" s="275" t="str">
        <f>IF($E793="","",IF($D793="","",INDEX('פעילויות המשרד'!H:H,MATCH($D793,'פעילויות המשרד'!$D:$D,0))))</f>
        <v/>
      </c>
      <c r="K793" s="275" t="str">
        <f>IF($E793="","",IF($D793="","",INDEX('פעילויות המשרד'!K:K,MATCH($D793,'פעילויות המשרד'!$D:$D,0))))</f>
        <v/>
      </c>
      <c r="L793" s="275" t="str">
        <f>IF($E793="","",IF($D793="","",INDEX('פעילויות המשרד'!L:L,MATCH($D793,'פעילויות המשרד'!$D:$D,0))))</f>
        <v/>
      </c>
      <c r="M793" s="275" t="str">
        <f>IF($E793="","",IF($D793="","",INDEX('פעילויות המשרד'!X:X,MATCH($D793,'פעילויות המשרד'!$D:$D,0))))</f>
        <v/>
      </c>
      <c r="N793" s="102"/>
      <c r="O793" s="102"/>
      <c r="P793" s="100"/>
      <c r="Q793" s="100"/>
      <c r="R793" s="98"/>
      <c r="S793" s="101"/>
      <c r="T793" s="99"/>
      <c r="U793" s="103"/>
      <c r="V793" s="99"/>
      <c r="W793" s="103"/>
      <c r="X793" s="99"/>
      <c r="Y793" s="103"/>
      <c r="Z793" s="99"/>
      <c r="AA793" s="103"/>
      <c r="AB793" s="99"/>
      <c r="AC793" s="103"/>
      <c r="AD793" s="121" t="str">
        <f t="shared" si="50"/>
        <v/>
      </c>
      <c r="AE793" s="17"/>
      <c r="AI793" s="26">
        <f>ROWS($AI$7:$AI792)</f>
        <v>786</v>
      </c>
      <c r="AJ793" s="85" t="str">
        <f>IF(OR($T793="",$G793=""),"",MAX($AJ$7:$AN792)+1)</f>
        <v/>
      </c>
      <c r="AK793" s="85" t="str">
        <f>IF(OR(V793="",$G793=""),"",MAX($AJ$7:$AN792,$AJ793:AJ793)+1)</f>
        <v/>
      </c>
      <c r="AL793" s="85" t="str">
        <f>IF(OR(X793="",$G793=""),"",MAX($AJ$7:$AN792,$AJ793:AK793)+1)</f>
        <v/>
      </c>
      <c r="AM793" s="85" t="str">
        <f>IF(OR(Z793="",$G793=""),"",MAX($AJ$7:$AN792,$AJ793:AL793)+1)</f>
        <v/>
      </c>
      <c r="AN793" s="85" t="str">
        <f>IF(OR(AB793="",$G793=""),"",MAX($AJ$7:$AN792,$AJ793:AM793)+1)</f>
        <v/>
      </c>
      <c r="AP793" s="85" t="str">
        <f>IF($G793="","",MAX($AP$7:$AP792)+1)</f>
        <v/>
      </c>
      <c r="AQ793" s="85" t="str">
        <f>IF($G793="","",IF($Q793="","",RANK($Q793,$Q$8:$Q$1000,1)+COUNTIFS($Q$8:$Q793,$Q793)-1))</f>
        <v/>
      </c>
      <c r="AR793" s="85" t="str">
        <f>IF($G793="","",IF($AW793="","",RANK($AW793,$AW$8:$AW$1000,1)+COUNTIFS($AW$8:$AW793,$AW793)-1))</f>
        <v/>
      </c>
      <c r="AS793" s="85" t="str">
        <f>IF($G793="","",IF($AX793="","",RANK($AX793,$AX$8:$AX$1000,1)+COUNTIFS($AX$8:$AX793,$AX793)-1))</f>
        <v/>
      </c>
      <c r="AU793" s="85" t="str">
        <f t="shared" si="51"/>
        <v/>
      </c>
      <c r="AW793" s="209" t="str">
        <f t="shared" ca="1" si="49"/>
        <v/>
      </c>
      <c r="AX793" s="209" t="str">
        <f t="shared" ca="1" si="52"/>
        <v/>
      </c>
    </row>
    <row r="794" spans="1:50">
      <c r="A794" s="20" t="str">
        <f>IF('יעדים משרדיים ותקשובים'!$E$7="","",'יעדים משרדיים ותקשובים'!$E$7)</f>
        <v>משרד ראש הממשלה</v>
      </c>
      <c r="B794" s="20" t="str">
        <f>IF('יעדים משרדיים ותקשובים'!$I$9="","",'יעדים משרדיים ותקשובים'!$I$9)</f>
        <v>pmo</v>
      </c>
      <c r="C794" s="26">
        <f>ROWS($C$7:$C793)</f>
        <v>787</v>
      </c>
      <c r="D794" s="26" t="str">
        <f>IF(E794="","",INDEX('פעילויות המשרד'!$D$8:$D$150,MATCH(E794,'פעילויות המשרד'!$E$8:$E$150,0)))</f>
        <v/>
      </c>
      <c r="E794" s="17"/>
      <c r="F794" s="26" t="str">
        <f>IF(G794="","",COUNTIFS($D$8:$D794,$D794))</f>
        <v/>
      </c>
      <c r="G794" s="344" t="str">
        <f>IF(OR($E794="",$H794=""),"",IFERROR(CONCATENATE($D794,".",COUNTIFS($D$8:$D794,$D794)),"טעות בהזנה"))</f>
        <v/>
      </c>
      <c r="H794" s="99"/>
      <c r="I794" s="275" t="str">
        <f>IF($E794="","",IF($D794="","",INDEX('פעילויות המשרד'!G:G,MATCH($D794,'פעילויות המשרד'!$D:$D,0))))</f>
        <v/>
      </c>
      <c r="J794" s="275" t="str">
        <f>IF($E794="","",IF($D794="","",INDEX('פעילויות המשרד'!H:H,MATCH($D794,'פעילויות המשרד'!$D:$D,0))))</f>
        <v/>
      </c>
      <c r="K794" s="275" t="str">
        <f>IF($E794="","",IF($D794="","",INDEX('פעילויות המשרד'!K:K,MATCH($D794,'פעילויות המשרד'!$D:$D,0))))</f>
        <v/>
      </c>
      <c r="L794" s="275" t="str">
        <f>IF($E794="","",IF($D794="","",INDEX('פעילויות המשרד'!L:L,MATCH($D794,'פעילויות המשרד'!$D:$D,0))))</f>
        <v/>
      </c>
      <c r="M794" s="275" t="str">
        <f>IF($E794="","",IF($D794="","",INDEX('פעילויות המשרד'!X:X,MATCH($D794,'פעילויות המשרד'!$D:$D,0))))</f>
        <v/>
      </c>
      <c r="N794" s="102"/>
      <c r="O794" s="102"/>
      <c r="P794" s="100"/>
      <c r="Q794" s="100"/>
      <c r="R794" s="98"/>
      <c r="S794" s="101"/>
      <c r="T794" s="99"/>
      <c r="U794" s="103"/>
      <c r="V794" s="99"/>
      <c r="W794" s="103"/>
      <c r="X794" s="99"/>
      <c r="Y794" s="103"/>
      <c r="Z794" s="99"/>
      <c r="AA794" s="103"/>
      <c r="AB794" s="99"/>
      <c r="AC794" s="103"/>
      <c r="AD794" s="121" t="str">
        <f t="shared" si="50"/>
        <v/>
      </c>
      <c r="AE794" s="17"/>
      <c r="AI794" s="26">
        <f>ROWS($AI$7:$AI793)</f>
        <v>787</v>
      </c>
      <c r="AJ794" s="85" t="str">
        <f>IF(OR($T794="",$G794=""),"",MAX($AJ$7:$AN793)+1)</f>
        <v/>
      </c>
      <c r="AK794" s="85" t="str">
        <f>IF(OR(V794="",$G794=""),"",MAX($AJ$7:$AN793,$AJ794:AJ794)+1)</f>
        <v/>
      </c>
      <c r="AL794" s="85" t="str">
        <f>IF(OR(X794="",$G794=""),"",MAX($AJ$7:$AN793,$AJ794:AK794)+1)</f>
        <v/>
      </c>
      <c r="AM794" s="85" t="str">
        <f>IF(OR(Z794="",$G794=""),"",MAX($AJ$7:$AN793,$AJ794:AL794)+1)</f>
        <v/>
      </c>
      <c r="AN794" s="85" t="str">
        <f>IF(OR(AB794="",$G794=""),"",MAX($AJ$7:$AN793,$AJ794:AM794)+1)</f>
        <v/>
      </c>
      <c r="AP794" s="85" t="str">
        <f>IF($G794="","",MAX($AP$7:$AP793)+1)</f>
        <v/>
      </c>
      <c r="AQ794" s="85" t="str">
        <f>IF($G794="","",IF($Q794="","",RANK($Q794,$Q$8:$Q$1000,1)+COUNTIFS($Q$8:$Q794,$Q794)-1))</f>
        <v/>
      </c>
      <c r="AR794" s="85" t="str">
        <f>IF($G794="","",IF($AW794="","",RANK($AW794,$AW$8:$AW$1000,1)+COUNTIFS($AW$8:$AW794,$AW794)-1))</f>
        <v/>
      </c>
      <c r="AS794" s="85" t="str">
        <f>IF($G794="","",IF($AX794="","",RANK($AX794,$AX$8:$AX$1000,1)+COUNTIFS($AX$8:$AX794,$AX794)-1))</f>
        <v/>
      </c>
      <c r="AU794" s="85" t="str">
        <f t="shared" si="51"/>
        <v/>
      </c>
      <c r="AW794" s="209" t="str">
        <f t="shared" ca="1" si="49"/>
        <v/>
      </c>
      <c r="AX794" s="209" t="str">
        <f t="shared" ca="1" si="52"/>
        <v/>
      </c>
    </row>
    <row r="795" spans="1:50">
      <c r="A795" s="20" t="str">
        <f>IF('יעדים משרדיים ותקשובים'!$E$7="","",'יעדים משרדיים ותקשובים'!$E$7)</f>
        <v>משרד ראש הממשלה</v>
      </c>
      <c r="B795" s="20" t="str">
        <f>IF('יעדים משרדיים ותקשובים'!$I$9="","",'יעדים משרדיים ותקשובים'!$I$9)</f>
        <v>pmo</v>
      </c>
      <c r="C795" s="26">
        <f>ROWS($C$7:$C794)</f>
        <v>788</v>
      </c>
      <c r="D795" s="26" t="str">
        <f>IF(E795="","",INDEX('פעילויות המשרד'!$D$8:$D$150,MATCH(E795,'פעילויות המשרד'!$E$8:$E$150,0)))</f>
        <v/>
      </c>
      <c r="E795" s="17"/>
      <c r="F795" s="26" t="str">
        <f>IF(G795="","",COUNTIFS($D$8:$D795,$D795))</f>
        <v/>
      </c>
      <c r="G795" s="344" t="str">
        <f>IF(OR($E795="",$H795=""),"",IFERROR(CONCATENATE($D795,".",COUNTIFS($D$8:$D795,$D795)),"טעות בהזנה"))</f>
        <v/>
      </c>
      <c r="H795" s="99"/>
      <c r="I795" s="275" t="str">
        <f>IF($E795="","",IF($D795="","",INDEX('פעילויות המשרד'!G:G,MATCH($D795,'פעילויות המשרד'!$D:$D,0))))</f>
        <v/>
      </c>
      <c r="J795" s="275" t="str">
        <f>IF($E795="","",IF($D795="","",INDEX('פעילויות המשרד'!H:H,MATCH($D795,'פעילויות המשרד'!$D:$D,0))))</f>
        <v/>
      </c>
      <c r="K795" s="275" t="str">
        <f>IF($E795="","",IF($D795="","",INDEX('פעילויות המשרד'!K:K,MATCH($D795,'פעילויות המשרד'!$D:$D,0))))</f>
        <v/>
      </c>
      <c r="L795" s="275" t="str">
        <f>IF($E795="","",IF($D795="","",INDEX('פעילויות המשרד'!L:L,MATCH($D795,'פעילויות המשרד'!$D:$D,0))))</f>
        <v/>
      </c>
      <c r="M795" s="275" t="str">
        <f>IF($E795="","",IF($D795="","",INDEX('פעילויות המשרד'!X:X,MATCH($D795,'פעילויות המשרד'!$D:$D,0))))</f>
        <v/>
      </c>
      <c r="N795" s="102"/>
      <c r="O795" s="102"/>
      <c r="P795" s="100"/>
      <c r="Q795" s="100"/>
      <c r="R795" s="98"/>
      <c r="S795" s="101"/>
      <c r="T795" s="99"/>
      <c r="U795" s="103"/>
      <c r="V795" s="99"/>
      <c r="W795" s="103"/>
      <c r="X795" s="99"/>
      <c r="Y795" s="103"/>
      <c r="Z795" s="99"/>
      <c r="AA795" s="103"/>
      <c r="AB795" s="99"/>
      <c r="AC795" s="103"/>
      <c r="AD795" s="121" t="str">
        <f t="shared" si="50"/>
        <v/>
      </c>
      <c r="AE795" s="17"/>
      <c r="AI795" s="26">
        <f>ROWS($AI$7:$AI794)</f>
        <v>788</v>
      </c>
      <c r="AJ795" s="85" t="str">
        <f>IF(OR($T795="",$G795=""),"",MAX($AJ$7:$AN794)+1)</f>
        <v/>
      </c>
      <c r="AK795" s="85" t="str">
        <f>IF(OR(V795="",$G795=""),"",MAX($AJ$7:$AN794,$AJ795:AJ795)+1)</f>
        <v/>
      </c>
      <c r="AL795" s="85" t="str">
        <f>IF(OR(X795="",$G795=""),"",MAX($AJ$7:$AN794,$AJ795:AK795)+1)</f>
        <v/>
      </c>
      <c r="AM795" s="85" t="str">
        <f>IF(OR(Z795="",$G795=""),"",MAX($AJ$7:$AN794,$AJ795:AL795)+1)</f>
        <v/>
      </c>
      <c r="AN795" s="85" t="str">
        <f>IF(OR(AB795="",$G795=""),"",MAX($AJ$7:$AN794,$AJ795:AM795)+1)</f>
        <v/>
      </c>
      <c r="AP795" s="85" t="str">
        <f>IF($G795="","",MAX($AP$7:$AP794)+1)</f>
        <v/>
      </c>
      <c r="AQ795" s="85" t="str">
        <f>IF($G795="","",IF($Q795="","",RANK($Q795,$Q$8:$Q$1000,1)+COUNTIFS($Q$8:$Q795,$Q795)-1))</f>
        <v/>
      </c>
      <c r="AR795" s="85" t="str">
        <f>IF($G795="","",IF($AW795="","",RANK($AW795,$AW$8:$AW$1000,1)+COUNTIFS($AW$8:$AW795,$AW795)-1))</f>
        <v/>
      </c>
      <c r="AS795" s="85" t="str">
        <f>IF($G795="","",IF($AX795="","",RANK($AX795,$AX$8:$AX$1000,1)+COUNTIFS($AX$8:$AX795,$AX795)-1))</f>
        <v/>
      </c>
      <c r="AU795" s="85" t="str">
        <f t="shared" si="51"/>
        <v/>
      </c>
      <c r="AW795" s="209" t="str">
        <f t="shared" ca="1" si="49"/>
        <v/>
      </c>
      <c r="AX795" s="209" t="str">
        <f t="shared" ca="1" si="52"/>
        <v/>
      </c>
    </row>
    <row r="796" spans="1:50">
      <c r="A796" s="20" t="str">
        <f>IF('יעדים משרדיים ותקשובים'!$E$7="","",'יעדים משרדיים ותקשובים'!$E$7)</f>
        <v>משרד ראש הממשלה</v>
      </c>
      <c r="B796" s="20" t="str">
        <f>IF('יעדים משרדיים ותקשובים'!$I$9="","",'יעדים משרדיים ותקשובים'!$I$9)</f>
        <v>pmo</v>
      </c>
      <c r="C796" s="26">
        <f>ROWS($C$7:$C795)</f>
        <v>789</v>
      </c>
      <c r="D796" s="26" t="str">
        <f>IF(E796="","",INDEX('פעילויות המשרד'!$D$8:$D$150,MATCH(E796,'פעילויות המשרד'!$E$8:$E$150,0)))</f>
        <v/>
      </c>
      <c r="E796" s="17"/>
      <c r="F796" s="26" t="str">
        <f>IF(G796="","",COUNTIFS($D$8:$D796,$D796))</f>
        <v/>
      </c>
      <c r="G796" s="344" t="str">
        <f>IF(OR($E796="",$H796=""),"",IFERROR(CONCATENATE($D796,".",COUNTIFS($D$8:$D796,$D796)),"טעות בהזנה"))</f>
        <v/>
      </c>
      <c r="H796" s="99"/>
      <c r="I796" s="275" t="str">
        <f>IF($E796="","",IF($D796="","",INDEX('פעילויות המשרד'!G:G,MATCH($D796,'פעילויות המשרד'!$D:$D,0))))</f>
        <v/>
      </c>
      <c r="J796" s="275" t="str">
        <f>IF($E796="","",IF($D796="","",INDEX('פעילויות המשרד'!H:H,MATCH($D796,'פעילויות המשרד'!$D:$D,0))))</f>
        <v/>
      </c>
      <c r="K796" s="275" t="str">
        <f>IF($E796="","",IF($D796="","",INDEX('פעילויות המשרד'!K:K,MATCH($D796,'פעילויות המשרד'!$D:$D,0))))</f>
        <v/>
      </c>
      <c r="L796" s="275" t="str">
        <f>IF($E796="","",IF($D796="","",INDEX('פעילויות המשרד'!L:L,MATCH($D796,'פעילויות המשרד'!$D:$D,0))))</f>
        <v/>
      </c>
      <c r="M796" s="275" t="str">
        <f>IF($E796="","",IF($D796="","",INDEX('פעילויות המשרד'!X:X,MATCH($D796,'פעילויות המשרד'!$D:$D,0))))</f>
        <v/>
      </c>
      <c r="N796" s="102"/>
      <c r="O796" s="102"/>
      <c r="P796" s="100"/>
      <c r="Q796" s="100"/>
      <c r="R796" s="98"/>
      <c r="S796" s="101"/>
      <c r="T796" s="99"/>
      <c r="U796" s="103"/>
      <c r="V796" s="99"/>
      <c r="W796" s="103"/>
      <c r="X796" s="99"/>
      <c r="Y796" s="103"/>
      <c r="Z796" s="99"/>
      <c r="AA796" s="103"/>
      <c r="AB796" s="99"/>
      <c r="AC796" s="103"/>
      <c r="AD796" s="121" t="str">
        <f t="shared" si="50"/>
        <v/>
      </c>
      <c r="AE796" s="17"/>
      <c r="AI796" s="26">
        <f>ROWS($AI$7:$AI795)</f>
        <v>789</v>
      </c>
      <c r="AJ796" s="85" t="str">
        <f>IF(OR($T796="",$G796=""),"",MAX($AJ$7:$AN795)+1)</f>
        <v/>
      </c>
      <c r="AK796" s="85" t="str">
        <f>IF(OR(V796="",$G796=""),"",MAX($AJ$7:$AN795,$AJ796:AJ796)+1)</f>
        <v/>
      </c>
      <c r="AL796" s="85" t="str">
        <f>IF(OR(X796="",$G796=""),"",MAX($AJ$7:$AN795,$AJ796:AK796)+1)</f>
        <v/>
      </c>
      <c r="AM796" s="85" t="str">
        <f>IF(OR(Z796="",$G796=""),"",MAX($AJ$7:$AN795,$AJ796:AL796)+1)</f>
        <v/>
      </c>
      <c r="AN796" s="85" t="str">
        <f>IF(OR(AB796="",$G796=""),"",MAX($AJ$7:$AN795,$AJ796:AM796)+1)</f>
        <v/>
      </c>
      <c r="AP796" s="85" t="str">
        <f>IF($G796="","",MAX($AP$7:$AP795)+1)</f>
        <v/>
      </c>
      <c r="AQ796" s="85" t="str">
        <f>IF($G796="","",IF($Q796="","",RANK($Q796,$Q$8:$Q$1000,1)+COUNTIFS($Q$8:$Q796,$Q796)-1))</f>
        <v/>
      </c>
      <c r="AR796" s="85" t="str">
        <f>IF($G796="","",IF($AW796="","",RANK($AW796,$AW$8:$AW$1000,1)+COUNTIFS($AW$8:$AW796,$AW796)-1))</f>
        <v/>
      </c>
      <c r="AS796" s="85" t="str">
        <f>IF($G796="","",IF($AX796="","",RANK($AX796,$AX$8:$AX$1000,1)+COUNTIFS($AX$8:$AX796,$AX796)-1))</f>
        <v/>
      </c>
      <c r="AU796" s="85" t="str">
        <f t="shared" si="51"/>
        <v/>
      </c>
      <c r="AW796" s="209" t="str">
        <f t="shared" ca="1" si="49"/>
        <v/>
      </c>
      <c r="AX796" s="209" t="str">
        <f t="shared" ca="1" si="52"/>
        <v/>
      </c>
    </row>
    <row r="797" spans="1:50">
      <c r="A797" s="20" t="str">
        <f>IF('יעדים משרדיים ותקשובים'!$E$7="","",'יעדים משרדיים ותקשובים'!$E$7)</f>
        <v>משרד ראש הממשלה</v>
      </c>
      <c r="B797" s="20" t="str">
        <f>IF('יעדים משרדיים ותקשובים'!$I$9="","",'יעדים משרדיים ותקשובים'!$I$9)</f>
        <v>pmo</v>
      </c>
      <c r="C797" s="26">
        <f>ROWS($C$7:$C796)</f>
        <v>790</v>
      </c>
      <c r="D797" s="26" t="str">
        <f>IF(E797="","",INDEX('פעילויות המשרד'!$D$8:$D$150,MATCH(E797,'פעילויות המשרד'!$E$8:$E$150,0)))</f>
        <v/>
      </c>
      <c r="E797" s="17"/>
      <c r="F797" s="26" t="str">
        <f>IF(G797="","",COUNTIFS($D$8:$D797,$D797))</f>
        <v/>
      </c>
      <c r="G797" s="344" t="str">
        <f>IF(OR($E797="",$H797=""),"",IFERROR(CONCATENATE($D797,".",COUNTIFS($D$8:$D797,$D797)),"טעות בהזנה"))</f>
        <v/>
      </c>
      <c r="H797" s="99"/>
      <c r="I797" s="275" t="str">
        <f>IF($E797="","",IF($D797="","",INDEX('פעילויות המשרד'!G:G,MATCH($D797,'פעילויות המשרד'!$D:$D,0))))</f>
        <v/>
      </c>
      <c r="J797" s="275" t="str">
        <f>IF($E797="","",IF($D797="","",INDEX('פעילויות המשרד'!H:H,MATCH($D797,'פעילויות המשרד'!$D:$D,0))))</f>
        <v/>
      </c>
      <c r="K797" s="275" t="str">
        <f>IF($E797="","",IF($D797="","",INDEX('פעילויות המשרד'!K:K,MATCH($D797,'פעילויות המשרד'!$D:$D,0))))</f>
        <v/>
      </c>
      <c r="L797" s="275" t="str">
        <f>IF($E797="","",IF($D797="","",INDEX('פעילויות המשרד'!L:L,MATCH($D797,'פעילויות המשרד'!$D:$D,0))))</f>
        <v/>
      </c>
      <c r="M797" s="275" t="str">
        <f>IF($E797="","",IF($D797="","",INDEX('פעילויות המשרד'!X:X,MATCH($D797,'פעילויות המשרד'!$D:$D,0))))</f>
        <v/>
      </c>
      <c r="N797" s="102"/>
      <c r="O797" s="102"/>
      <c r="P797" s="100"/>
      <c r="Q797" s="100"/>
      <c r="R797" s="98"/>
      <c r="S797" s="101"/>
      <c r="T797" s="99"/>
      <c r="U797" s="103"/>
      <c r="V797" s="99"/>
      <c r="W797" s="103"/>
      <c r="X797" s="99"/>
      <c r="Y797" s="103"/>
      <c r="Z797" s="99"/>
      <c r="AA797" s="103"/>
      <c r="AB797" s="99"/>
      <c r="AC797" s="103"/>
      <c r="AD797" s="121" t="str">
        <f t="shared" si="50"/>
        <v/>
      </c>
      <c r="AE797" s="17"/>
      <c r="AI797" s="26">
        <f>ROWS($AI$7:$AI796)</f>
        <v>790</v>
      </c>
      <c r="AJ797" s="85" t="str">
        <f>IF(OR($T797="",$G797=""),"",MAX($AJ$7:$AN796)+1)</f>
        <v/>
      </c>
      <c r="AK797" s="85" t="str">
        <f>IF(OR(V797="",$G797=""),"",MAX($AJ$7:$AN796,$AJ797:AJ797)+1)</f>
        <v/>
      </c>
      <c r="AL797" s="85" t="str">
        <f>IF(OR(X797="",$G797=""),"",MAX($AJ$7:$AN796,$AJ797:AK797)+1)</f>
        <v/>
      </c>
      <c r="AM797" s="85" t="str">
        <f>IF(OR(Z797="",$G797=""),"",MAX($AJ$7:$AN796,$AJ797:AL797)+1)</f>
        <v/>
      </c>
      <c r="AN797" s="85" t="str">
        <f>IF(OR(AB797="",$G797=""),"",MAX($AJ$7:$AN796,$AJ797:AM797)+1)</f>
        <v/>
      </c>
      <c r="AP797" s="85" t="str">
        <f>IF($G797="","",MAX($AP$7:$AP796)+1)</f>
        <v/>
      </c>
      <c r="AQ797" s="85" t="str">
        <f>IF($G797="","",IF($Q797="","",RANK($Q797,$Q$8:$Q$1000,1)+COUNTIFS($Q$8:$Q797,$Q797)-1))</f>
        <v/>
      </c>
      <c r="AR797" s="85" t="str">
        <f>IF($G797="","",IF($AW797="","",RANK($AW797,$AW$8:$AW$1000,1)+COUNTIFS($AW$8:$AW797,$AW797)-1))</f>
        <v/>
      </c>
      <c r="AS797" s="85" t="str">
        <f>IF($G797="","",IF($AX797="","",RANK($AX797,$AX$8:$AX$1000,1)+COUNTIFS($AX$8:$AX797,$AX797)-1))</f>
        <v/>
      </c>
      <c r="AU797" s="85" t="str">
        <f t="shared" si="51"/>
        <v/>
      </c>
      <c r="AW797" s="209" t="str">
        <f t="shared" ca="1" si="49"/>
        <v/>
      </c>
      <c r="AX797" s="209" t="str">
        <f t="shared" ca="1" si="52"/>
        <v/>
      </c>
    </row>
    <row r="798" spans="1:50">
      <c r="A798" s="20" t="str">
        <f>IF('יעדים משרדיים ותקשובים'!$E$7="","",'יעדים משרדיים ותקשובים'!$E$7)</f>
        <v>משרד ראש הממשלה</v>
      </c>
      <c r="B798" s="20" t="str">
        <f>IF('יעדים משרדיים ותקשובים'!$I$9="","",'יעדים משרדיים ותקשובים'!$I$9)</f>
        <v>pmo</v>
      </c>
      <c r="C798" s="26">
        <f>ROWS($C$7:$C797)</f>
        <v>791</v>
      </c>
      <c r="D798" s="26" t="str">
        <f>IF(E798="","",INDEX('פעילויות המשרד'!$D$8:$D$150,MATCH(E798,'פעילויות המשרד'!$E$8:$E$150,0)))</f>
        <v/>
      </c>
      <c r="E798" s="17"/>
      <c r="F798" s="26" t="str">
        <f>IF(G798="","",COUNTIFS($D$8:$D798,$D798))</f>
        <v/>
      </c>
      <c r="G798" s="344" t="str">
        <f>IF(OR($E798="",$H798=""),"",IFERROR(CONCATENATE($D798,".",COUNTIFS($D$8:$D798,$D798)),"טעות בהזנה"))</f>
        <v/>
      </c>
      <c r="H798" s="99"/>
      <c r="I798" s="275" t="str">
        <f>IF($E798="","",IF($D798="","",INDEX('פעילויות המשרד'!G:G,MATCH($D798,'פעילויות המשרד'!$D:$D,0))))</f>
        <v/>
      </c>
      <c r="J798" s="275" t="str">
        <f>IF($E798="","",IF($D798="","",INDEX('פעילויות המשרד'!H:H,MATCH($D798,'פעילויות המשרד'!$D:$D,0))))</f>
        <v/>
      </c>
      <c r="K798" s="275" t="str">
        <f>IF($E798="","",IF($D798="","",INDEX('פעילויות המשרד'!K:K,MATCH($D798,'פעילויות המשרד'!$D:$D,0))))</f>
        <v/>
      </c>
      <c r="L798" s="275" t="str">
        <f>IF($E798="","",IF($D798="","",INDEX('פעילויות המשרד'!L:L,MATCH($D798,'פעילויות המשרד'!$D:$D,0))))</f>
        <v/>
      </c>
      <c r="M798" s="275" t="str">
        <f>IF($E798="","",IF($D798="","",INDEX('פעילויות המשרד'!X:X,MATCH($D798,'פעילויות המשרד'!$D:$D,0))))</f>
        <v/>
      </c>
      <c r="N798" s="99"/>
      <c r="O798" s="99"/>
      <c r="P798" s="100"/>
      <c r="Q798" s="100"/>
      <c r="R798" s="98"/>
      <c r="S798" s="101"/>
      <c r="T798" s="99"/>
      <c r="U798" s="103"/>
      <c r="V798" s="99"/>
      <c r="W798" s="103"/>
      <c r="X798" s="99"/>
      <c r="Y798" s="103"/>
      <c r="Z798" s="99"/>
      <c r="AA798" s="103"/>
      <c r="AB798" s="99"/>
      <c r="AC798" s="103"/>
      <c r="AD798" s="121" t="str">
        <f t="shared" si="50"/>
        <v/>
      </c>
      <c r="AE798" s="92"/>
      <c r="AI798" s="26">
        <f>ROWS($AI$7:$AI797)</f>
        <v>791</v>
      </c>
      <c r="AJ798" s="85" t="str">
        <f>IF(OR($T798="",$G798=""),"",MAX($AJ$7:$AN797)+1)</f>
        <v/>
      </c>
      <c r="AK798" s="85" t="str">
        <f>IF(OR(V798="",$G798=""),"",MAX($AJ$7:$AN797,$AJ798:AJ798)+1)</f>
        <v/>
      </c>
      <c r="AL798" s="85" t="str">
        <f>IF(OR(X798="",$G798=""),"",MAX($AJ$7:$AN797,$AJ798:AK798)+1)</f>
        <v/>
      </c>
      <c r="AM798" s="85" t="str">
        <f>IF(OR(Z798="",$G798=""),"",MAX($AJ$7:$AN797,$AJ798:AL798)+1)</f>
        <v/>
      </c>
      <c r="AN798" s="85" t="str">
        <f>IF(OR(AB798="",$G798=""),"",MAX($AJ$7:$AN797,$AJ798:AM798)+1)</f>
        <v/>
      </c>
      <c r="AP798" s="85" t="str">
        <f>IF($G798="","",MAX($AP$7:$AP797)+1)</f>
        <v/>
      </c>
      <c r="AQ798" s="85" t="str">
        <f>IF($G798="","",IF($Q798="","",RANK($Q798,$Q$8:$Q$1000,1)+COUNTIFS($Q$8:$Q798,$Q798)-1))</f>
        <v/>
      </c>
      <c r="AR798" s="85" t="str">
        <f>IF($G798="","",IF($AW798="","",RANK($AW798,$AW$8:$AW$1000,1)+COUNTIFS($AW$8:$AW798,$AW798)-1))</f>
        <v/>
      </c>
      <c r="AS798" s="85" t="str">
        <f>IF($G798="","",IF($AX798="","",RANK($AX798,$AX$8:$AX$1000,1)+COUNTIFS($AX$8:$AX798,$AX798)-1))</f>
        <v/>
      </c>
      <c r="AU798" s="85" t="str">
        <f t="shared" si="51"/>
        <v/>
      </c>
      <c r="AW798" s="209" t="str">
        <f ca="1">IF($G798="","",IF($Q798="","",IF(AND($S798&lt;1,$Q798&lt;TODAY()),$Q798,"")))</f>
        <v/>
      </c>
      <c r="AX798" s="209" t="str">
        <f t="shared" ca="1" si="52"/>
        <v/>
      </c>
    </row>
    <row r="799" spans="1:50">
      <c r="A799" s="20" t="str">
        <f>IF('יעדים משרדיים ותקשובים'!$E$7="","",'יעדים משרדיים ותקשובים'!$E$7)</f>
        <v>משרד ראש הממשלה</v>
      </c>
      <c r="B799" s="20" t="str">
        <f>IF('יעדים משרדיים ותקשובים'!$I$9="","",'יעדים משרדיים ותקשובים'!$I$9)</f>
        <v>pmo</v>
      </c>
      <c r="C799" s="26">
        <f>ROWS($C$7:$C798)</f>
        <v>792</v>
      </c>
      <c r="D799" s="26" t="str">
        <f>IF(E799="","",INDEX('פעילויות המשרד'!$D$8:$D$150,MATCH(E799,'פעילויות המשרד'!$E$8:$E$150,0)))</f>
        <v/>
      </c>
      <c r="E799" s="17"/>
      <c r="F799" s="26" t="str">
        <f>IF(G799="","",COUNTIFS($D$8:$D799,$D799))</f>
        <v/>
      </c>
      <c r="G799" s="344" t="str">
        <f>IF(OR($E799="",$H799=""),"",IFERROR(CONCATENATE($D799,".",COUNTIFS($D$8:$D799,$D799)),"טעות בהזנה"))</f>
        <v/>
      </c>
      <c r="H799" s="99"/>
      <c r="I799" s="275" t="str">
        <f>IF($E799="","",IF($D799="","",INDEX('פעילויות המשרד'!G:G,MATCH($D799,'פעילויות המשרד'!$D:$D,0))))</f>
        <v/>
      </c>
      <c r="J799" s="275" t="str">
        <f>IF($E799="","",IF($D799="","",INDEX('פעילויות המשרד'!H:H,MATCH($D799,'פעילויות המשרד'!$D:$D,0))))</f>
        <v/>
      </c>
      <c r="K799" s="275" t="str">
        <f>IF($E799="","",IF($D799="","",INDEX('פעילויות המשרד'!K:K,MATCH($D799,'פעילויות המשרד'!$D:$D,0))))</f>
        <v/>
      </c>
      <c r="L799" s="275" t="str">
        <f>IF($E799="","",IF($D799="","",INDEX('פעילויות המשרד'!L:L,MATCH($D799,'פעילויות המשרד'!$D:$D,0))))</f>
        <v/>
      </c>
      <c r="M799" s="275" t="str">
        <f>IF($E799="","",IF($D799="","",INDEX('פעילויות המשרד'!X:X,MATCH($D799,'פעילויות המשרד'!$D:$D,0))))</f>
        <v/>
      </c>
      <c r="N799" s="99"/>
      <c r="O799" s="99"/>
      <c r="P799" s="100"/>
      <c r="Q799" s="100"/>
      <c r="R799" s="98"/>
      <c r="S799" s="101"/>
      <c r="T799" s="99"/>
      <c r="U799" s="103"/>
      <c r="V799" s="99"/>
      <c r="W799" s="103"/>
      <c r="X799" s="99"/>
      <c r="Y799" s="103"/>
      <c r="Z799" s="99"/>
      <c r="AA799" s="103"/>
      <c r="AB799" s="99"/>
      <c r="AC799" s="103"/>
      <c r="AD799" s="121" t="str">
        <f t="shared" si="50"/>
        <v/>
      </c>
      <c r="AE799" s="92"/>
      <c r="AI799" s="26">
        <f>ROWS($AI$7:$AI798)</f>
        <v>792</v>
      </c>
      <c r="AJ799" s="85" t="str">
        <f>IF(OR($T799="",$G799=""),"",MAX($AJ$7:$AN798)+1)</f>
        <v/>
      </c>
      <c r="AK799" s="85" t="str">
        <f>IF(OR(V799="",$G799=""),"",MAX($AJ$7:$AN798,$AJ799:AJ799)+1)</f>
        <v/>
      </c>
      <c r="AL799" s="85" t="str">
        <f>IF(OR(X799="",$G799=""),"",MAX($AJ$7:$AN798,$AJ799:AK799)+1)</f>
        <v/>
      </c>
      <c r="AM799" s="85" t="str">
        <f>IF(OR(Z799="",$G799=""),"",MAX($AJ$7:$AN798,$AJ799:AL799)+1)</f>
        <v/>
      </c>
      <c r="AN799" s="85" t="str">
        <f>IF(OR(AB799="",$G799=""),"",MAX($AJ$7:$AN798,$AJ799:AM799)+1)</f>
        <v/>
      </c>
      <c r="AP799" s="85" t="str">
        <f>IF($G799="","",MAX($AP$7:$AP798)+1)</f>
        <v/>
      </c>
      <c r="AQ799" s="85" t="str">
        <f>IF($G799="","",IF($Q799="","",RANK($Q799,$Q$8:$Q$1000,1)+COUNTIFS($Q$8:$Q799,$Q799)-1))</f>
        <v/>
      </c>
      <c r="AR799" s="85" t="str">
        <f>IF($G799="","",IF($AW799="","",RANK($AW799,$AW$8:$AW$1000,1)+COUNTIFS($AW$8:$AW799,$AW799)-1))</f>
        <v/>
      </c>
      <c r="AS799" s="85" t="str">
        <f>IF($G799="","",IF($AX799="","",RANK($AX799,$AX$8:$AX$1000,1)+COUNTIFS($AX$8:$AX799,$AX799)-1))</f>
        <v/>
      </c>
      <c r="AU799" s="85" t="str">
        <f t="shared" si="51"/>
        <v/>
      </c>
      <c r="AW799" s="209" t="str">
        <f ca="1">IF($G799="","",IF($Q799="","",IF(AND($S799&lt;1,$Q799&lt;TODAY()),$Q799,"")))</f>
        <v/>
      </c>
      <c r="AX799" s="209" t="str">
        <f t="shared" ca="1" si="52"/>
        <v/>
      </c>
    </row>
    <row r="800" spans="1:50">
      <c r="A800" s="20" t="str">
        <f>IF('יעדים משרדיים ותקשובים'!$E$7="","",'יעדים משרדיים ותקשובים'!$E$7)</f>
        <v>משרד ראש הממשלה</v>
      </c>
      <c r="B800" s="20" t="str">
        <f>IF('יעדים משרדיים ותקשובים'!$I$9="","",'יעדים משרדיים ותקשובים'!$I$9)</f>
        <v>pmo</v>
      </c>
      <c r="C800" s="26">
        <f>ROWS($C$7:$C799)</f>
        <v>793</v>
      </c>
      <c r="D800" s="26" t="str">
        <f>IF(E800="","",INDEX('פעילויות המשרד'!$D$8:$D$150,MATCH(E800,'פעילויות המשרד'!$E$8:$E$150,0)))</f>
        <v/>
      </c>
      <c r="E800" s="17"/>
      <c r="F800" s="26" t="str">
        <f>IF(G800="","",COUNTIFS($D$8:$D800,$D800))</f>
        <v/>
      </c>
      <c r="G800" s="344" t="str">
        <f>IF(OR($E800="",$H800=""),"",IFERROR(CONCATENATE($D800,".",COUNTIFS($D$8:$D800,$D800)),"טעות בהזנה"))</f>
        <v/>
      </c>
      <c r="H800" s="99"/>
      <c r="I800" s="275" t="str">
        <f>IF($E800="","",IF($D800="","",INDEX('פעילויות המשרד'!G:G,MATCH($D800,'פעילויות המשרד'!$D:$D,0))))</f>
        <v/>
      </c>
      <c r="J800" s="275" t="str">
        <f>IF($E800="","",IF($D800="","",INDEX('פעילויות המשרד'!H:H,MATCH($D800,'פעילויות המשרד'!$D:$D,0))))</f>
        <v/>
      </c>
      <c r="K800" s="275" t="str">
        <f>IF($E800="","",IF($D800="","",INDEX('פעילויות המשרד'!K:K,MATCH($D800,'פעילויות המשרד'!$D:$D,0))))</f>
        <v/>
      </c>
      <c r="L800" s="275" t="str">
        <f>IF($E800="","",IF($D800="","",INDEX('פעילויות המשרד'!L:L,MATCH($D800,'פעילויות המשרד'!$D:$D,0))))</f>
        <v/>
      </c>
      <c r="M800" s="275" t="str">
        <f>IF($E800="","",IF($D800="","",INDEX('פעילויות המשרד'!X:X,MATCH($D800,'פעילויות המשרד'!$D:$D,0))))</f>
        <v/>
      </c>
      <c r="N800" s="99"/>
      <c r="O800" s="99"/>
      <c r="P800" s="100"/>
      <c r="Q800" s="100"/>
      <c r="R800" s="98"/>
      <c r="S800" s="101"/>
      <c r="T800" s="99"/>
      <c r="U800" s="103"/>
      <c r="V800" s="99"/>
      <c r="W800" s="103"/>
      <c r="X800" s="99"/>
      <c r="Y800" s="103"/>
      <c r="Z800" s="99"/>
      <c r="AA800" s="103"/>
      <c r="AB800" s="99"/>
      <c r="AC800" s="103"/>
      <c r="AD800" s="121" t="str">
        <f t="shared" si="50"/>
        <v/>
      </c>
      <c r="AE800" s="92"/>
      <c r="AI800" s="26">
        <f>ROWS($AI$7:$AI799)</f>
        <v>793</v>
      </c>
      <c r="AJ800" s="85" t="str">
        <f>IF(OR($T800="",$G800=""),"",MAX($AJ$7:$AN799)+1)</f>
        <v/>
      </c>
      <c r="AK800" s="85" t="str">
        <f>IF(OR(V800="",$G800=""),"",MAX($AJ$7:$AN799,$AJ800:AJ800)+1)</f>
        <v/>
      </c>
      <c r="AL800" s="85" t="str">
        <f>IF(OR(X800="",$G800=""),"",MAX($AJ$7:$AN799,$AJ800:AK800)+1)</f>
        <v/>
      </c>
      <c r="AM800" s="85" t="str">
        <f>IF(OR(Z800="",$G800=""),"",MAX($AJ$7:$AN799,$AJ800:AL800)+1)</f>
        <v/>
      </c>
      <c r="AN800" s="85" t="str">
        <f>IF(OR(AB800="",$G800=""),"",MAX($AJ$7:$AN799,$AJ800:AM800)+1)</f>
        <v/>
      </c>
      <c r="AP800" s="85" t="str">
        <f>IF($G800="","",MAX($AP$7:$AP799)+1)</f>
        <v/>
      </c>
      <c r="AQ800" s="85" t="str">
        <f>IF($G800="","",IF($Q800="","",RANK($Q800,$Q$8:$Q$1000,1)+COUNTIFS($Q$8:$Q800,$Q800)-1))</f>
        <v/>
      </c>
      <c r="AR800" s="85" t="str">
        <f>IF($G800="","",IF($AW800="","",RANK($AW800,$AW$8:$AW$1000,1)+COUNTIFS($AW$8:$AW800,$AW800)-1))</f>
        <v/>
      </c>
      <c r="AS800" s="85" t="str">
        <f>IF($G800="","",IF($AX800="","",RANK($AX800,$AX$8:$AX$1000,1)+COUNTIFS($AX$8:$AX800,$AX800)-1))</f>
        <v/>
      </c>
      <c r="AU800" s="85" t="str">
        <f t="shared" si="51"/>
        <v/>
      </c>
      <c r="AW800" s="209" t="str">
        <f ca="1">IF($G800="","",IF($Q800="","",IF(AND($S800&lt;1,$Q800&lt;TODAY()),$Q800,"")))</f>
        <v/>
      </c>
      <c r="AX800" s="209" t="str">
        <f t="shared" ca="1" si="52"/>
        <v/>
      </c>
    </row>
    <row r="801" spans="1:50">
      <c r="A801" s="20" t="str">
        <f>IF('יעדים משרדיים ותקשובים'!$E$7="","",'יעדים משרדיים ותקשובים'!$E$7)</f>
        <v>משרד ראש הממשלה</v>
      </c>
      <c r="B801" s="20" t="str">
        <f>IF('יעדים משרדיים ותקשובים'!$I$9="","",'יעדים משרדיים ותקשובים'!$I$9)</f>
        <v>pmo</v>
      </c>
      <c r="C801" s="26">
        <f>ROWS($C$7:$C800)</f>
        <v>794</v>
      </c>
      <c r="D801" s="26" t="str">
        <f>IF(E801="","",INDEX('פעילויות המשרד'!$D$8:$D$150,MATCH(E801,'פעילויות המשרד'!$E$8:$E$150,0)))</f>
        <v/>
      </c>
      <c r="E801" s="17"/>
      <c r="F801" s="26" t="str">
        <f>IF(G801="","",COUNTIFS($D$8:$D801,$D801))</f>
        <v/>
      </c>
      <c r="G801" s="344" t="str">
        <f>IF(OR($E801="",$H801=""),"",IFERROR(CONCATENATE($D801,".",COUNTIFS($D$8:$D801,$D801)),"טעות בהזנה"))</f>
        <v/>
      </c>
      <c r="H801" s="99"/>
      <c r="I801" s="275" t="str">
        <f>IF($E801="","",IF($D801="","",INDEX('פעילויות המשרד'!G:G,MATCH($D801,'פעילויות המשרד'!$D:$D,0))))</f>
        <v/>
      </c>
      <c r="J801" s="275" t="str">
        <f>IF($E801="","",IF($D801="","",INDEX('פעילויות המשרד'!H:H,MATCH($D801,'פעילויות המשרד'!$D:$D,0))))</f>
        <v/>
      </c>
      <c r="K801" s="275" t="str">
        <f>IF($E801="","",IF($D801="","",INDEX('פעילויות המשרד'!K:K,MATCH($D801,'פעילויות המשרד'!$D:$D,0))))</f>
        <v/>
      </c>
      <c r="L801" s="275" t="str">
        <f>IF($E801="","",IF($D801="","",INDEX('פעילויות המשרד'!L:L,MATCH($D801,'פעילויות המשרד'!$D:$D,0))))</f>
        <v/>
      </c>
      <c r="M801" s="275" t="str">
        <f>IF($E801="","",IF($D801="","",INDEX('פעילויות המשרד'!X:X,MATCH($D801,'פעילויות המשרד'!$D:$D,0))))</f>
        <v/>
      </c>
      <c r="N801" s="102"/>
      <c r="O801" s="102"/>
      <c r="P801" s="100"/>
      <c r="Q801" s="100"/>
      <c r="R801" s="98"/>
      <c r="S801" s="101"/>
      <c r="T801" s="99"/>
      <c r="U801" s="103"/>
      <c r="V801" s="99"/>
      <c r="W801" s="103"/>
      <c r="X801" s="99"/>
      <c r="Y801" s="103"/>
      <c r="Z801" s="99"/>
      <c r="AA801" s="103"/>
      <c r="AB801" s="99"/>
      <c r="AC801" s="103"/>
      <c r="AD801" s="121" t="str">
        <f t="shared" si="50"/>
        <v/>
      </c>
      <c r="AE801" s="17"/>
      <c r="AI801" s="26">
        <f>ROWS($AI$7:$AI800)</f>
        <v>794</v>
      </c>
      <c r="AJ801" s="85" t="str">
        <f>IF(OR($T801="",$G801=""),"",MAX($AJ$7:$AN800)+1)</f>
        <v/>
      </c>
      <c r="AK801" s="85" t="str">
        <f>IF(OR(V801="",$G801=""),"",MAX($AJ$7:$AN800,$AJ801:AJ801)+1)</f>
        <v/>
      </c>
      <c r="AL801" s="85" t="str">
        <f>IF(OR(X801="",$G801=""),"",MAX($AJ$7:$AN800,$AJ801:AK801)+1)</f>
        <v/>
      </c>
      <c r="AM801" s="85" t="str">
        <f>IF(OR(Z801="",$G801=""),"",MAX($AJ$7:$AN800,$AJ801:AL801)+1)</f>
        <v/>
      </c>
      <c r="AN801" s="85" t="str">
        <f>IF(OR(AB801="",$G801=""),"",MAX($AJ$7:$AN800,$AJ801:AM801)+1)</f>
        <v/>
      </c>
      <c r="AP801" s="85" t="str">
        <f>IF($G801="","",MAX($AP$7:$AP800)+1)</f>
        <v/>
      </c>
      <c r="AQ801" s="85" t="str">
        <f>IF($G801="","",IF($Q801="","",RANK($Q801,$Q$8:$Q$1000,1)+COUNTIFS($Q$8:$Q801,$Q801)-1))</f>
        <v/>
      </c>
      <c r="AR801" s="85" t="str">
        <f>IF($G801="","",IF($AW801="","",RANK($AW801,$AW$8:$AW$1000,1)+COUNTIFS($AW$8:$AW801,$AW801)-1))</f>
        <v/>
      </c>
      <c r="AS801" s="85" t="str">
        <f>IF($G801="","",IF($AX801="","",RANK($AX801,$AX$8:$AX$1000,1)+COUNTIFS($AX$8:$AX801,$AX801)-1))</f>
        <v/>
      </c>
      <c r="AU801" s="85" t="str">
        <f t="shared" si="51"/>
        <v/>
      </c>
      <c r="AW801" s="209" t="str">
        <f ca="1">IF($G801="","",IF($Q801="","",IF(AND($S801&lt;1,$Q801&lt;TODAY()),$Q801,"")))</f>
        <v/>
      </c>
      <c r="AX801" s="209" t="str">
        <f t="shared" ca="1" si="52"/>
        <v/>
      </c>
    </row>
    <row r="802" spans="1:50">
      <c r="A802" s="20" t="str">
        <f>IF('יעדים משרדיים ותקשובים'!$E$7="","",'יעדים משרדיים ותקשובים'!$E$7)</f>
        <v>משרד ראש הממשלה</v>
      </c>
      <c r="B802" s="20" t="str">
        <f>IF('יעדים משרדיים ותקשובים'!$I$9="","",'יעדים משרדיים ותקשובים'!$I$9)</f>
        <v>pmo</v>
      </c>
      <c r="C802" s="26">
        <f>ROWS($C$7:$C801)</f>
        <v>795</v>
      </c>
      <c r="D802" s="26" t="str">
        <f>IF(E802="","",INDEX('פעילויות המשרד'!$D$8:$D$150,MATCH(E802,'פעילויות המשרד'!$E$8:$E$150,0)))</f>
        <v/>
      </c>
      <c r="E802" s="17"/>
      <c r="F802" s="26" t="str">
        <f>IF(G802="","",COUNTIFS($D$8:$D802,$D802))</f>
        <v/>
      </c>
      <c r="G802" s="344" t="str">
        <f>IF(OR($E802="",$H802=""),"",IFERROR(CONCATENATE($D802,".",COUNTIFS($D$8:$D802,$D802)),"טעות בהזנה"))</f>
        <v/>
      </c>
      <c r="H802" s="99"/>
      <c r="I802" s="275" t="str">
        <f>IF($E802="","",IF($D802="","",INDEX('פעילויות המשרד'!G:G,MATCH($D802,'פעילויות המשרד'!$D:$D,0))))</f>
        <v/>
      </c>
      <c r="J802" s="275" t="str">
        <f>IF($E802="","",IF($D802="","",INDEX('פעילויות המשרד'!H:H,MATCH($D802,'פעילויות המשרד'!$D:$D,0))))</f>
        <v/>
      </c>
      <c r="K802" s="275" t="str">
        <f>IF($E802="","",IF($D802="","",INDEX('פעילויות המשרד'!K:K,MATCH($D802,'פעילויות המשרד'!$D:$D,0))))</f>
        <v/>
      </c>
      <c r="L802" s="275" t="str">
        <f>IF($E802="","",IF($D802="","",INDEX('פעילויות המשרד'!L:L,MATCH($D802,'פעילויות המשרד'!$D:$D,0))))</f>
        <v/>
      </c>
      <c r="M802" s="275" t="str">
        <f>IF($E802="","",IF($D802="","",INDEX('פעילויות המשרד'!X:X,MATCH($D802,'פעילויות המשרד'!$D:$D,0))))</f>
        <v/>
      </c>
      <c r="N802" s="102"/>
      <c r="O802" s="102"/>
      <c r="P802" s="100"/>
      <c r="Q802" s="100"/>
      <c r="R802" s="98"/>
      <c r="S802" s="101"/>
      <c r="T802" s="99"/>
      <c r="U802" s="103"/>
      <c r="V802" s="99"/>
      <c r="W802" s="103"/>
      <c r="X802" s="99"/>
      <c r="Y802" s="103"/>
      <c r="Z802" s="99"/>
      <c r="AA802" s="103"/>
      <c r="AB802" s="99"/>
      <c r="AC802" s="103"/>
      <c r="AD802" s="121" t="str">
        <f t="shared" si="50"/>
        <v/>
      </c>
      <c r="AE802" s="17"/>
      <c r="AI802" s="26">
        <f>ROWS($AI$7:$AI801)</f>
        <v>795</v>
      </c>
      <c r="AJ802" s="85" t="str">
        <f>IF(OR($T802="",$G802=""),"",MAX($AJ$7:$AN801)+1)</f>
        <v/>
      </c>
      <c r="AK802" s="85" t="str">
        <f>IF(OR(V802="",$G802=""),"",MAX($AJ$7:$AN801,$AJ802:AJ802)+1)</f>
        <v/>
      </c>
      <c r="AL802" s="85" t="str">
        <f>IF(OR(X802="",$G802=""),"",MAX($AJ$7:$AN801,$AJ802:AK802)+1)</f>
        <v/>
      </c>
      <c r="AM802" s="85" t="str">
        <f>IF(OR(Z802="",$G802=""),"",MAX($AJ$7:$AN801,$AJ802:AL802)+1)</f>
        <v/>
      </c>
      <c r="AN802" s="85" t="str">
        <f>IF(OR(AB802="",$G802=""),"",MAX($AJ$7:$AN801,$AJ802:AM802)+1)</f>
        <v/>
      </c>
      <c r="AP802" s="85" t="str">
        <f>IF($G802="","",MAX($AP$7:$AP801)+1)</f>
        <v/>
      </c>
      <c r="AQ802" s="85" t="str">
        <f>IF($G802="","",IF($Q802="","",RANK($Q802,$Q$8:$Q$1000,1)+COUNTIFS($Q$8:$Q802,$Q802)-1))</f>
        <v/>
      </c>
      <c r="AR802" s="85" t="str">
        <f>IF($G802="","",IF($AW802="","",RANK($AW802,$AW$8:$AW$1000,1)+COUNTIFS($AW$8:$AW802,$AW802)-1))</f>
        <v/>
      </c>
      <c r="AS802" s="85" t="str">
        <f>IF($G802="","",IF($AX802="","",RANK($AX802,$AX$8:$AX$1000,1)+COUNTIFS($AX$8:$AX802,$AX802)-1))</f>
        <v/>
      </c>
      <c r="AU802" s="85" t="str">
        <f t="shared" si="51"/>
        <v/>
      </c>
      <c r="AW802" s="209" t="str">
        <f ca="1">IF($G802="","",IF($Q802="","",IF(AND($S802&lt;1,$Q802&lt;TODAY()),$Q802,"")))</f>
        <v/>
      </c>
      <c r="AX802" s="209" t="str">
        <f t="shared" ca="1" si="52"/>
        <v/>
      </c>
    </row>
    <row r="803" spans="1:50">
      <c r="A803" s="20" t="str">
        <f>IF('יעדים משרדיים ותקשובים'!$E$7="","",'יעדים משרדיים ותקשובים'!$E$7)</f>
        <v>משרד ראש הממשלה</v>
      </c>
      <c r="B803" s="20" t="str">
        <f>IF('יעדים משרדיים ותקשובים'!$I$9="","",'יעדים משרדיים ותקשובים'!$I$9)</f>
        <v>pmo</v>
      </c>
      <c r="C803" s="26">
        <f>ROWS($C$7:$C802)</f>
        <v>796</v>
      </c>
      <c r="D803" s="26" t="str">
        <f>IF(E803="","",INDEX('פעילויות המשרד'!$D$8:$D$150,MATCH(E803,'פעילויות המשרד'!$E$8:$E$150,0)))</f>
        <v/>
      </c>
      <c r="E803" s="17"/>
      <c r="F803" s="26" t="str">
        <f>IF(G803="","",COUNTIFS($D$8:$D803,$D803))</f>
        <v/>
      </c>
      <c r="G803" s="344" t="str">
        <f>IF(OR($E803="",$H803=""),"",IFERROR(CONCATENATE($D803,".",COUNTIFS($D$8:$D803,$D803)),"טעות בהזנה"))</f>
        <v/>
      </c>
      <c r="H803" s="99"/>
      <c r="I803" s="275" t="str">
        <f>IF($E803="","",IF($D803="","",INDEX('פעילויות המשרד'!G:G,MATCH($D803,'פעילויות המשרד'!$D:$D,0))))</f>
        <v/>
      </c>
      <c r="J803" s="275" t="str">
        <f>IF($E803="","",IF($D803="","",INDEX('פעילויות המשרד'!H:H,MATCH($D803,'פעילויות המשרד'!$D:$D,0))))</f>
        <v/>
      </c>
      <c r="K803" s="275" t="str">
        <f>IF($E803="","",IF($D803="","",INDEX('פעילויות המשרד'!K:K,MATCH($D803,'פעילויות המשרד'!$D:$D,0))))</f>
        <v/>
      </c>
      <c r="L803" s="275" t="str">
        <f>IF($E803="","",IF($D803="","",INDEX('פעילויות המשרד'!L:L,MATCH($D803,'פעילויות המשרד'!$D:$D,0))))</f>
        <v/>
      </c>
      <c r="M803" s="275" t="str">
        <f>IF($E803="","",IF($D803="","",INDEX('פעילויות המשרד'!X:X,MATCH($D803,'פעילויות המשרד'!$D:$D,0))))</f>
        <v/>
      </c>
      <c r="N803" s="102"/>
      <c r="O803" s="102"/>
      <c r="P803" s="100"/>
      <c r="Q803" s="100"/>
      <c r="R803" s="98"/>
      <c r="S803" s="101"/>
      <c r="T803" s="99"/>
      <c r="U803" s="103"/>
      <c r="V803" s="99"/>
      <c r="W803" s="103"/>
      <c r="X803" s="99"/>
      <c r="Y803" s="103"/>
      <c r="Z803" s="99"/>
      <c r="AA803" s="103"/>
      <c r="AB803" s="99"/>
      <c r="AC803" s="103"/>
      <c r="AD803" s="121" t="str">
        <f t="shared" si="50"/>
        <v/>
      </c>
      <c r="AE803" s="17"/>
      <c r="AI803" s="26">
        <f>ROWS($AI$7:$AI802)</f>
        <v>796</v>
      </c>
      <c r="AJ803" s="85" t="str">
        <f>IF(OR($T803="",$G803=""),"",MAX($AJ$7:$AN802)+1)</f>
        <v/>
      </c>
      <c r="AK803" s="85" t="str">
        <f>IF(OR(V803="",$G803=""),"",MAX($AJ$7:$AN802,$AJ803:AJ803)+1)</f>
        <v/>
      </c>
      <c r="AL803" s="85" t="str">
        <f>IF(OR(X803="",$G803=""),"",MAX($AJ$7:$AN802,$AJ803:AK803)+1)</f>
        <v/>
      </c>
      <c r="AM803" s="85" t="str">
        <f>IF(OR(Z803="",$G803=""),"",MAX($AJ$7:$AN802,$AJ803:AL803)+1)</f>
        <v/>
      </c>
      <c r="AN803" s="85" t="str">
        <f>IF(OR(AB803="",$G803=""),"",MAX($AJ$7:$AN802,$AJ803:AM803)+1)</f>
        <v/>
      </c>
      <c r="AP803" s="85" t="str">
        <f>IF($G803="","",MAX($AP$7:$AP802)+1)</f>
        <v/>
      </c>
      <c r="AQ803" s="85" t="str">
        <f>IF($G803="","",IF($Q803="","",RANK($Q803,$Q$8:$Q$1000,1)+COUNTIFS($Q$8:$Q803,$Q803)-1))</f>
        <v/>
      </c>
      <c r="AR803" s="85" t="str">
        <f>IF($G803="","",IF($AW803="","",RANK($AW803,$AW$8:$AW$1000,1)+COUNTIFS($AW$8:$AW803,$AW803)-1))</f>
        <v/>
      </c>
      <c r="AS803" s="85" t="str">
        <f>IF($G803="","",IF($AX803="","",RANK($AX803,$AX$8:$AX$1000,1)+COUNTIFS($AX$8:$AX803,$AX803)-1))</f>
        <v/>
      </c>
      <c r="AU803" s="85" t="str">
        <f t="shared" si="51"/>
        <v/>
      </c>
      <c r="AW803" s="209" t="str">
        <f t="shared" ca="1" si="49"/>
        <v/>
      </c>
      <c r="AX803" s="209" t="str">
        <f t="shared" ca="1" si="52"/>
        <v/>
      </c>
    </row>
    <row r="804" spans="1:50">
      <c r="A804" s="20" t="str">
        <f>IF('יעדים משרדיים ותקשובים'!$E$7="","",'יעדים משרדיים ותקשובים'!$E$7)</f>
        <v>משרד ראש הממשלה</v>
      </c>
      <c r="B804" s="20" t="str">
        <f>IF('יעדים משרדיים ותקשובים'!$I$9="","",'יעדים משרדיים ותקשובים'!$I$9)</f>
        <v>pmo</v>
      </c>
      <c r="C804" s="26">
        <f>ROWS($C$7:$C803)</f>
        <v>797</v>
      </c>
      <c r="D804" s="26" t="str">
        <f>IF(E804="","",INDEX('פעילויות המשרד'!$D$8:$D$150,MATCH(E804,'פעילויות המשרד'!$E$8:$E$150,0)))</f>
        <v/>
      </c>
      <c r="E804" s="17"/>
      <c r="F804" s="26" t="str">
        <f>IF(G804="","",COUNTIFS($D$8:$D804,$D804))</f>
        <v/>
      </c>
      <c r="G804" s="344" t="str">
        <f>IF(OR($E804="",$H804=""),"",IFERROR(CONCATENATE($D804,".",COUNTIFS($D$8:$D804,$D804)),"טעות בהזנה"))</f>
        <v/>
      </c>
      <c r="H804" s="99"/>
      <c r="I804" s="275" t="str">
        <f>IF($E804="","",IF($D804="","",INDEX('פעילויות המשרד'!G:G,MATCH($D804,'פעילויות המשרד'!$D:$D,0))))</f>
        <v/>
      </c>
      <c r="J804" s="275" t="str">
        <f>IF($E804="","",IF($D804="","",INDEX('פעילויות המשרד'!H:H,MATCH($D804,'פעילויות המשרד'!$D:$D,0))))</f>
        <v/>
      </c>
      <c r="K804" s="275" t="str">
        <f>IF($E804="","",IF($D804="","",INDEX('פעילויות המשרד'!K:K,MATCH($D804,'פעילויות המשרד'!$D:$D,0))))</f>
        <v/>
      </c>
      <c r="L804" s="275" t="str">
        <f>IF($E804="","",IF($D804="","",INDEX('פעילויות המשרד'!L:L,MATCH($D804,'פעילויות המשרד'!$D:$D,0))))</f>
        <v/>
      </c>
      <c r="M804" s="275" t="str">
        <f>IF($E804="","",IF($D804="","",INDEX('פעילויות המשרד'!X:X,MATCH($D804,'פעילויות המשרד'!$D:$D,0))))</f>
        <v/>
      </c>
      <c r="N804" s="102"/>
      <c r="O804" s="102"/>
      <c r="P804" s="100"/>
      <c r="Q804" s="100"/>
      <c r="R804" s="98"/>
      <c r="S804" s="101"/>
      <c r="T804" s="99"/>
      <c r="U804" s="103"/>
      <c r="V804" s="99"/>
      <c r="W804" s="103"/>
      <c r="X804" s="99"/>
      <c r="Y804" s="103"/>
      <c r="Z804" s="99"/>
      <c r="AA804" s="103"/>
      <c r="AB804" s="99"/>
      <c r="AC804" s="103"/>
      <c r="AD804" s="121" t="str">
        <f t="shared" si="50"/>
        <v/>
      </c>
      <c r="AE804" s="17"/>
      <c r="AI804" s="26">
        <f>ROWS($AI$7:$AI803)</f>
        <v>797</v>
      </c>
      <c r="AJ804" s="85" t="str">
        <f>IF(OR($T804="",$G804=""),"",MAX($AJ$7:$AN803)+1)</f>
        <v/>
      </c>
      <c r="AK804" s="85" t="str">
        <f>IF(OR(V804="",$G804=""),"",MAX($AJ$7:$AN803,$AJ804:AJ804)+1)</f>
        <v/>
      </c>
      <c r="AL804" s="85" t="str">
        <f>IF(OR(X804="",$G804=""),"",MAX($AJ$7:$AN803,$AJ804:AK804)+1)</f>
        <v/>
      </c>
      <c r="AM804" s="85" t="str">
        <f>IF(OR(Z804="",$G804=""),"",MAX($AJ$7:$AN803,$AJ804:AL804)+1)</f>
        <v/>
      </c>
      <c r="AN804" s="85" t="str">
        <f>IF(OR(AB804="",$G804=""),"",MAX($AJ$7:$AN803,$AJ804:AM804)+1)</f>
        <v/>
      </c>
      <c r="AP804" s="85" t="str">
        <f>IF($G804="","",MAX($AP$7:$AP803)+1)</f>
        <v/>
      </c>
      <c r="AQ804" s="85" t="str">
        <f>IF($G804="","",IF($Q804="","",RANK($Q804,$Q$8:$Q$1000,1)+COUNTIFS($Q$8:$Q804,$Q804)-1))</f>
        <v/>
      </c>
      <c r="AR804" s="85" t="str">
        <f>IF($G804="","",IF($AW804="","",RANK($AW804,$AW$8:$AW$1000,1)+COUNTIFS($AW$8:$AW804,$AW804)-1))</f>
        <v/>
      </c>
      <c r="AS804" s="85" t="str">
        <f>IF($G804="","",IF($AX804="","",RANK($AX804,$AX$8:$AX$1000,1)+COUNTIFS($AX$8:$AX804,$AX804)-1))</f>
        <v/>
      </c>
      <c r="AU804" s="85" t="str">
        <f t="shared" si="51"/>
        <v/>
      </c>
      <c r="AW804" s="209" t="str">
        <f t="shared" ca="1" si="49"/>
        <v/>
      </c>
      <c r="AX804" s="209" t="str">
        <f t="shared" ca="1" si="52"/>
        <v/>
      </c>
    </row>
    <row r="805" spans="1:50">
      <c r="A805" s="20" t="str">
        <f>IF('יעדים משרדיים ותקשובים'!$E$7="","",'יעדים משרדיים ותקשובים'!$E$7)</f>
        <v>משרד ראש הממשלה</v>
      </c>
      <c r="B805" s="20" t="str">
        <f>IF('יעדים משרדיים ותקשובים'!$I$9="","",'יעדים משרדיים ותקשובים'!$I$9)</f>
        <v>pmo</v>
      </c>
      <c r="C805" s="26">
        <f>ROWS($C$7:$C804)</f>
        <v>798</v>
      </c>
      <c r="D805" s="26" t="str">
        <f>IF(E805="","",INDEX('פעילויות המשרד'!$D$8:$D$150,MATCH(E805,'פעילויות המשרד'!$E$8:$E$150,0)))</f>
        <v/>
      </c>
      <c r="E805" s="17"/>
      <c r="F805" s="26" t="str">
        <f>IF(G805="","",COUNTIFS($D$8:$D805,$D805))</f>
        <v/>
      </c>
      <c r="G805" s="344" t="str">
        <f>IF(OR($E805="",$H805=""),"",IFERROR(CONCATENATE($D805,".",COUNTIFS($D$8:$D805,$D805)),"טעות בהזנה"))</f>
        <v/>
      </c>
      <c r="H805" s="99"/>
      <c r="I805" s="275" t="str">
        <f>IF($E805="","",IF($D805="","",INDEX('פעילויות המשרד'!G:G,MATCH($D805,'פעילויות המשרד'!$D:$D,0))))</f>
        <v/>
      </c>
      <c r="J805" s="275" t="str">
        <f>IF($E805="","",IF($D805="","",INDEX('פעילויות המשרד'!H:H,MATCH($D805,'פעילויות המשרד'!$D:$D,0))))</f>
        <v/>
      </c>
      <c r="K805" s="275" t="str">
        <f>IF($E805="","",IF($D805="","",INDEX('פעילויות המשרד'!K:K,MATCH($D805,'פעילויות המשרד'!$D:$D,0))))</f>
        <v/>
      </c>
      <c r="L805" s="275" t="str">
        <f>IF($E805="","",IF($D805="","",INDEX('פעילויות המשרד'!L:L,MATCH($D805,'פעילויות המשרד'!$D:$D,0))))</f>
        <v/>
      </c>
      <c r="M805" s="275" t="str">
        <f>IF($E805="","",IF($D805="","",INDEX('פעילויות המשרד'!X:X,MATCH($D805,'פעילויות המשרד'!$D:$D,0))))</f>
        <v/>
      </c>
      <c r="N805" s="102"/>
      <c r="O805" s="102"/>
      <c r="P805" s="100"/>
      <c r="Q805" s="100"/>
      <c r="R805" s="98"/>
      <c r="S805" s="101"/>
      <c r="T805" s="99"/>
      <c r="U805" s="103"/>
      <c r="V805" s="99"/>
      <c r="W805" s="103"/>
      <c r="X805" s="99"/>
      <c r="Y805" s="103"/>
      <c r="Z805" s="99"/>
      <c r="AA805" s="103"/>
      <c r="AB805" s="99"/>
      <c r="AC805" s="103"/>
      <c r="AD805" s="121" t="str">
        <f t="shared" si="50"/>
        <v/>
      </c>
      <c r="AE805" s="17"/>
      <c r="AI805" s="26">
        <f>ROWS($AI$7:$AI804)</f>
        <v>798</v>
      </c>
      <c r="AJ805" s="85" t="str">
        <f>IF(OR($T805="",$G805=""),"",MAX($AJ$7:$AN804)+1)</f>
        <v/>
      </c>
      <c r="AK805" s="85" t="str">
        <f>IF(OR(V805="",$G805=""),"",MAX($AJ$7:$AN804,$AJ805:AJ805)+1)</f>
        <v/>
      </c>
      <c r="AL805" s="85" t="str">
        <f>IF(OR(X805="",$G805=""),"",MAX($AJ$7:$AN804,$AJ805:AK805)+1)</f>
        <v/>
      </c>
      <c r="AM805" s="85" t="str">
        <f>IF(OR(Z805="",$G805=""),"",MAX($AJ$7:$AN804,$AJ805:AL805)+1)</f>
        <v/>
      </c>
      <c r="AN805" s="85" t="str">
        <f>IF(OR(AB805="",$G805=""),"",MAX($AJ$7:$AN804,$AJ805:AM805)+1)</f>
        <v/>
      </c>
      <c r="AP805" s="85" t="str">
        <f>IF($G805="","",MAX($AP$7:$AP804)+1)</f>
        <v/>
      </c>
      <c r="AQ805" s="85" t="str">
        <f>IF($G805="","",IF($Q805="","",RANK($Q805,$Q$8:$Q$1000,1)+COUNTIFS($Q$8:$Q805,$Q805)-1))</f>
        <v/>
      </c>
      <c r="AR805" s="85" t="str">
        <f>IF($G805="","",IF($AW805="","",RANK($AW805,$AW$8:$AW$1000,1)+COUNTIFS($AW$8:$AW805,$AW805)-1))</f>
        <v/>
      </c>
      <c r="AS805" s="85" t="str">
        <f>IF($G805="","",IF($AX805="","",RANK($AX805,$AX$8:$AX$1000,1)+COUNTIFS($AX$8:$AX805,$AX805)-1))</f>
        <v/>
      </c>
      <c r="AU805" s="85" t="str">
        <f t="shared" si="51"/>
        <v/>
      </c>
      <c r="AW805" s="209" t="str">
        <f t="shared" ca="1" si="49"/>
        <v/>
      </c>
      <c r="AX805" s="209" t="str">
        <f t="shared" ca="1" si="52"/>
        <v/>
      </c>
    </row>
    <row r="806" spans="1:50">
      <c r="A806" s="20" t="str">
        <f>IF('יעדים משרדיים ותקשובים'!$E$7="","",'יעדים משרדיים ותקשובים'!$E$7)</f>
        <v>משרד ראש הממשלה</v>
      </c>
      <c r="B806" s="20" t="str">
        <f>IF('יעדים משרדיים ותקשובים'!$I$9="","",'יעדים משרדיים ותקשובים'!$I$9)</f>
        <v>pmo</v>
      </c>
      <c r="C806" s="26">
        <f>ROWS($C$7:$C805)</f>
        <v>799</v>
      </c>
      <c r="D806" s="26" t="str">
        <f>IF(E806="","",INDEX('פעילויות המשרד'!$D$8:$D$150,MATCH(E806,'פעילויות המשרד'!$E$8:$E$150,0)))</f>
        <v/>
      </c>
      <c r="E806" s="17"/>
      <c r="F806" s="26" t="str">
        <f>IF(G806="","",COUNTIFS($D$8:$D806,$D806))</f>
        <v/>
      </c>
      <c r="G806" s="344" t="str">
        <f>IF(OR($E806="",$H806=""),"",IFERROR(CONCATENATE($D806,".",COUNTIFS($D$8:$D806,$D806)),"טעות בהזנה"))</f>
        <v/>
      </c>
      <c r="H806" s="99"/>
      <c r="I806" s="275" t="str">
        <f>IF($E806="","",IF($D806="","",INDEX('פעילויות המשרד'!G:G,MATCH($D806,'פעילויות המשרד'!$D:$D,0))))</f>
        <v/>
      </c>
      <c r="J806" s="275" t="str">
        <f>IF($E806="","",IF($D806="","",INDEX('פעילויות המשרד'!H:H,MATCH($D806,'פעילויות המשרד'!$D:$D,0))))</f>
        <v/>
      </c>
      <c r="K806" s="275" t="str">
        <f>IF($E806="","",IF($D806="","",INDEX('פעילויות המשרד'!K:K,MATCH($D806,'פעילויות המשרד'!$D:$D,0))))</f>
        <v/>
      </c>
      <c r="L806" s="275" t="str">
        <f>IF($E806="","",IF($D806="","",INDEX('פעילויות המשרד'!L:L,MATCH($D806,'פעילויות המשרד'!$D:$D,0))))</f>
        <v/>
      </c>
      <c r="M806" s="275" t="str">
        <f>IF($E806="","",IF($D806="","",INDEX('פעילויות המשרד'!X:X,MATCH($D806,'פעילויות המשרד'!$D:$D,0))))</f>
        <v/>
      </c>
      <c r="N806" s="102"/>
      <c r="O806" s="102"/>
      <c r="P806" s="100"/>
      <c r="Q806" s="100"/>
      <c r="R806" s="98"/>
      <c r="S806" s="101"/>
      <c r="T806" s="99"/>
      <c r="U806" s="103"/>
      <c r="V806" s="99"/>
      <c r="W806" s="103"/>
      <c r="X806" s="99"/>
      <c r="Y806" s="103"/>
      <c r="Z806" s="99"/>
      <c r="AA806" s="103"/>
      <c r="AB806" s="99"/>
      <c r="AC806" s="103"/>
      <c r="AD806" s="121" t="str">
        <f t="shared" si="50"/>
        <v/>
      </c>
      <c r="AE806" s="17"/>
      <c r="AI806" s="26">
        <f>ROWS($AI$7:$AI805)</f>
        <v>799</v>
      </c>
      <c r="AJ806" s="85" t="str">
        <f>IF(OR($T806="",$G806=""),"",MAX($AJ$7:$AN805)+1)</f>
        <v/>
      </c>
      <c r="AK806" s="85" t="str">
        <f>IF(OR(V806="",$G806=""),"",MAX($AJ$7:$AN805,$AJ806:AJ806)+1)</f>
        <v/>
      </c>
      <c r="AL806" s="85" t="str">
        <f>IF(OR(X806="",$G806=""),"",MAX($AJ$7:$AN805,$AJ806:AK806)+1)</f>
        <v/>
      </c>
      <c r="AM806" s="85" t="str">
        <f>IF(OR(Z806="",$G806=""),"",MAX($AJ$7:$AN805,$AJ806:AL806)+1)</f>
        <v/>
      </c>
      <c r="AN806" s="85" t="str">
        <f>IF(OR(AB806="",$G806=""),"",MAX($AJ$7:$AN805,$AJ806:AM806)+1)</f>
        <v/>
      </c>
      <c r="AP806" s="85" t="str">
        <f>IF($G806="","",MAX($AP$7:$AP805)+1)</f>
        <v/>
      </c>
      <c r="AQ806" s="85" t="str">
        <f>IF($G806="","",IF($Q806="","",RANK($Q806,$Q$8:$Q$1000,1)+COUNTIFS($Q$8:$Q806,$Q806)-1))</f>
        <v/>
      </c>
      <c r="AR806" s="85" t="str">
        <f>IF($G806="","",IF($AW806="","",RANK($AW806,$AW$8:$AW$1000,1)+COUNTIFS($AW$8:$AW806,$AW806)-1))</f>
        <v/>
      </c>
      <c r="AS806" s="85" t="str">
        <f>IF($G806="","",IF($AX806="","",RANK($AX806,$AX$8:$AX$1000,1)+COUNTIFS($AX$8:$AX806,$AX806)-1))</f>
        <v/>
      </c>
      <c r="AU806" s="85" t="str">
        <f t="shared" si="51"/>
        <v/>
      </c>
      <c r="AW806" s="209" t="str">
        <f t="shared" ca="1" si="49"/>
        <v/>
      </c>
      <c r="AX806" s="209" t="str">
        <f t="shared" ca="1" si="52"/>
        <v/>
      </c>
    </row>
    <row r="807" spans="1:50">
      <c r="A807" s="20" t="str">
        <f>IF('יעדים משרדיים ותקשובים'!$E$7="","",'יעדים משרדיים ותקשובים'!$E$7)</f>
        <v>משרד ראש הממשלה</v>
      </c>
      <c r="B807" s="20" t="str">
        <f>IF('יעדים משרדיים ותקשובים'!$I$9="","",'יעדים משרדיים ותקשובים'!$I$9)</f>
        <v>pmo</v>
      </c>
      <c r="C807" s="26">
        <f>ROWS($C$7:$C806)</f>
        <v>800</v>
      </c>
      <c r="D807" s="26" t="str">
        <f>IF(E807="","",INDEX('פעילויות המשרד'!$D$8:$D$150,MATCH(E807,'פעילויות המשרד'!$E$8:$E$150,0)))</f>
        <v/>
      </c>
      <c r="E807" s="17"/>
      <c r="F807" s="26" t="str">
        <f>IF(G807="","",COUNTIFS($D$8:$D807,$D807))</f>
        <v/>
      </c>
      <c r="G807" s="344" t="str">
        <f>IF(OR($E807="",$H807=""),"",IFERROR(CONCATENATE($D807,".",COUNTIFS($D$8:$D807,$D807)),"טעות בהזנה"))</f>
        <v/>
      </c>
      <c r="H807" s="99"/>
      <c r="I807" s="275" t="str">
        <f>IF($E807="","",IF($D807="","",INDEX('פעילויות המשרד'!G:G,MATCH($D807,'פעילויות המשרד'!$D:$D,0))))</f>
        <v/>
      </c>
      <c r="J807" s="275" t="str">
        <f>IF($E807="","",IF($D807="","",INDEX('פעילויות המשרד'!H:H,MATCH($D807,'פעילויות המשרד'!$D:$D,0))))</f>
        <v/>
      </c>
      <c r="K807" s="275" t="str">
        <f>IF($E807="","",IF($D807="","",INDEX('פעילויות המשרד'!K:K,MATCH($D807,'פעילויות המשרד'!$D:$D,0))))</f>
        <v/>
      </c>
      <c r="L807" s="275" t="str">
        <f>IF($E807="","",IF($D807="","",INDEX('פעילויות המשרד'!L:L,MATCH($D807,'פעילויות המשרד'!$D:$D,0))))</f>
        <v/>
      </c>
      <c r="M807" s="275" t="str">
        <f>IF($E807="","",IF($D807="","",INDEX('פעילויות המשרד'!X:X,MATCH($D807,'פעילויות המשרד'!$D:$D,0))))</f>
        <v/>
      </c>
      <c r="N807" s="102"/>
      <c r="O807" s="102"/>
      <c r="P807" s="100"/>
      <c r="Q807" s="100"/>
      <c r="R807" s="98"/>
      <c r="S807" s="101"/>
      <c r="T807" s="99"/>
      <c r="U807" s="103"/>
      <c r="V807" s="99"/>
      <c r="W807" s="103"/>
      <c r="X807" s="99"/>
      <c r="Y807" s="103"/>
      <c r="Z807" s="99"/>
      <c r="AA807" s="103"/>
      <c r="AB807" s="99"/>
      <c r="AC807" s="103"/>
      <c r="AD807" s="121" t="str">
        <f t="shared" si="50"/>
        <v/>
      </c>
      <c r="AE807" s="17"/>
      <c r="AI807" s="26">
        <f>ROWS($AI$7:$AI806)</f>
        <v>800</v>
      </c>
      <c r="AJ807" s="85" t="str">
        <f>IF(OR($T807="",$G807=""),"",MAX($AJ$7:$AN806)+1)</f>
        <v/>
      </c>
      <c r="AK807" s="85" t="str">
        <f>IF(OR(V807="",$G807=""),"",MAX($AJ$7:$AN806,$AJ807:AJ807)+1)</f>
        <v/>
      </c>
      <c r="AL807" s="85" t="str">
        <f>IF(OR(X807="",$G807=""),"",MAX($AJ$7:$AN806,$AJ807:AK807)+1)</f>
        <v/>
      </c>
      <c r="AM807" s="85" t="str">
        <f>IF(OR(Z807="",$G807=""),"",MAX($AJ$7:$AN806,$AJ807:AL807)+1)</f>
        <v/>
      </c>
      <c r="AN807" s="85" t="str">
        <f>IF(OR(AB807="",$G807=""),"",MAX($AJ$7:$AN806,$AJ807:AM807)+1)</f>
        <v/>
      </c>
      <c r="AP807" s="85" t="str">
        <f>IF($G807="","",MAX($AP$7:$AP806)+1)</f>
        <v/>
      </c>
      <c r="AQ807" s="85" t="str">
        <f>IF($G807="","",IF($Q807="","",RANK($Q807,$Q$8:$Q$1000,1)+COUNTIFS($Q$8:$Q807,$Q807)-1))</f>
        <v/>
      </c>
      <c r="AR807" s="85" t="str">
        <f>IF($G807="","",IF($AW807="","",RANK($AW807,$AW$8:$AW$1000,1)+COUNTIFS($AW$8:$AW807,$AW807)-1))</f>
        <v/>
      </c>
      <c r="AS807" s="85" t="str">
        <f>IF($G807="","",IF($AX807="","",RANK($AX807,$AX$8:$AX$1000,1)+COUNTIFS($AX$8:$AX807,$AX807)-1))</f>
        <v/>
      </c>
      <c r="AU807" s="85" t="str">
        <f t="shared" si="51"/>
        <v/>
      </c>
      <c r="AW807" s="209" t="str">
        <f t="shared" ca="1" si="49"/>
        <v/>
      </c>
      <c r="AX807" s="209" t="str">
        <f t="shared" ca="1" si="52"/>
        <v/>
      </c>
    </row>
    <row r="808" spans="1:50">
      <c r="A808" s="20" t="str">
        <f>IF('יעדים משרדיים ותקשובים'!$E$7="","",'יעדים משרדיים ותקשובים'!$E$7)</f>
        <v>משרד ראש הממשלה</v>
      </c>
      <c r="B808" s="20" t="str">
        <f>IF('יעדים משרדיים ותקשובים'!$I$9="","",'יעדים משרדיים ותקשובים'!$I$9)</f>
        <v>pmo</v>
      </c>
      <c r="C808" s="26">
        <f>ROWS($C$7:$C807)</f>
        <v>801</v>
      </c>
      <c r="D808" s="26" t="str">
        <f>IF(E808="","",INDEX('פעילויות המשרד'!$D$8:$D$150,MATCH(E808,'פעילויות המשרד'!$E$8:$E$150,0)))</f>
        <v/>
      </c>
      <c r="E808" s="17"/>
      <c r="F808" s="26" t="str">
        <f>IF(G808="","",COUNTIFS($D$8:$D808,$D808))</f>
        <v/>
      </c>
      <c r="G808" s="344" t="str">
        <f>IF(OR($E808="",$H808=""),"",IFERROR(CONCATENATE($D808,".",COUNTIFS($D$8:$D808,$D808)),"טעות בהזנה"))</f>
        <v/>
      </c>
      <c r="H808" s="99"/>
      <c r="I808" s="275" t="str">
        <f>IF($E808="","",IF($D808="","",INDEX('פעילויות המשרד'!G:G,MATCH($D808,'פעילויות המשרד'!$D:$D,0))))</f>
        <v/>
      </c>
      <c r="J808" s="275" t="str">
        <f>IF($E808="","",IF($D808="","",INDEX('פעילויות המשרד'!H:H,MATCH($D808,'פעילויות המשרד'!$D:$D,0))))</f>
        <v/>
      </c>
      <c r="K808" s="275" t="str">
        <f>IF($E808="","",IF($D808="","",INDEX('פעילויות המשרד'!K:K,MATCH($D808,'פעילויות המשרד'!$D:$D,0))))</f>
        <v/>
      </c>
      <c r="L808" s="275" t="str">
        <f>IF($E808="","",IF($D808="","",INDEX('פעילויות המשרד'!L:L,MATCH($D808,'פעילויות המשרד'!$D:$D,0))))</f>
        <v/>
      </c>
      <c r="M808" s="275" t="str">
        <f>IF($E808="","",IF($D808="","",INDEX('פעילויות המשרד'!X:X,MATCH($D808,'פעילויות המשרד'!$D:$D,0))))</f>
        <v/>
      </c>
      <c r="N808" s="99"/>
      <c r="O808" s="99"/>
      <c r="P808" s="100"/>
      <c r="Q808" s="100"/>
      <c r="R808" s="98"/>
      <c r="S808" s="101"/>
      <c r="T808" s="99"/>
      <c r="U808" s="103"/>
      <c r="V808" s="99"/>
      <c r="W808" s="103"/>
      <c r="X808" s="99"/>
      <c r="Y808" s="103"/>
      <c r="Z808" s="99"/>
      <c r="AA808" s="103"/>
      <c r="AB808" s="99"/>
      <c r="AC808" s="103"/>
      <c r="AD808" s="121" t="str">
        <f t="shared" si="50"/>
        <v/>
      </c>
      <c r="AE808" s="92"/>
      <c r="AI808" s="26">
        <f>ROWS($AI$7:$AI807)</f>
        <v>801</v>
      </c>
      <c r="AJ808" s="85" t="str">
        <f>IF(OR($T808="",$G808=""),"",MAX($AJ$7:$AN807)+1)</f>
        <v/>
      </c>
      <c r="AK808" s="85" t="str">
        <f>IF(OR(V808="",$G808=""),"",MAX($AJ$7:$AN807,$AJ808:AJ808)+1)</f>
        <v/>
      </c>
      <c r="AL808" s="85" t="str">
        <f>IF(OR(X808="",$G808=""),"",MAX($AJ$7:$AN807,$AJ808:AK808)+1)</f>
        <v/>
      </c>
      <c r="AM808" s="85" t="str">
        <f>IF(OR(Z808="",$G808=""),"",MAX($AJ$7:$AN807,$AJ808:AL808)+1)</f>
        <v/>
      </c>
      <c r="AN808" s="85" t="str">
        <f>IF(OR(AB808="",$G808=""),"",MAX($AJ$7:$AN807,$AJ808:AM808)+1)</f>
        <v/>
      </c>
      <c r="AP808" s="85" t="str">
        <f>IF($G808="","",MAX($AP$7:$AP807)+1)</f>
        <v/>
      </c>
      <c r="AQ808" s="85" t="str">
        <f>IF($G808="","",IF($Q808="","",RANK($Q808,$Q$8:$Q$1000,1)+COUNTIFS($Q$8:$Q808,$Q808)-1))</f>
        <v/>
      </c>
      <c r="AR808" s="85" t="str">
        <f>IF($G808="","",IF($AW808="","",RANK($AW808,$AW$8:$AW$1000,1)+COUNTIFS($AW$8:$AW808,$AW808)-1))</f>
        <v/>
      </c>
      <c r="AS808" s="85" t="str">
        <f>IF($G808="","",IF($AX808="","",RANK($AX808,$AX$8:$AX$1000,1)+COUNTIFS($AX$8:$AX808,$AX808)-1))</f>
        <v/>
      </c>
      <c r="AU808" s="85" t="str">
        <f t="shared" si="51"/>
        <v/>
      </c>
      <c r="AW808" s="209" t="str">
        <f ca="1">IF($G808="","",IF($Q808="","",IF(AND($S808&lt;1,$Q808&lt;TODAY()),$Q808,"")))</f>
        <v/>
      </c>
      <c r="AX808" s="209" t="str">
        <f t="shared" ca="1" si="52"/>
        <v/>
      </c>
    </row>
    <row r="809" spans="1:50">
      <c r="A809" s="20" t="str">
        <f>IF('יעדים משרדיים ותקשובים'!$E$7="","",'יעדים משרדיים ותקשובים'!$E$7)</f>
        <v>משרד ראש הממשלה</v>
      </c>
      <c r="B809" s="20" t="str">
        <f>IF('יעדים משרדיים ותקשובים'!$I$9="","",'יעדים משרדיים ותקשובים'!$I$9)</f>
        <v>pmo</v>
      </c>
      <c r="C809" s="26">
        <f>ROWS($C$7:$C808)</f>
        <v>802</v>
      </c>
      <c r="D809" s="26" t="str">
        <f>IF(E809="","",INDEX('פעילויות המשרד'!$D$8:$D$150,MATCH(E809,'פעילויות המשרד'!$E$8:$E$150,0)))</f>
        <v/>
      </c>
      <c r="E809" s="17"/>
      <c r="F809" s="26" t="str">
        <f>IF(G809="","",COUNTIFS($D$8:$D809,$D809))</f>
        <v/>
      </c>
      <c r="G809" s="344" t="str">
        <f>IF(OR($E809="",$H809=""),"",IFERROR(CONCATENATE($D809,".",COUNTIFS($D$8:$D809,$D809)),"טעות בהזנה"))</f>
        <v/>
      </c>
      <c r="H809" s="99"/>
      <c r="I809" s="275" t="str">
        <f>IF($E809="","",IF($D809="","",INDEX('פעילויות המשרד'!G:G,MATCH($D809,'פעילויות המשרד'!$D:$D,0))))</f>
        <v/>
      </c>
      <c r="J809" s="275" t="str">
        <f>IF($E809="","",IF($D809="","",INDEX('פעילויות המשרד'!H:H,MATCH($D809,'פעילויות המשרד'!$D:$D,0))))</f>
        <v/>
      </c>
      <c r="K809" s="275" t="str">
        <f>IF($E809="","",IF($D809="","",INDEX('פעילויות המשרד'!K:K,MATCH($D809,'פעילויות המשרד'!$D:$D,0))))</f>
        <v/>
      </c>
      <c r="L809" s="275" t="str">
        <f>IF($E809="","",IF($D809="","",INDEX('פעילויות המשרד'!L:L,MATCH($D809,'פעילויות המשרד'!$D:$D,0))))</f>
        <v/>
      </c>
      <c r="M809" s="275" t="str">
        <f>IF($E809="","",IF($D809="","",INDEX('פעילויות המשרד'!X:X,MATCH($D809,'פעילויות המשרד'!$D:$D,0))))</f>
        <v/>
      </c>
      <c r="N809" s="99"/>
      <c r="O809" s="99"/>
      <c r="P809" s="100"/>
      <c r="Q809" s="100"/>
      <c r="R809" s="98"/>
      <c r="S809" s="101"/>
      <c r="T809" s="99"/>
      <c r="U809" s="103"/>
      <c r="V809" s="99"/>
      <c r="W809" s="103"/>
      <c r="X809" s="99"/>
      <c r="Y809" s="103"/>
      <c r="Z809" s="99"/>
      <c r="AA809" s="103"/>
      <c r="AB809" s="99"/>
      <c r="AC809" s="103"/>
      <c r="AD809" s="121" t="str">
        <f t="shared" si="50"/>
        <v/>
      </c>
      <c r="AE809" s="92"/>
      <c r="AI809" s="26">
        <f>ROWS($AI$7:$AI808)</f>
        <v>802</v>
      </c>
      <c r="AJ809" s="85" t="str">
        <f>IF(OR($T809="",$G809=""),"",MAX($AJ$7:$AN808)+1)</f>
        <v/>
      </c>
      <c r="AK809" s="85" t="str">
        <f>IF(OR(V809="",$G809=""),"",MAX($AJ$7:$AN808,$AJ809:AJ809)+1)</f>
        <v/>
      </c>
      <c r="AL809" s="85" t="str">
        <f>IF(OR(X809="",$G809=""),"",MAX($AJ$7:$AN808,$AJ809:AK809)+1)</f>
        <v/>
      </c>
      <c r="AM809" s="85" t="str">
        <f>IF(OR(Z809="",$G809=""),"",MAX($AJ$7:$AN808,$AJ809:AL809)+1)</f>
        <v/>
      </c>
      <c r="AN809" s="85" t="str">
        <f>IF(OR(AB809="",$G809=""),"",MAX($AJ$7:$AN808,$AJ809:AM809)+1)</f>
        <v/>
      </c>
      <c r="AP809" s="85" t="str">
        <f>IF($G809="","",MAX($AP$7:$AP808)+1)</f>
        <v/>
      </c>
      <c r="AQ809" s="85" t="str">
        <f>IF($G809="","",IF($Q809="","",RANK($Q809,$Q$8:$Q$1000,1)+COUNTIFS($Q$8:$Q809,$Q809)-1))</f>
        <v/>
      </c>
      <c r="AR809" s="85" t="str">
        <f>IF($G809="","",IF($AW809="","",RANK($AW809,$AW$8:$AW$1000,1)+COUNTIFS($AW$8:$AW809,$AW809)-1))</f>
        <v/>
      </c>
      <c r="AS809" s="85" t="str">
        <f>IF($G809="","",IF($AX809="","",RANK($AX809,$AX$8:$AX$1000,1)+COUNTIFS($AX$8:$AX809,$AX809)-1))</f>
        <v/>
      </c>
      <c r="AU809" s="85" t="str">
        <f t="shared" si="51"/>
        <v/>
      </c>
      <c r="AW809" s="209" t="str">
        <f ca="1">IF($G809="","",IF($Q809="","",IF(AND($S809&lt;1,$Q809&lt;TODAY()),$Q809,"")))</f>
        <v/>
      </c>
      <c r="AX809" s="209" t="str">
        <f t="shared" ca="1" si="52"/>
        <v/>
      </c>
    </row>
    <row r="810" spans="1:50">
      <c r="A810" s="20" t="str">
        <f>IF('יעדים משרדיים ותקשובים'!$E$7="","",'יעדים משרדיים ותקשובים'!$E$7)</f>
        <v>משרד ראש הממשלה</v>
      </c>
      <c r="B810" s="20" t="str">
        <f>IF('יעדים משרדיים ותקשובים'!$I$9="","",'יעדים משרדיים ותקשובים'!$I$9)</f>
        <v>pmo</v>
      </c>
      <c r="C810" s="26">
        <f>ROWS($C$7:$C809)</f>
        <v>803</v>
      </c>
      <c r="D810" s="26" t="str">
        <f>IF(E810="","",INDEX('פעילויות המשרד'!$D$8:$D$150,MATCH(E810,'פעילויות המשרד'!$E$8:$E$150,0)))</f>
        <v/>
      </c>
      <c r="E810" s="17"/>
      <c r="F810" s="26" t="str">
        <f>IF(G810="","",COUNTIFS($D$8:$D810,$D810))</f>
        <v/>
      </c>
      <c r="G810" s="344" t="str">
        <f>IF(OR($E810="",$H810=""),"",IFERROR(CONCATENATE($D810,".",COUNTIFS($D$8:$D810,$D810)),"טעות בהזנה"))</f>
        <v/>
      </c>
      <c r="H810" s="99"/>
      <c r="I810" s="275" t="str">
        <f>IF($E810="","",IF($D810="","",INDEX('פעילויות המשרד'!G:G,MATCH($D810,'פעילויות המשרד'!$D:$D,0))))</f>
        <v/>
      </c>
      <c r="J810" s="275" t="str">
        <f>IF($E810="","",IF($D810="","",INDEX('פעילויות המשרד'!H:H,MATCH($D810,'פעילויות המשרד'!$D:$D,0))))</f>
        <v/>
      </c>
      <c r="K810" s="275" t="str">
        <f>IF($E810="","",IF($D810="","",INDEX('פעילויות המשרד'!K:K,MATCH($D810,'פעילויות המשרד'!$D:$D,0))))</f>
        <v/>
      </c>
      <c r="L810" s="275" t="str">
        <f>IF($E810="","",IF($D810="","",INDEX('פעילויות המשרד'!L:L,MATCH($D810,'פעילויות המשרד'!$D:$D,0))))</f>
        <v/>
      </c>
      <c r="M810" s="275" t="str">
        <f>IF($E810="","",IF($D810="","",INDEX('פעילויות המשרד'!X:X,MATCH($D810,'פעילויות המשרד'!$D:$D,0))))</f>
        <v/>
      </c>
      <c r="N810" s="99"/>
      <c r="O810" s="99"/>
      <c r="P810" s="100"/>
      <c r="Q810" s="100"/>
      <c r="R810" s="98"/>
      <c r="S810" s="101"/>
      <c r="T810" s="99"/>
      <c r="U810" s="103"/>
      <c r="V810" s="99"/>
      <c r="W810" s="103"/>
      <c r="X810" s="99"/>
      <c r="Y810" s="103"/>
      <c r="Z810" s="99"/>
      <c r="AA810" s="103"/>
      <c r="AB810" s="99"/>
      <c r="AC810" s="103"/>
      <c r="AD810" s="121" t="str">
        <f t="shared" si="50"/>
        <v/>
      </c>
      <c r="AE810" s="92"/>
      <c r="AI810" s="26">
        <f>ROWS($AI$7:$AI809)</f>
        <v>803</v>
      </c>
      <c r="AJ810" s="85" t="str">
        <f>IF(OR($T810="",$G810=""),"",MAX($AJ$7:$AN809)+1)</f>
        <v/>
      </c>
      <c r="AK810" s="85" t="str">
        <f>IF(OR(V810="",$G810=""),"",MAX($AJ$7:$AN809,$AJ810:AJ810)+1)</f>
        <v/>
      </c>
      <c r="AL810" s="85" t="str">
        <f>IF(OR(X810="",$G810=""),"",MAX($AJ$7:$AN809,$AJ810:AK810)+1)</f>
        <v/>
      </c>
      <c r="AM810" s="85" t="str">
        <f>IF(OR(Z810="",$G810=""),"",MAX($AJ$7:$AN809,$AJ810:AL810)+1)</f>
        <v/>
      </c>
      <c r="AN810" s="85" t="str">
        <f>IF(OR(AB810="",$G810=""),"",MAX($AJ$7:$AN809,$AJ810:AM810)+1)</f>
        <v/>
      </c>
      <c r="AP810" s="85" t="str">
        <f>IF($G810="","",MAX($AP$7:$AP809)+1)</f>
        <v/>
      </c>
      <c r="AQ810" s="85" t="str">
        <f>IF($G810="","",IF($Q810="","",RANK($Q810,$Q$8:$Q$1000,1)+COUNTIFS($Q$8:$Q810,$Q810)-1))</f>
        <v/>
      </c>
      <c r="AR810" s="85" t="str">
        <f>IF($G810="","",IF($AW810="","",RANK($AW810,$AW$8:$AW$1000,1)+COUNTIFS($AW$8:$AW810,$AW810)-1))</f>
        <v/>
      </c>
      <c r="AS810" s="85" t="str">
        <f>IF($G810="","",IF($AX810="","",RANK($AX810,$AX$8:$AX$1000,1)+COUNTIFS($AX$8:$AX810,$AX810)-1))</f>
        <v/>
      </c>
      <c r="AU810" s="85" t="str">
        <f t="shared" si="51"/>
        <v/>
      </c>
      <c r="AW810" s="209" t="str">
        <f ca="1">IF($G810="","",IF($Q810="","",IF(AND($S810&lt;1,$Q810&lt;TODAY()),$Q810,"")))</f>
        <v/>
      </c>
      <c r="AX810" s="209" t="str">
        <f t="shared" ca="1" si="52"/>
        <v/>
      </c>
    </row>
    <row r="811" spans="1:50">
      <c r="A811" s="20" t="str">
        <f>IF('יעדים משרדיים ותקשובים'!$E$7="","",'יעדים משרדיים ותקשובים'!$E$7)</f>
        <v>משרד ראש הממשלה</v>
      </c>
      <c r="B811" s="20" t="str">
        <f>IF('יעדים משרדיים ותקשובים'!$I$9="","",'יעדים משרדיים ותקשובים'!$I$9)</f>
        <v>pmo</v>
      </c>
      <c r="C811" s="26">
        <f>ROWS($C$7:$C810)</f>
        <v>804</v>
      </c>
      <c r="D811" s="26" t="str">
        <f>IF(E811="","",INDEX('פעילויות המשרד'!$D$8:$D$150,MATCH(E811,'פעילויות המשרד'!$E$8:$E$150,0)))</f>
        <v/>
      </c>
      <c r="E811" s="17"/>
      <c r="F811" s="26" t="str">
        <f>IF(G811="","",COUNTIFS($D$8:$D811,$D811))</f>
        <v/>
      </c>
      <c r="G811" s="344" t="str">
        <f>IF(OR($E811="",$H811=""),"",IFERROR(CONCATENATE($D811,".",COUNTIFS($D$8:$D811,$D811)),"טעות בהזנה"))</f>
        <v/>
      </c>
      <c r="H811" s="99"/>
      <c r="I811" s="275" t="str">
        <f>IF($E811="","",IF($D811="","",INDEX('פעילויות המשרד'!G:G,MATCH($D811,'פעילויות המשרד'!$D:$D,0))))</f>
        <v/>
      </c>
      <c r="J811" s="275" t="str">
        <f>IF($E811="","",IF($D811="","",INDEX('פעילויות המשרד'!H:H,MATCH($D811,'פעילויות המשרד'!$D:$D,0))))</f>
        <v/>
      </c>
      <c r="K811" s="275" t="str">
        <f>IF($E811="","",IF($D811="","",INDEX('פעילויות המשרד'!K:K,MATCH($D811,'פעילויות המשרד'!$D:$D,0))))</f>
        <v/>
      </c>
      <c r="L811" s="275" t="str">
        <f>IF($E811="","",IF($D811="","",INDEX('פעילויות המשרד'!L:L,MATCH($D811,'פעילויות המשרד'!$D:$D,0))))</f>
        <v/>
      </c>
      <c r="M811" s="275" t="str">
        <f>IF($E811="","",IF($D811="","",INDEX('פעילויות המשרד'!X:X,MATCH($D811,'פעילויות המשרד'!$D:$D,0))))</f>
        <v/>
      </c>
      <c r="N811" s="102"/>
      <c r="O811" s="102"/>
      <c r="P811" s="100"/>
      <c r="Q811" s="100"/>
      <c r="R811" s="98"/>
      <c r="S811" s="101"/>
      <c r="T811" s="99"/>
      <c r="U811" s="103"/>
      <c r="V811" s="99"/>
      <c r="W811" s="103"/>
      <c r="X811" s="99"/>
      <c r="Y811" s="103"/>
      <c r="Z811" s="99"/>
      <c r="AA811" s="103"/>
      <c r="AB811" s="99"/>
      <c r="AC811" s="103"/>
      <c r="AD811" s="121" t="str">
        <f t="shared" si="50"/>
        <v/>
      </c>
      <c r="AE811" s="17"/>
      <c r="AI811" s="26">
        <f>ROWS($AI$7:$AI810)</f>
        <v>804</v>
      </c>
      <c r="AJ811" s="85" t="str">
        <f>IF(OR($T811="",$G811=""),"",MAX($AJ$7:$AN810)+1)</f>
        <v/>
      </c>
      <c r="AK811" s="85" t="str">
        <f>IF(OR(V811="",$G811=""),"",MAX($AJ$7:$AN810,$AJ811:AJ811)+1)</f>
        <v/>
      </c>
      <c r="AL811" s="85" t="str">
        <f>IF(OR(X811="",$G811=""),"",MAX($AJ$7:$AN810,$AJ811:AK811)+1)</f>
        <v/>
      </c>
      <c r="AM811" s="85" t="str">
        <f>IF(OR(Z811="",$G811=""),"",MAX($AJ$7:$AN810,$AJ811:AL811)+1)</f>
        <v/>
      </c>
      <c r="AN811" s="85" t="str">
        <f>IF(OR(AB811="",$G811=""),"",MAX($AJ$7:$AN810,$AJ811:AM811)+1)</f>
        <v/>
      </c>
      <c r="AP811" s="85" t="str">
        <f>IF($G811="","",MAX($AP$7:$AP810)+1)</f>
        <v/>
      </c>
      <c r="AQ811" s="85" t="str">
        <f>IF($G811="","",IF($Q811="","",RANK($Q811,$Q$8:$Q$1000,1)+COUNTIFS($Q$8:$Q811,$Q811)-1))</f>
        <v/>
      </c>
      <c r="AR811" s="85" t="str">
        <f>IF($G811="","",IF($AW811="","",RANK($AW811,$AW$8:$AW$1000,1)+COUNTIFS($AW$8:$AW811,$AW811)-1))</f>
        <v/>
      </c>
      <c r="AS811" s="85" t="str">
        <f>IF($G811="","",IF($AX811="","",RANK($AX811,$AX$8:$AX$1000,1)+COUNTIFS($AX$8:$AX811,$AX811)-1))</f>
        <v/>
      </c>
      <c r="AU811" s="85" t="str">
        <f t="shared" si="51"/>
        <v/>
      </c>
      <c r="AW811" s="209" t="str">
        <f ca="1">IF($G811="","",IF($Q811="","",IF(AND($S811&lt;1,$Q811&lt;TODAY()),$Q811,"")))</f>
        <v/>
      </c>
      <c r="AX811" s="209" t="str">
        <f t="shared" ca="1" si="52"/>
        <v/>
      </c>
    </row>
    <row r="812" spans="1:50">
      <c r="A812" s="20" t="str">
        <f>IF('יעדים משרדיים ותקשובים'!$E$7="","",'יעדים משרדיים ותקשובים'!$E$7)</f>
        <v>משרד ראש הממשלה</v>
      </c>
      <c r="B812" s="20" t="str">
        <f>IF('יעדים משרדיים ותקשובים'!$I$9="","",'יעדים משרדיים ותקשובים'!$I$9)</f>
        <v>pmo</v>
      </c>
      <c r="C812" s="26">
        <f>ROWS($C$7:$C811)</f>
        <v>805</v>
      </c>
      <c r="D812" s="26" t="str">
        <f>IF(E812="","",INDEX('פעילויות המשרד'!$D$8:$D$150,MATCH(E812,'פעילויות המשרד'!$E$8:$E$150,0)))</f>
        <v/>
      </c>
      <c r="E812" s="17"/>
      <c r="F812" s="26" t="str">
        <f>IF(G812="","",COUNTIFS($D$8:$D812,$D812))</f>
        <v/>
      </c>
      <c r="G812" s="344" t="str">
        <f>IF(OR($E812="",$H812=""),"",IFERROR(CONCATENATE($D812,".",COUNTIFS($D$8:$D812,$D812)),"טעות בהזנה"))</f>
        <v/>
      </c>
      <c r="H812" s="99"/>
      <c r="I812" s="275" t="str">
        <f>IF($E812="","",IF($D812="","",INDEX('פעילויות המשרד'!G:G,MATCH($D812,'פעילויות המשרד'!$D:$D,0))))</f>
        <v/>
      </c>
      <c r="J812" s="275" t="str">
        <f>IF($E812="","",IF($D812="","",INDEX('פעילויות המשרד'!H:H,MATCH($D812,'פעילויות המשרד'!$D:$D,0))))</f>
        <v/>
      </c>
      <c r="K812" s="275" t="str">
        <f>IF($E812="","",IF($D812="","",INDEX('פעילויות המשרד'!K:K,MATCH($D812,'פעילויות המשרד'!$D:$D,0))))</f>
        <v/>
      </c>
      <c r="L812" s="275" t="str">
        <f>IF($E812="","",IF($D812="","",INDEX('פעילויות המשרד'!L:L,MATCH($D812,'פעילויות המשרד'!$D:$D,0))))</f>
        <v/>
      </c>
      <c r="M812" s="275" t="str">
        <f>IF($E812="","",IF($D812="","",INDEX('פעילויות המשרד'!X:X,MATCH($D812,'פעילויות המשרד'!$D:$D,0))))</f>
        <v/>
      </c>
      <c r="N812" s="102"/>
      <c r="O812" s="102"/>
      <c r="P812" s="100"/>
      <c r="Q812" s="100"/>
      <c r="R812" s="98"/>
      <c r="S812" s="101"/>
      <c r="T812" s="99"/>
      <c r="U812" s="103"/>
      <c r="V812" s="99"/>
      <c r="W812" s="103"/>
      <c r="X812" s="99"/>
      <c r="Y812" s="103"/>
      <c r="Z812" s="99"/>
      <c r="AA812" s="103"/>
      <c r="AB812" s="99"/>
      <c r="AC812" s="103"/>
      <c r="AD812" s="121" t="str">
        <f t="shared" si="50"/>
        <v/>
      </c>
      <c r="AE812" s="17"/>
      <c r="AI812" s="26">
        <f>ROWS($AI$7:$AI811)</f>
        <v>805</v>
      </c>
      <c r="AJ812" s="85" t="str">
        <f>IF(OR($T812="",$G812=""),"",MAX($AJ$7:$AN811)+1)</f>
        <v/>
      </c>
      <c r="AK812" s="85" t="str">
        <f>IF(OR(V812="",$G812=""),"",MAX($AJ$7:$AN811,$AJ812:AJ812)+1)</f>
        <v/>
      </c>
      <c r="AL812" s="85" t="str">
        <f>IF(OR(X812="",$G812=""),"",MAX($AJ$7:$AN811,$AJ812:AK812)+1)</f>
        <v/>
      </c>
      <c r="AM812" s="85" t="str">
        <f>IF(OR(Z812="",$G812=""),"",MAX($AJ$7:$AN811,$AJ812:AL812)+1)</f>
        <v/>
      </c>
      <c r="AN812" s="85" t="str">
        <f>IF(OR(AB812="",$G812=""),"",MAX($AJ$7:$AN811,$AJ812:AM812)+1)</f>
        <v/>
      </c>
      <c r="AP812" s="85" t="str">
        <f>IF($G812="","",MAX($AP$7:$AP811)+1)</f>
        <v/>
      </c>
      <c r="AQ812" s="85" t="str">
        <f>IF($G812="","",IF($Q812="","",RANK($Q812,$Q$8:$Q$1000,1)+COUNTIFS($Q$8:$Q812,$Q812)-1))</f>
        <v/>
      </c>
      <c r="AR812" s="85" t="str">
        <f>IF($G812="","",IF($AW812="","",RANK($AW812,$AW$8:$AW$1000,1)+COUNTIFS($AW$8:$AW812,$AW812)-1))</f>
        <v/>
      </c>
      <c r="AS812" s="85" t="str">
        <f>IF($G812="","",IF($AX812="","",RANK($AX812,$AX$8:$AX$1000,1)+COUNTIFS($AX$8:$AX812,$AX812)-1))</f>
        <v/>
      </c>
      <c r="AU812" s="85" t="str">
        <f t="shared" si="51"/>
        <v/>
      </c>
      <c r="AW812" s="209" t="str">
        <f ca="1">IF($G812="","",IF($Q812="","",IF(AND($S812&lt;1,$Q812&lt;TODAY()),$Q812,"")))</f>
        <v/>
      </c>
      <c r="AX812" s="209" t="str">
        <f t="shared" ca="1" si="52"/>
        <v/>
      </c>
    </row>
    <row r="813" spans="1:50">
      <c r="A813" s="20" t="str">
        <f>IF('יעדים משרדיים ותקשובים'!$E$7="","",'יעדים משרדיים ותקשובים'!$E$7)</f>
        <v>משרד ראש הממשלה</v>
      </c>
      <c r="B813" s="20" t="str">
        <f>IF('יעדים משרדיים ותקשובים'!$I$9="","",'יעדים משרדיים ותקשובים'!$I$9)</f>
        <v>pmo</v>
      </c>
      <c r="C813" s="26">
        <f>ROWS($C$7:$C812)</f>
        <v>806</v>
      </c>
      <c r="D813" s="26" t="str">
        <f>IF(E813="","",INDEX('פעילויות המשרד'!$D$8:$D$150,MATCH(E813,'פעילויות המשרד'!$E$8:$E$150,0)))</f>
        <v/>
      </c>
      <c r="E813" s="17"/>
      <c r="F813" s="26" t="str">
        <f>IF(G813="","",COUNTIFS($D$8:$D813,$D813))</f>
        <v/>
      </c>
      <c r="G813" s="344" t="str">
        <f>IF(OR($E813="",$H813=""),"",IFERROR(CONCATENATE($D813,".",COUNTIFS($D$8:$D813,$D813)),"טעות בהזנה"))</f>
        <v/>
      </c>
      <c r="H813" s="99"/>
      <c r="I813" s="275" t="str">
        <f>IF($E813="","",IF($D813="","",INDEX('פעילויות המשרד'!G:G,MATCH($D813,'פעילויות המשרד'!$D:$D,0))))</f>
        <v/>
      </c>
      <c r="J813" s="275" t="str">
        <f>IF($E813="","",IF($D813="","",INDEX('פעילויות המשרד'!H:H,MATCH($D813,'פעילויות המשרד'!$D:$D,0))))</f>
        <v/>
      </c>
      <c r="K813" s="275" t="str">
        <f>IF($E813="","",IF($D813="","",INDEX('פעילויות המשרד'!K:K,MATCH($D813,'פעילויות המשרד'!$D:$D,0))))</f>
        <v/>
      </c>
      <c r="L813" s="275" t="str">
        <f>IF($E813="","",IF($D813="","",INDEX('פעילויות המשרד'!L:L,MATCH($D813,'פעילויות המשרד'!$D:$D,0))))</f>
        <v/>
      </c>
      <c r="M813" s="275" t="str">
        <f>IF($E813="","",IF($D813="","",INDEX('פעילויות המשרד'!X:X,MATCH($D813,'פעילויות המשרד'!$D:$D,0))))</f>
        <v/>
      </c>
      <c r="N813" s="102"/>
      <c r="O813" s="102"/>
      <c r="P813" s="100"/>
      <c r="Q813" s="100"/>
      <c r="R813" s="98"/>
      <c r="S813" s="101"/>
      <c r="T813" s="99"/>
      <c r="U813" s="103"/>
      <c r="V813" s="99"/>
      <c r="W813" s="103"/>
      <c r="X813" s="99"/>
      <c r="Y813" s="103"/>
      <c r="Z813" s="99"/>
      <c r="AA813" s="103"/>
      <c r="AB813" s="99"/>
      <c r="AC813" s="103"/>
      <c r="AD813" s="121" t="str">
        <f t="shared" si="50"/>
        <v/>
      </c>
      <c r="AE813" s="17"/>
      <c r="AI813" s="26">
        <f>ROWS($AI$7:$AI812)</f>
        <v>806</v>
      </c>
      <c r="AJ813" s="85" t="str">
        <f>IF(OR($T813="",$G813=""),"",MAX($AJ$7:$AN812)+1)</f>
        <v/>
      </c>
      <c r="AK813" s="85" t="str">
        <f>IF(OR(V813="",$G813=""),"",MAX($AJ$7:$AN812,$AJ813:AJ813)+1)</f>
        <v/>
      </c>
      <c r="AL813" s="85" t="str">
        <f>IF(OR(X813="",$G813=""),"",MAX($AJ$7:$AN812,$AJ813:AK813)+1)</f>
        <v/>
      </c>
      <c r="AM813" s="85" t="str">
        <f>IF(OR(Z813="",$G813=""),"",MAX($AJ$7:$AN812,$AJ813:AL813)+1)</f>
        <v/>
      </c>
      <c r="AN813" s="85" t="str">
        <f>IF(OR(AB813="",$G813=""),"",MAX($AJ$7:$AN812,$AJ813:AM813)+1)</f>
        <v/>
      </c>
      <c r="AP813" s="85" t="str">
        <f>IF($G813="","",MAX($AP$7:$AP812)+1)</f>
        <v/>
      </c>
      <c r="AQ813" s="85" t="str">
        <f>IF($G813="","",IF($Q813="","",RANK($Q813,$Q$8:$Q$1000,1)+COUNTIFS($Q$8:$Q813,$Q813)-1))</f>
        <v/>
      </c>
      <c r="AR813" s="85" t="str">
        <f>IF($G813="","",IF($AW813="","",RANK($AW813,$AW$8:$AW$1000,1)+COUNTIFS($AW$8:$AW813,$AW813)-1))</f>
        <v/>
      </c>
      <c r="AS813" s="85" t="str">
        <f>IF($G813="","",IF($AX813="","",RANK($AX813,$AX$8:$AX$1000,1)+COUNTIFS($AX$8:$AX813,$AX813)-1))</f>
        <v/>
      </c>
      <c r="AU813" s="85" t="str">
        <f t="shared" si="51"/>
        <v/>
      </c>
      <c r="AW813" s="209" t="str">
        <f t="shared" ca="1" si="49"/>
        <v/>
      </c>
      <c r="AX813" s="209" t="str">
        <f t="shared" ca="1" si="52"/>
        <v/>
      </c>
    </row>
    <row r="814" spans="1:50">
      <c r="A814" s="20" t="str">
        <f>IF('יעדים משרדיים ותקשובים'!$E$7="","",'יעדים משרדיים ותקשובים'!$E$7)</f>
        <v>משרד ראש הממשלה</v>
      </c>
      <c r="B814" s="20" t="str">
        <f>IF('יעדים משרדיים ותקשובים'!$I$9="","",'יעדים משרדיים ותקשובים'!$I$9)</f>
        <v>pmo</v>
      </c>
      <c r="C814" s="26">
        <f>ROWS($C$7:$C813)</f>
        <v>807</v>
      </c>
      <c r="D814" s="26" t="str">
        <f>IF(E814="","",INDEX('פעילויות המשרד'!$D$8:$D$150,MATCH(E814,'פעילויות המשרד'!$E$8:$E$150,0)))</f>
        <v/>
      </c>
      <c r="E814" s="17"/>
      <c r="F814" s="26" t="str">
        <f>IF(G814="","",COUNTIFS($D$8:$D814,$D814))</f>
        <v/>
      </c>
      <c r="G814" s="344" t="str">
        <f>IF(OR($E814="",$H814=""),"",IFERROR(CONCATENATE($D814,".",COUNTIFS($D$8:$D814,$D814)),"טעות בהזנה"))</f>
        <v/>
      </c>
      <c r="H814" s="99"/>
      <c r="I814" s="275" t="str">
        <f>IF($E814="","",IF($D814="","",INDEX('פעילויות המשרד'!G:G,MATCH($D814,'פעילויות המשרד'!$D:$D,0))))</f>
        <v/>
      </c>
      <c r="J814" s="275" t="str">
        <f>IF($E814="","",IF($D814="","",INDEX('פעילויות המשרד'!H:H,MATCH($D814,'פעילויות המשרד'!$D:$D,0))))</f>
        <v/>
      </c>
      <c r="K814" s="275" t="str">
        <f>IF($E814="","",IF($D814="","",INDEX('פעילויות המשרד'!K:K,MATCH($D814,'פעילויות המשרד'!$D:$D,0))))</f>
        <v/>
      </c>
      <c r="L814" s="275" t="str">
        <f>IF($E814="","",IF($D814="","",INDEX('פעילויות המשרד'!L:L,MATCH($D814,'פעילויות המשרד'!$D:$D,0))))</f>
        <v/>
      </c>
      <c r="M814" s="275" t="str">
        <f>IF($E814="","",IF($D814="","",INDEX('פעילויות המשרד'!X:X,MATCH($D814,'פעילויות המשרד'!$D:$D,0))))</f>
        <v/>
      </c>
      <c r="N814" s="102"/>
      <c r="O814" s="102"/>
      <c r="P814" s="100"/>
      <c r="Q814" s="100"/>
      <c r="R814" s="98"/>
      <c r="S814" s="101"/>
      <c r="T814" s="99"/>
      <c r="U814" s="103"/>
      <c r="V814" s="99"/>
      <c r="W814" s="103"/>
      <c r="X814" s="99"/>
      <c r="Y814" s="103"/>
      <c r="Z814" s="99"/>
      <c r="AA814" s="103"/>
      <c r="AB814" s="99"/>
      <c r="AC814" s="103"/>
      <c r="AD814" s="121" t="str">
        <f t="shared" si="50"/>
        <v/>
      </c>
      <c r="AE814" s="17"/>
      <c r="AI814" s="26">
        <f>ROWS($AI$7:$AI813)</f>
        <v>807</v>
      </c>
      <c r="AJ814" s="85" t="str">
        <f>IF(OR($T814="",$G814=""),"",MAX($AJ$7:$AN813)+1)</f>
        <v/>
      </c>
      <c r="AK814" s="85" t="str">
        <f>IF(OR(V814="",$G814=""),"",MAX($AJ$7:$AN813,$AJ814:AJ814)+1)</f>
        <v/>
      </c>
      <c r="AL814" s="85" t="str">
        <f>IF(OR(X814="",$G814=""),"",MAX($AJ$7:$AN813,$AJ814:AK814)+1)</f>
        <v/>
      </c>
      <c r="AM814" s="85" t="str">
        <f>IF(OR(Z814="",$G814=""),"",MAX($AJ$7:$AN813,$AJ814:AL814)+1)</f>
        <v/>
      </c>
      <c r="AN814" s="85" t="str">
        <f>IF(OR(AB814="",$G814=""),"",MAX($AJ$7:$AN813,$AJ814:AM814)+1)</f>
        <v/>
      </c>
      <c r="AP814" s="85" t="str">
        <f>IF($G814="","",MAX($AP$7:$AP813)+1)</f>
        <v/>
      </c>
      <c r="AQ814" s="85" t="str">
        <f>IF($G814="","",IF($Q814="","",RANK($Q814,$Q$8:$Q$1000,1)+COUNTIFS($Q$8:$Q814,$Q814)-1))</f>
        <v/>
      </c>
      <c r="AR814" s="85" t="str">
        <f>IF($G814="","",IF($AW814="","",RANK($AW814,$AW$8:$AW$1000,1)+COUNTIFS($AW$8:$AW814,$AW814)-1))</f>
        <v/>
      </c>
      <c r="AS814" s="85" t="str">
        <f>IF($G814="","",IF($AX814="","",RANK($AX814,$AX$8:$AX$1000,1)+COUNTIFS($AX$8:$AX814,$AX814)-1))</f>
        <v/>
      </c>
      <c r="AU814" s="85" t="str">
        <f t="shared" si="51"/>
        <v/>
      </c>
      <c r="AW814" s="209" t="str">
        <f t="shared" ca="1" si="49"/>
        <v/>
      </c>
      <c r="AX814" s="209" t="str">
        <f t="shared" ca="1" si="52"/>
        <v/>
      </c>
    </row>
    <row r="815" spans="1:50">
      <c r="A815" s="20" t="str">
        <f>IF('יעדים משרדיים ותקשובים'!$E$7="","",'יעדים משרדיים ותקשובים'!$E$7)</f>
        <v>משרד ראש הממשלה</v>
      </c>
      <c r="B815" s="20" t="str">
        <f>IF('יעדים משרדיים ותקשובים'!$I$9="","",'יעדים משרדיים ותקשובים'!$I$9)</f>
        <v>pmo</v>
      </c>
      <c r="C815" s="26">
        <f>ROWS($C$7:$C814)</f>
        <v>808</v>
      </c>
      <c r="D815" s="26" t="str">
        <f>IF(E815="","",INDEX('פעילויות המשרד'!$D$8:$D$150,MATCH(E815,'פעילויות המשרד'!$E$8:$E$150,0)))</f>
        <v/>
      </c>
      <c r="E815" s="17"/>
      <c r="F815" s="26" t="str">
        <f>IF(G815="","",COUNTIFS($D$8:$D815,$D815))</f>
        <v/>
      </c>
      <c r="G815" s="344" t="str">
        <f>IF(OR($E815="",$H815=""),"",IFERROR(CONCATENATE($D815,".",COUNTIFS($D$8:$D815,$D815)),"טעות בהזנה"))</f>
        <v/>
      </c>
      <c r="H815" s="99"/>
      <c r="I815" s="275" t="str">
        <f>IF($E815="","",IF($D815="","",INDEX('פעילויות המשרד'!G:G,MATCH($D815,'פעילויות המשרד'!$D:$D,0))))</f>
        <v/>
      </c>
      <c r="J815" s="275" t="str">
        <f>IF($E815="","",IF($D815="","",INDEX('פעילויות המשרד'!H:H,MATCH($D815,'פעילויות המשרד'!$D:$D,0))))</f>
        <v/>
      </c>
      <c r="K815" s="275" t="str">
        <f>IF($E815="","",IF($D815="","",INDEX('פעילויות המשרד'!K:K,MATCH($D815,'פעילויות המשרד'!$D:$D,0))))</f>
        <v/>
      </c>
      <c r="L815" s="275" t="str">
        <f>IF($E815="","",IF($D815="","",INDEX('פעילויות המשרד'!L:L,MATCH($D815,'פעילויות המשרד'!$D:$D,0))))</f>
        <v/>
      </c>
      <c r="M815" s="275" t="str">
        <f>IF($E815="","",IF($D815="","",INDEX('פעילויות המשרד'!X:X,MATCH($D815,'פעילויות המשרד'!$D:$D,0))))</f>
        <v/>
      </c>
      <c r="N815" s="102"/>
      <c r="O815" s="102"/>
      <c r="P815" s="100"/>
      <c r="Q815" s="100"/>
      <c r="R815" s="98"/>
      <c r="S815" s="101"/>
      <c r="T815" s="99"/>
      <c r="U815" s="103"/>
      <c r="V815" s="99"/>
      <c r="W815" s="103"/>
      <c r="X815" s="99"/>
      <c r="Y815" s="103"/>
      <c r="Z815" s="99"/>
      <c r="AA815" s="103"/>
      <c r="AB815" s="99"/>
      <c r="AC815" s="103"/>
      <c r="AD815" s="121" t="str">
        <f t="shared" si="50"/>
        <v/>
      </c>
      <c r="AE815" s="17"/>
      <c r="AI815" s="26">
        <f>ROWS($AI$7:$AI814)</f>
        <v>808</v>
      </c>
      <c r="AJ815" s="85" t="str">
        <f>IF(OR($T815="",$G815=""),"",MAX($AJ$7:$AN814)+1)</f>
        <v/>
      </c>
      <c r="AK815" s="85" t="str">
        <f>IF(OR(V815="",$G815=""),"",MAX($AJ$7:$AN814,$AJ815:AJ815)+1)</f>
        <v/>
      </c>
      <c r="AL815" s="85" t="str">
        <f>IF(OR(X815="",$G815=""),"",MAX($AJ$7:$AN814,$AJ815:AK815)+1)</f>
        <v/>
      </c>
      <c r="AM815" s="85" t="str">
        <f>IF(OR(Z815="",$G815=""),"",MAX($AJ$7:$AN814,$AJ815:AL815)+1)</f>
        <v/>
      </c>
      <c r="AN815" s="85" t="str">
        <f>IF(OR(AB815="",$G815=""),"",MAX($AJ$7:$AN814,$AJ815:AM815)+1)</f>
        <v/>
      </c>
      <c r="AP815" s="85" t="str">
        <f>IF($G815="","",MAX($AP$7:$AP814)+1)</f>
        <v/>
      </c>
      <c r="AQ815" s="85" t="str">
        <f>IF($G815="","",IF($Q815="","",RANK($Q815,$Q$8:$Q$1000,1)+COUNTIFS($Q$8:$Q815,$Q815)-1))</f>
        <v/>
      </c>
      <c r="AR815" s="85" t="str">
        <f>IF($G815="","",IF($AW815="","",RANK($AW815,$AW$8:$AW$1000,1)+COUNTIFS($AW$8:$AW815,$AW815)-1))</f>
        <v/>
      </c>
      <c r="AS815" s="85" t="str">
        <f>IF($G815="","",IF($AX815="","",RANK($AX815,$AX$8:$AX$1000,1)+COUNTIFS($AX$8:$AX815,$AX815)-1))</f>
        <v/>
      </c>
      <c r="AU815" s="85" t="str">
        <f t="shared" si="51"/>
        <v/>
      </c>
      <c r="AW815" s="209" t="str">
        <f t="shared" ca="1" si="49"/>
        <v/>
      </c>
      <c r="AX815" s="209" t="str">
        <f t="shared" ca="1" si="52"/>
        <v/>
      </c>
    </row>
    <row r="816" spans="1:50">
      <c r="A816" s="20" t="str">
        <f>IF('יעדים משרדיים ותקשובים'!$E$7="","",'יעדים משרדיים ותקשובים'!$E$7)</f>
        <v>משרד ראש הממשלה</v>
      </c>
      <c r="B816" s="20" t="str">
        <f>IF('יעדים משרדיים ותקשובים'!$I$9="","",'יעדים משרדיים ותקשובים'!$I$9)</f>
        <v>pmo</v>
      </c>
      <c r="C816" s="26">
        <f>ROWS($C$7:$C815)</f>
        <v>809</v>
      </c>
      <c r="D816" s="26" t="str">
        <f>IF(E816="","",INDEX('פעילויות המשרד'!$D$8:$D$150,MATCH(E816,'פעילויות המשרד'!$E$8:$E$150,0)))</f>
        <v/>
      </c>
      <c r="E816" s="17"/>
      <c r="F816" s="26" t="str">
        <f>IF(G816="","",COUNTIFS($D$8:$D816,$D816))</f>
        <v/>
      </c>
      <c r="G816" s="344" t="str">
        <f>IF(OR($E816="",$H816=""),"",IFERROR(CONCATENATE($D816,".",COUNTIFS($D$8:$D816,$D816)),"טעות בהזנה"))</f>
        <v/>
      </c>
      <c r="H816" s="99"/>
      <c r="I816" s="275" t="str">
        <f>IF($E816="","",IF($D816="","",INDEX('פעילויות המשרד'!G:G,MATCH($D816,'פעילויות המשרד'!$D:$D,0))))</f>
        <v/>
      </c>
      <c r="J816" s="275" t="str">
        <f>IF($E816="","",IF($D816="","",INDEX('פעילויות המשרד'!H:H,MATCH($D816,'פעילויות המשרד'!$D:$D,0))))</f>
        <v/>
      </c>
      <c r="K816" s="275" t="str">
        <f>IF($E816="","",IF($D816="","",INDEX('פעילויות המשרד'!K:K,MATCH($D816,'פעילויות המשרד'!$D:$D,0))))</f>
        <v/>
      </c>
      <c r="L816" s="275" t="str">
        <f>IF($E816="","",IF($D816="","",INDEX('פעילויות המשרד'!L:L,MATCH($D816,'פעילויות המשרד'!$D:$D,0))))</f>
        <v/>
      </c>
      <c r="M816" s="275" t="str">
        <f>IF($E816="","",IF($D816="","",INDEX('פעילויות המשרד'!X:X,MATCH($D816,'פעילויות המשרד'!$D:$D,0))))</f>
        <v/>
      </c>
      <c r="N816" s="102"/>
      <c r="O816" s="102"/>
      <c r="P816" s="100"/>
      <c r="Q816" s="100"/>
      <c r="R816" s="98"/>
      <c r="S816" s="101"/>
      <c r="T816" s="99"/>
      <c r="U816" s="103"/>
      <c r="V816" s="99"/>
      <c r="W816" s="103"/>
      <c r="X816" s="99"/>
      <c r="Y816" s="103"/>
      <c r="Z816" s="99"/>
      <c r="AA816" s="103"/>
      <c r="AB816" s="99"/>
      <c r="AC816" s="103"/>
      <c r="AD816" s="121" t="str">
        <f t="shared" si="50"/>
        <v/>
      </c>
      <c r="AE816" s="17"/>
      <c r="AI816" s="26">
        <f>ROWS($AI$7:$AI815)</f>
        <v>809</v>
      </c>
      <c r="AJ816" s="85" t="str">
        <f>IF(OR($T816="",$G816=""),"",MAX($AJ$7:$AN815)+1)</f>
        <v/>
      </c>
      <c r="AK816" s="85" t="str">
        <f>IF(OR(V816="",$G816=""),"",MAX($AJ$7:$AN815,$AJ816:AJ816)+1)</f>
        <v/>
      </c>
      <c r="AL816" s="85" t="str">
        <f>IF(OR(X816="",$G816=""),"",MAX($AJ$7:$AN815,$AJ816:AK816)+1)</f>
        <v/>
      </c>
      <c r="AM816" s="85" t="str">
        <f>IF(OR(Z816="",$G816=""),"",MAX($AJ$7:$AN815,$AJ816:AL816)+1)</f>
        <v/>
      </c>
      <c r="AN816" s="85" t="str">
        <f>IF(OR(AB816="",$G816=""),"",MAX($AJ$7:$AN815,$AJ816:AM816)+1)</f>
        <v/>
      </c>
      <c r="AP816" s="85" t="str">
        <f>IF($G816="","",MAX($AP$7:$AP815)+1)</f>
        <v/>
      </c>
      <c r="AQ816" s="85" t="str">
        <f>IF($G816="","",IF($Q816="","",RANK($Q816,$Q$8:$Q$1000,1)+COUNTIFS($Q$8:$Q816,$Q816)-1))</f>
        <v/>
      </c>
      <c r="AR816" s="85" t="str">
        <f>IF($G816="","",IF($AW816="","",RANK($AW816,$AW$8:$AW$1000,1)+COUNTIFS($AW$8:$AW816,$AW816)-1))</f>
        <v/>
      </c>
      <c r="AS816" s="85" t="str">
        <f>IF($G816="","",IF($AX816="","",RANK($AX816,$AX$8:$AX$1000,1)+COUNTIFS($AX$8:$AX816,$AX816)-1))</f>
        <v/>
      </c>
      <c r="AU816" s="85" t="str">
        <f t="shared" si="51"/>
        <v/>
      </c>
      <c r="AW816" s="209" t="str">
        <f t="shared" ca="1" si="49"/>
        <v/>
      </c>
      <c r="AX816" s="209" t="str">
        <f t="shared" ca="1" si="52"/>
        <v/>
      </c>
    </row>
    <row r="817" spans="1:50">
      <c r="A817" s="20" t="str">
        <f>IF('יעדים משרדיים ותקשובים'!$E$7="","",'יעדים משרדיים ותקשובים'!$E$7)</f>
        <v>משרד ראש הממשלה</v>
      </c>
      <c r="B817" s="20" t="str">
        <f>IF('יעדים משרדיים ותקשובים'!$I$9="","",'יעדים משרדיים ותקשובים'!$I$9)</f>
        <v>pmo</v>
      </c>
      <c r="C817" s="26">
        <f>ROWS($C$7:$C816)</f>
        <v>810</v>
      </c>
      <c r="D817" s="26" t="str">
        <f>IF(E817="","",INDEX('פעילויות המשרד'!$D$8:$D$150,MATCH(E817,'פעילויות המשרד'!$E$8:$E$150,0)))</f>
        <v/>
      </c>
      <c r="E817" s="17"/>
      <c r="F817" s="26" t="str">
        <f>IF(G817="","",COUNTIFS($D$8:$D817,$D817))</f>
        <v/>
      </c>
      <c r="G817" s="344" t="str">
        <f>IF(OR($E817="",$H817=""),"",IFERROR(CONCATENATE($D817,".",COUNTIFS($D$8:$D817,$D817)),"טעות בהזנה"))</f>
        <v/>
      </c>
      <c r="H817" s="99"/>
      <c r="I817" s="275" t="str">
        <f>IF($E817="","",IF($D817="","",INDEX('פעילויות המשרד'!G:G,MATCH($D817,'פעילויות המשרד'!$D:$D,0))))</f>
        <v/>
      </c>
      <c r="J817" s="275" t="str">
        <f>IF($E817="","",IF($D817="","",INDEX('פעילויות המשרד'!H:H,MATCH($D817,'פעילויות המשרד'!$D:$D,0))))</f>
        <v/>
      </c>
      <c r="K817" s="275" t="str">
        <f>IF($E817="","",IF($D817="","",INDEX('פעילויות המשרד'!K:K,MATCH($D817,'פעילויות המשרד'!$D:$D,0))))</f>
        <v/>
      </c>
      <c r="L817" s="275" t="str">
        <f>IF($E817="","",IF($D817="","",INDEX('פעילויות המשרד'!L:L,MATCH($D817,'פעילויות המשרד'!$D:$D,0))))</f>
        <v/>
      </c>
      <c r="M817" s="275" t="str">
        <f>IF($E817="","",IF($D817="","",INDEX('פעילויות המשרד'!X:X,MATCH($D817,'פעילויות המשרד'!$D:$D,0))))</f>
        <v/>
      </c>
      <c r="N817" s="102"/>
      <c r="O817" s="102"/>
      <c r="P817" s="100"/>
      <c r="Q817" s="100"/>
      <c r="R817" s="98"/>
      <c r="S817" s="101"/>
      <c r="T817" s="99"/>
      <c r="U817" s="103"/>
      <c r="V817" s="99"/>
      <c r="W817" s="103"/>
      <c r="X817" s="99"/>
      <c r="Y817" s="103"/>
      <c r="Z817" s="99"/>
      <c r="AA817" s="103"/>
      <c r="AB817" s="99"/>
      <c r="AC817" s="103"/>
      <c r="AD817" s="121" t="str">
        <f t="shared" si="50"/>
        <v/>
      </c>
      <c r="AE817" s="17"/>
      <c r="AI817" s="26">
        <f>ROWS($AI$7:$AI816)</f>
        <v>810</v>
      </c>
      <c r="AJ817" s="85" t="str">
        <f>IF(OR($T817="",$G817=""),"",MAX($AJ$7:$AN816)+1)</f>
        <v/>
      </c>
      <c r="AK817" s="85" t="str">
        <f>IF(OR(V817="",$G817=""),"",MAX($AJ$7:$AN816,$AJ817:AJ817)+1)</f>
        <v/>
      </c>
      <c r="AL817" s="85" t="str">
        <f>IF(OR(X817="",$G817=""),"",MAX($AJ$7:$AN816,$AJ817:AK817)+1)</f>
        <v/>
      </c>
      <c r="AM817" s="85" t="str">
        <f>IF(OR(Z817="",$G817=""),"",MAX($AJ$7:$AN816,$AJ817:AL817)+1)</f>
        <v/>
      </c>
      <c r="AN817" s="85" t="str">
        <f>IF(OR(AB817="",$G817=""),"",MAX($AJ$7:$AN816,$AJ817:AM817)+1)</f>
        <v/>
      </c>
      <c r="AP817" s="85" t="str">
        <f>IF($G817="","",MAX($AP$7:$AP816)+1)</f>
        <v/>
      </c>
      <c r="AQ817" s="85" t="str">
        <f>IF($G817="","",IF($Q817="","",RANK($Q817,$Q$8:$Q$1000,1)+COUNTIFS($Q$8:$Q817,$Q817)-1))</f>
        <v/>
      </c>
      <c r="AR817" s="85" t="str">
        <f>IF($G817="","",IF($AW817="","",RANK($AW817,$AW$8:$AW$1000,1)+COUNTIFS($AW$8:$AW817,$AW817)-1))</f>
        <v/>
      </c>
      <c r="AS817" s="85" t="str">
        <f>IF($G817="","",IF($AX817="","",RANK($AX817,$AX$8:$AX$1000,1)+COUNTIFS($AX$8:$AX817,$AX817)-1))</f>
        <v/>
      </c>
      <c r="AU817" s="85" t="str">
        <f t="shared" si="51"/>
        <v/>
      </c>
      <c r="AW817" s="209" t="str">
        <f t="shared" ca="1" si="49"/>
        <v/>
      </c>
      <c r="AX817" s="209" t="str">
        <f t="shared" ca="1" si="52"/>
        <v/>
      </c>
    </row>
    <row r="818" spans="1:50">
      <c r="A818" s="20" t="str">
        <f>IF('יעדים משרדיים ותקשובים'!$E$7="","",'יעדים משרדיים ותקשובים'!$E$7)</f>
        <v>משרד ראש הממשלה</v>
      </c>
      <c r="B818" s="20" t="str">
        <f>IF('יעדים משרדיים ותקשובים'!$I$9="","",'יעדים משרדיים ותקשובים'!$I$9)</f>
        <v>pmo</v>
      </c>
      <c r="C818" s="26">
        <f>ROWS($C$7:$C817)</f>
        <v>811</v>
      </c>
      <c r="D818" s="26" t="str">
        <f>IF(E818="","",INDEX('פעילויות המשרד'!$D$8:$D$150,MATCH(E818,'פעילויות המשרד'!$E$8:$E$150,0)))</f>
        <v/>
      </c>
      <c r="E818" s="17"/>
      <c r="F818" s="26" t="str">
        <f>IF(G818="","",COUNTIFS($D$8:$D818,$D818))</f>
        <v/>
      </c>
      <c r="G818" s="344" t="str">
        <f>IF(OR($E818="",$H818=""),"",IFERROR(CONCATENATE($D818,".",COUNTIFS($D$8:$D818,$D818)),"טעות בהזנה"))</f>
        <v/>
      </c>
      <c r="H818" s="99"/>
      <c r="I818" s="275" t="str">
        <f>IF($E818="","",IF($D818="","",INDEX('פעילויות המשרד'!G:G,MATCH($D818,'פעילויות המשרד'!$D:$D,0))))</f>
        <v/>
      </c>
      <c r="J818" s="275" t="str">
        <f>IF($E818="","",IF($D818="","",INDEX('פעילויות המשרד'!H:H,MATCH($D818,'פעילויות המשרד'!$D:$D,0))))</f>
        <v/>
      </c>
      <c r="K818" s="275" t="str">
        <f>IF($E818="","",IF($D818="","",INDEX('פעילויות המשרד'!K:K,MATCH($D818,'פעילויות המשרד'!$D:$D,0))))</f>
        <v/>
      </c>
      <c r="L818" s="275" t="str">
        <f>IF($E818="","",IF($D818="","",INDEX('פעילויות המשרד'!L:L,MATCH($D818,'פעילויות המשרד'!$D:$D,0))))</f>
        <v/>
      </c>
      <c r="M818" s="275" t="str">
        <f>IF($E818="","",IF($D818="","",INDEX('פעילויות המשרד'!X:X,MATCH($D818,'פעילויות המשרד'!$D:$D,0))))</f>
        <v/>
      </c>
      <c r="N818" s="99"/>
      <c r="O818" s="99"/>
      <c r="P818" s="100"/>
      <c r="Q818" s="100"/>
      <c r="R818" s="98"/>
      <c r="S818" s="101"/>
      <c r="T818" s="99"/>
      <c r="U818" s="103"/>
      <c r="V818" s="99"/>
      <c r="W818" s="103"/>
      <c r="X818" s="99"/>
      <c r="Y818" s="103"/>
      <c r="Z818" s="99"/>
      <c r="AA818" s="103"/>
      <c r="AB818" s="99"/>
      <c r="AC818" s="103"/>
      <c r="AD818" s="121" t="str">
        <f t="shared" si="50"/>
        <v/>
      </c>
      <c r="AE818" s="92"/>
      <c r="AI818" s="26">
        <f>ROWS($AI$7:$AI817)</f>
        <v>811</v>
      </c>
      <c r="AJ818" s="85" t="str">
        <f>IF(OR($T818="",$G818=""),"",MAX($AJ$7:$AN817)+1)</f>
        <v/>
      </c>
      <c r="AK818" s="85" t="str">
        <f>IF(OR(V818="",$G818=""),"",MAX($AJ$7:$AN817,$AJ818:AJ818)+1)</f>
        <v/>
      </c>
      <c r="AL818" s="85" t="str">
        <f>IF(OR(X818="",$G818=""),"",MAX($AJ$7:$AN817,$AJ818:AK818)+1)</f>
        <v/>
      </c>
      <c r="AM818" s="85" t="str">
        <f>IF(OR(Z818="",$G818=""),"",MAX($AJ$7:$AN817,$AJ818:AL818)+1)</f>
        <v/>
      </c>
      <c r="AN818" s="85" t="str">
        <f>IF(OR(AB818="",$G818=""),"",MAX($AJ$7:$AN817,$AJ818:AM818)+1)</f>
        <v/>
      </c>
      <c r="AP818" s="85" t="str">
        <f>IF($G818="","",MAX($AP$7:$AP817)+1)</f>
        <v/>
      </c>
      <c r="AQ818" s="85" t="str">
        <f>IF($G818="","",IF($Q818="","",RANK($Q818,$Q$8:$Q$1000,1)+COUNTIFS($Q$8:$Q818,$Q818)-1))</f>
        <v/>
      </c>
      <c r="AR818" s="85" t="str">
        <f>IF($G818="","",IF($AW818="","",RANK($AW818,$AW$8:$AW$1000,1)+COUNTIFS($AW$8:$AW818,$AW818)-1))</f>
        <v/>
      </c>
      <c r="AS818" s="85" t="str">
        <f>IF($G818="","",IF($AX818="","",RANK($AX818,$AX$8:$AX$1000,1)+COUNTIFS($AX$8:$AX818,$AX818)-1))</f>
        <v/>
      </c>
      <c r="AU818" s="85" t="str">
        <f t="shared" si="51"/>
        <v/>
      </c>
      <c r="AW818" s="209" t="str">
        <f ca="1">IF($G818="","",IF($Q818="","",IF(AND($S818&lt;1,$Q818&lt;TODAY()),$Q818,"")))</f>
        <v/>
      </c>
      <c r="AX818" s="209" t="str">
        <f t="shared" ca="1" si="52"/>
        <v/>
      </c>
    </row>
    <row r="819" spans="1:50">
      <c r="A819" s="20" t="str">
        <f>IF('יעדים משרדיים ותקשובים'!$E$7="","",'יעדים משרדיים ותקשובים'!$E$7)</f>
        <v>משרד ראש הממשלה</v>
      </c>
      <c r="B819" s="20" t="str">
        <f>IF('יעדים משרדיים ותקשובים'!$I$9="","",'יעדים משרדיים ותקשובים'!$I$9)</f>
        <v>pmo</v>
      </c>
      <c r="C819" s="26">
        <f>ROWS($C$7:$C818)</f>
        <v>812</v>
      </c>
      <c r="D819" s="26" t="str">
        <f>IF(E819="","",INDEX('פעילויות המשרד'!$D$8:$D$150,MATCH(E819,'פעילויות המשרד'!$E$8:$E$150,0)))</f>
        <v/>
      </c>
      <c r="E819" s="17"/>
      <c r="F819" s="26" t="str">
        <f>IF(G819="","",COUNTIFS($D$8:$D819,$D819))</f>
        <v/>
      </c>
      <c r="G819" s="344" t="str">
        <f>IF(OR($E819="",$H819=""),"",IFERROR(CONCATENATE($D819,".",COUNTIFS($D$8:$D819,$D819)),"טעות בהזנה"))</f>
        <v/>
      </c>
      <c r="H819" s="99"/>
      <c r="I819" s="275" t="str">
        <f>IF($E819="","",IF($D819="","",INDEX('פעילויות המשרד'!G:G,MATCH($D819,'פעילויות המשרד'!$D:$D,0))))</f>
        <v/>
      </c>
      <c r="J819" s="275" t="str">
        <f>IF($E819="","",IF($D819="","",INDEX('פעילויות המשרד'!H:H,MATCH($D819,'פעילויות המשרד'!$D:$D,0))))</f>
        <v/>
      </c>
      <c r="K819" s="275" t="str">
        <f>IF($E819="","",IF($D819="","",INDEX('פעילויות המשרד'!K:K,MATCH($D819,'פעילויות המשרד'!$D:$D,0))))</f>
        <v/>
      </c>
      <c r="L819" s="275" t="str">
        <f>IF($E819="","",IF($D819="","",INDEX('פעילויות המשרד'!L:L,MATCH($D819,'פעילויות המשרד'!$D:$D,0))))</f>
        <v/>
      </c>
      <c r="M819" s="275" t="str">
        <f>IF($E819="","",IF($D819="","",INDEX('פעילויות המשרד'!X:X,MATCH($D819,'פעילויות המשרד'!$D:$D,0))))</f>
        <v/>
      </c>
      <c r="N819" s="99"/>
      <c r="O819" s="99"/>
      <c r="P819" s="100"/>
      <c r="Q819" s="100"/>
      <c r="R819" s="98"/>
      <c r="S819" s="101"/>
      <c r="T819" s="99"/>
      <c r="U819" s="103"/>
      <c r="V819" s="99"/>
      <c r="W819" s="103"/>
      <c r="X819" s="99"/>
      <c r="Y819" s="103"/>
      <c r="Z819" s="99"/>
      <c r="AA819" s="103"/>
      <c r="AB819" s="99"/>
      <c r="AC819" s="103"/>
      <c r="AD819" s="121" t="str">
        <f t="shared" si="50"/>
        <v/>
      </c>
      <c r="AE819" s="92"/>
      <c r="AI819" s="26">
        <f>ROWS($AI$7:$AI818)</f>
        <v>812</v>
      </c>
      <c r="AJ819" s="85" t="str">
        <f>IF(OR($T819="",$G819=""),"",MAX($AJ$7:$AN818)+1)</f>
        <v/>
      </c>
      <c r="AK819" s="85" t="str">
        <f>IF(OR(V819="",$G819=""),"",MAX($AJ$7:$AN818,$AJ819:AJ819)+1)</f>
        <v/>
      </c>
      <c r="AL819" s="85" t="str">
        <f>IF(OR(X819="",$G819=""),"",MAX($AJ$7:$AN818,$AJ819:AK819)+1)</f>
        <v/>
      </c>
      <c r="AM819" s="85" t="str">
        <f>IF(OR(Z819="",$G819=""),"",MAX($AJ$7:$AN818,$AJ819:AL819)+1)</f>
        <v/>
      </c>
      <c r="AN819" s="85" t="str">
        <f>IF(OR(AB819="",$G819=""),"",MAX($AJ$7:$AN818,$AJ819:AM819)+1)</f>
        <v/>
      </c>
      <c r="AP819" s="85" t="str">
        <f>IF($G819="","",MAX($AP$7:$AP818)+1)</f>
        <v/>
      </c>
      <c r="AQ819" s="85" t="str">
        <f>IF($G819="","",IF($Q819="","",RANK($Q819,$Q$8:$Q$1000,1)+COUNTIFS($Q$8:$Q819,$Q819)-1))</f>
        <v/>
      </c>
      <c r="AR819" s="85" t="str">
        <f>IF($G819="","",IF($AW819="","",RANK($AW819,$AW$8:$AW$1000,1)+COUNTIFS($AW$8:$AW819,$AW819)-1))</f>
        <v/>
      </c>
      <c r="AS819" s="85" t="str">
        <f>IF($G819="","",IF($AX819="","",RANK($AX819,$AX$8:$AX$1000,1)+COUNTIFS($AX$8:$AX819,$AX819)-1))</f>
        <v/>
      </c>
      <c r="AU819" s="85" t="str">
        <f t="shared" si="51"/>
        <v/>
      </c>
      <c r="AW819" s="209" t="str">
        <f ca="1">IF($G819="","",IF($Q819="","",IF(AND($S819&lt;1,$Q819&lt;TODAY()),$Q819,"")))</f>
        <v/>
      </c>
      <c r="AX819" s="209" t="str">
        <f t="shared" ca="1" si="52"/>
        <v/>
      </c>
    </row>
    <row r="820" spans="1:50">
      <c r="A820" s="20" t="str">
        <f>IF('יעדים משרדיים ותקשובים'!$E$7="","",'יעדים משרדיים ותקשובים'!$E$7)</f>
        <v>משרד ראש הממשלה</v>
      </c>
      <c r="B820" s="20" t="str">
        <f>IF('יעדים משרדיים ותקשובים'!$I$9="","",'יעדים משרדיים ותקשובים'!$I$9)</f>
        <v>pmo</v>
      </c>
      <c r="C820" s="26">
        <f>ROWS($C$7:$C819)</f>
        <v>813</v>
      </c>
      <c r="D820" s="26" t="str">
        <f>IF(E820="","",INDEX('פעילויות המשרד'!$D$8:$D$150,MATCH(E820,'פעילויות המשרד'!$E$8:$E$150,0)))</f>
        <v/>
      </c>
      <c r="E820" s="17"/>
      <c r="F820" s="26" t="str">
        <f>IF(G820="","",COUNTIFS($D$8:$D820,$D820))</f>
        <v/>
      </c>
      <c r="G820" s="344" t="str">
        <f>IF(OR($E820="",$H820=""),"",IFERROR(CONCATENATE($D820,".",COUNTIFS($D$8:$D820,$D820)),"טעות בהזנה"))</f>
        <v/>
      </c>
      <c r="H820" s="99"/>
      <c r="I820" s="275" t="str">
        <f>IF($E820="","",IF($D820="","",INDEX('פעילויות המשרד'!G:G,MATCH($D820,'פעילויות המשרד'!$D:$D,0))))</f>
        <v/>
      </c>
      <c r="J820" s="275" t="str">
        <f>IF($E820="","",IF($D820="","",INDEX('פעילויות המשרד'!H:H,MATCH($D820,'פעילויות המשרד'!$D:$D,0))))</f>
        <v/>
      </c>
      <c r="K820" s="275" t="str">
        <f>IF($E820="","",IF($D820="","",INDEX('פעילויות המשרד'!K:K,MATCH($D820,'פעילויות המשרד'!$D:$D,0))))</f>
        <v/>
      </c>
      <c r="L820" s="275" t="str">
        <f>IF($E820="","",IF($D820="","",INDEX('פעילויות המשרד'!L:L,MATCH($D820,'פעילויות המשרד'!$D:$D,0))))</f>
        <v/>
      </c>
      <c r="M820" s="275" t="str">
        <f>IF($E820="","",IF($D820="","",INDEX('פעילויות המשרד'!X:X,MATCH($D820,'פעילויות המשרד'!$D:$D,0))))</f>
        <v/>
      </c>
      <c r="N820" s="99"/>
      <c r="O820" s="99"/>
      <c r="P820" s="100"/>
      <c r="Q820" s="100"/>
      <c r="R820" s="98"/>
      <c r="S820" s="101"/>
      <c r="T820" s="99"/>
      <c r="U820" s="103"/>
      <c r="V820" s="99"/>
      <c r="W820" s="103"/>
      <c r="X820" s="99"/>
      <c r="Y820" s="103"/>
      <c r="Z820" s="99"/>
      <c r="AA820" s="103"/>
      <c r="AB820" s="99"/>
      <c r="AC820" s="103"/>
      <c r="AD820" s="121" t="str">
        <f t="shared" si="50"/>
        <v/>
      </c>
      <c r="AE820" s="92"/>
      <c r="AI820" s="26">
        <f>ROWS($AI$7:$AI819)</f>
        <v>813</v>
      </c>
      <c r="AJ820" s="85" t="str">
        <f>IF(OR($T820="",$G820=""),"",MAX($AJ$7:$AN819)+1)</f>
        <v/>
      </c>
      <c r="AK820" s="85" t="str">
        <f>IF(OR(V820="",$G820=""),"",MAX($AJ$7:$AN819,$AJ820:AJ820)+1)</f>
        <v/>
      </c>
      <c r="AL820" s="85" t="str">
        <f>IF(OR(X820="",$G820=""),"",MAX($AJ$7:$AN819,$AJ820:AK820)+1)</f>
        <v/>
      </c>
      <c r="AM820" s="85" t="str">
        <f>IF(OR(Z820="",$G820=""),"",MAX($AJ$7:$AN819,$AJ820:AL820)+1)</f>
        <v/>
      </c>
      <c r="AN820" s="85" t="str">
        <f>IF(OR(AB820="",$G820=""),"",MAX($AJ$7:$AN819,$AJ820:AM820)+1)</f>
        <v/>
      </c>
      <c r="AP820" s="85" t="str">
        <f>IF($G820="","",MAX($AP$7:$AP819)+1)</f>
        <v/>
      </c>
      <c r="AQ820" s="85" t="str">
        <f>IF($G820="","",IF($Q820="","",RANK($Q820,$Q$8:$Q$1000,1)+COUNTIFS($Q$8:$Q820,$Q820)-1))</f>
        <v/>
      </c>
      <c r="AR820" s="85" t="str">
        <f>IF($G820="","",IF($AW820="","",RANK($AW820,$AW$8:$AW$1000,1)+COUNTIFS($AW$8:$AW820,$AW820)-1))</f>
        <v/>
      </c>
      <c r="AS820" s="85" t="str">
        <f>IF($G820="","",IF($AX820="","",RANK($AX820,$AX$8:$AX$1000,1)+COUNTIFS($AX$8:$AX820,$AX820)-1))</f>
        <v/>
      </c>
      <c r="AU820" s="85" t="str">
        <f t="shared" si="51"/>
        <v/>
      </c>
      <c r="AW820" s="209" t="str">
        <f ca="1">IF($G820="","",IF($Q820="","",IF(AND($S820&lt;1,$Q820&lt;TODAY()),$Q820,"")))</f>
        <v/>
      </c>
      <c r="AX820" s="209" t="str">
        <f t="shared" ca="1" si="52"/>
        <v/>
      </c>
    </row>
    <row r="821" spans="1:50">
      <c r="A821" s="20" t="str">
        <f>IF('יעדים משרדיים ותקשובים'!$E$7="","",'יעדים משרדיים ותקשובים'!$E$7)</f>
        <v>משרד ראש הממשלה</v>
      </c>
      <c r="B821" s="20" t="str">
        <f>IF('יעדים משרדיים ותקשובים'!$I$9="","",'יעדים משרדיים ותקשובים'!$I$9)</f>
        <v>pmo</v>
      </c>
      <c r="C821" s="26">
        <f>ROWS($C$7:$C820)</f>
        <v>814</v>
      </c>
      <c r="D821" s="26" t="str">
        <f>IF(E821="","",INDEX('פעילויות המשרד'!$D$8:$D$150,MATCH(E821,'פעילויות המשרד'!$E$8:$E$150,0)))</f>
        <v/>
      </c>
      <c r="E821" s="17"/>
      <c r="F821" s="26" t="str">
        <f>IF(G821="","",COUNTIFS($D$8:$D821,$D821))</f>
        <v/>
      </c>
      <c r="G821" s="344" t="str">
        <f>IF(OR($E821="",$H821=""),"",IFERROR(CONCATENATE($D821,".",COUNTIFS($D$8:$D821,$D821)),"טעות בהזנה"))</f>
        <v/>
      </c>
      <c r="H821" s="99"/>
      <c r="I821" s="275" t="str">
        <f>IF($E821="","",IF($D821="","",INDEX('פעילויות המשרד'!G:G,MATCH($D821,'פעילויות המשרד'!$D:$D,0))))</f>
        <v/>
      </c>
      <c r="J821" s="275" t="str">
        <f>IF($E821="","",IF($D821="","",INDEX('פעילויות המשרד'!H:H,MATCH($D821,'פעילויות המשרד'!$D:$D,0))))</f>
        <v/>
      </c>
      <c r="K821" s="275" t="str">
        <f>IF($E821="","",IF($D821="","",INDEX('פעילויות המשרד'!K:K,MATCH($D821,'פעילויות המשרד'!$D:$D,0))))</f>
        <v/>
      </c>
      <c r="L821" s="275" t="str">
        <f>IF($E821="","",IF($D821="","",INDEX('פעילויות המשרד'!L:L,MATCH($D821,'פעילויות המשרד'!$D:$D,0))))</f>
        <v/>
      </c>
      <c r="M821" s="275" t="str">
        <f>IF($E821="","",IF($D821="","",INDEX('פעילויות המשרד'!X:X,MATCH($D821,'פעילויות המשרד'!$D:$D,0))))</f>
        <v/>
      </c>
      <c r="N821" s="102"/>
      <c r="O821" s="102"/>
      <c r="P821" s="100"/>
      <c r="Q821" s="100"/>
      <c r="R821" s="98"/>
      <c r="S821" s="101"/>
      <c r="T821" s="99"/>
      <c r="U821" s="103"/>
      <c r="V821" s="99"/>
      <c r="W821" s="103"/>
      <c r="X821" s="99"/>
      <c r="Y821" s="103"/>
      <c r="Z821" s="99"/>
      <c r="AA821" s="103"/>
      <c r="AB821" s="99"/>
      <c r="AC821" s="103"/>
      <c r="AD821" s="121" t="str">
        <f t="shared" si="50"/>
        <v/>
      </c>
      <c r="AE821" s="17"/>
      <c r="AI821" s="26">
        <f>ROWS($AI$7:$AI820)</f>
        <v>814</v>
      </c>
      <c r="AJ821" s="85" t="str">
        <f>IF(OR($T821="",$G821=""),"",MAX($AJ$7:$AN820)+1)</f>
        <v/>
      </c>
      <c r="AK821" s="85" t="str">
        <f>IF(OR(V821="",$G821=""),"",MAX($AJ$7:$AN820,$AJ821:AJ821)+1)</f>
        <v/>
      </c>
      <c r="AL821" s="85" t="str">
        <f>IF(OR(X821="",$G821=""),"",MAX($AJ$7:$AN820,$AJ821:AK821)+1)</f>
        <v/>
      </c>
      <c r="AM821" s="85" t="str">
        <f>IF(OR(Z821="",$G821=""),"",MAX($AJ$7:$AN820,$AJ821:AL821)+1)</f>
        <v/>
      </c>
      <c r="AN821" s="85" t="str">
        <f>IF(OR(AB821="",$G821=""),"",MAX($AJ$7:$AN820,$AJ821:AM821)+1)</f>
        <v/>
      </c>
      <c r="AP821" s="85" t="str">
        <f>IF($G821="","",MAX($AP$7:$AP820)+1)</f>
        <v/>
      </c>
      <c r="AQ821" s="85" t="str">
        <f>IF($G821="","",IF($Q821="","",RANK($Q821,$Q$8:$Q$1000,1)+COUNTIFS($Q$8:$Q821,$Q821)-1))</f>
        <v/>
      </c>
      <c r="AR821" s="85" t="str">
        <f>IF($G821="","",IF($AW821="","",RANK($AW821,$AW$8:$AW$1000,1)+COUNTIFS($AW$8:$AW821,$AW821)-1))</f>
        <v/>
      </c>
      <c r="AS821" s="85" t="str">
        <f>IF($G821="","",IF($AX821="","",RANK($AX821,$AX$8:$AX$1000,1)+COUNTIFS($AX$8:$AX821,$AX821)-1))</f>
        <v/>
      </c>
      <c r="AU821" s="85" t="str">
        <f t="shared" si="51"/>
        <v/>
      </c>
      <c r="AW821" s="209" t="str">
        <f ca="1">IF($G821="","",IF($Q821="","",IF(AND($S821&lt;1,$Q821&lt;TODAY()),$Q821,"")))</f>
        <v/>
      </c>
      <c r="AX821" s="209" t="str">
        <f t="shared" ca="1" si="52"/>
        <v/>
      </c>
    </row>
    <row r="822" spans="1:50">
      <c r="A822" s="20" t="str">
        <f>IF('יעדים משרדיים ותקשובים'!$E$7="","",'יעדים משרדיים ותקשובים'!$E$7)</f>
        <v>משרד ראש הממשלה</v>
      </c>
      <c r="B822" s="20" t="str">
        <f>IF('יעדים משרדיים ותקשובים'!$I$9="","",'יעדים משרדיים ותקשובים'!$I$9)</f>
        <v>pmo</v>
      </c>
      <c r="C822" s="26">
        <f>ROWS($C$7:$C821)</f>
        <v>815</v>
      </c>
      <c r="D822" s="26" t="str">
        <f>IF(E822="","",INDEX('פעילויות המשרד'!$D$8:$D$150,MATCH(E822,'פעילויות המשרד'!$E$8:$E$150,0)))</f>
        <v/>
      </c>
      <c r="E822" s="17"/>
      <c r="F822" s="26" t="str">
        <f>IF(G822="","",COUNTIFS($D$8:$D822,$D822))</f>
        <v/>
      </c>
      <c r="G822" s="344" t="str">
        <f>IF(OR($E822="",$H822=""),"",IFERROR(CONCATENATE($D822,".",COUNTIFS($D$8:$D822,$D822)),"טעות בהזנה"))</f>
        <v/>
      </c>
      <c r="H822" s="99"/>
      <c r="I822" s="275" t="str">
        <f>IF($E822="","",IF($D822="","",INDEX('פעילויות המשרד'!G:G,MATCH($D822,'פעילויות המשרד'!$D:$D,0))))</f>
        <v/>
      </c>
      <c r="J822" s="275" t="str">
        <f>IF($E822="","",IF($D822="","",INDEX('פעילויות המשרד'!H:H,MATCH($D822,'פעילויות המשרד'!$D:$D,0))))</f>
        <v/>
      </c>
      <c r="K822" s="275" t="str">
        <f>IF($E822="","",IF($D822="","",INDEX('פעילויות המשרד'!K:K,MATCH($D822,'פעילויות המשרד'!$D:$D,0))))</f>
        <v/>
      </c>
      <c r="L822" s="275" t="str">
        <f>IF($E822="","",IF($D822="","",INDEX('פעילויות המשרד'!L:L,MATCH($D822,'פעילויות המשרד'!$D:$D,0))))</f>
        <v/>
      </c>
      <c r="M822" s="275" t="str">
        <f>IF($E822="","",IF($D822="","",INDEX('פעילויות המשרד'!X:X,MATCH($D822,'פעילויות המשרד'!$D:$D,0))))</f>
        <v/>
      </c>
      <c r="N822" s="102"/>
      <c r="O822" s="102"/>
      <c r="P822" s="100"/>
      <c r="Q822" s="100"/>
      <c r="R822" s="98"/>
      <c r="S822" s="101"/>
      <c r="T822" s="99"/>
      <c r="U822" s="103"/>
      <c r="V822" s="99"/>
      <c r="W822" s="103"/>
      <c r="X822" s="99"/>
      <c r="Y822" s="103"/>
      <c r="Z822" s="99"/>
      <c r="AA822" s="103"/>
      <c r="AB822" s="99"/>
      <c r="AC822" s="103"/>
      <c r="AD822" s="121" t="str">
        <f t="shared" si="50"/>
        <v/>
      </c>
      <c r="AE822" s="17"/>
      <c r="AI822" s="26">
        <f>ROWS($AI$7:$AI821)</f>
        <v>815</v>
      </c>
      <c r="AJ822" s="85" t="str">
        <f>IF(OR($T822="",$G822=""),"",MAX($AJ$7:$AN821)+1)</f>
        <v/>
      </c>
      <c r="AK822" s="85" t="str">
        <f>IF(OR(V822="",$G822=""),"",MAX($AJ$7:$AN821,$AJ822:AJ822)+1)</f>
        <v/>
      </c>
      <c r="AL822" s="85" t="str">
        <f>IF(OR(X822="",$G822=""),"",MAX($AJ$7:$AN821,$AJ822:AK822)+1)</f>
        <v/>
      </c>
      <c r="AM822" s="85" t="str">
        <f>IF(OR(Z822="",$G822=""),"",MAX($AJ$7:$AN821,$AJ822:AL822)+1)</f>
        <v/>
      </c>
      <c r="AN822" s="85" t="str">
        <f>IF(OR(AB822="",$G822=""),"",MAX($AJ$7:$AN821,$AJ822:AM822)+1)</f>
        <v/>
      </c>
      <c r="AP822" s="85" t="str">
        <f>IF($G822="","",MAX($AP$7:$AP821)+1)</f>
        <v/>
      </c>
      <c r="AQ822" s="85" t="str">
        <f>IF($G822="","",IF($Q822="","",RANK($Q822,$Q$8:$Q$1000,1)+COUNTIFS($Q$8:$Q822,$Q822)-1))</f>
        <v/>
      </c>
      <c r="AR822" s="85" t="str">
        <f>IF($G822="","",IF($AW822="","",RANK($AW822,$AW$8:$AW$1000,1)+COUNTIFS($AW$8:$AW822,$AW822)-1))</f>
        <v/>
      </c>
      <c r="AS822" s="85" t="str">
        <f>IF($G822="","",IF($AX822="","",RANK($AX822,$AX$8:$AX$1000,1)+COUNTIFS($AX$8:$AX822,$AX822)-1))</f>
        <v/>
      </c>
      <c r="AU822" s="85" t="str">
        <f t="shared" si="51"/>
        <v/>
      </c>
      <c r="AW822" s="209" t="str">
        <f ca="1">IF($G822="","",IF($Q822="","",IF(AND($S822&lt;1,$Q822&lt;TODAY()),$Q822,"")))</f>
        <v/>
      </c>
      <c r="AX822" s="209" t="str">
        <f t="shared" ca="1" si="52"/>
        <v/>
      </c>
    </row>
    <row r="823" spans="1:50">
      <c r="A823" s="20" t="str">
        <f>IF('יעדים משרדיים ותקשובים'!$E$7="","",'יעדים משרדיים ותקשובים'!$E$7)</f>
        <v>משרד ראש הממשלה</v>
      </c>
      <c r="B823" s="20" t="str">
        <f>IF('יעדים משרדיים ותקשובים'!$I$9="","",'יעדים משרדיים ותקשובים'!$I$9)</f>
        <v>pmo</v>
      </c>
      <c r="C823" s="26">
        <f>ROWS($C$7:$C822)</f>
        <v>816</v>
      </c>
      <c r="D823" s="26" t="str">
        <f>IF(E823="","",INDEX('פעילויות המשרד'!$D$8:$D$150,MATCH(E823,'פעילויות המשרד'!$E$8:$E$150,0)))</f>
        <v/>
      </c>
      <c r="E823" s="17"/>
      <c r="F823" s="26" t="str">
        <f>IF(G823="","",COUNTIFS($D$8:$D823,$D823))</f>
        <v/>
      </c>
      <c r="G823" s="344" t="str">
        <f>IF(OR($E823="",$H823=""),"",IFERROR(CONCATENATE($D823,".",COUNTIFS($D$8:$D823,$D823)),"טעות בהזנה"))</f>
        <v/>
      </c>
      <c r="H823" s="99"/>
      <c r="I823" s="275" t="str">
        <f>IF($E823="","",IF($D823="","",INDEX('פעילויות המשרד'!G:G,MATCH($D823,'פעילויות המשרד'!$D:$D,0))))</f>
        <v/>
      </c>
      <c r="J823" s="275" t="str">
        <f>IF($E823="","",IF($D823="","",INDEX('פעילויות המשרד'!H:H,MATCH($D823,'פעילויות המשרד'!$D:$D,0))))</f>
        <v/>
      </c>
      <c r="K823" s="275" t="str">
        <f>IF($E823="","",IF($D823="","",INDEX('פעילויות המשרד'!K:K,MATCH($D823,'פעילויות המשרד'!$D:$D,0))))</f>
        <v/>
      </c>
      <c r="L823" s="275" t="str">
        <f>IF($E823="","",IF($D823="","",INDEX('פעילויות המשרד'!L:L,MATCH($D823,'פעילויות המשרד'!$D:$D,0))))</f>
        <v/>
      </c>
      <c r="M823" s="275" t="str">
        <f>IF($E823="","",IF($D823="","",INDEX('פעילויות המשרד'!X:X,MATCH($D823,'פעילויות המשרד'!$D:$D,0))))</f>
        <v/>
      </c>
      <c r="N823" s="102"/>
      <c r="O823" s="102"/>
      <c r="P823" s="100"/>
      <c r="Q823" s="100"/>
      <c r="R823" s="98"/>
      <c r="S823" s="101"/>
      <c r="T823" s="99"/>
      <c r="U823" s="103"/>
      <c r="V823" s="99"/>
      <c r="W823" s="103"/>
      <c r="X823" s="99"/>
      <c r="Y823" s="103"/>
      <c r="Z823" s="99"/>
      <c r="AA823" s="103"/>
      <c r="AB823" s="99"/>
      <c r="AC823" s="103"/>
      <c r="AD823" s="121" t="str">
        <f t="shared" si="50"/>
        <v/>
      </c>
      <c r="AE823" s="17"/>
      <c r="AI823" s="26">
        <f>ROWS($AI$7:$AI822)</f>
        <v>816</v>
      </c>
      <c r="AJ823" s="85" t="str">
        <f>IF(OR($T823="",$G823=""),"",MAX($AJ$7:$AN822)+1)</f>
        <v/>
      </c>
      <c r="AK823" s="85" t="str">
        <f>IF(OR(V823="",$G823=""),"",MAX($AJ$7:$AN822,$AJ823:AJ823)+1)</f>
        <v/>
      </c>
      <c r="AL823" s="85" t="str">
        <f>IF(OR(X823="",$G823=""),"",MAX($AJ$7:$AN822,$AJ823:AK823)+1)</f>
        <v/>
      </c>
      <c r="AM823" s="85" t="str">
        <f>IF(OR(Z823="",$G823=""),"",MAX($AJ$7:$AN822,$AJ823:AL823)+1)</f>
        <v/>
      </c>
      <c r="AN823" s="85" t="str">
        <f>IF(OR(AB823="",$G823=""),"",MAX($AJ$7:$AN822,$AJ823:AM823)+1)</f>
        <v/>
      </c>
      <c r="AP823" s="85" t="str">
        <f>IF($G823="","",MAX($AP$7:$AP822)+1)</f>
        <v/>
      </c>
      <c r="AQ823" s="85" t="str">
        <f>IF($G823="","",IF($Q823="","",RANK($Q823,$Q$8:$Q$1000,1)+COUNTIFS($Q$8:$Q823,$Q823)-1))</f>
        <v/>
      </c>
      <c r="AR823" s="85" t="str">
        <f>IF($G823="","",IF($AW823="","",RANK($AW823,$AW$8:$AW$1000,1)+COUNTIFS($AW$8:$AW823,$AW823)-1))</f>
        <v/>
      </c>
      <c r="AS823" s="85" t="str">
        <f>IF($G823="","",IF($AX823="","",RANK($AX823,$AX$8:$AX$1000,1)+COUNTIFS($AX$8:$AX823,$AX823)-1))</f>
        <v/>
      </c>
      <c r="AU823" s="85" t="str">
        <f t="shared" si="51"/>
        <v/>
      </c>
      <c r="AW823" s="209" t="str">
        <f t="shared" ca="1" si="49"/>
        <v/>
      </c>
      <c r="AX823" s="209" t="str">
        <f t="shared" ca="1" si="52"/>
        <v/>
      </c>
    </row>
    <row r="824" spans="1:50">
      <c r="A824" s="20" t="str">
        <f>IF('יעדים משרדיים ותקשובים'!$E$7="","",'יעדים משרדיים ותקשובים'!$E$7)</f>
        <v>משרד ראש הממשלה</v>
      </c>
      <c r="B824" s="20" t="str">
        <f>IF('יעדים משרדיים ותקשובים'!$I$9="","",'יעדים משרדיים ותקשובים'!$I$9)</f>
        <v>pmo</v>
      </c>
      <c r="C824" s="26">
        <f>ROWS($C$7:$C823)</f>
        <v>817</v>
      </c>
      <c r="D824" s="26" t="str">
        <f>IF(E824="","",INDEX('פעילויות המשרד'!$D$8:$D$150,MATCH(E824,'פעילויות המשרד'!$E$8:$E$150,0)))</f>
        <v/>
      </c>
      <c r="E824" s="17"/>
      <c r="F824" s="26" t="str">
        <f>IF(G824="","",COUNTIFS($D$8:$D824,$D824))</f>
        <v/>
      </c>
      <c r="G824" s="344" t="str">
        <f>IF(OR($E824="",$H824=""),"",IFERROR(CONCATENATE($D824,".",COUNTIFS($D$8:$D824,$D824)),"טעות בהזנה"))</f>
        <v/>
      </c>
      <c r="H824" s="99"/>
      <c r="I824" s="275" t="str">
        <f>IF($E824="","",IF($D824="","",INDEX('פעילויות המשרד'!G:G,MATCH($D824,'פעילויות המשרד'!$D:$D,0))))</f>
        <v/>
      </c>
      <c r="J824" s="275" t="str">
        <f>IF($E824="","",IF($D824="","",INDEX('פעילויות המשרד'!H:H,MATCH($D824,'פעילויות המשרד'!$D:$D,0))))</f>
        <v/>
      </c>
      <c r="K824" s="275" t="str">
        <f>IF($E824="","",IF($D824="","",INDEX('פעילויות המשרד'!K:K,MATCH($D824,'פעילויות המשרד'!$D:$D,0))))</f>
        <v/>
      </c>
      <c r="L824" s="275" t="str">
        <f>IF($E824="","",IF($D824="","",INDEX('פעילויות המשרד'!L:L,MATCH($D824,'פעילויות המשרד'!$D:$D,0))))</f>
        <v/>
      </c>
      <c r="M824" s="275" t="str">
        <f>IF($E824="","",IF($D824="","",INDEX('פעילויות המשרד'!X:X,MATCH($D824,'פעילויות המשרד'!$D:$D,0))))</f>
        <v/>
      </c>
      <c r="N824" s="102"/>
      <c r="O824" s="102"/>
      <c r="P824" s="100"/>
      <c r="Q824" s="100"/>
      <c r="R824" s="98"/>
      <c r="S824" s="101"/>
      <c r="T824" s="99"/>
      <c r="U824" s="103"/>
      <c r="V824" s="99"/>
      <c r="W824" s="103"/>
      <c r="X824" s="99"/>
      <c r="Y824" s="103"/>
      <c r="Z824" s="99"/>
      <c r="AA824" s="103"/>
      <c r="AB824" s="99"/>
      <c r="AC824" s="103"/>
      <c r="AD824" s="121" t="str">
        <f t="shared" si="50"/>
        <v/>
      </c>
      <c r="AE824" s="17"/>
      <c r="AI824" s="26">
        <f>ROWS($AI$7:$AI823)</f>
        <v>817</v>
      </c>
      <c r="AJ824" s="85" t="str">
        <f>IF(OR($T824="",$G824=""),"",MAX($AJ$7:$AN823)+1)</f>
        <v/>
      </c>
      <c r="AK824" s="85" t="str">
        <f>IF(OR(V824="",$G824=""),"",MAX($AJ$7:$AN823,$AJ824:AJ824)+1)</f>
        <v/>
      </c>
      <c r="AL824" s="85" t="str">
        <f>IF(OR(X824="",$G824=""),"",MAX($AJ$7:$AN823,$AJ824:AK824)+1)</f>
        <v/>
      </c>
      <c r="AM824" s="85" t="str">
        <f>IF(OR(Z824="",$G824=""),"",MAX($AJ$7:$AN823,$AJ824:AL824)+1)</f>
        <v/>
      </c>
      <c r="AN824" s="85" t="str">
        <f>IF(OR(AB824="",$G824=""),"",MAX($AJ$7:$AN823,$AJ824:AM824)+1)</f>
        <v/>
      </c>
      <c r="AP824" s="85" t="str">
        <f>IF($G824="","",MAX($AP$7:$AP823)+1)</f>
        <v/>
      </c>
      <c r="AQ824" s="85" t="str">
        <f>IF($G824="","",IF($Q824="","",RANK($Q824,$Q$8:$Q$1000,1)+COUNTIFS($Q$8:$Q824,$Q824)-1))</f>
        <v/>
      </c>
      <c r="AR824" s="85" t="str">
        <f>IF($G824="","",IF($AW824="","",RANK($AW824,$AW$8:$AW$1000,1)+COUNTIFS($AW$8:$AW824,$AW824)-1))</f>
        <v/>
      </c>
      <c r="AS824" s="85" t="str">
        <f>IF($G824="","",IF($AX824="","",RANK($AX824,$AX$8:$AX$1000,1)+COUNTIFS($AX$8:$AX824,$AX824)-1))</f>
        <v/>
      </c>
      <c r="AU824" s="85" t="str">
        <f t="shared" si="51"/>
        <v/>
      </c>
      <c r="AW824" s="209" t="str">
        <f t="shared" ca="1" si="49"/>
        <v/>
      </c>
      <c r="AX824" s="209" t="str">
        <f t="shared" ca="1" si="52"/>
        <v/>
      </c>
    </row>
    <row r="825" spans="1:50">
      <c r="A825" s="20" t="str">
        <f>IF('יעדים משרדיים ותקשובים'!$E$7="","",'יעדים משרדיים ותקשובים'!$E$7)</f>
        <v>משרד ראש הממשלה</v>
      </c>
      <c r="B825" s="20" t="str">
        <f>IF('יעדים משרדיים ותקשובים'!$I$9="","",'יעדים משרדיים ותקשובים'!$I$9)</f>
        <v>pmo</v>
      </c>
      <c r="C825" s="26">
        <f>ROWS($C$7:$C824)</f>
        <v>818</v>
      </c>
      <c r="D825" s="26" t="str">
        <f>IF(E825="","",INDEX('פעילויות המשרד'!$D$8:$D$150,MATCH(E825,'פעילויות המשרד'!$E$8:$E$150,0)))</f>
        <v/>
      </c>
      <c r="E825" s="17"/>
      <c r="F825" s="26" t="str">
        <f>IF(G825="","",COUNTIFS($D$8:$D825,$D825))</f>
        <v/>
      </c>
      <c r="G825" s="344" t="str">
        <f>IF(OR($E825="",$H825=""),"",IFERROR(CONCATENATE($D825,".",COUNTIFS($D$8:$D825,$D825)),"טעות בהזנה"))</f>
        <v/>
      </c>
      <c r="H825" s="99"/>
      <c r="I825" s="275" t="str">
        <f>IF($E825="","",IF($D825="","",INDEX('פעילויות המשרד'!G:G,MATCH($D825,'פעילויות המשרד'!$D:$D,0))))</f>
        <v/>
      </c>
      <c r="J825" s="275" t="str">
        <f>IF($E825="","",IF($D825="","",INDEX('פעילויות המשרד'!H:H,MATCH($D825,'פעילויות המשרד'!$D:$D,0))))</f>
        <v/>
      </c>
      <c r="K825" s="275" t="str">
        <f>IF($E825="","",IF($D825="","",INDEX('פעילויות המשרד'!K:K,MATCH($D825,'פעילויות המשרד'!$D:$D,0))))</f>
        <v/>
      </c>
      <c r="L825" s="275" t="str">
        <f>IF($E825="","",IF($D825="","",INDEX('פעילויות המשרד'!L:L,MATCH($D825,'פעילויות המשרד'!$D:$D,0))))</f>
        <v/>
      </c>
      <c r="M825" s="275" t="str">
        <f>IF($E825="","",IF($D825="","",INDEX('פעילויות המשרד'!X:X,MATCH($D825,'פעילויות המשרד'!$D:$D,0))))</f>
        <v/>
      </c>
      <c r="N825" s="102"/>
      <c r="O825" s="102"/>
      <c r="P825" s="100"/>
      <c r="Q825" s="100"/>
      <c r="R825" s="98"/>
      <c r="S825" s="101"/>
      <c r="T825" s="99"/>
      <c r="U825" s="103"/>
      <c r="V825" s="99"/>
      <c r="W825" s="103"/>
      <c r="X825" s="99"/>
      <c r="Y825" s="103"/>
      <c r="Z825" s="99"/>
      <c r="AA825" s="103"/>
      <c r="AB825" s="99"/>
      <c r="AC825" s="103"/>
      <c r="AD825" s="121" t="str">
        <f t="shared" si="50"/>
        <v/>
      </c>
      <c r="AE825" s="17"/>
      <c r="AI825" s="26">
        <f>ROWS($AI$7:$AI824)</f>
        <v>818</v>
      </c>
      <c r="AJ825" s="85" t="str">
        <f>IF(OR($T825="",$G825=""),"",MAX($AJ$7:$AN824)+1)</f>
        <v/>
      </c>
      <c r="AK825" s="85" t="str">
        <f>IF(OR(V825="",$G825=""),"",MAX($AJ$7:$AN824,$AJ825:AJ825)+1)</f>
        <v/>
      </c>
      <c r="AL825" s="85" t="str">
        <f>IF(OR(X825="",$G825=""),"",MAX($AJ$7:$AN824,$AJ825:AK825)+1)</f>
        <v/>
      </c>
      <c r="AM825" s="85" t="str">
        <f>IF(OR(Z825="",$G825=""),"",MAX($AJ$7:$AN824,$AJ825:AL825)+1)</f>
        <v/>
      </c>
      <c r="AN825" s="85" t="str">
        <f>IF(OR(AB825="",$G825=""),"",MAX($AJ$7:$AN824,$AJ825:AM825)+1)</f>
        <v/>
      </c>
      <c r="AP825" s="85" t="str">
        <f>IF($G825="","",MAX($AP$7:$AP824)+1)</f>
        <v/>
      </c>
      <c r="AQ825" s="85" t="str">
        <f>IF($G825="","",IF($Q825="","",RANK($Q825,$Q$8:$Q$1000,1)+COUNTIFS($Q$8:$Q825,$Q825)-1))</f>
        <v/>
      </c>
      <c r="AR825" s="85" t="str">
        <f>IF($G825="","",IF($AW825="","",RANK($AW825,$AW$8:$AW$1000,1)+COUNTIFS($AW$8:$AW825,$AW825)-1))</f>
        <v/>
      </c>
      <c r="AS825" s="85" t="str">
        <f>IF($G825="","",IF($AX825="","",RANK($AX825,$AX$8:$AX$1000,1)+COUNTIFS($AX$8:$AX825,$AX825)-1))</f>
        <v/>
      </c>
      <c r="AU825" s="85" t="str">
        <f t="shared" si="51"/>
        <v/>
      </c>
      <c r="AW825" s="209" t="str">
        <f t="shared" ca="1" si="49"/>
        <v/>
      </c>
      <c r="AX825" s="209" t="str">
        <f t="shared" ca="1" si="52"/>
        <v/>
      </c>
    </row>
    <row r="826" spans="1:50">
      <c r="A826" s="20" t="str">
        <f>IF('יעדים משרדיים ותקשובים'!$E$7="","",'יעדים משרדיים ותקשובים'!$E$7)</f>
        <v>משרד ראש הממשלה</v>
      </c>
      <c r="B826" s="20" t="str">
        <f>IF('יעדים משרדיים ותקשובים'!$I$9="","",'יעדים משרדיים ותקשובים'!$I$9)</f>
        <v>pmo</v>
      </c>
      <c r="C826" s="26">
        <f>ROWS($C$7:$C825)</f>
        <v>819</v>
      </c>
      <c r="D826" s="26" t="str">
        <f>IF(E826="","",INDEX('פעילויות המשרד'!$D$8:$D$150,MATCH(E826,'פעילויות המשרד'!$E$8:$E$150,0)))</f>
        <v/>
      </c>
      <c r="E826" s="17"/>
      <c r="F826" s="26" t="str">
        <f>IF(G826="","",COUNTIFS($D$8:$D826,$D826))</f>
        <v/>
      </c>
      <c r="G826" s="344" t="str">
        <f>IF(OR($E826="",$H826=""),"",IFERROR(CONCATENATE($D826,".",COUNTIFS($D$8:$D826,$D826)),"טעות בהזנה"))</f>
        <v/>
      </c>
      <c r="H826" s="99"/>
      <c r="I826" s="275" t="str">
        <f>IF($E826="","",IF($D826="","",INDEX('פעילויות המשרד'!G:G,MATCH($D826,'פעילויות המשרד'!$D:$D,0))))</f>
        <v/>
      </c>
      <c r="J826" s="275" t="str">
        <f>IF($E826="","",IF($D826="","",INDEX('פעילויות המשרד'!H:H,MATCH($D826,'פעילויות המשרד'!$D:$D,0))))</f>
        <v/>
      </c>
      <c r="K826" s="275" t="str">
        <f>IF($E826="","",IF($D826="","",INDEX('פעילויות המשרד'!K:K,MATCH($D826,'פעילויות המשרד'!$D:$D,0))))</f>
        <v/>
      </c>
      <c r="L826" s="275" t="str">
        <f>IF($E826="","",IF($D826="","",INDEX('פעילויות המשרד'!L:L,MATCH($D826,'פעילויות המשרד'!$D:$D,0))))</f>
        <v/>
      </c>
      <c r="M826" s="275" t="str">
        <f>IF($E826="","",IF($D826="","",INDEX('פעילויות המשרד'!X:X,MATCH($D826,'פעילויות המשרד'!$D:$D,0))))</f>
        <v/>
      </c>
      <c r="N826" s="102"/>
      <c r="O826" s="102"/>
      <c r="P826" s="100"/>
      <c r="Q826" s="100"/>
      <c r="R826" s="98"/>
      <c r="S826" s="101"/>
      <c r="T826" s="99"/>
      <c r="U826" s="103"/>
      <c r="V826" s="99"/>
      <c r="W826" s="103"/>
      <c r="X826" s="99"/>
      <c r="Y826" s="103"/>
      <c r="Z826" s="99"/>
      <c r="AA826" s="103"/>
      <c r="AB826" s="99"/>
      <c r="AC826" s="103"/>
      <c r="AD826" s="121" t="str">
        <f t="shared" si="50"/>
        <v/>
      </c>
      <c r="AE826" s="17"/>
      <c r="AI826" s="26">
        <f>ROWS($AI$7:$AI825)</f>
        <v>819</v>
      </c>
      <c r="AJ826" s="85" t="str">
        <f>IF(OR($T826="",$G826=""),"",MAX($AJ$7:$AN825)+1)</f>
        <v/>
      </c>
      <c r="AK826" s="85" t="str">
        <f>IF(OR(V826="",$G826=""),"",MAX($AJ$7:$AN825,$AJ826:AJ826)+1)</f>
        <v/>
      </c>
      <c r="AL826" s="85" t="str">
        <f>IF(OR(X826="",$G826=""),"",MAX($AJ$7:$AN825,$AJ826:AK826)+1)</f>
        <v/>
      </c>
      <c r="AM826" s="85" t="str">
        <f>IF(OR(Z826="",$G826=""),"",MAX($AJ$7:$AN825,$AJ826:AL826)+1)</f>
        <v/>
      </c>
      <c r="AN826" s="85" t="str">
        <f>IF(OR(AB826="",$G826=""),"",MAX($AJ$7:$AN825,$AJ826:AM826)+1)</f>
        <v/>
      </c>
      <c r="AP826" s="85" t="str">
        <f>IF($G826="","",MAX($AP$7:$AP825)+1)</f>
        <v/>
      </c>
      <c r="AQ826" s="85" t="str">
        <f>IF($G826="","",IF($Q826="","",RANK($Q826,$Q$8:$Q$1000,1)+COUNTIFS($Q$8:$Q826,$Q826)-1))</f>
        <v/>
      </c>
      <c r="AR826" s="85" t="str">
        <f>IF($G826="","",IF($AW826="","",RANK($AW826,$AW$8:$AW$1000,1)+COUNTIFS($AW$8:$AW826,$AW826)-1))</f>
        <v/>
      </c>
      <c r="AS826" s="85" t="str">
        <f>IF($G826="","",IF($AX826="","",RANK($AX826,$AX$8:$AX$1000,1)+COUNTIFS($AX$8:$AX826,$AX826)-1))</f>
        <v/>
      </c>
      <c r="AU826" s="85" t="str">
        <f t="shared" si="51"/>
        <v/>
      </c>
      <c r="AW826" s="209" t="str">
        <f t="shared" ca="1" si="49"/>
        <v/>
      </c>
      <c r="AX826" s="209" t="str">
        <f t="shared" ca="1" si="52"/>
        <v/>
      </c>
    </row>
    <row r="827" spans="1:50">
      <c r="A827" s="20" t="str">
        <f>IF('יעדים משרדיים ותקשובים'!$E$7="","",'יעדים משרדיים ותקשובים'!$E$7)</f>
        <v>משרד ראש הממשלה</v>
      </c>
      <c r="B827" s="20" t="str">
        <f>IF('יעדים משרדיים ותקשובים'!$I$9="","",'יעדים משרדיים ותקשובים'!$I$9)</f>
        <v>pmo</v>
      </c>
      <c r="C827" s="26">
        <f>ROWS($C$7:$C826)</f>
        <v>820</v>
      </c>
      <c r="D827" s="26" t="str">
        <f>IF(E827="","",INDEX('פעילויות המשרד'!$D$8:$D$150,MATCH(E827,'פעילויות המשרד'!$E$8:$E$150,0)))</f>
        <v/>
      </c>
      <c r="E827" s="17"/>
      <c r="F827" s="26" t="str">
        <f>IF(G827="","",COUNTIFS($D$8:$D827,$D827))</f>
        <v/>
      </c>
      <c r="G827" s="344" t="str">
        <f>IF(OR($E827="",$H827=""),"",IFERROR(CONCATENATE($D827,".",COUNTIFS($D$8:$D827,$D827)),"טעות בהזנה"))</f>
        <v/>
      </c>
      <c r="H827" s="99"/>
      <c r="I827" s="275" t="str">
        <f>IF($E827="","",IF($D827="","",INDEX('פעילויות המשרד'!G:G,MATCH($D827,'פעילויות המשרד'!$D:$D,0))))</f>
        <v/>
      </c>
      <c r="J827" s="275" t="str">
        <f>IF($E827="","",IF($D827="","",INDEX('פעילויות המשרד'!H:H,MATCH($D827,'פעילויות המשרד'!$D:$D,0))))</f>
        <v/>
      </c>
      <c r="K827" s="275" t="str">
        <f>IF($E827="","",IF($D827="","",INDEX('פעילויות המשרד'!K:K,MATCH($D827,'פעילויות המשרד'!$D:$D,0))))</f>
        <v/>
      </c>
      <c r="L827" s="275" t="str">
        <f>IF($E827="","",IF($D827="","",INDEX('פעילויות המשרד'!L:L,MATCH($D827,'פעילויות המשרד'!$D:$D,0))))</f>
        <v/>
      </c>
      <c r="M827" s="275" t="str">
        <f>IF($E827="","",IF($D827="","",INDEX('פעילויות המשרד'!X:X,MATCH($D827,'פעילויות המשרד'!$D:$D,0))))</f>
        <v/>
      </c>
      <c r="N827" s="102"/>
      <c r="O827" s="102"/>
      <c r="P827" s="100"/>
      <c r="Q827" s="100"/>
      <c r="R827" s="98"/>
      <c r="S827" s="101"/>
      <c r="T827" s="99"/>
      <c r="U827" s="103"/>
      <c r="V827" s="99"/>
      <c r="W827" s="103"/>
      <c r="X827" s="99"/>
      <c r="Y827" s="103"/>
      <c r="Z827" s="99"/>
      <c r="AA827" s="103"/>
      <c r="AB827" s="99"/>
      <c r="AC827" s="103"/>
      <c r="AD827" s="121" t="str">
        <f t="shared" si="50"/>
        <v/>
      </c>
      <c r="AE827" s="17"/>
      <c r="AI827" s="26">
        <f>ROWS($AI$7:$AI826)</f>
        <v>820</v>
      </c>
      <c r="AJ827" s="85" t="str">
        <f>IF(OR($T827="",$G827=""),"",MAX($AJ$7:$AN826)+1)</f>
        <v/>
      </c>
      <c r="AK827" s="85" t="str">
        <f>IF(OR(V827="",$G827=""),"",MAX($AJ$7:$AN826,$AJ827:AJ827)+1)</f>
        <v/>
      </c>
      <c r="AL827" s="85" t="str">
        <f>IF(OR(X827="",$G827=""),"",MAX($AJ$7:$AN826,$AJ827:AK827)+1)</f>
        <v/>
      </c>
      <c r="AM827" s="85" t="str">
        <f>IF(OR(Z827="",$G827=""),"",MAX($AJ$7:$AN826,$AJ827:AL827)+1)</f>
        <v/>
      </c>
      <c r="AN827" s="85" t="str">
        <f>IF(OR(AB827="",$G827=""),"",MAX($AJ$7:$AN826,$AJ827:AM827)+1)</f>
        <v/>
      </c>
      <c r="AP827" s="85" t="str">
        <f>IF($G827="","",MAX($AP$7:$AP826)+1)</f>
        <v/>
      </c>
      <c r="AQ827" s="85" t="str">
        <f>IF($G827="","",IF($Q827="","",RANK($Q827,$Q$8:$Q$1000,1)+COUNTIFS($Q$8:$Q827,$Q827)-1))</f>
        <v/>
      </c>
      <c r="AR827" s="85" t="str">
        <f>IF($G827="","",IF($AW827="","",RANK($AW827,$AW$8:$AW$1000,1)+COUNTIFS($AW$8:$AW827,$AW827)-1))</f>
        <v/>
      </c>
      <c r="AS827" s="85" t="str">
        <f>IF($G827="","",IF($AX827="","",RANK($AX827,$AX$8:$AX$1000,1)+COUNTIFS($AX$8:$AX827,$AX827)-1))</f>
        <v/>
      </c>
      <c r="AU827" s="85" t="str">
        <f t="shared" si="51"/>
        <v/>
      </c>
      <c r="AW827" s="209" t="str">
        <f t="shared" ca="1" si="49"/>
        <v/>
      </c>
      <c r="AX827" s="209" t="str">
        <f t="shared" ca="1" si="52"/>
        <v/>
      </c>
    </row>
    <row r="828" spans="1:50">
      <c r="A828" s="20" t="str">
        <f>IF('יעדים משרדיים ותקשובים'!$E$7="","",'יעדים משרדיים ותקשובים'!$E$7)</f>
        <v>משרד ראש הממשלה</v>
      </c>
      <c r="B828" s="20" t="str">
        <f>IF('יעדים משרדיים ותקשובים'!$I$9="","",'יעדים משרדיים ותקשובים'!$I$9)</f>
        <v>pmo</v>
      </c>
      <c r="C828" s="26">
        <f>ROWS($C$7:$C827)</f>
        <v>821</v>
      </c>
      <c r="D828" s="26" t="str">
        <f>IF(E828="","",INDEX('פעילויות המשרד'!$D$8:$D$150,MATCH(E828,'פעילויות המשרד'!$E$8:$E$150,0)))</f>
        <v/>
      </c>
      <c r="E828" s="17"/>
      <c r="F828" s="26" t="str">
        <f>IF(G828="","",COUNTIFS($D$8:$D828,$D828))</f>
        <v/>
      </c>
      <c r="G828" s="344" t="str">
        <f>IF(OR($E828="",$H828=""),"",IFERROR(CONCATENATE($D828,".",COUNTIFS($D$8:$D828,$D828)),"טעות בהזנה"))</f>
        <v/>
      </c>
      <c r="H828" s="99"/>
      <c r="I828" s="275" t="str">
        <f>IF($E828="","",IF($D828="","",INDEX('פעילויות המשרד'!G:G,MATCH($D828,'פעילויות המשרד'!$D:$D,0))))</f>
        <v/>
      </c>
      <c r="J828" s="275" t="str">
        <f>IF($E828="","",IF($D828="","",INDEX('פעילויות המשרד'!H:H,MATCH($D828,'פעילויות המשרד'!$D:$D,0))))</f>
        <v/>
      </c>
      <c r="K828" s="275" t="str">
        <f>IF($E828="","",IF($D828="","",INDEX('פעילויות המשרד'!K:K,MATCH($D828,'פעילויות המשרד'!$D:$D,0))))</f>
        <v/>
      </c>
      <c r="L828" s="275" t="str">
        <f>IF($E828="","",IF($D828="","",INDEX('פעילויות המשרד'!L:L,MATCH($D828,'פעילויות המשרד'!$D:$D,0))))</f>
        <v/>
      </c>
      <c r="M828" s="275" t="str">
        <f>IF($E828="","",IF($D828="","",INDEX('פעילויות המשרד'!X:X,MATCH($D828,'פעילויות המשרד'!$D:$D,0))))</f>
        <v/>
      </c>
      <c r="N828" s="99"/>
      <c r="O828" s="99"/>
      <c r="P828" s="100"/>
      <c r="Q828" s="100"/>
      <c r="R828" s="98"/>
      <c r="S828" s="101"/>
      <c r="T828" s="99"/>
      <c r="U828" s="103"/>
      <c r="V828" s="99"/>
      <c r="W828" s="103"/>
      <c r="X828" s="99"/>
      <c r="Y828" s="103"/>
      <c r="Z828" s="99"/>
      <c r="AA828" s="103"/>
      <c r="AB828" s="99"/>
      <c r="AC828" s="103"/>
      <c r="AD828" s="121" t="str">
        <f t="shared" si="50"/>
        <v/>
      </c>
      <c r="AE828" s="92"/>
      <c r="AI828" s="26">
        <f>ROWS($AI$7:$AI827)</f>
        <v>821</v>
      </c>
      <c r="AJ828" s="85" t="str">
        <f>IF(OR($T828="",$G828=""),"",MAX($AJ$7:$AN827)+1)</f>
        <v/>
      </c>
      <c r="AK828" s="85" t="str">
        <f>IF(OR(V828="",$G828=""),"",MAX($AJ$7:$AN827,$AJ828:AJ828)+1)</f>
        <v/>
      </c>
      <c r="AL828" s="85" t="str">
        <f>IF(OR(X828="",$G828=""),"",MAX($AJ$7:$AN827,$AJ828:AK828)+1)</f>
        <v/>
      </c>
      <c r="AM828" s="85" t="str">
        <f>IF(OR(Z828="",$G828=""),"",MAX($AJ$7:$AN827,$AJ828:AL828)+1)</f>
        <v/>
      </c>
      <c r="AN828" s="85" t="str">
        <f>IF(OR(AB828="",$G828=""),"",MAX($AJ$7:$AN827,$AJ828:AM828)+1)</f>
        <v/>
      </c>
      <c r="AP828" s="85" t="str">
        <f>IF($G828="","",MAX($AP$7:$AP827)+1)</f>
        <v/>
      </c>
      <c r="AQ828" s="85" t="str">
        <f>IF($G828="","",IF($Q828="","",RANK($Q828,$Q$8:$Q$1000,1)+COUNTIFS($Q$8:$Q828,$Q828)-1))</f>
        <v/>
      </c>
      <c r="AR828" s="85" t="str">
        <f>IF($G828="","",IF($AW828="","",RANK($AW828,$AW$8:$AW$1000,1)+COUNTIFS($AW$8:$AW828,$AW828)-1))</f>
        <v/>
      </c>
      <c r="AS828" s="85" t="str">
        <f>IF($G828="","",IF($AX828="","",RANK($AX828,$AX$8:$AX$1000,1)+COUNTIFS($AX$8:$AX828,$AX828)-1))</f>
        <v/>
      </c>
      <c r="AU828" s="85" t="str">
        <f t="shared" si="51"/>
        <v/>
      </c>
      <c r="AW828" s="209" t="str">
        <f ca="1">IF($G828="","",IF($Q828="","",IF(AND($S828&lt;1,$Q828&lt;TODAY()),$Q828,"")))</f>
        <v/>
      </c>
      <c r="AX828" s="209" t="str">
        <f t="shared" ca="1" si="52"/>
        <v/>
      </c>
    </row>
    <row r="829" spans="1:50">
      <c r="A829" s="20" t="str">
        <f>IF('יעדים משרדיים ותקשובים'!$E$7="","",'יעדים משרדיים ותקשובים'!$E$7)</f>
        <v>משרד ראש הממשלה</v>
      </c>
      <c r="B829" s="20" t="str">
        <f>IF('יעדים משרדיים ותקשובים'!$I$9="","",'יעדים משרדיים ותקשובים'!$I$9)</f>
        <v>pmo</v>
      </c>
      <c r="C829" s="26">
        <f>ROWS($C$7:$C828)</f>
        <v>822</v>
      </c>
      <c r="D829" s="26" t="str">
        <f>IF(E829="","",INDEX('פעילויות המשרד'!$D$8:$D$150,MATCH(E829,'פעילויות המשרד'!$E$8:$E$150,0)))</f>
        <v/>
      </c>
      <c r="E829" s="17"/>
      <c r="F829" s="26" t="str">
        <f>IF(G829="","",COUNTIFS($D$8:$D829,$D829))</f>
        <v/>
      </c>
      <c r="G829" s="344" t="str">
        <f>IF(OR($E829="",$H829=""),"",IFERROR(CONCATENATE($D829,".",COUNTIFS($D$8:$D829,$D829)),"טעות בהזנה"))</f>
        <v/>
      </c>
      <c r="H829" s="99"/>
      <c r="I829" s="275" t="str">
        <f>IF($E829="","",IF($D829="","",INDEX('פעילויות המשרד'!G:G,MATCH($D829,'פעילויות המשרד'!$D:$D,0))))</f>
        <v/>
      </c>
      <c r="J829" s="275" t="str">
        <f>IF($E829="","",IF($D829="","",INDEX('פעילויות המשרד'!H:H,MATCH($D829,'פעילויות המשרד'!$D:$D,0))))</f>
        <v/>
      </c>
      <c r="K829" s="275" t="str">
        <f>IF($E829="","",IF($D829="","",INDEX('פעילויות המשרד'!K:K,MATCH($D829,'פעילויות המשרד'!$D:$D,0))))</f>
        <v/>
      </c>
      <c r="L829" s="275" t="str">
        <f>IF($E829="","",IF($D829="","",INDEX('פעילויות המשרד'!L:L,MATCH($D829,'פעילויות המשרד'!$D:$D,0))))</f>
        <v/>
      </c>
      <c r="M829" s="275" t="str">
        <f>IF($E829="","",IF($D829="","",INDEX('פעילויות המשרד'!X:X,MATCH($D829,'פעילויות המשרד'!$D:$D,0))))</f>
        <v/>
      </c>
      <c r="N829" s="99"/>
      <c r="O829" s="99"/>
      <c r="P829" s="100"/>
      <c r="Q829" s="100"/>
      <c r="R829" s="98"/>
      <c r="S829" s="101"/>
      <c r="T829" s="99"/>
      <c r="U829" s="103"/>
      <c r="V829" s="99"/>
      <c r="W829" s="103"/>
      <c r="X829" s="99"/>
      <c r="Y829" s="103"/>
      <c r="Z829" s="99"/>
      <c r="AA829" s="103"/>
      <c r="AB829" s="99"/>
      <c r="AC829" s="103"/>
      <c r="AD829" s="121" t="str">
        <f t="shared" si="50"/>
        <v/>
      </c>
      <c r="AE829" s="92"/>
      <c r="AI829" s="26">
        <f>ROWS($AI$7:$AI828)</f>
        <v>822</v>
      </c>
      <c r="AJ829" s="85" t="str">
        <f>IF(OR($T829="",$G829=""),"",MAX($AJ$7:$AN828)+1)</f>
        <v/>
      </c>
      <c r="AK829" s="85" t="str">
        <f>IF(OR(V829="",$G829=""),"",MAX($AJ$7:$AN828,$AJ829:AJ829)+1)</f>
        <v/>
      </c>
      <c r="AL829" s="85" t="str">
        <f>IF(OR(X829="",$G829=""),"",MAX($AJ$7:$AN828,$AJ829:AK829)+1)</f>
        <v/>
      </c>
      <c r="AM829" s="85" t="str">
        <f>IF(OR(Z829="",$G829=""),"",MAX($AJ$7:$AN828,$AJ829:AL829)+1)</f>
        <v/>
      </c>
      <c r="AN829" s="85" t="str">
        <f>IF(OR(AB829="",$G829=""),"",MAX($AJ$7:$AN828,$AJ829:AM829)+1)</f>
        <v/>
      </c>
      <c r="AP829" s="85" t="str">
        <f>IF($G829="","",MAX($AP$7:$AP828)+1)</f>
        <v/>
      </c>
      <c r="AQ829" s="85" t="str">
        <f>IF($G829="","",IF($Q829="","",RANK($Q829,$Q$8:$Q$1000,1)+COUNTIFS($Q$8:$Q829,$Q829)-1))</f>
        <v/>
      </c>
      <c r="AR829" s="85" t="str">
        <f>IF($G829="","",IF($AW829="","",RANK($AW829,$AW$8:$AW$1000,1)+COUNTIFS($AW$8:$AW829,$AW829)-1))</f>
        <v/>
      </c>
      <c r="AS829" s="85" t="str">
        <f>IF($G829="","",IF($AX829="","",RANK($AX829,$AX$8:$AX$1000,1)+COUNTIFS($AX$8:$AX829,$AX829)-1))</f>
        <v/>
      </c>
      <c r="AU829" s="85" t="str">
        <f t="shared" si="51"/>
        <v/>
      </c>
      <c r="AW829" s="209" t="str">
        <f ca="1">IF($G829="","",IF($Q829="","",IF(AND($S829&lt;1,$Q829&lt;TODAY()),$Q829,"")))</f>
        <v/>
      </c>
      <c r="AX829" s="209" t="str">
        <f t="shared" ca="1" si="52"/>
        <v/>
      </c>
    </row>
    <row r="830" spans="1:50">
      <c r="A830" s="20" t="str">
        <f>IF('יעדים משרדיים ותקשובים'!$E$7="","",'יעדים משרדיים ותקשובים'!$E$7)</f>
        <v>משרד ראש הממשלה</v>
      </c>
      <c r="B830" s="20" t="str">
        <f>IF('יעדים משרדיים ותקשובים'!$I$9="","",'יעדים משרדיים ותקשובים'!$I$9)</f>
        <v>pmo</v>
      </c>
      <c r="C830" s="26">
        <f>ROWS($C$7:$C829)</f>
        <v>823</v>
      </c>
      <c r="D830" s="26" t="str">
        <f>IF(E830="","",INDEX('פעילויות המשרד'!$D$8:$D$150,MATCH(E830,'פעילויות המשרד'!$E$8:$E$150,0)))</f>
        <v/>
      </c>
      <c r="E830" s="17"/>
      <c r="F830" s="26" t="str">
        <f>IF(G830="","",COUNTIFS($D$8:$D830,$D830))</f>
        <v/>
      </c>
      <c r="G830" s="344" t="str">
        <f>IF(OR($E830="",$H830=""),"",IFERROR(CONCATENATE($D830,".",COUNTIFS($D$8:$D830,$D830)),"טעות בהזנה"))</f>
        <v/>
      </c>
      <c r="H830" s="99"/>
      <c r="I830" s="275" t="str">
        <f>IF($E830="","",IF($D830="","",INDEX('פעילויות המשרד'!G:G,MATCH($D830,'פעילויות המשרד'!$D:$D,0))))</f>
        <v/>
      </c>
      <c r="J830" s="275" t="str">
        <f>IF($E830="","",IF($D830="","",INDEX('פעילויות המשרד'!H:H,MATCH($D830,'פעילויות המשרד'!$D:$D,0))))</f>
        <v/>
      </c>
      <c r="K830" s="275" t="str">
        <f>IF($E830="","",IF($D830="","",INDEX('פעילויות המשרד'!K:K,MATCH($D830,'פעילויות המשרד'!$D:$D,0))))</f>
        <v/>
      </c>
      <c r="L830" s="275" t="str">
        <f>IF($E830="","",IF($D830="","",INDEX('פעילויות המשרד'!L:L,MATCH($D830,'פעילויות המשרד'!$D:$D,0))))</f>
        <v/>
      </c>
      <c r="M830" s="275" t="str">
        <f>IF($E830="","",IF($D830="","",INDEX('פעילויות המשרד'!X:X,MATCH($D830,'פעילויות המשרד'!$D:$D,0))))</f>
        <v/>
      </c>
      <c r="N830" s="99"/>
      <c r="O830" s="99"/>
      <c r="P830" s="100"/>
      <c r="Q830" s="100"/>
      <c r="R830" s="98"/>
      <c r="S830" s="101"/>
      <c r="T830" s="99"/>
      <c r="U830" s="103"/>
      <c r="V830" s="99"/>
      <c r="W830" s="103"/>
      <c r="X830" s="99"/>
      <c r="Y830" s="103"/>
      <c r="Z830" s="99"/>
      <c r="AA830" s="103"/>
      <c r="AB830" s="99"/>
      <c r="AC830" s="103"/>
      <c r="AD830" s="121" t="str">
        <f t="shared" si="50"/>
        <v/>
      </c>
      <c r="AE830" s="92"/>
      <c r="AI830" s="26">
        <f>ROWS($AI$7:$AI829)</f>
        <v>823</v>
      </c>
      <c r="AJ830" s="85" t="str">
        <f>IF(OR($T830="",$G830=""),"",MAX($AJ$7:$AN829)+1)</f>
        <v/>
      </c>
      <c r="AK830" s="85" t="str">
        <f>IF(OR(V830="",$G830=""),"",MAX($AJ$7:$AN829,$AJ830:AJ830)+1)</f>
        <v/>
      </c>
      <c r="AL830" s="85" t="str">
        <f>IF(OR(X830="",$G830=""),"",MAX($AJ$7:$AN829,$AJ830:AK830)+1)</f>
        <v/>
      </c>
      <c r="AM830" s="85" t="str">
        <f>IF(OR(Z830="",$G830=""),"",MAX($AJ$7:$AN829,$AJ830:AL830)+1)</f>
        <v/>
      </c>
      <c r="AN830" s="85" t="str">
        <f>IF(OR(AB830="",$G830=""),"",MAX($AJ$7:$AN829,$AJ830:AM830)+1)</f>
        <v/>
      </c>
      <c r="AP830" s="85" t="str">
        <f>IF($G830="","",MAX($AP$7:$AP829)+1)</f>
        <v/>
      </c>
      <c r="AQ830" s="85" t="str">
        <f>IF($G830="","",IF($Q830="","",RANK($Q830,$Q$8:$Q$1000,1)+COUNTIFS($Q$8:$Q830,$Q830)-1))</f>
        <v/>
      </c>
      <c r="AR830" s="85" t="str">
        <f>IF($G830="","",IF($AW830="","",RANK($AW830,$AW$8:$AW$1000,1)+COUNTIFS($AW$8:$AW830,$AW830)-1))</f>
        <v/>
      </c>
      <c r="AS830" s="85" t="str">
        <f>IF($G830="","",IF($AX830="","",RANK($AX830,$AX$8:$AX$1000,1)+COUNTIFS($AX$8:$AX830,$AX830)-1))</f>
        <v/>
      </c>
      <c r="AU830" s="85" t="str">
        <f t="shared" si="51"/>
        <v/>
      </c>
      <c r="AW830" s="209" t="str">
        <f ca="1">IF($G830="","",IF($Q830="","",IF(AND($S830&lt;1,$Q830&lt;TODAY()),$Q830,"")))</f>
        <v/>
      </c>
      <c r="AX830" s="209" t="str">
        <f t="shared" ca="1" si="52"/>
        <v/>
      </c>
    </row>
    <row r="831" spans="1:50">
      <c r="A831" s="20" t="str">
        <f>IF('יעדים משרדיים ותקשובים'!$E$7="","",'יעדים משרדיים ותקשובים'!$E$7)</f>
        <v>משרד ראש הממשלה</v>
      </c>
      <c r="B831" s="20" t="str">
        <f>IF('יעדים משרדיים ותקשובים'!$I$9="","",'יעדים משרדיים ותקשובים'!$I$9)</f>
        <v>pmo</v>
      </c>
      <c r="C831" s="26">
        <f>ROWS($C$7:$C830)</f>
        <v>824</v>
      </c>
      <c r="D831" s="26" t="str">
        <f>IF(E831="","",INDEX('פעילויות המשרד'!$D$8:$D$150,MATCH(E831,'פעילויות המשרד'!$E$8:$E$150,0)))</f>
        <v/>
      </c>
      <c r="E831" s="17"/>
      <c r="F831" s="26" t="str">
        <f>IF(G831="","",COUNTIFS($D$8:$D831,$D831))</f>
        <v/>
      </c>
      <c r="G831" s="344" t="str">
        <f>IF(OR($E831="",$H831=""),"",IFERROR(CONCATENATE($D831,".",COUNTIFS($D$8:$D831,$D831)),"טעות בהזנה"))</f>
        <v/>
      </c>
      <c r="H831" s="99"/>
      <c r="I831" s="275" t="str">
        <f>IF($E831="","",IF($D831="","",INDEX('פעילויות המשרד'!G:G,MATCH($D831,'פעילויות המשרד'!$D:$D,0))))</f>
        <v/>
      </c>
      <c r="J831" s="275" t="str">
        <f>IF($E831="","",IF($D831="","",INDEX('פעילויות המשרד'!H:H,MATCH($D831,'פעילויות המשרד'!$D:$D,0))))</f>
        <v/>
      </c>
      <c r="K831" s="275" t="str">
        <f>IF($E831="","",IF($D831="","",INDEX('פעילויות המשרד'!K:K,MATCH($D831,'פעילויות המשרד'!$D:$D,0))))</f>
        <v/>
      </c>
      <c r="L831" s="275" t="str">
        <f>IF($E831="","",IF($D831="","",INDEX('פעילויות המשרד'!L:L,MATCH($D831,'פעילויות המשרד'!$D:$D,0))))</f>
        <v/>
      </c>
      <c r="M831" s="275" t="str">
        <f>IF($E831="","",IF($D831="","",INDEX('פעילויות המשרד'!X:X,MATCH($D831,'פעילויות המשרד'!$D:$D,0))))</f>
        <v/>
      </c>
      <c r="N831" s="102"/>
      <c r="O831" s="102"/>
      <c r="P831" s="100"/>
      <c r="Q831" s="100"/>
      <c r="R831" s="98"/>
      <c r="S831" s="101"/>
      <c r="T831" s="99"/>
      <c r="U831" s="103"/>
      <c r="V831" s="99"/>
      <c r="W831" s="103"/>
      <c r="X831" s="99"/>
      <c r="Y831" s="103"/>
      <c r="Z831" s="99"/>
      <c r="AA831" s="103"/>
      <c r="AB831" s="99"/>
      <c r="AC831" s="103"/>
      <c r="AD831" s="121" t="str">
        <f t="shared" si="50"/>
        <v/>
      </c>
      <c r="AE831" s="17"/>
      <c r="AI831" s="26">
        <f>ROWS($AI$7:$AI830)</f>
        <v>824</v>
      </c>
      <c r="AJ831" s="85" t="str">
        <f>IF(OR($T831="",$G831=""),"",MAX($AJ$7:$AN830)+1)</f>
        <v/>
      </c>
      <c r="AK831" s="85" t="str">
        <f>IF(OR(V831="",$G831=""),"",MAX($AJ$7:$AN830,$AJ831:AJ831)+1)</f>
        <v/>
      </c>
      <c r="AL831" s="85" t="str">
        <f>IF(OR(X831="",$G831=""),"",MAX($AJ$7:$AN830,$AJ831:AK831)+1)</f>
        <v/>
      </c>
      <c r="AM831" s="85" t="str">
        <f>IF(OR(Z831="",$G831=""),"",MAX($AJ$7:$AN830,$AJ831:AL831)+1)</f>
        <v/>
      </c>
      <c r="AN831" s="85" t="str">
        <f>IF(OR(AB831="",$G831=""),"",MAX($AJ$7:$AN830,$AJ831:AM831)+1)</f>
        <v/>
      </c>
      <c r="AP831" s="85" t="str">
        <f>IF($G831="","",MAX($AP$7:$AP830)+1)</f>
        <v/>
      </c>
      <c r="AQ831" s="85" t="str">
        <f>IF($G831="","",IF($Q831="","",RANK($Q831,$Q$8:$Q$1000,1)+COUNTIFS($Q$8:$Q831,$Q831)-1))</f>
        <v/>
      </c>
      <c r="AR831" s="85" t="str">
        <f>IF($G831="","",IF($AW831="","",RANK($AW831,$AW$8:$AW$1000,1)+COUNTIFS($AW$8:$AW831,$AW831)-1))</f>
        <v/>
      </c>
      <c r="AS831" s="85" t="str">
        <f>IF($G831="","",IF($AX831="","",RANK($AX831,$AX$8:$AX$1000,1)+COUNTIFS($AX$8:$AX831,$AX831)-1))</f>
        <v/>
      </c>
      <c r="AU831" s="85" t="str">
        <f t="shared" si="51"/>
        <v/>
      </c>
      <c r="AW831" s="209" t="str">
        <f ca="1">IF($G831="","",IF($Q831="","",IF(AND($S831&lt;1,$Q831&lt;TODAY()),$Q831,"")))</f>
        <v/>
      </c>
      <c r="AX831" s="209" t="str">
        <f t="shared" ca="1" si="52"/>
        <v/>
      </c>
    </row>
    <row r="832" spans="1:50">
      <c r="A832" s="20" t="str">
        <f>IF('יעדים משרדיים ותקשובים'!$E$7="","",'יעדים משרדיים ותקשובים'!$E$7)</f>
        <v>משרד ראש הממשלה</v>
      </c>
      <c r="B832" s="20" t="str">
        <f>IF('יעדים משרדיים ותקשובים'!$I$9="","",'יעדים משרדיים ותקשובים'!$I$9)</f>
        <v>pmo</v>
      </c>
      <c r="C832" s="26">
        <f>ROWS($C$7:$C831)</f>
        <v>825</v>
      </c>
      <c r="D832" s="26" t="str">
        <f>IF(E832="","",INDEX('פעילויות המשרד'!$D$8:$D$150,MATCH(E832,'פעילויות המשרד'!$E$8:$E$150,0)))</f>
        <v/>
      </c>
      <c r="E832" s="17"/>
      <c r="F832" s="26" t="str">
        <f>IF(G832="","",COUNTIFS($D$8:$D832,$D832))</f>
        <v/>
      </c>
      <c r="G832" s="344" t="str">
        <f>IF(OR($E832="",$H832=""),"",IFERROR(CONCATENATE($D832,".",COUNTIFS($D$8:$D832,$D832)),"טעות בהזנה"))</f>
        <v/>
      </c>
      <c r="H832" s="99"/>
      <c r="I832" s="275" t="str">
        <f>IF($E832="","",IF($D832="","",INDEX('פעילויות המשרד'!G:G,MATCH($D832,'פעילויות המשרד'!$D:$D,0))))</f>
        <v/>
      </c>
      <c r="J832" s="275" t="str">
        <f>IF($E832="","",IF($D832="","",INDEX('פעילויות המשרד'!H:H,MATCH($D832,'פעילויות המשרד'!$D:$D,0))))</f>
        <v/>
      </c>
      <c r="K832" s="275" t="str">
        <f>IF($E832="","",IF($D832="","",INDEX('פעילויות המשרד'!K:K,MATCH($D832,'פעילויות המשרד'!$D:$D,0))))</f>
        <v/>
      </c>
      <c r="L832" s="275" t="str">
        <f>IF($E832="","",IF($D832="","",INDEX('פעילויות המשרד'!L:L,MATCH($D832,'פעילויות המשרד'!$D:$D,0))))</f>
        <v/>
      </c>
      <c r="M832" s="275" t="str">
        <f>IF($E832="","",IF($D832="","",INDEX('פעילויות המשרד'!X:X,MATCH($D832,'פעילויות המשרד'!$D:$D,0))))</f>
        <v/>
      </c>
      <c r="N832" s="102"/>
      <c r="O832" s="102"/>
      <c r="P832" s="100"/>
      <c r="Q832" s="100"/>
      <c r="R832" s="98"/>
      <c r="S832" s="101"/>
      <c r="T832" s="99"/>
      <c r="U832" s="103"/>
      <c r="V832" s="99"/>
      <c r="W832" s="103"/>
      <c r="X832" s="99"/>
      <c r="Y832" s="103"/>
      <c r="Z832" s="99"/>
      <c r="AA832" s="103"/>
      <c r="AB832" s="99"/>
      <c r="AC832" s="103"/>
      <c r="AD832" s="121" t="str">
        <f t="shared" si="50"/>
        <v/>
      </c>
      <c r="AE832" s="17"/>
      <c r="AI832" s="26">
        <f>ROWS($AI$7:$AI831)</f>
        <v>825</v>
      </c>
      <c r="AJ832" s="85" t="str">
        <f>IF(OR($T832="",$G832=""),"",MAX($AJ$7:$AN831)+1)</f>
        <v/>
      </c>
      <c r="AK832" s="85" t="str">
        <f>IF(OR(V832="",$G832=""),"",MAX($AJ$7:$AN831,$AJ832:AJ832)+1)</f>
        <v/>
      </c>
      <c r="AL832" s="85" t="str">
        <f>IF(OR(X832="",$G832=""),"",MAX($AJ$7:$AN831,$AJ832:AK832)+1)</f>
        <v/>
      </c>
      <c r="AM832" s="85" t="str">
        <f>IF(OR(Z832="",$G832=""),"",MAX($AJ$7:$AN831,$AJ832:AL832)+1)</f>
        <v/>
      </c>
      <c r="AN832" s="85" t="str">
        <f>IF(OR(AB832="",$G832=""),"",MAX($AJ$7:$AN831,$AJ832:AM832)+1)</f>
        <v/>
      </c>
      <c r="AP832" s="85" t="str">
        <f>IF($G832="","",MAX($AP$7:$AP831)+1)</f>
        <v/>
      </c>
      <c r="AQ832" s="85" t="str">
        <f>IF($G832="","",IF($Q832="","",RANK($Q832,$Q$8:$Q$1000,1)+COUNTIFS($Q$8:$Q832,$Q832)-1))</f>
        <v/>
      </c>
      <c r="AR832" s="85" t="str">
        <f>IF($G832="","",IF($AW832="","",RANK($AW832,$AW$8:$AW$1000,1)+COUNTIFS($AW$8:$AW832,$AW832)-1))</f>
        <v/>
      </c>
      <c r="AS832" s="85" t="str">
        <f>IF($G832="","",IF($AX832="","",RANK($AX832,$AX$8:$AX$1000,1)+COUNTIFS($AX$8:$AX832,$AX832)-1))</f>
        <v/>
      </c>
      <c r="AU832" s="85" t="str">
        <f t="shared" si="51"/>
        <v/>
      </c>
      <c r="AW832" s="209" t="str">
        <f ca="1">IF($G832="","",IF($Q832="","",IF(AND($S832&lt;1,$Q832&lt;TODAY()),$Q832,"")))</f>
        <v/>
      </c>
      <c r="AX832" s="209" t="str">
        <f t="shared" ca="1" si="52"/>
        <v/>
      </c>
    </row>
    <row r="833" spans="1:50">
      <c r="A833" s="20" t="str">
        <f>IF('יעדים משרדיים ותקשובים'!$E$7="","",'יעדים משרדיים ותקשובים'!$E$7)</f>
        <v>משרד ראש הממשלה</v>
      </c>
      <c r="B833" s="20" t="str">
        <f>IF('יעדים משרדיים ותקשובים'!$I$9="","",'יעדים משרדיים ותקשובים'!$I$9)</f>
        <v>pmo</v>
      </c>
      <c r="C833" s="26">
        <f>ROWS($C$7:$C832)</f>
        <v>826</v>
      </c>
      <c r="D833" s="26" t="str">
        <f>IF(E833="","",INDEX('פעילויות המשרד'!$D$8:$D$150,MATCH(E833,'פעילויות המשרד'!$E$8:$E$150,0)))</f>
        <v/>
      </c>
      <c r="E833" s="17"/>
      <c r="F833" s="26" t="str">
        <f>IF(G833="","",COUNTIFS($D$8:$D833,$D833))</f>
        <v/>
      </c>
      <c r="G833" s="344" t="str">
        <f>IF(OR($E833="",$H833=""),"",IFERROR(CONCATENATE($D833,".",COUNTIFS($D$8:$D833,$D833)),"טעות בהזנה"))</f>
        <v/>
      </c>
      <c r="H833" s="99"/>
      <c r="I833" s="275" t="str">
        <f>IF($E833="","",IF($D833="","",INDEX('פעילויות המשרד'!G:G,MATCH($D833,'פעילויות המשרד'!$D:$D,0))))</f>
        <v/>
      </c>
      <c r="J833" s="275" t="str">
        <f>IF($E833="","",IF($D833="","",INDEX('פעילויות המשרד'!H:H,MATCH($D833,'פעילויות המשרד'!$D:$D,0))))</f>
        <v/>
      </c>
      <c r="K833" s="275" t="str">
        <f>IF($E833="","",IF($D833="","",INDEX('פעילויות המשרד'!K:K,MATCH($D833,'פעילויות המשרד'!$D:$D,0))))</f>
        <v/>
      </c>
      <c r="L833" s="275" t="str">
        <f>IF($E833="","",IF($D833="","",INDEX('פעילויות המשרד'!L:L,MATCH($D833,'פעילויות המשרד'!$D:$D,0))))</f>
        <v/>
      </c>
      <c r="M833" s="275" t="str">
        <f>IF($E833="","",IF($D833="","",INDEX('פעילויות המשרד'!X:X,MATCH($D833,'פעילויות המשרד'!$D:$D,0))))</f>
        <v/>
      </c>
      <c r="N833" s="102"/>
      <c r="O833" s="102"/>
      <c r="P833" s="100"/>
      <c r="Q833" s="100"/>
      <c r="R833" s="98"/>
      <c r="S833" s="101"/>
      <c r="T833" s="99"/>
      <c r="U833" s="103"/>
      <c r="V833" s="99"/>
      <c r="W833" s="103"/>
      <c r="X833" s="99"/>
      <c r="Y833" s="103"/>
      <c r="Z833" s="99"/>
      <c r="AA833" s="103"/>
      <c r="AB833" s="99"/>
      <c r="AC833" s="103"/>
      <c r="AD833" s="121" t="str">
        <f t="shared" si="50"/>
        <v/>
      </c>
      <c r="AE833" s="17"/>
      <c r="AI833" s="26">
        <f>ROWS($AI$7:$AI832)</f>
        <v>826</v>
      </c>
      <c r="AJ833" s="85" t="str">
        <f>IF(OR($T833="",$G833=""),"",MAX($AJ$7:$AN832)+1)</f>
        <v/>
      </c>
      <c r="AK833" s="85" t="str">
        <f>IF(OR(V833="",$G833=""),"",MAX($AJ$7:$AN832,$AJ833:AJ833)+1)</f>
        <v/>
      </c>
      <c r="AL833" s="85" t="str">
        <f>IF(OR(X833="",$G833=""),"",MAX($AJ$7:$AN832,$AJ833:AK833)+1)</f>
        <v/>
      </c>
      <c r="AM833" s="85" t="str">
        <f>IF(OR(Z833="",$G833=""),"",MAX($AJ$7:$AN832,$AJ833:AL833)+1)</f>
        <v/>
      </c>
      <c r="AN833" s="85" t="str">
        <f>IF(OR(AB833="",$G833=""),"",MAX($AJ$7:$AN832,$AJ833:AM833)+1)</f>
        <v/>
      </c>
      <c r="AP833" s="85" t="str">
        <f>IF($G833="","",MAX($AP$7:$AP832)+1)</f>
        <v/>
      </c>
      <c r="AQ833" s="85" t="str">
        <f>IF($G833="","",IF($Q833="","",RANK($Q833,$Q$8:$Q$1000,1)+COUNTIFS($Q$8:$Q833,$Q833)-1))</f>
        <v/>
      </c>
      <c r="AR833" s="85" t="str">
        <f>IF($G833="","",IF($AW833="","",RANK($AW833,$AW$8:$AW$1000,1)+COUNTIFS($AW$8:$AW833,$AW833)-1))</f>
        <v/>
      </c>
      <c r="AS833" s="85" t="str">
        <f>IF($G833="","",IF($AX833="","",RANK($AX833,$AX$8:$AX$1000,1)+COUNTIFS($AX$8:$AX833,$AX833)-1))</f>
        <v/>
      </c>
      <c r="AU833" s="85" t="str">
        <f t="shared" si="51"/>
        <v/>
      </c>
      <c r="AW833" s="209" t="str">
        <f t="shared" ca="1" si="49"/>
        <v/>
      </c>
      <c r="AX833" s="209" t="str">
        <f t="shared" ca="1" si="52"/>
        <v/>
      </c>
    </row>
    <row r="834" spans="1:50">
      <c r="A834" s="20" t="str">
        <f>IF('יעדים משרדיים ותקשובים'!$E$7="","",'יעדים משרדיים ותקשובים'!$E$7)</f>
        <v>משרד ראש הממשלה</v>
      </c>
      <c r="B834" s="20" t="str">
        <f>IF('יעדים משרדיים ותקשובים'!$I$9="","",'יעדים משרדיים ותקשובים'!$I$9)</f>
        <v>pmo</v>
      </c>
      <c r="C834" s="26">
        <f>ROWS($C$7:$C833)</f>
        <v>827</v>
      </c>
      <c r="D834" s="26" t="str">
        <f>IF(E834="","",INDEX('פעילויות המשרד'!$D$8:$D$150,MATCH(E834,'פעילויות המשרד'!$E$8:$E$150,0)))</f>
        <v/>
      </c>
      <c r="E834" s="17"/>
      <c r="F834" s="26" t="str">
        <f>IF(G834="","",COUNTIFS($D$8:$D834,$D834))</f>
        <v/>
      </c>
      <c r="G834" s="344" t="str">
        <f>IF(OR($E834="",$H834=""),"",IFERROR(CONCATENATE($D834,".",COUNTIFS($D$8:$D834,$D834)),"טעות בהזנה"))</f>
        <v/>
      </c>
      <c r="H834" s="99"/>
      <c r="I834" s="275" t="str">
        <f>IF($E834="","",IF($D834="","",INDEX('פעילויות המשרד'!G:G,MATCH($D834,'פעילויות המשרד'!$D:$D,0))))</f>
        <v/>
      </c>
      <c r="J834" s="275" t="str">
        <f>IF($E834="","",IF($D834="","",INDEX('פעילויות המשרד'!H:H,MATCH($D834,'פעילויות המשרד'!$D:$D,0))))</f>
        <v/>
      </c>
      <c r="K834" s="275" t="str">
        <f>IF($E834="","",IF($D834="","",INDEX('פעילויות המשרד'!K:K,MATCH($D834,'פעילויות המשרד'!$D:$D,0))))</f>
        <v/>
      </c>
      <c r="L834" s="275" t="str">
        <f>IF($E834="","",IF($D834="","",INDEX('פעילויות המשרד'!L:L,MATCH($D834,'פעילויות המשרד'!$D:$D,0))))</f>
        <v/>
      </c>
      <c r="M834" s="275" t="str">
        <f>IF($E834="","",IF($D834="","",INDEX('פעילויות המשרד'!X:X,MATCH($D834,'פעילויות המשרד'!$D:$D,0))))</f>
        <v/>
      </c>
      <c r="N834" s="102"/>
      <c r="O834" s="102"/>
      <c r="P834" s="100"/>
      <c r="Q834" s="100"/>
      <c r="R834" s="98"/>
      <c r="S834" s="101"/>
      <c r="T834" s="99"/>
      <c r="U834" s="103"/>
      <c r="V834" s="99"/>
      <c r="W834" s="103"/>
      <c r="X834" s="99"/>
      <c r="Y834" s="103"/>
      <c r="Z834" s="99"/>
      <c r="AA834" s="103"/>
      <c r="AB834" s="99"/>
      <c r="AC834" s="103"/>
      <c r="AD834" s="121" t="str">
        <f t="shared" si="50"/>
        <v/>
      </c>
      <c r="AE834" s="17"/>
      <c r="AI834" s="26">
        <f>ROWS($AI$7:$AI833)</f>
        <v>827</v>
      </c>
      <c r="AJ834" s="85" t="str">
        <f>IF(OR($T834="",$G834=""),"",MAX($AJ$7:$AN833)+1)</f>
        <v/>
      </c>
      <c r="AK834" s="85" t="str">
        <f>IF(OR(V834="",$G834=""),"",MAX($AJ$7:$AN833,$AJ834:AJ834)+1)</f>
        <v/>
      </c>
      <c r="AL834" s="85" t="str">
        <f>IF(OR(X834="",$G834=""),"",MAX($AJ$7:$AN833,$AJ834:AK834)+1)</f>
        <v/>
      </c>
      <c r="AM834" s="85" t="str">
        <f>IF(OR(Z834="",$G834=""),"",MAX($AJ$7:$AN833,$AJ834:AL834)+1)</f>
        <v/>
      </c>
      <c r="AN834" s="85" t="str">
        <f>IF(OR(AB834="",$G834=""),"",MAX($AJ$7:$AN833,$AJ834:AM834)+1)</f>
        <v/>
      </c>
      <c r="AP834" s="85" t="str">
        <f>IF($G834="","",MAX($AP$7:$AP833)+1)</f>
        <v/>
      </c>
      <c r="AQ834" s="85" t="str">
        <f>IF($G834="","",IF($Q834="","",RANK($Q834,$Q$8:$Q$1000,1)+COUNTIFS($Q$8:$Q834,$Q834)-1))</f>
        <v/>
      </c>
      <c r="AR834" s="85" t="str">
        <f>IF($G834="","",IF($AW834="","",RANK($AW834,$AW$8:$AW$1000,1)+COUNTIFS($AW$8:$AW834,$AW834)-1))</f>
        <v/>
      </c>
      <c r="AS834" s="85" t="str">
        <f>IF($G834="","",IF($AX834="","",RANK($AX834,$AX$8:$AX$1000,1)+COUNTIFS($AX$8:$AX834,$AX834)-1))</f>
        <v/>
      </c>
      <c r="AU834" s="85" t="str">
        <f t="shared" si="51"/>
        <v/>
      </c>
      <c r="AW834" s="209" t="str">
        <f t="shared" ca="1" si="49"/>
        <v/>
      </c>
      <c r="AX834" s="209" t="str">
        <f t="shared" ca="1" si="52"/>
        <v/>
      </c>
    </row>
    <row r="835" spans="1:50">
      <c r="A835" s="20" t="str">
        <f>IF('יעדים משרדיים ותקשובים'!$E$7="","",'יעדים משרדיים ותקשובים'!$E$7)</f>
        <v>משרד ראש הממשלה</v>
      </c>
      <c r="B835" s="20" t="str">
        <f>IF('יעדים משרדיים ותקשובים'!$I$9="","",'יעדים משרדיים ותקשובים'!$I$9)</f>
        <v>pmo</v>
      </c>
      <c r="C835" s="26">
        <f>ROWS($C$7:$C834)</f>
        <v>828</v>
      </c>
      <c r="D835" s="26" t="str">
        <f>IF(E835="","",INDEX('פעילויות המשרד'!$D$8:$D$150,MATCH(E835,'פעילויות המשרד'!$E$8:$E$150,0)))</f>
        <v/>
      </c>
      <c r="E835" s="17"/>
      <c r="F835" s="26" t="str">
        <f>IF(G835="","",COUNTIFS($D$8:$D835,$D835))</f>
        <v/>
      </c>
      <c r="G835" s="344" t="str">
        <f>IF(OR($E835="",$H835=""),"",IFERROR(CONCATENATE($D835,".",COUNTIFS($D$8:$D835,$D835)),"טעות בהזנה"))</f>
        <v/>
      </c>
      <c r="H835" s="99"/>
      <c r="I835" s="275" t="str">
        <f>IF($E835="","",IF($D835="","",INDEX('פעילויות המשרד'!G:G,MATCH($D835,'פעילויות המשרד'!$D:$D,0))))</f>
        <v/>
      </c>
      <c r="J835" s="275" t="str">
        <f>IF($E835="","",IF($D835="","",INDEX('פעילויות המשרד'!H:H,MATCH($D835,'פעילויות המשרד'!$D:$D,0))))</f>
        <v/>
      </c>
      <c r="K835" s="275" t="str">
        <f>IF($E835="","",IF($D835="","",INDEX('פעילויות המשרד'!K:K,MATCH($D835,'פעילויות המשרד'!$D:$D,0))))</f>
        <v/>
      </c>
      <c r="L835" s="275" t="str">
        <f>IF($E835="","",IF($D835="","",INDEX('פעילויות המשרד'!L:L,MATCH($D835,'פעילויות המשרד'!$D:$D,0))))</f>
        <v/>
      </c>
      <c r="M835" s="275" t="str">
        <f>IF($E835="","",IF($D835="","",INDEX('פעילויות המשרד'!X:X,MATCH($D835,'פעילויות המשרד'!$D:$D,0))))</f>
        <v/>
      </c>
      <c r="N835" s="102"/>
      <c r="O835" s="102"/>
      <c r="P835" s="100"/>
      <c r="Q835" s="100"/>
      <c r="R835" s="98"/>
      <c r="S835" s="101"/>
      <c r="T835" s="99"/>
      <c r="U835" s="103"/>
      <c r="V835" s="99"/>
      <c r="W835" s="103"/>
      <c r="X835" s="99"/>
      <c r="Y835" s="103"/>
      <c r="Z835" s="99"/>
      <c r="AA835" s="103"/>
      <c r="AB835" s="99"/>
      <c r="AC835" s="103"/>
      <c r="AD835" s="121" t="str">
        <f t="shared" si="50"/>
        <v/>
      </c>
      <c r="AE835" s="17"/>
      <c r="AI835" s="26">
        <f>ROWS($AI$7:$AI834)</f>
        <v>828</v>
      </c>
      <c r="AJ835" s="85" t="str">
        <f>IF(OR($T835="",$G835=""),"",MAX($AJ$7:$AN834)+1)</f>
        <v/>
      </c>
      <c r="AK835" s="85" t="str">
        <f>IF(OR(V835="",$G835=""),"",MAX($AJ$7:$AN834,$AJ835:AJ835)+1)</f>
        <v/>
      </c>
      <c r="AL835" s="85" t="str">
        <f>IF(OR(X835="",$G835=""),"",MAX($AJ$7:$AN834,$AJ835:AK835)+1)</f>
        <v/>
      </c>
      <c r="AM835" s="85" t="str">
        <f>IF(OR(Z835="",$G835=""),"",MAX($AJ$7:$AN834,$AJ835:AL835)+1)</f>
        <v/>
      </c>
      <c r="AN835" s="85" t="str">
        <f>IF(OR(AB835="",$G835=""),"",MAX($AJ$7:$AN834,$AJ835:AM835)+1)</f>
        <v/>
      </c>
      <c r="AP835" s="85" t="str">
        <f>IF($G835="","",MAX($AP$7:$AP834)+1)</f>
        <v/>
      </c>
      <c r="AQ835" s="85" t="str">
        <f>IF($G835="","",IF($Q835="","",RANK($Q835,$Q$8:$Q$1000,1)+COUNTIFS($Q$8:$Q835,$Q835)-1))</f>
        <v/>
      </c>
      <c r="AR835" s="85" t="str">
        <f>IF($G835="","",IF($AW835="","",RANK($AW835,$AW$8:$AW$1000,1)+COUNTIFS($AW$8:$AW835,$AW835)-1))</f>
        <v/>
      </c>
      <c r="AS835" s="85" t="str">
        <f>IF($G835="","",IF($AX835="","",RANK($AX835,$AX$8:$AX$1000,1)+COUNTIFS($AX$8:$AX835,$AX835)-1))</f>
        <v/>
      </c>
      <c r="AU835" s="85" t="str">
        <f t="shared" si="51"/>
        <v/>
      </c>
      <c r="AW835" s="209" t="str">
        <f t="shared" ca="1" si="49"/>
        <v/>
      </c>
      <c r="AX835" s="209" t="str">
        <f t="shared" ca="1" si="52"/>
        <v/>
      </c>
    </row>
    <row r="836" spans="1:50">
      <c r="A836" s="20" t="str">
        <f>IF('יעדים משרדיים ותקשובים'!$E$7="","",'יעדים משרדיים ותקשובים'!$E$7)</f>
        <v>משרד ראש הממשלה</v>
      </c>
      <c r="B836" s="20" t="str">
        <f>IF('יעדים משרדיים ותקשובים'!$I$9="","",'יעדים משרדיים ותקשובים'!$I$9)</f>
        <v>pmo</v>
      </c>
      <c r="C836" s="26">
        <f>ROWS($C$7:$C835)</f>
        <v>829</v>
      </c>
      <c r="D836" s="26" t="str">
        <f>IF(E836="","",INDEX('פעילויות המשרד'!$D$8:$D$150,MATCH(E836,'פעילויות המשרד'!$E$8:$E$150,0)))</f>
        <v/>
      </c>
      <c r="E836" s="17"/>
      <c r="F836" s="26" t="str">
        <f>IF(G836="","",COUNTIFS($D$8:$D836,$D836))</f>
        <v/>
      </c>
      <c r="G836" s="344" t="str">
        <f>IF(OR($E836="",$H836=""),"",IFERROR(CONCATENATE($D836,".",COUNTIFS($D$8:$D836,$D836)),"טעות בהזנה"))</f>
        <v/>
      </c>
      <c r="H836" s="99"/>
      <c r="I836" s="275" t="str">
        <f>IF($E836="","",IF($D836="","",INDEX('פעילויות המשרד'!G:G,MATCH($D836,'פעילויות המשרד'!$D:$D,0))))</f>
        <v/>
      </c>
      <c r="J836" s="275" t="str">
        <f>IF($E836="","",IF($D836="","",INDEX('פעילויות המשרד'!H:H,MATCH($D836,'פעילויות המשרד'!$D:$D,0))))</f>
        <v/>
      </c>
      <c r="K836" s="275" t="str">
        <f>IF($E836="","",IF($D836="","",INDEX('פעילויות המשרד'!K:K,MATCH($D836,'פעילויות המשרד'!$D:$D,0))))</f>
        <v/>
      </c>
      <c r="L836" s="275" t="str">
        <f>IF($E836="","",IF($D836="","",INDEX('פעילויות המשרד'!L:L,MATCH($D836,'פעילויות המשרד'!$D:$D,0))))</f>
        <v/>
      </c>
      <c r="M836" s="275" t="str">
        <f>IF($E836="","",IF($D836="","",INDEX('פעילויות המשרד'!X:X,MATCH($D836,'פעילויות המשרד'!$D:$D,0))))</f>
        <v/>
      </c>
      <c r="N836" s="102"/>
      <c r="O836" s="102"/>
      <c r="P836" s="100"/>
      <c r="Q836" s="100"/>
      <c r="R836" s="98"/>
      <c r="S836" s="101"/>
      <c r="T836" s="99"/>
      <c r="U836" s="103"/>
      <c r="V836" s="99"/>
      <c r="W836" s="103"/>
      <c r="X836" s="99"/>
      <c r="Y836" s="103"/>
      <c r="Z836" s="99"/>
      <c r="AA836" s="103"/>
      <c r="AB836" s="99"/>
      <c r="AC836" s="103"/>
      <c r="AD836" s="121" t="str">
        <f t="shared" si="50"/>
        <v/>
      </c>
      <c r="AE836" s="17"/>
      <c r="AI836" s="26">
        <f>ROWS($AI$7:$AI835)</f>
        <v>829</v>
      </c>
      <c r="AJ836" s="85" t="str">
        <f>IF(OR($T836="",$G836=""),"",MAX($AJ$7:$AN835)+1)</f>
        <v/>
      </c>
      <c r="AK836" s="85" t="str">
        <f>IF(OR(V836="",$G836=""),"",MAX($AJ$7:$AN835,$AJ836:AJ836)+1)</f>
        <v/>
      </c>
      <c r="AL836" s="85" t="str">
        <f>IF(OR(X836="",$G836=""),"",MAX($AJ$7:$AN835,$AJ836:AK836)+1)</f>
        <v/>
      </c>
      <c r="AM836" s="85" t="str">
        <f>IF(OR(Z836="",$G836=""),"",MAX($AJ$7:$AN835,$AJ836:AL836)+1)</f>
        <v/>
      </c>
      <c r="AN836" s="85" t="str">
        <f>IF(OR(AB836="",$G836=""),"",MAX($AJ$7:$AN835,$AJ836:AM836)+1)</f>
        <v/>
      </c>
      <c r="AP836" s="85" t="str">
        <f>IF($G836="","",MAX($AP$7:$AP835)+1)</f>
        <v/>
      </c>
      <c r="AQ836" s="85" t="str">
        <f>IF($G836="","",IF($Q836="","",RANK($Q836,$Q$8:$Q$1000,1)+COUNTIFS($Q$8:$Q836,$Q836)-1))</f>
        <v/>
      </c>
      <c r="AR836" s="85" t="str">
        <f>IF($G836="","",IF($AW836="","",RANK($AW836,$AW$8:$AW$1000,1)+COUNTIFS($AW$8:$AW836,$AW836)-1))</f>
        <v/>
      </c>
      <c r="AS836" s="85" t="str">
        <f>IF($G836="","",IF($AX836="","",RANK($AX836,$AX$8:$AX$1000,1)+COUNTIFS($AX$8:$AX836,$AX836)-1))</f>
        <v/>
      </c>
      <c r="AU836" s="85" t="str">
        <f t="shared" si="51"/>
        <v/>
      </c>
      <c r="AW836" s="209" t="str">
        <f t="shared" ca="1" si="49"/>
        <v/>
      </c>
      <c r="AX836" s="209" t="str">
        <f t="shared" ca="1" si="52"/>
        <v/>
      </c>
    </row>
    <row r="837" spans="1:50">
      <c r="A837" s="20" t="str">
        <f>IF('יעדים משרדיים ותקשובים'!$E$7="","",'יעדים משרדיים ותקשובים'!$E$7)</f>
        <v>משרד ראש הממשלה</v>
      </c>
      <c r="B837" s="20" t="str">
        <f>IF('יעדים משרדיים ותקשובים'!$I$9="","",'יעדים משרדיים ותקשובים'!$I$9)</f>
        <v>pmo</v>
      </c>
      <c r="C837" s="26">
        <f>ROWS($C$7:$C836)</f>
        <v>830</v>
      </c>
      <c r="D837" s="26" t="str">
        <f>IF(E837="","",INDEX('פעילויות המשרד'!$D$8:$D$150,MATCH(E837,'פעילויות המשרד'!$E$8:$E$150,0)))</f>
        <v/>
      </c>
      <c r="E837" s="17"/>
      <c r="F837" s="26" t="str">
        <f>IF(G837="","",COUNTIFS($D$8:$D837,$D837))</f>
        <v/>
      </c>
      <c r="G837" s="344" t="str">
        <f>IF(OR($E837="",$H837=""),"",IFERROR(CONCATENATE($D837,".",COUNTIFS($D$8:$D837,$D837)),"טעות בהזנה"))</f>
        <v/>
      </c>
      <c r="H837" s="99"/>
      <c r="I837" s="275" t="str">
        <f>IF($E837="","",IF($D837="","",INDEX('פעילויות המשרד'!G:G,MATCH($D837,'פעילויות המשרד'!$D:$D,0))))</f>
        <v/>
      </c>
      <c r="J837" s="275" t="str">
        <f>IF($E837="","",IF($D837="","",INDEX('פעילויות המשרד'!H:H,MATCH($D837,'פעילויות המשרד'!$D:$D,0))))</f>
        <v/>
      </c>
      <c r="K837" s="275" t="str">
        <f>IF($E837="","",IF($D837="","",INDEX('פעילויות המשרד'!K:K,MATCH($D837,'פעילויות המשרד'!$D:$D,0))))</f>
        <v/>
      </c>
      <c r="L837" s="275" t="str">
        <f>IF($E837="","",IF($D837="","",INDEX('פעילויות המשרד'!L:L,MATCH($D837,'פעילויות המשרד'!$D:$D,0))))</f>
        <v/>
      </c>
      <c r="M837" s="275" t="str">
        <f>IF($E837="","",IF($D837="","",INDEX('פעילויות המשרד'!X:X,MATCH($D837,'פעילויות המשרד'!$D:$D,0))))</f>
        <v/>
      </c>
      <c r="N837" s="102"/>
      <c r="O837" s="102"/>
      <c r="P837" s="100"/>
      <c r="Q837" s="100"/>
      <c r="R837" s="98"/>
      <c r="S837" s="101"/>
      <c r="T837" s="99"/>
      <c r="U837" s="103"/>
      <c r="V837" s="99"/>
      <c r="W837" s="103"/>
      <c r="X837" s="99"/>
      <c r="Y837" s="103"/>
      <c r="Z837" s="99"/>
      <c r="AA837" s="103"/>
      <c r="AB837" s="99"/>
      <c r="AC837" s="103"/>
      <c r="AD837" s="121" t="str">
        <f t="shared" si="50"/>
        <v/>
      </c>
      <c r="AE837" s="17"/>
      <c r="AI837" s="26">
        <f>ROWS($AI$7:$AI836)</f>
        <v>830</v>
      </c>
      <c r="AJ837" s="85" t="str">
        <f>IF(OR($T837="",$G837=""),"",MAX($AJ$7:$AN836)+1)</f>
        <v/>
      </c>
      <c r="AK837" s="85" t="str">
        <f>IF(OR(V837="",$G837=""),"",MAX($AJ$7:$AN836,$AJ837:AJ837)+1)</f>
        <v/>
      </c>
      <c r="AL837" s="85" t="str">
        <f>IF(OR(X837="",$G837=""),"",MAX($AJ$7:$AN836,$AJ837:AK837)+1)</f>
        <v/>
      </c>
      <c r="AM837" s="85" t="str">
        <f>IF(OR(Z837="",$G837=""),"",MAX($AJ$7:$AN836,$AJ837:AL837)+1)</f>
        <v/>
      </c>
      <c r="AN837" s="85" t="str">
        <f>IF(OR(AB837="",$G837=""),"",MAX($AJ$7:$AN836,$AJ837:AM837)+1)</f>
        <v/>
      </c>
      <c r="AP837" s="85" t="str">
        <f>IF($G837="","",MAX($AP$7:$AP836)+1)</f>
        <v/>
      </c>
      <c r="AQ837" s="85" t="str">
        <f>IF($G837="","",IF($Q837="","",RANK($Q837,$Q$8:$Q$1000,1)+COUNTIFS($Q$8:$Q837,$Q837)-1))</f>
        <v/>
      </c>
      <c r="AR837" s="85" t="str">
        <f>IF($G837="","",IF($AW837="","",RANK($AW837,$AW$8:$AW$1000,1)+COUNTIFS($AW$8:$AW837,$AW837)-1))</f>
        <v/>
      </c>
      <c r="AS837" s="85" t="str">
        <f>IF($G837="","",IF($AX837="","",RANK($AX837,$AX$8:$AX$1000,1)+COUNTIFS($AX$8:$AX837,$AX837)-1))</f>
        <v/>
      </c>
      <c r="AU837" s="85" t="str">
        <f t="shared" si="51"/>
        <v/>
      </c>
      <c r="AW837" s="209" t="str">
        <f ca="1">IF($G837="","",IF($Q837="","",IF(AND($S837&lt;1,$Q847&gt;TODAY()),$Q837,"")))</f>
        <v/>
      </c>
      <c r="AX837" s="209" t="str">
        <f t="shared" ca="1" si="52"/>
        <v/>
      </c>
    </row>
    <row r="838" spans="1:50">
      <c r="A838" s="20" t="str">
        <f>IF('יעדים משרדיים ותקשובים'!$E$7="","",'יעדים משרדיים ותקשובים'!$E$7)</f>
        <v>משרד ראש הממשלה</v>
      </c>
      <c r="B838" s="20" t="str">
        <f>IF('יעדים משרדיים ותקשובים'!$I$9="","",'יעדים משרדיים ותקשובים'!$I$9)</f>
        <v>pmo</v>
      </c>
      <c r="C838" s="26">
        <f>ROWS($C$7:$C837)</f>
        <v>831</v>
      </c>
      <c r="D838" s="26" t="str">
        <f>IF(E838="","",INDEX('פעילויות המשרד'!$D$8:$D$150,MATCH(E838,'פעילויות המשרד'!$E$8:$E$150,0)))</f>
        <v/>
      </c>
      <c r="E838" s="17"/>
      <c r="F838" s="26" t="str">
        <f>IF(G838="","",COUNTIFS($D$8:$D838,$D838))</f>
        <v/>
      </c>
      <c r="G838" s="344" t="str">
        <f>IF(OR($E838="",$H838=""),"",IFERROR(CONCATENATE($D838,".",COUNTIFS($D$8:$D838,$D838)),"טעות בהזנה"))</f>
        <v/>
      </c>
      <c r="H838" s="99"/>
      <c r="I838" s="275" t="str">
        <f>IF($E838="","",IF($D838="","",INDEX('פעילויות המשרד'!G:G,MATCH($D838,'פעילויות המשרד'!$D:$D,0))))</f>
        <v/>
      </c>
      <c r="J838" s="275" t="str">
        <f>IF($E838="","",IF($D838="","",INDEX('פעילויות המשרד'!H:H,MATCH($D838,'פעילויות המשרד'!$D:$D,0))))</f>
        <v/>
      </c>
      <c r="K838" s="275" t="str">
        <f>IF($E838="","",IF($D838="","",INDEX('פעילויות המשרד'!K:K,MATCH($D838,'פעילויות המשרד'!$D:$D,0))))</f>
        <v/>
      </c>
      <c r="L838" s="275" t="str">
        <f>IF($E838="","",IF($D838="","",INDEX('פעילויות המשרד'!L:L,MATCH($D838,'פעילויות המשרד'!$D:$D,0))))</f>
        <v/>
      </c>
      <c r="M838" s="275" t="str">
        <f>IF($E838="","",IF($D838="","",INDEX('פעילויות המשרד'!X:X,MATCH($D838,'פעילויות המשרד'!$D:$D,0))))</f>
        <v/>
      </c>
      <c r="N838" s="99"/>
      <c r="O838" s="99"/>
      <c r="P838" s="100"/>
      <c r="Q838" s="100"/>
      <c r="R838" s="98"/>
      <c r="S838" s="101"/>
      <c r="T838" s="99"/>
      <c r="U838" s="103"/>
      <c r="V838" s="99"/>
      <c r="W838" s="103"/>
      <c r="X838" s="99"/>
      <c r="Y838" s="103"/>
      <c r="Z838" s="99"/>
      <c r="AA838" s="103"/>
      <c r="AB838" s="99"/>
      <c r="AC838" s="103"/>
      <c r="AD838" s="121" t="str">
        <f t="shared" si="50"/>
        <v/>
      </c>
      <c r="AE838" s="92"/>
      <c r="AI838" s="26">
        <f>ROWS($AI$7:$AI837)</f>
        <v>831</v>
      </c>
      <c r="AJ838" s="85" t="str">
        <f>IF(OR($T838="",$G838=""),"",MAX($AJ$7:$AN837)+1)</f>
        <v/>
      </c>
      <c r="AK838" s="85" t="str">
        <f>IF(OR(V838="",$G838=""),"",MAX($AJ$7:$AN837,$AJ838:AJ838)+1)</f>
        <v/>
      </c>
      <c r="AL838" s="85" t="str">
        <f>IF(OR(X838="",$G838=""),"",MAX($AJ$7:$AN837,$AJ838:AK838)+1)</f>
        <v/>
      </c>
      <c r="AM838" s="85" t="str">
        <f>IF(OR(Z838="",$G838=""),"",MAX($AJ$7:$AN837,$AJ838:AL838)+1)</f>
        <v/>
      </c>
      <c r="AN838" s="85" t="str">
        <f>IF(OR(AB838="",$G838=""),"",MAX($AJ$7:$AN837,$AJ838:AM838)+1)</f>
        <v/>
      </c>
      <c r="AP838" s="85" t="str">
        <f>IF($G838="","",MAX($AP$7:$AP837)+1)</f>
        <v/>
      </c>
      <c r="AQ838" s="85" t="str">
        <f>IF($G838="","",IF($Q838="","",RANK($Q838,$Q$8:$Q$1000,1)+COUNTIFS($Q$8:$Q838,$Q838)-1))</f>
        <v/>
      </c>
      <c r="AR838" s="85" t="str">
        <f>IF($G838="","",IF($AW838="","",RANK($AW838,$AW$8:$AW$1000,1)+COUNTIFS($AW$8:$AW838,$AW838)-1))</f>
        <v/>
      </c>
      <c r="AS838" s="85" t="str">
        <f>IF($G838="","",IF($AX838="","",RANK($AX838,$AX$8:$AX$1000,1)+COUNTIFS($AX$8:$AX838,$AX838)-1))</f>
        <v/>
      </c>
      <c r="AU838" s="85" t="str">
        <f t="shared" si="51"/>
        <v/>
      </c>
      <c r="AW838" s="209" t="str">
        <f ca="1">IF($G838="","",IF($Q838="","",IF(AND($S838&lt;1,$Q838&lt;TODAY()),$Q838,"")))</f>
        <v/>
      </c>
      <c r="AX838" s="209" t="str">
        <f t="shared" ca="1" si="52"/>
        <v/>
      </c>
    </row>
    <row r="839" spans="1:50">
      <c r="A839" s="20" t="str">
        <f>IF('יעדים משרדיים ותקשובים'!$E$7="","",'יעדים משרדיים ותקשובים'!$E$7)</f>
        <v>משרד ראש הממשלה</v>
      </c>
      <c r="B839" s="20" t="str">
        <f>IF('יעדים משרדיים ותקשובים'!$I$9="","",'יעדים משרדיים ותקשובים'!$I$9)</f>
        <v>pmo</v>
      </c>
      <c r="C839" s="26">
        <f>ROWS($C$7:$C838)</f>
        <v>832</v>
      </c>
      <c r="D839" s="26" t="str">
        <f>IF(E839="","",INDEX('פעילויות המשרד'!$D$8:$D$150,MATCH(E839,'פעילויות המשרד'!$E$8:$E$150,0)))</f>
        <v/>
      </c>
      <c r="E839" s="17"/>
      <c r="F839" s="26" t="str">
        <f>IF(G839="","",COUNTIFS($D$8:$D839,$D839))</f>
        <v/>
      </c>
      <c r="G839" s="344" t="str">
        <f>IF(OR($E839="",$H839=""),"",IFERROR(CONCATENATE($D839,".",COUNTIFS($D$8:$D839,$D839)),"טעות בהזנה"))</f>
        <v/>
      </c>
      <c r="H839" s="99"/>
      <c r="I839" s="275" t="str">
        <f>IF($E839="","",IF($D839="","",INDEX('פעילויות המשרד'!G:G,MATCH($D839,'פעילויות המשרד'!$D:$D,0))))</f>
        <v/>
      </c>
      <c r="J839" s="275" t="str">
        <f>IF($E839="","",IF($D839="","",INDEX('פעילויות המשרד'!H:H,MATCH($D839,'פעילויות המשרד'!$D:$D,0))))</f>
        <v/>
      </c>
      <c r="K839" s="275" t="str">
        <f>IF($E839="","",IF($D839="","",INDEX('פעילויות המשרד'!K:K,MATCH($D839,'פעילויות המשרד'!$D:$D,0))))</f>
        <v/>
      </c>
      <c r="L839" s="275" t="str">
        <f>IF($E839="","",IF($D839="","",INDEX('פעילויות המשרד'!L:L,MATCH($D839,'פעילויות המשרד'!$D:$D,0))))</f>
        <v/>
      </c>
      <c r="M839" s="275" t="str">
        <f>IF($E839="","",IF($D839="","",INDEX('פעילויות המשרד'!X:X,MATCH($D839,'פעילויות המשרד'!$D:$D,0))))</f>
        <v/>
      </c>
      <c r="N839" s="99"/>
      <c r="O839" s="99"/>
      <c r="P839" s="100"/>
      <c r="Q839" s="100"/>
      <c r="R839" s="98"/>
      <c r="S839" s="101"/>
      <c r="T839" s="99"/>
      <c r="U839" s="103"/>
      <c r="V839" s="99"/>
      <c r="W839" s="103"/>
      <c r="X839" s="99"/>
      <c r="Y839" s="103"/>
      <c r="Z839" s="99"/>
      <c r="AA839" s="103"/>
      <c r="AB839" s="99"/>
      <c r="AC839" s="103"/>
      <c r="AD839" s="121" t="str">
        <f t="shared" si="50"/>
        <v/>
      </c>
      <c r="AE839" s="92"/>
      <c r="AI839" s="26">
        <f>ROWS($AI$7:$AI838)</f>
        <v>832</v>
      </c>
      <c r="AJ839" s="85" t="str">
        <f>IF(OR($T839="",$G839=""),"",MAX($AJ$7:$AN838)+1)</f>
        <v/>
      </c>
      <c r="AK839" s="85" t="str">
        <f>IF(OR(V839="",$G839=""),"",MAX($AJ$7:$AN838,$AJ839:AJ839)+1)</f>
        <v/>
      </c>
      <c r="AL839" s="85" t="str">
        <f>IF(OR(X839="",$G839=""),"",MAX($AJ$7:$AN838,$AJ839:AK839)+1)</f>
        <v/>
      </c>
      <c r="AM839" s="85" t="str">
        <f>IF(OR(Z839="",$G839=""),"",MAX($AJ$7:$AN838,$AJ839:AL839)+1)</f>
        <v/>
      </c>
      <c r="AN839" s="85" t="str">
        <f>IF(OR(AB839="",$G839=""),"",MAX($AJ$7:$AN838,$AJ839:AM839)+1)</f>
        <v/>
      </c>
      <c r="AP839" s="85" t="str">
        <f>IF($G839="","",MAX($AP$7:$AP838)+1)</f>
        <v/>
      </c>
      <c r="AQ839" s="85" t="str">
        <f>IF($G839="","",IF($Q839="","",RANK($Q839,$Q$8:$Q$1000,1)+COUNTIFS($Q$8:$Q839,$Q839)-1))</f>
        <v/>
      </c>
      <c r="AR839" s="85" t="str">
        <f>IF($G839="","",IF($AW839="","",RANK($AW839,$AW$8:$AW$1000,1)+COUNTIFS($AW$8:$AW839,$AW839)-1))</f>
        <v/>
      </c>
      <c r="AS839" s="85" t="str">
        <f>IF($G839="","",IF($AX839="","",RANK($AX839,$AX$8:$AX$1000,1)+COUNTIFS($AX$8:$AX839,$AX839)-1))</f>
        <v/>
      </c>
      <c r="AU839" s="85" t="str">
        <f t="shared" si="51"/>
        <v/>
      </c>
      <c r="AW839" s="209" t="str">
        <f ca="1">IF($G839="","",IF($Q839="","",IF(AND($S839&lt;1,$Q839&lt;TODAY()),$Q839,"")))</f>
        <v/>
      </c>
      <c r="AX839" s="209" t="str">
        <f t="shared" ca="1" si="52"/>
        <v/>
      </c>
    </row>
    <row r="840" spans="1:50">
      <c r="A840" s="20" t="str">
        <f>IF('יעדים משרדיים ותקשובים'!$E$7="","",'יעדים משרדיים ותקשובים'!$E$7)</f>
        <v>משרד ראש הממשלה</v>
      </c>
      <c r="B840" s="20" t="str">
        <f>IF('יעדים משרדיים ותקשובים'!$I$9="","",'יעדים משרדיים ותקשובים'!$I$9)</f>
        <v>pmo</v>
      </c>
      <c r="C840" s="26">
        <f>ROWS($C$7:$C839)</f>
        <v>833</v>
      </c>
      <c r="D840" s="26" t="str">
        <f>IF(E840="","",INDEX('פעילויות המשרד'!$D$8:$D$150,MATCH(E840,'פעילויות המשרד'!$E$8:$E$150,0)))</f>
        <v/>
      </c>
      <c r="E840" s="17"/>
      <c r="F840" s="26" t="str">
        <f>IF(G840="","",COUNTIFS($D$8:$D840,$D840))</f>
        <v/>
      </c>
      <c r="G840" s="344" t="str">
        <f>IF(OR($E840="",$H840=""),"",IFERROR(CONCATENATE($D840,".",COUNTIFS($D$8:$D840,$D840)),"טעות בהזנה"))</f>
        <v/>
      </c>
      <c r="H840" s="99"/>
      <c r="I840" s="275" t="str">
        <f>IF($E840="","",IF($D840="","",INDEX('פעילויות המשרד'!G:G,MATCH($D840,'פעילויות המשרד'!$D:$D,0))))</f>
        <v/>
      </c>
      <c r="J840" s="275" t="str">
        <f>IF($E840="","",IF($D840="","",INDEX('פעילויות המשרד'!H:H,MATCH($D840,'פעילויות המשרד'!$D:$D,0))))</f>
        <v/>
      </c>
      <c r="K840" s="275" t="str">
        <f>IF($E840="","",IF($D840="","",INDEX('פעילויות המשרד'!K:K,MATCH($D840,'פעילויות המשרד'!$D:$D,0))))</f>
        <v/>
      </c>
      <c r="L840" s="275" t="str">
        <f>IF($E840="","",IF($D840="","",INDEX('פעילויות המשרד'!L:L,MATCH($D840,'פעילויות המשרד'!$D:$D,0))))</f>
        <v/>
      </c>
      <c r="M840" s="275" t="str">
        <f>IF($E840="","",IF($D840="","",INDEX('פעילויות המשרד'!X:X,MATCH($D840,'פעילויות המשרד'!$D:$D,0))))</f>
        <v/>
      </c>
      <c r="N840" s="99"/>
      <c r="O840" s="99"/>
      <c r="P840" s="100"/>
      <c r="Q840" s="100"/>
      <c r="R840" s="98"/>
      <c r="S840" s="101"/>
      <c r="T840" s="99"/>
      <c r="U840" s="103"/>
      <c r="V840" s="99"/>
      <c r="W840" s="103"/>
      <c r="X840" s="99"/>
      <c r="Y840" s="103"/>
      <c r="Z840" s="99"/>
      <c r="AA840" s="103"/>
      <c r="AB840" s="99"/>
      <c r="AC840" s="103"/>
      <c r="AD840" s="121" t="str">
        <f t="shared" ref="AD840:AD903" si="53">IF($G840="","",IF(ISNUMBER(MATCH($U$3,$T840:$AC840,0)),"כן",""))</f>
        <v/>
      </c>
      <c r="AE840" s="92"/>
      <c r="AI840" s="26">
        <f>ROWS($AI$7:$AI839)</f>
        <v>833</v>
      </c>
      <c r="AJ840" s="85" t="str">
        <f>IF(OR($T840="",$G840=""),"",MAX($AJ$7:$AN839)+1)</f>
        <v/>
      </c>
      <c r="AK840" s="85" t="str">
        <f>IF(OR(V840="",$G840=""),"",MAX($AJ$7:$AN839,$AJ840:AJ840)+1)</f>
        <v/>
      </c>
      <c r="AL840" s="85" t="str">
        <f>IF(OR(X840="",$G840=""),"",MAX($AJ$7:$AN839,$AJ840:AK840)+1)</f>
        <v/>
      </c>
      <c r="AM840" s="85" t="str">
        <f>IF(OR(Z840="",$G840=""),"",MAX($AJ$7:$AN839,$AJ840:AL840)+1)</f>
        <v/>
      </c>
      <c r="AN840" s="85" t="str">
        <f>IF(OR(AB840="",$G840=""),"",MAX($AJ$7:$AN839,$AJ840:AM840)+1)</f>
        <v/>
      </c>
      <c r="AP840" s="85" t="str">
        <f>IF($G840="","",MAX($AP$7:$AP839)+1)</f>
        <v/>
      </c>
      <c r="AQ840" s="85" t="str">
        <f>IF($G840="","",IF($Q840="","",RANK($Q840,$Q$8:$Q$1000,1)+COUNTIFS($Q$8:$Q840,$Q840)-1))</f>
        <v/>
      </c>
      <c r="AR840" s="85" t="str">
        <f>IF($G840="","",IF($AW840="","",RANK($AW840,$AW$8:$AW$1000,1)+COUNTIFS($AW$8:$AW840,$AW840)-1))</f>
        <v/>
      </c>
      <c r="AS840" s="85" t="str">
        <f>IF($G840="","",IF($AX840="","",RANK($AX840,$AX$8:$AX$1000,1)+COUNTIFS($AX$8:$AX840,$AX840)-1))</f>
        <v/>
      </c>
      <c r="AU840" s="85" t="str">
        <f t="shared" ref="AU840:AU903" si="54">IF(INDEX($AP840:$AS840,,MATCH($AU$7,סינון_תוצרים,0))="","",INDEX($AP840:$AS840,,MATCH($AU$7,סינון_תוצרים,0)))</f>
        <v/>
      </c>
      <c r="AW840" s="209" t="str">
        <f ca="1">IF($G840="","",IF($Q840="","",IF(AND($S840&lt;1,$Q840&lt;TODAY()),$Q840,"")))</f>
        <v/>
      </c>
      <c r="AX840" s="209" t="str">
        <f t="shared" ca="1" si="52"/>
        <v/>
      </c>
    </row>
    <row r="841" spans="1:50">
      <c r="A841" s="20" t="str">
        <f>IF('יעדים משרדיים ותקשובים'!$E$7="","",'יעדים משרדיים ותקשובים'!$E$7)</f>
        <v>משרד ראש הממשלה</v>
      </c>
      <c r="B841" s="20" t="str">
        <f>IF('יעדים משרדיים ותקשובים'!$I$9="","",'יעדים משרדיים ותקשובים'!$I$9)</f>
        <v>pmo</v>
      </c>
      <c r="C841" s="26">
        <f>ROWS($C$7:$C840)</f>
        <v>834</v>
      </c>
      <c r="D841" s="26" t="str">
        <f>IF(E841="","",INDEX('פעילויות המשרד'!$D$8:$D$150,MATCH(E841,'פעילויות המשרד'!$E$8:$E$150,0)))</f>
        <v/>
      </c>
      <c r="E841" s="17"/>
      <c r="F841" s="26" t="str">
        <f>IF(G841="","",COUNTIFS($D$8:$D841,$D841))</f>
        <v/>
      </c>
      <c r="G841" s="344" t="str">
        <f>IF(OR($E841="",$H841=""),"",IFERROR(CONCATENATE($D841,".",COUNTIFS($D$8:$D841,$D841)),"טעות בהזנה"))</f>
        <v/>
      </c>
      <c r="H841" s="99"/>
      <c r="I841" s="275" t="str">
        <f>IF($E841="","",IF($D841="","",INDEX('פעילויות המשרד'!G:G,MATCH($D841,'פעילויות המשרד'!$D:$D,0))))</f>
        <v/>
      </c>
      <c r="J841" s="275" t="str">
        <f>IF($E841="","",IF($D841="","",INDEX('פעילויות המשרד'!H:H,MATCH($D841,'פעילויות המשרד'!$D:$D,0))))</f>
        <v/>
      </c>
      <c r="K841" s="275" t="str">
        <f>IF($E841="","",IF($D841="","",INDEX('פעילויות המשרד'!K:K,MATCH($D841,'פעילויות המשרד'!$D:$D,0))))</f>
        <v/>
      </c>
      <c r="L841" s="275" t="str">
        <f>IF($E841="","",IF($D841="","",INDEX('פעילויות המשרד'!L:L,MATCH($D841,'פעילויות המשרד'!$D:$D,0))))</f>
        <v/>
      </c>
      <c r="M841" s="275" t="str">
        <f>IF($E841="","",IF($D841="","",INDEX('פעילויות המשרד'!X:X,MATCH($D841,'פעילויות המשרד'!$D:$D,0))))</f>
        <v/>
      </c>
      <c r="N841" s="102"/>
      <c r="O841" s="102"/>
      <c r="P841" s="100"/>
      <c r="Q841" s="100"/>
      <c r="R841" s="98"/>
      <c r="S841" s="101"/>
      <c r="T841" s="99"/>
      <c r="U841" s="103"/>
      <c r="V841" s="99"/>
      <c r="W841" s="103"/>
      <c r="X841" s="99"/>
      <c r="Y841" s="103"/>
      <c r="Z841" s="99"/>
      <c r="AA841" s="103"/>
      <c r="AB841" s="99"/>
      <c r="AC841" s="103"/>
      <c r="AD841" s="121" t="str">
        <f t="shared" si="53"/>
        <v/>
      </c>
      <c r="AE841" s="17"/>
      <c r="AI841" s="26">
        <f>ROWS($AI$7:$AI840)</f>
        <v>834</v>
      </c>
      <c r="AJ841" s="85" t="str">
        <f>IF(OR($T841="",$G841=""),"",MAX($AJ$7:$AN840)+1)</f>
        <v/>
      </c>
      <c r="AK841" s="85" t="str">
        <f>IF(OR(V841="",$G841=""),"",MAX($AJ$7:$AN840,$AJ841:AJ841)+1)</f>
        <v/>
      </c>
      <c r="AL841" s="85" t="str">
        <f>IF(OR(X841="",$G841=""),"",MAX($AJ$7:$AN840,$AJ841:AK841)+1)</f>
        <v/>
      </c>
      <c r="AM841" s="85" t="str">
        <f>IF(OR(Z841="",$G841=""),"",MAX($AJ$7:$AN840,$AJ841:AL841)+1)</f>
        <v/>
      </c>
      <c r="AN841" s="85" t="str">
        <f>IF(OR(AB841="",$G841=""),"",MAX($AJ$7:$AN840,$AJ841:AM841)+1)</f>
        <v/>
      </c>
      <c r="AP841" s="85" t="str">
        <f>IF($G841="","",MAX($AP$7:$AP840)+1)</f>
        <v/>
      </c>
      <c r="AQ841" s="85" t="str">
        <f>IF($G841="","",IF($Q841="","",RANK($Q841,$Q$8:$Q$1000,1)+COUNTIFS($Q$8:$Q841,$Q841)-1))</f>
        <v/>
      </c>
      <c r="AR841" s="85" t="str">
        <f>IF($G841="","",IF($AW841="","",RANK($AW841,$AW$8:$AW$1000,1)+COUNTIFS($AW$8:$AW841,$AW841)-1))</f>
        <v/>
      </c>
      <c r="AS841" s="85" t="str">
        <f>IF($G841="","",IF($AX841="","",RANK($AX841,$AX$8:$AX$1000,1)+COUNTIFS($AX$8:$AX841,$AX841)-1))</f>
        <v/>
      </c>
      <c r="AU841" s="85" t="str">
        <f t="shared" si="54"/>
        <v/>
      </c>
      <c r="AW841" s="209" t="str">
        <f ca="1">IF($G841="","",IF($Q841="","",IF(AND($S841&lt;1,$Q841&lt;TODAY()),$Q841,"")))</f>
        <v/>
      </c>
      <c r="AX841" s="209" t="str">
        <f t="shared" ref="AX841:AX904" ca="1" si="55">IF($G841="","",IF($P841="","",IF(AND(OR($S841="",$S841=0),$P841&lt;TODAY()),$P841,"")))</f>
        <v/>
      </c>
    </row>
    <row r="842" spans="1:50">
      <c r="A842" s="20" t="str">
        <f>IF('יעדים משרדיים ותקשובים'!$E$7="","",'יעדים משרדיים ותקשובים'!$E$7)</f>
        <v>משרד ראש הממשלה</v>
      </c>
      <c r="B842" s="20" t="str">
        <f>IF('יעדים משרדיים ותקשובים'!$I$9="","",'יעדים משרדיים ותקשובים'!$I$9)</f>
        <v>pmo</v>
      </c>
      <c r="C842" s="26">
        <f>ROWS($C$7:$C841)</f>
        <v>835</v>
      </c>
      <c r="D842" s="26" t="str">
        <f>IF(E842="","",INDEX('פעילויות המשרד'!$D$8:$D$150,MATCH(E842,'פעילויות המשרד'!$E$8:$E$150,0)))</f>
        <v/>
      </c>
      <c r="E842" s="17"/>
      <c r="F842" s="26" t="str">
        <f>IF(G842="","",COUNTIFS($D$8:$D842,$D842))</f>
        <v/>
      </c>
      <c r="G842" s="344" t="str">
        <f>IF(OR($E842="",$H842=""),"",IFERROR(CONCATENATE($D842,".",COUNTIFS($D$8:$D842,$D842)),"טעות בהזנה"))</f>
        <v/>
      </c>
      <c r="H842" s="99"/>
      <c r="I842" s="275" t="str">
        <f>IF($E842="","",IF($D842="","",INDEX('פעילויות המשרד'!G:G,MATCH($D842,'פעילויות המשרד'!$D:$D,0))))</f>
        <v/>
      </c>
      <c r="J842" s="275" t="str">
        <f>IF($E842="","",IF($D842="","",INDEX('פעילויות המשרד'!H:H,MATCH($D842,'פעילויות המשרד'!$D:$D,0))))</f>
        <v/>
      </c>
      <c r="K842" s="275" t="str">
        <f>IF($E842="","",IF($D842="","",INDEX('פעילויות המשרד'!K:K,MATCH($D842,'פעילויות המשרד'!$D:$D,0))))</f>
        <v/>
      </c>
      <c r="L842" s="275" t="str">
        <f>IF($E842="","",IF($D842="","",INDEX('פעילויות המשרד'!L:L,MATCH($D842,'פעילויות המשרד'!$D:$D,0))))</f>
        <v/>
      </c>
      <c r="M842" s="275" t="str">
        <f>IF($E842="","",IF($D842="","",INDEX('פעילויות המשרד'!X:X,MATCH($D842,'פעילויות המשרד'!$D:$D,0))))</f>
        <v/>
      </c>
      <c r="N842" s="102"/>
      <c r="O842" s="102"/>
      <c r="P842" s="100"/>
      <c r="Q842" s="100"/>
      <c r="R842" s="98"/>
      <c r="S842" s="101"/>
      <c r="T842" s="99"/>
      <c r="U842" s="103"/>
      <c r="V842" s="99"/>
      <c r="W842" s="103"/>
      <c r="X842" s="99"/>
      <c r="Y842" s="103"/>
      <c r="Z842" s="99"/>
      <c r="AA842" s="103"/>
      <c r="AB842" s="99"/>
      <c r="AC842" s="103"/>
      <c r="AD842" s="121" t="str">
        <f t="shared" si="53"/>
        <v/>
      </c>
      <c r="AE842" s="17"/>
      <c r="AI842" s="26">
        <f>ROWS($AI$7:$AI841)</f>
        <v>835</v>
      </c>
      <c r="AJ842" s="85" t="str">
        <f>IF(OR($T842="",$G842=""),"",MAX($AJ$7:$AN841)+1)</f>
        <v/>
      </c>
      <c r="AK842" s="85" t="str">
        <f>IF(OR(V842="",$G842=""),"",MAX($AJ$7:$AN841,$AJ842:AJ842)+1)</f>
        <v/>
      </c>
      <c r="AL842" s="85" t="str">
        <f>IF(OR(X842="",$G842=""),"",MAX($AJ$7:$AN841,$AJ842:AK842)+1)</f>
        <v/>
      </c>
      <c r="AM842" s="85" t="str">
        <f>IF(OR(Z842="",$G842=""),"",MAX($AJ$7:$AN841,$AJ842:AL842)+1)</f>
        <v/>
      </c>
      <c r="AN842" s="85" t="str">
        <f>IF(OR(AB842="",$G842=""),"",MAX($AJ$7:$AN841,$AJ842:AM842)+1)</f>
        <v/>
      </c>
      <c r="AP842" s="85" t="str">
        <f>IF($G842="","",MAX($AP$7:$AP841)+1)</f>
        <v/>
      </c>
      <c r="AQ842" s="85" t="str">
        <f>IF($G842="","",IF($Q842="","",RANK($Q842,$Q$8:$Q$1000,1)+COUNTIFS($Q$8:$Q842,$Q842)-1))</f>
        <v/>
      </c>
      <c r="AR842" s="85" t="str">
        <f>IF($G842="","",IF($AW842="","",RANK($AW842,$AW$8:$AW$1000,1)+COUNTIFS($AW$8:$AW842,$AW842)-1))</f>
        <v/>
      </c>
      <c r="AS842" s="85" t="str">
        <f>IF($G842="","",IF($AX842="","",RANK($AX842,$AX$8:$AX$1000,1)+COUNTIFS($AX$8:$AX842,$AX842)-1))</f>
        <v/>
      </c>
      <c r="AU842" s="85" t="str">
        <f t="shared" si="54"/>
        <v/>
      </c>
      <c r="AW842" s="209" t="str">
        <f ca="1">IF($G842="","",IF($Q842="","",IF(AND($S842&lt;1,$Q842&lt;TODAY()),$Q842,"")))</f>
        <v/>
      </c>
      <c r="AX842" s="209" t="str">
        <f t="shared" ca="1" si="55"/>
        <v/>
      </c>
    </row>
    <row r="843" spans="1:50">
      <c r="A843" s="20" t="str">
        <f>IF('יעדים משרדיים ותקשובים'!$E$7="","",'יעדים משרדיים ותקשובים'!$E$7)</f>
        <v>משרד ראש הממשלה</v>
      </c>
      <c r="B843" s="20" t="str">
        <f>IF('יעדים משרדיים ותקשובים'!$I$9="","",'יעדים משרדיים ותקשובים'!$I$9)</f>
        <v>pmo</v>
      </c>
      <c r="C843" s="26">
        <f>ROWS($C$7:$C842)</f>
        <v>836</v>
      </c>
      <c r="D843" s="26" t="str">
        <f>IF(E843="","",INDEX('פעילויות המשרד'!$D$8:$D$150,MATCH(E843,'פעילויות המשרד'!$E$8:$E$150,0)))</f>
        <v/>
      </c>
      <c r="E843" s="17"/>
      <c r="F843" s="26" t="str">
        <f>IF(G843="","",COUNTIFS($D$8:$D843,$D843))</f>
        <v/>
      </c>
      <c r="G843" s="344" t="str">
        <f>IF(OR($E843="",$H843=""),"",IFERROR(CONCATENATE($D843,".",COUNTIFS($D$8:$D843,$D843)),"טעות בהזנה"))</f>
        <v/>
      </c>
      <c r="H843" s="99"/>
      <c r="I843" s="275" t="str">
        <f>IF($E843="","",IF($D843="","",INDEX('פעילויות המשרד'!G:G,MATCH($D843,'פעילויות המשרד'!$D:$D,0))))</f>
        <v/>
      </c>
      <c r="J843" s="275" t="str">
        <f>IF($E843="","",IF($D843="","",INDEX('פעילויות המשרד'!H:H,MATCH($D843,'פעילויות המשרד'!$D:$D,0))))</f>
        <v/>
      </c>
      <c r="K843" s="275" t="str">
        <f>IF($E843="","",IF($D843="","",INDEX('פעילויות המשרד'!K:K,MATCH($D843,'פעילויות המשרד'!$D:$D,0))))</f>
        <v/>
      </c>
      <c r="L843" s="275" t="str">
        <f>IF($E843="","",IF($D843="","",INDEX('פעילויות המשרד'!L:L,MATCH($D843,'פעילויות המשרד'!$D:$D,0))))</f>
        <v/>
      </c>
      <c r="M843" s="275" t="str">
        <f>IF($E843="","",IF($D843="","",INDEX('פעילויות המשרד'!X:X,MATCH($D843,'פעילויות המשרד'!$D:$D,0))))</f>
        <v/>
      </c>
      <c r="N843" s="102"/>
      <c r="O843" s="102"/>
      <c r="P843" s="100"/>
      <c r="Q843" s="100"/>
      <c r="R843" s="98"/>
      <c r="S843" s="101"/>
      <c r="T843" s="99"/>
      <c r="U843" s="103"/>
      <c r="V843" s="99"/>
      <c r="W843" s="103"/>
      <c r="X843" s="99"/>
      <c r="Y843" s="103"/>
      <c r="Z843" s="99"/>
      <c r="AA843" s="103"/>
      <c r="AB843" s="99"/>
      <c r="AC843" s="103"/>
      <c r="AD843" s="121" t="str">
        <f t="shared" si="53"/>
        <v/>
      </c>
      <c r="AE843" s="17"/>
      <c r="AI843" s="26">
        <f>ROWS($AI$7:$AI842)</f>
        <v>836</v>
      </c>
      <c r="AJ843" s="85" t="str">
        <f>IF(OR($T843="",$G843=""),"",MAX($AJ$7:$AN842)+1)</f>
        <v/>
      </c>
      <c r="AK843" s="85" t="str">
        <f>IF(OR(V843="",$G843=""),"",MAX($AJ$7:$AN842,$AJ843:AJ843)+1)</f>
        <v/>
      </c>
      <c r="AL843" s="85" t="str">
        <f>IF(OR(X843="",$G843=""),"",MAX($AJ$7:$AN842,$AJ843:AK843)+1)</f>
        <v/>
      </c>
      <c r="AM843" s="85" t="str">
        <f>IF(OR(Z843="",$G843=""),"",MAX($AJ$7:$AN842,$AJ843:AL843)+1)</f>
        <v/>
      </c>
      <c r="AN843" s="85" t="str">
        <f>IF(OR(AB843="",$G843=""),"",MAX($AJ$7:$AN842,$AJ843:AM843)+1)</f>
        <v/>
      </c>
      <c r="AP843" s="85" t="str">
        <f>IF($G843="","",MAX($AP$7:$AP842)+1)</f>
        <v/>
      </c>
      <c r="AQ843" s="85" t="str">
        <f>IF($G843="","",IF($Q843="","",RANK($Q843,$Q$8:$Q$1000,1)+COUNTIFS($Q$8:$Q843,$Q843)-1))</f>
        <v/>
      </c>
      <c r="AR843" s="85" t="str">
        <f>IF($G843="","",IF($AW843="","",RANK($AW843,$AW$8:$AW$1000,1)+COUNTIFS($AW$8:$AW843,$AW843)-1))</f>
        <v/>
      </c>
      <c r="AS843" s="85" t="str">
        <f>IF($G843="","",IF($AX843="","",RANK($AX843,$AX$8:$AX$1000,1)+COUNTIFS($AX$8:$AX843,$AX843)-1))</f>
        <v/>
      </c>
      <c r="AU843" s="85" t="str">
        <f t="shared" si="54"/>
        <v/>
      </c>
      <c r="AW843" s="209" t="str">
        <f t="shared" ref="AW843:AW897" ca="1" si="56">IF($G843="","",IF($Q843="","",IF(AND($S843&lt;1,$Q853&gt;TODAY()),$Q843,"")))</f>
        <v/>
      </c>
      <c r="AX843" s="209" t="str">
        <f t="shared" ca="1" si="55"/>
        <v/>
      </c>
    </row>
    <row r="844" spans="1:50">
      <c r="A844" s="20" t="str">
        <f>IF('יעדים משרדיים ותקשובים'!$E$7="","",'יעדים משרדיים ותקשובים'!$E$7)</f>
        <v>משרד ראש הממשלה</v>
      </c>
      <c r="B844" s="20" t="str">
        <f>IF('יעדים משרדיים ותקשובים'!$I$9="","",'יעדים משרדיים ותקשובים'!$I$9)</f>
        <v>pmo</v>
      </c>
      <c r="C844" s="26">
        <f>ROWS($C$7:$C843)</f>
        <v>837</v>
      </c>
      <c r="D844" s="26" t="str">
        <f>IF(E844="","",INDEX('פעילויות המשרד'!$D$8:$D$150,MATCH(E844,'פעילויות המשרד'!$E$8:$E$150,0)))</f>
        <v/>
      </c>
      <c r="E844" s="17"/>
      <c r="F844" s="26" t="str">
        <f>IF(G844="","",COUNTIFS($D$8:$D844,$D844))</f>
        <v/>
      </c>
      <c r="G844" s="344" t="str">
        <f>IF(OR($E844="",$H844=""),"",IFERROR(CONCATENATE($D844,".",COUNTIFS($D$8:$D844,$D844)),"טעות בהזנה"))</f>
        <v/>
      </c>
      <c r="H844" s="99"/>
      <c r="I844" s="275" t="str">
        <f>IF($E844="","",IF($D844="","",INDEX('פעילויות המשרד'!G:G,MATCH($D844,'פעילויות המשרד'!$D:$D,0))))</f>
        <v/>
      </c>
      <c r="J844" s="275" t="str">
        <f>IF($E844="","",IF($D844="","",INDEX('פעילויות המשרד'!H:H,MATCH($D844,'פעילויות המשרד'!$D:$D,0))))</f>
        <v/>
      </c>
      <c r="K844" s="275" t="str">
        <f>IF($E844="","",IF($D844="","",INDEX('פעילויות המשרד'!K:K,MATCH($D844,'פעילויות המשרד'!$D:$D,0))))</f>
        <v/>
      </c>
      <c r="L844" s="275" t="str">
        <f>IF($E844="","",IF($D844="","",INDEX('פעילויות המשרד'!L:L,MATCH($D844,'פעילויות המשרד'!$D:$D,0))))</f>
        <v/>
      </c>
      <c r="M844" s="275" t="str">
        <f>IF($E844="","",IF($D844="","",INDEX('פעילויות המשרד'!X:X,MATCH($D844,'פעילויות המשרד'!$D:$D,0))))</f>
        <v/>
      </c>
      <c r="N844" s="102"/>
      <c r="O844" s="102"/>
      <c r="P844" s="100"/>
      <c r="Q844" s="100"/>
      <c r="R844" s="98"/>
      <c r="S844" s="101"/>
      <c r="T844" s="99"/>
      <c r="U844" s="103"/>
      <c r="V844" s="99"/>
      <c r="W844" s="103"/>
      <c r="X844" s="99"/>
      <c r="Y844" s="103"/>
      <c r="Z844" s="99"/>
      <c r="AA844" s="103"/>
      <c r="AB844" s="99"/>
      <c r="AC844" s="103"/>
      <c r="AD844" s="121" t="str">
        <f t="shared" si="53"/>
        <v/>
      </c>
      <c r="AE844" s="17"/>
      <c r="AI844" s="26">
        <f>ROWS($AI$7:$AI843)</f>
        <v>837</v>
      </c>
      <c r="AJ844" s="85" t="str">
        <f>IF(OR($T844="",$G844=""),"",MAX($AJ$7:$AN843)+1)</f>
        <v/>
      </c>
      <c r="AK844" s="85" t="str">
        <f>IF(OR(V844="",$G844=""),"",MAX($AJ$7:$AN843,$AJ844:AJ844)+1)</f>
        <v/>
      </c>
      <c r="AL844" s="85" t="str">
        <f>IF(OR(X844="",$G844=""),"",MAX($AJ$7:$AN843,$AJ844:AK844)+1)</f>
        <v/>
      </c>
      <c r="AM844" s="85" t="str">
        <f>IF(OR(Z844="",$G844=""),"",MAX($AJ$7:$AN843,$AJ844:AL844)+1)</f>
        <v/>
      </c>
      <c r="AN844" s="85" t="str">
        <f>IF(OR(AB844="",$G844=""),"",MAX($AJ$7:$AN843,$AJ844:AM844)+1)</f>
        <v/>
      </c>
      <c r="AP844" s="85" t="str">
        <f>IF($G844="","",MAX($AP$7:$AP843)+1)</f>
        <v/>
      </c>
      <c r="AQ844" s="85" t="str">
        <f>IF($G844="","",IF($Q844="","",RANK($Q844,$Q$8:$Q$1000,1)+COUNTIFS($Q$8:$Q844,$Q844)-1))</f>
        <v/>
      </c>
      <c r="AR844" s="85" t="str">
        <f>IF($G844="","",IF($AW844="","",RANK($AW844,$AW$8:$AW$1000,1)+COUNTIFS($AW$8:$AW844,$AW844)-1))</f>
        <v/>
      </c>
      <c r="AS844" s="85" t="str">
        <f>IF($G844="","",IF($AX844="","",RANK($AX844,$AX$8:$AX$1000,1)+COUNTIFS($AX$8:$AX844,$AX844)-1))</f>
        <v/>
      </c>
      <c r="AU844" s="85" t="str">
        <f t="shared" si="54"/>
        <v/>
      </c>
      <c r="AW844" s="209" t="str">
        <f t="shared" ca="1" si="56"/>
        <v/>
      </c>
      <c r="AX844" s="209" t="str">
        <f t="shared" ca="1" si="55"/>
        <v/>
      </c>
    </row>
    <row r="845" spans="1:50">
      <c r="A845" s="20" t="str">
        <f>IF('יעדים משרדיים ותקשובים'!$E$7="","",'יעדים משרדיים ותקשובים'!$E$7)</f>
        <v>משרד ראש הממשלה</v>
      </c>
      <c r="B845" s="20" t="str">
        <f>IF('יעדים משרדיים ותקשובים'!$I$9="","",'יעדים משרדיים ותקשובים'!$I$9)</f>
        <v>pmo</v>
      </c>
      <c r="C845" s="26">
        <f>ROWS($C$7:$C844)</f>
        <v>838</v>
      </c>
      <c r="D845" s="26" t="str">
        <f>IF(E845="","",INDEX('פעילויות המשרד'!$D$8:$D$150,MATCH(E845,'פעילויות המשרד'!$E$8:$E$150,0)))</f>
        <v/>
      </c>
      <c r="E845" s="17"/>
      <c r="F845" s="26" t="str">
        <f>IF(G845="","",COUNTIFS($D$8:$D845,$D845))</f>
        <v/>
      </c>
      <c r="G845" s="344" t="str">
        <f>IF(OR($E845="",$H845=""),"",IFERROR(CONCATENATE($D845,".",COUNTIFS($D$8:$D845,$D845)),"טעות בהזנה"))</f>
        <v/>
      </c>
      <c r="H845" s="99"/>
      <c r="I845" s="275" t="str">
        <f>IF($E845="","",IF($D845="","",INDEX('פעילויות המשרד'!G:G,MATCH($D845,'פעילויות המשרד'!$D:$D,0))))</f>
        <v/>
      </c>
      <c r="J845" s="275" t="str">
        <f>IF($E845="","",IF($D845="","",INDEX('פעילויות המשרד'!H:H,MATCH($D845,'פעילויות המשרד'!$D:$D,0))))</f>
        <v/>
      </c>
      <c r="K845" s="275" t="str">
        <f>IF($E845="","",IF($D845="","",INDEX('פעילויות המשרד'!K:K,MATCH($D845,'פעילויות המשרד'!$D:$D,0))))</f>
        <v/>
      </c>
      <c r="L845" s="275" t="str">
        <f>IF($E845="","",IF($D845="","",INDEX('פעילויות המשרד'!L:L,MATCH($D845,'פעילויות המשרד'!$D:$D,0))))</f>
        <v/>
      </c>
      <c r="M845" s="275" t="str">
        <f>IF($E845="","",IF($D845="","",INDEX('פעילויות המשרד'!X:X,MATCH($D845,'פעילויות המשרד'!$D:$D,0))))</f>
        <v/>
      </c>
      <c r="N845" s="102"/>
      <c r="O845" s="102"/>
      <c r="P845" s="100"/>
      <c r="Q845" s="100"/>
      <c r="R845" s="98"/>
      <c r="S845" s="101"/>
      <c r="T845" s="99"/>
      <c r="U845" s="103"/>
      <c r="V845" s="99"/>
      <c r="W845" s="103"/>
      <c r="X845" s="99"/>
      <c r="Y845" s="103"/>
      <c r="Z845" s="99"/>
      <c r="AA845" s="103"/>
      <c r="AB845" s="99"/>
      <c r="AC845" s="103"/>
      <c r="AD845" s="121" t="str">
        <f t="shared" si="53"/>
        <v/>
      </c>
      <c r="AE845" s="17"/>
      <c r="AI845" s="26">
        <f>ROWS($AI$7:$AI844)</f>
        <v>838</v>
      </c>
      <c r="AJ845" s="85" t="str">
        <f>IF(OR($T845="",$G845=""),"",MAX($AJ$7:$AN844)+1)</f>
        <v/>
      </c>
      <c r="AK845" s="85" t="str">
        <f>IF(OR(V845="",$G845=""),"",MAX($AJ$7:$AN844,$AJ845:AJ845)+1)</f>
        <v/>
      </c>
      <c r="AL845" s="85" t="str">
        <f>IF(OR(X845="",$G845=""),"",MAX($AJ$7:$AN844,$AJ845:AK845)+1)</f>
        <v/>
      </c>
      <c r="AM845" s="85" t="str">
        <f>IF(OR(Z845="",$G845=""),"",MAX($AJ$7:$AN844,$AJ845:AL845)+1)</f>
        <v/>
      </c>
      <c r="AN845" s="85" t="str">
        <f>IF(OR(AB845="",$G845=""),"",MAX($AJ$7:$AN844,$AJ845:AM845)+1)</f>
        <v/>
      </c>
      <c r="AP845" s="85" t="str">
        <f>IF($G845="","",MAX($AP$7:$AP844)+1)</f>
        <v/>
      </c>
      <c r="AQ845" s="85" t="str">
        <f>IF($G845="","",IF($Q845="","",RANK($Q845,$Q$8:$Q$1000,1)+COUNTIFS($Q$8:$Q845,$Q845)-1))</f>
        <v/>
      </c>
      <c r="AR845" s="85" t="str">
        <f>IF($G845="","",IF($AW845="","",RANK($AW845,$AW$8:$AW$1000,1)+COUNTIFS($AW$8:$AW845,$AW845)-1))</f>
        <v/>
      </c>
      <c r="AS845" s="85" t="str">
        <f>IF($G845="","",IF($AX845="","",RANK($AX845,$AX$8:$AX$1000,1)+COUNTIFS($AX$8:$AX845,$AX845)-1))</f>
        <v/>
      </c>
      <c r="AU845" s="85" t="str">
        <f t="shared" si="54"/>
        <v/>
      </c>
      <c r="AW845" s="209" t="str">
        <f t="shared" ca="1" si="56"/>
        <v/>
      </c>
      <c r="AX845" s="209" t="str">
        <f t="shared" ca="1" si="55"/>
        <v/>
      </c>
    </row>
    <row r="846" spans="1:50">
      <c r="A846" s="20" t="str">
        <f>IF('יעדים משרדיים ותקשובים'!$E$7="","",'יעדים משרדיים ותקשובים'!$E$7)</f>
        <v>משרד ראש הממשלה</v>
      </c>
      <c r="B846" s="20" t="str">
        <f>IF('יעדים משרדיים ותקשובים'!$I$9="","",'יעדים משרדיים ותקשובים'!$I$9)</f>
        <v>pmo</v>
      </c>
      <c r="C846" s="26">
        <f>ROWS($C$7:$C845)</f>
        <v>839</v>
      </c>
      <c r="D846" s="26" t="str">
        <f>IF(E846="","",INDEX('פעילויות המשרד'!$D$8:$D$150,MATCH(E846,'פעילויות המשרד'!$E$8:$E$150,0)))</f>
        <v/>
      </c>
      <c r="E846" s="17"/>
      <c r="F846" s="26" t="str">
        <f>IF(G846="","",COUNTIFS($D$8:$D846,$D846))</f>
        <v/>
      </c>
      <c r="G846" s="344" t="str">
        <f>IF(OR($E846="",$H846=""),"",IFERROR(CONCATENATE($D846,".",COUNTIFS($D$8:$D846,$D846)),"טעות בהזנה"))</f>
        <v/>
      </c>
      <c r="H846" s="99"/>
      <c r="I846" s="275" t="str">
        <f>IF($E846="","",IF($D846="","",INDEX('פעילויות המשרד'!G:G,MATCH($D846,'פעילויות המשרד'!$D:$D,0))))</f>
        <v/>
      </c>
      <c r="J846" s="275" t="str">
        <f>IF($E846="","",IF($D846="","",INDEX('פעילויות המשרד'!H:H,MATCH($D846,'פעילויות המשרד'!$D:$D,0))))</f>
        <v/>
      </c>
      <c r="K846" s="275" t="str">
        <f>IF($E846="","",IF($D846="","",INDEX('פעילויות המשרד'!K:K,MATCH($D846,'פעילויות המשרד'!$D:$D,0))))</f>
        <v/>
      </c>
      <c r="L846" s="275" t="str">
        <f>IF($E846="","",IF($D846="","",INDEX('פעילויות המשרד'!L:L,MATCH($D846,'פעילויות המשרד'!$D:$D,0))))</f>
        <v/>
      </c>
      <c r="M846" s="275" t="str">
        <f>IF($E846="","",IF($D846="","",INDEX('פעילויות המשרד'!X:X,MATCH($D846,'פעילויות המשרד'!$D:$D,0))))</f>
        <v/>
      </c>
      <c r="N846" s="102"/>
      <c r="O846" s="102"/>
      <c r="P846" s="100"/>
      <c r="Q846" s="100"/>
      <c r="R846" s="98"/>
      <c r="S846" s="101"/>
      <c r="T846" s="99"/>
      <c r="U846" s="103"/>
      <c r="V846" s="99"/>
      <c r="W846" s="103"/>
      <c r="X846" s="99"/>
      <c r="Y846" s="103"/>
      <c r="Z846" s="99"/>
      <c r="AA846" s="103"/>
      <c r="AB846" s="99"/>
      <c r="AC846" s="103"/>
      <c r="AD846" s="121" t="str">
        <f t="shared" si="53"/>
        <v/>
      </c>
      <c r="AE846" s="17"/>
      <c r="AI846" s="26">
        <f>ROWS($AI$7:$AI845)</f>
        <v>839</v>
      </c>
      <c r="AJ846" s="85" t="str">
        <f>IF(OR($T846="",$G846=""),"",MAX($AJ$7:$AN845)+1)</f>
        <v/>
      </c>
      <c r="AK846" s="85" t="str">
        <f>IF(OR(V846="",$G846=""),"",MAX($AJ$7:$AN845,$AJ846:AJ846)+1)</f>
        <v/>
      </c>
      <c r="AL846" s="85" t="str">
        <f>IF(OR(X846="",$G846=""),"",MAX($AJ$7:$AN845,$AJ846:AK846)+1)</f>
        <v/>
      </c>
      <c r="AM846" s="85" t="str">
        <f>IF(OR(Z846="",$G846=""),"",MAX($AJ$7:$AN845,$AJ846:AL846)+1)</f>
        <v/>
      </c>
      <c r="AN846" s="85" t="str">
        <f>IF(OR(AB846="",$G846=""),"",MAX($AJ$7:$AN845,$AJ846:AM846)+1)</f>
        <v/>
      </c>
      <c r="AP846" s="85" t="str">
        <f>IF($G846="","",MAX($AP$7:$AP845)+1)</f>
        <v/>
      </c>
      <c r="AQ846" s="85" t="str">
        <f>IF($G846="","",IF($Q846="","",RANK($Q846,$Q$8:$Q$1000,1)+COUNTIFS($Q$8:$Q846,$Q846)-1))</f>
        <v/>
      </c>
      <c r="AR846" s="85" t="str">
        <f>IF($G846="","",IF($AW846="","",RANK($AW846,$AW$8:$AW$1000,1)+COUNTIFS($AW$8:$AW846,$AW846)-1))</f>
        <v/>
      </c>
      <c r="AS846" s="85" t="str">
        <f>IF($G846="","",IF($AX846="","",RANK($AX846,$AX$8:$AX$1000,1)+COUNTIFS($AX$8:$AX846,$AX846)-1))</f>
        <v/>
      </c>
      <c r="AU846" s="85" t="str">
        <f t="shared" si="54"/>
        <v/>
      </c>
      <c r="AW846" s="209" t="str">
        <f t="shared" ca="1" si="56"/>
        <v/>
      </c>
      <c r="AX846" s="209" t="str">
        <f t="shared" ca="1" si="55"/>
        <v/>
      </c>
    </row>
    <row r="847" spans="1:50">
      <c r="A847" s="20" t="str">
        <f>IF('יעדים משרדיים ותקשובים'!$E$7="","",'יעדים משרדיים ותקשובים'!$E$7)</f>
        <v>משרד ראש הממשלה</v>
      </c>
      <c r="B847" s="20" t="str">
        <f>IF('יעדים משרדיים ותקשובים'!$I$9="","",'יעדים משרדיים ותקשובים'!$I$9)</f>
        <v>pmo</v>
      </c>
      <c r="C847" s="26">
        <f>ROWS($C$7:$C846)</f>
        <v>840</v>
      </c>
      <c r="D847" s="26" t="str">
        <f>IF(E847="","",INDEX('פעילויות המשרד'!$D$8:$D$150,MATCH(E847,'פעילויות המשרד'!$E$8:$E$150,0)))</f>
        <v/>
      </c>
      <c r="E847" s="17"/>
      <c r="F847" s="26" t="str">
        <f>IF(G847="","",COUNTIFS($D$8:$D847,$D847))</f>
        <v/>
      </c>
      <c r="G847" s="344" t="str">
        <f>IF(OR($E847="",$H847=""),"",IFERROR(CONCATENATE($D847,".",COUNTIFS($D$8:$D847,$D847)),"טעות בהזנה"))</f>
        <v/>
      </c>
      <c r="H847" s="99"/>
      <c r="I847" s="275" t="str">
        <f>IF($E847="","",IF($D847="","",INDEX('פעילויות המשרד'!G:G,MATCH($D847,'פעילויות המשרד'!$D:$D,0))))</f>
        <v/>
      </c>
      <c r="J847" s="275" t="str">
        <f>IF($E847="","",IF($D847="","",INDEX('פעילויות המשרד'!H:H,MATCH($D847,'פעילויות המשרד'!$D:$D,0))))</f>
        <v/>
      </c>
      <c r="K847" s="275" t="str">
        <f>IF($E847="","",IF($D847="","",INDEX('פעילויות המשרד'!K:K,MATCH($D847,'פעילויות המשרד'!$D:$D,0))))</f>
        <v/>
      </c>
      <c r="L847" s="275" t="str">
        <f>IF($E847="","",IF($D847="","",INDEX('פעילויות המשרד'!L:L,MATCH($D847,'פעילויות המשרד'!$D:$D,0))))</f>
        <v/>
      </c>
      <c r="M847" s="275" t="str">
        <f>IF($E847="","",IF($D847="","",INDEX('פעילויות המשרד'!X:X,MATCH($D847,'פעילויות המשרד'!$D:$D,0))))</f>
        <v/>
      </c>
      <c r="N847" s="102"/>
      <c r="O847" s="102"/>
      <c r="P847" s="100"/>
      <c r="Q847" s="100"/>
      <c r="R847" s="98"/>
      <c r="S847" s="101"/>
      <c r="T847" s="99"/>
      <c r="U847" s="103"/>
      <c r="V847" s="99"/>
      <c r="W847" s="103"/>
      <c r="X847" s="99"/>
      <c r="Y847" s="103"/>
      <c r="Z847" s="99"/>
      <c r="AA847" s="103"/>
      <c r="AB847" s="99"/>
      <c r="AC847" s="103"/>
      <c r="AD847" s="121" t="str">
        <f t="shared" si="53"/>
        <v/>
      </c>
      <c r="AE847" s="17"/>
      <c r="AI847" s="26">
        <f>ROWS($AI$7:$AI846)</f>
        <v>840</v>
      </c>
      <c r="AJ847" s="85" t="str">
        <f>IF(OR($T847="",$G847=""),"",MAX($AJ$7:$AN846)+1)</f>
        <v/>
      </c>
      <c r="AK847" s="85" t="str">
        <f>IF(OR(V847="",$G847=""),"",MAX($AJ$7:$AN846,$AJ847:AJ847)+1)</f>
        <v/>
      </c>
      <c r="AL847" s="85" t="str">
        <f>IF(OR(X847="",$G847=""),"",MAX($AJ$7:$AN846,$AJ847:AK847)+1)</f>
        <v/>
      </c>
      <c r="AM847" s="85" t="str">
        <f>IF(OR(Z847="",$G847=""),"",MAX($AJ$7:$AN846,$AJ847:AL847)+1)</f>
        <v/>
      </c>
      <c r="AN847" s="85" t="str">
        <f>IF(OR(AB847="",$G847=""),"",MAX($AJ$7:$AN846,$AJ847:AM847)+1)</f>
        <v/>
      </c>
      <c r="AP847" s="85" t="str">
        <f>IF($G847="","",MAX($AP$7:$AP846)+1)</f>
        <v/>
      </c>
      <c r="AQ847" s="85" t="str">
        <f>IF($G847="","",IF($Q847="","",RANK($Q847,$Q$8:$Q$1000,1)+COUNTIFS($Q$8:$Q847,$Q847)-1))</f>
        <v/>
      </c>
      <c r="AR847" s="85" t="str">
        <f>IF($G847="","",IF($AW847="","",RANK($AW847,$AW$8:$AW$1000,1)+COUNTIFS($AW$8:$AW847,$AW847)-1))</f>
        <v/>
      </c>
      <c r="AS847" s="85" t="str">
        <f>IF($G847="","",IF($AX847="","",RANK($AX847,$AX$8:$AX$1000,1)+COUNTIFS($AX$8:$AX847,$AX847)-1))</f>
        <v/>
      </c>
      <c r="AU847" s="85" t="str">
        <f t="shared" si="54"/>
        <v/>
      </c>
      <c r="AW847" s="209" t="str">
        <f t="shared" ca="1" si="56"/>
        <v/>
      </c>
      <c r="AX847" s="209" t="str">
        <f t="shared" ca="1" si="55"/>
        <v/>
      </c>
    </row>
    <row r="848" spans="1:50">
      <c r="A848" s="20" t="str">
        <f>IF('יעדים משרדיים ותקשובים'!$E$7="","",'יעדים משרדיים ותקשובים'!$E$7)</f>
        <v>משרד ראש הממשלה</v>
      </c>
      <c r="B848" s="20" t="str">
        <f>IF('יעדים משרדיים ותקשובים'!$I$9="","",'יעדים משרדיים ותקשובים'!$I$9)</f>
        <v>pmo</v>
      </c>
      <c r="C848" s="26">
        <f>ROWS($C$7:$C847)</f>
        <v>841</v>
      </c>
      <c r="D848" s="26" t="str">
        <f>IF(E848="","",INDEX('פעילויות המשרד'!$D$8:$D$150,MATCH(E848,'פעילויות המשרד'!$E$8:$E$150,0)))</f>
        <v/>
      </c>
      <c r="E848" s="17"/>
      <c r="F848" s="26" t="str">
        <f>IF(G848="","",COUNTIFS($D$8:$D848,$D848))</f>
        <v/>
      </c>
      <c r="G848" s="344" t="str">
        <f>IF(OR($E848="",$H848=""),"",IFERROR(CONCATENATE($D848,".",COUNTIFS($D$8:$D848,$D848)),"טעות בהזנה"))</f>
        <v/>
      </c>
      <c r="H848" s="99"/>
      <c r="I848" s="275" t="str">
        <f>IF($E848="","",IF($D848="","",INDEX('פעילויות המשרד'!G:G,MATCH($D848,'פעילויות המשרד'!$D:$D,0))))</f>
        <v/>
      </c>
      <c r="J848" s="275" t="str">
        <f>IF($E848="","",IF($D848="","",INDEX('פעילויות המשרד'!H:H,MATCH($D848,'פעילויות המשרד'!$D:$D,0))))</f>
        <v/>
      </c>
      <c r="K848" s="275" t="str">
        <f>IF($E848="","",IF($D848="","",INDEX('פעילויות המשרד'!K:K,MATCH($D848,'פעילויות המשרד'!$D:$D,0))))</f>
        <v/>
      </c>
      <c r="L848" s="275" t="str">
        <f>IF($E848="","",IF($D848="","",INDEX('פעילויות המשרד'!L:L,MATCH($D848,'פעילויות המשרד'!$D:$D,0))))</f>
        <v/>
      </c>
      <c r="M848" s="275" t="str">
        <f>IF($E848="","",IF($D848="","",INDEX('פעילויות המשרד'!X:X,MATCH($D848,'פעילויות המשרד'!$D:$D,0))))</f>
        <v/>
      </c>
      <c r="N848" s="99"/>
      <c r="O848" s="99"/>
      <c r="P848" s="100"/>
      <c r="Q848" s="100"/>
      <c r="R848" s="98"/>
      <c r="S848" s="101"/>
      <c r="T848" s="99"/>
      <c r="U848" s="103"/>
      <c r="V848" s="99"/>
      <c r="W848" s="103"/>
      <c r="X848" s="99"/>
      <c r="Y848" s="103"/>
      <c r="Z848" s="99"/>
      <c r="AA848" s="103"/>
      <c r="AB848" s="99"/>
      <c r="AC848" s="103"/>
      <c r="AD848" s="121" t="str">
        <f t="shared" si="53"/>
        <v/>
      </c>
      <c r="AE848" s="92"/>
      <c r="AI848" s="26">
        <f>ROWS($AI$7:$AI847)</f>
        <v>841</v>
      </c>
      <c r="AJ848" s="85" t="str">
        <f>IF(OR($T848="",$G848=""),"",MAX($AJ$7:$AN847)+1)</f>
        <v/>
      </c>
      <c r="AK848" s="85" t="str">
        <f>IF(OR(V848="",$G848=""),"",MAX($AJ$7:$AN847,$AJ848:AJ848)+1)</f>
        <v/>
      </c>
      <c r="AL848" s="85" t="str">
        <f>IF(OR(X848="",$G848=""),"",MAX($AJ$7:$AN847,$AJ848:AK848)+1)</f>
        <v/>
      </c>
      <c r="AM848" s="85" t="str">
        <f>IF(OR(Z848="",$G848=""),"",MAX($AJ$7:$AN847,$AJ848:AL848)+1)</f>
        <v/>
      </c>
      <c r="AN848" s="85" t="str">
        <f>IF(OR(AB848="",$G848=""),"",MAX($AJ$7:$AN847,$AJ848:AM848)+1)</f>
        <v/>
      </c>
      <c r="AP848" s="85" t="str">
        <f>IF($G848="","",MAX($AP$7:$AP847)+1)</f>
        <v/>
      </c>
      <c r="AQ848" s="85" t="str">
        <f>IF($G848="","",IF($Q848="","",RANK($Q848,$Q$8:$Q$1000,1)+COUNTIFS($Q$8:$Q848,$Q848)-1))</f>
        <v/>
      </c>
      <c r="AR848" s="85" t="str">
        <f>IF($G848="","",IF($AW848="","",RANK($AW848,$AW$8:$AW$1000,1)+COUNTIFS($AW$8:$AW848,$AW848)-1))</f>
        <v/>
      </c>
      <c r="AS848" s="85" t="str">
        <f>IF($G848="","",IF($AX848="","",RANK($AX848,$AX$8:$AX$1000,1)+COUNTIFS($AX$8:$AX848,$AX848)-1))</f>
        <v/>
      </c>
      <c r="AU848" s="85" t="str">
        <f t="shared" si="54"/>
        <v/>
      </c>
      <c r="AW848" s="209" t="str">
        <f ca="1">IF($G848="","",IF($Q848="","",IF(AND($S848&lt;1,$Q848&lt;TODAY()),$Q848,"")))</f>
        <v/>
      </c>
      <c r="AX848" s="209" t="str">
        <f t="shared" ca="1" si="55"/>
        <v/>
      </c>
    </row>
    <row r="849" spans="1:50">
      <c r="A849" s="20" t="str">
        <f>IF('יעדים משרדיים ותקשובים'!$E$7="","",'יעדים משרדיים ותקשובים'!$E$7)</f>
        <v>משרד ראש הממשלה</v>
      </c>
      <c r="B849" s="20" t="str">
        <f>IF('יעדים משרדיים ותקשובים'!$I$9="","",'יעדים משרדיים ותקשובים'!$I$9)</f>
        <v>pmo</v>
      </c>
      <c r="C849" s="26">
        <f>ROWS($C$7:$C848)</f>
        <v>842</v>
      </c>
      <c r="D849" s="26" t="str">
        <f>IF(E849="","",INDEX('פעילויות המשרד'!$D$8:$D$150,MATCH(E849,'פעילויות המשרד'!$E$8:$E$150,0)))</f>
        <v/>
      </c>
      <c r="E849" s="17"/>
      <c r="F849" s="26" t="str">
        <f>IF(G849="","",COUNTIFS($D$8:$D849,$D849))</f>
        <v/>
      </c>
      <c r="G849" s="344" t="str">
        <f>IF(OR($E849="",$H849=""),"",IFERROR(CONCATENATE($D849,".",COUNTIFS($D$8:$D849,$D849)),"טעות בהזנה"))</f>
        <v/>
      </c>
      <c r="H849" s="99"/>
      <c r="I849" s="275" t="str">
        <f>IF($E849="","",IF($D849="","",INDEX('פעילויות המשרד'!G:G,MATCH($D849,'פעילויות המשרד'!$D:$D,0))))</f>
        <v/>
      </c>
      <c r="J849" s="275" t="str">
        <f>IF($E849="","",IF($D849="","",INDEX('פעילויות המשרד'!H:H,MATCH($D849,'פעילויות המשרד'!$D:$D,0))))</f>
        <v/>
      </c>
      <c r="K849" s="275" t="str">
        <f>IF($E849="","",IF($D849="","",INDEX('פעילויות המשרד'!K:K,MATCH($D849,'פעילויות המשרד'!$D:$D,0))))</f>
        <v/>
      </c>
      <c r="L849" s="275" t="str">
        <f>IF($E849="","",IF($D849="","",INDEX('פעילויות המשרד'!L:L,MATCH($D849,'פעילויות המשרד'!$D:$D,0))))</f>
        <v/>
      </c>
      <c r="M849" s="275" t="str">
        <f>IF($E849="","",IF($D849="","",INDEX('פעילויות המשרד'!X:X,MATCH($D849,'פעילויות המשרד'!$D:$D,0))))</f>
        <v/>
      </c>
      <c r="N849" s="99"/>
      <c r="O849" s="99"/>
      <c r="P849" s="100"/>
      <c r="Q849" s="100"/>
      <c r="R849" s="98"/>
      <c r="S849" s="101"/>
      <c r="T849" s="99"/>
      <c r="U849" s="103"/>
      <c r="V849" s="99"/>
      <c r="W849" s="103"/>
      <c r="X849" s="99"/>
      <c r="Y849" s="103"/>
      <c r="Z849" s="99"/>
      <c r="AA849" s="103"/>
      <c r="AB849" s="99"/>
      <c r="AC849" s="103"/>
      <c r="AD849" s="121" t="str">
        <f t="shared" si="53"/>
        <v/>
      </c>
      <c r="AE849" s="92"/>
      <c r="AI849" s="26">
        <f>ROWS($AI$7:$AI848)</f>
        <v>842</v>
      </c>
      <c r="AJ849" s="85" t="str">
        <f>IF(OR($T849="",$G849=""),"",MAX($AJ$7:$AN848)+1)</f>
        <v/>
      </c>
      <c r="AK849" s="85" t="str">
        <f>IF(OR(V849="",$G849=""),"",MAX($AJ$7:$AN848,$AJ849:AJ849)+1)</f>
        <v/>
      </c>
      <c r="AL849" s="85" t="str">
        <f>IF(OR(X849="",$G849=""),"",MAX($AJ$7:$AN848,$AJ849:AK849)+1)</f>
        <v/>
      </c>
      <c r="AM849" s="85" t="str">
        <f>IF(OR(Z849="",$G849=""),"",MAX($AJ$7:$AN848,$AJ849:AL849)+1)</f>
        <v/>
      </c>
      <c r="AN849" s="85" t="str">
        <f>IF(OR(AB849="",$G849=""),"",MAX($AJ$7:$AN848,$AJ849:AM849)+1)</f>
        <v/>
      </c>
      <c r="AP849" s="85" t="str">
        <f>IF($G849="","",MAX($AP$7:$AP848)+1)</f>
        <v/>
      </c>
      <c r="AQ849" s="85" t="str">
        <f>IF($G849="","",IF($Q849="","",RANK($Q849,$Q$8:$Q$1000,1)+COUNTIFS($Q$8:$Q849,$Q849)-1))</f>
        <v/>
      </c>
      <c r="AR849" s="85" t="str">
        <f>IF($G849="","",IF($AW849="","",RANK($AW849,$AW$8:$AW$1000,1)+COUNTIFS($AW$8:$AW849,$AW849)-1))</f>
        <v/>
      </c>
      <c r="AS849" s="85" t="str">
        <f>IF($G849="","",IF($AX849="","",RANK($AX849,$AX$8:$AX$1000,1)+COUNTIFS($AX$8:$AX849,$AX849)-1))</f>
        <v/>
      </c>
      <c r="AU849" s="85" t="str">
        <f t="shared" si="54"/>
        <v/>
      </c>
      <c r="AW849" s="209" t="str">
        <f ca="1">IF($G849="","",IF($Q849="","",IF(AND($S849&lt;1,$Q849&lt;TODAY()),$Q849,"")))</f>
        <v/>
      </c>
      <c r="AX849" s="209" t="str">
        <f t="shared" ca="1" si="55"/>
        <v/>
      </c>
    </row>
    <row r="850" spans="1:50">
      <c r="A850" s="20" t="str">
        <f>IF('יעדים משרדיים ותקשובים'!$E$7="","",'יעדים משרדיים ותקשובים'!$E$7)</f>
        <v>משרד ראש הממשלה</v>
      </c>
      <c r="B850" s="20" t="str">
        <f>IF('יעדים משרדיים ותקשובים'!$I$9="","",'יעדים משרדיים ותקשובים'!$I$9)</f>
        <v>pmo</v>
      </c>
      <c r="C850" s="26">
        <f>ROWS($C$7:$C849)</f>
        <v>843</v>
      </c>
      <c r="D850" s="26" t="str">
        <f>IF(E850="","",INDEX('פעילויות המשרד'!$D$8:$D$150,MATCH(E850,'פעילויות המשרד'!$E$8:$E$150,0)))</f>
        <v/>
      </c>
      <c r="E850" s="17"/>
      <c r="F850" s="26" t="str">
        <f>IF(G850="","",COUNTIFS($D$8:$D850,$D850))</f>
        <v/>
      </c>
      <c r="G850" s="344" t="str">
        <f>IF(OR($E850="",$H850=""),"",IFERROR(CONCATENATE($D850,".",COUNTIFS($D$8:$D850,$D850)),"טעות בהזנה"))</f>
        <v/>
      </c>
      <c r="H850" s="99"/>
      <c r="I850" s="275" t="str">
        <f>IF($E850="","",IF($D850="","",INDEX('פעילויות המשרד'!G:G,MATCH($D850,'פעילויות המשרד'!$D:$D,0))))</f>
        <v/>
      </c>
      <c r="J850" s="275" t="str">
        <f>IF($E850="","",IF($D850="","",INDEX('פעילויות המשרד'!H:H,MATCH($D850,'פעילויות המשרד'!$D:$D,0))))</f>
        <v/>
      </c>
      <c r="K850" s="275" t="str">
        <f>IF($E850="","",IF($D850="","",INDEX('פעילויות המשרד'!K:K,MATCH($D850,'פעילויות המשרד'!$D:$D,0))))</f>
        <v/>
      </c>
      <c r="L850" s="275" t="str">
        <f>IF($E850="","",IF($D850="","",INDEX('פעילויות המשרד'!L:L,MATCH($D850,'פעילויות המשרד'!$D:$D,0))))</f>
        <v/>
      </c>
      <c r="M850" s="275" t="str">
        <f>IF($E850="","",IF($D850="","",INDEX('פעילויות המשרד'!X:X,MATCH($D850,'פעילויות המשרד'!$D:$D,0))))</f>
        <v/>
      </c>
      <c r="N850" s="99"/>
      <c r="O850" s="99"/>
      <c r="P850" s="100"/>
      <c r="Q850" s="100"/>
      <c r="R850" s="98"/>
      <c r="S850" s="101"/>
      <c r="T850" s="99"/>
      <c r="U850" s="103"/>
      <c r="V850" s="99"/>
      <c r="W850" s="103"/>
      <c r="X850" s="99"/>
      <c r="Y850" s="103"/>
      <c r="Z850" s="99"/>
      <c r="AA850" s="103"/>
      <c r="AB850" s="99"/>
      <c r="AC850" s="103"/>
      <c r="AD850" s="121" t="str">
        <f t="shared" si="53"/>
        <v/>
      </c>
      <c r="AE850" s="92"/>
      <c r="AI850" s="26">
        <f>ROWS($AI$7:$AI849)</f>
        <v>843</v>
      </c>
      <c r="AJ850" s="85" t="str">
        <f>IF(OR($T850="",$G850=""),"",MAX($AJ$7:$AN849)+1)</f>
        <v/>
      </c>
      <c r="AK850" s="85" t="str">
        <f>IF(OR(V850="",$G850=""),"",MAX($AJ$7:$AN849,$AJ850:AJ850)+1)</f>
        <v/>
      </c>
      <c r="AL850" s="85" t="str">
        <f>IF(OR(X850="",$G850=""),"",MAX($AJ$7:$AN849,$AJ850:AK850)+1)</f>
        <v/>
      </c>
      <c r="AM850" s="85" t="str">
        <f>IF(OR(Z850="",$G850=""),"",MAX($AJ$7:$AN849,$AJ850:AL850)+1)</f>
        <v/>
      </c>
      <c r="AN850" s="85" t="str">
        <f>IF(OR(AB850="",$G850=""),"",MAX($AJ$7:$AN849,$AJ850:AM850)+1)</f>
        <v/>
      </c>
      <c r="AP850" s="85" t="str">
        <f>IF($G850="","",MAX($AP$7:$AP849)+1)</f>
        <v/>
      </c>
      <c r="AQ850" s="85" t="str">
        <f>IF($G850="","",IF($Q850="","",RANK($Q850,$Q$8:$Q$1000,1)+COUNTIFS($Q$8:$Q850,$Q850)-1))</f>
        <v/>
      </c>
      <c r="AR850" s="85" t="str">
        <f>IF($G850="","",IF($AW850="","",RANK($AW850,$AW$8:$AW$1000,1)+COUNTIFS($AW$8:$AW850,$AW850)-1))</f>
        <v/>
      </c>
      <c r="AS850" s="85" t="str">
        <f>IF($G850="","",IF($AX850="","",RANK($AX850,$AX$8:$AX$1000,1)+COUNTIFS($AX$8:$AX850,$AX850)-1))</f>
        <v/>
      </c>
      <c r="AU850" s="85" t="str">
        <f t="shared" si="54"/>
        <v/>
      </c>
      <c r="AW850" s="209" t="str">
        <f ca="1">IF($G850="","",IF($Q850="","",IF(AND($S850&lt;1,$Q850&lt;TODAY()),$Q850,"")))</f>
        <v/>
      </c>
      <c r="AX850" s="209" t="str">
        <f t="shared" ca="1" si="55"/>
        <v/>
      </c>
    </row>
    <row r="851" spans="1:50">
      <c r="A851" s="20" t="str">
        <f>IF('יעדים משרדיים ותקשובים'!$E$7="","",'יעדים משרדיים ותקשובים'!$E$7)</f>
        <v>משרד ראש הממשלה</v>
      </c>
      <c r="B851" s="20" t="str">
        <f>IF('יעדים משרדיים ותקשובים'!$I$9="","",'יעדים משרדיים ותקשובים'!$I$9)</f>
        <v>pmo</v>
      </c>
      <c r="C851" s="26">
        <f>ROWS($C$7:$C850)</f>
        <v>844</v>
      </c>
      <c r="D851" s="26" t="str">
        <f>IF(E851="","",INDEX('פעילויות המשרד'!$D$8:$D$150,MATCH(E851,'פעילויות המשרד'!$E$8:$E$150,0)))</f>
        <v/>
      </c>
      <c r="E851" s="17"/>
      <c r="F851" s="26" t="str">
        <f>IF(G851="","",COUNTIFS($D$8:$D851,$D851))</f>
        <v/>
      </c>
      <c r="G851" s="344" t="str">
        <f>IF(OR($E851="",$H851=""),"",IFERROR(CONCATENATE($D851,".",COUNTIFS($D$8:$D851,$D851)),"טעות בהזנה"))</f>
        <v/>
      </c>
      <c r="H851" s="99"/>
      <c r="I851" s="275" t="str">
        <f>IF($E851="","",IF($D851="","",INDEX('פעילויות המשרד'!G:G,MATCH($D851,'פעילויות המשרד'!$D:$D,0))))</f>
        <v/>
      </c>
      <c r="J851" s="275" t="str">
        <f>IF($E851="","",IF($D851="","",INDEX('פעילויות המשרד'!H:H,MATCH($D851,'פעילויות המשרד'!$D:$D,0))))</f>
        <v/>
      </c>
      <c r="K851" s="275" t="str">
        <f>IF($E851="","",IF($D851="","",INDEX('פעילויות המשרד'!K:K,MATCH($D851,'פעילויות המשרד'!$D:$D,0))))</f>
        <v/>
      </c>
      <c r="L851" s="275" t="str">
        <f>IF($E851="","",IF($D851="","",INDEX('פעילויות המשרד'!L:L,MATCH($D851,'פעילויות המשרד'!$D:$D,0))))</f>
        <v/>
      </c>
      <c r="M851" s="275" t="str">
        <f>IF($E851="","",IF($D851="","",INDEX('פעילויות המשרד'!X:X,MATCH($D851,'פעילויות המשרד'!$D:$D,0))))</f>
        <v/>
      </c>
      <c r="N851" s="102"/>
      <c r="O851" s="102"/>
      <c r="P851" s="100"/>
      <c r="Q851" s="100"/>
      <c r="R851" s="98"/>
      <c r="S851" s="101"/>
      <c r="T851" s="99"/>
      <c r="U851" s="103"/>
      <c r="V851" s="99"/>
      <c r="W851" s="103"/>
      <c r="X851" s="99"/>
      <c r="Y851" s="103"/>
      <c r="Z851" s="99"/>
      <c r="AA851" s="103"/>
      <c r="AB851" s="99"/>
      <c r="AC851" s="103"/>
      <c r="AD851" s="121" t="str">
        <f t="shared" si="53"/>
        <v/>
      </c>
      <c r="AE851" s="17"/>
      <c r="AI851" s="26">
        <f>ROWS($AI$7:$AI850)</f>
        <v>844</v>
      </c>
      <c r="AJ851" s="85" t="str">
        <f>IF(OR($T851="",$G851=""),"",MAX($AJ$7:$AN850)+1)</f>
        <v/>
      </c>
      <c r="AK851" s="85" t="str">
        <f>IF(OR(V851="",$G851=""),"",MAX($AJ$7:$AN850,$AJ851:AJ851)+1)</f>
        <v/>
      </c>
      <c r="AL851" s="85" t="str">
        <f>IF(OR(X851="",$G851=""),"",MAX($AJ$7:$AN850,$AJ851:AK851)+1)</f>
        <v/>
      </c>
      <c r="AM851" s="85" t="str">
        <f>IF(OR(Z851="",$G851=""),"",MAX($AJ$7:$AN850,$AJ851:AL851)+1)</f>
        <v/>
      </c>
      <c r="AN851" s="85" t="str">
        <f>IF(OR(AB851="",$G851=""),"",MAX($AJ$7:$AN850,$AJ851:AM851)+1)</f>
        <v/>
      </c>
      <c r="AP851" s="85" t="str">
        <f>IF($G851="","",MAX($AP$7:$AP850)+1)</f>
        <v/>
      </c>
      <c r="AQ851" s="85" t="str">
        <f>IF($G851="","",IF($Q851="","",RANK($Q851,$Q$8:$Q$1000,1)+COUNTIFS($Q$8:$Q851,$Q851)-1))</f>
        <v/>
      </c>
      <c r="AR851" s="85" t="str">
        <f>IF($G851="","",IF($AW851="","",RANK($AW851,$AW$8:$AW$1000,1)+COUNTIFS($AW$8:$AW851,$AW851)-1))</f>
        <v/>
      </c>
      <c r="AS851" s="85" t="str">
        <f>IF($G851="","",IF($AX851="","",RANK($AX851,$AX$8:$AX$1000,1)+COUNTIFS($AX$8:$AX851,$AX851)-1))</f>
        <v/>
      </c>
      <c r="AU851" s="85" t="str">
        <f t="shared" si="54"/>
        <v/>
      </c>
      <c r="AW851" s="209" t="str">
        <f ca="1">IF($G851="","",IF($Q851="","",IF(AND($S851&lt;1,$Q851&lt;TODAY()),$Q851,"")))</f>
        <v/>
      </c>
      <c r="AX851" s="209" t="str">
        <f t="shared" ca="1" si="55"/>
        <v/>
      </c>
    </row>
    <row r="852" spans="1:50">
      <c r="A852" s="20" t="str">
        <f>IF('יעדים משרדיים ותקשובים'!$E$7="","",'יעדים משרדיים ותקשובים'!$E$7)</f>
        <v>משרד ראש הממשלה</v>
      </c>
      <c r="B852" s="20" t="str">
        <f>IF('יעדים משרדיים ותקשובים'!$I$9="","",'יעדים משרדיים ותקשובים'!$I$9)</f>
        <v>pmo</v>
      </c>
      <c r="C852" s="26">
        <f>ROWS($C$7:$C851)</f>
        <v>845</v>
      </c>
      <c r="D852" s="26" t="str">
        <f>IF(E852="","",INDEX('פעילויות המשרד'!$D$8:$D$150,MATCH(E852,'פעילויות המשרד'!$E$8:$E$150,0)))</f>
        <v/>
      </c>
      <c r="E852" s="17"/>
      <c r="F852" s="26" t="str">
        <f>IF(G852="","",COUNTIFS($D$8:$D852,$D852))</f>
        <v/>
      </c>
      <c r="G852" s="344" t="str">
        <f>IF(OR($E852="",$H852=""),"",IFERROR(CONCATENATE($D852,".",COUNTIFS($D$8:$D852,$D852)),"טעות בהזנה"))</f>
        <v/>
      </c>
      <c r="H852" s="99"/>
      <c r="I852" s="275" t="str">
        <f>IF($E852="","",IF($D852="","",INDEX('פעילויות המשרד'!G:G,MATCH($D852,'פעילויות המשרד'!$D:$D,0))))</f>
        <v/>
      </c>
      <c r="J852" s="275" t="str">
        <f>IF($E852="","",IF($D852="","",INDEX('פעילויות המשרד'!H:H,MATCH($D852,'פעילויות המשרד'!$D:$D,0))))</f>
        <v/>
      </c>
      <c r="K852" s="275" t="str">
        <f>IF($E852="","",IF($D852="","",INDEX('פעילויות המשרד'!K:K,MATCH($D852,'פעילויות המשרד'!$D:$D,0))))</f>
        <v/>
      </c>
      <c r="L852" s="275" t="str">
        <f>IF($E852="","",IF($D852="","",INDEX('פעילויות המשרד'!L:L,MATCH($D852,'פעילויות המשרד'!$D:$D,0))))</f>
        <v/>
      </c>
      <c r="M852" s="275" t="str">
        <f>IF($E852="","",IF($D852="","",INDEX('פעילויות המשרד'!X:X,MATCH($D852,'פעילויות המשרד'!$D:$D,0))))</f>
        <v/>
      </c>
      <c r="N852" s="102"/>
      <c r="O852" s="102"/>
      <c r="P852" s="100"/>
      <c r="Q852" s="100"/>
      <c r="R852" s="98"/>
      <c r="S852" s="101"/>
      <c r="T852" s="99"/>
      <c r="U852" s="103"/>
      <c r="V852" s="99"/>
      <c r="W852" s="103"/>
      <c r="X852" s="99"/>
      <c r="Y852" s="103"/>
      <c r="Z852" s="99"/>
      <c r="AA852" s="103"/>
      <c r="AB852" s="99"/>
      <c r="AC852" s="103"/>
      <c r="AD852" s="121" t="str">
        <f t="shared" si="53"/>
        <v/>
      </c>
      <c r="AE852" s="17"/>
      <c r="AI852" s="26">
        <f>ROWS($AI$7:$AI851)</f>
        <v>845</v>
      </c>
      <c r="AJ852" s="85" t="str">
        <f>IF(OR($T852="",$G852=""),"",MAX($AJ$7:$AN851)+1)</f>
        <v/>
      </c>
      <c r="AK852" s="85" t="str">
        <f>IF(OR(V852="",$G852=""),"",MAX($AJ$7:$AN851,$AJ852:AJ852)+1)</f>
        <v/>
      </c>
      <c r="AL852" s="85" t="str">
        <f>IF(OR(X852="",$G852=""),"",MAX($AJ$7:$AN851,$AJ852:AK852)+1)</f>
        <v/>
      </c>
      <c r="AM852" s="85" t="str">
        <f>IF(OR(Z852="",$G852=""),"",MAX($AJ$7:$AN851,$AJ852:AL852)+1)</f>
        <v/>
      </c>
      <c r="AN852" s="85" t="str">
        <f>IF(OR(AB852="",$G852=""),"",MAX($AJ$7:$AN851,$AJ852:AM852)+1)</f>
        <v/>
      </c>
      <c r="AP852" s="85" t="str">
        <f>IF($G852="","",MAX($AP$7:$AP851)+1)</f>
        <v/>
      </c>
      <c r="AQ852" s="85" t="str">
        <f>IF($G852="","",IF($Q852="","",RANK($Q852,$Q$8:$Q$1000,1)+COUNTIFS($Q$8:$Q852,$Q852)-1))</f>
        <v/>
      </c>
      <c r="AR852" s="85" t="str">
        <f>IF($G852="","",IF($AW852="","",RANK($AW852,$AW$8:$AW$1000,1)+COUNTIFS($AW$8:$AW852,$AW852)-1))</f>
        <v/>
      </c>
      <c r="AS852" s="85" t="str">
        <f>IF($G852="","",IF($AX852="","",RANK($AX852,$AX$8:$AX$1000,1)+COUNTIFS($AX$8:$AX852,$AX852)-1))</f>
        <v/>
      </c>
      <c r="AU852" s="85" t="str">
        <f t="shared" si="54"/>
        <v/>
      </c>
      <c r="AW852" s="209" t="str">
        <f ca="1">IF($G852="","",IF($Q852="","",IF(AND($S852&lt;1,$Q852&lt;TODAY()),$Q852,"")))</f>
        <v/>
      </c>
      <c r="AX852" s="209" t="str">
        <f t="shared" ca="1" si="55"/>
        <v/>
      </c>
    </row>
    <row r="853" spans="1:50">
      <c r="A853" s="20" t="str">
        <f>IF('יעדים משרדיים ותקשובים'!$E$7="","",'יעדים משרדיים ותקשובים'!$E$7)</f>
        <v>משרד ראש הממשלה</v>
      </c>
      <c r="B853" s="20" t="str">
        <f>IF('יעדים משרדיים ותקשובים'!$I$9="","",'יעדים משרדיים ותקשובים'!$I$9)</f>
        <v>pmo</v>
      </c>
      <c r="C853" s="26">
        <f>ROWS($C$7:$C852)</f>
        <v>846</v>
      </c>
      <c r="D853" s="26" t="str">
        <f>IF(E853="","",INDEX('פעילויות המשרד'!$D$8:$D$150,MATCH(E853,'פעילויות המשרד'!$E$8:$E$150,0)))</f>
        <v/>
      </c>
      <c r="E853" s="17"/>
      <c r="F853" s="26" t="str">
        <f>IF(G853="","",COUNTIFS($D$8:$D853,$D853))</f>
        <v/>
      </c>
      <c r="G853" s="344" t="str">
        <f>IF(OR($E853="",$H853=""),"",IFERROR(CONCATENATE($D853,".",COUNTIFS($D$8:$D853,$D853)),"טעות בהזנה"))</f>
        <v/>
      </c>
      <c r="H853" s="99"/>
      <c r="I853" s="275" t="str">
        <f>IF($E853="","",IF($D853="","",INDEX('פעילויות המשרד'!G:G,MATCH($D853,'פעילויות המשרד'!$D:$D,0))))</f>
        <v/>
      </c>
      <c r="J853" s="275" t="str">
        <f>IF($E853="","",IF($D853="","",INDEX('פעילויות המשרד'!H:H,MATCH($D853,'פעילויות המשרד'!$D:$D,0))))</f>
        <v/>
      </c>
      <c r="K853" s="275" t="str">
        <f>IF($E853="","",IF($D853="","",INDEX('פעילויות המשרד'!K:K,MATCH($D853,'פעילויות המשרד'!$D:$D,0))))</f>
        <v/>
      </c>
      <c r="L853" s="275" t="str">
        <f>IF($E853="","",IF($D853="","",INDEX('פעילויות המשרד'!L:L,MATCH($D853,'פעילויות המשרד'!$D:$D,0))))</f>
        <v/>
      </c>
      <c r="M853" s="275" t="str">
        <f>IF($E853="","",IF($D853="","",INDEX('פעילויות המשרד'!X:X,MATCH($D853,'פעילויות המשרד'!$D:$D,0))))</f>
        <v/>
      </c>
      <c r="N853" s="102"/>
      <c r="O853" s="102"/>
      <c r="P853" s="100"/>
      <c r="Q853" s="100"/>
      <c r="R853" s="98"/>
      <c r="S853" s="101"/>
      <c r="T853" s="99"/>
      <c r="U853" s="103"/>
      <c r="V853" s="99"/>
      <c r="W853" s="103"/>
      <c r="X853" s="99"/>
      <c r="Y853" s="103"/>
      <c r="Z853" s="99"/>
      <c r="AA853" s="103"/>
      <c r="AB853" s="99"/>
      <c r="AC853" s="103"/>
      <c r="AD853" s="121" t="str">
        <f t="shared" si="53"/>
        <v/>
      </c>
      <c r="AE853" s="17"/>
      <c r="AI853" s="26">
        <f>ROWS($AI$7:$AI852)</f>
        <v>846</v>
      </c>
      <c r="AJ853" s="85" t="str">
        <f>IF(OR($T853="",$G853=""),"",MAX($AJ$7:$AN852)+1)</f>
        <v/>
      </c>
      <c r="AK853" s="85" t="str">
        <f>IF(OR(V853="",$G853=""),"",MAX($AJ$7:$AN852,$AJ853:AJ853)+1)</f>
        <v/>
      </c>
      <c r="AL853" s="85" t="str">
        <f>IF(OR(X853="",$G853=""),"",MAX($AJ$7:$AN852,$AJ853:AK853)+1)</f>
        <v/>
      </c>
      <c r="AM853" s="85" t="str">
        <f>IF(OR(Z853="",$G853=""),"",MAX($AJ$7:$AN852,$AJ853:AL853)+1)</f>
        <v/>
      </c>
      <c r="AN853" s="85" t="str">
        <f>IF(OR(AB853="",$G853=""),"",MAX($AJ$7:$AN852,$AJ853:AM853)+1)</f>
        <v/>
      </c>
      <c r="AP853" s="85" t="str">
        <f>IF($G853="","",MAX($AP$7:$AP852)+1)</f>
        <v/>
      </c>
      <c r="AQ853" s="85" t="str">
        <f>IF($G853="","",IF($Q853="","",RANK($Q853,$Q$8:$Q$1000,1)+COUNTIFS($Q$8:$Q853,$Q853)-1))</f>
        <v/>
      </c>
      <c r="AR853" s="85" t="str">
        <f>IF($G853="","",IF($AW853="","",RANK($AW853,$AW$8:$AW$1000,1)+COUNTIFS($AW$8:$AW853,$AW853)-1))</f>
        <v/>
      </c>
      <c r="AS853" s="85" t="str">
        <f>IF($G853="","",IF($AX853="","",RANK($AX853,$AX$8:$AX$1000,1)+COUNTIFS($AX$8:$AX853,$AX853)-1))</f>
        <v/>
      </c>
      <c r="AU853" s="85" t="str">
        <f t="shared" si="54"/>
        <v/>
      </c>
      <c r="AW853" s="209" t="str">
        <f t="shared" ca="1" si="56"/>
        <v/>
      </c>
      <c r="AX853" s="209" t="str">
        <f t="shared" ca="1" si="55"/>
        <v/>
      </c>
    </row>
    <row r="854" spans="1:50">
      <c r="A854" s="20" t="str">
        <f>IF('יעדים משרדיים ותקשובים'!$E$7="","",'יעדים משרדיים ותקשובים'!$E$7)</f>
        <v>משרד ראש הממשלה</v>
      </c>
      <c r="B854" s="20" t="str">
        <f>IF('יעדים משרדיים ותקשובים'!$I$9="","",'יעדים משרדיים ותקשובים'!$I$9)</f>
        <v>pmo</v>
      </c>
      <c r="C854" s="26">
        <f>ROWS($C$7:$C853)</f>
        <v>847</v>
      </c>
      <c r="D854" s="26" t="str">
        <f>IF(E854="","",INDEX('פעילויות המשרד'!$D$8:$D$150,MATCH(E854,'פעילויות המשרד'!$E$8:$E$150,0)))</f>
        <v/>
      </c>
      <c r="E854" s="17"/>
      <c r="F854" s="26" t="str">
        <f>IF(G854="","",COUNTIFS($D$8:$D854,$D854))</f>
        <v/>
      </c>
      <c r="G854" s="344" t="str">
        <f>IF(OR($E854="",$H854=""),"",IFERROR(CONCATENATE($D854,".",COUNTIFS($D$8:$D854,$D854)),"טעות בהזנה"))</f>
        <v/>
      </c>
      <c r="H854" s="99"/>
      <c r="I854" s="275" t="str">
        <f>IF($E854="","",IF($D854="","",INDEX('פעילויות המשרד'!G:G,MATCH($D854,'פעילויות המשרד'!$D:$D,0))))</f>
        <v/>
      </c>
      <c r="J854" s="275" t="str">
        <f>IF($E854="","",IF($D854="","",INDEX('פעילויות המשרד'!H:H,MATCH($D854,'פעילויות המשרד'!$D:$D,0))))</f>
        <v/>
      </c>
      <c r="K854" s="275" t="str">
        <f>IF($E854="","",IF($D854="","",INDEX('פעילויות המשרד'!K:K,MATCH($D854,'פעילויות המשרד'!$D:$D,0))))</f>
        <v/>
      </c>
      <c r="L854" s="275" t="str">
        <f>IF($E854="","",IF($D854="","",INDEX('פעילויות המשרד'!L:L,MATCH($D854,'פעילויות המשרד'!$D:$D,0))))</f>
        <v/>
      </c>
      <c r="M854" s="275" t="str">
        <f>IF($E854="","",IF($D854="","",INDEX('פעילויות המשרד'!X:X,MATCH($D854,'פעילויות המשרד'!$D:$D,0))))</f>
        <v/>
      </c>
      <c r="N854" s="102"/>
      <c r="O854" s="102"/>
      <c r="P854" s="100"/>
      <c r="Q854" s="100"/>
      <c r="R854" s="98"/>
      <c r="S854" s="101"/>
      <c r="T854" s="99"/>
      <c r="U854" s="103"/>
      <c r="V854" s="99"/>
      <c r="W854" s="103"/>
      <c r="X854" s="99"/>
      <c r="Y854" s="103"/>
      <c r="Z854" s="99"/>
      <c r="AA854" s="103"/>
      <c r="AB854" s="99"/>
      <c r="AC854" s="103"/>
      <c r="AD854" s="121" t="str">
        <f t="shared" si="53"/>
        <v/>
      </c>
      <c r="AE854" s="17"/>
      <c r="AI854" s="26">
        <f>ROWS($AI$7:$AI853)</f>
        <v>847</v>
      </c>
      <c r="AJ854" s="85" t="str">
        <f>IF(OR($T854="",$G854=""),"",MAX($AJ$7:$AN853)+1)</f>
        <v/>
      </c>
      <c r="AK854" s="85" t="str">
        <f>IF(OR(V854="",$G854=""),"",MAX($AJ$7:$AN853,$AJ854:AJ854)+1)</f>
        <v/>
      </c>
      <c r="AL854" s="85" t="str">
        <f>IF(OR(X854="",$G854=""),"",MAX($AJ$7:$AN853,$AJ854:AK854)+1)</f>
        <v/>
      </c>
      <c r="AM854" s="85" t="str">
        <f>IF(OR(Z854="",$G854=""),"",MAX($AJ$7:$AN853,$AJ854:AL854)+1)</f>
        <v/>
      </c>
      <c r="AN854" s="85" t="str">
        <f>IF(OR(AB854="",$G854=""),"",MAX($AJ$7:$AN853,$AJ854:AM854)+1)</f>
        <v/>
      </c>
      <c r="AP854" s="85" t="str">
        <f>IF($G854="","",MAX($AP$7:$AP853)+1)</f>
        <v/>
      </c>
      <c r="AQ854" s="85" t="str">
        <f>IF($G854="","",IF($Q854="","",RANK($Q854,$Q$8:$Q$1000,1)+COUNTIFS($Q$8:$Q854,$Q854)-1))</f>
        <v/>
      </c>
      <c r="AR854" s="85" t="str">
        <f>IF($G854="","",IF($AW854="","",RANK($AW854,$AW$8:$AW$1000,1)+COUNTIFS($AW$8:$AW854,$AW854)-1))</f>
        <v/>
      </c>
      <c r="AS854" s="85" t="str">
        <f>IF($G854="","",IF($AX854="","",RANK($AX854,$AX$8:$AX$1000,1)+COUNTIFS($AX$8:$AX854,$AX854)-1))</f>
        <v/>
      </c>
      <c r="AU854" s="85" t="str">
        <f t="shared" si="54"/>
        <v/>
      </c>
      <c r="AW854" s="209" t="str">
        <f t="shared" ca="1" si="56"/>
        <v/>
      </c>
      <c r="AX854" s="209" t="str">
        <f t="shared" ca="1" si="55"/>
        <v/>
      </c>
    </row>
    <row r="855" spans="1:50">
      <c r="A855" s="20" t="str">
        <f>IF('יעדים משרדיים ותקשובים'!$E$7="","",'יעדים משרדיים ותקשובים'!$E$7)</f>
        <v>משרד ראש הממשלה</v>
      </c>
      <c r="B855" s="20" t="str">
        <f>IF('יעדים משרדיים ותקשובים'!$I$9="","",'יעדים משרדיים ותקשובים'!$I$9)</f>
        <v>pmo</v>
      </c>
      <c r="C855" s="26">
        <f>ROWS($C$7:$C854)</f>
        <v>848</v>
      </c>
      <c r="D855" s="26" t="str">
        <f>IF(E855="","",INDEX('פעילויות המשרד'!$D$8:$D$150,MATCH(E855,'פעילויות המשרד'!$E$8:$E$150,0)))</f>
        <v/>
      </c>
      <c r="E855" s="17"/>
      <c r="F855" s="26" t="str">
        <f>IF(G855="","",COUNTIFS($D$8:$D855,$D855))</f>
        <v/>
      </c>
      <c r="G855" s="344" t="str">
        <f>IF(OR($E855="",$H855=""),"",IFERROR(CONCATENATE($D855,".",COUNTIFS($D$8:$D855,$D855)),"טעות בהזנה"))</f>
        <v/>
      </c>
      <c r="H855" s="99"/>
      <c r="I855" s="275" t="str">
        <f>IF($E855="","",IF($D855="","",INDEX('פעילויות המשרד'!G:G,MATCH($D855,'פעילויות המשרד'!$D:$D,0))))</f>
        <v/>
      </c>
      <c r="J855" s="275" t="str">
        <f>IF($E855="","",IF($D855="","",INDEX('פעילויות המשרד'!H:H,MATCH($D855,'פעילויות המשרד'!$D:$D,0))))</f>
        <v/>
      </c>
      <c r="K855" s="275" t="str">
        <f>IF($E855="","",IF($D855="","",INDEX('פעילויות המשרד'!K:K,MATCH($D855,'פעילויות המשרד'!$D:$D,0))))</f>
        <v/>
      </c>
      <c r="L855" s="275" t="str">
        <f>IF($E855="","",IF($D855="","",INDEX('פעילויות המשרד'!L:L,MATCH($D855,'פעילויות המשרד'!$D:$D,0))))</f>
        <v/>
      </c>
      <c r="M855" s="275" t="str">
        <f>IF($E855="","",IF($D855="","",INDEX('פעילויות המשרד'!X:X,MATCH($D855,'פעילויות המשרד'!$D:$D,0))))</f>
        <v/>
      </c>
      <c r="N855" s="102"/>
      <c r="O855" s="102"/>
      <c r="P855" s="100"/>
      <c r="Q855" s="100"/>
      <c r="R855" s="98"/>
      <c r="S855" s="101"/>
      <c r="T855" s="99"/>
      <c r="U855" s="103"/>
      <c r="V855" s="99"/>
      <c r="W855" s="103"/>
      <c r="X855" s="99"/>
      <c r="Y855" s="103"/>
      <c r="Z855" s="99"/>
      <c r="AA855" s="103"/>
      <c r="AB855" s="99"/>
      <c r="AC855" s="103"/>
      <c r="AD855" s="121" t="str">
        <f t="shared" si="53"/>
        <v/>
      </c>
      <c r="AE855" s="17"/>
      <c r="AI855" s="26">
        <f>ROWS($AI$7:$AI854)</f>
        <v>848</v>
      </c>
      <c r="AJ855" s="85" t="str">
        <f>IF(OR($T855="",$G855=""),"",MAX($AJ$7:$AN854)+1)</f>
        <v/>
      </c>
      <c r="AK855" s="85" t="str">
        <f>IF(OR(V855="",$G855=""),"",MAX($AJ$7:$AN854,$AJ855:AJ855)+1)</f>
        <v/>
      </c>
      <c r="AL855" s="85" t="str">
        <f>IF(OR(X855="",$G855=""),"",MAX($AJ$7:$AN854,$AJ855:AK855)+1)</f>
        <v/>
      </c>
      <c r="AM855" s="85" t="str">
        <f>IF(OR(Z855="",$G855=""),"",MAX($AJ$7:$AN854,$AJ855:AL855)+1)</f>
        <v/>
      </c>
      <c r="AN855" s="85" t="str">
        <f>IF(OR(AB855="",$G855=""),"",MAX($AJ$7:$AN854,$AJ855:AM855)+1)</f>
        <v/>
      </c>
      <c r="AP855" s="85" t="str">
        <f>IF($G855="","",MAX($AP$7:$AP854)+1)</f>
        <v/>
      </c>
      <c r="AQ855" s="85" t="str">
        <f>IF($G855="","",IF($Q855="","",RANK($Q855,$Q$8:$Q$1000,1)+COUNTIFS($Q$8:$Q855,$Q855)-1))</f>
        <v/>
      </c>
      <c r="AR855" s="85" t="str">
        <f>IF($G855="","",IF($AW855="","",RANK($AW855,$AW$8:$AW$1000,1)+COUNTIFS($AW$8:$AW855,$AW855)-1))</f>
        <v/>
      </c>
      <c r="AS855" s="85" t="str">
        <f>IF($G855="","",IF($AX855="","",RANK($AX855,$AX$8:$AX$1000,1)+COUNTIFS($AX$8:$AX855,$AX855)-1))</f>
        <v/>
      </c>
      <c r="AU855" s="85" t="str">
        <f t="shared" si="54"/>
        <v/>
      </c>
      <c r="AW855" s="209" t="str">
        <f t="shared" ca="1" si="56"/>
        <v/>
      </c>
      <c r="AX855" s="209" t="str">
        <f t="shared" ca="1" si="55"/>
        <v/>
      </c>
    </row>
    <row r="856" spans="1:50">
      <c r="A856" s="20" t="str">
        <f>IF('יעדים משרדיים ותקשובים'!$E$7="","",'יעדים משרדיים ותקשובים'!$E$7)</f>
        <v>משרד ראש הממשלה</v>
      </c>
      <c r="B856" s="20" t="str">
        <f>IF('יעדים משרדיים ותקשובים'!$I$9="","",'יעדים משרדיים ותקשובים'!$I$9)</f>
        <v>pmo</v>
      </c>
      <c r="C856" s="26">
        <f>ROWS($C$7:$C855)</f>
        <v>849</v>
      </c>
      <c r="D856" s="26" t="str">
        <f>IF(E856="","",INDEX('פעילויות המשרד'!$D$8:$D$150,MATCH(E856,'פעילויות המשרד'!$E$8:$E$150,0)))</f>
        <v/>
      </c>
      <c r="E856" s="17"/>
      <c r="F856" s="26" t="str">
        <f>IF(G856="","",COUNTIFS($D$8:$D856,$D856))</f>
        <v/>
      </c>
      <c r="G856" s="344" t="str">
        <f>IF(OR($E856="",$H856=""),"",IFERROR(CONCATENATE($D856,".",COUNTIFS($D$8:$D856,$D856)),"טעות בהזנה"))</f>
        <v/>
      </c>
      <c r="H856" s="99"/>
      <c r="I856" s="275" t="str">
        <f>IF($E856="","",IF($D856="","",INDEX('פעילויות המשרד'!G:G,MATCH($D856,'פעילויות המשרד'!$D:$D,0))))</f>
        <v/>
      </c>
      <c r="J856" s="275" t="str">
        <f>IF($E856="","",IF($D856="","",INDEX('פעילויות המשרד'!H:H,MATCH($D856,'פעילויות המשרד'!$D:$D,0))))</f>
        <v/>
      </c>
      <c r="K856" s="275" t="str">
        <f>IF($E856="","",IF($D856="","",INDEX('פעילויות המשרד'!K:K,MATCH($D856,'פעילויות המשרד'!$D:$D,0))))</f>
        <v/>
      </c>
      <c r="L856" s="275" t="str">
        <f>IF($E856="","",IF($D856="","",INDEX('פעילויות המשרד'!L:L,MATCH($D856,'פעילויות המשרד'!$D:$D,0))))</f>
        <v/>
      </c>
      <c r="M856" s="275" t="str">
        <f>IF($E856="","",IF($D856="","",INDEX('פעילויות המשרד'!X:X,MATCH($D856,'פעילויות המשרד'!$D:$D,0))))</f>
        <v/>
      </c>
      <c r="N856" s="102"/>
      <c r="O856" s="102"/>
      <c r="P856" s="100"/>
      <c r="Q856" s="100"/>
      <c r="R856" s="98"/>
      <c r="S856" s="101"/>
      <c r="T856" s="99"/>
      <c r="U856" s="103"/>
      <c r="V856" s="99"/>
      <c r="W856" s="103"/>
      <c r="X856" s="99"/>
      <c r="Y856" s="103"/>
      <c r="Z856" s="99"/>
      <c r="AA856" s="103"/>
      <c r="AB856" s="99"/>
      <c r="AC856" s="103"/>
      <c r="AD856" s="121" t="str">
        <f t="shared" si="53"/>
        <v/>
      </c>
      <c r="AE856" s="17"/>
      <c r="AI856" s="26">
        <f>ROWS($AI$7:$AI855)</f>
        <v>849</v>
      </c>
      <c r="AJ856" s="85" t="str">
        <f>IF(OR($T856="",$G856=""),"",MAX($AJ$7:$AN855)+1)</f>
        <v/>
      </c>
      <c r="AK856" s="85" t="str">
        <f>IF(OR(V856="",$G856=""),"",MAX($AJ$7:$AN855,$AJ856:AJ856)+1)</f>
        <v/>
      </c>
      <c r="AL856" s="85" t="str">
        <f>IF(OR(X856="",$G856=""),"",MAX($AJ$7:$AN855,$AJ856:AK856)+1)</f>
        <v/>
      </c>
      <c r="AM856" s="85" t="str">
        <f>IF(OR(Z856="",$G856=""),"",MAX($AJ$7:$AN855,$AJ856:AL856)+1)</f>
        <v/>
      </c>
      <c r="AN856" s="85" t="str">
        <f>IF(OR(AB856="",$G856=""),"",MAX($AJ$7:$AN855,$AJ856:AM856)+1)</f>
        <v/>
      </c>
      <c r="AP856" s="85" t="str">
        <f>IF($G856="","",MAX($AP$7:$AP855)+1)</f>
        <v/>
      </c>
      <c r="AQ856" s="85" t="str">
        <f>IF($G856="","",IF($Q856="","",RANK($Q856,$Q$8:$Q$1000,1)+COUNTIFS($Q$8:$Q856,$Q856)-1))</f>
        <v/>
      </c>
      <c r="AR856" s="85" t="str">
        <f>IF($G856="","",IF($AW856="","",RANK($AW856,$AW$8:$AW$1000,1)+COUNTIFS($AW$8:$AW856,$AW856)-1))</f>
        <v/>
      </c>
      <c r="AS856" s="85" t="str">
        <f>IF($G856="","",IF($AX856="","",RANK($AX856,$AX$8:$AX$1000,1)+COUNTIFS($AX$8:$AX856,$AX856)-1))</f>
        <v/>
      </c>
      <c r="AU856" s="85" t="str">
        <f t="shared" si="54"/>
        <v/>
      </c>
      <c r="AW856" s="209" t="str">
        <f t="shared" ca="1" si="56"/>
        <v/>
      </c>
      <c r="AX856" s="209" t="str">
        <f t="shared" ca="1" si="55"/>
        <v/>
      </c>
    </row>
    <row r="857" spans="1:50">
      <c r="A857" s="20" t="str">
        <f>IF('יעדים משרדיים ותקשובים'!$E$7="","",'יעדים משרדיים ותקשובים'!$E$7)</f>
        <v>משרד ראש הממשלה</v>
      </c>
      <c r="B857" s="20" t="str">
        <f>IF('יעדים משרדיים ותקשובים'!$I$9="","",'יעדים משרדיים ותקשובים'!$I$9)</f>
        <v>pmo</v>
      </c>
      <c r="C857" s="26">
        <f>ROWS($C$7:$C856)</f>
        <v>850</v>
      </c>
      <c r="D857" s="26" t="str">
        <f>IF(E857="","",INDEX('פעילויות המשרד'!$D$8:$D$150,MATCH(E857,'פעילויות המשרד'!$E$8:$E$150,0)))</f>
        <v/>
      </c>
      <c r="E857" s="17"/>
      <c r="F857" s="26" t="str">
        <f>IF(G857="","",COUNTIFS($D$8:$D857,$D857))</f>
        <v/>
      </c>
      <c r="G857" s="344" t="str">
        <f>IF(OR($E857="",$H857=""),"",IFERROR(CONCATENATE($D857,".",COUNTIFS($D$8:$D857,$D857)),"טעות בהזנה"))</f>
        <v/>
      </c>
      <c r="H857" s="99"/>
      <c r="I857" s="275" t="str">
        <f>IF($E857="","",IF($D857="","",INDEX('פעילויות המשרד'!G:G,MATCH($D857,'פעילויות המשרד'!$D:$D,0))))</f>
        <v/>
      </c>
      <c r="J857" s="275" t="str">
        <f>IF($E857="","",IF($D857="","",INDEX('פעילויות המשרד'!H:H,MATCH($D857,'פעילויות המשרד'!$D:$D,0))))</f>
        <v/>
      </c>
      <c r="K857" s="275" t="str">
        <f>IF($E857="","",IF($D857="","",INDEX('פעילויות המשרד'!K:K,MATCH($D857,'פעילויות המשרד'!$D:$D,0))))</f>
        <v/>
      </c>
      <c r="L857" s="275" t="str">
        <f>IF($E857="","",IF($D857="","",INDEX('פעילויות המשרד'!L:L,MATCH($D857,'פעילויות המשרד'!$D:$D,0))))</f>
        <v/>
      </c>
      <c r="M857" s="275" t="str">
        <f>IF($E857="","",IF($D857="","",INDEX('פעילויות המשרד'!X:X,MATCH($D857,'פעילויות המשרד'!$D:$D,0))))</f>
        <v/>
      </c>
      <c r="N857" s="102"/>
      <c r="O857" s="102"/>
      <c r="P857" s="100"/>
      <c r="Q857" s="100"/>
      <c r="R857" s="98"/>
      <c r="S857" s="101"/>
      <c r="T857" s="99"/>
      <c r="U857" s="103"/>
      <c r="V857" s="99"/>
      <c r="W857" s="103"/>
      <c r="X857" s="99"/>
      <c r="Y857" s="103"/>
      <c r="Z857" s="99"/>
      <c r="AA857" s="103"/>
      <c r="AB857" s="99"/>
      <c r="AC857" s="103"/>
      <c r="AD857" s="121" t="str">
        <f t="shared" si="53"/>
        <v/>
      </c>
      <c r="AE857" s="17"/>
      <c r="AI857" s="26">
        <f>ROWS($AI$7:$AI856)</f>
        <v>850</v>
      </c>
      <c r="AJ857" s="85" t="str">
        <f>IF(OR($T857="",$G857=""),"",MAX($AJ$7:$AN856)+1)</f>
        <v/>
      </c>
      <c r="AK857" s="85" t="str">
        <f>IF(OR(V857="",$G857=""),"",MAX($AJ$7:$AN856,$AJ857:AJ857)+1)</f>
        <v/>
      </c>
      <c r="AL857" s="85" t="str">
        <f>IF(OR(X857="",$G857=""),"",MAX($AJ$7:$AN856,$AJ857:AK857)+1)</f>
        <v/>
      </c>
      <c r="AM857" s="85" t="str">
        <f>IF(OR(Z857="",$G857=""),"",MAX($AJ$7:$AN856,$AJ857:AL857)+1)</f>
        <v/>
      </c>
      <c r="AN857" s="85" t="str">
        <f>IF(OR(AB857="",$G857=""),"",MAX($AJ$7:$AN856,$AJ857:AM857)+1)</f>
        <v/>
      </c>
      <c r="AP857" s="85" t="str">
        <f>IF($G857="","",MAX($AP$7:$AP856)+1)</f>
        <v/>
      </c>
      <c r="AQ857" s="85" t="str">
        <f>IF($G857="","",IF($Q857="","",RANK($Q857,$Q$8:$Q$1000,1)+COUNTIFS($Q$8:$Q857,$Q857)-1))</f>
        <v/>
      </c>
      <c r="AR857" s="85" t="str">
        <f>IF($G857="","",IF($AW857="","",RANK($AW857,$AW$8:$AW$1000,1)+COUNTIFS($AW$8:$AW857,$AW857)-1))</f>
        <v/>
      </c>
      <c r="AS857" s="85" t="str">
        <f>IF($G857="","",IF($AX857="","",RANK($AX857,$AX$8:$AX$1000,1)+COUNTIFS($AX$8:$AX857,$AX857)-1))</f>
        <v/>
      </c>
      <c r="AU857" s="85" t="str">
        <f t="shared" si="54"/>
        <v/>
      </c>
      <c r="AW857" s="209" t="str">
        <f t="shared" ca="1" si="56"/>
        <v/>
      </c>
      <c r="AX857" s="209" t="str">
        <f t="shared" ca="1" si="55"/>
        <v/>
      </c>
    </row>
    <row r="858" spans="1:50">
      <c r="A858" s="20" t="str">
        <f>IF('יעדים משרדיים ותקשובים'!$E$7="","",'יעדים משרדיים ותקשובים'!$E$7)</f>
        <v>משרד ראש הממשלה</v>
      </c>
      <c r="B858" s="20" t="str">
        <f>IF('יעדים משרדיים ותקשובים'!$I$9="","",'יעדים משרדיים ותקשובים'!$I$9)</f>
        <v>pmo</v>
      </c>
      <c r="C858" s="26">
        <f>ROWS($C$7:$C857)</f>
        <v>851</v>
      </c>
      <c r="D858" s="26" t="str">
        <f>IF(E858="","",INDEX('פעילויות המשרד'!$D$8:$D$150,MATCH(E858,'פעילויות המשרד'!$E$8:$E$150,0)))</f>
        <v/>
      </c>
      <c r="E858" s="17"/>
      <c r="F858" s="26" t="str">
        <f>IF(G858="","",COUNTIFS($D$8:$D858,$D858))</f>
        <v/>
      </c>
      <c r="G858" s="344" t="str">
        <f>IF(OR($E858="",$H858=""),"",IFERROR(CONCATENATE($D858,".",COUNTIFS($D$8:$D858,$D858)),"טעות בהזנה"))</f>
        <v/>
      </c>
      <c r="H858" s="99"/>
      <c r="I858" s="275" t="str">
        <f>IF($E858="","",IF($D858="","",INDEX('פעילויות המשרד'!G:G,MATCH($D858,'פעילויות המשרד'!$D:$D,0))))</f>
        <v/>
      </c>
      <c r="J858" s="275" t="str">
        <f>IF($E858="","",IF($D858="","",INDEX('פעילויות המשרד'!H:H,MATCH($D858,'פעילויות המשרד'!$D:$D,0))))</f>
        <v/>
      </c>
      <c r="K858" s="275" t="str">
        <f>IF($E858="","",IF($D858="","",INDEX('פעילויות המשרד'!K:K,MATCH($D858,'פעילויות המשרד'!$D:$D,0))))</f>
        <v/>
      </c>
      <c r="L858" s="275" t="str">
        <f>IF($E858="","",IF($D858="","",INDEX('פעילויות המשרד'!L:L,MATCH($D858,'פעילויות המשרד'!$D:$D,0))))</f>
        <v/>
      </c>
      <c r="M858" s="275" t="str">
        <f>IF($E858="","",IF($D858="","",INDEX('פעילויות המשרד'!X:X,MATCH($D858,'פעילויות המשרד'!$D:$D,0))))</f>
        <v/>
      </c>
      <c r="N858" s="99"/>
      <c r="O858" s="99"/>
      <c r="P858" s="100"/>
      <c r="Q858" s="100"/>
      <c r="R858" s="98"/>
      <c r="S858" s="101"/>
      <c r="T858" s="99"/>
      <c r="U858" s="103"/>
      <c r="V858" s="99"/>
      <c r="W858" s="103"/>
      <c r="X858" s="99"/>
      <c r="Y858" s="103"/>
      <c r="Z858" s="99"/>
      <c r="AA858" s="103"/>
      <c r="AB858" s="99"/>
      <c r="AC858" s="103"/>
      <c r="AD858" s="121" t="str">
        <f t="shared" si="53"/>
        <v/>
      </c>
      <c r="AE858" s="92"/>
      <c r="AI858" s="26">
        <f>ROWS($AI$7:$AI857)</f>
        <v>851</v>
      </c>
      <c r="AJ858" s="85" t="str">
        <f>IF(OR($T858="",$G858=""),"",MAX($AJ$7:$AN857)+1)</f>
        <v/>
      </c>
      <c r="AK858" s="85" t="str">
        <f>IF(OR(V858="",$G858=""),"",MAX($AJ$7:$AN857,$AJ858:AJ858)+1)</f>
        <v/>
      </c>
      <c r="AL858" s="85" t="str">
        <f>IF(OR(X858="",$G858=""),"",MAX($AJ$7:$AN857,$AJ858:AK858)+1)</f>
        <v/>
      </c>
      <c r="AM858" s="85" t="str">
        <f>IF(OR(Z858="",$G858=""),"",MAX($AJ$7:$AN857,$AJ858:AL858)+1)</f>
        <v/>
      </c>
      <c r="AN858" s="85" t="str">
        <f>IF(OR(AB858="",$G858=""),"",MAX($AJ$7:$AN857,$AJ858:AM858)+1)</f>
        <v/>
      </c>
      <c r="AP858" s="85" t="str">
        <f>IF($G858="","",MAX($AP$7:$AP857)+1)</f>
        <v/>
      </c>
      <c r="AQ858" s="85" t="str">
        <f>IF($G858="","",IF($Q858="","",RANK($Q858,$Q$8:$Q$1000,1)+COUNTIFS($Q$8:$Q858,$Q858)-1))</f>
        <v/>
      </c>
      <c r="AR858" s="85" t="str">
        <f>IF($G858="","",IF($AW858="","",RANK($AW858,$AW$8:$AW$1000,1)+COUNTIFS($AW$8:$AW858,$AW858)-1))</f>
        <v/>
      </c>
      <c r="AS858" s="85" t="str">
        <f>IF($G858="","",IF($AX858="","",RANK($AX858,$AX$8:$AX$1000,1)+COUNTIFS($AX$8:$AX858,$AX858)-1))</f>
        <v/>
      </c>
      <c r="AU858" s="85" t="str">
        <f t="shared" si="54"/>
        <v/>
      </c>
      <c r="AW858" s="209" t="str">
        <f ca="1">IF($G858="","",IF($Q858="","",IF(AND($S858&lt;1,$Q858&lt;TODAY()),$Q858,"")))</f>
        <v/>
      </c>
      <c r="AX858" s="209" t="str">
        <f t="shared" ca="1" si="55"/>
        <v/>
      </c>
    </row>
    <row r="859" spans="1:50">
      <c r="A859" s="20" t="str">
        <f>IF('יעדים משרדיים ותקשובים'!$E$7="","",'יעדים משרדיים ותקשובים'!$E$7)</f>
        <v>משרד ראש הממשלה</v>
      </c>
      <c r="B859" s="20" t="str">
        <f>IF('יעדים משרדיים ותקשובים'!$I$9="","",'יעדים משרדיים ותקשובים'!$I$9)</f>
        <v>pmo</v>
      </c>
      <c r="C859" s="26">
        <f>ROWS($C$7:$C858)</f>
        <v>852</v>
      </c>
      <c r="D859" s="26" t="str">
        <f>IF(E859="","",INDEX('פעילויות המשרד'!$D$8:$D$150,MATCH(E859,'פעילויות המשרד'!$E$8:$E$150,0)))</f>
        <v/>
      </c>
      <c r="E859" s="17"/>
      <c r="F859" s="26" t="str">
        <f>IF(G859="","",COUNTIFS($D$8:$D859,$D859))</f>
        <v/>
      </c>
      <c r="G859" s="344" t="str">
        <f>IF(OR($E859="",$H859=""),"",IFERROR(CONCATENATE($D859,".",COUNTIFS($D$8:$D859,$D859)),"טעות בהזנה"))</f>
        <v/>
      </c>
      <c r="H859" s="99"/>
      <c r="I859" s="275" t="str">
        <f>IF($E859="","",IF($D859="","",INDEX('פעילויות המשרד'!G:G,MATCH($D859,'פעילויות המשרד'!$D:$D,0))))</f>
        <v/>
      </c>
      <c r="J859" s="275" t="str">
        <f>IF($E859="","",IF($D859="","",INDEX('פעילויות המשרד'!H:H,MATCH($D859,'פעילויות המשרד'!$D:$D,0))))</f>
        <v/>
      </c>
      <c r="K859" s="275" t="str">
        <f>IF($E859="","",IF($D859="","",INDEX('פעילויות המשרד'!K:K,MATCH($D859,'פעילויות המשרד'!$D:$D,0))))</f>
        <v/>
      </c>
      <c r="L859" s="275" t="str">
        <f>IF($E859="","",IF($D859="","",INDEX('פעילויות המשרד'!L:L,MATCH($D859,'פעילויות המשרד'!$D:$D,0))))</f>
        <v/>
      </c>
      <c r="M859" s="275" t="str">
        <f>IF($E859="","",IF($D859="","",INDEX('פעילויות המשרד'!X:X,MATCH($D859,'פעילויות המשרד'!$D:$D,0))))</f>
        <v/>
      </c>
      <c r="N859" s="99"/>
      <c r="O859" s="99"/>
      <c r="P859" s="100"/>
      <c r="Q859" s="100"/>
      <c r="R859" s="98"/>
      <c r="S859" s="101"/>
      <c r="T859" s="99"/>
      <c r="U859" s="103"/>
      <c r="V859" s="99"/>
      <c r="W859" s="103"/>
      <c r="X859" s="99"/>
      <c r="Y859" s="103"/>
      <c r="Z859" s="99"/>
      <c r="AA859" s="103"/>
      <c r="AB859" s="99"/>
      <c r="AC859" s="103"/>
      <c r="AD859" s="121" t="str">
        <f t="shared" si="53"/>
        <v/>
      </c>
      <c r="AE859" s="92"/>
      <c r="AI859" s="26">
        <f>ROWS($AI$7:$AI858)</f>
        <v>852</v>
      </c>
      <c r="AJ859" s="85" t="str">
        <f>IF(OR($T859="",$G859=""),"",MAX($AJ$7:$AN858)+1)</f>
        <v/>
      </c>
      <c r="AK859" s="85" t="str">
        <f>IF(OR(V859="",$G859=""),"",MAX($AJ$7:$AN858,$AJ859:AJ859)+1)</f>
        <v/>
      </c>
      <c r="AL859" s="85" t="str">
        <f>IF(OR(X859="",$G859=""),"",MAX($AJ$7:$AN858,$AJ859:AK859)+1)</f>
        <v/>
      </c>
      <c r="AM859" s="85" t="str">
        <f>IF(OR(Z859="",$G859=""),"",MAX($AJ$7:$AN858,$AJ859:AL859)+1)</f>
        <v/>
      </c>
      <c r="AN859" s="85" t="str">
        <f>IF(OR(AB859="",$G859=""),"",MAX($AJ$7:$AN858,$AJ859:AM859)+1)</f>
        <v/>
      </c>
      <c r="AP859" s="85" t="str">
        <f>IF($G859="","",MAX($AP$7:$AP858)+1)</f>
        <v/>
      </c>
      <c r="AQ859" s="85" t="str">
        <f>IF($G859="","",IF($Q859="","",RANK($Q859,$Q$8:$Q$1000,1)+COUNTIFS($Q$8:$Q859,$Q859)-1))</f>
        <v/>
      </c>
      <c r="AR859" s="85" t="str">
        <f>IF($G859="","",IF($AW859="","",RANK($AW859,$AW$8:$AW$1000,1)+COUNTIFS($AW$8:$AW859,$AW859)-1))</f>
        <v/>
      </c>
      <c r="AS859" s="85" t="str">
        <f>IF($G859="","",IF($AX859="","",RANK($AX859,$AX$8:$AX$1000,1)+COUNTIFS($AX$8:$AX859,$AX859)-1))</f>
        <v/>
      </c>
      <c r="AU859" s="85" t="str">
        <f t="shared" si="54"/>
        <v/>
      </c>
      <c r="AW859" s="209" t="str">
        <f ca="1">IF($G859="","",IF($Q859="","",IF(AND($S859&lt;1,$Q859&lt;TODAY()),$Q859,"")))</f>
        <v/>
      </c>
      <c r="AX859" s="209" t="str">
        <f t="shared" ca="1" si="55"/>
        <v/>
      </c>
    </row>
    <row r="860" spans="1:50">
      <c r="A860" s="20" t="str">
        <f>IF('יעדים משרדיים ותקשובים'!$E$7="","",'יעדים משרדיים ותקשובים'!$E$7)</f>
        <v>משרד ראש הממשלה</v>
      </c>
      <c r="B860" s="20" t="str">
        <f>IF('יעדים משרדיים ותקשובים'!$I$9="","",'יעדים משרדיים ותקשובים'!$I$9)</f>
        <v>pmo</v>
      </c>
      <c r="C860" s="26">
        <f>ROWS($C$7:$C859)</f>
        <v>853</v>
      </c>
      <c r="D860" s="26" t="str">
        <f>IF(E860="","",INDEX('פעילויות המשרד'!$D$8:$D$150,MATCH(E860,'פעילויות המשרד'!$E$8:$E$150,0)))</f>
        <v/>
      </c>
      <c r="E860" s="17"/>
      <c r="F860" s="26" t="str">
        <f>IF(G860="","",COUNTIFS($D$8:$D860,$D860))</f>
        <v/>
      </c>
      <c r="G860" s="344" t="str">
        <f>IF(OR($E860="",$H860=""),"",IFERROR(CONCATENATE($D860,".",COUNTIFS($D$8:$D860,$D860)),"טעות בהזנה"))</f>
        <v/>
      </c>
      <c r="H860" s="99"/>
      <c r="I860" s="275" t="str">
        <f>IF($E860="","",IF($D860="","",INDEX('פעילויות המשרד'!G:G,MATCH($D860,'פעילויות המשרד'!$D:$D,0))))</f>
        <v/>
      </c>
      <c r="J860" s="275" t="str">
        <f>IF($E860="","",IF($D860="","",INDEX('פעילויות המשרד'!H:H,MATCH($D860,'פעילויות המשרד'!$D:$D,0))))</f>
        <v/>
      </c>
      <c r="K860" s="275" t="str">
        <f>IF($E860="","",IF($D860="","",INDEX('פעילויות המשרד'!K:K,MATCH($D860,'פעילויות המשרד'!$D:$D,0))))</f>
        <v/>
      </c>
      <c r="L860" s="275" t="str">
        <f>IF($E860="","",IF($D860="","",INDEX('פעילויות המשרד'!L:L,MATCH($D860,'פעילויות המשרד'!$D:$D,0))))</f>
        <v/>
      </c>
      <c r="M860" s="275" t="str">
        <f>IF($E860="","",IF($D860="","",INDEX('פעילויות המשרד'!X:X,MATCH($D860,'פעילויות המשרד'!$D:$D,0))))</f>
        <v/>
      </c>
      <c r="N860" s="99"/>
      <c r="O860" s="99"/>
      <c r="P860" s="100"/>
      <c r="Q860" s="100"/>
      <c r="R860" s="98"/>
      <c r="S860" s="101"/>
      <c r="T860" s="99"/>
      <c r="U860" s="103"/>
      <c r="V860" s="99"/>
      <c r="W860" s="103"/>
      <c r="X860" s="99"/>
      <c r="Y860" s="103"/>
      <c r="Z860" s="99"/>
      <c r="AA860" s="103"/>
      <c r="AB860" s="99"/>
      <c r="AC860" s="103"/>
      <c r="AD860" s="121" t="str">
        <f t="shared" si="53"/>
        <v/>
      </c>
      <c r="AE860" s="92"/>
      <c r="AI860" s="26">
        <f>ROWS($AI$7:$AI859)</f>
        <v>853</v>
      </c>
      <c r="AJ860" s="85" t="str">
        <f>IF(OR($T860="",$G860=""),"",MAX($AJ$7:$AN859)+1)</f>
        <v/>
      </c>
      <c r="AK860" s="85" t="str">
        <f>IF(OR(V860="",$G860=""),"",MAX($AJ$7:$AN859,$AJ860:AJ860)+1)</f>
        <v/>
      </c>
      <c r="AL860" s="85" t="str">
        <f>IF(OR(X860="",$G860=""),"",MAX($AJ$7:$AN859,$AJ860:AK860)+1)</f>
        <v/>
      </c>
      <c r="AM860" s="85" t="str">
        <f>IF(OR(Z860="",$G860=""),"",MAX($AJ$7:$AN859,$AJ860:AL860)+1)</f>
        <v/>
      </c>
      <c r="AN860" s="85" t="str">
        <f>IF(OR(AB860="",$G860=""),"",MAX($AJ$7:$AN859,$AJ860:AM860)+1)</f>
        <v/>
      </c>
      <c r="AP860" s="85" t="str">
        <f>IF($G860="","",MAX($AP$7:$AP859)+1)</f>
        <v/>
      </c>
      <c r="AQ860" s="85" t="str">
        <f>IF($G860="","",IF($Q860="","",RANK($Q860,$Q$8:$Q$1000,1)+COUNTIFS($Q$8:$Q860,$Q860)-1))</f>
        <v/>
      </c>
      <c r="AR860" s="85" t="str">
        <f>IF($G860="","",IF($AW860="","",RANK($AW860,$AW$8:$AW$1000,1)+COUNTIFS($AW$8:$AW860,$AW860)-1))</f>
        <v/>
      </c>
      <c r="AS860" s="85" t="str">
        <f>IF($G860="","",IF($AX860="","",RANK($AX860,$AX$8:$AX$1000,1)+COUNTIFS($AX$8:$AX860,$AX860)-1))</f>
        <v/>
      </c>
      <c r="AU860" s="85" t="str">
        <f t="shared" si="54"/>
        <v/>
      </c>
      <c r="AW860" s="209" t="str">
        <f ca="1">IF($G860="","",IF($Q860="","",IF(AND($S860&lt;1,$Q860&lt;TODAY()),$Q860,"")))</f>
        <v/>
      </c>
      <c r="AX860" s="209" t="str">
        <f t="shared" ca="1" si="55"/>
        <v/>
      </c>
    </row>
    <row r="861" spans="1:50">
      <c r="A861" s="20" t="str">
        <f>IF('יעדים משרדיים ותקשובים'!$E$7="","",'יעדים משרדיים ותקשובים'!$E$7)</f>
        <v>משרד ראש הממשלה</v>
      </c>
      <c r="B861" s="20" t="str">
        <f>IF('יעדים משרדיים ותקשובים'!$I$9="","",'יעדים משרדיים ותקשובים'!$I$9)</f>
        <v>pmo</v>
      </c>
      <c r="C861" s="26">
        <f>ROWS($C$7:$C860)</f>
        <v>854</v>
      </c>
      <c r="D861" s="26" t="str">
        <f>IF(E861="","",INDEX('פעילויות המשרד'!$D$8:$D$150,MATCH(E861,'פעילויות המשרד'!$E$8:$E$150,0)))</f>
        <v/>
      </c>
      <c r="E861" s="17"/>
      <c r="F861" s="26" t="str">
        <f>IF(G861="","",COUNTIFS($D$8:$D861,$D861))</f>
        <v/>
      </c>
      <c r="G861" s="344" t="str">
        <f>IF(OR($E861="",$H861=""),"",IFERROR(CONCATENATE($D861,".",COUNTIFS($D$8:$D861,$D861)),"טעות בהזנה"))</f>
        <v/>
      </c>
      <c r="H861" s="99"/>
      <c r="I861" s="275" t="str">
        <f>IF($E861="","",IF($D861="","",INDEX('פעילויות המשרד'!G:G,MATCH($D861,'פעילויות המשרד'!$D:$D,0))))</f>
        <v/>
      </c>
      <c r="J861" s="275" t="str">
        <f>IF($E861="","",IF($D861="","",INDEX('פעילויות המשרד'!H:H,MATCH($D861,'פעילויות המשרד'!$D:$D,0))))</f>
        <v/>
      </c>
      <c r="K861" s="275" t="str">
        <f>IF($E861="","",IF($D861="","",INDEX('פעילויות המשרד'!K:K,MATCH($D861,'פעילויות המשרד'!$D:$D,0))))</f>
        <v/>
      </c>
      <c r="L861" s="275" t="str">
        <f>IF($E861="","",IF($D861="","",INDEX('פעילויות המשרד'!L:L,MATCH($D861,'פעילויות המשרד'!$D:$D,0))))</f>
        <v/>
      </c>
      <c r="M861" s="275" t="str">
        <f>IF($E861="","",IF($D861="","",INDEX('פעילויות המשרד'!X:X,MATCH($D861,'פעילויות המשרד'!$D:$D,0))))</f>
        <v/>
      </c>
      <c r="N861" s="102"/>
      <c r="O861" s="102"/>
      <c r="P861" s="100"/>
      <c r="Q861" s="100"/>
      <c r="R861" s="98"/>
      <c r="S861" s="101"/>
      <c r="T861" s="99"/>
      <c r="U861" s="103"/>
      <c r="V861" s="99"/>
      <c r="W861" s="103"/>
      <c r="X861" s="99"/>
      <c r="Y861" s="103"/>
      <c r="Z861" s="99"/>
      <c r="AA861" s="103"/>
      <c r="AB861" s="99"/>
      <c r="AC861" s="103"/>
      <c r="AD861" s="121" t="str">
        <f t="shared" si="53"/>
        <v/>
      </c>
      <c r="AE861" s="17"/>
      <c r="AI861" s="26">
        <f>ROWS($AI$7:$AI860)</f>
        <v>854</v>
      </c>
      <c r="AJ861" s="85" t="str">
        <f>IF(OR($T861="",$G861=""),"",MAX($AJ$7:$AN860)+1)</f>
        <v/>
      </c>
      <c r="AK861" s="85" t="str">
        <f>IF(OR(V861="",$G861=""),"",MAX($AJ$7:$AN860,$AJ861:AJ861)+1)</f>
        <v/>
      </c>
      <c r="AL861" s="85" t="str">
        <f>IF(OR(X861="",$G861=""),"",MAX($AJ$7:$AN860,$AJ861:AK861)+1)</f>
        <v/>
      </c>
      <c r="AM861" s="85" t="str">
        <f>IF(OR(Z861="",$G861=""),"",MAX($AJ$7:$AN860,$AJ861:AL861)+1)</f>
        <v/>
      </c>
      <c r="AN861" s="85" t="str">
        <f>IF(OR(AB861="",$G861=""),"",MAX($AJ$7:$AN860,$AJ861:AM861)+1)</f>
        <v/>
      </c>
      <c r="AP861" s="85" t="str">
        <f>IF($G861="","",MAX($AP$7:$AP860)+1)</f>
        <v/>
      </c>
      <c r="AQ861" s="85" t="str">
        <f>IF($G861="","",IF($Q861="","",RANK($Q861,$Q$8:$Q$1000,1)+COUNTIFS($Q$8:$Q861,$Q861)-1))</f>
        <v/>
      </c>
      <c r="AR861" s="85" t="str">
        <f>IF($G861="","",IF($AW861="","",RANK($AW861,$AW$8:$AW$1000,1)+COUNTIFS($AW$8:$AW861,$AW861)-1))</f>
        <v/>
      </c>
      <c r="AS861" s="85" t="str">
        <f>IF($G861="","",IF($AX861="","",RANK($AX861,$AX$8:$AX$1000,1)+COUNTIFS($AX$8:$AX861,$AX861)-1))</f>
        <v/>
      </c>
      <c r="AU861" s="85" t="str">
        <f t="shared" si="54"/>
        <v/>
      </c>
      <c r="AW861" s="209" t="str">
        <f ca="1">IF($G861="","",IF($Q861="","",IF(AND($S861&lt;1,$Q861&lt;TODAY()),$Q861,"")))</f>
        <v/>
      </c>
      <c r="AX861" s="209" t="str">
        <f t="shared" ca="1" si="55"/>
        <v/>
      </c>
    </row>
    <row r="862" spans="1:50">
      <c r="A862" s="20" t="str">
        <f>IF('יעדים משרדיים ותקשובים'!$E$7="","",'יעדים משרדיים ותקשובים'!$E$7)</f>
        <v>משרד ראש הממשלה</v>
      </c>
      <c r="B862" s="20" t="str">
        <f>IF('יעדים משרדיים ותקשובים'!$I$9="","",'יעדים משרדיים ותקשובים'!$I$9)</f>
        <v>pmo</v>
      </c>
      <c r="C862" s="26">
        <f>ROWS($C$7:$C861)</f>
        <v>855</v>
      </c>
      <c r="D862" s="26" t="str">
        <f>IF(E862="","",INDEX('פעילויות המשרד'!$D$8:$D$150,MATCH(E862,'פעילויות המשרד'!$E$8:$E$150,0)))</f>
        <v/>
      </c>
      <c r="E862" s="17"/>
      <c r="F862" s="26" t="str">
        <f>IF(G862="","",COUNTIFS($D$8:$D862,$D862))</f>
        <v/>
      </c>
      <c r="G862" s="344" t="str">
        <f>IF(OR($E862="",$H862=""),"",IFERROR(CONCATENATE($D862,".",COUNTIFS($D$8:$D862,$D862)),"טעות בהזנה"))</f>
        <v/>
      </c>
      <c r="H862" s="99"/>
      <c r="I862" s="275" t="str">
        <f>IF($E862="","",IF($D862="","",INDEX('פעילויות המשרד'!G:G,MATCH($D862,'פעילויות המשרד'!$D:$D,0))))</f>
        <v/>
      </c>
      <c r="J862" s="275" t="str">
        <f>IF($E862="","",IF($D862="","",INDEX('פעילויות המשרד'!H:H,MATCH($D862,'פעילויות המשרד'!$D:$D,0))))</f>
        <v/>
      </c>
      <c r="K862" s="275" t="str">
        <f>IF($E862="","",IF($D862="","",INDEX('פעילויות המשרד'!K:K,MATCH($D862,'פעילויות המשרד'!$D:$D,0))))</f>
        <v/>
      </c>
      <c r="L862" s="275" t="str">
        <f>IF($E862="","",IF($D862="","",INDEX('פעילויות המשרד'!L:L,MATCH($D862,'פעילויות המשרד'!$D:$D,0))))</f>
        <v/>
      </c>
      <c r="M862" s="275" t="str">
        <f>IF($E862="","",IF($D862="","",INDEX('פעילויות המשרד'!X:X,MATCH($D862,'פעילויות המשרד'!$D:$D,0))))</f>
        <v/>
      </c>
      <c r="N862" s="102"/>
      <c r="O862" s="102"/>
      <c r="P862" s="100"/>
      <c r="Q862" s="100"/>
      <c r="R862" s="98"/>
      <c r="S862" s="101"/>
      <c r="T862" s="99"/>
      <c r="U862" s="103"/>
      <c r="V862" s="99"/>
      <c r="W862" s="103"/>
      <c r="X862" s="99"/>
      <c r="Y862" s="103"/>
      <c r="Z862" s="99"/>
      <c r="AA862" s="103"/>
      <c r="AB862" s="99"/>
      <c r="AC862" s="103"/>
      <c r="AD862" s="121" t="str">
        <f t="shared" si="53"/>
        <v/>
      </c>
      <c r="AE862" s="17"/>
      <c r="AI862" s="26">
        <f>ROWS($AI$7:$AI861)</f>
        <v>855</v>
      </c>
      <c r="AJ862" s="85" t="str">
        <f>IF(OR($T862="",$G862=""),"",MAX($AJ$7:$AN861)+1)</f>
        <v/>
      </c>
      <c r="AK862" s="85" t="str">
        <f>IF(OR(V862="",$G862=""),"",MAX($AJ$7:$AN861,$AJ862:AJ862)+1)</f>
        <v/>
      </c>
      <c r="AL862" s="85" t="str">
        <f>IF(OR(X862="",$G862=""),"",MAX($AJ$7:$AN861,$AJ862:AK862)+1)</f>
        <v/>
      </c>
      <c r="AM862" s="85" t="str">
        <f>IF(OR(Z862="",$G862=""),"",MAX($AJ$7:$AN861,$AJ862:AL862)+1)</f>
        <v/>
      </c>
      <c r="AN862" s="85" t="str">
        <f>IF(OR(AB862="",$G862=""),"",MAX($AJ$7:$AN861,$AJ862:AM862)+1)</f>
        <v/>
      </c>
      <c r="AP862" s="85" t="str">
        <f>IF($G862="","",MAX($AP$7:$AP861)+1)</f>
        <v/>
      </c>
      <c r="AQ862" s="85" t="str">
        <f>IF($G862="","",IF($Q862="","",RANK($Q862,$Q$8:$Q$1000,1)+COUNTIFS($Q$8:$Q862,$Q862)-1))</f>
        <v/>
      </c>
      <c r="AR862" s="85" t="str">
        <f>IF($G862="","",IF($AW862="","",RANK($AW862,$AW$8:$AW$1000,1)+COUNTIFS($AW$8:$AW862,$AW862)-1))</f>
        <v/>
      </c>
      <c r="AS862" s="85" t="str">
        <f>IF($G862="","",IF($AX862="","",RANK($AX862,$AX$8:$AX$1000,1)+COUNTIFS($AX$8:$AX862,$AX862)-1))</f>
        <v/>
      </c>
      <c r="AU862" s="85" t="str">
        <f t="shared" si="54"/>
        <v/>
      </c>
      <c r="AW862" s="209" t="str">
        <f ca="1">IF($G862="","",IF($Q862="","",IF(AND($S862&lt;1,$Q862&lt;TODAY()),$Q862,"")))</f>
        <v/>
      </c>
      <c r="AX862" s="209" t="str">
        <f t="shared" ca="1" si="55"/>
        <v/>
      </c>
    </row>
    <row r="863" spans="1:50">
      <c r="A863" s="20" t="str">
        <f>IF('יעדים משרדיים ותקשובים'!$E$7="","",'יעדים משרדיים ותקשובים'!$E$7)</f>
        <v>משרד ראש הממשלה</v>
      </c>
      <c r="B863" s="20" t="str">
        <f>IF('יעדים משרדיים ותקשובים'!$I$9="","",'יעדים משרדיים ותקשובים'!$I$9)</f>
        <v>pmo</v>
      </c>
      <c r="C863" s="26">
        <f>ROWS($C$7:$C862)</f>
        <v>856</v>
      </c>
      <c r="D863" s="26" t="str">
        <f>IF(E863="","",INDEX('פעילויות המשרד'!$D$8:$D$150,MATCH(E863,'פעילויות המשרד'!$E$8:$E$150,0)))</f>
        <v/>
      </c>
      <c r="E863" s="17"/>
      <c r="F863" s="26" t="str">
        <f>IF(G863="","",COUNTIFS($D$8:$D863,$D863))</f>
        <v/>
      </c>
      <c r="G863" s="344" t="str">
        <f>IF(OR($E863="",$H863=""),"",IFERROR(CONCATENATE($D863,".",COUNTIFS($D$8:$D863,$D863)),"טעות בהזנה"))</f>
        <v/>
      </c>
      <c r="H863" s="99"/>
      <c r="I863" s="275" t="str">
        <f>IF($E863="","",IF($D863="","",INDEX('פעילויות המשרד'!G:G,MATCH($D863,'פעילויות המשרד'!$D:$D,0))))</f>
        <v/>
      </c>
      <c r="J863" s="275" t="str">
        <f>IF($E863="","",IF($D863="","",INDEX('פעילויות המשרד'!H:H,MATCH($D863,'פעילויות המשרד'!$D:$D,0))))</f>
        <v/>
      </c>
      <c r="K863" s="275" t="str">
        <f>IF($E863="","",IF($D863="","",INDEX('פעילויות המשרד'!K:K,MATCH($D863,'פעילויות המשרד'!$D:$D,0))))</f>
        <v/>
      </c>
      <c r="L863" s="275" t="str">
        <f>IF($E863="","",IF($D863="","",INDEX('פעילויות המשרד'!L:L,MATCH($D863,'פעילויות המשרד'!$D:$D,0))))</f>
        <v/>
      </c>
      <c r="M863" s="275" t="str">
        <f>IF($E863="","",IF($D863="","",INDEX('פעילויות המשרד'!X:X,MATCH($D863,'פעילויות המשרד'!$D:$D,0))))</f>
        <v/>
      </c>
      <c r="N863" s="102"/>
      <c r="O863" s="102"/>
      <c r="P863" s="100"/>
      <c r="Q863" s="100"/>
      <c r="R863" s="98"/>
      <c r="S863" s="101"/>
      <c r="T863" s="99"/>
      <c r="U863" s="103"/>
      <c r="V863" s="99"/>
      <c r="W863" s="103"/>
      <c r="X863" s="99"/>
      <c r="Y863" s="103"/>
      <c r="Z863" s="99"/>
      <c r="AA863" s="103"/>
      <c r="AB863" s="99"/>
      <c r="AC863" s="103"/>
      <c r="AD863" s="121" t="str">
        <f t="shared" si="53"/>
        <v/>
      </c>
      <c r="AE863" s="17"/>
      <c r="AI863" s="26">
        <f>ROWS($AI$7:$AI862)</f>
        <v>856</v>
      </c>
      <c r="AJ863" s="85" t="str">
        <f>IF(OR($T863="",$G863=""),"",MAX($AJ$7:$AN862)+1)</f>
        <v/>
      </c>
      <c r="AK863" s="85" t="str">
        <f>IF(OR(V863="",$G863=""),"",MAX($AJ$7:$AN862,$AJ863:AJ863)+1)</f>
        <v/>
      </c>
      <c r="AL863" s="85" t="str">
        <f>IF(OR(X863="",$G863=""),"",MAX($AJ$7:$AN862,$AJ863:AK863)+1)</f>
        <v/>
      </c>
      <c r="AM863" s="85" t="str">
        <f>IF(OR(Z863="",$G863=""),"",MAX($AJ$7:$AN862,$AJ863:AL863)+1)</f>
        <v/>
      </c>
      <c r="AN863" s="85" t="str">
        <f>IF(OR(AB863="",$G863=""),"",MAX($AJ$7:$AN862,$AJ863:AM863)+1)</f>
        <v/>
      </c>
      <c r="AP863" s="85" t="str">
        <f>IF($G863="","",MAX($AP$7:$AP862)+1)</f>
        <v/>
      </c>
      <c r="AQ863" s="85" t="str">
        <f>IF($G863="","",IF($Q863="","",RANK($Q863,$Q$8:$Q$1000,1)+COUNTIFS($Q$8:$Q863,$Q863)-1))</f>
        <v/>
      </c>
      <c r="AR863" s="85" t="str">
        <f>IF($G863="","",IF($AW863="","",RANK($AW863,$AW$8:$AW$1000,1)+COUNTIFS($AW$8:$AW863,$AW863)-1))</f>
        <v/>
      </c>
      <c r="AS863" s="85" t="str">
        <f>IF($G863="","",IF($AX863="","",RANK($AX863,$AX$8:$AX$1000,1)+COUNTIFS($AX$8:$AX863,$AX863)-1))</f>
        <v/>
      </c>
      <c r="AU863" s="85" t="str">
        <f t="shared" si="54"/>
        <v/>
      </c>
      <c r="AW863" s="209" t="str">
        <f t="shared" ca="1" si="56"/>
        <v/>
      </c>
      <c r="AX863" s="209" t="str">
        <f t="shared" ca="1" si="55"/>
        <v/>
      </c>
    </row>
    <row r="864" spans="1:50">
      <c r="A864" s="20" t="str">
        <f>IF('יעדים משרדיים ותקשובים'!$E$7="","",'יעדים משרדיים ותקשובים'!$E$7)</f>
        <v>משרד ראש הממשלה</v>
      </c>
      <c r="B864" s="20" t="str">
        <f>IF('יעדים משרדיים ותקשובים'!$I$9="","",'יעדים משרדיים ותקשובים'!$I$9)</f>
        <v>pmo</v>
      </c>
      <c r="C864" s="26">
        <f>ROWS($C$7:$C863)</f>
        <v>857</v>
      </c>
      <c r="D864" s="26" t="str">
        <f>IF(E864="","",INDEX('פעילויות המשרד'!$D$8:$D$150,MATCH(E864,'פעילויות המשרד'!$E$8:$E$150,0)))</f>
        <v/>
      </c>
      <c r="E864" s="17"/>
      <c r="F864" s="26" t="str">
        <f>IF(G864="","",COUNTIFS($D$8:$D864,$D864))</f>
        <v/>
      </c>
      <c r="G864" s="344" t="str">
        <f>IF(OR($E864="",$H864=""),"",IFERROR(CONCATENATE($D864,".",COUNTIFS($D$8:$D864,$D864)),"טעות בהזנה"))</f>
        <v/>
      </c>
      <c r="H864" s="99"/>
      <c r="I864" s="275" t="str">
        <f>IF($E864="","",IF($D864="","",INDEX('פעילויות המשרד'!G:G,MATCH($D864,'פעילויות המשרד'!$D:$D,0))))</f>
        <v/>
      </c>
      <c r="J864" s="275" t="str">
        <f>IF($E864="","",IF($D864="","",INDEX('פעילויות המשרד'!H:H,MATCH($D864,'פעילויות המשרד'!$D:$D,0))))</f>
        <v/>
      </c>
      <c r="K864" s="275" t="str">
        <f>IF($E864="","",IF($D864="","",INDEX('פעילויות המשרד'!K:K,MATCH($D864,'פעילויות המשרד'!$D:$D,0))))</f>
        <v/>
      </c>
      <c r="L864" s="275" t="str">
        <f>IF($E864="","",IF($D864="","",INDEX('פעילויות המשרד'!L:L,MATCH($D864,'פעילויות המשרד'!$D:$D,0))))</f>
        <v/>
      </c>
      <c r="M864" s="275" t="str">
        <f>IF($E864="","",IF($D864="","",INDEX('פעילויות המשרד'!X:X,MATCH($D864,'פעילויות המשרד'!$D:$D,0))))</f>
        <v/>
      </c>
      <c r="N864" s="102"/>
      <c r="O864" s="102"/>
      <c r="P864" s="100"/>
      <c r="Q864" s="100"/>
      <c r="R864" s="98"/>
      <c r="S864" s="101"/>
      <c r="T864" s="99"/>
      <c r="U864" s="103"/>
      <c r="V864" s="99"/>
      <c r="W864" s="103"/>
      <c r="X864" s="99"/>
      <c r="Y864" s="103"/>
      <c r="Z864" s="99"/>
      <c r="AA864" s="103"/>
      <c r="AB864" s="99"/>
      <c r="AC864" s="103"/>
      <c r="AD864" s="121" t="str">
        <f t="shared" si="53"/>
        <v/>
      </c>
      <c r="AE864" s="17"/>
      <c r="AI864" s="26">
        <f>ROWS($AI$7:$AI863)</f>
        <v>857</v>
      </c>
      <c r="AJ864" s="85" t="str">
        <f>IF(OR($T864="",$G864=""),"",MAX($AJ$7:$AN863)+1)</f>
        <v/>
      </c>
      <c r="AK864" s="85" t="str">
        <f>IF(OR(V864="",$G864=""),"",MAX($AJ$7:$AN863,$AJ864:AJ864)+1)</f>
        <v/>
      </c>
      <c r="AL864" s="85" t="str">
        <f>IF(OR(X864="",$G864=""),"",MAX($AJ$7:$AN863,$AJ864:AK864)+1)</f>
        <v/>
      </c>
      <c r="AM864" s="85" t="str">
        <f>IF(OR(Z864="",$G864=""),"",MAX($AJ$7:$AN863,$AJ864:AL864)+1)</f>
        <v/>
      </c>
      <c r="AN864" s="85" t="str">
        <f>IF(OR(AB864="",$G864=""),"",MAX($AJ$7:$AN863,$AJ864:AM864)+1)</f>
        <v/>
      </c>
      <c r="AP864" s="85" t="str">
        <f>IF($G864="","",MAX($AP$7:$AP863)+1)</f>
        <v/>
      </c>
      <c r="AQ864" s="85" t="str">
        <f>IF($G864="","",IF($Q864="","",RANK($Q864,$Q$8:$Q$1000,1)+COUNTIFS($Q$8:$Q864,$Q864)-1))</f>
        <v/>
      </c>
      <c r="AR864" s="85" t="str">
        <f>IF($G864="","",IF($AW864="","",RANK($AW864,$AW$8:$AW$1000,1)+COUNTIFS($AW$8:$AW864,$AW864)-1))</f>
        <v/>
      </c>
      <c r="AS864" s="85" t="str">
        <f>IF($G864="","",IF($AX864="","",RANK($AX864,$AX$8:$AX$1000,1)+COUNTIFS($AX$8:$AX864,$AX864)-1))</f>
        <v/>
      </c>
      <c r="AU864" s="85" t="str">
        <f t="shared" si="54"/>
        <v/>
      </c>
      <c r="AW864" s="209" t="str">
        <f t="shared" ca="1" si="56"/>
        <v/>
      </c>
      <c r="AX864" s="209" t="str">
        <f t="shared" ca="1" si="55"/>
        <v/>
      </c>
    </row>
    <row r="865" spans="1:50">
      <c r="A865" s="20" t="str">
        <f>IF('יעדים משרדיים ותקשובים'!$E$7="","",'יעדים משרדיים ותקשובים'!$E$7)</f>
        <v>משרד ראש הממשלה</v>
      </c>
      <c r="B865" s="20" t="str">
        <f>IF('יעדים משרדיים ותקשובים'!$I$9="","",'יעדים משרדיים ותקשובים'!$I$9)</f>
        <v>pmo</v>
      </c>
      <c r="C865" s="26">
        <f>ROWS($C$7:$C864)</f>
        <v>858</v>
      </c>
      <c r="D865" s="26" t="str">
        <f>IF(E865="","",INDEX('פעילויות המשרד'!$D$8:$D$150,MATCH(E865,'פעילויות המשרד'!$E$8:$E$150,0)))</f>
        <v/>
      </c>
      <c r="E865" s="17"/>
      <c r="F865" s="26" t="str">
        <f>IF(G865="","",COUNTIFS($D$8:$D865,$D865))</f>
        <v/>
      </c>
      <c r="G865" s="344" t="str">
        <f>IF(OR($E865="",$H865=""),"",IFERROR(CONCATENATE($D865,".",COUNTIFS($D$8:$D865,$D865)),"טעות בהזנה"))</f>
        <v/>
      </c>
      <c r="H865" s="99"/>
      <c r="I865" s="275" t="str">
        <f>IF($E865="","",IF($D865="","",INDEX('פעילויות המשרד'!G:G,MATCH($D865,'פעילויות המשרד'!$D:$D,0))))</f>
        <v/>
      </c>
      <c r="J865" s="275" t="str">
        <f>IF($E865="","",IF($D865="","",INDEX('פעילויות המשרד'!H:H,MATCH($D865,'פעילויות המשרד'!$D:$D,0))))</f>
        <v/>
      </c>
      <c r="K865" s="275" t="str">
        <f>IF($E865="","",IF($D865="","",INDEX('פעילויות המשרד'!K:K,MATCH($D865,'פעילויות המשרד'!$D:$D,0))))</f>
        <v/>
      </c>
      <c r="L865" s="275" t="str">
        <f>IF($E865="","",IF($D865="","",INDEX('פעילויות המשרד'!L:L,MATCH($D865,'פעילויות המשרד'!$D:$D,0))))</f>
        <v/>
      </c>
      <c r="M865" s="275" t="str">
        <f>IF($E865="","",IF($D865="","",INDEX('פעילויות המשרד'!X:X,MATCH($D865,'פעילויות המשרד'!$D:$D,0))))</f>
        <v/>
      </c>
      <c r="N865" s="102"/>
      <c r="O865" s="102"/>
      <c r="P865" s="100"/>
      <c r="Q865" s="100"/>
      <c r="R865" s="98"/>
      <c r="S865" s="101"/>
      <c r="T865" s="99"/>
      <c r="U865" s="103"/>
      <c r="V865" s="99"/>
      <c r="W865" s="103"/>
      <c r="X865" s="99"/>
      <c r="Y865" s="103"/>
      <c r="Z865" s="99"/>
      <c r="AA865" s="103"/>
      <c r="AB865" s="99"/>
      <c r="AC865" s="103"/>
      <c r="AD865" s="121" t="str">
        <f t="shared" si="53"/>
        <v/>
      </c>
      <c r="AE865" s="17"/>
      <c r="AI865" s="26">
        <f>ROWS($AI$7:$AI864)</f>
        <v>858</v>
      </c>
      <c r="AJ865" s="85" t="str">
        <f>IF(OR($T865="",$G865=""),"",MAX($AJ$7:$AN864)+1)</f>
        <v/>
      </c>
      <c r="AK865" s="85" t="str">
        <f>IF(OR(V865="",$G865=""),"",MAX($AJ$7:$AN864,$AJ865:AJ865)+1)</f>
        <v/>
      </c>
      <c r="AL865" s="85" t="str">
        <f>IF(OR(X865="",$G865=""),"",MAX($AJ$7:$AN864,$AJ865:AK865)+1)</f>
        <v/>
      </c>
      <c r="AM865" s="85" t="str">
        <f>IF(OR(Z865="",$G865=""),"",MAX($AJ$7:$AN864,$AJ865:AL865)+1)</f>
        <v/>
      </c>
      <c r="AN865" s="85" t="str">
        <f>IF(OR(AB865="",$G865=""),"",MAX($AJ$7:$AN864,$AJ865:AM865)+1)</f>
        <v/>
      </c>
      <c r="AP865" s="85" t="str">
        <f>IF($G865="","",MAX($AP$7:$AP864)+1)</f>
        <v/>
      </c>
      <c r="AQ865" s="85" t="str">
        <f>IF($G865="","",IF($Q865="","",RANK($Q865,$Q$8:$Q$1000,1)+COUNTIFS($Q$8:$Q865,$Q865)-1))</f>
        <v/>
      </c>
      <c r="AR865" s="85" t="str">
        <f>IF($G865="","",IF($AW865="","",RANK($AW865,$AW$8:$AW$1000,1)+COUNTIFS($AW$8:$AW865,$AW865)-1))</f>
        <v/>
      </c>
      <c r="AS865" s="85" t="str">
        <f>IF($G865="","",IF($AX865="","",RANK($AX865,$AX$8:$AX$1000,1)+COUNTIFS($AX$8:$AX865,$AX865)-1))</f>
        <v/>
      </c>
      <c r="AU865" s="85" t="str">
        <f t="shared" si="54"/>
        <v/>
      </c>
      <c r="AW865" s="209" t="str">
        <f t="shared" ca="1" si="56"/>
        <v/>
      </c>
      <c r="AX865" s="209" t="str">
        <f t="shared" ca="1" si="55"/>
        <v/>
      </c>
    </row>
    <row r="866" spans="1:50">
      <c r="A866" s="20" t="str">
        <f>IF('יעדים משרדיים ותקשובים'!$E$7="","",'יעדים משרדיים ותקשובים'!$E$7)</f>
        <v>משרד ראש הממשלה</v>
      </c>
      <c r="B866" s="20" t="str">
        <f>IF('יעדים משרדיים ותקשובים'!$I$9="","",'יעדים משרדיים ותקשובים'!$I$9)</f>
        <v>pmo</v>
      </c>
      <c r="C866" s="26">
        <f>ROWS($C$7:$C865)</f>
        <v>859</v>
      </c>
      <c r="D866" s="26" t="str">
        <f>IF(E866="","",INDEX('פעילויות המשרד'!$D$8:$D$150,MATCH(E866,'פעילויות המשרד'!$E$8:$E$150,0)))</f>
        <v/>
      </c>
      <c r="E866" s="17"/>
      <c r="F866" s="26" t="str">
        <f>IF(G866="","",COUNTIFS($D$8:$D866,$D866))</f>
        <v/>
      </c>
      <c r="G866" s="344" t="str">
        <f>IF(OR($E866="",$H866=""),"",IFERROR(CONCATENATE($D866,".",COUNTIFS($D$8:$D866,$D866)),"טעות בהזנה"))</f>
        <v/>
      </c>
      <c r="H866" s="99"/>
      <c r="I866" s="275" t="str">
        <f>IF($E866="","",IF($D866="","",INDEX('פעילויות המשרד'!G:G,MATCH($D866,'פעילויות המשרד'!$D:$D,0))))</f>
        <v/>
      </c>
      <c r="J866" s="275" t="str">
        <f>IF($E866="","",IF($D866="","",INDEX('פעילויות המשרד'!H:H,MATCH($D866,'פעילויות המשרד'!$D:$D,0))))</f>
        <v/>
      </c>
      <c r="K866" s="275" t="str">
        <f>IF($E866="","",IF($D866="","",INDEX('פעילויות המשרד'!K:K,MATCH($D866,'פעילויות המשרד'!$D:$D,0))))</f>
        <v/>
      </c>
      <c r="L866" s="275" t="str">
        <f>IF($E866="","",IF($D866="","",INDEX('פעילויות המשרד'!L:L,MATCH($D866,'פעילויות המשרד'!$D:$D,0))))</f>
        <v/>
      </c>
      <c r="M866" s="275" t="str">
        <f>IF($E866="","",IF($D866="","",INDEX('פעילויות המשרד'!X:X,MATCH($D866,'פעילויות המשרד'!$D:$D,0))))</f>
        <v/>
      </c>
      <c r="N866" s="102"/>
      <c r="O866" s="102"/>
      <c r="P866" s="100"/>
      <c r="Q866" s="100"/>
      <c r="R866" s="98"/>
      <c r="S866" s="101"/>
      <c r="T866" s="99"/>
      <c r="U866" s="103"/>
      <c r="V866" s="99"/>
      <c r="W866" s="103"/>
      <c r="X866" s="99"/>
      <c r="Y866" s="103"/>
      <c r="Z866" s="99"/>
      <c r="AA866" s="103"/>
      <c r="AB866" s="99"/>
      <c r="AC866" s="103"/>
      <c r="AD866" s="121" t="str">
        <f t="shared" si="53"/>
        <v/>
      </c>
      <c r="AE866" s="17"/>
      <c r="AI866" s="26">
        <f>ROWS($AI$7:$AI865)</f>
        <v>859</v>
      </c>
      <c r="AJ866" s="85" t="str">
        <f>IF(OR($T866="",$G866=""),"",MAX($AJ$7:$AN865)+1)</f>
        <v/>
      </c>
      <c r="AK866" s="85" t="str">
        <f>IF(OR(V866="",$G866=""),"",MAX($AJ$7:$AN865,$AJ866:AJ866)+1)</f>
        <v/>
      </c>
      <c r="AL866" s="85" t="str">
        <f>IF(OR(X866="",$G866=""),"",MAX($AJ$7:$AN865,$AJ866:AK866)+1)</f>
        <v/>
      </c>
      <c r="AM866" s="85" t="str">
        <f>IF(OR(Z866="",$G866=""),"",MAX($AJ$7:$AN865,$AJ866:AL866)+1)</f>
        <v/>
      </c>
      <c r="AN866" s="85" t="str">
        <f>IF(OR(AB866="",$G866=""),"",MAX($AJ$7:$AN865,$AJ866:AM866)+1)</f>
        <v/>
      </c>
      <c r="AP866" s="85" t="str">
        <f>IF($G866="","",MAX($AP$7:$AP865)+1)</f>
        <v/>
      </c>
      <c r="AQ866" s="85" t="str">
        <f>IF($G866="","",IF($Q866="","",RANK($Q866,$Q$8:$Q$1000,1)+COUNTIFS($Q$8:$Q866,$Q866)-1))</f>
        <v/>
      </c>
      <c r="AR866" s="85" t="str">
        <f>IF($G866="","",IF($AW866="","",RANK($AW866,$AW$8:$AW$1000,1)+COUNTIFS($AW$8:$AW866,$AW866)-1))</f>
        <v/>
      </c>
      <c r="AS866" s="85" t="str">
        <f>IF($G866="","",IF($AX866="","",RANK($AX866,$AX$8:$AX$1000,1)+COUNTIFS($AX$8:$AX866,$AX866)-1))</f>
        <v/>
      </c>
      <c r="AU866" s="85" t="str">
        <f t="shared" si="54"/>
        <v/>
      </c>
      <c r="AW866" s="209" t="str">
        <f t="shared" ca="1" si="56"/>
        <v/>
      </c>
      <c r="AX866" s="209" t="str">
        <f t="shared" ca="1" si="55"/>
        <v/>
      </c>
    </row>
    <row r="867" spans="1:50">
      <c r="A867" s="20" t="str">
        <f>IF('יעדים משרדיים ותקשובים'!$E$7="","",'יעדים משרדיים ותקשובים'!$E$7)</f>
        <v>משרד ראש הממשלה</v>
      </c>
      <c r="B867" s="20" t="str">
        <f>IF('יעדים משרדיים ותקשובים'!$I$9="","",'יעדים משרדיים ותקשובים'!$I$9)</f>
        <v>pmo</v>
      </c>
      <c r="C867" s="26">
        <f>ROWS($C$7:$C866)</f>
        <v>860</v>
      </c>
      <c r="D867" s="26" t="str">
        <f>IF(E867="","",INDEX('פעילויות המשרד'!$D$8:$D$150,MATCH(E867,'פעילויות המשרד'!$E$8:$E$150,0)))</f>
        <v/>
      </c>
      <c r="E867" s="17"/>
      <c r="F867" s="26" t="str">
        <f>IF(G867="","",COUNTIFS($D$8:$D867,$D867))</f>
        <v/>
      </c>
      <c r="G867" s="344" t="str">
        <f>IF(OR($E867="",$H867=""),"",IFERROR(CONCATENATE($D867,".",COUNTIFS($D$8:$D867,$D867)),"טעות בהזנה"))</f>
        <v/>
      </c>
      <c r="H867" s="99"/>
      <c r="I867" s="275" t="str">
        <f>IF($E867="","",IF($D867="","",INDEX('פעילויות המשרד'!G:G,MATCH($D867,'פעילויות המשרד'!$D:$D,0))))</f>
        <v/>
      </c>
      <c r="J867" s="275" t="str">
        <f>IF($E867="","",IF($D867="","",INDEX('פעילויות המשרד'!H:H,MATCH($D867,'פעילויות המשרד'!$D:$D,0))))</f>
        <v/>
      </c>
      <c r="K867" s="275" t="str">
        <f>IF($E867="","",IF($D867="","",INDEX('פעילויות המשרד'!K:K,MATCH($D867,'פעילויות המשרד'!$D:$D,0))))</f>
        <v/>
      </c>
      <c r="L867" s="275" t="str">
        <f>IF($E867="","",IF($D867="","",INDEX('פעילויות המשרד'!L:L,MATCH($D867,'פעילויות המשרד'!$D:$D,0))))</f>
        <v/>
      </c>
      <c r="M867" s="275" t="str">
        <f>IF($E867="","",IF($D867="","",INDEX('פעילויות המשרד'!X:X,MATCH($D867,'פעילויות המשרד'!$D:$D,0))))</f>
        <v/>
      </c>
      <c r="N867" s="102"/>
      <c r="O867" s="102"/>
      <c r="P867" s="100"/>
      <c r="Q867" s="100"/>
      <c r="R867" s="98"/>
      <c r="S867" s="101"/>
      <c r="T867" s="99"/>
      <c r="U867" s="103"/>
      <c r="V867" s="99"/>
      <c r="W867" s="103"/>
      <c r="X867" s="99"/>
      <c r="Y867" s="103"/>
      <c r="Z867" s="99"/>
      <c r="AA867" s="103"/>
      <c r="AB867" s="99"/>
      <c r="AC867" s="103"/>
      <c r="AD867" s="121" t="str">
        <f t="shared" si="53"/>
        <v/>
      </c>
      <c r="AE867" s="17"/>
      <c r="AI867" s="26">
        <f>ROWS($AI$7:$AI866)</f>
        <v>860</v>
      </c>
      <c r="AJ867" s="85" t="str">
        <f>IF(OR($T867="",$G867=""),"",MAX($AJ$7:$AN866)+1)</f>
        <v/>
      </c>
      <c r="AK867" s="85" t="str">
        <f>IF(OR(V867="",$G867=""),"",MAX($AJ$7:$AN866,$AJ867:AJ867)+1)</f>
        <v/>
      </c>
      <c r="AL867" s="85" t="str">
        <f>IF(OR(X867="",$G867=""),"",MAX($AJ$7:$AN866,$AJ867:AK867)+1)</f>
        <v/>
      </c>
      <c r="AM867" s="85" t="str">
        <f>IF(OR(Z867="",$G867=""),"",MAX($AJ$7:$AN866,$AJ867:AL867)+1)</f>
        <v/>
      </c>
      <c r="AN867" s="85" t="str">
        <f>IF(OR(AB867="",$G867=""),"",MAX($AJ$7:$AN866,$AJ867:AM867)+1)</f>
        <v/>
      </c>
      <c r="AP867" s="85" t="str">
        <f>IF($G867="","",MAX($AP$7:$AP866)+1)</f>
        <v/>
      </c>
      <c r="AQ867" s="85" t="str">
        <f>IF($G867="","",IF($Q867="","",RANK($Q867,$Q$8:$Q$1000,1)+COUNTIFS($Q$8:$Q867,$Q867)-1))</f>
        <v/>
      </c>
      <c r="AR867" s="85" t="str">
        <f>IF($G867="","",IF($AW867="","",RANK($AW867,$AW$8:$AW$1000,1)+COUNTIFS($AW$8:$AW867,$AW867)-1))</f>
        <v/>
      </c>
      <c r="AS867" s="85" t="str">
        <f>IF($G867="","",IF($AX867="","",RANK($AX867,$AX$8:$AX$1000,1)+COUNTIFS($AX$8:$AX867,$AX867)-1))</f>
        <v/>
      </c>
      <c r="AU867" s="85" t="str">
        <f t="shared" si="54"/>
        <v/>
      </c>
      <c r="AW867" s="209" t="str">
        <f t="shared" ca="1" si="56"/>
        <v/>
      </c>
      <c r="AX867" s="209" t="str">
        <f t="shared" ca="1" si="55"/>
        <v/>
      </c>
    </row>
    <row r="868" spans="1:50">
      <c r="A868" s="20" t="str">
        <f>IF('יעדים משרדיים ותקשובים'!$E$7="","",'יעדים משרדיים ותקשובים'!$E$7)</f>
        <v>משרד ראש הממשלה</v>
      </c>
      <c r="B868" s="20" t="str">
        <f>IF('יעדים משרדיים ותקשובים'!$I$9="","",'יעדים משרדיים ותקשובים'!$I$9)</f>
        <v>pmo</v>
      </c>
      <c r="C868" s="26">
        <f>ROWS($C$7:$C867)</f>
        <v>861</v>
      </c>
      <c r="D868" s="26" t="str">
        <f>IF(E868="","",INDEX('פעילויות המשרד'!$D$8:$D$150,MATCH(E868,'פעילויות המשרד'!$E$8:$E$150,0)))</f>
        <v/>
      </c>
      <c r="E868" s="17"/>
      <c r="F868" s="26" t="str">
        <f>IF(G868="","",COUNTIFS($D$8:$D868,$D868))</f>
        <v/>
      </c>
      <c r="G868" s="344" t="str">
        <f>IF(OR($E868="",$H868=""),"",IFERROR(CONCATENATE($D868,".",COUNTIFS($D$8:$D868,$D868)),"טעות בהזנה"))</f>
        <v/>
      </c>
      <c r="H868" s="99"/>
      <c r="I868" s="275" t="str">
        <f>IF($E868="","",IF($D868="","",INDEX('פעילויות המשרד'!G:G,MATCH($D868,'פעילויות המשרד'!$D:$D,0))))</f>
        <v/>
      </c>
      <c r="J868" s="275" t="str">
        <f>IF($E868="","",IF($D868="","",INDEX('פעילויות המשרד'!H:H,MATCH($D868,'פעילויות המשרד'!$D:$D,0))))</f>
        <v/>
      </c>
      <c r="K868" s="275" t="str">
        <f>IF($E868="","",IF($D868="","",INDEX('פעילויות המשרד'!K:K,MATCH($D868,'פעילויות המשרד'!$D:$D,0))))</f>
        <v/>
      </c>
      <c r="L868" s="275" t="str">
        <f>IF($E868="","",IF($D868="","",INDEX('פעילויות המשרד'!L:L,MATCH($D868,'פעילויות המשרד'!$D:$D,0))))</f>
        <v/>
      </c>
      <c r="M868" s="275" t="str">
        <f>IF($E868="","",IF($D868="","",INDEX('פעילויות המשרד'!X:X,MATCH($D868,'פעילויות המשרד'!$D:$D,0))))</f>
        <v/>
      </c>
      <c r="N868" s="99"/>
      <c r="O868" s="99"/>
      <c r="P868" s="100"/>
      <c r="Q868" s="100"/>
      <c r="R868" s="98"/>
      <c r="S868" s="101"/>
      <c r="T868" s="99"/>
      <c r="U868" s="103"/>
      <c r="V868" s="99"/>
      <c r="W868" s="103"/>
      <c r="X868" s="99"/>
      <c r="Y868" s="103"/>
      <c r="Z868" s="99"/>
      <c r="AA868" s="103"/>
      <c r="AB868" s="99"/>
      <c r="AC868" s="103"/>
      <c r="AD868" s="121" t="str">
        <f t="shared" si="53"/>
        <v/>
      </c>
      <c r="AE868" s="92"/>
      <c r="AI868" s="26">
        <f>ROWS($AI$7:$AI867)</f>
        <v>861</v>
      </c>
      <c r="AJ868" s="85" t="str">
        <f>IF(OR($T868="",$G868=""),"",MAX($AJ$7:$AN867)+1)</f>
        <v/>
      </c>
      <c r="AK868" s="85" t="str">
        <f>IF(OR(V868="",$G868=""),"",MAX($AJ$7:$AN867,$AJ868:AJ868)+1)</f>
        <v/>
      </c>
      <c r="AL868" s="85" t="str">
        <f>IF(OR(X868="",$G868=""),"",MAX($AJ$7:$AN867,$AJ868:AK868)+1)</f>
        <v/>
      </c>
      <c r="AM868" s="85" t="str">
        <f>IF(OR(Z868="",$G868=""),"",MAX($AJ$7:$AN867,$AJ868:AL868)+1)</f>
        <v/>
      </c>
      <c r="AN868" s="85" t="str">
        <f>IF(OR(AB868="",$G868=""),"",MAX($AJ$7:$AN867,$AJ868:AM868)+1)</f>
        <v/>
      </c>
      <c r="AP868" s="85" t="str">
        <f>IF($G868="","",MAX($AP$7:$AP867)+1)</f>
        <v/>
      </c>
      <c r="AQ868" s="85" t="str">
        <f>IF($G868="","",IF($Q868="","",RANK($Q868,$Q$8:$Q$1000,1)+COUNTIFS($Q$8:$Q868,$Q868)-1))</f>
        <v/>
      </c>
      <c r="AR868" s="85" t="str">
        <f>IF($G868="","",IF($AW868="","",RANK($AW868,$AW$8:$AW$1000,1)+COUNTIFS($AW$8:$AW868,$AW868)-1))</f>
        <v/>
      </c>
      <c r="AS868" s="85" t="str">
        <f>IF($G868="","",IF($AX868="","",RANK($AX868,$AX$8:$AX$1000,1)+COUNTIFS($AX$8:$AX868,$AX868)-1))</f>
        <v/>
      </c>
      <c r="AU868" s="85" t="str">
        <f t="shared" si="54"/>
        <v/>
      </c>
      <c r="AW868" s="209" t="str">
        <f ca="1">IF($G868="","",IF($Q868="","",IF(AND($S868&lt;1,$Q868&lt;TODAY()),$Q868,"")))</f>
        <v/>
      </c>
      <c r="AX868" s="209" t="str">
        <f t="shared" ca="1" si="55"/>
        <v/>
      </c>
    </row>
    <row r="869" spans="1:50">
      <c r="A869" s="20" t="str">
        <f>IF('יעדים משרדיים ותקשובים'!$E$7="","",'יעדים משרדיים ותקשובים'!$E$7)</f>
        <v>משרד ראש הממשלה</v>
      </c>
      <c r="B869" s="20" t="str">
        <f>IF('יעדים משרדיים ותקשובים'!$I$9="","",'יעדים משרדיים ותקשובים'!$I$9)</f>
        <v>pmo</v>
      </c>
      <c r="C869" s="26">
        <f>ROWS($C$7:$C868)</f>
        <v>862</v>
      </c>
      <c r="D869" s="26" t="str">
        <f>IF(E869="","",INDEX('פעילויות המשרד'!$D$8:$D$150,MATCH(E869,'פעילויות המשרד'!$E$8:$E$150,0)))</f>
        <v/>
      </c>
      <c r="E869" s="17"/>
      <c r="F869" s="26" t="str">
        <f>IF(G869="","",COUNTIFS($D$8:$D869,$D869))</f>
        <v/>
      </c>
      <c r="G869" s="344" t="str">
        <f>IF(OR($E869="",$H869=""),"",IFERROR(CONCATENATE($D869,".",COUNTIFS($D$8:$D869,$D869)),"טעות בהזנה"))</f>
        <v/>
      </c>
      <c r="H869" s="99"/>
      <c r="I869" s="275" t="str">
        <f>IF($E869="","",IF($D869="","",INDEX('פעילויות המשרד'!G:G,MATCH($D869,'פעילויות המשרד'!$D:$D,0))))</f>
        <v/>
      </c>
      <c r="J869" s="275" t="str">
        <f>IF($E869="","",IF($D869="","",INDEX('פעילויות המשרד'!H:H,MATCH($D869,'פעילויות המשרד'!$D:$D,0))))</f>
        <v/>
      </c>
      <c r="K869" s="275" t="str">
        <f>IF($E869="","",IF($D869="","",INDEX('פעילויות המשרד'!K:K,MATCH($D869,'פעילויות המשרד'!$D:$D,0))))</f>
        <v/>
      </c>
      <c r="L869" s="275" t="str">
        <f>IF($E869="","",IF($D869="","",INDEX('פעילויות המשרד'!L:L,MATCH($D869,'פעילויות המשרד'!$D:$D,0))))</f>
        <v/>
      </c>
      <c r="M869" s="275" t="str">
        <f>IF($E869="","",IF($D869="","",INDEX('פעילויות המשרד'!X:X,MATCH($D869,'פעילויות המשרד'!$D:$D,0))))</f>
        <v/>
      </c>
      <c r="N869" s="99"/>
      <c r="O869" s="99"/>
      <c r="P869" s="100"/>
      <c r="Q869" s="100"/>
      <c r="R869" s="98"/>
      <c r="S869" s="101"/>
      <c r="T869" s="99"/>
      <c r="U869" s="103"/>
      <c r="V869" s="99"/>
      <c r="W869" s="103"/>
      <c r="X869" s="99"/>
      <c r="Y869" s="103"/>
      <c r="Z869" s="99"/>
      <c r="AA869" s="103"/>
      <c r="AB869" s="99"/>
      <c r="AC869" s="103"/>
      <c r="AD869" s="121" t="str">
        <f t="shared" si="53"/>
        <v/>
      </c>
      <c r="AE869" s="92"/>
      <c r="AI869" s="26">
        <f>ROWS($AI$7:$AI868)</f>
        <v>862</v>
      </c>
      <c r="AJ869" s="85" t="str">
        <f>IF(OR($T869="",$G869=""),"",MAX($AJ$7:$AN868)+1)</f>
        <v/>
      </c>
      <c r="AK869" s="85" t="str">
        <f>IF(OR(V869="",$G869=""),"",MAX($AJ$7:$AN868,$AJ869:AJ869)+1)</f>
        <v/>
      </c>
      <c r="AL869" s="85" t="str">
        <f>IF(OR(X869="",$G869=""),"",MAX($AJ$7:$AN868,$AJ869:AK869)+1)</f>
        <v/>
      </c>
      <c r="AM869" s="85" t="str">
        <f>IF(OR(Z869="",$G869=""),"",MAX($AJ$7:$AN868,$AJ869:AL869)+1)</f>
        <v/>
      </c>
      <c r="AN869" s="85" t="str">
        <f>IF(OR(AB869="",$G869=""),"",MAX($AJ$7:$AN868,$AJ869:AM869)+1)</f>
        <v/>
      </c>
      <c r="AP869" s="85" t="str">
        <f>IF($G869="","",MAX($AP$7:$AP868)+1)</f>
        <v/>
      </c>
      <c r="AQ869" s="85" t="str">
        <f>IF($G869="","",IF($Q869="","",RANK($Q869,$Q$8:$Q$1000,1)+COUNTIFS($Q$8:$Q869,$Q869)-1))</f>
        <v/>
      </c>
      <c r="AR869" s="85" t="str">
        <f>IF($G869="","",IF($AW869="","",RANK($AW869,$AW$8:$AW$1000,1)+COUNTIFS($AW$8:$AW869,$AW869)-1))</f>
        <v/>
      </c>
      <c r="AS869" s="85" t="str">
        <f>IF($G869="","",IF($AX869="","",RANK($AX869,$AX$8:$AX$1000,1)+COUNTIFS($AX$8:$AX869,$AX869)-1))</f>
        <v/>
      </c>
      <c r="AU869" s="85" t="str">
        <f t="shared" si="54"/>
        <v/>
      </c>
      <c r="AW869" s="209" t="str">
        <f ca="1">IF($G869="","",IF($Q869="","",IF(AND($S869&lt;1,$Q869&lt;TODAY()),$Q869,"")))</f>
        <v/>
      </c>
      <c r="AX869" s="209" t="str">
        <f t="shared" ca="1" si="55"/>
        <v/>
      </c>
    </row>
    <row r="870" spans="1:50">
      <c r="A870" s="20" t="str">
        <f>IF('יעדים משרדיים ותקשובים'!$E$7="","",'יעדים משרדיים ותקשובים'!$E$7)</f>
        <v>משרד ראש הממשלה</v>
      </c>
      <c r="B870" s="20" t="str">
        <f>IF('יעדים משרדיים ותקשובים'!$I$9="","",'יעדים משרדיים ותקשובים'!$I$9)</f>
        <v>pmo</v>
      </c>
      <c r="C870" s="26">
        <f>ROWS($C$7:$C869)</f>
        <v>863</v>
      </c>
      <c r="D870" s="26" t="str">
        <f>IF(E870="","",INDEX('פעילויות המשרד'!$D$8:$D$150,MATCH(E870,'פעילויות המשרד'!$E$8:$E$150,0)))</f>
        <v/>
      </c>
      <c r="E870" s="17"/>
      <c r="F870" s="26" t="str">
        <f>IF(G870="","",COUNTIFS($D$8:$D870,$D870))</f>
        <v/>
      </c>
      <c r="G870" s="344" t="str">
        <f>IF(OR($E870="",$H870=""),"",IFERROR(CONCATENATE($D870,".",COUNTIFS($D$8:$D870,$D870)),"טעות בהזנה"))</f>
        <v/>
      </c>
      <c r="H870" s="99"/>
      <c r="I870" s="275" t="str">
        <f>IF($E870="","",IF($D870="","",INDEX('פעילויות המשרד'!G:G,MATCH($D870,'פעילויות המשרד'!$D:$D,0))))</f>
        <v/>
      </c>
      <c r="J870" s="275" t="str">
        <f>IF($E870="","",IF($D870="","",INDEX('פעילויות המשרד'!H:H,MATCH($D870,'פעילויות המשרד'!$D:$D,0))))</f>
        <v/>
      </c>
      <c r="K870" s="275" t="str">
        <f>IF($E870="","",IF($D870="","",INDEX('פעילויות המשרד'!K:K,MATCH($D870,'פעילויות המשרד'!$D:$D,0))))</f>
        <v/>
      </c>
      <c r="L870" s="275" t="str">
        <f>IF($E870="","",IF($D870="","",INDEX('פעילויות המשרד'!L:L,MATCH($D870,'פעילויות המשרד'!$D:$D,0))))</f>
        <v/>
      </c>
      <c r="M870" s="275" t="str">
        <f>IF($E870="","",IF($D870="","",INDEX('פעילויות המשרד'!X:X,MATCH($D870,'פעילויות המשרד'!$D:$D,0))))</f>
        <v/>
      </c>
      <c r="N870" s="99"/>
      <c r="O870" s="99"/>
      <c r="P870" s="100"/>
      <c r="Q870" s="100"/>
      <c r="R870" s="98"/>
      <c r="S870" s="101"/>
      <c r="T870" s="99"/>
      <c r="U870" s="103"/>
      <c r="V870" s="99"/>
      <c r="W870" s="103"/>
      <c r="X870" s="99"/>
      <c r="Y870" s="103"/>
      <c r="Z870" s="99"/>
      <c r="AA870" s="103"/>
      <c r="AB870" s="99"/>
      <c r="AC870" s="103"/>
      <c r="AD870" s="121" t="str">
        <f t="shared" si="53"/>
        <v/>
      </c>
      <c r="AE870" s="92"/>
      <c r="AI870" s="26">
        <f>ROWS($AI$7:$AI869)</f>
        <v>863</v>
      </c>
      <c r="AJ870" s="85" t="str">
        <f>IF(OR($T870="",$G870=""),"",MAX($AJ$7:$AN869)+1)</f>
        <v/>
      </c>
      <c r="AK870" s="85" t="str">
        <f>IF(OR(V870="",$G870=""),"",MAX($AJ$7:$AN869,$AJ870:AJ870)+1)</f>
        <v/>
      </c>
      <c r="AL870" s="85" t="str">
        <f>IF(OR(X870="",$G870=""),"",MAX($AJ$7:$AN869,$AJ870:AK870)+1)</f>
        <v/>
      </c>
      <c r="AM870" s="85" t="str">
        <f>IF(OR(Z870="",$G870=""),"",MAX($AJ$7:$AN869,$AJ870:AL870)+1)</f>
        <v/>
      </c>
      <c r="AN870" s="85" t="str">
        <f>IF(OR(AB870="",$G870=""),"",MAX($AJ$7:$AN869,$AJ870:AM870)+1)</f>
        <v/>
      </c>
      <c r="AP870" s="85" t="str">
        <f>IF($G870="","",MAX($AP$7:$AP869)+1)</f>
        <v/>
      </c>
      <c r="AQ870" s="85" t="str">
        <f>IF($G870="","",IF($Q870="","",RANK($Q870,$Q$8:$Q$1000,1)+COUNTIFS($Q$8:$Q870,$Q870)-1))</f>
        <v/>
      </c>
      <c r="AR870" s="85" t="str">
        <f>IF($G870="","",IF($AW870="","",RANK($AW870,$AW$8:$AW$1000,1)+COUNTIFS($AW$8:$AW870,$AW870)-1))</f>
        <v/>
      </c>
      <c r="AS870" s="85" t="str">
        <f>IF($G870="","",IF($AX870="","",RANK($AX870,$AX$8:$AX$1000,1)+COUNTIFS($AX$8:$AX870,$AX870)-1))</f>
        <v/>
      </c>
      <c r="AU870" s="85" t="str">
        <f t="shared" si="54"/>
        <v/>
      </c>
      <c r="AW870" s="209" t="str">
        <f ca="1">IF($G870="","",IF($Q870="","",IF(AND($S870&lt;1,$Q870&lt;TODAY()),$Q870,"")))</f>
        <v/>
      </c>
      <c r="AX870" s="209" t="str">
        <f t="shared" ca="1" si="55"/>
        <v/>
      </c>
    </row>
    <row r="871" spans="1:50">
      <c r="A871" s="20" t="str">
        <f>IF('יעדים משרדיים ותקשובים'!$E$7="","",'יעדים משרדיים ותקשובים'!$E$7)</f>
        <v>משרד ראש הממשלה</v>
      </c>
      <c r="B871" s="20" t="str">
        <f>IF('יעדים משרדיים ותקשובים'!$I$9="","",'יעדים משרדיים ותקשובים'!$I$9)</f>
        <v>pmo</v>
      </c>
      <c r="C871" s="26">
        <f>ROWS($C$7:$C870)</f>
        <v>864</v>
      </c>
      <c r="D871" s="26" t="str">
        <f>IF(E871="","",INDEX('פעילויות המשרד'!$D$8:$D$150,MATCH(E871,'פעילויות המשרד'!$E$8:$E$150,0)))</f>
        <v/>
      </c>
      <c r="E871" s="17"/>
      <c r="F871" s="26" t="str">
        <f>IF(G871="","",COUNTIFS($D$8:$D871,$D871))</f>
        <v/>
      </c>
      <c r="G871" s="344" t="str">
        <f>IF(OR($E871="",$H871=""),"",IFERROR(CONCATENATE($D871,".",COUNTIFS($D$8:$D871,$D871)),"טעות בהזנה"))</f>
        <v/>
      </c>
      <c r="H871" s="99"/>
      <c r="I871" s="275" t="str">
        <f>IF($E871="","",IF($D871="","",INDEX('פעילויות המשרד'!G:G,MATCH($D871,'פעילויות המשרד'!$D:$D,0))))</f>
        <v/>
      </c>
      <c r="J871" s="275" t="str">
        <f>IF($E871="","",IF($D871="","",INDEX('פעילויות המשרד'!H:H,MATCH($D871,'פעילויות המשרד'!$D:$D,0))))</f>
        <v/>
      </c>
      <c r="K871" s="275" t="str">
        <f>IF($E871="","",IF($D871="","",INDEX('פעילויות המשרד'!K:K,MATCH($D871,'פעילויות המשרד'!$D:$D,0))))</f>
        <v/>
      </c>
      <c r="L871" s="275" t="str">
        <f>IF($E871="","",IF($D871="","",INDEX('פעילויות המשרד'!L:L,MATCH($D871,'פעילויות המשרד'!$D:$D,0))))</f>
        <v/>
      </c>
      <c r="M871" s="275" t="str">
        <f>IF($E871="","",IF($D871="","",INDEX('פעילויות המשרד'!X:X,MATCH($D871,'פעילויות המשרד'!$D:$D,0))))</f>
        <v/>
      </c>
      <c r="N871" s="102"/>
      <c r="O871" s="102"/>
      <c r="P871" s="100"/>
      <c r="Q871" s="100"/>
      <c r="R871" s="98"/>
      <c r="S871" s="101"/>
      <c r="T871" s="99"/>
      <c r="U871" s="103"/>
      <c r="V871" s="99"/>
      <c r="W871" s="103"/>
      <c r="X871" s="99"/>
      <c r="Y871" s="103"/>
      <c r="Z871" s="99"/>
      <c r="AA871" s="103"/>
      <c r="AB871" s="99"/>
      <c r="AC871" s="103"/>
      <c r="AD871" s="121" t="str">
        <f t="shared" si="53"/>
        <v/>
      </c>
      <c r="AE871" s="17"/>
      <c r="AI871" s="26">
        <f>ROWS($AI$7:$AI870)</f>
        <v>864</v>
      </c>
      <c r="AJ871" s="85" t="str">
        <f>IF(OR($T871="",$G871=""),"",MAX($AJ$7:$AN870)+1)</f>
        <v/>
      </c>
      <c r="AK871" s="85" t="str">
        <f>IF(OR(V871="",$G871=""),"",MAX($AJ$7:$AN870,$AJ871:AJ871)+1)</f>
        <v/>
      </c>
      <c r="AL871" s="85" t="str">
        <f>IF(OR(X871="",$G871=""),"",MAX($AJ$7:$AN870,$AJ871:AK871)+1)</f>
        <v/>
      </c>
      <c r="AM871" s="85" t="str">
        <f>IF(OR(Z871="",$G871=""),"",MAX($AJ$7:$AN870,$AJ871:AL871)+1)</f>
        <v/>
      </c>
      <c r="AN871" s="85" t="str">
        <f>IF(OR(AB871="",$G871=""),"",MAX($AJ$7:$AN870,$AJ871:AM871)+1)</f>
        <v/>
      </c>
      <c r="AP871" s="85" t="str">
        <f>IF($G871="","",MAX($AP$7:$AP870)+1)</f>
        <v/>
      </c>
      <c r="AQ871" s="85" t="str">
        <f>IF($G871="","",IF($Q871="","",RANK($Q871,$Q$8:$Q$1000,1)+COUNTIFS($Q$8:$Q871,$Q871)-1))</f>
        <v/>
      </c>
      <c r="AR871" s="85" t="str">
        <f>IF($G871="","",IF($AW871="","",RANK($AW871,$AW$8:$AW$1000,1)+COUNTIFS($AW$8:$AW871,$AW871)-1))</f>
        <v/>
      </c>
      <c r="AS871" s="85" t="str">
        <f>IF($G871="","",IF($AX871="","",RANK($AX871,$AX$8:$AX$1000,1)+COUNTIFS($AX$8:$AX871,$AX871)-1))</f>
        <v/>
      </c>
      <c r="AU871" s="85" t="str">
        <f t="shared" si="54"/>
        <v/>
      </c>
      <c r="AW871" s="209" t="str">
        <f ca="1">IF($G871="","",IF($Q871="","",IF(AND($S871&lt;1,$Q871&lt;TODAY()),$Q871,"")))</f>
        <v/>
      </c>
      <c r="AX871" s="209" t="str">
        <f t="shared" ca="1" si="55"/>
        <v/>
      </c>
    </row>
    <row r="872" spans="1:50">
      <c r="A872" s="20" t="str">
        <f>IF('יעדים משרדיים ותקשובים'!$E$7="","",'יעדים משרדיים ותקשובים'!$E$7)</f>
        <v>משרד ראש הממשלה</v>
      </c>
      <c r="B872" s="20" t="str">
        <f>IF('יעדים משרדיים ותקשובים'!$I$9="","",'יעדים משרדיים ותקשובים'!$I$9)</f>
        <v>pmo</v>
      </c>
      <c r="C872" s="26">
        <f>ROWS($C$7:$C871)</f>
        <v>865</v>
      </c>
      <c r="D872" s="26" t="str">
        <f>IF(E872="","",INDEX('פעילויות המשרד'!$D$8:$D$150,MATCH(E872,'פעילויות המשרד'!$E$8:$E$150,0)))</f>
        <v/>
      </c>
      <c r="E872" s="17"/>
      <c r="F872" s="26" t="str">
        <f>IF(G872="","",COUNTIFS($D$8:$D872,$D872))</f>
        <v/>
      </c>
      <c r="G872" s="344" t="str">
        <f>IF(OR($E872="",$H872=""),"",IFERROR(CONCATENATE($D872,".",COUNTIFS($D$8:$D872,$D872)),"טעות בהזנה"))</f>
        <v/>
      </c>
      <c r="H872" s="99"/>
      <c r="I872" s="275" t="str">
        <f>IF($E872="","",IF($D872="","",INDEX('פעילויות המשרד'!G:G,MATCH($D872,'פעילויות המשרד'!$D:$D,0))))</f>
        <v/>
      </c>
      <c r="J872" s="275" t="str">
        <f>IF($E872="","",IF($D872="","",INDEX('פעילויות המשרד'!H:H,MATCH($D872,'פעילויות המשרד'!$D:$D,0))))</f>
        <v/>
      </c>
      <c r="K872" s="275" t="str">
        <f>IF($E872="","",IF($D872="","",INDEX('פעילויות המשרד'!K:K,MATCH($D872,'פעילויות המשרד'!$D:$D,0))))</f>
        <v/>
      </c>
      <c r="L872" s="275" t="str">
        <f>IF($E872="","",IF($D872="","",INDEX('פעילויות המשרד'!L:L,MATCH($D872,'פעילויות המשרד'!$D:$D,0))))</f>
        <v/>
      </c>
      <c r="M872" s="275" t="str">
        <f>IF($E872="","",IF($D872="","",INDEX('פעילויות המשרד'!X:X,MATCH($D872,'פעילויות המשרד'!$D:$D,0))))</f>
        <v/>
      </c>
      <c r="N872" s="102"/>
      <c r="O872" s="102"/>
      <c r="P872" s="100"/>
      <c r="Q872" s="100"/>
      <c r="R872" s="98"/>
      <c r="S872" s="101"/>
      <c r="T872" s="99"/>
      <c r="U872" s="103"/>
      <c r="V872" s="99"/>
      <c r="W872" s="103"/>
      <c r="X872" s="99"/>
      <c r="Y872" s="103"/>
      <c r="Z872" s="99"/>
      <c r="AA872" s="103"/>
      <c r="AB872" s="99"/>
      <c r="AC872" s="103"/>
      <c r="AD872" s="121" t="str">
        <f t="shared" si="53"/>
        <v/>
      </c>
      <c r="AE872" s="17"/>
      <c r="AI872" s="26">
        <f>ROWS($AI$7:$AI871)</f>
        <v>865</v>
      </c>
      <c r="AJ872" s="85" t="str">
        <f>IF(OR($T872="",$G872=""),"",MAX($AJ$7:$AN871)+1)</f>
        <v/>
      </c>
      <c r="AK872" s="85" t="str">
        <f>IF(OR(V872="",$G872=""),"",MAX($AJ$7:$AN871,$AJ872:AJ872)+1)</f>
        <v/>
      </c>
      <c r="AL872" s="85" t="str">
        <f>IF(OR(X872="",$G872=""),"",MAX($AJ$7:$AN871,$AJ872:AK872)+1)</f>
        <v/>
      </c>
      <c r="AM872" s="85" t="str">
        <f>IF(OR(Z872="",$G872=""),"",MAX($AJ$7:$AN871,$AJ872:AL872)+1)</f>
        <v/>
      </c>
      <c r="AN872" s="85" t="str">
        <f>IF(OR(AB872="",$G872=""),"",MAX($AJ$7:$AN871,$AJ872:AM872)+1)</f>
        <v/>
      </c>
      <c r="AP872" s="85" t="str">
        <f>IF($G872="","",MAX($AP$7:$AP871)+1)</f>
        <v/>
      </c>
      <c r="AQ872" s="85" t="str">
        <f>IF($G872="","",IF($Q872="","",RANK($Q872,$Q$8:$Q$1000,1)+COUNTIFS($Q$8:$Q872,$Q872)-1))</f>
        <v/>
      </c>
      <c r="AR872" s="85" t="str">
        <f>IF($G872="","",IF($AW872="","",RANK($AW872,$AW$8:$AW$1000,1)+COUNTIFS($AW$8:$AW872,$AW872)-1))</f>
        <v/>
      </c>
      <c r="AS872" s="85" t="str">
        <f>IF($G872="","",IF($AX872="","",RANK($AX872,$AX$8:$AX$1000,1)+COUNTIFS($AX$8:$AX872,$AX872)-1))</f>
        <v/>
      </c>
      <c r="AU872" s="85" t="str">
        <f t="shared" si="54"/>
        <v/>
      </c>
      <c r="AW872" s="209" t="str">
        <f ca="1">IF($G872="","",IF($Q872="","",IF(AND($S872&lt;1,$Q872&lt;TODAY()),$Q872,"")))</f>
        <v/>
      </c>
      <c r="AX872" s="209" t="str">
        <f t="shared" ca="1" si="55"/>
        <v/>
      </c>
    </row>
    <row r="873" spans="1:50">
      <c r="A873" s="20" t="str">
        <f>IF('יעדים משרדיים ותקשובים'!$E$7="","",'יעדים משרדיים ותקשובים'!$E$7)</f>
        <v>משרד ראש הממשלה</v>
      </c>
      <c r="B873" s="20" t="str">
        <f>IF('יעדים משרדיים ותקשובים'!$I$9="","",'יעדים משרדיים ותקשובים'!$I$9)</f>
        <v>pmo</v>
      </c>
      <c r="C873" s="26">
        <f>ROWS($C$7:$C872)</f>
        <v>866</v>
      </c>
      <c r="D873" s="26" t="str">
        <f>IF(E873="","",INDEX('פעילויות המשרד'!$D$8:$D$150,MATCH(E873,'פעילויות המשרד'!$E$8:$E$150,0)))</f>
        <v/>
      </c>
      <c r="E873" s="17"/>
      <c r="F873" s="26" t="str">
        <f>IF(G873="","",COUNTIFS($D$8:$D873,$D873))</f>
        <v/>
      </c>
      <c r="G873" s="344" t="str">
        <f>IF(OR($E873="",$H873=""),"",IFERROR(CONCATENATE($D873,".",COUNTIFS($D$8:$D873,$D873)),"טעות בהזנה"))</f>
        <v/>
      </c>
      <c r="H873" s="99"/>
      <c r="I873" s="275" t="str">
        <f>IF($E873="","",IF($D873="","",INDEX('פעילויות המשרד'!G:G,MATCH($D873,'פעילויות המשרד'!$D:$D,0))))</f>
        <v/>
      </c>
      <c r="J873" s="275" t="str">
        <f>IF($E873="","",IF($D873="","",INDEX('פעילויות המשרד'!H:H,MATCH($D873,'פעילויות המשרד'!$D:$D,0))))</f>
        <v/>
      </c>
      <c r="K873" s="275" t="str">
        <f>IF($E873="","",IF($D873="","",INDEX('פעילויות המשרד'!K:K,MATCH($D873,'פעילויות המשרד'!$D:$D,0))))</f>
        <v/>
      </c>
      <c r="L873" s="275" t="str">
        <f>IF($E873="","",IF($D873="","",INDEX('פעילויות המשרד'!L:L,MATCH($D873,'פעילויות המשרד'!$D:$D,0))))</f>
        <v/>
      </c>
      <c r="M873" s="275" t="str">
        <f>IF($E873="","",IF($D873="","",INDEX('פעילויות המשרד'!X:X,MATCH($D873,'פעילויות המשרד'!$D:$D,0))))</f>
        <v/>
      </c>
      <c r="N873" s="102"/>
      <c r="O873" s="102"/>
      <c r="P873" s="100"/>
      <c r="Q873" s="100"/>
      <c r="R873" s="98"/>
      <c r="S873" s="101"/>
      <c r="T873" s="99"/>
      <c r="U873" s="103"/>
      <c r="V873" s="99"/>
      <c r="W873" s="103"/>
      <c r="X873" s="99"/>
      <c r="Y873" s="103"/>
      <c r="Z873" s="99"/>
      <c r="AA873" s="103"/>
      <c r="AB873" s="99"/>
      <c r="AC873" s="103"/>
      <c r="AD873" s="121" t="str">
        <f t="shared" si="53"/>
        <v/>
      </c>
      <c r="AE873" s="17"/>
      <c r="AI873" s="26">
        <f>ROWS($AI$7:$AI872)</f>
        <v>866</v>
      </c>
      <c r="AJ873" s="85" t="str">
        <f>IF(OR($T873="",$G873=""),"",MAX($AJ$7:$AN872)+1)</f>
        <v/>
      </c>
      <c r="AK873" s="85" t="str">
        <f>IF(OR(V873="",$G873=""),"",MAX($AJ$7:$AN872,$AJ873:AJ873)+1)</f>
        <v/>
      </c>
      <c r="AL873" s="85" t="str">
        <f>IF(OR(X873="",$G873=""),"",MAX($AJ$7:$AN872,$AJ873:AK873)+1)</f>
        <v/>
      </c>
      <c r="AM873" s="85" t="str">
        <f>IF(OR(Z873="",$G873=""),"",MAX($AJ$7:$AN872,$AJ873:AL873)+1)</f>
        <v/>
      </c>
      <c r="AN873" s="85" t="str">
        <f>IF(OR(AB873="",$G873=""),"",MAX($AJ$7:$AN872,$AJ873:AM873)+1)</f>
        <v/>
      </c>
      <c r="AP873" s="85" t="str">
        <f>IF($G873="","",MAX($AP$7:$AP872)+1)</f>
        <v/>
      </c>
      <c r="AQ873" s="85" t="str">
        <f>IF($G873="","",IF($Q873="","",RANK($Q873,$Q$8:$Q$1000,1)+COUNTIFS($Q$8:$Q873,$Q873)-1))</f>
        <v/>
      </c>
      <c r="AR873" s="85" t="str">
        <f>IF($G873="","",IF($AW873="","",RANK($AW873,$AW$8:$AW$1000,1)+COUNTIFS($AW$8:$AW873,$AW873)-1))</f>
        <v/>
      </c>
      <c r="AS873" s="85" t="str">
        <f>IF($G873="","",IF($AX873="","",RANK($AX873,$AX$8:$AX$1000,1)+COUNTIFS($AX$8:$AX873,$AX873)-1))</f>
        <v/>
      </c>
      <c r="AU873" s="85" t="str">
        <f t="shared" si="54"/>
        <v/>
      </c>
      <c r="AW873" s="209" t="str">
        <f t="shared" ca="1" si="56"/>
        <v/>
      </c>
      <c r="AX873" s="209" t="str">
        <f t="shared" ca="1" si="55"/>
        <v/>
      </c>
    </row>
    <row r="874" spans="1:50">
      <c r="A874" s="20" t="str">
        <f>IF('יעדים משרדיים ותקשובים'!$E$7="","",'יעדים משרדיים ותקשובים'!$E$7)</f>
        <v>משרד ראש הממשלה</v>
      </c>
      <c r="B874" s="20" t="str">
        <f>IF('יעדים משרדיים ותקשובים'!$I$9="","",'יעדים משרדיים ותקשובים'!$I$9)</f>
        <v>pmo</v>
      </c>
      <c r="C874" s="26">
        <f>ROWS($C$7:$C873)</f>
        <v>867</v>
      </c>
      <c r="D874" s="26" t="str">
        <f>IF(E874="","",INDEX('פעילויות המשרד'!$D$8:$D$150,MATCH(E874,'פעילויות המשרד'!$E$8:$E$150,0)))</f>
        <v/>
      </c>
      <c r="E874" s="17"/>
      <c r="F874" s="26" t="str">
        <f>IF(G874="","",COUNTIFS($D$8:$D874,$D874))</f>
        <v/>
      </c>
      <c r="G874" s="344" t="str">
        <f>IF(OR($E874="",$H874=""),"",IFERROR(CONCATENATE($D874,".",COUNTIFS($D$8:$D874,$D874)),"טעות בהזנה"))</f>
        <v/>
      </c>
      <c r="H874" s="99"/>
      <c r="I874" s="275" t="str">
        <f>IF($E874="","",IF($D874="","",INDEX('פעילויות המשרד'!G:G,MATCH($D874,'פעילויות המשרד'!$D:$D,0))))</f>
        <v/>
      </c>
      <c r="J874" s="275" t="str">
        <f>IF($E874="","",IF($D874="","",INDEX('פעילויות המשרד'!H:H,MATCH($D874,'פעילויות המשרד'!$D:$D,0))))</f>
        <v/>
      </c>
      <c r="K874" s="275" t="str">
        <f>IF($E874="","",IF($D874="","",INDEX('פעילויות המשרד'!K:K,MATCH($D874,'פעילויות המשרד'!$D:$D,0))))</f>
        <v/>
      </c>
      <c r="L874" s="275" t="str">
        <f>IF($E874="","",IF($D874="","",INDEX('פעילויות המשרד'!L:L,MATCH($D874,'פעילויות המשרד'!$D:$D,0))))</f>
        <v/>
      </c>
      <c r="M874" s="275" t="str">
        <f>IF($E874="","",IF($D874="","",INDEX('פעילויות המשרד'!X:X,MATCH($D874,'פעילויות המשרד'!$D:$D,0))))</f>
        <v/>
      </c>
      <c r="N874" s="102"/>
      <c r="O874" s="102"/>
      <c r="P874" s="100"/>
      <c r="Q874" s="100"/>
      <c r="R874" s="98"/>
      <c r="S874" s="101"/>
      <c r="T874" s="99"/>
      <c r="U874" s="103"/>
      <c r="V874" s="99"/>
      <c r="W874" s="103"/>
      <c r="X874" s="99"/>
      <c r="Y874" s="103"/>
      <c r="Z874" s="99"/>
      <c r="AA874" s="103"/>
      <c r="AB874" s="99"/>
      <c r="AC874" s="103"/>
      <c r="AD874" s="121" t="str">
        <f t="shared" si="53"/>
        <v/>
      </c>
      <c r="AE874" s="17"/>
      <c r="AI874" s="26">
        <f>ROWS($AI$7:$AI873)</f>
        <v>867</v>
      </c>
      <c r="AJ874" s="85" t="str">
        <f>IF(OR($T874="",$G874=""),"",MAX($AJ$7:$AN873)+1)</f>
        <v/>
      </c>
      <c r="AK874" s="85" t="str">
        <f>IF(OR(V874="",$G874=""),"",MAX($AJ$7:$AN873,$AJ874:AJ874)+1)</f>
        <v/>
      </c>
      <c r="AL874" s="85" t="str">
        <f>IF(OR(X874="",$G874=""),"",MAX($AJ$7:$AN873,$AJ874:AK874)+1)</f>
        <v/>
      </c>
      <c r="AM874" s="85" t="str">
        <f>IF(OR(Z874="",$G874=""),"",MAX($AJ$7:$AN873,$AJ874:AL874)+1)</f>
        <v/>
      </c>
      <c r="AN874" s="85" t="str">
        <f>IF(OR(AB874="",$G874=""),"",MAX($AJ$7:$AN873,$AJ874:AM874)+1)</f>
        <v/>
      </c>
      <c r="AP874" s="85" t="str">
        <f>IF($G874="","",MAX($AP$7:$AP873)+1)</f>
        <v/>
      </c>
      <c r="AQ874" s="85" t="str">
        <f>IF($G874="","",IF($Q874="","",RANK($Q874,$Q$8:$Q$1000,1)+COUNTIFS($Q$8:$Q874,$Q874)-1))</f>
        <v/>
      </c>
      <c r="AR874" s="85" t="str">
        <f>IF($G874="","",IF($AW874="","",RANK($AW874,$AW$8:$AW$1000,1)+COUNTIFS($AW$8:$AW874,$AW874)-1))</f>
        <v/>
      </c>
      <c r="AS874" s="85" t="str">
        <f>IF($G874="","",IF($AX874="","",RANK($AX874,$AX$8:$AX$1000,1)+COUNTIFS($AX$8:$AX874,$AX874)-1))</f>
        <v/>
      </c>
      <c r="AU874" s="85" t="str">
        <f t="shared" si="54"/>
        <v/>
      </c>
      <c r="AW874" s="209" t="str">
        <f t="shared" ca="1" si="56"/>
        <v/>
      </c>
      <c r="AX874" s="209" t="str">
        <f t="shared" ca="1" si="55"/>
        <v/>
      </c>
    </row>
    <row r="875" spans="1:50">
      <c r="A875" s="20" t="str">
        <f>IF('יעדים משרדיים ותקשובים'!$E$7="","",'יעדים משרדיים ותקשובים'!$E$7)</f>
        <v>משרד ראש הממשלה</v>
      </c>
      <c r="B875" s="20" t="str">
        <f>IF('יעדים משרדיים ותקשובים'!$I$9="","",'יעדים משרדיים ותקשובים'!$I$9)</f>
        <v>pmo</v>
      </c>
      <c r="C875" s="26">
        <f>ROWS($C$7:$C874)</f>
        <v>868</v>
      </c>
      <c r="D875" s="26" t="str">
        <f>IF(E875="","",INDEX('פעילויות המשרד'!$D$8:$D$150,MATCH(E875,'פעילויות המשרד'!$E$8:$E$150,0)))</f>
        <v/>
      </c>
      <c r="E875" s="17"/>
      <c r="F875" s="26" t="str">
        <f>IF(G875="","",COUNTIFS($D$8:$D875,$D875))</f>
        <v/>
      </c>
      <c r="G875" s="344" t="str">
        <f>IF(OR($E875="",$H875=""),"",IFERROR(CONCATENATE($D875,".",COUNTIFS($D$8:$D875,$D875)),"טעות בהזנה"))</f>
        <v/>
      </c>
      <c r="H875" s="99"/>
      <c r="I875" s="275" t="str">
        <f>IF($E875="","",IF($D875="","",INDEX('פעילויות המשרד'!G:G,MATCH($D875,'פעילויות המשרד'!$D:$D,0))))</f>
        <v/>
      </c>
      <c r="J875" s="275" t="str">
        <f>IF($E875="","",IF($D875="","",INDEX('פעילויות המשרד'!H:H,MATCH($D875,'פעילויות המשרד'!$D:$D,0))))</f>
        <v/>
      </c>
      <c r="K875" s="275" t="str">
        <f>IF($E875="","",IF($D875="","",INDEX('פעילויות המשרד'!K:K,MATCH($D875,'פעילויות המשרד'!$D:$D,0))))</f>
        <v/>
      </c>
      <c r="L875" s="275" t="str">
        <f>IF($E875="","",IF($D875="","",INDEX('פעילויות המשרד'!L:L,MATCH($D875,'פעילויות המשרד'!$D:$D,0))))</f>
        <v/>
      </c>
      <c r="M875" s="275" t="str">
        <f>IF($E875="","",IF($D875="","",INDEX('פעילויות המשרד'!X:X,MATCH($D875,'פעילויות המשרד'!$D:$D,0))))</f>
        <v/>
      </c>
      <c r="N875" s="102"/>
      <c r="O875" s="102"/>
      <c r="P875" s="100"/>
      <c r="Q875" s="100"/>
      <c r="R875" s="98"/>
      <c r="S875" s="101"/>
      <c r="T875" s="99"/>
      <c r="U875" s="103"/>
      <c r="V875" s="99"/>
      <c r="W875" s="103"/>
      <c r="X875" s="99"/>
      <c r="Y875" s="103"/>
      <c r="Z875" s="99"/>
      <c r="AA875" s="103"/>
      <c r="AB875" s="99"/>
      <c r="AC875" s="103"/>
      <c r="AD875" s="121" t="str">
        <f t="shared" si="53"/>
        <v/>
      </c>
      <c r="AE875" s="17"/>
      <c r="AI875" s="26">
        <f>ROWS($AI$7:$AI874)</f>
        <v>868</v>
      </c>
      <c r="AJ875" s="85" t="str">
        <f>IF(OR($T875="",$G875=""),"",MAX($AJ$7:$AN874)+1)</f>
        <v/>
      </c>
      <c r="AK875" s="85" t="str">
        <f>IF(OR(V875="",$G875=""),"",MAX($AJ$7:$AN874,$AJ875:AJ875)+1)</f>
        <v/>
      </c>
      <c r="AL875" s="85" t="str">
        <f>IF(OR(X875="",$G875=""),"",MAX($AJ$7:$AN874,$AJ875:AK875)+1)</f>
        <v/>
      </c>
      <c r="AM875" s="85" t="str">
        <f>IF(OR(Z875="",$G875=""),"",MAX($AJ$7:$AN874,$AJ875:AL875)+1)</f>
        <v/>
      </c>
      <c r="AN875" s="85" t="str">
        <f>IF(OR(AB875="",$G875=""),"",MAX($AJ$7:$AN874,$AJ875:AM875)+1)</f>
        <v/>
      </c>
      <c r="AP875" s="85" t="str">
        <f>IF($G875="","",MAX($AP$7:$AP874)+1)</f>
        <v/>
      </c>
      <c r="AQ875" s="85" t="str">
        <f>IF($G875="","",IF($Q875="","",RANK($Q875,$Q$8:$Q$1000,1)+COUNTIFS($Q$8:$Q875,$Q875)-1))</f>
        <v/>
      </c>
      <c r="AR875" s="85" t="str">
        <f>IF($G875="","",IF($AW875="","",RANK($AW875,$AW$8:$AW$1000,1)+COUNTIFS($AW$8:$AW875,$AW875)-1))</f>
        <v/>
      </c>
      <c r="AS875" s="85" t="str">
        <f>IF($G875="","",IF($AX875="","",RANK($AX875,$AX$8:$AX$1000,1)+COUNTIFS($AX$8:$AX875,$AX875)-1))</f>
        <v/>
      </c>
      <c r="AU875" s="85" t="str">
        <f t="shared" si="54"/>
        <v/>
      </c>
      <c r="AW875" s="209" t="str">
        <f t="shared" ca="1" si="56"/>
        <v/>
      </c>
      <c r="AX875" s="209" t="str">
        <f t="shared" ca="1" si="55"/>
        <v/>
      </c>
    </row>
    <row r="876" spans="1:50">
      <c r="A876" s="20" t="str">
        <f>IF('יעדים משרדיים ותקשובים'!$E$7="","",'יעדים משרדיים ותקשובים'!$E$7)</f>
        <v>משרד ראש הממשלה</v>
      </c>
      <c r="B876" s="20" t="str">
        <f>IF('יעדים משרדיים ותקשובים'!$I$9="","",'יעדים משרדיים ותקשובים'!$I$9)</f>
        <v>pmo</v>
      </c>
      <c r="C876" s="26">
        <f>ROWS($C$7:$C875)</f>
        <v>869</v>
      </c>
      <c r="D876" s="26" t="str">
        <f>IF(E876="","",INDEX('פעילויות המשרד'!$D$8:$D$150,MATCH(E876,'פעילויות המשרד'!$E$8:$E$150,0)))</f>
        <v/>
      </c>
      <c r="E876" s="17"/>
      <c r="F876" s="26" t="str">
        <f>IF(G876="","",COUNTIFS($D$8:$D876,$D876))</f>
        <v/>
      </c>
      <c r="G876" s="344" t="str">
        <f>IF(OR($E876="",$H876=""),"",IFERROR(CONCATENATE($D876,".",COUNTIFS($D$8:$D876,$D876)),"טעות בהזנה"))</f>
        <v/>
      </c>
      <c r="H876" s="99"/>
      <c r="I876" s="275" t="str">
        <f>IF($E876="","",IF($D876="","",INDEX('פעילויות המשרד'!G:G,MATCH($D876,'פעילויות המשרד'!$D:$D,0))))</f>
        <v/>
      </c>
      <c r="J876" s="275" t="str">
        <f>IF($E876="","",IF($D876="","",INDEX('פעילויות המשרד'!H:H,MATCH($D876,'פעילויות המשרד'!$D:$D,0))))</f>
        <v/>
      </c>
      <c r="K876" s="275" t="str">
        <f>IF($E876="","",IF($D876="","",INDEX('פעילויות המשרד'!K:K,MATCH($D876,'פעילויות המשרד'!$D:$D,0))))</f>
        <v/>
      </c>
      <c r="L876" s="275" t="str">
        <f>IF($E876="","",IF($D876="","",INDEX('פעילויות המשרד'!L:L,MATCH($D876,'פעילויות המשרד'!$D:$D,0))))</f>
        <v/>
      </c>
      <c r="M876" s="275" t="str">
        <f>IF($E876="","",IF($D876="","",INDEX('פעילויות המשרד'!X:X,MATCH($D876,'פעילויות המשרד'!$D:$D,0))))</f>
        <v/>
      </c>
      <c r="N876" s="102"/>
      <c r="O876" s="102"/>
      <c r="P876" s="100"/>
      <c r="Q876" s="100"/>
      <c r="R876" s="98"/>
      <c r="S876" s="101"/>
      <c r="T876" s="99"/>
      <c r="U876" s="103"/>
      <c r="V876" s="99"/>
      <c r="W876" s="103"/>
      <c r="X876" s="99"/>
      <c r="Y876" s="103"/>
      <c r="Z876" s="99"/>
      <c r="AA876" s="103"/>
      <c r="AB876" s="99"/>
      <c r="AC876" s="103"/>
      <c r="AD876" s="121" t="str">
        <f t="shared" si="53"/>
        <v/>
      </c>
      <c r="AE876" s="17"/>
      <c r="AI876" s="26">
        <f>ROWS($AI$7:$AI875)</f>
        <v>869</v>
      </c>
      <c r="AJ876" s="85" t="str">
        <f>IF(OR($T876="",$G876=""),"",MAX($AJ$7:$AN875)+1)</f>
        <v/>
      </c>
      <c r="AK876" s="85" t="str">
        <f>IF(OR(V876="",$G876=""),"",MAX($AJ$7:$AN875,$AJ876:AJ876)+1)</f>
        <v/>
      </c>
      <c r="AL876" s="85" t="str">
        <f>IF(OR(X876="",$G876=""),"",MAX($AJ$7:$AN875,$AJ876:AK876)+1)</f>
        <v/>
      </c>
      <c r="AM876" s="85" t="str">
        <f>IF(OR(Z876="",$G876=""),"",MAX($AJ$7:$AN875,$AJ876:AL876)+1)</f>
        <v/>
      </c>
      <c r="AN876" s="85" t="str">
        <f>IF(OR(AB876="",$G876=""),"",MAX($AJ$7:$AN875,$AJ876:AM876)+1)</f>
        <v/>
      </c>
      <c r="AP876" s="85" t="str">
        <f>IF($G876="","",MAX($AP$7:$AP875)+1)</f>
        <v/>
      </c>
      <c r="AQ876" s="85" t="str">
        <f>IF($G876="","",IF($Q876="","",RANK($Q876,$Q$8:$Q$1000,1)+COUNTIFS($Q$8:$Q876,$Q876)-1))</f>
        <v/>
      </c>
      <c r="AR876" s="85" t="str">
        <f>IF($G876="","",IF($AW876="","",RANK($AW876,$AW$8:$AW$1000,1)+COUNTIFS($AW$8:$AW876,$AW876)-1))</f>
        <v/>
      </c>
      <c r="AS876" s="85" t="str">
        <f>IF($G876="","",IF($AX876="","",RANK($AX876,$AX$8:$AX$1000,1)+COUNTIFS($AX$8:$AX876,$AX876)-1))</f>
        <v/>
      </c>
      <c r="AU876" s="85" t="str">
        <f t="shared" si="54"/>
        <v/>
      </c>
      <c r="AW876" s="209" t="str">
        <f t="shared" ca="1" si="56"/>
        <v/>
      </c>
      <c r="AX876" s="209" t="str">
        <f t="shared" ca="1" si="55"/>
        <v/>
      </c>
    </row>
    <row r="877" spans="1:50">
      <c r="A877" s="20" t="str">
        <f>IF('יעדים משרדיים ותקשובים'!$E$7="","",'יעדים משרדיים ותקשובים'!$E$7)</f>
        <v>משרד ראש הממשלה</v>
      </c>
      <c r="B877" s="20" t="str">
        <f>IF('יעדים משרדיים ותקשובים'!$I$9="","",'יעדים משרדיים ותקשובים'!$I$9)</f>
        <v>pmo</v>
      </c>
      <c r="C877" s="26">
        <f>ROWS($C$7:$C876)</f>
        <v>870</v>
      </c>
      <c r="D877" s="26" t="str">
        <f>IF(E877="","",INDEX('פעילויות המשרד'!$D$8:$D$150,MATCH(E877,'פעילויות המשרד'!$E$8:$E$150,0)))</f>
        <v/>
      </c>
      <c r="E877" s="17"/>
      <c r="F877" s="26" t="str">
        <f>IF(G877="","",COUNTIFS($D$8:$D877,$D877))</f>
        <v/>
      </c>
      <c r="G877" s="344" t="str">
        <f>IF(OR($E877="",$H877=""),"",IFERROR(CONCATENATE($D877,".",COUNTIFS($D$8:$D877,$D877)),"טעות בהזנה"))</f>
        <v/>
      </c>
      <c r="H877" s="99"/>
      <c r="I877" s="275" t="str">
        <f>IF($E877="","",IF($D877="","",INDEX('פעילויות המשרד'!G:G,MATCH($D877,'פעילויות המשרד'!$D:$D,0))))</f>
        <v/>
      </c>
      <c r="J877" s="275" t="str">
        <f>IF($E877="","",IF($D877="","",INDEX('פעילויות המשרד'!H:H,MATCH($D877,'פעילויות המשרד'!$D:$D,0))))</f>
        <v/>
      </c>
      <c r="K877" s="275" t="str">
        <f>IF($E877="","",IF($D877="","",INDEX('פעילויות המשרד'!K:K,MATCH($D877,'פעילויות המשרד'!$D:$D,0))))</f>
        <v/>
      </c>
      <c r="L877" s="275" t="str">
        <f>IF($E877="","",IF($D877="","",INDEX('פעילויות המשרד'!L:L,MATCH($D877,'פעילויות המשרד'!$D:$D,0))))</f>
        <v/>
      </c>
      <c r="M877" s="275" t="str">
        <f>IF($E877="","",IF($D877="","",INDEX('פעילויות המשרד'!X:X,MATCH($D877,'פעילויות המשרד'!$D:$D,0))))</f>
        <v/>
      </c>
      <c r="N877" s="102"/>
      <c r="O877" s="102"/>
      <c r="P877" s="100"/>
      <c r="Q877" s="100"/>
      <c r="R877" s="98"/>
      <c r="S877" s="101"/>
      <c r="T877" s="99"/>
      <c r="U877" s="103"/>
      <c r="V877" s="99"/>
      <c r="W877" s="103"/>
      <c r="X877" s="99"/>
      <c r="Y877" s="103"/>
      <c r="Z877" s="99"/>
      <c r="AA877" s="103"/>
      <c r="AB877" s="99"/>
      <c r="AC877" s="103"/>
      <c r="AD877" s="121" t="str">
        <f t="shared" si="53"/>
        <v/>
      </c>
      <c r="AE877" s="17"/>
      <c r="AI877" s="26">
        <f>ROWS($AI$7:$AI876)</f>
        <v>870</v>
      </c>
      <c r="AJ877" s="85" t="str">
        <f>IF(OR($T877="",$G877=""),"",MAX($AJ$7:$AN876)+1)</f>
        <v/>
      </c>
      <c r="AK877" s="85" t="str">
        <f>IF(OR(V877="",$G877=""),"",MAX($AJ$7:$AN876,$AJ877:AJ877)+1)</f>
        <v/>
      </c>
      <c r="AL877" s="85" t="str">
        <f>IF(OR(X877="",$G877=""),"",MAX($AJ$7:$AN876,$AJ877:AK877)+1)</f>
        <v/>
      </c>
      <c r="AM877" s="85" t="str">
        <f>IF(OR(Z877="",$G877=""),"",MAX($AJ$7:$AN876,$AJ877:AL877)+1)</f>
        <v/>
      </c>
      <c r="AN877" s="85" t="str">
        <f>IF(OR(AB877="",$G877=""),"",MAX($AJ$7:$AN876,$AJ877:AM877)+1)</f>
        <v/>
      </c>
      <c r="AP877" s="85" t="str">
        <f>IF($G877="","",MAX($AP$7:$AP876)+1)</f>
        <v/>
      </c>
      <c r="AQ877" s="85" t="str">
        <f>IF($G877="","",IF($Q877="","",RANK($Q877,$Q$8:$Q$1000,1)+COUNTIFS($Q$8:$Q877,$Q877)-1))</f>
        <v/>
      </c>
      <c r="AR877" s="85" t="str">
        <f>IF($G877="","",IF($AW877="","",RANK($AW877,$AW$8:$AW$1000,1)+COUNTIFS($AW$8:$AW877,$AW877)-1))</f>
        <v/>
      </c>
      <c r="AS877" s="85" t="str">
        <f>IF($G877="","",IF($AX877="","",RANK($AX877,$AX$8:$AX$1000,1)+COUNTIFS($AX$8:$AX877,$AX877)-1))</f>
        <v/>
      </c>
      <c r="AU877" s="85" t="str">
        <f t="shared" si="54"/>
        <v/>
      </c>
      <c r="AW877" s="209" t="str">
        <f t="shared" ca="1" si="56"/>
        <v/>
      </c>
      <c r="AX877" s="209" t="str">
        <f t="shared" ca="1" si="55"/>
        <v/>
      </c>
    </row>
    <row r="878" spans="1:50">
      <c r="A878" s="20" t="str">
        <f>IF('יעדים משרדיים ותקשובים'!$E$7="","",'יעדים משרדיים ותקשובים'!$E$7)</f>
        <v>משרד ראש הממשלה</v>
      </c>
      <c r="B878" s="20" t="str">
        <f>IF('יעדים משרדיים ותקשובים'!$I$9="","",'יעדים משרדיים ותקשובים'!$I$9)</f>
        <v>pmo</v>
      </c>
      <c r="C878" s="26">
        <f>ROWS($C$7:$C877)</f>
        <v>871</v>
      </c>
      <c r="D878" s="26" t="str">
        <f>IF(E878="","",INDEX('פעילויות המשרד'!$D$8:$D$150,MATCH(E878,'פעילויות המשרד'!$E$8:$E$150,0)))</f>
        <v/>
      </c>
      <c r="E878" s="17"/>
      <c r="F878" s="26" t="str">
        <f>IF(G878="","",COUNTIFS($D$8:$D878,$D878))</f>
        <v/>
      </c>
      <c r="G878" s="344" t="str">
        <f>IF(OR($E878="",$H878=""),"",IFERROR(CONCATENATE($D878,".",COUNTIFS($D$8:$D878,$D878)),"טעות בהזנה"))</f>
        <v/>
      </c>
      <c r="H878" s="99"/>
      <c r="I878" s="275" t="str">
        <f>IF($E878="","",IF($D878="","",INDEX('פעילויות המשרד'!G:G,MATCH($D878,'פעילויות המשרד'!$D:$D,0))))</f>
        <v/>
      </c>
      <c r="J878" s="275" t="str">
        <f>IF($E878="","",IF($D878="","",INDEX('פעילויות המשרד'!H:H,MATCH($D878,'פעילויות המשרד'!$D:$D,0))))</f>
        <v/>
      </c>
      <c r="K878" s="275" t="str">
        <f>IF($E878="","",IF($D878="","",INDEX('פעילויות המשרד'!K:K,MATCH($D878,'פעילויות המשרד'!$D:$D,0))))</f>
        <v/>
      </c>
      <c r="L878" s="275" t="str">
        <f>IF($E878="","",IF($D878="","",INDEX('פעילויות המשרד'!L:L,MATCH($D878,'פעילויות המשרד'!$D:$D,0))))</f>
        <v/>
      </c>
      <c r="M878" s="275" t="str">
        <f>IF($E878="","",IF($D878="","",INDEX('פעילויות המשרד'!X:X,MATCH($D878,'פעילויות המשרד'!$D:$D,0))))</f>
        <v/>
      </c>
      <c r="N878" s="99"/>
      <c r="O878" s="99"/>
      <c r="P878" s="100"/>
      <c r="Q878" s="100"/>
      <c r="R878" s="98"/>
      <c r="S878" s="101"/>
      <c r="T878" s="99"/>
      <c r="U878" s="103"/>
      <c r="V878" s="99"/>
      <c r="W878" s="103"/>
      <c r="X878" s="99"/>
      <c r="Y878" s="103"/>
      <c r="Z878" s="99"/>
      <c r="AA878" s="103"/>
      <c r="AB878" s="99"/>
      <c r="AC878" s="103"/>
      <c r="AD878" s="121" t="str">
        <f t="shared" si="53"/>
        <v/>
      </c>
      <c r="AE878" s="92"/>
      <c r="AI878" s="26">
        <f>ROWS($AI$7:$AI877)</f>
        <v>871</v>
      </c>
      <c r="AJ878" s="85" t="str">
        <f>IF(OR($T878="",$G878=""),"",MAX($AJ$7:$AN877)+1)</f>
        <v/>
      </c>
      <c r="AK878" s="85" t="str">
        <f>IF(OR(V878="",$G878=""),"",MAX($AJ$7:$AN877,$AJ878:AJ878)+1)</f>
        <v/>
      </c>
      <c r="AL878" s="85" t="str">
        <f>IF(OR(X878="",$G878=""),"",MAX($AJ$7:$AN877,$AJ878:AK878)+1)</f>
        <v/>
      </c>
      <c r="AM878" s="85" t="str">
        <f>IF(OR(Z878="",$G878=""),"",MAX($AJ$7:$AN877,$AJ878:AL878)+1)</f>
        <v/>
      </c>
      <c r="AN878" s="85" t="str">
        <f>IF(OR(AB878="",$G878=""),"",MAX($AJ$7:$AN877,$AJ878:AM878)+1)</f>
        <v/>
      </c>
      <c r="AP878" s="85" t="str">
        <f>IF($G878="","",MAX($AP$7:$AP877)+1)</f>
        <v/>
      </c>
      <c r="AQ878" s="85" t="str">
        <f>IF($G878="","",IF($Q878="","",RANK($Q878,$Q$8:$Q$1000,1)+COUNTIFS($Q$8:$Q878,$Q878)-1))</f>
        <v/>
      </c>
      <c r="AR878" s="85" t="str">
        <f>IF($G878="","",IF($AW878="","",RANK($AW878,$AW$8:$AW$1000,1)+COUNTIFS($AW$8:$AW878,$AW878)-1))</f>
        <v/>
      </c>
      <c r="AS878" s="85" t="str">
        <f>IF($G878="","",IF($AX878="","",RANK($AX878,$AX$8:$AX$1000,1)+COUNTIFS($AX$8:$AX878,$AX878)-1))</f>
        <v/>
      </c>
      <c r="AU878" s="85" t="str">
        <f t="shared" si="54"/>
        <v/>
      </c>
      <c r="AW878" s="209" t="str">
        <f ca="1">IF($G878="","",IF($Q878="","",IF(AND($S878&lt;1,$Q878&lt;TODAY()),$Q878,"")))</f>
        <v/>
      </c>
      <c r="AX878" s="209" t="str">
        <f t="shared" ca="1" si="55"/>
        <v/>
      </c>
    </row>
    <row r="879" spans="1:50">
      <c r="A879" s="20" t="str">
        <f>IF('יעדים משרדיים ותקשובים'!$E$7="","",'יעדים משרדיים ותקשובים'!$E$7)</f>
        <v>משרד ראש הממשלה</v>
      </c>
      <c r="B879" s="20" t="str">
        <f>IF('יעדים משרדיים ותקשובים'!$I$9="","",'יעדים משרדיים ותקשובים'!$I$9)</f>
        <v>pmo</v>
      </c>
      <c r="C879" s="26">
        <f>ROWS($C$7:$C878)</f>
        <v>872</v>
      </c>
      <c r="D879" s="26" t="str">
        <f>IF(E879="","",INDEX('פעילויות המשרד'!$D$8:$D$150,MATCH(E879,'פעילויות המשרד'!$E$8:$E$150,0)))</f>
        <v/>
      </c>
      <c r="E879" s="17"/>
      <c r="F879" s="26" t="str">
        <f>IF(G879="","",COUNTIFS($D$8:$D879,$D879))</f>
        <v/>
      </c>
      <c r="G879" s="344" t="str">
        <f>IF(OR($E879="",$H879=""),"",IFERROR(CONCATENATE($D879,".",COUNTIFS($D$8:$D879,$D879)),"טעות בהזנה"))</f>
        <v/>
      </c>
      <c r="H879" s="99"/>
      <c r="I879" s="275" t="str">
        <f>IF($E879="","",IF($D879="","",INDEX('פעילויות המשרד'!G:G,MATCH($D879,'פעילויות המשרד'!$D:$D,0))))</f>
        <v/>
      </c>
      <c r="J879" s="275" t="str">
        <f>IF($E879="","",IF($D879="","",INDEX('פעילויות המשרד'!H:H,MATCH($D879,'פעילויות המשרד'!$D:$D,0))))</f>
        <v/>
      </c>
      <c r="K879" s="275" t="str">
        <f>IF($E879="","",IF($D879="","",INDEX('פעילויות המשרד'!K:K,MATCH($D879,'פעילויות המשרד'!$D:$D,0))))</f>
        <v/>
      </c>
      <c r="L879" s="275" t="str">
        <f>IF($E879="","",IF($D879="","",INDEX('פעילויות המשרד'!L:L,MATCH($D879,'פעילויות המשרד'!$D:$D,0))))</f>
        <v/>
      </c>
      <c r="M879" s="275" t="str">
        <f>IF($E879="","",IF($D879="","",INDEX('פעילויות המשרד'!X:X,MATCH($D879,'פעילויות המשרד'!$D:$D,0))))</f>
        <v/>
      </c>
      <c r="N879" s="99"/>
      <c r="O879" s="99"/>
      <c r="P879" s="100"/>
      <c r="Q879" s="100"/>
      <c r="R879" s="98"/>
      <c r="S879" s="101"/>
      <c r="T879" s="99"/>
      <c r="U879" s="103"/>
      <c r="V879" s="99"/>
      <c r="W879" s="103"/>
      <c r="X879" s="99"/>
      <c r="Y879" s="103"/>
      <c r="Z879" s="99"/>
      <c r="AA879" s="103"/>
      <c r="AB879" s="99"/>
      <c r="AC879" s="103"/>
      <c r="AD879" s="121" t="str">
        <f t="shared" si="53"/>
        <v/>
      </c>
      <c r="AE879" s="92"/>
      <c r="AI879" s="26">
        <f>ROWS($AI$7:$AI878)</f>
        <v>872</v>
      </c>
      <c r="AJ879" s="85" t="str">
        <f>IF(OR($T879="",$G879=""),"",MAX($AJ$7:$AN878)+1)</f>
        <v/>
      </c>
      <c r="AK879" s="85" t="str">
        <f>IF(OR(V879="",$G879=""),"",MAX($AJ$7:$AN878,$AJ879:AJ879)+1)</f>
        <v/>
      </c>
      <c r="AL879" s="85" t="str">
        <f>IF(OR(X879="",$G879=""),"",MAX($AJ$7:$AN878,$AJ879:AK879)+1)</f>
        <v/>
      </c>
      <c r="AM879" s="85" t="str">
        <f>IF(OR(Z879="",$G879=""),"",MAX($AJ$7:$AN878,$AJ879:AL879)+1)</f>
        <v/>
      </c>
      <c r="AN879" s="85" t="str">
        <f>IF(OR(AB879="",$G879=""),"",MAX($AJ$7:$AN878,$AJ879:AM879)+1)</f>
        <v/>
      </c>
      <c r="AP879" s="85" t="str">
        <f>IF($G879="","",MAX($AP$7:$AP878)+1)</f>
        <v/>
      </c>
      <c r="AQ879" s="85" t="str">
        <f>IF($G879="","",IF($Q879="","",RANK($Q879,$Q$8:$Q$1000,1)+COUNTIFS($Q$8:$Q879,$Q879)-1))</f>
        <v/>
      </c>
      <c r="AR879" s="85" t="str">
        <f>IF($G879="","",IF($AW879="","",RANK($AW879,$AW$8:$AW$1000,1)+COUNTIFS($AW$8:$AW879,$AW879)-1))</f>
        <v/>
      </c>
      <c r="AS879" s="85" t="str">
        <f>IF($G879="","",IF($AX879="","",RANK($AX879,$AX$8:$AX$1000,1)+COUNTIFS($AX$8:$AX879,$AX879)-1))</f>
        <v/>
      </c>
      <c r="AU879" s="85" t="str">
        <f t="shared" si="54"/>
        <v/>
      </c>
      <c r="AW879" s="209" t="str">
        <f ca="1">IF($G879="","",IF($Q879="","",IF(AND($S879&lt;1,$Q879&lt;TODAY()),$Q879,"")))</f>
        <v/>
      </c>
      <c r="AX879" s="209" t="str">
        <f t="shared" ca="1" si="55"/>
        <v/>
      </c>
    </row>
    <row r="880" spans="1:50">
      <c r="A880" s="20" t="str">
        <f>IF('יעדים משרדיים ותקשובים'!$E$7="","",'יעדים משרדיים ותקשובים'!$E$7)</f>
        <v>משרד ראש הממשלה</v>
      </c>
      <c r="B880" s="20" t="str">
        <f>IF('יעדים משרדיים ותקשובים'!$I$9="","",'יעדים משרדיים ותקשובים'!$I$9)</f>
        <v>pmo</v>
      </c>
      <c r="C880" s="26">
        <f>ROWS($C$7:$C879)</f>
        <v>873</v>
      </c>
      <c r="D880" s="26" t="str">
        <f>IF(E880="","",INDEX('פעילויות המשרד'!$D$8:$D$150,MATCH(E880,'פעילויות המשרד'!$E$8:$E$150,0)))</f>
        <v/>
      </c>
      <c r="E880" s="17"/>
      <c r="F880" s="26" t="str">
        <f>IF(G880="","",COUNTIFS($D$8:$D880,$D880))</f>
        <v/>
      </c>
      <c r="G880" s="344" t="str">
        <f>IF(OR($E880="",$H880=""),"",IFERROR(CONCATENATE($D880,".",COUNTIFS($D$8:$D880,$D880)),"טעות בהזנה"))</f>
        <v/>
      </c>
      <c r="H880" s="99"/>
      <c r="I880" s="275" t="str">
        <f>IF($E880="","",IF($D880="","",INDEX('פעילויות המשרד'!G:G,MATCH($D880,'פעילויות המשרד'!$D:$D,0))))</f>
        <v/>
      </c>
      <c r="J880" s="275" t="str">
        <f>IF($E880="","",IF($D880="","",INDEX('פעילויות המשרד'!H:H,MATCH($D880,'פעילויות המשרד'!$D:$D,0))))</f>
        <v/>
      </c>
      <c r="K880" s="275" t="str">
        <f>IF($E880="","",IF($D880="","",INDEX('פעילויות המשרד'!K:K,MATCH($D880,'פעילויות המשרד'!$D:$D,0))))</f>
        <v/>
      </c>
      <c r="L880" s="275" t="str">
        <f>IF($E880="","",IF($D880="","",INDEX('פעילויות המשרד'!L:L,MATCH($D880,'פעילויות המשרד'!$D:$D,0))))</f>
        <v/>
      </c>
      <c r="M880" s="275" t="str">
        <f>IF($E880="","",IF($D880="","",INDEX('פעילויות המשרד'!X:X,MATCH($D880,'פעילויות המשרד'!$D:$D,0))))</f>
        <v/>
      </c>
      <c r="N880" s="99"/>
      <c r="O880" s="99"/>
      <c r="P880" s="100"/>
      <c r="Q880" s="100"/>
      <c r="R880" s="98"/>
      <c r="S880" s="101"/>
      <c r="T880" s="99"/>
      <c r="U880" s="103"/>
      <c r="V880" s="99"/>
      <c r="W880" s="103"/>
      <c r="X880" s="99"/>
      <c r="Y880" s="103"/>
      <c r="Z880" s="99"/>
      <c r="AA880" s="103"/>
      <c r="AB880" s="99"/>
      <c r="AC880" s="103"/>
      <c r="AD880" s="121" t="str">
        <f t="shared" si="53"/>
        <v/>
      </c>
      <c r="AE880" s="92"/>
      <c r="AI880" s="26">
        <f>ROWS($AI$7:$AI879)</f>
        <v>873</v>
      </c>
      <c r="AJ880" s="85" t="str">
        <f>IF(OR($T880="",$G880=""),"",MAX($AJ$7:$AN879)+1)</f>
        <v/>
      </c>
      <c r="AK880" s="85" t="str">
        <f>IF(OR(V880="",$G880=""),"",MAX($AJ$7:$AN879,$AJ880:AJ880)+1)</f>
        <v/>
      </c>
      <c r="AL880" s="85" t="str">
        <f>IF(OR(X880="",$G880=""),"",MAX($AJ$7:$AN879,$AJ880:AK880)+1)</f>
        <v/>
      </c>
      <c r="AM880" s="85" t="str">
        <f>IF(OR(Z880="",$G880=""),"",MAX($AJ$7:$AN879,$AJ880:AL880)+1)</f>
        <v/>
      </c>
      <c r="AN880" s="85" t="str">
        <f>IF(OR(AB880="",$G880=""),"",MAX($AJ$7:$AN879,$AJ880:AM880)+1)</f>
        <v/>
      </c>
      <c r="AP880" s="85" t="str">
        <f>IF($G880="","",MAX($AP$7:$AP879)+1)</f>
        <v/>
      </c>
      <c r="AQ880" s="85" t="str">
        <f>IF($G880="","",IF($Q880="","",RANK($Q880,$Q$8:$Q$1000,1)+COUNTIFS($Q$8:$Q880,$Q880)-1))</f>
        <v/>
      </c>
      <c r="AR880" s="85" t="str">
        <f>IF($G880="","",IF($AW880="","",RANK($AW880,$AW$8:$AW$1000,1)+COUNTIFS($AW$8:$AW880,$AW880)-1))</f>
        <v/>
      </c>
      <c r="AS880" s="85" t="str">
        <f>IF($G880="","",IF($AX880="","",RANK($AX880,$AX$8:$AX$1000,1)+COUNTIFS($AX$8:$AX880,$AX880)-1))</f>
        <v/>
      </c>
      <c r="AU880" s="85" t="str">
        <f t="shared" si="54"/>
        <v/>
      </c>
      <c r="AW880" s="209" t="str">
        <f ca="1">IF($G880="","",IF($Q880="","",IF(AND($S880&lt;1,$Q880&lt;TODAY()),$Q880,"")))</f>
        <v/>
      </c>
      <c r="AX880" s="209" t="str">
        <f t="shared" ca="1" si="55"/>
        <v/>
      </c>
    </row>
    <row r="881" spans="1:50">
      <c r="A881" s="20" t="str">
        <f>IF('יעדים משרדיים ותקשובים'!$E$7="","",'יעדים משרדיים ותקשובים'!$E$7)</f>
        <v>משרד ראש הממשלה</v>
      </c>
      <c r="B881" s="20" t="str">
        <f>IF('יעדים משרדיים ותקשובים'!$I$9="","",'יעדים משרדיים ותקשובים'!$I$9)</f>
        <v>pmo</v>
      </c>
      <c r="C881" s="26">
        <f>ROWS($C$7:$C880)</f>
        <v>874</v>
      </c>
      <c r="D881" s="26" t="str">
        <f>IF(E881="","",INDEX('פעילויות המשרד'!$D$8:$D$150,MATCH(E881,'פעילויות המשרד'!$E$8:$E$150,0)))</f>
        <v/>
      </c>
      <c r="E881" s="17"/>
      <c r="F881" s="26" t="str">
        <f>IF(G881="","",COUNTIFS($D$8:$D881,$D881))</f>
        <v/>
      </c>
      <c r="G881" s="344" t="str">
        <f>IF(OR($E881="",$H881=""),"",IFERROR(CONCATENATE($D881,".",COUNTIFS($D$8:$D881,$D881)),"טעות בהזנה"))</f>
        <v/>
      </c>
      <c r="H881" s="99"/>
      <c r="I881" s="275" t="str">
        <f>IF($E881="","",IF($D881="","",INDEX('פעילויות המשרד'!G:G,MATCH($D881,'פעילויות המשרד'!$D:$D,0))))</f>
        <v/>
      </c>
      <c r="J881" s="275" t="str">
        <f>IF($E881="","",IF($D881="","",INDEX('פעילויות המשרד'!H:H,MATCH($D881,'פעילויות המשרד'!$D:$D,0))))</f>
        <v/>
      </c>
      <c r="K881" s="275" t="str">
        <f>IF($E881="","",IF($D881="","",INDEX('פעילויות המשרד'!K:K,MATCH($D881,'פעילויות המשרד'!$D:$D,0))))</f>
        <v/>
      </c>
      <c r="L881" s="275" t="str">
        <f>IF($E881="","",IF($D881="","",INDEX('פעילויות המשרד'!L:L,MATCH($D881,'פעילויות המשרד'!$D:$D,0))))</f>
        <v/>
      </c>
      <c r="M881" s="275" t="str">
        <f>IF($E881="","",IF($D881="","",INDEX('פעילויות המשרד'!X:X,MATCH($D881,'פעילויות המשרד'!$D:$D,0))))</f>
        <v/>
      </c>
      <c r="N881" s="102"/>
      <c r="O881" s="102"/>
      <c r="P881" s="100"/>
      <c r="Q881" s="100"/>
      <c r="R881" s="98"/>
      <c r="S881" s="101"/>
      <c r="T881" s="99"/>
      <c r="U881" s="103"/>
      <c r="V881" s="99"/>
      <c r="W881" s="103"/>
      <c r="X881" s="99"/>
      <c r="Y881" s="103"/>
      <c r="Z881" s="99"/>
      <c r="AA881" s="103"/>
      <c r="AB881" s="99"/>
      <c r="AC881" s="103"/>
      <c r="AD881" s="121" t="str">
        <f t="shared" si="53"/>
        <v/>
      </c>
      <c r="AE881" s="17"/>
      <c r="AI881" s="26">
        <f>ROWS($AI$7:$AI880)</f>
        <v>874</v>
      </c>
      <c r="AJ881" s="85" t="str">
        <f>IF(OR($T881="",$G881=""),"",MAX($AJ$7:$AN880)+1)</f>
        <v/>
      </c>
      <c r="AK881" s="85" t="str">
        <f>IF(OR(V881="",$G881=""),"",MAX($AJ$7:$AN880,$AJ881:AJ881)+1)</f>
        <v/>
      </c>
      <c r="AL881" s="85" t="str">
        <f>IF(OR(X881="",$G881=""),"",MAX($AJ$7:$AN880,$AJ881:AK881)+1)</f>
        <v/>
      </c>
      <c r="AM881" s="85" t="str">
        <f>IF(OR(Z881="",$G881=""),"",MAX($AJ$7:$AN880,$AJ881:AL881)+1)</f>
        <v/>
      </c>
      <c r="AN881" s="85" t="str">
        <f>IF(OR(AB881="",$G881=""),"",MAX($AJ$7:$AN880,$AJ881:AM881)+1)</f>
        <v/>
      </c>
      <c r="AP881" s="85" t="str">
        <f>IF($G881="","",MAX($AP$7:$AP880)+1)</f>
        <v/>
      </c>
      <c r="AQ881" s="85" t="str">
        <f>IF($G881="","",IF($Q881="","",RANK($Q881,$Q$8:$Q$1000,1)+COUNTIFS($Q$8:$Q881,$Q881)-1))</f>
        <v/>
      </c>
      <c r="AR881" s="85" t="str">
        <f>IF($G881="","",IF($AW881="","",RANK($AW881,$AW$8:$AW$1000,1)+COUNTIFS($AW$8:$AW881,$AW881)-1))</f>
        <v/>
      </c>
      <c r="AS881" s="85" t="str">
        <f>IF($G881="","",IF($AX881="","",RANK($AX881,$AX$8:$AX$1000,1)+COUNTIFS($AX$8:$AX881,$AX881)-1))</f>
        <v/>
      </c>
      <c r="AU881" s="85" t="str">
        <f t="shared" si="54"/>
        <v/>
      </c>
      <c r="AW881" s="209" t="str">
        <f ca="1">IF($G881="","",IF($Q881="","",IF(AND($S881&lt;1,$Q881&lt;TODAY()),$Q881,"")))</f>
        <v/>
      </c>
      <c r="AX881" s="209" t="str">
        <f t="shared" ca="1" si="55"/>
        <v/>
      </c>
    </row>
    <row r="882" spans="1:50">
      <c r="A882" s="20" t="str">
        <f>IF('יעדים משרדיים ותקשובים'!$E$7="","",'יעדים משרדיים ותקשובים'!$E$7)</f>
        <v>משרד ראש הממשלה</v>
      </c>
      <c r="B882" s="20" t="str">
        <f>IF('יעדים משרדיים ותקשובים'!$I$9="","",'יעדים משרדיים ותקשובים'!$I$9)</f>
        <v>pmo</v>
      </c>
      <c r="C882" s="26">
        <f>ROWS($C$7:$C881)</f>
        <v>875</v>
      </c>
      <c r="D882" s="26" t="str">
        <f>IF(E882="","",INDEX('פעילויות המשרד'!$D$8:$D$150,MATCH(E882,'פעילויות המשרד'!$E$8:$E$150,0)))</f>
        <v/>
      </c>
      <c r="E882" s="17"/>
      <c r="F882" s="26" t="str">
        <f>IF(G882="","",COUNTIFS($D$8:$D882,$D882))</f>
        <v/>
      </c>
      <c r="G882" s="344" t="str">
        <f>IF(OR($E882="",$H882=""),"",IFERROR(CONCATENATE($D882,".",COUNTIFS($D$8:$D882,$D882)),"טעות בהזנה"))</f>
        <v/>
      </c>
      <c r="H882" s="99"/>
      <c r="I882" s="275" t="str">
        <f>IF($E882="","",IF($D882="","",INDEX('פעילויות המשרד'!G:G,MATCH($D882,'פעילויות המשרד'!$D:$D,0))))</f>
        <v/>
      </c>
      <c r="J882" s="275" t="str">
        <f>IF($E882="","",IF($D882="","",INDEX('פעילויות המשרד'!H:H,MATCH($D882,'פעילויות המשרד'!$D:$D,0))))</f>
        <v/>
      </c>
      <c r="K882" s="275" t="str">
        <f>IF($E882="","",IF($D882="","",INDEX('פעילויות המשרד'!K:K,MATCH($D882,'פעילויות המשרד'!$D:$D,0))))</f>
        <v/>
      </c>
      <c r="L882" s="275" t="str">
        <f>IF($E882="","",IF($D882="","",INDEX('פעילויות המשרד'!L:L,MATCH($D882,'פעילויות המשרד'!$D:$D,0))))</f>
        <v/>
      </c>
      <c r="M882" s="275" t="str">
        <f>IF($E882="","",IF($D882="","",INDEX('פעילויות המשרד'!X:X,MATCH($D882,'פעילויות המשרד'!$D:$D,0))))</f>
        <v/>
      </c>
      <c r="N882" s="102"/>
      <c r="O882" s="102"/>
      <c r="P882" s="100"/>
      <c r="Q882" s="100"/>
      <c r="R882" s="98"/>
      <c r="S882" s="101"/>
      <c r="T882" s="99"/>
      <c r="U882" s="103"/>
      <c r="V882" s="99"/>
      <c r="W882" s="103"/>
      <c r="X882" s="99"/>
      <c r="Y882" s="103"/>
      <c r="Z882" s="99"/>
      <c r="AA882" s="103"/>
      <c r="AB882" s="99"/>
      <c r="AC882" s="103"/>
      <c r="AD882" s="121" t="str">
        <f t="shared" si="53"/>
        <v/>
      </c>
      <c r="AE882" s="17"/>
      <c r="AI882" s="26">
        <f>ROWS($AI$7:$AI881)</f>
        <v>875</v>
      </c>
      <c r="AJ882" s="85" t="str">
        <f>IF(OR($T882="",$G882=""),"",MAX($AJ$7:$AN881)+1)</f>
        <v/>
      </c>
      <c r="AK882" s="85" t="str">
        <f>IF(OR(V882="",$G882=""),"",MAX($AJ$7:$AN881,$AJ882:AJ882)+1)</f>
        <v/>
      </c>
      <c r="AL882" s="85" t="str">
        <f>IF(OR(X882="",$G882=""),"",MAX($AJ$7:$AN881,$AJ882:AK882)+1)</f>
        <v/>
      </c>
      <c r="AM882" s="85" t="str">
        <f>IF(OR(Z882="",$G882=""),"",MAX($AJ$7:$AN881,$AJ882:AL882)+1)</f>
        <v/>
      </c>
      <c r="AN882" s="85" t="str">
        <f>IF(OR(AB882="",$G882=""),"",MAX($AJ$7:$AN881,$AJ882:AM882)+1)</f>
        <v/>
      </c>
      <c r="AP882" s="85" t="str">
        <f>IF($G882="","",MAX($AP$7:$AP881)+1)</f>
        <v/>
      </c>
      <c r="AQ882" s="85" t="str">
        <f>IF($G882="","",IF($Q882="","",RANK($Q882,$Q$8:$Q$1000,1)+COUNTIFS($Q$8:$Q882,$Q882)-1))</f>
        <v/>
      </c>
      <c r="AR882" s="85" t="str">
        <f>IF($G882="","",IF($AW882="","",RANK($AW882,$AW$8:$AW$1000,1)+COUNTIFS($AW$8:$AW882,$AW882)-1))</f>
        <v/>
      </c>
      <c r="AS882" s="85" t="str">
        <f>IF($G882="","",IF($AX882="","",RANK($AX882,$AX$8:$AX$1000,1)+COUNTIFS($AX$8:$AX882,$AX882)-1))</f>
        <v/>
      </c>
      <c r="AU882" s="85" t="str">
        <f t="shared" si="54"/>
        <v/>
      </c>
      <c r="AW882" s="209" t="str">
        <f ca="1">IF($G882="","",IF($Q882="","",IF(AND($S882&lt;1,$Q882&lt;TODAY()),$Q882,"")))</f>
        <v/>
      </c>
      <c r="AX882" s="209" t="str">
        <f t="shared" ca="1" si="55"/>
        <v/>
      </c>
    </row>
    <row r="883" spans="1:50">
      <c r="A883" s="20" t="str">
        <f>IF('יעדים משרדיים ותקשובים'!$E$7="","",'יעדים משרדיים ותקשובים'!$E$7)</f>
        <v>משרד ראש הממשלה</v>
      </c>
      <c r="B883" s="20" t="str">
        <f>IF('יעדים משרדיים ותקשובים'!$I$9="","",'יעדים משרדיים ותקשובים'!$I$9)</f>
        <v>pmo</v>
      </c>
      <c r="C883" s="26">
        <f>ROWS($C$7:$C882)</f>
        <v>876</v>
      </c>
      <c r="D883" s="26" t="str">
        <f>IF(E883="","",INDEX('פעילויות המשרד'!$D$8:$D$150,MATCH(E883,'פעילויות המשרד'!$E$8:$E$150,0)))</f>
        <v/>
      </c>
      <c r="E883" s="17"/>
      <c r="F883" s="26" t="str">
        <f>IF(G883="","",COUNTIFS($D$8:$D883,$D883))</f>
        <v/>
      </c>
      <c r="G883" s="344" t="str">
        <f>IF(OR($E883="",$H883=""),"",IFERROR(CONCATENATE($D883,".",COUNTIFS($D$8:$D883,$D883)),"טעות בהזנה"))</f>
        <v/>
      </c>
      <c r="H883" s="99"/>
      <c r="I883" s="275" t="str">
        <f>IF($E883="","",IF($D883="","",INDEX('פעילויות המשרד'!G:G,MATCH($D883,'פעילויות המשרד'!$D:$D,0))))</f>
        <v/>
      </c>
      <c r="J883" s="275" t="str">
        <f>IF($E883="","",IF($D883="","",INDEX('פעילויות המשרד'!H:H,MATCH($D883,'פעילויות המשרד'!$D:$D,0))))</f>
        <v/>
      </c>
      <c r="K883" s="275" t="str">
        <f>IF($E883="","",IF($D883="","",INDEX('פעילויות המשרד'!K:K,MATCH($D883,'פעילויות המשרד'!$D:$D,0))))</f>
        <v/>
      </c>
      <c r="L883" s="275" t="str">
        <f>IF($E883="","",IF($D883="","",INDEX('פעילויות המשרד'!L:L,MATCH($D883,'פעילויות המשרד'!$D:$D,0))))</f>
        <v/>
      </c>
      <c r="M883" s="275" t="str">
        <f>IF($E883="","",IF($D883="","",INDEX('פעילויות המשרד'!X:X,MATCH($D883,'פעילויות המשרד'!$D:$D,0))))</f>
        <v/>
      </c>
      <c r="N883" s="102"/>
      <c r="O883" s="102"/>
      <c r="P883" s="100"/>
      <c r="Q883" s="100"/>
      <c r="R883" s="98"/>
      <c r="S883" s="101"/>
      <c r="T883" s="99"/>
      <c r="U883" s="103"/>
      <c r="V883" s="99"/>
      <c r="W883" s="103"/>
      <c r="X883" s="99"/>
      <c r="Y883" s="103"/>
      <c r="Z883" s="99"/>
      <c r="AA883" s="103"/>
      <c r="AB883" s="99"/>
      <c r="AC883" s="103"/>
      <c r="AD883" s="121" t="str">
        <f t="shared" si="53"/>
        <v/>
      </c>
      <c r="AE883" s="17"/>
      <c r="AI883" s="26">
        <f>ROWS($AI$7:$AI882)</f>
        <v>876</v>
      </c>
      <c r="AJ883" s="85" t="str">
        <f>IF(OR($T883="",$G883=""),"",MAX($AJ$7:$AN882)+1)</f>
        <v/>
      </c>
      <c r="AK883" s="85" t="str">
        <f>IF(OR(V883="",$G883=""),"",MAX($AJ$7:$AN882,$AJ883:AJ883)+1)</f>
        <v/>
      </c>
      <c r="AL883" s="85" t="str">
        <f>IF(OR(X883="",$G883=""),"",MAX($AJ$7:$AN882,$AJ883:AK883)+1)</f>
        <v/>
      </c>
      <c r="AM883" s="85" t="str">
        <f>IF(OR(Z883="",$G883=""),"",MAX($AJ$7:$AN882,$AJ883:AL883)+1)</f>
        <v/>
      </c>
      <c r="AN883" s="85" t="str">
        <f>IF(OR(AB883="",$G883=""),"",MAX($AJ$7:$AN882,$AJ883:AM883)+1)</f>
        <v/>
      </c>
      <c r="AP883" s="85" t="str">
        <f>IF($G883="","",MAX($AP$7:$AP882)+1)</f>
        <v/>
      </c>
      <c r="AQ883" s="85" t="str">
        <f>IF($G883="","",IF($Q883="","",RANK($Q883,$Q$8:$Q$1000,1)+COUNTIFS($Q$8:$Q883,$Q883)-1))</f>
        <v/>
      </c>
      <c r="AR883" s="85" t="str">
        <f>IF($G883="","",IF($AW883="","",RANK($AW883,$AW$8:$AW$1000,1)+COUNTIFS($AW$8:$AW883,$AW883)-1))</f>
        <v/>
      </c>
      <c r="AS883" s="85" t="str">
        <f>IF($G883="","",IF($AX883="","",RANK($AX883,$AX$8:$AX$1000,1)+COUNTIFS($AX$8:$AX883,$AX883)-1))</f>
        <v/>
      </c>
      <c r="AU883" s="85" t="str">
        <f t="shared" si="54"/>
        <v/>
      </c>
      <c r="AW883" s="209" t="str">
        <f t="shared" ca="1" si="56"/>
        <v/>
      </c>
      <c r="AX883" s="209" t="str">
        <f t="shared" ca="1" si="55"/>
        <v/>
      </c>
    </row>
    <row r="884" spans="1:50">
      <c r="A884" s="20" t="str">
        <f>IF('יעדים משרדיים ותקשובים'!$E$7="","",'יעדים משרדיים ותקשובים'!$E$7)</f>
        <v>משרד ראש הממשלה</v>
      </c>
      <c r="B884" s="20" t="str">
        <f>IF('יעדים משרדיים ותקשובים'!$I$9="","",'יעדים משרדיים ותקשובים'!$I$9)</f>
        <v>pmo</v>
      </c>
      <c r="C884" s="26">
        <f>ROWS($C$7:$C883)</f>
        <v>877</v>
      </c>
      <c r="D884" s="26" t="str">
        <f>IF(E884="","",INDEX('פעילויות המשרד'!$D$8:$D$150,MATCH(E884,'פעילויות המשרד'!$E$8:$E$150,0)))</f>
        <v/>
      </c>
      <c r="E884" s="17"/>
      <c r="F884" s="26" t="str">
        <f>IF(G884="","",COUNTIFS($D$8:$D884,$D884))</f>
        <v/>
      </c>
      <c r="G884" s="344" t="str">
        <f>IF(OR($E884="",$H884=""),"",IFERROR(CONCATENATE($D884,".",COUNTIFS($D$8:$D884,$D884)),"טעות בהזנה"))</f>
        <v/>
      </c>
      <c r="H884" s="99"/>
      <c r="I884" s="275" t="str">
        <f>IF($E884="","",IF($D884="","",INDEX('פעילויות המשרד'!G:G,MATCH($D884,'פעילויות המשרד'!$D:$D,0))))</f>
        <v/>
      </c>
      <c r="J884" s="275" t="str">
        <f>IF($E884="","",IF($D884="","",INDEX('פעילויות המשרד'!H:H,MATCH($D884,'פעילויות המשרד'!$D:$D,0))))</f>
        <v/>
      </c>
      <c r="K884" s="275" t="str">
        <f>IF($E884="","",IF($D884="","",INDEX('פעילויות המשרד'!K:K,MATCH($D884,'פעילויות המשרד'!$D:$D,0))))</f>
        <v/>
      </c>
      <c r="L884" s="275" t="str">
        <f>IF($E884="","",IF($D884="","",INDEX('פעילויות המשרד'!L:L,MATCH($D884,'פעילויות המשרד'!$D:$D,0))))</f>
        <v/>
      </c>
      <c r="M884" s="275" t="str">
        <f>IF($E884="","",IF($D884="","",INDEX('פעילויות המשרד'!X:X,MATCH($D884,'פעילויות המשרד'!$D:$D,0))))</f>
        <v/>
      </c>
      <c r="N884" s="102"/>
      <c r="O884" s="102"/>
      <c r="P884" s="100"/>
      <c r="Q884" s="100"/>
      <c r="R884" s="98"/>
      <c r="S884" s="101"/>
      <c r="T884" s="99"/>
      <c r="U884" s="103"/>
      <c r="V884" s="99"/>
      <c r="W884" s="103"/>
      <c r="X884" s="99"/>
      <c r="Y884" s="103"/>
      <c r="Z884" s="99"/>
      <c r="AA884" s="103"/>
      <c r="AB884" s="99"/>
      <c r="AC884" s="103"/>
      <c r="AD884" s="121" t="str">
        <f t="shared" si="53"/>
        <v/>
      </c>
      <c r="AE884" s="17"/>
      <c r="AI884" s="26">
        <f>ROWS($AI$7:$AI883)</f>
        <v>877</v>
      </c>
      <c r="AJ884" s="85" t="str">
        <f>IF(OR($T884="",$G884=""),"",MAX($AJ$7:$AN883)+1)</f>
        <v/>
      </c>
      <c r="AK884" s="85" t="str">
        <f>IF(OR(V884="",$G884=""),"",MAX($AJ$7:$AN883,$AJ884:AJ884)+1)</f>
        <v/>
      </c>
      <c r="AL884" s="85" t="str">
        <f>IF(OR(X884="",$G884=""),"",MAX($AJ$7:$AN883,$AJ884:AK884)+1)</f>
        <v/>
      </c>
      <c r="AM884" s="85" t="str">
        <f>IF(OR(Z884="",$G884=""),"",MAX($AJ$7:$AN883,$AJ884:AL884)+1)</f>
        <v/>
      </c>
      <c r="AN884" s="85" t="str">
        <f>IF(OR(AB884="",$G884=""),"",MAX($AJ$7:$AN883,$AJ884:AM884)+1)</f>
        <v/>
      </c>
      <c r="AP884" s="85" t="str">
        <f>IF($G884="","",MAX($AP$7:$AP883)+1)</f>
        <v/>
      </c>
      <c r="AQ884" s="85" t="str">
        <f>IF($G884="","",IF($Q884="","",RANK($Q884,$Q$8:$Q$1000,1)+COUNTIFS($Q$8:$Q884,$Q884)-1))</f>
        <v/>
      </c>
      <c r="AR884" s="85" t="str">
        <f>IF($G884="","",IF($AW884="","",RANK($AW884,$AW$8:$AW$1000,1)+COUNTIFS($AW$8:$AW884,$AW884)-1))</f>
        <v/>
      </c>
      <c r="AS884" s="85" t="str">
        <f>IF($G884="","",IF($AX884="","",RANK($AX884,$AX$8:$AX$1000,1)+COUNTIFS($AX$8:$AX884,$AX884)-1))</f>
        <v/>
      </c>
      <c r="AU884" s="85" t="str">
        <f t="shared" si="54"/>
        <v/>
      </c>
      <c r="AW884" s="209" t="str">
        <f t="shared" ca="1" si="56"/>
        <v/>
      </c>
      <c r="AX884" s="209" t="str">
        <f t="shared" ca="1" si="55"/>
        <v/>
      </c>
    </row>
    <row r="885" spans="1:50">
      <c r="A885" s="20" t="str">
        <f>IF('יעדים משרדיים ותקשובים'!$E$7="","",'יעדים משרדיים ותקשובים'!$E$7)</f>
        <v>משרד ראש הממשלה</v>
      </c>
      <c r="B885" s="20" t="str">
        <f>IF('יעדים משרדיים ותקשובים'!$I$9="","",'יעדים משרדיים ותקשובים'!$I$9)</f>
        <v>pmo</v>
      </c>
      <c r="C885" s="26">
        <f>ROWS($C$7:$C884)</f>
        <v>878</v>
      </c>
      <c r="D885" s="26" t="str">
        <f>IF(E885="","",INDEX('פעילויות המשרד'!$D$8:$D$150,MATCH(E885,'פעילויות המשרד'!$E$8:$E$150,0)))</f>
        <v/>
      </c>
      <c r="E885" s="17"/>
      <c r="F885" s="26" t="str">
        <f>IF(G885="","",COUNTIFS($D$8:$D885,$D885))</f>
        <v/>
      </c>
      <c r="G885" s="344" t="str">
        <f>IF(OR($E885="",$H885=""),"",IFERROR(CONCATENATE($D885,".",COUNTIFS($D$8:$D885,$D885)),"טעות בהזנה"))</f>
        <v/>
      </c>
      <c r="H885" s="99"/>
      <c r="I885" s="275" t="str">
        <f>IF($E885="","",IF($D885="","",INDEX('פעילויות המשרד'!G:G,MATCH($D885,'פעילויות המשרד'!$D:$D,0))))</f>
        <v/>
      </c>
      <c r="J885" s="275" t="str">
        <f>IF($E885="","",IF($D885="","",INDEX('פעילויות המשרד'!H:H,MATCH($D885,'פעילויות המשרד'!$D:$D,0))))</f>
        <v/>
      </c>
      <c r="K885" s="275" t="str">
        <f>IF($E885="","",IF($D885="","",INDEX('פעילויות המשרד'!K:K,MATCH($D885,'פעילויות המשרד'!$D:$D,0))))</f>
        <v/>
      </c>
      <c r="L885" s="275" t="str">
        <f>IF($E885="","",IF($D885="","",INDEX('פעילויות המשרד'!L:L,MATCH($D885,'פעילויות המשרד'!$D:$D,0))))</f>
        <v/>
      </c>
      <c r="M885" s="275" t="str">
        <f>IF($E885="","",IF($D885="","",INDEX('פעילויות המשרד'!X:X,MATCH($D885,'פעילויות המשרד'!$D:$D,0))))</f>
        <v/>
      </c>
      <c r="N885" s="102"/>
      <c r="O885" s="102"/>
      <c r="P885" s="100"/>
      <c r="Q885" s="100"/>
      <c r="R885" s="98"/>
      <c r="S885" s="101"/>
      <c r="T885" s="99"/>
      <c r="U885" s="103"/>
      <c r="V885" s="99"/>
      <c r="W885" s="103"/>
      <c r="X885" s="99"/>
      <c r="Y885" s="103"/>
      <c r="Z885" s="99"/>
      <c r="AA885" s="103"/>
      <c r="AB885" s="99"/>
      <c r="AC885" s="103"/>
      <c r="AD885" s="121" t="str">
        <f t="shared" si="53"/>
        <v/>
      </c>
      <c r="AE885" s="17"/>
      <c r="AI885" s="26">
        <f>ROWS($AI$7:$AI884)</f>
        <v>878</v>
      </c>
      <c r="AJ885" s="85" t="str">
        <f>IF(OR($T885="",$G885=""),"",MAX($AJ$7:$AN884)+1)</f>
        <v/>
      </c>
      <c r="AK885" s="85" t="str">
        <f>IF(OR(V885="",$G885=""),"",MAX($AJ$7:$AN884,$AJ885:AJ885)+1)</f>
        <v/>
      </c>
      <c r="AL885" s="85" t="str">
        <f>IF(OR(X885="",$G885=""),"",MAX($AJ$7:$AN884,$AJ885:AK885)+1)</f>
        <v/>
      </c>
      <c r="AM885" s="85" t="str">
        <f>IF(OR(Z885="",$G885=""),"",MAX($AJ$7:$AN884,$AJ885:AL885)+1)</f>
        <v/>
      </c>
      <c r="AN885" s="85" t="str">
        <f>IF(OR(AB885="",$G885=""),"",MAX($AJ$7:$AN884,$AJ885:AM885)+1)</f>
        <v/>
      </c>
      <c r="AP885" s="85" t="str">
        <f>IF($G885="","",MAX($AP$7:$AP884)+1)</f>
        <v/>
      </c>
      <c r="AQ885" s="85" t="str">
        <f>IF($G885="","",IF($Q885="","",RANK($Q885,$Q$8:$Q$1000,1)+COUNTIFS($Q$8:$Q885,$Q885)-1))</f>
        <v/>
      </c>
      <c r="AR885" s="85" t="str">
        <f>IF($G885="","",IF($AW885="","",RANK($AW885,$AW$8:$AW$1000,1)+COUNTIFS($AW$8:$AW885,$AW885)-1))</f>
        <v/>
      </c>
      <c r="AS885" s="85" t="str">
        <f>IF($G885="","",IF($AX885="","",RANK($AX885,$AX$8:$AX$1000,1)+COUNTIFS($AX$8:$AX885,$AX885)-1))</f>
        <v/>
      </c>
      <c r="AU885" s="85" t="str">
        <f t="shared" si="54"/>
        <v/>
      </c>
      <c r="AW885" s="209" t="str">
        <f t="shared" ca="1" si="56"/>
        <v/>
      </c>
      <c r="AX885" s="209" t="str">
        <f t="shared" ca="1" si="55"/>
        <v/>
      </c>
    </row>
    <row r="886" spans="1:50">
      <c r="A886" s="20" t="str">
        <f>IF('יעדים משרדיים ותקשובים'!$E$7="","",'יעדים משרדיים ותקשובים'!$E$7)</f>
        <v>משרד ראש הממשלה</v>
      </c>
      <c r="B886" s="20" t="str">
        <f>IF('יעדים משרדיים ותקשובים'!$I$9="","",'יעדים משרדיים ותקשובים'!$I$9)</f>
        <v>pmo</v>
      </c>
      <c r="C886" s="26">
        <f>ROWS($C$7:$C885)</f>
        <v>879</v>
      </c>
      <c r="D886" s="26" t="str">
        <f>IF(E886="","",INDEX('פעילויות המשרד'!$D$8:$D$150,MATCH(E886,'פעילויות המשרד'!$E$8:$E$150,0)))</f>
        <v/>
      </c>
      <c r="E886" s="17"/>
      <c r="F886" s="26" t="str">
        <f>IF(G886="","",COUNTIFS($D$8:$D886,$D886))</f>
        <v/>
      </c>
      <c r="G886" s="344" t="str">
        <f>IF(OR($E886="",$H886=""),"",IFERROR(CONCATENATE($D886,".",COUNTIFS($D$8:$D886,$D886)),"טעות בהזנה"))</f>
        <v/>
      </c>
      <c r="H886" s="99"/>
      <c r="I886" s="275" t="str">
        <f>IF($E886="","",IF($D886="","",INDEX('פעילויות המשרד'!G:G,MATCH($D886,'פעילויות המשרד'!$D:$D,0))))</f>
        <v/>
      </c>
      <c r="J886" s="275" t="str">
        <f>IF($E886="","",IF($D886="","",INDEX('פעילויות המשרד'!H:H,MATCH($D886,'פעילויות המשרד'!$D:$D,0))))</f>
        <v/>
      </c>
      <c r="K886" s="275" t="str">
        <f>IF($E886="","",IF($D886="","",INDEX('פעילויות המשרד'!K:K,MATCH($D886,'פעילויות המשרד'!$D:$D,0))))</f>
        <v/>
      </c>
      <c r="L886" s="275" t="str">
        <f>IF($E886="","",IF($D886="","",INDEX('פעילויות המשרד'!L:L,MATCH($D886,'פעילויות המשרד'!$D:$D,0))))</f>
        <v/>
      </c>
      <c r="M886" s="275" t="str">
        <f>IF($E886="","",IF($D886="","",INDEX('פעילויות המשרד'!X:X,MATCH($D886,'פעילויות המשרד'!$D:$D,0))))</f>
        <v/>
      </c>
      <c r="N886" s="102"/>
      <c r="O886" s="102"/>
      <c r="P886" s="100"/>
      <c r="Q886" s="100"/>
      <c r="R886" s="98"/>
      <c r="S886" s="101"/>
      <c r="T886" s="99"/>
      <c r="U886" s="103"/>
      <c r="V886" s="99"/>
      <c r="W886" s="103"/>
      <c r="X886" s="99"/>
      <c r="Y886" s="103"/>
      <c r="Z886" s="99"/>
      <c r="AA886" s="103"/>
      <c r="AB886" s="99"/>
      <c r="AC886" s="103"/>
      <c r="AD886" s="121" t="str">
        <f t="shared" si="53"/>
        <v/>
      </c>
      <c r="AE886" s="17"/>
      <c r="AI886" s="26">
        <f>ROWS($AI$7:$AI885)</f>
        <v>879</v>
      </c>
      <c r="AJ886" s="85" t="str">
        <f>IF(OR($T886="",$G886=""),"",MAX($AJ$7:$AN885)+1)</f>
        <v/>
      </c>
      <c r="AK886" s="85" t="str">
        <f>IF(OR(V886="",$G886=""),"",MAX($AJ$7:$AN885,$AJ886:AJ886)+1)</f>
        <v/>
      </c>
      <c r="AL886" s="85" t="str">
        <f>IF(OR(X886="",$G886=""),"",MAX($AJ$7:$AN885,$AJ886:AK886)+1)</f>
        <v/>
      </c>
      <c r="AM886" s="85" t="str">
        <f>IF(OR(Z886="",$G886=""),"",MAX($AJ$7:$AN885,$AJ886:AL886)+1)</f>
        <v/>
      </c>
      <c r="AN886" s="85" t="str">
        <f>IF(OR(AB886="",$G886=""),"",MAX($AJ$7:$AN885,$AJ886:AM886)+1)</f>
        <v/>
      </c>
      <c r="AP886" s="85" t="str">
        <f>IF($G886="","",MAX($AP$7:$AP885)+1)</f>
        <v/>
      </c>
      <c r="AQ886" s="85" t="str">
        <f>IF($G886="","",IF($Q886="","",RANK($Q886,$Q$8:$Q$1000,1)+COUNTIFS($Q$8:$Q886,$Q886)-1))</f>
        <v/>
      </c>
      <c r="AR886" s="85" t="str">
        <f>IF($G886="","",IF($AW886="","",RANK($AW886,$AW$8:$AW$1000,1)+COUNTIFS($AW$8:$AW886,$AW886)-1))</f>
        <v/>
      </c>
      <c r="AS886" s="85" t="str">
        <f>IF($G886="","",IF($AX886="","",RANK($AX886,$AX$8:$AX$1000,1)+COUNTIFS($AX$8:$AX886,$AX886)-1))</f>
        <v/>
      </c>
      <c r="AU886" s="85" t="str">
        <f t="shared" si="54"/>
        <v/>
      </c>
      <c r="AW886" s="209" t="str">
        <f t="shared" ca="1" si="56"/>
        <v/>
      </c>
      <c r="AX886" s="209" t="str">
        <f t="shared" ca="1" si="55"/>
        <v/>
      </c>
    </row>
    <row r="887" spans="1:50">
      <c r="A887" s="20" t="str">
        <f>IF('יעדים משרדיים ותקשובים'!$E$7="","",'יעדים משרדיים ותקשובים'!$E$7)</f>
        <v>משרד ראש הממשלה</v>
      </c>
      <c r="B887" s="20" t="str">
        <f>IF('יעדים משרדיים ותקשובים'!$I$9="","",'יעדים משרדיים ותקשובים'!$I$9)</f>
        <v>pmo</v>
      </c>
      <c r="C887" s="26">
        <f>ROWS($C$7:$C886)</f>
        <v>880</v>
      </c>
      <c r="D887" s="26" t="str">
        <f>IF(E887="","",INDEX('פעילויות המשרד'!$D$8:$D$150,MATCH(E887,'פעילויות המשרד'!$E$8:$E$150,0)))</f>
        <v/>
      </c>
      <c r="E887" s="17"/>
      <c r="F887" s="26" t="str">
        <f>IF(G887="","",COUNTIFS($D$8:$D887,$D887))</f>
        <v/>
      </c>
      <c r="G887" s="344" t="str">
        <f>IF(OR($E887="",$H887=""),"",IFERROR(CONCATENATE($D887,".",COUNTIFS($D$8:$D887,$D887)),"טעות בהזנה"))</f>
        <v/>
      </c>
      <c r="H887" s="99"/>
      <c r="I887" s="275" t="str">
        <f>IF($E887="","",IF($D887="","",INDEX('פעילויות המשרד'!G:G,MATCH($D887,'פעילויות המשרד'!$D:$D,0))))</f>
        <v/>
      </c>
      <c r="J887" s="275" t="str">
        <f>IF($E887="","",IF($D887="","",INDEX('פעילויות המשרד'!H:H,MATCH($D887,'פעילויות המשרד'!$D:$D,0))))</f>
        <v/>
      </c>
      <c r="K887" s="275" t="str">
        <f>IF($E887="","",IF($D887="","",INDEX('פעילויות המשרד'!K:K,MATCH($D887,'פעילויות המשרד'!$D:$D,0))))</f>
        <v/>
      </c>
      <c r="L887" s="275" t="str">
        <f>IF($E887="","",IF($D887="","",INDEX('פעילויות המשרד'!L:L,MATCH($D887,'פעילויות המשרד'!$D:$D,0))))</f>
        <v/>
      </c>
      <c r="M887" s="275" t="str">
        <f>IF($E887="","",IF($D887="","",INDEX('פעילויות המשרד'!X:X,MATCH($D887,'פעילויות המשרד'!$D:$D,0))))</f>
        <v/>
      </c>
      <c r="N887" s="102"/>
      <c r="O887" s="102"/>
      <c r="P887" s="100"/>
      <c r="Q887" s="100"/>
      <c r="R887" s="98"/>
      <c r="S887" s="101"/>
      <c r="T887" s="99"/>
      <c r="U887" s="103"/>
      <c r="V887" s="99"/>
      <c r="W887" s="103"/>
      <c r="X887" s="99"/>
      <c r="Y887" s="103"/>
      <c r="Z887" s="99"/>
      <c r="AA887" s="103"/>
      <c r="AB887" s="99"/>
      <c r="AC887" s="103"/>
      <c r="AD887" s="121" t="str">
        <f t="shared" si="53"/>
        <v/>
      </c>
      <c r="AE887" s="17"/>
      <c r="AI887" s="26">
        <f>ROWS($AI$7:$AI886)</f>
        <v>880</v>
      </c>
      <c r="AJ887" s="85" t="str">
        <f>IF(OR($T887="",$G887=""),"",MAX($AJ$7:$AN886)+1)</f>
        <v/>
      </c>
      <c r="AK887" s="85" t="str">
        <f>IF(OR(V887="",$G887=""),"",MAX($AJ$7:$AN886,$AJ887:AJ887)+1)</f>
        <v/>
      </c>
      <c r="AL887" s="85" t="str">
        <f>IF(OR(X887="",$G887=""),"",MAX($AJ$7:$AN886,$AJ887:AK887)+1)</f>
        <v/>
      </c>
      <c r="AM887" s="85" t="str">
        <f>IF(OR(Z887="",$G887=""),"",MAX($AJ$7:$AN886,$AJ887:AL887)+1)</f>
        <v/>
      </c>
      <c r="AN887" s="85" t="str">
        <f>IF(OR(AB887="",$G887=""),"",MAX($AJ$7:$AN886,$AJ887:AM887)+1)</f>
        <v/>
      </c>
      <c r="AP887" s="85" t="str">
        <f>IF($G887="","",MAX($AP$7:$AP886)+1)</f>
        <v/>
      </c>
      <c r="AQ887" s="85" t="str">
        <f>IF($G887="","",IF($Q887="","",RANK($Q887,$Q$8:$Q$1000,1)+COUNTIFS($Q$8:$Q887,$Q887)-1))</f>
        <v/>
      </c>
      <c r="AR887" s="85" t="str">
        <f>IF($G887="","",IF($AW887="","",RANK($AW887,$AW$8:$AW$1000,1)+COUNTIFS($AW$8:$AW887,$AW887)-1))</f>
        <v/>
      </c>
      <c r="AS887" s="85" t="str">
        <f>IF($G887="","",IF($AX887="","",RANK($AX887,$AX$8:$AX$1000,1)+COUNTIFS($AX$8:$AX887,$AX887)-1))</f>
        <v/>
      </c>
      <c r="AU887" s="85" t="str">
        <f t="shared" si="54"/>
        <v/>
      </c>
      <c r="AW887" s="209" t="str">
        <f t="shared" ca="1" si="56"/>
        <v/>
      </c>
      <c r="AX887" s="209" t="str">
        <f t="shared" ca="1" si="55"/>
        <v/>
      </c>
    </row>
    <row r="888" spans="1:50">
      <c r="A888" s="20" t="str">
        <f>IF('יעדים משרדיים ותקשובים'!$E$7="","",'יעדים משרדיים ותקשובים'!$E$7)</f>
        <v>משרד ראש הממשלה</v>
      </c>
      <c r="B888" s="20" t="str">
        <f>IF('יעדים משרדיים ותקשובים'!$I$9="","",'יעדים משרדיים ותקשובים'!$I$9)</f>
        <v>pmo</v>
      </c>
      <c r="C888" s="26">
        <f>ROWS($C$7:$C887)</f>
        <v>881</v>
      </c>
      <c r="D888" s="26" t="str">
        <f>IF(E888="","",INDEX('פעילויות המשרד'!$D$8:$D$150,MATCH(E888,'פעילויות המשרד'!$E$8:$E$150,0)))</f>
        <v/>
      </c>
      <c r="E888" s="17"/>
      <c r="F888" s="26" t="str">
        <f>IF(G888="","",COUNTIFS($D$8:$D888,$D888))</f>
        <v/>
      </c>
      <c r="G888" s="344" t="str">
        <f>IF(OR($E888="",$H888=""),"",IFERROR(CONCATENATE($D888,".",COUNTIFS($D$8:$D888,$D888)),"טעות בהזנה"))</f>
        <v/>
      </c>
      <c r="H888" s="99"/>
      <c r="I888" s="275" t="str">
        <f>IF($E888="","",IF($D888="","",INDEX('פעילויות המשרד'!G:G,MATCH($D888,'פעילויות המשרד'!$D:$D,0))))</f>
        <v/>
      </c>
      <c r="J888" s="275" t="str">
        <f>IF($E888="","",IF($D888="","",INDEX('פעילויות המשרד'!H:H,MATCH($D888,'פעילויות המשרד'!$D:$D,0))))</f>
        <v/>
      </c>
      <c r="K888" s="275" t="str">
        <f>IF($E888="","",IF($D888="","",INDEX('פעילויות המשרד'!K:K,MATCH($D888,'פעילויות המשרד'!$D:$D,0))))</f>
        <v/>
      </c>
      <c r="L888" s="275" t="str">
        <f>IF($E888="","",IF($D888="","",INDEX('פעילויות המשרד'!L:L,MATCH($D888,'פעילויות המשרד'!$D:$D,0))))</f>
        <v/>
      </c>
      <c r="M888" s="275" t="str">
        <f>IF($E888="","",IF($D888="","",INDEX('פעילויות המשרד'!X:X,MATCH($D888,'פעילויות המשרד'!$D:$D,0))))</f>
        <v/>
      </c>
      <c r="N888" s="99"/>
      <c r="O888" s="99"/>
      <c r="P888" s="100"/>
      <c r="Q888" s="100"/>
      <c r="R888" s="98"/>
      <c r="S888" s="101"/>
      <c r="T888" s="99"/>
      <c r="U888" s="103"/>
      <c r="V888" s="99"/>
      <c r="W888" s="103"/>
      <c r="X888" s="99"/>
      <c r="Y888" s="103"/>
      <c r="Z888" s="99"/>
      <c r="AA888" s="103"/>
      <c r="AB888" s="99"/>
      <c r="AC888" s="103"/>
      <c r="AD888" s="121" t="str">
        <f t="shared" si="53"/>
        <v/>
      </c>
      <c r="AE888" s="92"/>
      <c r="AI888" s="26">
        <f>ROWS($AI$7:$AI887)</f>
        <v>881</v>
      </c>
      <c r="AJ888" s="85" t="str">
        <f>IF(OR($T888="",$G888=""),"",MAX($AJ$7:$AN887)+1)</f>
        <v/>
      </c>
      <c r="AK888" s="85" t="str">
        <f>IF(OR(V888="",$G888=""),"",MAX($AJ$7:$AN887,$AJ888:AJ888)+1)</f>
        <v/>
      </c>
      <c r="AL888" s="85" t="str">
        <f>IF(OR(X888="",$G888=""),"",MAX($AJ$7:$AN887,$AJ888:AK888)+1)</f>
        <v/>
      </c>
      <c r="AM888" s="85" t="str">
        <f>IF(OR(Z888="",$G888=""),"",MAX($AJ$7:$AN887,$AJ888:AL888)+1)</f>
        <v/>
      </c>
      <c r="AN888" s="85" t="str">
        <f>IF(OR(AB888="",$G888=""),"",MAX($AJ$7:$AN887,$AJ888:AM888)+1)</f>
        <v/>
      </c>
      <c r="AP888" s="85" t="str">
        <f>IF($G888="","",MAX($AP$7:$AP887)+1)</f>
        <v/>
      </c>
      <c r="AQ888" s="85" t="str">
        <f>IF($G888="","",IF($Q888="","",RANK($Q888,$Q$8:$Q$1000,1)+COUNTIFS($Q$8:$Q888,$Q888)-1))</f>
        <v/>
      </c>
      <c r="AR888" s="85" t="str">
        <f>IF($G888="","",IF($AW888="","",RANK($AW888,$AW$8:$AW$1000,1)+COUNTIFS($AW$8:$AW888,$AW888)-1))</f>
        <v/>
      </c>
      <c r="AS888" s="85" t="str">
        <f>IF($G888="","",IF($AX888="","",RANK($AX888,$AX$8:$AX$1000,1)+COUNTIFS($AX$8:$AX888,$AX888)-1))</f>
        <v/>
      </c>
      <c r="AU888" s="85" t="str">
        <f t="shared" si="54"/>
        <v/>
      </c>
      <c r="AW888" s="209" t="str">
        <f ca="1">IF($G888="","",IF($Q888="","",IF(AND($S888&lt;1,$Q888&lt;TODAY()),$Q888,"")))</f>
        <v/>
      </c>
      <c r="AX888" s="209" t="str">
        <f t="shared" ca="1" si="55"/>
        <v/>
      </c>
    </row>
    <row r="889" spans="1:50">
      <c r="A889" s="20" t="str">
        <f>IF('יעדים משרדיים ותקשובים'!$E$7="","",'יעדים משרדיים ותקשובים'!$E$7)</f>
        <v>משרד ראש הממשלה</v>
      </c>
      <c r="B889" s="20" t="str">
        <f>IF('יעדים משרדיים ותקשובים'!$I$9="","",'יעדים משרדיים ותקשובים'!$I$9)</f>
        <v>pmo</v>
      </c>
      <c r="C889" s="26">
        <f>ROWS($C$7:$C888)</f>
        <v>882</v>
      </c>
      <c r="D889" s="26" t="str">
        <f>IF(E889="","",INDEX('פעילויות המשרד'!$D$8:$D$150,MATCH(E889,'פעילויות המשרד'!$E$8:$E$150,0)))</f>
        <v/>
      </c>
      <c r="E889" s="17"/>
      <c r="F889" s="26" t="str">
        <f>IF(G889="","",COUNTIFS($D$8:$D889,$D889))</f>
        <v/>
      </c>
      <c r="G889" s="344" t="str">
        <f>IF(OR($E889="",$H889=""),"",IFERROR(CONCATENATE($D889,".",COUNTIFS($D$8:$D889,$D889)),"טעות בהזנה"))</f>
        <v/>
      </c>
      <c r="H889" s="99"/>
      <c r="I889" s="275" t="str">
        <f>IF($E889="","",IF($D889="","",INDEX('פעילויות המשרד'!G:G,MATCH($D889,'פעילויות המשרד'!$D:$D,0))))</f>
        <v/>
      </c>
      <c r="J889" s="275" t="str">
        <f>IF($E889="","",IF($D889="","",INDEX('פעילויות המשרד'!H:H,MATCH($D889,'פעילויות המשרד'!$D:$D,0))))</f>
        <v/>
      </c>
      <c r="K889" s="275" t="str">
        <f>IF($E889="","",IF($D889="","",INDEX('פעילויות המשרד'!K:K,MATCH($D889,'פעילויות המשרד'!$D:$D,0))))</f>
        <v/>
      </c>
      <c r="L889" s="275" t="str">
        <f>IF($E889="","",IF($D889="","",INDEX('פעילויות המשרד'!L:L,MATCH($D889,'פעילויות המשרד'!$D:$D,0))))</f>
        <v/>
      </c>
      <c r="M889" s="275" t="str">
        <f>IF($E889="","",IF($D889="","",INDEX('פעילויות המשרד'!X:X,MATCH($D889,'פעילויות המשרד'!$D:$D,0))))</f>
        <v/>
      </c>
      <c r="N889" s="99"/>
      <c r="O889" s="99"/>
      <c r="P889" s="100"/>
      <c r="Q889" s="100"/>
      <c r="R889" s="98"/>
      <c r="S889" s="101"/>
      <c r="T889" s="99"/>
      <c r="U889" s="103"/>
      <c r="V889" s="99"/>
      <c r="W889" s="103"/>
      <c r="X889" s="99"/>
      <c r="Y889" s="103"/>
      <c r="Z889" s="99"/>
      <c r="AA889" s="103"/>
      <c r="AB889" s="99"/>
      <c r="AC889" s="103"/>
      <c r="AD889" s="121" t="str">
        <f t="shared" si="53"/>
        <v/>
      </c>
      <c r="AE889" s="92"/>
      <c r="AI889" s="26">
        <f>ROWS($AI$7:$AI888)</f>
        <v>882</v>
      </c>
      <c r="AJ889" s="85" t="str">
        <f>IF(OR($T889="",$G889=""),"",MAX($AJ$7:$AN888)+1)</f>
        <v/>
      </c>
      <c r="AK889" s="85" t="str">
        <f>IF(OR(V889="",$G889=""),"",MAX($AJ$7:$AN888,$AJ889:AJ889)+1)</f>
        <v/>
      </c>
      <c r="AL889" s="85" t="str">
        <f>IF(OR(X889="",$G889=""),"",MAX($AJ$7:$AN888,$AJ889:AK889)+1)</f>
        <v/>
      </c>
      <c r="AM889" s="85" t="str">
        <f>IF(OR(Z889="",$G889=""),"",MAX($AJ$7:$AN888,$AJ889:AL889)+1)</f>
        <v/>
      </c>
      <c r="AN889" s="85" t="str">
        <f>IF(OR(AB889="",$G889=""),"",MAX($AJ$7:$AN888,$AJ889:AM889)+1)</f>
        <v/>
      </c>
      <c r="AP889" s="85" t="str">
        <f>IF($G889="","",MAX($AP$7:$AP888)+1)</f>
        <v/>
      </c>
      <c r="AQ889" s="85" t="str">
        <f>IF($G889="","",IF($Q889="","",RANK($Q889,$Q$8:$Q$1000,1)+COUNTIFS($Q$8:$Q889,$Q889)-1))</f>
        <v/>
      </c>
      <c r="AR889" s="85" t="str">
        <f>IF($G889="","",IF($AW889="","",RANK($AW889,$AW$8:$AW$1000,1)+COUNTIFS($AW$8:$AW889,$AW889)-1))</f>
        <v/>
      </c>
      <c r="AS889" s="85" t="str">
        <f>IF($G889="","",IF($AX889="","",RANK($AX889,$AX$8:$AX$1000,1)+COUNTIFS($AX$8:$AX889,$AX889)-1))</f>
        <v/>
      </c>
      <c r="AU889" s="85" t="str">
        <f t="shared" si="54"/>
        <v/>
      </c>
      <c r="AW889" s="209" t="str">
        <f ca="1">IF($G889="","",IF($Q889="","",IF(AND($S889&lt;1,$Q889&lt;TODAY()),$Q889,"")))</f>
        <v/>
      </c>
      <c r="AX889" s="209" t="str">
        <f t="shared" ca="1" si="55"/>
        <v/>
      </c>
    </row>
    <row r="890" spans="1:50">
      <c r="A890" s="20" t="str">
        <f>IF('יעדים משרדיים ותקשובים'!$E$7="","",'יעדים משרדיים ותקשובים'!$E$7)</f>
        <v>משרד ראש הממשלה</v>
      </c>
      <c r="B890" s="20" t="str">
        <f>IF('יעדים משרדיים ותקשובים'!$I$9="","",'יעדים משרדיים ותקשובים'!$I$9)</f>
        <v>pmo</v>
      </c>
      <c r="C890" s="26">
        <f>ROWS($C$7:$C889)</f>
        <v>883</v>
      </c>
      <c r="D890" s="26" t="str">
        <f>IF(E890="","",INDEX('פעילויות המשרד'!$D$8:$D$150,MATCH(E890,'פעילויות המשרד'!$E$8:$E$150,0)))</f>
        <v/>
      </c>
      <c r="E890" s="17"/>
      <c r="F890" s="26" t="str">
        <f>IF(G890="","",COUNTIFS($D$8:$D890,$D890))</f>
        <v/>
      </c>
      <c r="G890" s="344" t="str">
        <f>IF(OR($E890="",$H890=""),"",IFERROR(CONCATENATE($D890,".",COUNTIFS($D$8:$D890,$D890)),"טעות בהזנה"))</f>
        <v/>
      </c>
      <c r="H890" s="99"/>
      <c r="I890" s="275" t="str">
        <f>IF($E890="","",IF($D890="","",INDEX('פעילויות המשרד'!G:G,MATCH($D890,'פעילויות המשרד'!$D:$D,0))))</f>
        <v/>
      </c>
      <c r="J890" s="275" t="str">
        <f>IF($E890="","",IF($D890="","",INDEX('פעילויות המשרד'!H:H,MATCH($D890,'פעילויות המשרד'!$D:$D,0))))</f>
        <v/>
      </c>
      <c r="K890" s="275" t="str">
        <f>IF($E890="","",IF($D890="","",INDEX('פעילויות המשרד'!K:K,MATCH($D890,'פעילויות המשרד'!$D:$D,0))))</f>
        <v/>
      </c>
      <c r="L890" s="275" t="str">
        <f>IF($E890="","",IF($D890="","",INDEX('פעילויות המשרד'!L:L,MATCH($D890,'פעילויות המשרד'!$D:$D,0))))</f>
        <v/>
      </c>
      <c r="M890" s="275" t="str">
        <f>IF($E890="","",IF($D890="","",INDEX('פעילויות המשרד'!X:X,MATCH($D890,'פעילויות המשרד'!$D:$D,0))))</f>
        <v/>
      </c>
      <c r="N890" s="99"/>
      <c r="O890" s="99"/>
      <c r="P890" s="100"/>
      <c r="Q890" s="100"/>
      <c r="R890" s="98"/>
      <c r="S890" s="101"/>
      <c r="T890" s="99"/>
      <c r="U890" s="103"/>
      <c r="V890" s="99"/>
      <c r="W890" s="103"/>
      <c r="X890" s="99"/>
      <c r="Y890" s="103"/>
      <c r="Z890" s="99"/>
      <c r="AA890" s="103"/>
      <c r="AB890" s="99"/>
      <c r="AC890" s="103"/>
      <c r="AD890" s="121" t="str">
        <f t="shared" si="53"/>
        <v/>
      </c>
      <c r="AE890" s="92"/>
      <c r="AI890" s="26">
        <f>ROWS($AI$7:$AI889)</f>
        <v>883</v>
      </c>
      <c r="AJ890" s="85" t="str">
        <f>IF(OR($T890="",$G890=""),"",MAX($AJ$7:$AN889)+1)</f>
        <v/>
      </c>
      <c r="AK890" s="85" t="str">
        <f>IF(OR(V890="",$G890=""),"",MAX($AJ$7:$AN889,$AJ890:AJ890)+1)</f>
        <v/>
      </c>
      <c r="AL890" s="85" t="str">
        <f>IF(OR(X890="",$G890=""),"",MAX($AJ$7:$AN889,$AJ890:AK890)+1)</f>
        <v/>
      </c>
      <c r="AM890" s="85" t="str">
        <f>IF(OR(Z890="",$G890=""),"",MAX($AJ$7:$AN889,$AJ890:AL890)+1)</f>
        <v/>
      </c>
      <c r="AN890" s="85" t="str">
        <f>IF(OR(AB890="",$G890=""),"",MAX($AJ$7:$AN889,$AJ890:AM890)+1)</f>
        <v/>
      </c>
      <c r="AP890" s="85" t="str">
        <f>IF($G890="","",MAX($AP$7:$AP889)+1)</f>
        <v/>
      </c>
      <c r="AQ890" s="85" t="str">
        <f>IF($G890="","",IF($Q890="","",RANK($Q890,$Q$8:$Q$1000,1)+COUNTIFS($Q$8:$Q890,$Q890)-1))</f>
        <v/>
      </c>
      <c r="AR890" s="85" t="str">
        <f>IF($G890="","",IF($AW890="","",RANK($AW890,$AW$8:$AW$1000,1)+COUNTIFS($AW$8:$AW890,$AW890)-1))</f>
        <v/>
      </c>
      <c r="AS890" s="85" t="str">
        <f>IF($G890="","",IF($AX890="","",RANK($AX890,$AX$8:$AX$1000,1)+COUNTIFS($AX$8:$AX890,$AX890)-1))</f>
        <v/>
      </c>
      <c r="AU890" s="85" t="str">
        <f t="shared" si="54"/>
        <v/>
      </c>
      <c r="AW890" s="209" t="str">
        <f ca="1">IF($G890="","",IF($Q890="","",IF(AND($S890&lt;1,$Q890&lt;TODAY()),$Q890,"")))</f>
        <v/>
      </c>
      <c r="AX890" s="209" t="str">
        <f t="shared" ca="1" si="55"/>
        <v/>
      </c>
    </row>
    <row r="891" spans="1:50">
      <c r="A891" s="20" t="str">
        <f>IF('יעדים משרדיים ותקשובים'!$E$7="","",'יעדים משרדיים ותקשובים'!$E$7)</f>
        <v>משרד ראש הממשלה</v>
      </c>
      <c r="B891" s="20" t="str">
        <f>IF('יעדים משרדיים ותקשובים'!$I$9="","",'יעדים משרדיים ותקשובים'!$I$9)</f>
        <v>pmo</v>
      </c>
      <c r="C891" s="26">
        <f>ROWS($C$7:$C890)</f>
        <v>884</v>
      </c>
      <c r="D891" s="26" t="str">
        <f>IF(E891="","",INDEX('פעילויות המשרד'!$D$8:$D$150,MATCH(E891,'פעילויות המשרד'!$E$8:$E$150,0)))</f>
        <v/>
      </c>
      <c r="E891" s="17"/>
      <c r="F891" s="26" t="str">
        <f>IF(G891="","",COUNTIFS($D$8:$D891,$D891))</f>
        <v/>
      </c>
      <c r="G891" s="344" t="str">
        <f>IF(OR($E891="",$H891=""),"",IFERROR(CONCATENATE($D891,".",COUNTIFS($D$8:$D891,$D891)),"טעות בהזנה"))</f>
        <v/>
      </c>
      <c r="H891" s="99"/>
      <c r="I891" s="275" t="str">
        <f>IF($E891="","",IF($D891="","",INDEX('פעילויות המשרד'!G:G,MATCH($D891,'פעילויות המשרד'!$D:$D,0))))</f>
        <v/>
      </c>
      <c r="J891" s="275" t="str">
        <f>IF($E891="","",IF($D891="","",INDEX('פעילויות המשרד'!H:H,MATCH($D891,'פעילויות המשרד'!$D:$D,0))))</f>
        <v/>
      </c>
      <c r="K891" s="275" t="str">
        <f>IF($E891="","",IF($D891="","",INDEX('פעילויות המשרד'!K:K,MATCH($D891,'פעילויות המשרד'!$D:$D,0))))</f>
        <v/>
      </c>
      <c r="L891" s="275" t="str">
        <f>IF($E891="","",IF($D891="","",INDEX('פעילויות המשרד'!L:L,MATCH($D891,'פעילויות המשרד'!$D:$D,0))))</f>
        <v/>
      </c>
      <c r="M891" s="275" t="str">
        <f>IF($E891="","",IF($D891="","",INDEX('פעילויות המשרד'!X:X,MATCH($D891,'פעילויות המשרד'!$D:$D,0))))</f>
        <v/>
      </c>
      <c r="N891" s="102"/>
      <c r="O891" s="102"/>
      <c r="P891" s="100"/>
      <c r="Q891" s="100"/>
      <c r="R891" s="98"/>
      <c r="S891" s="101"/>
      <c r="T891" s="99"/>
      <c r="U891" s="103"/>
      <c r="V891" s="99"/>
      <c r="W891" s="103"/>
      <c r="X891" s="99"/>
      <c r="Y891" s="103"/>
      <c r="Z891" s="99"/>
      <c r="AA891" s="103"/>
      <c r="AB891" s="99"/>
      <c r="AC891" s="103"/>
      <c r="AD891" s="121" t="str">
        <f t="shared" si="53"/>
        <v/>
      </c>
      <c r="AE891" s="17"/>
      <c r="AI891" s="26">
        <f>ROWS($AI$7:$AI890)</f>
        <v>884</v>
      </c>
      <c r="AJ891" s="85" t="str">
        <f>IF(OR($T891="",$G891=""),"",MAX($AJ$7:$AN890)+1)</f>
        <v/>
      </c>
      <c r="AK891" s="85" t="str">
        <f>IF(OR(V891="",$G891=""),"",MAX($AJ$7:$AN890,$AJ891:AJ891)+1)</f>
        <v/>
      </c>
      <c r="AL891" s="85" t="str">
        <f>IF(OR(X891="",$G891=""),"",MAX($AJ$7:$AN890,$AJ891:AK891)+1)</f>
        <v/>
      </c>
      <c r="AM891" s="85" t="str">
        <f>IF(OR(Z891="",$G891=""),"",MAX($AJ$7:$AN890,$AJ891:AL891)+1)</f>
        <v/>
      </c>
      <c r="AN891" s="85" t="str">
        <f>IF(OR(AB891="",$G891=""),"",MAX($AJ$7:$AN890,$AJ891:AM891)+1)</f>
        <v/>
      </c>
      <c r="AP891" s="85" t="str">
        <f>IF($G891="","",MAX($AP$7:$AP890)+1)</f>
        <v/>
      </c>
      <c r="AQ891" s="85" t="str">
        <f>IF($G891="","",IF($Q891="","",RANK($Q891,$Q$8:$Q$1000,1)+COUNTIFS($Q$8:$Q891,$Q891)-1))</f>
        <v/>
      </c>
      <c r="AR891" s="85" t="str">
        <f>IF($G891="","",IF($AW891="","",RANK($AW891,$AW$8:$AW$1000,1)+COUNTIFS($AW$8:$AW891,$AW891)-1))</f>
        <v/>
      </c>
      <c r="AS891" s="85" t="str">
        <f>IF($G891="","",IF($AX891="","",RANK($AX891,$AX$8:$AX$1000,1)+COUNTIFS($AX$8:$AX891,$AX891)-1))</f>
        <v/>
      </c>
      <c r="AU891" s="85" t="str">
        <f t="shared" si="54"/>
        <v/>
      </c>
      <c r="AW891" s="209" t="str">
        <f ca="1">IF($G891="","",IF($Q891="","",IF(AND($S891&lt;1,$Q891&lt;TODAY()),$Q891,"")))</f>
        <v/>
      </c>
      <c r="AX891" s="209" t="str">
        <f t="shared" ca="1" si="55"/>
        <v/>
      </c>
    </row>
    <row r="892" spans="1:50">
      <c r="A892" s="20" t="str">
        <f>IF('יעדים משרדיים ותקשובים'!$E$7="","",'יעדים משרדיים ותקשובים'!$E$7)</f>
        <v>משרד ראש הממשלה</v>
      </c>
      <c r="B892" s="20" t="str">
        <f>IF('יעדים משרדיים ותקשובים'!$I$9="","",'יעדים משרדיים ותקשובים'!$I$9)</f>
        <v>pmo</v>
      </c>
      <c r="C892" s="26">
        <f>ROWS($C$7:$C891)</f>
        <v>885</v>
      </c>
      <c r="D892" s="26" t="str">
        <f>IF(E892="","",INDEX('פעילויות המשרד'!$D$8:$D$150,MATCH(E892,'פעילויות המשרד'!$E$8:$E$150,0)))</f>
        <v/>
      </c>
      <c r="E892" s="17"/>
      <c r="F892" s="26" t="str">
        <f>IF(G892="","",COUNTIFS($D$8:$D892,$D892))</f>
        <v/>
      </c>
      <c r="G892" s="344" t="str">
        <f>IF(OR($E892="",$H892=""),"",IFERROR(CONCATENATE($D892,".",COUNTIFS($D$8:$D892,$D892)),"טעות בהזנה"))</f>
        <v/>
      </c>
      <c r="H892" s="99"/>
      <c r="I892" s="275" t="str">
        <f>IF($E892="","",IF($D892="","",INDEX('פעילויות המשרד'!G:G,MATCH($D892,'פעילויות המשרד'!$D:$D,0))))</f>
        <v/>
      </c>
      <c r="J892" s="275" t="str">
        <f>IF($E892="","",IF($D892="","",INDEX('פעילויות המשרד'!H:H,MATCH($D892,'פעילויות המשרד'!$D:$D,0))))</f>
        <v/>
      </c>
      <c r="K892" s="275" t="str">
        <f>IF($E892="","",IF($D892="","",INDEX('פעילויות המשרד'!K:K,MATCH($D892,'פעילויות המשרד'!$D:$D,0))))</f>
        <v/>
      </c>
      <c r="L892" s="275" t="str">
        <f>IF($E892="","",IF($D892="","",INDEX('פעילויות המשרד'!L:L,MATCH($D892,'פעילויות המשרד'!$D:$D,0))))</f>
        <v/>
      </c>
      <c r="M892" s="275" t="str">
        <f>IF($E892="","",IF($D892="","",INDEX('פעילויות המשרד'!X:X,MATCH($D892,'פעילויות המשרד'!$D:$D,0))))</f>
        <v/>
      </c>
      <c r="N892" s="102"/>
      <c r="O892" s="102"/>
      <c r="P892" s="100"/>
      <c r="Q892" s="100"/>
      <c r="R892" s="98"/>
      <c r="S892" s="101"/>
      <c r="T892" s="99"/>
      <c r="U892" s="103"/>
      <c r="V892" s="99"/>
      <c r="W892" s="103"/>
      <c r="X892" s="99"/>
      <c r="Y892" s="103"/>
      <c r="Z892" s="99"/>
      <c r="AA892" s="103"/>
      <c r="AB892" s="99"/>
      <c r="AC892" s="103"/>
      <c r="AD892" s="121" t="str">
        <f t="shared" si="53"/>
        <v/>
      </c>
      <c r="AE892" s="17"/>
      <c r="AI892" s="26">
        <f>ROWS($AI$7:$AI891)</f>
        <v>885</v>
      </c>
      <c r="AJ892" s="85" t="str">
        <f>IF(OR($T892="",$G892=""),"",MAX($AJ$7:$AN891)+1)</f>
        <v/>
      </c>
      <c r="AK892" s="85" t="str">
        <f>IF(OR(V892="",$G892=""),"",MAX($AJ$7:$AN891,$AJ892:AJ892)+1)</f>
        <v/>
      </c>
      <c r="AL892" s="85" t="str">
        <f>IF(OR(X892="",$G892=""),"",MAX($AJ$7:$AN891,$AJ892:AK892)+1)</f>
        <v/>
      </c>
      <c r="AM892" s="85" t="str">
        <f>IF(OR(Z892="",$G892=""),"",MAX($AJ$7:$AN891,$AJ892:AL892)+1)</f>
        <v/>
      </c>
      <c r="AN892" s="85" t="str">
        <f>IF(OR(AB892="",$G892=""),"",MAX($AJ$7:$AN891,$AJ892:AM892)+1)</f>
        <v/>
      </c>
      <c r="AP892" s="85" t="str">
        <f>IF($G892="","",MAX($AP$7:$AP891)+1)</f>
        <v/>
      </c>
      <c r="AQ892" s="85" t="str">
        <f>IF($G892="","",IF($Q892="","",RANK($Q892,$Q$8:$Q$1000,1)+COUNTIFS($Q$8:$Q892,$Q892)-1))</f>
        <v/>
      </c>
      <c r="AR892" s="85" t="str">
        <f>IF($G892="","",IF($AW892="","",RANK($AW892,$AW$8:$AW$1000,1)+COUNTIFS($AW$8:$AW892,$AW892)-1))</f>
        <v/>
      </c>
      <c r="AS892" s="85" t="str">
        <f>IF($G892="","",IF($AX892="","",RANK($AX892,$AX$8:$AX$1000,1)+COUNTIFS($AX$8:$AX892,$AX892)-1))</f>
        <v/>
      </c>
      <c r="AU892" s="85" t="str">
        <f t="shared" si="54"/>
        <v/>
      </c>
      <c r="AW892" s="209" t="str">
        <f ca="1">IF($G892="","",IF($Q892="","",IF(AND($S892&lt;1,$Q892&lt;TODAY()),$Q892,"")))</f>
        <v/>
      </c>
      <c r="AX892" s="209" t="str">
        <f t="shared" ca="1" si="55"/>
        <v/>
      </c>
    </row>
    <row r="893" spans="1:50">
      <c r="A893" s="20" t="str">
        <f>IF('יעדים משרדיים ותקשובים'!$E$7="","",'יעדים משרדיים ותקשובים'!$E$7)</f>
        <v>משרד ראש הממשלה</v>
      </c>
      <c r="B893" s="20" t="str">
        <f>IF('יעדים משרדיים ותקשובים'!$I$9="","",'יעדים משרדיים ותקשובים'!$I$9)</f>
        <v>pmo</v>
      </c>
      <c r="C893" s="26">
        <f>ROWS($C$7:$C892)</f>
        <v>886</v>
      </c>
      <c r="D893" s="26" t="str">
        <f>IF(E893="","",INDEX('פעילויות המשרד'!$D$8:$D$150,MATCH(E893,'פעילויות המשרד'!$E$8:$E$150,0)))</f>
        <v/>
      </c>
      <c r="E893" s="17"/>
      <c r="F893" s="26" t="str">
        <f>IF(G893="","",COUNTIFS($D$8:$D893,$D893))</f>
        <v/>
      </c>
      <c r="G893" s="344" t="str">
        <f>IF(OR($E893="",$H893=""),"",IFERROR(CONCATENATE($D893,".",COUNTIFS($D$8:$D893,$D893)),"טעות בהזנה"))</f>
        <v/>
      </c>
      <c r="H893" s="99"/>
      <c r="I893" s="275" t="str">
        <f>IF($E893="","",IF($D893="","",INDEX('פעילויות המשרד'!G:G,MATCH($D893,'פעילויות המשרד'!$D:$D,0))))</f>
        <v/>
      </c>
      <c r="J893" s="275" t="str">
        <f>IF($E893="","",IF($D893="","",INDEX('פעילויות המשרד'!H:H,MATCH($D893,'פעילויות המשרד'!$D:$D,0))))</f>
        <v/>
      </c>
      <c r="K893" s="275" t="str">
        <f>IF($E893="","",IF($D893="","",INDEX('פעילויות המשרד'!K:K,MATCH($D893,'פעילויות המשרד'!$D:$D,0))))</f>
        <v/>
      </c>
      <c r="L893" s="275" t="str">
        <f>IF($E893="","",IF($D893="","",INDEX('פעילויות המשרד'!L:L,MATCH($D893,'פעילויות המשרד'!$D:$D,0))))</f>
        <v/>
      </c>
      <c r="M893" s="275" t="str">
        <f>IF($E893="","",IF($D893="","",INDEX('פעילויות המשרד'!X:X,MATCH($D893,'פעילויות המשרד'!$D:$D,0))))</f>
        <v/>
      </c>
      <c r="N893" s="102"/>
      <c r="O893" s="102"/>
      <c r="P893" s="100"/>
      <c r="Q893" s="100"/>
      <c r="R893" s="98"/>
      <c r="S893" s="101"/>
      <c r="T893" s="99"/>
      <c r="U893" s="103"/>
      <c r="V893" s="99"/>
      <c r="W893" s="103"/>
      <c r="X893" s="99"/>
      <c r="Y893" s="103"/>
      <c r="Z893" s="99"/>
      <c r="AA893" s="103"/>
      <c r="AB893" s="99"/>
      <c r="AC893" s="103"/>
      <c r="AD893" s="121" t="str">
        <f t="shared" si="53"/>
        <v/>
      </c>
      <c r="AE893" s="17"/>
      <c r="AI893" s="26">
        <f>ROWS($AI$7:$AI892)</f>
        <v>886</v>
      </c>
      <c r="AJ893" s="85" t="str">
        <f>IF(OR($T893="",$G893=""),"",MAX($AJ$7:$AN892)+1)</f>
        <v/>
      </c>
      <c r="AK893" s="85" t="str">
        <f>IF(OR(V893="",$G893=""),"",MAX($AJ$7:$AN892,$AJ893:AJ893)+1)</f>
        <v/>
      </c>
      <c r="AL893" s="85" t="str">
        <f>IF(OR(X893="",$G893=""),"",MAX($AJ$7:$AN892,$AJ893:AK893)+1)</f>
        <v/>
      </c>
      <c r="AM893" s="85" t="str">
        <f>IF(OR(Z893="",$G893=""),"",MAX($AJ$7:$AN892,$AJ893:AL893)+1)</f>
        <v/>
      </c>
      <c r="AN893" s="85" t="str">
        <f>IF(OR(AB893="",$G893=""),"",MAX($AJ$7:$AN892,$AJ893:AM893)+1)</f>
        <v/>
      </c>
      <c r="AP893" s="85" t="str">
        <f>IF($G893="","",MAX($AP$7:$AP892)+1)</f>
        <v/>
      </c>
      <c r="AQ893" s="85" t="str">
        <f>IF($G893="","",IF($Q893="","",RANK($Q893,$Q$8:$Q$1000,1)+COUNTIFS($Q$8:$Q893,$Q893)-1))</f>
        <v/>
      </c>
      <c r="AR893" s="85" t="str">
        <f>IF($G893="","",IF($AW893="","",RANK($AW893,$AW$8:$AW$1000,1)+COUNTIFS($AW$8:$AW893,$AW893)-1))</f>
        <v/>
      </c>
      <c r="AS893" s="85" t="str">
        <f>IF($G893="","",IF($AX893="","",RANK($AX893,$AX$8:$AX$1000,1)+COUNTIFS($AX$8:$AX893,$AX893)-1))</f>
        <v/>
      </c>
      <c r="AU893" s="85" t="str">
        <f t="shared" si="54"/>
        <v/>
      </c>
      <c r="AW893" s="209" t="str">
        <f t="shared" ca="1" si="56"/>
        <v/>
      </c>
      <c r="AX893" s="209" t="str">
        <f t="shared" ca="1" si="55"/>
        <v/>
      </c>
    </row>
    <row r="894" spans="1:50">
      <c r="A894" s="20" t="str">
        <f>IF('יעדים משרדיים ותקשובים'!$E$7="","",'יעדים משרדיים ותקשובים'!$E$7)</f>
        <v>משרד ראש הממשלה</v>
      </c>
      <c r="B894" s="20" t="str">
        <f>IF('יעדים משרדיים ותקשובים'!$I$9="","",'יעדים משרדיים ותקשובים'!$I$9)</f>
        <v>pmo</v>
      </c>
      <c r="C894" s="26">
        <f>ROWS($C$7:$C893)</f>
        <v>887</v>
      </c>
      <c r="D894" s="26" t="str">
        <f>IF(E894="","",INDEX('פעילויות המשרד'!$D$8:$D$150,MATCH(E894,'פעילויות המשרד'!$E$8:$E$150,0)))</f>
        <v/>
      </c>
      <c r="E894" s="17"/>
      <c r="F894" s="26" t="str">
        <f>IF(G894="","",COUNTIFS($D$8:$D894,$D894))</f>
        <v/>
      </c>
      <c r="G894" s="344" t="str">
        <f>IF(OR($E894="",$H894=""),"",IFERROR(CONCATENATE($D894,".",COUNTIFS($D$8:$D894,$D894)),"טעות בהזנה"))</f>
        <v/>
      </c>
      <c r="H894" s="99"/>
      <c r="I894" s="275" t="str">
        <f>IF($E894="","",IF($D894="","",INDEX('פעילויות המשרד'!G:G,MATCH($D894,'פעילויות המשרד'!$D:$D,0))))</f>
        <v/>
      </c>
      <c r="J894" s="275" t="str">
        <f>IF($E894="","",IF($D894="","",INDEX('פעילויות המשרד'!H:H,MATCH($D894,'פעילויות המשרד'!$D:$D,0))))</f>
        <v/>
      </c>
      <c r="K894" s="275" t="str">
        <f>IF($E894="","",IF($D894="","",INDEX('פעילויות המשרד'!K:K,MATCH($D894,'פעילויות המשרד'!$D:$D,0))))</f>
        <v/>
      </c>
      <c r="L894" s="275" t="str">
        <f>IF($E894="","",IF($D894="","",INDEX('פעילויות המשרד'!L:L,MATCH($D894,'פעילויות המשרד'!$D:$D,0))))</f>
        <v/>
      </c>
      <c r="M894" s="275" t="str">
        <f>IF($E894="","",IF($D894="","",INDEX('פעילויות המשרד'!X:X,MATCH($D894,'פעילויות המשרד'!$D:$D,0))))</f>
        <v/>
      </c>
      <c r="N894" s="102"/>
      <c r="O894" s="102"/>
      <c r="P894" s="100"/>
      <c r="Q894" s="100"/>
      <c r="R894" s="98"/>
      <c r="S894" s="101"/>
      <c r="T894" s="99"/>
      <c r="U894" s="103"/>
      <c r="V894" s="99"/>
      <c r="W894" s="103"/>
      <c r="X894" s="99"/>
      <c r="Y894" s="103"/>
      <c r="Z894" s="99"/>
      <c r="AA894" s="103"/>
      <c r="AB894" s="99"/>
      <c r="AC894" s="103"/>
      <c r="AD894" s="121" t="str">
        <f t="shared" si="53"/>
        <v/>
      </c>
      <c r="AE894" s="17"/>
      <c r="AI894" s="26">
        <f>ROWS($AI$7:$AI893)</f>
        <v>887</v>
      </c>
      <c r="AJ894" s="85" t="str">
        <f>IF(OR($T894="",$G894=""),"",MAX($AJ$7:$AN893)+1)</f>
        <v/>
      </c>
      <c r="AK894" s="85" t="str">
        <f>IF(OR(V894="",$G894=""),"",MAX($AJ$7:$AN893,$AJ894:AJ894)+1)</f>
        <v/>
      </c>
      <c r="AL894" s="85" t="str">
        <f>IF(OR(X894="",$G894=""),"",MAX($AJ$7:$AN893,$AJ894:AK894)+1)</f>
        <v/>
      </c>
      <c r="AM894" s="85" t="str">
        <f>IF(OR(Z894="",$G894=""),"",MAX($AJ$7:$AN893,$AJ894:AL894)+1)</f>
        <v/>
      </c>
      <c r="AN894" s="85" t="str">
        <f>IF(OR(AB894="",$G894=""),"",MAX($AJ$7:$AN893,$AJ894:AM894)+1)</f>
        <v/>
      </c>
      <c r="AP894" s="85" t="str">
        <f>IF($G894="","",MAX($AP$7:$AP893)+1)</f>
        <v/>
      </c>
      <c r="AQ894" s="85" t="str">
        <f>IF($G894="","",IF($Q894="","",RANK($Q894,$Q$8:$Q$1000,1)+COUNTIFS($Q$8:$Q894,$Q894)-1))</f>
        <v/>
      </c>
      <c r="AR894" s="85" t="str">
        <f>IF($G894="","",IF($AW894="","",RANK($AW894,$AW$8:$AW$1000,1)+COUNTIFS($AW$8:$AW894,$AW894)-1))</f>
        <v/>
      </c>
      <c r="AS894" s="85" t="str">
        <f>IF($G894="","",IF($AX894="","",RANK($AX894,$AX$8:$AX$1000,1)+COUNTIFS($AX$8:$AX894,$AX894)-1))</f>
        <v/>
      </c>
      <c r="AU894" s="85" t="str">
        <f t="shared" si="54"/>
        <v/>
      </c>
      <c r="AW894" s="209" t="str">
        <f t="shared" ca="1" si="56"/>
        <v/>
      </c>
      <c r="AX894" s="209" t="str">
        <f t="shared" ca="1" si="55"/>
        <v/>
      </c>
    </row>
    <row r="895" spans="1:50">
      <c r="A895" s="20" t="str">
        <f>IF('יעדים משרדיים ותקשובים'!$E$7="","",'יעדים משרדיים ותקשובים'!$E$7)</f>
        <v>משרד ראש הממשלה</v>
      </c>
      <c r="B895" s="20" t="str">
        <f>IF('יעדים משרדיים ותקשובים'!$I$9="","",'יעדים משרדיים ותקשובים'!$I$9)</f>
        <v>pmo</v>
      </c>
      <c r="C895" s="26">
        <f>ROWS($C$7:$C894)</f>
        <v>888</v>
      </c>
      <c r="D895" s="26" t="str">
        <f>IF(E895="","",INDEX('פעילויות המשרד'!$D$8:$D$150,MATCH(E895,'פעילויות המשרד'!$E$8:$E$150,0)))</f>
        <v/>
      </c>
      <c r="E895" s="17"/>
      <c r="F895" s="26" t="str">
        <f>IF(G895="","",COUNTIFS($D$8:$D895,$D895))</f>
        <v/>
      </c>
      <c r="G895" s="344" t="str">
        <f>IF(OR($E895="",$H895=""),"",IFERROR(CONCATENATE($D895,".",COUNTIFS($D$8:$D895,$D895)),"טעות בהזנה"))</f>
        <v/>
      </c>
      <c r="H895" s="99"/>
      <c r="I895" s="275" t="str">
        <f>IF($E895="","",IF($D895="","",INDEX('פעילויות המשרד'!G:G,MATCH($D895,'פעילויות המשרד'!$D:$D,0))))</f>
        <v/>
      </c>
      <c r="J895" s="275" t="str">
        <f>IF($E895="","",IF($D895="","",INDEX('פעילויות המשרד'!H:H,MATCH($D895,'פעילויות המשרד'!$D:$D,0))))</f>
        <v/>
      </c>
      <c r="K895" s="275" t="str">
        <f>IF($E895="","",IF($D895="","",INDEX('פעילויות המשרד'!K:K,MATCH($D895,'פעילויות המשרד'!$D:$D,0))))</f>
        <v/>
      </c>
      <c r="L895" s="275" t="str">
        <f>IF($E895="","",IF($D895="","",INDEX('פעילויות המשרד'!L:L,MATCH($D895,'פעילויות המשרד'!$D:$D,0))))</f>
        <v/>
      </c>
      <c r="M895" s="275" t="str">
        <f>IF($E895="","",IF($D895="","",INDEX('פעילויות המשרד'!X:X,MATCH($D895,'פעילויות המשרד'!$D:$D,0))))</f>
        <v/>
      </c>
      <c r="N895" s="102"/>
      <c r="O895" s="102"/>
      <c r="P895" s="100"/>
      <c r="Q895" s="100"/>
      <c r="R895" s="98"/>
      <c r="S895" s="101"/>
      <c r="T895" s="99"/>
      <c r="U895" s="103"/>
      <c r="V895" s="99"/>
      <c r="W895" s="103"/>
      <c r="X895" s="99"/>
      <c r="Y895" s="103"/>
      <c r="Z895" s="99"/>
      <c r="AA895" s="103"/>
      <c r="AB895" s="99"/>
      <c r="AC895" s="103"/>
      <c r="AD895" s="121" t="str">
        <f t="shared" si="53"/>
        <v/>
      </c>
      <c r="AE895" s="17"/>
      <c r="AI895" s="26">
        <f>ROWS($AI$7:$AI894)</f>
        <v>888</v>
      </c>
      <c r="AJ895" s="85" t="str">
        <f>IF(OR($T895="",$G895=""),"",MAX($AJ$7:$AN894)+1)</f>
        <v/>
      </c>
      <c r="AK895" s="85" t="str">
        <f>IF(OR(V895="",$G895=""),"",MAX($AJ$7:$AN894,$AJ895:AJ895)+1)</f>
        <v/>
      </c>
      <c r="AL895" s="85" t="str">
        <f>IF(OR(X895="",$G895=""),"",MAX($AJ$7:$AN894,$AJ895:AK895)+1)</f>
        <v/>
      </c>
      <c r="AM895" s="85" t="str">
        <f>IF(OR(Z895="",$G895=""),"",MAX($AJ$7:$AN894,$AJ895:AL895)+1)</f>
        <v/>
      </c>
      <c r="AN895" s="85" t="str">
        <f>IF(OR(AB895="",$G895=""),"",MAX($AJ$7:$AN894,$AJ895:AM895)+1)</f>
        <v/>
      </c>
      <c r="AP895" s="85" t="str">
        <f>IF($G895="","",MAX($AP$7:$AP894)+1)</f>
        <v/>
      </c>
      <c r="AQ895" s="85" t="str">
        <f>IF($G895="","",IF($Q895="","",RANK($Q895,$Q$8:$Q$1000,1)+COUNTIFS($Q$8:$Q895,$Q895)-1))</f>
        <v/>
      </c>
      <c r="AR895" s="85" t="str">
        <f>IF($G895="","",IF($AW895="","",RANK($AW895,$AW$8:$AW$1000,1)+COUNTIFS($AW$8:$AW895,$AW895)-1))</f>
        <v/>
      </c>
      <c r="AS895" s="85" t="str">
        <f>IF($G895="","",IF($AX895="","",RANK($AX895,$AX$8:$AX$1000,1)+COUNTIFS($AX$8:$AX895,$AX895)-1))</f>
        <v/>
      </c>
      <c r="AU895" s="85" t="str">
        <f t="shared" si="54"/>
        <v/>
      </c>
      <c r="AW895" s="209" t="str">
        <f t="shared" ca="1" si="56"/>
        <v/>
      </c>
      <c r="AX895" s="209" t="str">
        <f t="shared" ca="1" si="55"/>
        <v/>
      </c>
    </row>
    <row r="896" spans="1:50">
      <c r="A896" s="20" t="str">
        <f>IF('יעדים משרדיים ותקשובים'!$E$7="","",'יעדים משרדיים ותקשובים'!$E$7)</f>
        <v>משרד ראש הממשלה</v>
      </c>
      <c r="B896" s="20" t="str">
        <f>IF('יעדים משרדיים ותקשובים'!$I$9="","",'יעדים משרדיים ותקשובים'!$I$9)</f>
        <v>pmo</v>
      </c>
      <c r="C896" s="26">
        <f>ROWS($C$7:$C895)</f>
        <v>889</v>
      </c>
      <c r="D896" s="26" t="str">
        <f>IF(E896="","",INDEX('פעילויות המשרד'!$D$8:$D$150,MATCH(E896,'פעילויות המשרד'!$E$8:$E$150,0)))</f>
        <v/>
      </c>
      <c r="E896" s="17"/>
      <c r="F896" s="26" t="str">
        <f>IF(G896="","",COUNTIFS($D$8:$D896,$D896))</f>
        <v/>
      </c>
      <c r="G896" s="344" t="str">
        <f>IF(OR($E896="",$H896=""),"",IFERROR(CONCATENATE($D896,".",COUNTIFS($D$8:$D896,$D896)),"טעות בהזנה"))</f>
        <v/>
      </c>
      <c r="H896" s="99"/>
      <c r="I896" s="275" t="str">
        <f>IF($E896="","",IF($D896="","",INDEX('פעילויות המשרד'!G:G,MATCH($D896,'פעילויות המשרד'!$D:$D,0))))</f>
        <v/>
      </c>
      <c r="J896" s="275" t="str">
        <f>IF($E896="","",IF($D896="","",INDEX('פעילויות המשרד'!H:H,MATCH($D896,'פעילויות המשרד'!$D:$D,0))))</f>
        <v/>
      </c>
      <c r="K896" s="275" t="str">
        <f>IF($E896="","",IF($D896="","",INDEX('פעילויות המשרד'!K:K,MATCH($D896,'פעילויות המשרד'!$D:$D,0))))</f>
        <v/>
      </c>
      <c r="L896" s="275" t="str">
        <f>IF($E896="","",IF($D896="","",INDEX('פעילויות המשרד'!L:L,MATCH($D896,'פעילויות המשרד'!$D:$D,0))))</f>
        <v/>
      </c>
      <c r="M896" s="275" t="str">
        <f>IF($E896="","",IF($D896="","",INDEX('פעילויות המשרד'!X:X,MATCH($D896,'פעילויות המשרד'!$D:$D,0))))</f>
        <v/>
      </c>
      <c r="N896" s="102"/>
      <c r="O896" s="102"/>
      <c r="P896" s="100"/>
      <c r="Q896" s="100"/>
      <c r="R896" s="98"/>
      <c r="S896" s="101"/>
      <c r="T896" s="99"/>
      <c r="U896" s="103"/>
      <c r="V896" s="99"/>
      <c r="W896" s="103"/>
      <c r="X896" s="99"/>
      <c r="Y896" s="103"/>
      <c r="Z896" s="99"/>
      <c r="AA896" s="103"/>
      <c r="AB896" s="99"/>
      <c r="AC896" s="103"/>
      <c r="AD896" s="121" t="str">
        <f t="shared" si="53"/>
        <v/>
      </c>
      <c r="AE896" s="17"/>
      <c r="AI896" s="26">
        <f>ROWS($AI$7:$AI895)</f>
        <v>889</v>
      </c>
      <c r="AJ896" s="85" t="str">
        <f>IF(OR($T896="",$G896=""),"",MAX($AJ$7:$AN895)+1)</f>
        <v/>
      </c>
      <c r="AK896" s="85" t="str">
        <f>IF(OR(V896="",$G896=""),"",MAX($AJ$7:$AN895,$AJ896:AJ896)+1)</f>
        <v/>
      </c>
      <c r="AL896" s="85" t="str">
        <f>IF(OR(X896="",$G896=""),"",MAX($AJ$7:$AN895,$AJ896:AK896)+1)</f>
        <v/>
      </c>
      <c r="AM896" s="85" t="str">
        <f>IF(OR(Z896="",$G896=""),"",MAX($AJ$7:$AN895,$AJ896:AL896)+1)</f>
        <v/>
      </c>
      <c r="AN896" s="85" t="str">
        <f>IF(OR(AB896="",$G896=""),"",MAX($AJ$7:$AN895,$AJ896:AM896)+1)</f>
        <v/>
      </c>
      <c r="AP896" s="85" t="str">
        <f>IF($G896="","",MAX($AP$7:$AP895)+1)</f>
        <v/>
      </c>
      <c r="AQ896" s="85" t="str">
        <f>IF($G896="","",IF($Q896="","",RANK($Q896,$Q$8:$Q$1000,1)+COUNTIFS($Q$8:$Q896,$Q896)-1))</f>
        <v/>
      </c>
      <c r="AR896" s="85" t="str">
        <f>IF($G896="","",IF($AW896="","",RANK($AW896,$AW$8:$AW$1000,1)+COUNTIFS($AW$8:$AW896,$AW896)-1))</f>
        <v/>
      </c>
      <c r="AS896" s="85" t="str">
        <f>IF($G896="","",IF($AX896="","",RANK($AX896,$AX$8:$AX$1000,1)+COUNTIFS($AX$8:$AX896,$AX896)-1))</f>
        <v/>
      </c>
      <c r="AU896" s="85" t="str">
        <f t="shared" si="54"/>
        <v/>
      </c>
      <c r="AW896" s="209" t="str">
        <f t="shared" ca="1" si="56"/>
        <v/>
      </c>
      <c r="AX896" s="209" t="str">
        <f t="shared" ca="1" si="55"/>
        <v/>
      </c>
    </row>
    <row r="897" spans="1:50">
      <c r="A897" s="20" t="str">
        <f>IF('יעדים משרדיים ותקשובים'!$E$7="","",'יעדים משרדיים ותקשובים'!$E$7)</f>
        <v>משרד ראש הממשלה</v>
      </c>
      <c r="B897" s="20" t="str">
        <f>IF('יעדים משרדיים ותקשובים'!$I$9="","",'יעדים משרדיים ותקשובים'!$I$9)</f>
        <v>pmo</v>
      </c>
      <c r="C897" s="26">
        <f>ROWS($C$7:$C896)</f>
        <v>890</v>
      </c>
      <c r="D897" s="26" t="str">
        <f>IF(E897="","",INDEX('פעילויות המשרד'!$D$8:$D$150,MATCH(E897,'פעילויות המשרד'!$E$8:$E$150,0)))</f>
        <v/>
      </c>
      <c r="E897" s="17"/>
      <c r="F897" s="26" t="str">
        <f>IF(G897="","",COUNTIFS($D$8:$D897,$D897))</f>
        <v/>
      </c>
      <c r="G897" s="344" t="str">
        <f>IF(OR($E897="",$H897=""),"",IFERROR(CONCATENATE($D897,".",COUNTIFS($D$8:$D897,$D897)),"טעות בהזנה"))</f>
        <v/>
      </c>
      <c r="H897" s="99"/>
      <c r="I897" s="275" t="str">
        <f>IF($E897="","",IF($D897="","",INDEX('פעילויות המשרד'!G:G,MATCH($D897,'פעילויות המשרד'!$D:$D,0))))</f>
        <v/>
      </c>
      <c r="J897" s="275" t="str">
        <f>IF($E897="","",IF($D897="","",INDEX('פעילויות המשרד'!H:H,MATCH($D897,'פעילויות המשרד'!$D:$D,0))))</f>
        <v/>
      </c>
      <c r="K897" s="275" t="str">
        <f>IF($E897="","",IF($D897="","",INDEX('פעילויות המשרד'!K:K,MATCH($D897,'פעילויות המשרד'!$D:$D,0))))</f>
        <v/>
      </c>
      <c r="L897" s="275" t="str">
        <f>IF($E897="","",IF($D897="","",INDEX('פעילויות המשרד'!L:L,MATCH($D897,'פעילויות המשרד'!$D:$D,0))))</f>
        <v/>
      </c>
      <c r="M897" s="275" t="str">
        <f>IF($E897="","",IF($D897="","",INDEX('פעילויות המשרד'!X:X,MATCH($D897,'פעילויות המשרד'!$D:$D,0))))</f>
        <v/>
      </c>
      <c r="N897" s="102"/>
      <c r="O897" s="102"/>
      <c r="P897" s="100"/>
      <c r="Q897" s="100"/>
      <c r="R897" s="98"/>
      <c r="S897" s="101"/>
      <c r="T897" s="99"/>
      <c r="U897" s="103"/>
      <c r="V897" s="99"/>
      <c r="W897" s="103"/>
      <c r="X897" s="99"/>
      <c r="Y897" s="103"/>
      <c r="Z897" s="99"/>
      <c r="AA897" s="103"/>
      <c r="AB897" s="99"/>
      <c r="AC897" s="103"/>
      <c r="AD897" s="121" t="str">
        <f t="shared" si="53"/>
        <v/>
      </c>
      <c r="AE897" s="17"/>
      <c r="AI897" s="26">
        <f>ROWS($AI$7:$AI896)</f>
        <v>890</v>
      </c>
      <c r="AJ897" s="85" t="str">
        <f>IF(OR($T897="",$G897=""),"",MAX($AJ$7:$AN896)+1)</f>
        <v/>
      </c>
      <c r="AK897" s="85" t="str">
        <f>IF(OR(V897="",$G897=""),"",MAX($AJ$7:$AN896,$AJ897:AJ897)+1)</f>
        <v/>
      </c>
      <c r="AL897" s="85" t="str">
        <f>IF(OR(X897="",$G897=""),"",MAX($AJ$7:$AN896,$AJ897:AK897)+1)</f>
        <v/>
      </c>
      <c r="AM897" s="85" t="str">
        <f>IF(OR(Z897="",$G897=""),"",MAX($AJ$7:$AN896,$AJ897:AL897)+1)</f>
        <v/>
      </c>
      <c r="AN897" s="85" t="str">
        <f>IF(OR(AB897="",$G897=""),"",MAX($AJ$7:$AN896,$AJ897:AM897)+1)</f>
        <v/>
      </c>
      <c r="AP897" s="85" t="str">
        <f>IF($G897="","",MAX($AP$7:$AP896)+1)</f>
        <v/>
      </c>
      <c r="AQ897" s="85" t="str">
        <f>IF($G897="","",IF($Q897="","",RANK($Q897,$Q$8:$Q$1000,1)+COUNTIFS($Q$8:$Q897,$Q897)-1))</f>
        <v/>
      </c>
      <c r="AR897" s="85" t="str">
        <f>IF($G897="","",IF($AW897="","",RANK($AW897,$AW$8:$AW$1000,1)+COUNTIFS($AW$8:$AW897,$AW897)-1))</f>
        <v/>
      </c>
      <c r="AS897" s="85" t="str">
        <f>IF($G897="","",IF($AX897="","",RANK($AX897,$AX$8:$AX$1000,1)+COUNTIFS($AX$8:$AX897,$AX897)-1))</f>
        <v/>
      </c>
      <c r="AU897" s="85" t="str">
        <f t="shared" si="54"/>
        <v/>
      </c>
      <c r="AW897" s="209" t="str">
        <f t="shared" ca="1" si="56"/>
        <v/>
      </c>
      <c r="AX897" s="209" t="str">
        <f t="shared" ca="1" si="55"/>
        <v/>
      </c>
    </row>
    <row r="898" spans="1:50">
      <c r="A898" s="20" t="str">
        <f>IF('יעדים משרדיים ותקשובים'!$E$7="","",'יעדים משרדיים ותקשובים'!$E$7)</f>
        <v>משרד ראש הממשלה</v>
      </c>
      <c r="B898" s="20" t="str">
        <f>IF('יעדים משרדיים ותקשובים'!$I$9="","",'יעדים משרדיים ותקשובים'!$I$9)</f>
        <v>pmo</v>
      </c>
      <c r="C898" s="26">
        <f>ROWS($C$7:$C897)</f>
        <v>891</v>
      </c>
      <c r="D898" s="26" t="str">
        <f>IF(E898="","",INDEX('פעילויות המשרד'!$D$8:$D$150,MATCH(E898,'פעילויות המשרד'!$E$8:$E$150,0)))</f>
        <v/>
      </c>
      <c r="E898" s="17"/>
      <c r="F898" s="26" t="str">
        <f>IF(G898="","",COUNTIFS($D$8:$D898,$D898))</f>
        <v/>
      </c>
      <c r="G898" s="344" t="str">
        <f>IF(OR($E898="",$H898=""),"",IFERROR(CONCATENATE($D898,".",COUNTIFS($D$8:$D898,$D898)),"טעות בהזנה"))</f>
        <v/>
      </c>
      <c r="H898" s="99"/>
      <c r="I898" s="275" t="str">
        <f>IF($E898="","",IF($D898="","",INDEX('פעילויות המשרד'!G:G,MATCH($D898,'פעילויות המשרד'!$D:$D,0))))</f>
        <v/>
      </c>
      <c r="J898" s="275" t="str">
        <f>IF($E898="","",IF($D898="","",INDEX('פעילויות המשרד'!H:H,MATCH($D898,'פעילויות המשרד'!$D:$D,0))))</f>
        <v/>
      </c>
      <c r="K898" s="275" t="str">
        <f>IF($E898="","",IF($D898="","",INDEX('פעילויות המשרד'!K:K,MATCH($D898,'פעילויות המשרד'!$D:$D,0))))</f>
        <v/>
      </c>
      <c r="L898" s="275" t="str">
        <f>IF($E898="","",IF($D898="","",INDEX('פעילויות המשרד'!L:L,MATCH($D898,'פעילויות המשרד'!$D:$D,0))))</f>
        <v/>
      </c>
      <c r="M898" s="275" t="str">
        <f>IF($E898="","",IF($D898="","",INDEX('פעילויות המשרד'!X:X,MATCH($D898,'פעילויות המשרד'!$D:$D,0))))</f>
        <v/>
      </c>
      <c r="N898" s="99"/>
      <c r="O898" s="99"/>
      <c r="P898" s="100"/>
      <c r="Q898" s="100"/>
      <c r="R898" s="98"/>
      <c r="S898" s="101"/>
      <c r="T898" s="99"/>
      <c r="U898" s="103"/>
      <c r="V898" s="99"/>
      <c r="W898" s="103"/>
      <c r="X898" s="99"/>
      <c r="Y898" s="103"/>
      <c r="Z898" s="99"/>
      <c r="AA898" s="103"/>
      <c r="AB898" s="99"/>
      <c r="AC898" s="103"/>
      <c r="AD898" s="121" t="str">
        <f t="shared" si="53"/>
        <v/>
      </c>
      <c r="AE898" s="92"/>
      <c r="AI898" s="26">
        <f>ROWS($AI$7:$AI897)</f>
        <v>891</v>
      </c>
      <c r="AJ898" s="85" t="str">
        <f>IF(OR($T898="",$G898=""),"",MAX($AJ$7:$AN897)+1)</f>
        <v/>
      </c>
      <c r="AK898" s="85" t="str">
        <f>IF(OR(V898="",$G898=""),"",MAX($AJ$7:$AN897,$AJ898:AJ898)+1)</f>
        <v/>
      </c>
      <c r="AL898" s="85" t="str">
        <f>IF(OR(X898="",$G898=""),"",MAX($AJ$7:$AN897,$AJ898:AK898)+1)</f>
        <v/>
      </c>
      <c r="AM898" s="85" t="str">
        <f>IF(OR(Z898="",$G898=""),"",MAX($AJ$7:$AN897,$AJ898:AL898)+1)</f>
        <v/>
      </c>
      <c r="AN898" s="85" t="str">
        <f>IF(OR(AB898="",$G898=""),"",MAX($AJ$7:$AN897,$AJ898:AM898)+1)</f>
        <v/>
      </c>
      <c r="AP898" s="85" t="str">
        <f>IF($G898="","",MAX($AP$7:$AP897)+1)</f>
        <v/>
      </c>
      <c r="AQ898" s="85" t="str">
        <f>IF($G898="","",IF($Q898="","",RANK($Q898,$Q$8:$Q$1000,1)+COUNTIFS($Q$8:$Q898,$Q898)-1))</f>
        <v/>
      </c>
      <c r="AR898" s="85" t="str">
        <f>IF($G898="","",IF($AW898="","",RANK($AW898,$AW$8:$AW$1000,1)+COUNTIFS($AW$8:$AW898,$AW898)-1))</f>
        <v/>
      </c>
      <c r="AS898" s="85" t="str">
        <f>IF($G898="","",IF($AX898="","",RANK($AX898,$AX$8:$AX$1000,1)+COUNTIFS($AX$8:$AX898,$AX898)-1))</f>
        <v/>
      </c>
      <c r="AU898" s="85" t="str">
        <f t="shared" si="54"/>
        <v/>
      </c>
      <c r="AW898" s="209" t="str">
        <f ca="1">IF($G898="","",IF($Q898="","",IF(AND($S898&lt;1,$Q898&lt;TODAY()),$Q898,"")))</f>
        <v/>
      </c>
      <c r="AX898" s="209" t="str">
        <f t="shared" ca="1" si="55"/>
        <v/>
      </c>
    </row>
    <row r="899" spans="1:50">
      <c r="A899" s="20" t="str">
        <f>IF('יעדים משרדיים ותקשובים'!$E$7="","",'יעדים משרדיים ותקשובים'!$E$7)</f>
        <v>משרד ראש הממשלה</v>
      </c>
      <c r="B899" s="20" t="str">
        <f>IF('יעדים משרדיים ותקשובים'!$I$9="","",'יעדים משרדיים ותקשובים'!$I$9)</f>
        <v>pmo</v>
      </c>
      <c r="C899" s="26">
        <f>ROWS($C$7:$C898)</f>
        <v>892</v>
      </c>
      <c r="D899" s="26" t="str">
        <f>IF(E899="","",INDEX('פעילויות המשרד'!$D$8:$D$150,MATCH(E899,'פעילויות המשרד'!$E$8:$E$150,0)))</f>
        <v/>
      </c>
      <c r="E899" s="17"/>
      <c r="F899" s="26" t="str">
        <f>IF(G899="","",COUNTIFS($D$8:$D899,$D899))</f>
        <v/>
      </c>
      <c r="G899" s="344" t="str">
        <f>IF(OR($E899="",$H899=""),"",IFERROR(CONCATENATE($D899,".",COUNTIFS($D$8:$D899,$D899)),"טעות בהזנה"))</f>
        <v/>
      </c>
      <c r="H899" s="99"/>
      <c r="I899" s="275" t="str">
        <f>IF($E899="","",IF($D899="","",INDEX('פעילויות המשרד'!G:G,MATCH($D899,'פעילויות המשרד'!$D:$D,0))))</f>
        <v/>
      </c>
      <c r="J899" s="275" t="str">
        <f>IF($E899="","",IF($D899="","",INDEX('פעילויות המשרד'!H:H,MATCH($D899,'פעילויות המשרד'!$D:$D,0))))</f>
        <v/>
      </c>
      <c r="K899" s="275" t="str">
        <f>IF($E899="","",IF($D899="","",INDEX('פעילויות המשרד'!K:K,MATCH($D899,'פעילויות המשרד'!$D:$D,0))))</f>
        <v/>
      </c>
      <c r="L899" s="275" t="str">
        <f>IF($E899="","",IF($D899="","",INDEX('פעילויות המשרד'!L:L,MATCH($D899,'פעילויות המשרד'!$D:$D,0))))</f>
        <v/>
      </c>
      <c r="M899" s="275" t="str">
        <f>IF($E899="","",IF($D899="","",INDEX('פעילויות המשרד'!X:X,MATCH($D899,'פעילויות המשרד'!$D:$D,0))))</f>
        <v/>
      </c>
      <c r="N899" s="99"/>
      <c r="O899" s="99"/>
      <c r="P899" s="100"/>
      <c r="Q899" s="100"/>
      <c r="R899" s="98"/>
      <c r="S899" s="101"/>
      <c r="T899" s="99"/>
      <c r="U899" s="103"/>
      <c r="V899" s="99"/>
      <c r="W899" s="103"/>
      <c r="X899" s="99"/>
      <c r="Y899" s="103"/>
      <c r="Z899" s="99"/>
      <c r="AA899" s="103"/>
      <c r="AB899" s="99"/>
      <c r="AC899" s="103"/>
      <c r="AD899" s="121" t="str">
        <f t="shared" si="53"/>
        <v/>
      </c>
      <c r="AE899" s="92"/>
      <c r="AI899" s="26">
        <f>ROWS($AI$7:$AI898)</f>
        <v>892</v>
      </c>
      <c r="AJ899" s="85" t="str">
        <f>IF(OR($T899="",$G899=""),"",MAX($AJ$7:$AN898)+1)</f>
        <v/>
      </c>
      <c r="AK899" s="85" t="str">
        <f>IF(OR(V899="",$G899=""),"",MAX($AJ$7:$AN898,$AJ899:AJ899)+1)</f>
        <v/>
      </c>
      <c r="AL899" s="85" t="str">
        <f>IF(OR(X899="",$G899=""),"",MAX($AJ$7:$AN898,$AJ899:AK899)+1)</f>
        <v/>
      </c>
      <c r="AM899" s="85" t="str">
        <f>IF(OR(Z899="",$G899=""),"",MAX($AJ$7:$AN898,$AJ899:AL899)+1)</f>
        <v/>
      </c>
      <c r="AN899" s="85" t="str">
        <f>IF(OR(AB899="",$G899=""),"",MAX($AJ$7:$AN898,$AJ899:AM899)+1)</f>
        <v/>
      </c>
      <c r="AP899" s="85" t="str">
        <f>IF($G899="","",MAX($AP$7:$AP898)+1)</f>
        <v/>
      </c>
      <c r="AQ899" s="85" t="str">
        <f>IF($G899="","",IF($Q899="","",RANK($Q899,$Q$8:$Q$1000,1)+COUNTIFS($Q$8:$Q899,$Q899)-1))</f>
        <v/>
      </c>
      <c r="AR899" s="85" t="str">
        <f>IF($G899="","",IF($AW899="","",RANK($AW899,$AW$8:$AW$1000,1)+COUNTIFS($AW$8:$AW899,$AW899)-1))</f>
        <v/>
      </c>
      <c r="AS899" s="85" t="str">
        <f>IF($G899="","",IF($AX899="","",RANK($AX899,$AX$8:$AX$1000,1)+COUNTIFS($AX$8:$AX899,$AX899)-1))</f>
        <v/>
      </c>
      <c r="AU899" s="85" t="str">
        <f t="shared" si="54"/>
        <v/>
      </c>
      <c r="AW899" s="209" t="str">
        <f ca="1">IF($G899="","",IF($Q899="","",IF(AND($S899&lt;1,$Q899&lt;TODAY()),$Q899,"")))</f>
        <v/>
      </c>
      <c r="AX899" s="209" t="str">
        <f t="shared" ca="1" si="55"/>
        <v/>
      </c>
    </row>
    <row r="900" spans="1:50">
      <c r="A900" s="20" t="str">
        <f>IF('יעדים משרדיים ותקשובים'!$E$7="","",'יעדים משרדיים ותקשובים'!$E$7)</f>
        <v>משרד ראש הממשלה</v>
      </c>
      <c r="B900" s="20" t="str">
        <f>IF('יעדים משרדיים ותקשובים'!$I$9="","",'יעדים משרדיים ותקשובים'!$I$9)</f>
        <v>pmo</v>
      </c>
      <c r="C900" s="26">
        <f>ROWS($C$7:$C899)</f>
        <v>893</v>
      </c>
      <c r="D900" s="26" t="str">
        <f>IF(E900="","",INDEX('פעילויות המשרד'!$D$8:$D$150,MATCH(E900,'פעילויות המשרד'!$E$8:$E$150,0)))</f>
        <v/>
      </c>
      <c r="E900" s="17"/>
      <c r="F900" s="26" t="str">
        <f>IF(G900="","",COUNTIFS($D$8:$D900,$D900))</f>
        <v/>
      </c>
      <c r="G900" s="344" t="str">
        <f>IF(OR($E900="",$H900=""),"",IFERROR(CONCATENATE($D900,".",COUNTIFS($D$8:$D900,$D900)),"טעות בהזנה"))</f>
        <v/>
      </c>
      <c r="H900" s="99"/>
      <c r="I900" s="275" t="str">
        <f>IF($E900="","",IF($D900="","",INDEX('פעילויות המשרד'!G:G,MATCH($D900,'פעילויות המשרד'!$D:$D,0))))</f>
        <v/>
      </c>
      <c r="J900" s="275" t="str">
        <f>IF($E900="","",IF($D900="","",INDEX('פעילויות המשרד'!H:H,MATCH($D900,'פעילויות המשרד'!$D:$D,0))))</f>
        <v/>
      </c>
      <c r="K900" s="275" t="str">
        <f>IF($E900="","",IF($D900="","",INDEX('פעילויות המשרד'!K:K,MATCH($D900,'פעילויות המשרד'!$D:$D,0))))</f>
        <v/>
      </c>
      <c r="L900" s="275" t="str">
        <f>IF($E900="","",IF($D900="","",INDEX('פעילויות המשרד'!L:L,MATCH($D900,'פעילויות המשרד'!$D:$D,0))))</f>
        <v/>
      </c>
      <c r="M900" s="275" t="str">
        <f>IF($E900="","",IF($D900="","",INDEX('פעילויות המשרד'!X:X,MATCH($D900,'פעילויות המשרד'!$D:$D,0))))</f>
        <v/>
      </c>
      <c r="N900" s="99"/>
      <c r="O900" s="99"/>
      <c r="P900" s="100"/>
      <c r="Q900" s="100"/>
      <c r="R900" s="98"/>
      <c r="S900" s="101"/>
      <c r="T900" s="99"/>
      <c r="U900" s="103"/>
      <c r="V900" s="99"/>
      <c r="W900" s="103"/>
      <c r="X900" s="99"/>
      <c r="Y900" s="103"/>
      <c r="Z900" s="99"/>
      <c r="AA900" s="103"/>
      <c r="AB900" s="99"/>
      <c r="AC900" s="103"/>
      <c r="AD900" s="121" t="str">
        <f t="shared" si="53"/>
        <v/>
      </c>
      <c r="AE900" s="92"/>
      <c r="AI900" s="26">
        <f>ROWS($AI$7:$AI899)</f>
        <v>893</v>
      </c>
      <c r="AJ900" s="85" t="str">
        <f>IF(OR($T900="",$G900=""),"",MAX($AJ$7:$AN899)+1)</f>
        <v/>
      </c>
      <c r="AK900" s="85" t="str">
        <f>IF(OR(V900="",$G900=""),"",MAX($AJ$7:$AN899,$AJ900:AJ900)+1)</f>
        <v/>
      </c>
      <c r="AL900" s="85" t="str">
        <f>IF(OR(X900="",$G900=""),"",MAX($AJ$7:$AN899,$AJ900:AK900)+1)</f>
        <v/>
      </c>
      <c r="AM900" s="85" t="str">
        <f>IF(OR(Z900="",$G900=""),"",MAX($AJ$7:$AN899,$AJ900:AL900)+1)</f>
        <v/>
      </c>
      <c r="AN900" s="85" t="str">
        <f>IF(OR(AB900="",$G900=""),"",MAX($AJ$7:$AN899,$AJ900:AM900)+1)</f>
        <v/>
      </c>
      <c r="AP900" s="85" t="str">
        <f>IF($G900="","",MAX($AP$7:$AP899)+1)</f>
        <v/>
      </c>
      <c r="AQ900" s="85" t="str">
        <f>IF($G900="","",IF($Q900="","",RANK($Q900,$Q$8:$Q$1000,1)+COUNTIFS($Q$8:$Q900,$Q900)-1))</f>
        <v/>
      </c>
      <c r="AR900" s="85" t="str">
        <f>IF($G900="","",IF($AW900="","",RANK($AW900,$AW$8:$AW$1000,1)+COUNTIFS($AW$8:$AW900,$AW900)-1))</f>
        <v/>
      </c>
      <c r="AS900" s="85" t="str">
        <f>IF($G900="","",IF($AX900="","",RANK($AX900,$AX$8:$AX$1000,1)+COUNTIFS($AX$8:$AX900,$AX900)-1))</f>
        <v/>
      </c>
      <c r="AU900" s="85" t="str">
        <f t="shared" si="54"/>
        <v/>
      </c>
      <c r="AW900" s="209" t="str">
        <f ca="1">IF($G900="","",IF($Q900="","",IF(AND($S900&lt;1,$Q900&lt;TODAY()),$Q900,"")))</f>
        <v/>
      </c>
      <c r="AX900" s="209" t="str">
        <f t="shared" ca="1" si="55"/>
        <v/>
      </c>
    </row>
    <row r="901" spans="1:50">
      <c r="A901" s="20" t="str">
        <f>IF('יעדים משרדיים ותקשובים'!$E$7="","",'יעדים משרדיים ותקשובים'!$E$7)</f>
        <v>משרד ראש הממשלה</v>
      </c>
      <c r="B901" s="20" t="str">
        <f>IF('יעדים משרדיים ותקשובים'!$I$9="","",'יעדים משרדיים ותקשובים'!$I$9)</f>
        <v>pmo</v>
      </c>
      <c r="C901" s="26">
        <f>ROWS($C$7:$C900)</f>
        <v>894</v>
      </c>
      <c r="D901" s="26" t="str">
        <f>IF(E901="","",INDEX('פעילויות המשרד'!$D$8:$D$150,MATCH(E901,'פעילויות המשרד'!$E$8:$E$150,0)))</f>
        <v/>
      </c>
      <c r="E901" s="17"/>
      <c r="F901" s="26" t="str">
        <f>IF(G901="","",COUNTIFS($D$8:$D901,$D901))</f>
        <v/>
      </c>
      <c r="G901" s="344" t="str">
        <f>IF(OR($E901="",$H901=""),"",IFERROR(CONCATENATE($D901,".",COUNTIFS($D$8:$D901,$D901)),"טעות בהזנה"))</f>
        <v/>
      </c>
      <c r="H901" s="99"/>
      <c r="I901" s="275" t="str">
        <f>IF($E901="","",IF($D901="","",INDEX('פעילויות המשרד'!G:G,MATCH($D901,'פעילויות המשרד'!$D:$D,0))))</f>
        <v/>
      </c>
      <c r="J901" s="275" t="str">
        <f>IF($E901="","",IF($D901="","",INDEX('פעילויות המשרד'!H:H,MATCH($D901,'פעילויות המשרד'!$D:$D,0))))</f>
        <v/>
      </c>
      <c r="K901" s="275" t="str">
        <f>IF($E901="","",IF($D901="","",INDEX('פעילויות המשרד'!K:K,MATCH($D901,'פעילויות המשרד'!$D:$D,0))))</f>
        <v/>
      </c>
      <c r="L901" s="275" t="str">
        <f>IF($E901="","",IF($D901="","",INDEX('פעילויות המשרד'!L:L,MATCH($D901,'פעילויות המשרד'!$D:$D,0))))</f>
        <v/>
      </c>
      <c r="M901" s="275" t="str">
        <f>IF($E901="","",IF($D901="","",INDEX('פעילויות המשרד'!X:X,MATCH($D901,'פעילויות המשרד'!$D:$D,0))))</f>
        <v/>
      </c>
      <c r="N901" s="102"/>
      <c r="O901" s="102"/>
      <c r="P901" s="100"/>
      <c r="Q901" s="100"/>
      <c r="R901" s="98"/>
      <c r="S901" s="101"/>
      <c r="T901" s="99"/>
      <c r="U901" s="103"/>
      <c r="V901" s="99"/>
      <c r="W901" s="103"/>
      <c r="X901" s="99"/>
      <c r="Y901" s="103"/>
      <c r="Z901" s="99"/>
      <c r="AA901" s="103"/>
      <c r="AB901" s="99"/>
      <c r="AC901" s="103"/>
      <c r="AD901" s="121" t="str">
        <f t="shared" si="53"/>
        <v/>
      </c>
      <c r="AE901" s="17"/>
      <c r="AI901" s="26">
        <f>ROWS($AI$7:$AI900)</f>
        <v>894</v>
      </c>
      <c r="AJ901" s="85" t="str">
        <f>IF(OR($T901="",$G901=""),"",MAX($AJ$7:$AN900)+1)</f>
        <v/>
      </c>
      <c r="AK901" s="85" t="str">
        <f>IF(OR(V901="",$G901=""),"",MAX($AJ$7:$AN900,$AJ901:AJ901)+1)</f>
        <v/>
      </c>
      <c r="AL901" s="85" t="str">
        <f>IF(OR(X901="",$G901=""),"",MAX($AJ$7:$AN900,$AJ901:AK901)+1)</f>
        <v/>
      </c>
      <c r="AM901" s="85" t="str">
        <f>IF(OR(Z901="",$G901=""),"",MAX($AJ$7:$AN900,$AJ901:AL901)+1)</f>
        <v/>
      </c>
      <c r="AN901" s="85" t="str">
        <f>IF(OR(AB901="",$G901=""),"",MAX($AJ$7:$AN900,$AJ901:AM901)+1)</f>
        <v/>
      </c>
      <c r="AP901" s="85" t="str">
        <f>IF($G901="","",MAX($AP$7:$AP900)+1)</f>
        <v/>
      </c>
      <c r="AQ901" s="85" t="str">
        <f>IF($G901="","",IF($Q901="","",RANK($Q901,$Q$8:$Q$1000,1)+COUNTIFS($Q$8:$Q901,$Q901)-1))</f>
        <v/>
      </c>
      <c r="AR901" s="85" t="str">
        <f>IF($G901="","",IF($AW901="","",RANK($AW901,$AW$8:$AW$1000,1)+COUNTIFS($AW$8:$AW901,$AW901)-1))</f>
        <v/>
      </c>
      <c r="AS901" s="85" t="str">
        <f>IF($G901="","",IF($AX901="","",RANK($AX901,$AX$8:$AX$1000,1)+COUNTIFS($AX$8:$AX901,$AX901)-1))</f>
        <v/>
      </c>
      <c r="AU901" s="85" t="str">
        <f t="shared" si="54"/>
        <v/>
      </c>
      <c r="AW901" s="209" t="str">
        <f ca="1">IF($G901="","",IF($Q901="","",IF(AND($S901&lt;1,$Q901&lt;TODAY()),$Q901,"")))</f>
        <v/>
      </c>
      <c r="AX901" s="209" t="str">
        <f t="shared" ca="1" si="55"/>
        <v/>
      </c>
    </row>
    <row r="902" spans="1:50">
      <c r="A902" s="20" t="str">
        <f>IF('יעדים משרדיים ותקשובים'!$E$7="","",'יעדים משרדיים ותקשובים'!$E$7)</f>
        <v>משרד ראש הממשלה</v>
      </c>
      <c r="B902" s="20" t="str">
        <f>IF('יעדים משרדיים ותקשובים'!$I$9="","",'יעדים משרדיים ותקשובים'!$I$9)</f>
        <v>pmo</v>
      </c>
      <c r="C902" s="26">
        <f>ROWS($C$7:$C901)</f>
        <v>895</v>
      </c>
      <c r="D902" s="26" t="str">
        <f>IF(E902="","",INDEX('פעילויות המשרד'!$D$8:$D$150,MATCH(E902,'פעילויות המשרד'!$E$8:$E$150,0)))</f>
        <v/>
      </c>
      <c r="E902" s="17"/>
      <c r="F902" s="26" t="str">
        <f>IF(G902="","",COUNTIFS($D$8:$D902,$D902))</f>
        <v/>
      </c>
      <c r="G902" s="344" t="str">
        <f>IF(OR($E902="",$H902=""),"",IFERROR(CONCATENATE($D902,".",COUNTIFS($D$8:$D902,$D902)),"טעות בהזנה"))</f>
        <v/>
      </c>
      <c r="H902" s="99"/>
      <c r="I902" s="275" t="str">
        <f>IF($E902="","",IF($D902="","",INDEX('פעילויות המשרד'!G:G,MATCH($D902,'פעילויות המשרד'!$D:$D,0))))</f>
        <v/>
      </c>
      <c r="J902" s="275" t="str">
        <f>IF($E902="","",IF($D902="","",INDEX('פעילויות המשרד'!H:H,MATCH($D902,'פעילויות המשרד'!$D:$D,0))))</f>
        <v/>
      </c>
      <c r="K902" s="275" t="str">
        <f>IF($E902="","",IF($D902="","",INDEX('פעילויות המשרד'!K:K,MATCH($D902,'פעילויות המשרד'!$D:$D,0))))</f>
        <v/>
      </c>
      <c r="L902" s="275" t="str">
        <f>IF($E902="","",IF($D902="","",INDEX('פעילויות המשרד'!L:L,MATCH($D902,'פעילויות המשרד'!$D:$D,0))))</f>
        <v/>
      </c>
      <c r="M902" s="275" t="str">
        <f>IF($E902="","",IF($D902="","",INDEX('פעילויות המשרד'!X:X,MATCH($D902,'פעילויות המשרד'!$D:$D,0))))</f>
        <v/>
      </c>
      <c r="N902" s="102"/>
      <c r="O902" s="102"/>
      <c r="P902" s="100"/>
      <c r="Q902" s="100"/>
      <c r="R902" s="98"/>
      <c r="S902" s="101"/>
      <c r="T902" s="99"/>
      <c r="U902" s="103"/>
      <c r="V902" s="99"/>
      <c r="W902" s="103"/>
      <c r="X902" s="99"/>
      <c r="Y902" s="103"/>
      <c r="Z902" s="99"/>
      <c r="AA902" s="103"/>
      <c r="AB902" s="99"/>
      <c r="AC902" s="103"/>
      <c r="AD902" s="121" t="str">
        <f t="shared" si="53"/>
        <v/>
      </c>
      <c r="AE902" s="17"/>
      <c r="AI902" s="26">
        <f>ROWS($AI$7:$AI901)</f>
        <v>895</v>
      </c>
      <c r="AJ902" s="85" t="str">
        <f>IF(OR($T902="",$G902=""),"",MAX($AJ$7:$AN901)+1)</f>
        <v/>
      </c>
      <c r="AK902" s="85" t="str">
        <f>IF(OR(V902="",$G902=""),"",MAX($AJ$7:$AN901,$AJ902:AJ902)+1)</f>
        <v/>
      </c>
      <c r="AL902" s="85" t="str">
        <f>IF(OR(X902="",$G902=""),"",MAX($AJ$7:$AN901,$AJ902:AK902)+1)</f>
        <v/>
      </c>
      <c r="AM902" s="85" t="str">
        <f>IF(OR(Z902="",$G902=""),"",MAX($AJ$7:$AN901,$AJ902:AL902)+1)</f>
        <v/>
      </c>
      <c r="AN902" s="85" t="str">
        <f>IF(OR(AB902="",$G902=""),"",MAX($AJ$7:$AN901,$AJ902:AM902)+1)</f>
        <v/>
      </c>
      <c r="AP902" s="85" t="str">
        <f>IF($G902="","",MAX($AP$7:$AP901)+1)</f>
        <v/>
      </c>
      <c r="AQ902" s="85" t="str">
        <f>IF($G902="","",IF($Q902="","",RANK($Q902,$Q$8:$Q$1000,1)+COUNTIFS($Q$8:$Q902,$Q902)-1))</f>
        <v/>
      </c>
      <c r="AR902" s="85" t="str">
        <f>IF($G902="","",IF($AW902="","",RANK($AW902,$AW$8:$AW$1000,1)+COUNTIFS($AW$8:$AW902,$AW902)-1))</f>
        <v/>
      </c>
      <c r="AS902" s="85" t="str">
        <f>IF($G902="","",IF($AX902="","",RANK($AX902,$AX$8:$AX$1000,1)+COUNTIFS($AX$8:$AX902,$AX902)-1))</f>
        <v/>
      </c>
      <c r="AU902" s="85" t="str">
        <f t="shared" si="54"/>
        <v/>
      </c>
      <c r="AW902" s="209" t="str">
        <f ca="1">IF($G902="","",IF($Q902="","",IF(AND($S902&lt;1,$Q902&lt;TODAY()),$Q902,"")))</f>
        <v/>
      </c>
      <c r="AX902" s="209" t="str">
        <f t="shared" ca="1" si="55"/>
        <v/>
      </c>
    </row>
    <row r="903" spans="1:50">
      <c r="A903" s="20" t="str">
        <f>IF('יעדים משרדיים ותקשובים'!$E$7="","",'יעדים משרדיים ותקשובים'!$E$7)</f>
        <v>משרד ראש הממשלה</v>
      </c>
      <c r="B903" s="20" t="str">
        <f>IF('יעדים משרדיים ותקשובים'!$I$9="","",'יעדים משרדיים ותקשובים'!$I$9)</f>
        <v>pmo</v>
      </c>
      <c r="C903" s="26">
        <f>ROWS($C$7:$C902)</f>
        <v>896</v>
      </c>
      <c r="D903" s="26" t="str">
        <f>IF(E903="","",INDEX('פעילויות המשרד'!$D$8:$D$150,MATCH(E903,'פעילויות המשרד'!$E$8:$E$150,0)))</f>
        <v/>
      </c>
      <c r="E903" s="17"/>
      <c r="F903" s="26" t="str">
        <f>IF(G903="","",COUNTIFS($D$8:$D903,$D903))</f>
        <v/>
      </c>
      <c r="G903" s="344" t="str">
        <f>IF(OR($E903="",$H903=""),"",IFERROR(CONCATENATE($D903,".",COUNTIFS($D$8:$D903,$D903)),"טעות בהזנה"))</f>
        <v/>
      </c>
      <c r="H903" s="99"/>
      <c r="I903" s="275" t="str">
        <f>IF($E903="","",IF($D903="","",INDEX('פעילויות המשרד'!G:G,MATCH($D903,'פעילויות המשרד'!$D:$D,0))))</f>
        <v/>
      </c>
      <c r="J903" s="275" t="str">
        <f>IF($E903="","",IF($D903="","",INDEX('פעילויות המשרד'!H:H,MATCH($D903,'פעילויות המשרד'!$D:$D,0))))</f>
        <v/>
      </c>
      <c r="K903" s="275" t="str">
        <f>IF($E903="","",IF($D903="","",INDEX('פעילויות המשרד'!K:K,MATCH($D903,'פעילויות המשרד'!$D:$D,0))))</f>
        <v/>
      </c>
      <c r="L903" s="275" t="str">
        <f>IF($E903="","",IF($D903="","",INDEX('פעילויות המשרד'!L:L,MATCH($D903,'פעילויות המשרד'!$D:$D,0))))</f>
        <v/>
      </c>
      <c r="M903" s="275" t="str">
        <f>IF($E903="","",IF($D903="","",INDEX('פעילויות המשרד'!X:X,MATCH($D903,'פעילויות המשרד'!$D:$D,0))))</f>
        <v/>
      </c>
      <c r="N903" s="102"/>
      <c r="O903" s="102"/>
      <c r="P903" s="100"/>
      <c r="Q903" s="100"/>
      <c r="R903" s="98"/>
      <c r="S903" s="101"/>
      <c r="T903" s="99"/>
      <c r="U903" s="103"/>
      <c r="V903" s="99"/>
      <c r="W903" s="103"/>
      <c r="X903" s="99"/>
      <c r="Y903" s="103"/>
      <c r="Z903" s="99"/>
      <c r="AA903" s="103"/>
      <c r="AB903" s="99"/>
      <c r="AC903" s="103"/>
      <c r="AD903" s="121" t="str">
        <f t="shared" si="53"/>
        <v/>
      </c>
      <c r="AE903" s="17"/>
      <c r="AI903" s="26">
        <f>ROWS($AI$7:$AI902)</f>
        <v>896</v>
      </c>
      <c r="AJ903" s="85" t="str">
        <f>IF(OR($T903="",$G903=""),"",MAX($AJ$7:$AN902)+1)</f>
        <v/>
      </c>
      <c r="AK903" s="85" t="str">
        <f>IF(OR(V903="",$G903=""),"",MAX($AJ$7:$AN902,$AJ903:AJ903)+1)</f>
        <v/>
      </c>
      <c r="AL903" s="85" t="str">
        <f>IF(OR(X903="",$G903=""),"",MAX($AJ$7:$AN902,$AJ903:AK903)+1)</f>
        <v/>
      </c>
      <c r="AM903" s="85" t="str">
        <f>IF(OR(Z903="",$G903=""),"",MAX($AJ$7:$AN902,$AJ903:AL903)+1)</f>
        <v/>
      </c>
      <c r="AN903" s="85" t="str">
        <f>IF(OR(AB903="",$G903=""),"",MAX($AJ$7:$AN902,$AJ903:AM903)+1)</f>
        <v/>
      </c>
      <c r="AP903" s="85" t="str">
        <f>IF($G903="","",MAX($AP$7:$AP902)+1)</f>
        <v/>
      </c>
      <c r="AQ903" s="85" t="str">
        <f>IF($G903="","",IF($Q903="","",RANK($Q903,$Q$8:$Q$1000,1)+COUNTIFS($Q$8:$Q903,$Q903)-1))</f>
        <v/>
      </c>
      <c r="AR903" s="85" t="str">
        <f>IF($G903="","",IF($AW903="","",RANK($AW903,$AW$8:$AW$1000,1)+COUNTIFS($AW$8:$AW903,$AW903)-1))</f>
        <v/>
      </c>
      <c r="AS903" s="85" t="str">
        <f>IF($G903="","",IF($AX903="","",RANK($AX903,$AX$8:$AX$1000,1)+COUNTIFS($AX$8:$AX903,$AX903)-1))</f>
        <v/>
      </c>
      <c r="AU903" s="85" t="str">
        <f t="shared" si="54"/>
        <v/>
      </c>
      <c r="AW903" s="209" t="str">
        <f t="shared" ref="AW903:AW966" ca="1" si="57">IF($G903="","",IF($Q903="","",IF(AND($S903&lt;1,$Q913&gt;TODAY()),$Q903,"")))</f>
        <v/>
      </c>
      <c r="AX903" s="209" t="str">
        <f t="shared" ca="1" si="55"/>
        <v/>
      </c>
    </row>
    <row r="904" spans="1:50">
      <c r="A904" s="20" t="str">
        <f>IF('יעדים משרדיים ותקשובים'!$E$7="","",'יעדים משרדיים ותקשובים'!$E$7)</f>
        <v>משרד ראש הממשלה</v>
      </c>
      <c r="B904" s="20" t="str">
        <f>IF('יעדים משרדיים ותקשובים'!$I$9="","",'יעדים משרדיים ותקשובים'!$I$9)</f>
        <v>pmo</v>
      </c>
      <c r="C904" s="26">
        <f>ROWS($C$7:$C903)</f>
        <v>897</v>
      </c>
      <c r="D904" s="26" t="str">
        <f>IF(E904="","",INDEX('פעילויות המשרד'!$D$8:$D$150,MATCH(E904,'פעילויות המשרד'!$E$8:$E$150,0)))</f>
        <v/>
      </c>
      <c r="E904" s="17"/>
      <c r="F904" s="26" t="str">
        <f>IF(G904="","",COUNTIFS($D$8:$D904,$D904))</f>
        <v/>
      </c>
      <c r="G904" s="344" t="str">
        <f>IF(OR($E904="",$H904=""),"",IFERROR(CONCATENATE($D904,".",COUNTIFS($D$8:$D904,$D904)),"טעות בהזנה"))</f>
        <v/>
      </c>
      <c r="H904" s="99"/>
      <c r="I904" s="275" t="str">
        <f>IF($E904="","",IF($D904="","",INDEX('פעילויות המשרד'!G:G,MATCH($D904,'פעילויות המשרד'!$D:$D,0))))</f>
        <v/>
      </c>
      <c r="J904" s="275" t="str">
        <f>IF($E904="","",IF($D904="","",INDEX('פעילויות המשרד'!H:H,MATCH($D904,'פעילויות המשרד'!$D:$D,0))))</f>
        <v/>
      </c>
      <c r="K904" s="275" t="str">
        <f>IF($E904="","",IF($D904="","",INDEX('פעילויות המשרד'!K:K,MATCH($D904,'פעילויות המשרד'!$D:$D,0))))</f>
        <v/>
      </c>
      <c r="L904" s="275" t="str">
        <f>IF($E904="","",IF($D904="","",INDEX('פעילויות המשרד'!L:L,MATCH($D904,'פעילויות המשרד'!$D:$D,0))))</f>
        <v/>
      </c>
      <c r="M904" s="275" t="str">
        <f>IF($E904="","",IF($D904="","",INDEX('פעילויות המשרד'!X:X,MATCH($D904,'פעילויות המשרד'!$D:$D,0))))</f>
        <v/>
      </c>
      <c r="N904" s="102"/>
      <c r="O904" s="102"/>
      <c r="P904" s="100"/>
      <c r="Q904" s="100"/>
      <c r="R904" s="98"/>
      <c r="S904" s="101"/>
      <c r="T904" s="99"/>
      <c r="U904" s="103"/>
      <c r="V904" s="99"/>
      <c r="W904" s="103"/>
      <c r="X904" s="99"/>
      <c r="Y904" s="103"/>
      <c r="Z904" s="99"/>
      <c r="AA904" s="103"/>
      <c r="AB904" s="99"/>
      <c r="AC904" s="103"/>
      <c r="AD904" s="121" t="str">
        <f t="shared" ref="AD904:AD967" si="58">IF($G904="","",IF(ISNUMBER(MATCH($U$3,$T904:$AC904,0)),"כן",""))</f>
        <v/>
      </c>
      <c r="AE904" s="17"/>
      <c r="AI904" s="26">
        <f>ROWS($AI$7:$AI903)</f>
        <v>897</v>
      </c>
      <c r="AJ904" s="85" t="str">
        <f>IF(OR($T904="",$G904=""),"",MAX($AJ$7:$AN903)+1)</f>
        <v/>
      </c>
      <c r="AK904" s="85" t="str">
        <f>IF(OR(V904="",$G904=""),"",MAX($AJ$7:$AN903,$AJ904:AJ904)+1)</f>
        <v/>
      </c>
      <c r="AL904" s="85" t="str">
        <f>IF(OR(X904="",$G904=""),"",MAX($AJ$7:$AN903,$AJ904:AK904)+1)</f>
        <v/>
      </c>
      <c r="AM904" s="85" t="str">
        <f>IF(OR(Z904="",$G904=""),"",MAX($AJ$7:$AN903,$AJ904:AL904)+1)</f>
        <v/>
      </c>
      <c r="AN904" s="85" t="str">
        <f>IF(OR(AB904="",$G904=""),"",MAX($AJ$7:$AN903,$AJ904:AM904)+1)</f>
        <v/>
      </c>
      <c r="AP904" s="85" t="str">
        <f>IF($G904="","",MAX($AP$7:$AP903)+1)</f>
        <v/>
      </c>
      <c r="AQ904" s="85" t="str">
        <f>IF($G904="","",IF($Q904="","",RANK($Q904,$Q$8:$Q$1000,1)+COUNTIFS($Q$8:$Q904,$Q904)-1))</f>
        <v/>
      </c>
      <c r="AR904" s="85" t="str">
        <f>IF($G904="","",IF($AW904="","",RANK($AW904,$AW$8:$AW$1000,1)+COUNTIFS($AW$8:$AW904,$AW904)-1))</f>
        <v/>
      </c>
      <c r="AS904" s="85" t="str">
        <f>IF($G904="","",IF($AX904="","",RANK($AX904,$AX$8:$AX$1000,1)+COUNTIFS($AX$8:$AX904,$AX904)-1))</f>
        <v/>
      </c>
      <c r="AU904" s="85" t="str">
        <f t="shared" ref="AU904:AU967" si="59">IF(INDEX($AP904:$AS904,,MATCH($AU$7,סינון_תוצרים,0))="","",INDEX($AP904:$AS904,,MATCH($AU$7,סינון_תוצרים,0)))</f>
        <v/>
      </c>
      <c r="AW904" s="209" t="str">
        <f t="shared" ca="1" si="57"/>
        <v/>
      </c>
      <c r="AX904" s="209" t="str">
        <f t="shared" ca="1" si="55"/>
        <v/>
      </c>
    </row>
    <row r="905" spans="1:50">
      <c r="A905" s="20" t="str">
        <f>IF('יעדים משרדיים ותקשובים'!$E$7="","",'יעדים משרדיים ותקשובים'!$E$7)</f>
        <v>משרד ראש הממשלה</v>
      </c>
      <c r="B905" s="20" t="str">
        <f>IF('יעדים משרדיים ותקשובים'!$I$9="","",'יעדים משרדיים ותקשובים'!$I$9)</f>
        <v>pmo</v>
      </c>
      <c r="C905" s="26">
        <f>ROWS($C$7:$C904)</f>
        <v>898</v>
      </c>
      <c r="D905" s="26" t="str">
        <f>IF(E905="","",INDEX('פעילויות המשרד'!$D$8:$D$150,MATCH(E905,'פעילויות המשרד'!$E$8:$E$150,0)))</f>
        <v/>
      </c>
      <c r="E905" s="17"/>
      <c r="F905" s="26" t="str">
        <f>IF(G905="","",COUNTIFS($D$8:$D905,$D905))</f>
        <v/>
      </c>
      <c r="G905" s="344" t="str">
        <f>IF(OR($E905="",$H905=""),"",IFERROR(CONCATENATE($D905,".",COUNTIFS($D$8:$D905,$D905)),"טעות בהזנה"))</f>
        <v/>
      </c>
      <c r="H905" s="99"/>
      <c r="I905" s="275" t="str">
        <f>IF($E905="","",IF($D905="","",INDEX('פעילויות המשרד'!G:G,MATCH($D905,'פעילויות המשרד'!$D:$D,0))))</f>
        <v/>
      </c>
      <c r="J905" s="275" t="str">
        <f>IF($E905="","",IF($D905="","",INDEX('פעילויות המשרד'!H:H,MATCH($D905,'פעילויות המשרד'!$D:$D,0))))</f>
        <v/>
      </c>
      <c r="K905" s="275" t="str">
        <f>IF($E905="","",IF($D905="","",INDEX('פעילויות המשרד'!K:K,MATCH($D905,'פעילויות המשרד'!$D:$D,0))))</f>
        <v/>
      </c>
      <c r="L905" s="275" t="str">
        <f>IF($E905="","",IF($D905="","",INDEX('פעילויות המשרד'!L:L,MATCH($D905,'פעילויות המשרד'!$D:$D,0))))</f>
        <v/>
      </c>
      <c r="M905" s="275" t="str">
        <f>IF($E905="","",IF($D905="","",INDEX('פעילויות המשרד'!X:X,MATCH($D905,'פעילויות המשרד'!$D:$D,0))))</f>
        <v/>
      </c>
      <c r="N905" s="102"/>
      <c r="O905" s="102"/>
      <c r="P905" s="100"/>
      <c r="Q905" s="100"/>
      <c r="R905" s="98"/>
      <c r="S905" s="101"/>
      <c r="T905" s="99"/>
      <c r="U905" s="103"/>
      <c r="V905" s="99"/>
      <c r="W905" s="103"/>
      <c r="X905" s="99"/>
      <c r="Y905" s="103"/>
      <c r="Z905" s="99"/>
      <c r="AA905" s="103"/>
      <c r="AB905" s="99"/>
      <c r="AC905" s="103"/>
      <c r="AD905" s="121" t="str">
        <f t="shared" si="58"/>
        <v/>
      </c>
      <c r="AE905" s="17"/>
      <c r="AI905" s="26">
        <f>ROWS($AI$7:$AI904)</f>
        <v>898</v>
      </c>
      <c r="AJ905" s="85" t="str">
        <f>IF(OR($T905="",$G905=""),"",MAX($AJ$7:$AN904)+1)</f>
        <v/>
      </c>
      <c r="AK905" s="85" t="str">
        <f>IF(OR(V905="",$G905=""),"",MAX($AJ$7:$AN904,$AJ905:AJ905)+1)</f>
        <v/>
      </c>
      <c r="AL905" s="85" t="str">
        <f>IF(OR(X905="",$G905=""),"",MAX($AJ$7:$AN904,$AJ905:AK905)+1)</f>
        <v/>
      </c>
      <c r="AM905" s="85" t="str">
        <f>IF(OR(Z905="",$G905=""),"",MAX($AJ$7:$AN904,$AJ905:AL905)+1)</f>
        <v/>
      </c>
      <c r="AN905" s="85" t="str">
        <f>IF(OR(AB905="",$G905=""),"",MAX($AJ$7:$AN904,$AJ905:AM905)+1)</f>
        <v/>
      </c>
      <c r="AP905" s="85" t="str">
        <f>IF($G905="","",MAX($AP$7:$AP904)+1)</f>
        <v/>
      </c>
      <c r="AQ905" s="85" t="str">
        <f>IF($G905="","",IF($Q905="","",RANK($Q905,$Q$8:$Q$1000,1)+COUNTIFS($Q$8:$Q905,$Q905)-1))</f>
        <v/>
      </c>
      <c r="AR905" s="85" t="str">
        <f>IF($G905="","",IF($AW905="","",RANK($AW905,$AW$8:$AW$1000,1)+COUNTIFS($AW$8:$AW905,$AW905)-1))</f>
        <v/>
      </c>
      <c r="AS905" s="85" t="str">
        <f>IF($G905="","",IF($AX905="","",RANK($AX905,$AX$8:$AX$1000,1)+COUNTIFS($AX$8:$AX905,$AX905)-1))</f>
        <v/>
      </c>
      <c r="AU905" s="85" t="str">
        <f t="shared" si="59"/>
        <v/>
      </c>
      <c r="AW905" s="209" t="str">
        <f t="shared" ca="1" si="57"/>
        <v/>
      </c>
      <c r="AX905" s="209" t="str">
        <f t="shared" ref="AX905:AX968" ca="1" si="60">IF($G905="","",IF($P905="","",IF(AND(OR($S905="",$S905=0),$P905&lt;TODAY()),$P905,"")))</f>
        <v/>
      </c>
    </row>
    <row r="906" spans="1:50">
      <c r="A906" s="20" t="str">
        <f>IF('יעדים משרדיים ותקשובים'!$E$7="","",'יעדים משרדיים ותקשובים'!$E$7)</f>
        <v>משרד ראש הממשלה</v>
      </c>
      <c r="B906" s="20" t="str">
        <f>IF('יעדים משרדיים ותקשובים'!$I$9="","",'יעדים משרדיים ותקשובים'!$I$9)</f>
        <v>pmo</v>
      </c>
      <c r="C906" s="26">
        <f>ROWS($C$7:$C905)</f>
        <v>899</v>
      </c>
      <c r="D906" s="26" t="str">
        <f>IF(E906="","",INDEX('פעילויות המשרד'!$D$8:$D$150,MATCH(E906,'פעילויות המשרד'!$E$8:$E$150,0)))</f>
        <v/>
      </c>
      <c r="E906" s="17"/>
      <c r="F906" s="26" t="str">
        <f>IF(G906="","",COUNTIFS($D$8:$D906,$D906))</f>
        <v/>
      </c>
      <c r="G906" s="344" t="str">
        <f>IF(OR($E906="",$H906=""),"",IFERROR(CONCATENATE($D906,".",COUNTIFS($D$8:$D906,$D906)),"טעות בהזנה"))</f>
        <v/>
      </c>
      <c r="H906" s="99"/>
      <c r="I906" s="275" t="str">
        <f>IF($E906="","",IF($D906="","",INDEX('פעילויות המשרד'!G:G,MATCH($D906,'פעילויות המשרד'!$D:$D,0))))</f>
        <v/>
      </c>
      <c r="J906" s="275" t="str">
        <f>IF($E906="","",IF($D906="","",INDEX('פעילויות המשרד'!H:H,MATCH($D906,'פעילויות המשרד'!$D:$D,0))))</f>
        <v/>
      </c>
      <c r="K906" s="275" t="str">
        <f>IF($E906="","",IF($D906="","",INDEX('פעילויות המשרד'!K:K,MATCH($D906,'פעילויות המשרד'!$D:$D,0))))</f>
        <v/>
      </c>
      <c r="L906" s="275" t="str">
        <f>IF($E906="","",IF($D906="","",INDEX('פעילויות המשרד'!L:L,MATCH($D906,'פעילויות המשרד'!$D:$D,0))))</f>
        <v/>
      </c>
      <c r="M906" s="275" t="str">
        <f>IF($E906="","",IF($D906="","",INDEX('פעילויות המשרד'!X:X,MATCH($D906,'פעילויות המשרד'!$D:$D,0))))</f>
        <v/>
      </c>
      <c r="N906" s="102"/>
      <c r="O906" s="102"/>
      <c r="P906" s="100"/>
      <c r="Q906" s="100"/>
      <c r="R906" s="98"/>
      <c r="S906" s="101"/>
      <c r="T906" s="99"/>
      <c r="U906" s="103"/>
      <c r="V906" s="99"/>
      <c r="W906" s="103"/>
      <c r="X906" s="99"/>
      <c r="Y906" s="103"/>
      <c r="Z906" s="99"/>
      <c r="AA906" s="103"/>
      <c r="AB906" s="99"/>
      <c r="AC906" s="103"/>
      <c r="AD906" s="121" t="str">
        <f t="shared" si="58"/>
        <v/>
      </c>
      <c r="AE906" s="17"/>
      <c r="AI906" s="26">
        <f>ROWS($AI$7:$AI905)</f>
        <v>899</v>
      </c>
      <c r="AJ906" s="85" t="str">
        <f>IF(OR($T906="",$G906=""),"",MAX($AJ$7:$AN905)+1)</f>
        <v/>
      </c>
      <c r="AK906" s="85" t="str">
        <f>IF(OR(V906="",$G906=""),"",MAX($AJ$7:$AN905,$AJ906:AJ906)+1)</f>
        <v/>
      </c>
      <c r="AL906" s="85" t="str">
        <f>IF(OR(X906="",$G906=""),"",MAX($AJ$7:$AN905,$AJ906:AK906)+1)</f>
        <v/>
      </c>
      <c r="AM906" s="85" t="str">
        <f>IF(OR(Z906="",$G906=""),"",MAX($AJ$7:$AN905,$AJ906:AL906)+1)</f>
        <v/>
      </c>
      <c r="AN906" s="85" t="str">
        <f>IF(OR(AB906="",$G906=""),"",MAX($AJ$7:$AN905,$AJ906:AM906)+1)</f>
        <v/>
      </c>
      <c r="AP906" s="85" t="str">
        <f>IF($G906="","",MAX($AP$7:$AP905)+1)</f>
        <v/>
      </c>
      <c r="AQ906" s="85" t="str">
        <f>IF($G906="","",IF($Q906="","",RANK($Q906,$Q$8:$Q$1000,1)+COUNTIFS($Q$8:$Q906,$Q906)-1))</f>
        <v/>
      </c>
      <c r="AR906" s="85" t="str">
        <f>IF($G906="","",IF($AW906="","",RANK($AW906,$AW$8:$AW$1000,1)+COUNTIFS($AW$8:$AW906,$AW906)-1))</f>
        <v/>
      </c>
      <c r="AS906" s="85" t="str">
        <f>IF($G906="","",IF($AX906="","",RANK($AX906,$AX$8:$AX$1000,1)+COUNTIFS($AX$8:$AX906,$AX906)-1))</f>
        <v/>
      </c>
      <c r="AU906" s="85" t="str">
        <f t="shared" si="59"/>
        <v/>
      </c>
      <c r="AW906" s="209" t="str">
        <f t="shared" ca="1" si="57"/>
        <v/>
      </c>
      <c r="AX906" s="209" t="str">
        <f t="shared" ca="1" si="60"/>
        <v/>
      </c>
    </row>
    <row r="907" spans="1:50">
      <c r="A907" s="20" t="str">
        <f>IF('יעדים משרדיים ותקשובים'!$E$7="","",'יעדים משרדיים ותקשובים'!$E$7)</f>
        <v>משרד ראש הממשלה</v>
      </c>
      <c r="B907" s="20" t="str">
        <f>IF('יעדים משרדיים ותקשובים'!$I$9="","",'יעדים משרדיים ותקשובים'!$I$9)</f>
        <v>pmo</v>
      </c>
      <c r="C907" s="26">
        <f>ROWS($C$7:$C906)</f>
        <v>900</v>
      </c>
      <c r="D907" s="26" t="str">
        <f>IF(E907="","",INDEX('פעילויות המשרד'!$D$8:$D$150,MATCH(E907,'פעילויות המשרד'!$E$8:$E$150,0)))</f>
        <v/>
      </c>
      <c r="E907" s="17"/>
      <c r="F907" s="26" t="str">
        <f>IF(G907="","",COUNTIFS($D$8:$D907,$D907))</f>
        <v/>
      </c>
      <c r="G907" s="344" t="str">
        <f>IF(OR($E907="",$H907=""),"",IFERROR(CONCATENATE($D907,".",COUNTIFS($D$8:$D907,$D907)),"טעות בהזנה"))</f>
        <v/>
      </c>
      <c r="H907" s="99"/>
      <c r="I907" s="275" t="str">
        <f>IF($E907="","",IF($D907="","",INDEX('פעילויות המשרד'!G:G,MATCH($D907,'פעילויות המשרד'!$D:$D,0))))</f>
        <v/>
      </c>
      <c r="J907" s="275" t="str">
        <f>IF($E907="","",IF($D907="","",INDEX('פעילויות המשרד'!H:H,MATCH($D907,'פעילויות המשרד'!$D:$D,0))))</f>
        <v/>
      </c>
      <c r="K907" s="275" t="str">
        <f>IF($E907="","",IF($D907="","",INDEX('פעילויות המשרד'!K:K,MATCH($D907,'פעילויות המשרד'!$D:$D,0))))</f>
        <v/>
      </c>
      <c r="L907" s="275" t="str">
        <f>IF($E907="","",IF($D907="","",INDEX('פעילויות המשרד'!L:L,MATCH($D907,'פעילויות המשרד'!$D:$D,0))))</f>
        <v/>
      </c>
      <c r="M907" s="275" t="str">
        <f>IF($E907="","",IF($D907="","",INDEX('פעילויות המשרד'!X:X,MATCH($D907,'פעילויות המשרד'!$D:$D,0))))</f>
        <v/>
      </c>
      <c r="N907" s="102"/>
      <c r="O907" s="102"/>
      <c r="P907" s="100"/>
      <c r="Q907" s="100"/>
      <c r="R907" s="98"/>
      <c r="S907" s="101"/>
      <c r="T907" s="99"/>
      <c r="U907" s="103"/>
      <c r="V907" s="99"/>
      <c r="W907" s="103"/>
      <c r="X907" s="99"/>
      <c r="Y907" s="103"/>
      <c r="Z907" s="99"/>
      <c r="AA907" s="103"/>
      <c r="AB907" s="99"/>
      <c r="AC907" s="103"/>
      <c r="AD907" s="121" t="str">
        <f t="shared" si="58"/>
        <v/>
      </c>
      <c r="AE907" s="17"/>
      <c r="AI907" s="26">
        <f>ROWS($AI$7:$AI906)</f>
        <v>900</v>
      </c>
      <c r="AJ907" s="85" t="str">
        <f>IF(OR($T907="",$G907=""),"",MAX($AJ$7:$AN906)+1)</f>
        <v/>
      </c>
      <c r="AK907" s="85" t="str">
        <f>IF(OR(V907="",$G907=""),"",MAX($AJ$7:$AN906,$AJ907:AJ907)+1)</f>
        <v/>
      </c>
      <c r="AL907" s="85" t="str">
        <f>IF(OR(X907="",$G907=""),"",MAX($AJ$7:$AN906,$AJ907:AK907)+1)</f>
        <v/>
      </c>
      <c r="AM907" s="85" t="str">
        <f>IF(OR(Z907="",$G907=""),"",MAX($AJ$7:$AN906,$AJ907:AL907)+1)</f>
        <v/>
      </c>
      <c r="AN907" s="85" t="str">
        <f>IF(OR(AB907="",$G907=""),"",MAX($AJ$7:$AN906,$AJ907:AM907)+1)</f>
        <v/>
      </c>
      <c r="AP907" s="85" t="str">
        <f>IF($G907="","",MAX($AP$7:$AP906)+1)</f>
        <v/>
      </c>
      <c r="AQ907" s="85" t="str">
        <f>IF($G907="","",IF($Q907="","",RANK($Q907,$Q$8:$Q$1000,1)+COUNTIFS($Q$8:$Q907,$Q907)-1))</f>
        <v/>
      </c>
      <c r="AR907" s="85" t="str">
        <f>IF($G907="","",IF($AW907="","",RANK($AW907,$AW$8:$AW$1000,1)+COUNTIFS($AW$8:$AW907,$AW907)-1))</f>
        <v/>
      </c>
      <c r="AS907" s="85" t="str">
        <f>IF($G907="","",IF($AX907="","",RANK($AX907,$AX$8:$AX$1000,1)+COUNTIFS($AX$8:$AX907,$AX907)-1))</f>
        <v/>
      </c>
      <c r="AU907" s="85" t="str">
        <f t="shared" si="59"/>
        <v/>
      </c>
      <c r="AW907" s="209" t="str">
        <f t="shared" ca="1" si="57"/>
        <v/>
      </c>
      <c r="AX907" s="209" t="str">
        <f t="shared" ca="1" si="60"/>
        <v/>
      </c>
    </row>
    <row r="908" spans="1:50">
      <c r="A908" s="20" t="str">
        <f>IF('יעדים משרדיים ותקשובים'!$E$7="","",'יעדים משרדיים ותקשובים'!$E$7)</f>
        <v>משרד ראש הממשלה</v>
      </c>
      <c r="B908" s="20" t="str">
        <f>IF('יעדים משרדיים ותקשובים'!$I$9="","",'יעדים משרדיים ותקשובים'!$I$9)</f>
        <v>pmo</v>
      </c>
      <c r="C908" s="26">
        <f>ROWS($C$7:$C907)</f>
        <v>901</v>
      </c>
      <c r="D908" s="26" t="str">
        <f>IF(E908="","",INDEX('פעילויות המשרד'!$D$8:$D$150,MATCH(E908,'פעילויות המשרד'!$E$8:$E$150,0)))</f>
        <v/>
      </c>
      <c r="E908" s="17"/>
      <c r="F908" s="26" t="str">
        <f>IF(G908="","",COUNTIFS($D$8:$D908,$D908))</f>
        <v/>
      </c>
      <c r="G908" s="344" t="str">
        <f>IF(OR($E908="",$H908=""),"",IFERROR(CONCATENATE($D908,".",COUNTIFS($D$8:$D908,$D908)),"טעות בהזנה"))</f>
        <v/>
      </c>
      <c r="H908" s="99"/>
      <c r="I908" s="275" t="str">
        <f>IF($E908="","",IF($D908="","",INDEX('פעילויות המשרד'!G:G,MATCH($D908,'פעילויות המשרד'!$D:$D,0))))</f>
        <v/>
      </c>
      <c r="J908" s="275" t="str">
        <f>IF($E908="","",IF($D908="","",INDEX('פעילויות המשרד'!H:H,MATCH($D908,'פעילויות המשרד'!$D:$D,0))))</f>
        <v/>
      </c>
      <c r="K908" s="275" t="str">
        <f>IF($E908="","",IF($D908="","",INDEX('פעילויות המשרד'!K:K,MATCH($D908,'פעילויות המשרד'!$D:$D,0))))</f>
        <v/>
      </c>
      <c r="L908" s="275" t="str">
        <f>IF($E908="","",IF($D908="","",INDEX('פעילויות המשרד'!L:L,MATCH($D908,'פעילויות המשרד'!$D:$D,0))))</f>
        <v/>
      </c>
      <c r="M908" s="275" t="str">
        <f>IF($E908="","",IF($D908="","",INDEX('פעילויות המשרד'!X:X,MATCH($D908,'פעילויות המשרד'!$D:$D,0))))</f>
        <v/>
      </c>
      <c r="N908" s="99"/>
      <c r="O908" s="99"/>
      <c r="P908" s="100"/>
      <c r="Q908" s="100"/>
      <c r="R908" s="98"/>
      <c r="S908" s="101"/>
      <c r="T908" s="99"/>
      <c r="U908" s="103"/>
      <c r="V908" s="99"/>
      <c r="W908" s="103"/>
      <c r="X908" s="99"/>
      <c r="Y908" s="103"/>
      <c r="Z908" s="99"/>
      <c r="AA908" s="103"/>
      <c r="AB908" s="99"/>
      <c r="AC908" s="103"/>
      <c r="AD908" s="121" t="str">
        <f t="shared" si="58"/>
        <v/>
      </c>
      <c r="AE908" s="92"/>
      <c r="AI908" s="26">
        <f>ROWS($AI$7:$AI907)</f>
        <v>901</v>
      </c>
      <c r="AJ908" s="85" t="str">
        <f>IF(OR($T908="",$G908=""),"",MAX($AJ$7:$AN907)+1)</f>
        <v/>
      </c>
      <c r="AK908" s="85" t="str">
        <f>IF(OR(V908="",$G908=""),"",MAX($AJ$7:$AN907,$AJ908:AJ908)+1)</f>
        <v/>
      </c>
      <c r="AL908" s="85" t="str">
        <f>IF(OR(X908="",$G908=""),"",MAX($AJ$7:$AN907,$AJ908:AK908)+1)</f>
        <v/>
      </c>
      <c r="AM908" s="85" t="str">
        <f>IF(OR(Z908="",$G908=""),"",MAX($AJ$7:$AN907,$AJ908:AL908)+1)</f>
        <v/>
      </c>
      <c r="AN908" s="85" t="str">
        <f>IF(OR(AB908="",$G908=""),"",MAX($AJ$7:$AN907,$AJ908:AM908)+1)</f>
        <v/>
      </c>
      <c r="AP908" s="85" t="str">
        <f>IF($G908="","",MAX($AP$7:$AP907)+1)</f>
        <v/>
      </c>
      <c r="AQ908" s="85" t="str">
        <f>IF($G908="","",IF($Q908="","",RANK($Q908,$Q$8:$Q$1000,1)+COUNTIFS($Q$8:$Q908,$Q908)-1))</f>
        <v/>
      </c>
      <c r="AR908" s="85" t="str">
        <f>IF($G908="","",IF($AW908="","",RANK($AW908,$AW$8:$AW$1000,1)+COUNTIFS($AW$8:$AW908,$AW908)-1))</f>
        <v/>
      </c>
      <c r="AS908" s="85" t="str">
        <f>IF($G908="","",IF($AX908="","",RANK($AX908,$AX$8:$AX$1000,1)+COUNTIFS($AX$8:$AX908,$AX908)-1))</f>
        <v/>
      </c>
      <c r="AU908" s="85" t="str">
        <f t="shared" si="59"/>
        <v/>
      </c>
      <c r="AW908" s="209" t="str">
        <f ca="1">IF($G908="","",IF($Q908="","",IF(AND($S908&lt;1,$Q908&lt;TODAY()),$Q908,"")))</f>
        <v/>
      </c>
      <c r="AX908" s="209" t="str">
        <f t="shared" ca="1" si="60"/>
        <v/>
      </c>
    </row>
    <row r="909" spans="1:50">
      <c r="A909" s="20" t="str">
        <f>IF('יעדים משרדיים ותקשובים'!$E$7="","",'יעדים משרדיים ותקשובים'!$E$7)</f>
        <v>משרד ראש הממשלה</v>
      </c>
      <c r="B909" s="20" t="str">
        <f>IF('יעדים משרדיים ותקשובים'!$I$9="","",'יעדים משרדיים ותקשובים'!$I$9)</f>
        <v>pmo</v>
      </c>
      <c r="C909" s="26">
        <f>ROWS($C$7:$C908)</f>
        <v>902</v>
      </c>
      <c r="D909" s="26" t="str">
        <f>IF(E909="","",INDEX('פעילויות המשרד'!$D$8:$D$150,MATCH(E909,'פעילויות המשרד'!$E$8:$E$150,0)))</f>
        <v/>
      </c>
      <c r="E909" s="17"/>
      <c r="F909" s="26" t="str">
        <f>IF(G909="","",COUNTIFS($D$8:$D909,$D909))</f>
        <v/>
      </c>
      <c r="G909" s="344" t="str">
        <f>IF(OR($E909="",$H909=""),"",IFERROR(CONCATENATE($D909,".",COUNTIFS($D$8:$D909,$D909)),"טעות בהזנה"))</f>
        <v/>
      </c>
      <c r="H909" s="99"/>
      <c r="I909" s="275" t="str">
        <f>IF($E909="","",IF($D909="","",INDEX('פעילויות המשרד'!G:G,MATCH($D909,'פעילויות המשרד'!$D:$D,0))))</f>
        <v/>
      </c>
      <c r="J909" s="275" t="str">
        <f>IF($E909="","",IF($D909="","",INDEX('פעילויות המשרד'!H:H,MATCH($D909,'פעילויות המשרד'!$D:$D,0))))</f>
        <v/>
      </c>
      <c r="K909" s="275" t="str">
        <f>IF($E909="","",IF($D909="","",INDEX('פעילויות המשרד'!K:K,MATCH($D909,'פעילויות המשרד'!$D:$D,0))))</f>
        <v/>
      </c>
      <c r="L909" s="275" t="str">
        <f>IF($E909="","",IF($D909="","",INDEX('פעילויות המשרד'!L:L,MATCH($D909,'פעילויות המשרד'!$D:$D,0))))</f>
        <v/>
      </c>
      <c r="M909" s="275" t="str">
        <f>IF($E909="","",IF($D909="","",INDEX('פעילויות המשרד'!X:X,MATCH($D909,'פעילויות המשרד'!$D:$D,0))))</f>
        <v/>
      </c>
      <c r="N909" s="99"/>
      <c r="O909" s="99"/>
      <c r="P909" s="100"/>
      <c r="Q909" s="100"/>
      <c r="R909" s="98"/>
      <c r="S909" s="101"/>
      <c r="T909" s="99"/>
      <c r="U909" s="103"/>
      <c r="V909" s="99"/>
      <c r="W909" s="103"/>
      <c r="X909" s="99"/>
      <c r="Y909" s="103"/>
      <c r="Z909" s="99"/>
      <c r="AA909" s="103"/>
      <c r="AB909" s="99"/>
      <c r="AC909" s="103"/>
      <c r="AD909" s="121" t="str">
        <f t="shared" si="58"/>
        <v/>
      </c>
      <c r="AE909" s="92"/>
      <c r="AI909" s="26">
        <f>ROWS($AI$7:$AI908)</f>
        <v>902</v>
      </c>
      <c r="AJ909" s="85" t="str">
        <f>IF(OR($T909="",$G909=""),"",MAX($AJ$7:$AN908)+1)</f>
        <v/>
      </c>
      <c r="AK909" s="85" t="str">
        <f>IF(OR(V909="",$G909=""),"",MAX($AJ$7:$AN908,$AJ909:AJ909)+1)</f>
        <v/>
      </c>
      <c r="AL909" s="85" t="str">
        <f>IF(OR(X909="",$G909=""),"",MAX($AJ$7:$AN908,$AJ909:AK909)+1)</f>
        <v/>
      </c>
      <c r="AM909" s="85" t="str">
        <f>IF(OR(Z909="",$G909=""),"",MAX($AJ$7:$AN908,$AJ909:AL909)+1)</f>
        <v/>
      </c>
      <c r="AN909" s="85" t="str">
        <f>IF(OR(AB909="",$G909=""),"",MAX($AJ$7:$AN908,$AJ909:AM909)+1)</f>
        <v/>
      </c>
      <c r="AP909" s="85" t="str">
        <f>IF($G909="","",MAX($AP$7:$AP908)+1)</f>
        <v/>
      </c>
      <c r="AQ909" s="85" t="str">
        <f>IF($G909="","",IF($Q909="","",RANK($Q909,$Q$8:$Q$1000,1)+COUNTIFS($Q$8:$Q909,$Q909)-1))</f>
        <v/>
      </c>
      <c r="AR909" s="85" t="str">
        <f>IF($G909="","",IF($AW909="","",RANK($AW909,$AW$8:$AW$1000,1)+COUNTIFS($AW$8:$AW909,$AW909)-1))</f>
        <v/>
      </c>
      <c r="AS909" s="85" t="str">
        <f>IF($G909="","",IF($AX909="","",RANK($AX909,$AX$8:$AX$1000,1)+COUNTIFS($AX$8:$AX909,$AX909)-1))</f>
        <v/>
      </c>
      <c r="AU909" s="85" t="str">
        <f t="shared" si="59"/>
        <v/>
      </c>
      <c r="AW909" s="209" t="str">
        <f ca="1">IF($G909="","",IF($Q909="","",IF(AND($S909&lt;1,$Q909&lt;TODAY()),$Q909,"")))</f>
        <v/>
      </c>
      <c r="AX909" s="209" t="str">
        <f t="shared" ca="1" si="60"/>
        <v/>
      </c>
    </row>
    <row r="910" spans="1:50">
      <c r="A910" s="20" t="str">
        <f>IF('יעדים משרדיים ותקשובים'!$E$7="","",'יעדים משרדיים ותקשובים'!$E$7)</f>
        <v>משרד ראש הממשלה</v>
      </c>
      <c r="B910" s="20" t="str">
        <f>IF('יעדים משרדיים ותקשובים'!$I$9="","",'יעדים משרדיים ותקשובים'!$I$9)</f>
        <v>pmo</v>
      </c>
      <c r="C910" s="26">
        <f>ROWS($C$7:$C909)</f>
        <v>903</v>
      </c>
      <c r="D910" s="26" t="str">
        <f>IF(E910="","",INDEX('פעילויות המשרד'!$D$8:$D$150,MATCH(E910,'פעילויות המשרד'!$E$8:$E$150,0)))</f>
        <v/>
      </c>
      <c r="E910" s="17"/>
      <c r="F910" s="26" t="str">
        <f>IF(G910="","",COUNTIFS($D$8:$D910,$D910))</f>
        <v/>
      </c>
      <c r="G910" s="344" t="str">
        <f>IF(OR($E910="",$H910=""),"",IFERROR(CONCATENATE($D910,".",COUNTIFS($D$8:$D910,$D910)),"טעות בהזנה"))</f>
        <v/>
      </c>
      <c r="H910" s="99"/>
      <c r="I910" s="275" t="str">
        <f>IF($E910="","",IF($D910="","",INDEX('פעילויות המשרד'!G:G,MATCH($D910,'פעילויות המשרד'!$D:$D,0))))</f>
        <v/>
      </c>
      <c r="J910" s="275" t="str">
        <f>IF($E910="","",IF($D910="","",INDEX('פעילויות המשרד'!H:H,MATCH($D910,'פעילויות המשרד'!$D:$D,0))))</f>
        <v/>
      </c>
      <c r="K910" s="275" t="str">
        <f>IF($E910="","",IF($D910="","",INDEX('פעילויות המשרד'!K:K,MATCH($D910,'פעילויות המשרד'!$D:$D,0))))</f>
        <v/>
      </c>
      <c r="L910" s="275" t="str">
        <f>IF($E910="","",IF($D910="","",INDEX('פעילויות המשרד'!L:L,MATCH($D910,'פעילויות המשרד'!$D:$D,0))))</f>
        <v/>
      </c>
      <c r="M910" s="275" t="str">
        <f>IF($E910="","",IF($D910="","",INDEX('פעילויות המשרד'!X:X,MATCH($D910,'פעילויות המשרד'!$D:$D,0))))</f>
        <v/>
      </c>
      <c r="N910" s="99"/>
      <c r="O910" s="99"/>
      <c r="P910" s="100"/>
      <c r="Q910" s="100"/>
      <c r="R910" s="98"/>
      <c r="S910" s="101"/>
      <c r="T910" s="99"/>
      <c r="U910" s="103"/>
      <c r="V910" s="99"/>
      <c r="W910" s="103"/>
      <c r="X910" s="99"/>
      <c r="Y910" s="103"/>
      <c r="Z910" s="99"/>
      <c r="AA910" s="103"/>
      <c r="AB910" s="99"/>
      <c r="AC910" s="103"/>
      <c r="AD910" s="121" t="str">
        <f t="shared" si="58"/>
        <v/>
      </c>
      <c r="AE910" s="92"/>
      <c r="AI910" s="26">
        <f>ROWS($AI$7:$AI909)</f>
        <v>903</v>
      </c>
      <c r="AJ910" s="85" t="str">
        <f>IF(OR($T910="",$G910=""),"",MAX($AJ$7:$AN909)+1)</f>
        <v/>
      </c>
      <c r="AK910" s="85" t="str">
        <f>IF(OR(V910="",$G910=""),"",MAX($AJ$7:$AN909,$AJ910:AJ910)+1)</f>
        <v/>
      </c>
      <c r="AL910" s="85" t="str">
        <f>IF(OR(X910="",$G910=""),"",MAX($AJ$7:$AN909,$AJ910:AK910)+1)</f>
        <v/>
      </c>
      <c r="AM910" s="85" t="str">
        <f>IF(OR(Z910="",$G910=""),"",MAX($AJ$7:$AN909,$AJ910:AL910)+1)</f>
        <v/>
      </c>
      <c r="AN910" s="85" t="str">
        <f>IF(OR(AB910="",$G910=""),"",MAX($AJ$7:$AN909,$AJ910:AM910)+1)</f>
        <v/>
      </c>
      <c r="AP910" s="85" t="str">
        <f>IF($G910="","",MAX($AP$7:$AP909)+1)</f>
        <v/>
      </c>
      <c r="AQ910" s="85" t="str">
        <f>IF($G910="","",IF($Q910="","",RANK($Q910,$Q$8:$Q$1000,1)+COUNTIFS($Q$8:$Q910,$Q910)-1))</f>
        <v/>
      </c>
      <c r="AR910" s="85" t="str">
        <f>IF($G910="","",IF($AW910="","",RANK($AW910,$AW$8:$AW$1000,1)+COUNTIFS($AW$8:$AW910,$AW910)-1))</f>
        <v/>
      </c>
      <c r="AS910" s="85" t="str">
        <f>IF($G910="","",IF($AX910="","",RANK($AX910,$AX$8:$AX$1000,1)+COUNTIFS($AX$8:$AX910,$AX910)-1))</f>
        <v/>
      </c>
      <c r="AU910" s="85" t="str">
        <f t="shared" si="59"/>
        <v/>
      </c>
      <c r="AW910" s="209" t="str">
        <f ca="1">IF($G910="","",IF($Q910="","",IF(AND($S910&lt;1,$Q910&lt;TODAY()),$Q910,"")))</f>
        <v/>
      </c>
      <c r="AX910" s="209" t="str">
        <f t="shared" ca="1" si="60"/>
        <v/>
      </c>
    </row>
    <row r="911" spans="1:50">
      <c r="A911" s="20" t="str">
        <f>IF('יעדים משרדיים ותקשובים'!$E$7="","",'יעדים משרדיים ותקשובים'!$E$7)</f>
        <v>משרד ראש הממשלה</v>
      </c>
      <c r="B911" s="20" t="str">
        <f>IF('יעדים משרדיים ותקשובים'!$I$9="","",'יעדים משרדיים ותקשובים'!$I$9)</f>
        <v>pmo</v>
      </c>
      <c r="C911" s="26">
        <f>ROWS($C$7:$C910)</f>
        <v>904</v>
      </c>
      <c r="D911" s="26" t="str">
        <f>IF(E911="","",INDEX('פעילויות המשרד'!$D$8:$D$150,MATCH(E911,'פעילויות המשרד'!$E$8:$E$150,0)))</f>
        <v/>
      </c>
      <c r="E911" s="17"/>
      <c r="F911" s="26" t="str">
        <f>IF(G911="","",COUNTIFS($D$8:$D911,$D911))</f>
        <v/>
      </c>
      <c r="G911" s="344" t="str">
        <f>IF(OR($E911="",$H911=""),"",IFERROR(CONCATENATE($D911,".",COUNTIFS($D$8:$D911,$D911)),"טעות בהזנה"))</f>
        <v/>
      </c>
      <c r="H911" s="99"/>
      <c r="I911" s="275" t="str">
        <f>IF($E911="","",IF($D911="","",INDEX('פעילויות המשרד'!G:G,MATCH($D911,'פעילויות המשרד'!$D:$D,0))))</f>
        <v/>
      </c>
      <c r="J911" s="275" t="str">
        <f>IF($E911="","",IF($D911="","",INDEX('פעילויות המשרד'!H:H,MATCH($D911,'פעילויות המשרד'!$D:$D,0))))</f>
        <v/>
      </c>
      <c r="K911" s="275" t="str">
        <f>IF($E911="","",IF($D911="","",INDEX('פעילויות המשרד'!K:K,MATCH($D911,'פעילויות המשרד'!$D:$D,0))))</f>
        <v/>
      </c>
      <c r="L911" s="275" t="str">
        <f>IF($E911="","",IF($D911="","",INDEX('פעילויות המשרד'!L:L,MATCH($D911,'פעילויות המשרד'!$D:$D,0))))</f>
        <v/>
      </c>
      <c r="M911" s="275" t="str">
        <f>IF($E911="","",IF($D911="","",INDEX('פעילויות המשרד'!X:X,MATCH($D911,'פעילויות המשרד'!$D:$D,0))))</f>
        <v/>
      </c>
      <c r="N911" s="102"/>
      <c r="O911" s="102"/>
      <c r="P911" s="100"/>
      <c r="Q911" s="100"/>
      <c r="R911" s="98"/>
      <c r="S911" s="101"/>
      <c r="T911" s="99"/>
      <c r="U911" s="103"/>
      <c r="V911" s="99"/>
      <c r="W911" s="103"/>
      <c r="X911" s="99"/>
      <c r="Y911" s="103"/>
      <c r="Z911" s="99"/>
      <c r="AA911" s="103"/>
      <c r="AB911" s="99"/>
      <c r="AC911" s="103"/>
      <c r="AD911" s="121" t="str">
        <f t="shared" si="58"/>
        <v/>
      </c>
      <c r="AE911" s="17"/>
      <c r="AI911" s="26">
        <f>ROWS($AI$7:$AI910)</f>
        <v>904</v>
      </c>
      <c r="AJ911" s="85" t="str">
        <f>IF(OR($T911="",$G911=""),"",MAX($AJ$7:$AN910)+1)</f>
        <v/>
      </c>
      <c r="AK911" s="85" t="str">
        <f>IF(OR(V911="",$G911=""),"",MAX($AJ$7:$AN910,$AJ911:AJ911)+1)</f>
        <v/>
      </c>
      <c r="AL911" s="85" t="str">
        <f>IF(OR(X911="",$G911=""),"",MAX($AJ$7:$AN910,$AJ911:AK911)+1)</f>
        <v/>
      </c>
      <c r="AM911" s="85" t="str">
        <f>IF(OR(Z911="",$G911=""),"",MAX($AJ$7:$AN910,$AJ911:AL911)+1)</f>
        <v/>
      </c>
      <c r="AN911" s="85" t="str">
        <f>IF(OR(AB911="",$G911=""),"",MAX($AJ$7:$AN910,$AJ911:AM911)+1)</f>
        <v/>
      </c>
      <c r="AP911" s="85" t="str">
        <f>IF($G911="","",MAX($AP$7:$AP910)+1)</f>
        <v/>
      </c>
      <c r="AQ911" s="85" t="str">
        <f>IF($G911="","",IF($Q911="","",RANK($Q911,$Q$8:$Q$1000,1)+COUNTIFS($Q$8:$Q911,$Q911)-1))</f>
        <v/>
      </c>
      <c r="AR911" s="85" t="str">
        <f>IF($G911="","",IF($AW911="","",RANK($AW911,$AW$8:$AW$1000,1)+COUNTIFS($AW$8:$AW911,$AW911)-1))</f>
        <v/>
      </c>
      <c r="AS911" s="85" t="str">
        <f>IF($G911="","",IF($AX911="","",RANK($AX911,$AX$8:$AX$1000,1)+COUNTIFS($AX$8:$AX911,$AX911)-1))</f>
        <v/>
      </c>
      <c r="AU911" s="85" t="str">
        <f t="shared" si="59"/>
        <v/>
      </c>
      <c r="AW911" s="209" t="str">
        <f ca="1">IF($G911="","",IF($Q911="","",IF(AND($S911&lt;1,$Q911&lt;TODAY()),$Q911,"")))</f>
        <v/>
      </c>
      <c r="AX911" s="209" t="str">
        <f t="shared" ca="1" si="60"/>
        <v/>
      </c>
    </row>
    <row r="912" spans="1:50">
      <c r="A912" s="20" t="str">
        <f>IF('יעדים משרדיים ותקשובים'!$E$7="","",'יעדים משרדיים ותקשובים'!$E$7)</f>
        <v>משרד ראש הממשלה</v>
      </c>
      <c r="B912" s="20" t="str">
        <f>IF('יעדים משרדיים ותקשובים'!$I$9="","",'יעדים משרדיים ותקשובים'!$I$9)</f>
        <v>pmo</v>
      </c>
      <c r="C912" s="26">
        <f>ROWS($C$7:$C911)</f>
        <v>905</v>
      </c>
      <c r="D912" s="26" t="str">
        <f>IF(E912="","",INDEX('פעילויות המשרד'!$D$8:$D$150,MATCH(E912,'פעילויות המשרד'!$E$8:$E$150,0)))</f>
        <v/>
      </c>
      <c r="E912" s="17"/>
      <c r="F912" s="26" t="str">
        <f>IF(G912="","",COUNTIFS($D$8:$D912,$D912))</f>
        <v/>
      </c>
      <c r="G912" s="344" t="str">
        <f>IF(OR($E912="",$H912=""),"",IFERROR(CONCATENATE($D912,".",COUNTIFS($D$8:$D912,$D912)),"טעות בהזנה"))</f>
        <v/>
      </c>
      <c r="H912" s="99"/>
      <c r="I912" s="275" t="str">
        <f>IF($E912="","",IF($D912="","",INDEX('פעילויות המשרד'!G:G,MATCH($D912,'פעילויות המשרד'!$D:$D,0))))</f>
        <v/>
      </c>
      <c r="J912" s="275" t="str">
        <f>IF($E912="","",IF($D912="","",INDEX('פעילויות המשרד'!H:H,MATCH($D912,'פעילויות המשרד'!$D:$D,0))))</f>
        <v/>
      </c>
      <c r="K912" s="275" t="str">
        <f>IF($E912="","",IF($D912="","",INDEX('פעילויות המשרד'!K:K,MATCH($D912,'פעילויות המשרד'!$D:$D,0))))</f>
        <v/>
      </c>
      <c r="L912" s="275" t="str">
        <f>IF($E912="","",IF($D912="","",INDEX('פעילויות המשרד'!L:L,MATCH($D912,'פעילויות המשרד'!$D:$D,0))))</f>
        <v/>
      </c>
      <c r="M912" s="275" t="str">
        <f>IF($E912="","",IF($D912="","",INDEX('פעילויות המשרד'!X:X,MATCH($D912,'פעילויות המשרד'!$D:$D,0))))</f>
        <v/>
      </c>
      <c r="N912" s="102"/>
      <c r="O912" s="102"/>
      <c r="P912" s="100"/>
      <c r="Q912" s="100"/>
      <c r="R912" s="98"/>
      <c r="S912" s="101"/>
      <c r="T912" s="99"/>
      <c r="U912" s="103"/>
      <c r="V912" s="99"/>
      <c r="W912" s="103"/>
      <c r="X912" s="99"/>
      <c r="Y912" s="103"/>
      <c r="Z912" s="99"/>
      <c r="AA912" s="103"/>
      <c r="AB912" s="99"/>
      <c r="AC912" s="103"/>
      <c r="AD912" s="121" t="str">
        <f t="shared" si="58"/>
        <v/>
      </c>
      <c r="AE912" s="17"/>
      <c r="AI912" s="26">
        <f>ROWS($AI$7:$AI911)</f>
        <v>905</v>
      </c>
      <c r="AJ912" s="85" t="str">
        <f>IF(OR($T912="",$G912=""),"",MAX($AJ$7:$AN911)+1)</f>
        <v/>
      </c>
      <c r="AK912" s="85" t="str">
        <f>IF(OR(V912="",$G912=""),"",MAX($AJ$7:$AN911,$AJ912:AJ912)+1)</f>
        <v/>
      </c>
      <c r="AL912" s="85" t="str">
        <f>IF(OR(X912="",$G912=""),"",MAX($AJ$7:$AN911,$AJ912:AK912)+1)</f>
        <v/>
      </c>
      <c r="AM912" s="85" t="str">
        <f>IF(OR(Z912="",$G912=""),"",MAX($AJ$7:$AN911,$AJ912:AL912)+1)</f>
        <v/>
      </c>
      <c r="AN912" s="85" t="str">
        <f>IF(OR(AB912="",$G912=""),"",MAX($AJ$7:$AN911,$AJ912:AM912)+1)</f>
        <v/>
      </c>
      <c r="AP912" s="85" t="str">
        <f>IF($G912="","",MAX($AP$7:$AP911)+1)</f>
        <v/>
      </c>
      <c r="AQ912" s="85" t="str">
        <f>IF($G912="","",IF($Q912="","",RANK($Q912,$Q$8:$Q$1000,1)+COUNTIFS($Q$8:$Q912,$Q912)-1))</f>
        <v/>
      </c>
      <c r="AR912" s="85" t="str">
        <f>IF($G912="","",IF($AW912="","",RANK($AW912,$AW$8:$AW$1000,1)+COUNTIFS($AW$8:$AW912,$AW912)-1))</f>
        <v/>
      </c>
      <c r="AS912" s="85" t="str">
        <f>IF($G912="","",IF($AX912="","",RANK($AX912,$AX$8:$AX$1000,1)+COUNTIFS($AX$8:$AX912,$AX912)-1))</f>
        <v/>
      </c>
      <c r="AU912" s="85" t="str">
        <f t="shared" si="59"/>
        <v/>
      </c>
      <c r="AW912" s="209" t="str">
        <f ca="1">IF($G912="","",IF($Q912="","",IF(AND($S912&lt;1,$Q912&lt;TODAY()),$Q912,"")))</f>
        <v/>
      </c>
      <c r="AX912" s="209" t="str">
        <f t="shared" ca="1" si="60"/>
        <v/>
      </c>
    </row>
    <row r="913" spans="1:50">
      <c r="A913" s="20" t="str">
        <f>IF('יעדים משרדיים ותקשובים'!$E$7="","",'יעדים משרדיים ותקשובים'!$E$7)</f>
        <v>משרד ראש הממשלה</v>
      </c>
      <c r="B913" s="20" t="str">
        <f>IF('יעדים משרדיים ותקשובים'!$I$9="","",'יעדים משרדיים ותקשובים'!$I$9)</f>
        <v>pmo</v>
      </c>
      <c r="C913" s="26">
        <f>ROWS($C$7:$C912)</f>
        <v>906</v>
      </c>
      <c r="D913" s="26" t="str">
        <f>IF(E913="","",INDEX('פעילויות המשרד'!$D$8:$D$150,MATCH(E913,'פעילויות המשרד'!$E$8:$E$150,0)))</f>
        <v/>
      </c>
      <c r="E913" s="17"/>
      <c r="F913" s="26" t="str">
        <f>IF(G913="","",COUNTIFS($D$8:$D913,$D913))</f>
        <v/>
      </c>
      <c r="G913" s="344" t="str">
        <f>IF(OR($E913="",$H913=""),"",IFERROR(CONCATENATE($D913,".",COUNTIFS($D$8:$D913,$D913)),"טעות בהזנה"))</f>
        <v/>
      </c>
      <c r="H913" s="99"/>
      <c r="I913" s="275" t="str">
        <f>IF($E913="","",IF($D913="","",INDEX('פעילויות המשרד'!G:G,MATCH($D913,'פעילויות המשרד'!$D:$D,0))))</f>
        <v/>
      </c>
      <c r="J913" s="275" t="str">
        <f>IF($E913="","",IF($D913="","",INDEX('פעילויות המשרד'!H:H,MATCH($D913,'פעילויות המשרד'!$D:$D,0))))</f>
        <v/>
      </c>
      <c r="K913" s="275" t="str">
        <f>IF($E913="","",IF($D913="","",INDEX('פעילויות המשרד'!K:K,MATCH($D913,'פעילויות המשרד'!$D:$D,0))))</f>
        <v/>
      </c>
      <c r="L913" s="275" t="str">
        <f>IF($E913="","",IF($D913="","",INDEX('פעילויות המשרד'!L:L,MATCH($D913,'פעילויות המשרד'!$D:$D,0))))</f>
        <v/>
      </c>
      <c r="M913" s="275" t="str">
        <f>IF($E913="","",IF($D913="","",INDEX('פעילויות המשרד'!X:X,MATCH($D913,'פעילויות המשרד'!$D:$D,0))))</f>
        <v/>
      </c>
      <c r="N913" s="102"/>
      <c r="O913" s="102"/>
      <c r="P913" s="100"/>
      <c r="Q913" s="100"/>
      <c r="R913" s="98"/>
      <c r="S913" s="101"/>
      <c r="T913" s="99"/>
      <c r="U913" s="103"/>
      <c r="V913" s="99"/>
      <c r="W913" s="103"/>
      <c r="X913" s="99"/>
      <c r="Y913" s="103"/>
      <c r="Z913" s="99"/>
      <c r="AA913" s="103"/>
      <c r="AB913" s="99"/>
      <c r="AC913" s="103"/>
      <c r="AD913" s="121" t="str">
        <f t="shared" si="58"/>
        <v/>
      </c>
      <c r="AE913" s="17"/>
      <c r="AI913" s="26">
        <f>ROWS($AI$7:$AI912)</f>
        <v>906</v>
      </c>
      <c r="AJ913" s="85" t="str">
        <f>IF(OR($T913="",$G913=""),"",MAX($AJ$7:$AN912)+1)</f>
        <v/>
      </c>
      <c r="AK913" s="85" t="str">
        <f>IF(OR(V913="",$G913=""),"",MAX($AJ$7:$AN912,$AJ913:AJ913)+1)</f>
        <v/>
      </c>
      <c r="AL913" s="85" t="str">
        <f>IF(OR(X913="",$G913=""),"",MAX($AJ$7:$AN912,$AJ913:AK913)+1)</f>
        <v/>
      </c>
      <c r="AM913" s="85" t="str">
        <f>IF(OR(Z913="",$G913=""),"",MAX($AJ$7:$AN912,$AJ913:AL913)+1)</f>
        <v/>
      </c>
      <c r="AN913" s="85" t="str">
        <f>IF(OR(AB913="",$G913=""),"",MAX($AJ$7:$AN912,$AJ913:AM913)+1)</f>
        <v/>
      </c>
      <c r="AP913" s="85" t="str">
        <f>IF($G913="","",MAX($AP$7:$AP912)+1)</f>
        <v/>
      </c>
      <c r="AQ913" s="85" t="str">
        <f>IF($G913="","",IF($Q913="","",RANK($Q913,$Q$8:$Q$1000,1)+COUNTIFS($Q$8:$Q913,$Q913)-1))</f>
        <v/>
      </c>
      <c r="AR913" s="85" t="str">
        <f>IF($G913="","",IF($AW913="","",RANK($AW913,$AW$8:$AW$1000,1)+COUNTIFS($AW$8:$AW913,$AW913)-1))</f>
        <v/>
      </c>
      <c r="AS913" s="85" t="str">
        <f>IF($G913="","",IF($AX913="","",RANK($AX913,$AX$8:$AX$1000,1)+COUNTIFS($AX$8:$AX913,$AX913)-1))</f>
        <v/>
      </c>
      <c r="AU913" s="85" t="str">
        <f t="shared" si="59"/>
        <v/>
      </c>
      <c r="AW913" s="209" t="str">
        <f t="shared" ca="1" si="57"/>
        <v/>
      </c>
      <c r="AX913" s="209" t="str">
        <f t="shared" ca="1" si="60"/>
        <v/>
      </c>
    </row>
    <row r="914" spans="1:50">
      <c r="A914" s="20" t="str">
        <f>IF('יעדים משרדיים ותקשובים'!$E$7="","",'יעדים משרדיים ותקשובים'!$E$7)</f>
        <v>משרד ראש הממשלה</v>
      </c>
      <c r="B914" s="20" t="str">
        <f>IF('יעדים משרדיים ותקשובים'!$I$9="","",'יעדים משרדיים ותקשובים'!$I$9)</f>
        <v>pmo</v>
      </c>
      <c r="C914" s="26">
        <f>ROWS($C$7:$C913)</f>
        <v>907</v>
      </c>
      <c r="D914" s="26" t="str">
        <f>IF(E914="","",INDEX('פעילויות המשרד'!$D$8:$D$150,MATCH(E914,'פעילויות המשרד'!$E$8:$E$150,0)))</f>
        <v/>
      </c>
      <c r="E914" s="17"/>
      <c r="F914" s="26" t="str">
        <f>IF(G914="","",COUNTIFS($D$8:$D914,$D914))</f>
        <v/>
      </c>
      <c r="G914" s="344" t="str">
        <f>IF(OR($E914="",$H914=""),"",IFERROR(CONCATENATE($D914,".",COUNTIFS($D$8:$D914,$D914)),"טעות בהזנה"))</f>
        <v/>
      </c>
      <c r="H914" s="99"/>
      <c r="I914" s="275" t="str">
        <f>IF($E914="","",IF($D914="","",INDEX('פעילויות המשרד'!G:G,MATCH($D914,'פעילויות המשרד'!$D:$D,0))))</f>
        <v/>
      </c>
      <c r="J914" s="275" t="str">
        <f>IF($E914="","",IF($D914="","",INDEX('פעילויות המשרד'!H:H,MATCH($D914,'פעילויות המשרד'!$D:$D,0))))</f>
        <v/>
      </c>
      <c r="K914" s="275" t="str">
        <f>IF($E914="","",IF($D914="","",INDEX('פעילויות המשרד'!K:K,MATCH($D914,'פעילויות המשרד'!$D:$D,0))))</f>
        <v/>
      </c>
      <c r="L914" s="275" t="str">
        <f>IF($E914="","",IF($D914="","",INDEX('פעילויות המשרד'!L:L,MATCH($D914,'פעילויות המשרד'!$D:$D,0))))</f>
        <v/>
      </c>
      <c r="M914" s="275" t="str">
        <f>IF($E914="","",IF($D914="","",INDEX('פעילויות המשרד'!X:X,MATCH($D914,'פעילויות המשרד'!$D:$D,0))))</f>
        <v/>
      </c>
      <c r="N914" s="102"/>
      <c r="O914" s="102"/>
      <c r="P914" s="100"/>
      <c r="Q914" s="100"/>
      <c r="R914" s="98"/>
      <c r="S914" s="101"/>
      <c r="T914" s="99"/>
      <c r="U914" s="103"/>
      <c r="V914" s="99"/>
      <c r="W914" s="103"/>
      <c r="X914" s="99"/>
      <c r="Y914" s="103"/>
      <c r="Z914" s="99"/>
      <c r="AA914" s="103"/>
      <c r="AB914" s="99"/>
      <c r="AC914" s="103"/>
      <c r="AD914" s="121" t="str">
        <f t="shared" si="58"/>
        <v/>
      </c>
      <c r="AE914" s="17"/>
      <c r="AI914" s="26">
        <f>ROWS($AI$7:$AI913)</f>
        <v>907</v>
      </c>
      <c r="AJ914" s="85" t="str">
        <f>IF(OR($T914="",$G914=""),"",MAX($AJ$7:$AN913)+1)</f>
        <v/>
      </c>
      <c r="AK914" s="85" t="str">
        <f>IF(OR(V914="",$G914=""),"",MAX($AJ$7:$AN913,$AJ914:AJ914)+1)</f>
        <v/>
      </c>
      <c r="AL914" s="85" t="str">
        <f>IF(OR(X914="",$G914=""),"",MAX($AJ$7:$AN913,$AJ914:AK914)+1)</f>
        <v/>
      </c>
      <c r="AM914" s="85" t="str">
        <f>IF(OR(Z914="",$G914=""),"",MAX($AJ$7:$AN913,$AJ914:AL914)+1)</f>
        <v/>
      </c>
      <c r="AN914" s="85" t="str">
        <f>IF(OR(AB914="",$G914=""),"",MAX($AJ$7:$AN913,$AJ914:AM914)+1)</f>
        <v/>
      </c>
      <c r="AP914" s="85" t="str">
        <f>IF($G914="","",MAX($AP$7:$AP913)+1)</f>
        <v/>
      </c>
      <c r="AQ914" s="85" t="str">
        <f>IF($G914="","",IF($Q914="","",RANK($Q914,$Q$8:$Q$1000,1)+COUNTIFS($Q$8:$Q914,$Q914)-1))</f>
        <v/>
      </c>
      <c r="AR914" s="85" t="str">
        <f>IF($G914="","",IF($AW914="","",RANK($AW914,$AW$8:$AW$1000,1)+COUNTIFS($AW$8:$AW914,$AW914)-1))</f>
        <v/>
      </c>
      <c r="AS914" s="85" t="str">
        <f>IF($G914="","",IF($AX914="","",RANK($AX914,$AX$8:$AX$1000,1)+COUNTIFS($AX$8:$AX914,$AX914)-1))</f>
        <v/>
      </c>
      <c r="AU914" s="85" t="str">
        <f t="shared" si="59"/>
        <v/>
      </c>
      <c r="AW914" s="209" t="str">
        <f t="shared" ca="1" si="57"/>
        <v/>
      </c>
      <c r="AX914" s="209" t="str">
        <f t="shared" ca="1" si="60"/>
        <v/>
      </c>
    </row>
    <row r="915" spans="1:50">
      <c r="A915" s="20" t="str">
        <f>IF('יעדים משרדיים ותקשובים'!$E$7="","",'יעדים משרדיים ותקשובים'!$E$7)</f>
        <v>משרד ראש הממשלה</v>
      </c>
      <c r="B915" s="20" t="str">
        <f>IF('יעדים משרדיים ותקשובים'!$I$9="","",'יעדים משרדיים ותקשובים'!$I$9)</f>
        <v>pmo</v>
      </c>
      <c r="C915" s="26">
        <f>ROWS($C$7:$C914)</f>
        <v>908</v>
      </c>
      <c r="D915" s="26" t="str">
        <f>IF(E915="","",INDEX('פעילויות המשרד'!$D$8:$D$150,MATCH(E915,'פעילויות המשרד'!$E$8:$E$150,0)))</f>
        <v/>
      </c>
      <c r="E915" s="17"/>
      <c r="F915" s="26" t="str">
        <f>IF(G915="","",COUNTIFS($D$8:$D915,$D915))</f>
        <v/>
      </c>
      <c r="G915" s="344" t="str">
        <f>IF(OR($E915="",$H915=""),"",IFERROR(CONCATENATE($D915,".",COUNTIFS($D$8:$D915,$D915)),"טעות בהזנה"))</f>
        <v/>
      </c>
      <c r="H915" s="99"/>
      <c r="I915" s="275" t="str">
        <f>IF($E915="","",IF($D915="","",INDEX('פעילויות המשרד'!G:G,MATCH($D915,'פעילויות המשרד'!$D:$D,0))))</f>
        <v/>
      </c>
      <c r="J915" s="275" t="str">
        <f>IF($E915="","",IF($D915="","",INDEX('פעילויות המשרד'!H:H,MATCH($D915,'פעילויות המשרד'!$D:$D,0))))</f>
        <v/>
      </c>
      <c r="K915" s="275" t="str">
        <f>IF($E915="","",IF($D915="","",INDEX('פעילויות המשרד'!K:K,MATCH($D915,'פעילויות המשרד'!$D:$D,0))))</f>
        <v/>
      </c>
      <c r="L915" s="275" t="str">
        <f>IF($E915="","",IF($D915="","",INDEX('פעילויות המשרד'!L:L,MATCH($D915,'פעילויות המשרד'!$D:$D,0))))</f>
        <v/>
      </c>
      <c r="M915" s="275" t="str">
        <f>IF($E915="","",IF($D915="","",INDEX('פעילויות המשרד'!X:X,MATCH($D915,'פעילויות המשרד'!$D:$D,0))))</f>
        <v/>
      </c>
      <c r="N915" s="102"/>
      <c r="O915" s="102"/>
      <c r="P915" s="100"/>
      <c r="Q915" s="100"/>
      <c r="R915" s="98"/>
      <c r="S915" s="101"/>
      <c r="T915" s="99"/>
      <c r="U915" s="103"/>
      <c r="V915" s="99"/>
      <c r="W915" s="103"/>
      <c r="X915" s="99"/>
      <c r="Y915" s="103"/>
      <c r="Z915" s="99"/>
      <c r="AA915" s="103"/>
      <c r="AB915" s="99"/>
      <c r="AC915" s="103"/>
      <c r="AD915" s="121" t="str">
        <f t="shared" si="58"/>
        <v/>
      </c>
      <c r="AE915" s="17"/>
      <c r="AI915" s="26">
        <f>ROWS($AI$7:$AI914)</f>
        <v>908</v>
      </c>
      <c r="AJ915" s="85" t="str">
        <f>IF(OR($T915="",$G915=""),"",MAX($AJ$7:$AN914)+1)</f>
        <v/>
      </c>
      <c r="AK915" s="85" t="str">
        <f>IF(OR(V915="",$G915=""),"",MAX($AJ$7:$AN914,$AJ915:AJ915)+1)</f>
        <v/>
      </c>
      <c r="AL915" s="85" t="str">
        <f>IF(OR(X915="",$G915=""),"",MAX($AJ$7:$AN914,$AJ915:AK915)+1)</f>
        <v/>
      </c>
      <c r="AM915" s="85" t="str">
        <f>IF(OR(Z915="",$G915=""),"",MAX($AJ$7:$AN914,$AJ915:AL915)+1)</f>
        <v/>
      </c>
      <c r="AN915" s="85" t="str">
        <f>IF(OR(AB915="",$G915=""),"",MAX($AJ$7:$AN914,$AJ915:AM915)+1)</f>
        <v/>
      </c>
      <c r="AP915" s="85" t="str">
        <f>IF($G915="","",MAX($AP$7:$AP914)+1)</f>
        <v/>
      </c>
      <c r="AQ915" s="85" t="str">
        <f>IF($G915="","",IF($Q915="","",RANK($Q915,$Q$8:$Q$1000,1)+COUNTIFS($Q$8:$Q915,$Q915)-1))</f>
        <v/>
      </c>
      <c r="AR915" s="85" t="str">
        <f>IF($G915="","",IF($AW915="","",RANK($AW915,$AW$8:$AW$1000,1)+COUNTIFS($AW$8:$AW915,$AW915)-1))</f>
        <v/>
      </c>
      <c r="AS915" s="85" t="str">
        <f>IF($G915="","",IF($AX915="","",RANK($AX915,$AX$8:$AX$1000,1)+COUNTIFS($AX$8:$AX915,$AX915)-1))</f>
        <v/>
      </c>
      <c r="AU915" s="85" t="str">
        <f t="shared" si="59"/>
        <v/>
      </c>
      <c r="AW915" s="209" t="str">
        <f t="shared" ca="1" si="57"/>
        <v/>
      </c>
      <c r="AX915" s="209" t="str">
        <f t="shared" ca="1" si="60"/>
        <v/>
      </c>
    </row>
    <row r="916" spans="1:50">
      <c r="A916" s="20" t="str">
        <f>IF('יעדים משרדיים ותקשובים'!$E$7="","",'יעדים משרדיים ותקשובים'!$E$7)</f>
        <v>משרד ראש הממשלה</v>
      </c>
      <c r="B916" s="20" t="str">
        <f>IF('יעדים משרדיים ותקשובים'!$I$9="","",'יעדים משרדיים ותקשובים'!$I$9)</f>
        <v>pmo</v>
      </c>
      <c r="C916" s="26">
        <f>ROWS($C$7:$C915)</f>
        <v>909</v>
      </c>
      <c r="D916" s="26" t="str">
        <f>IF(E916="","",INDEX('פעילויות המשרד'!$D$8:$D$150,MATCH(E916,'פעילויות המשרד'!$E$8:$E$150,0)))</f>
        <v/>
      </c>
      <c r="E916" s="17"/>
      <c r="F916" s="26" t="str">
        <f>IF(G916="","",COUNTIFS($D$8:$D916,$D916))</f>
        <v/>
      </c>
      <c r="G916" s="344" t="str">
        <f>IF(OR($E916="",$H916=""),"",IFERROR(CONCATENATE($D916,".",COUNTIFS($D$8:$D916,$D916)),"טעות בהזנה"))</f>
        <v/>
      </c>
      <c r="H916" s="99"/>
      <c r="I916" s="275" t="str">
        <f>IF($E916="","",IF($D916="","",INDEX('פעילויות המשרד'!G:G,MATCH($D916,'פעילויות המשרד'!$D:$D,0))))</f>
        <v/>
      </c>
      <c r="J916" s="275" t="str">
        <f>IF($E916="","",IF($D916="","",INDEX('פעילויות המשרד'!H:H,MATCH($D916,'פעילויות המשרד'!$D:$D,0))))</f>
        <v/>
      </c>
      <c r="K916" s="275" t="str">
        <f>IF($E916="","",IF($D916="","",INDEX('פעילויות המשרד'!K:K,MATCH($D916,'פעילויות המשרד'!$D:$D,0))))</f>
        <v/>
      </c>
      <c r="L916" s="275" t="str">
        <f>IF($E916="","",IF($D916="","",INDEX('פעילויות המשרד'!L:L,MATCH($D916,'פעילויות המשרד'!$D:$D,0))))</f>
        <v/>
      </c>
      <c r="M916" s="275" t="str">
        <f>IF($E916="","",IF($D916="","",INDEX('פעילויות המשרד'!X:X,MATCH($D916,'פעילויות המשרד'!$D:$D,0))))</f>
        <v/>
      </c>
      <c r="N916" s="102"/>
      <c r="O916" s="102"/>
      <c r="P916" s="100"/>
      <c r="Q916" s="100"/>
      <c r="R916" s="98"/>
      <c r="S916" s="101"/>
      <c r="T916" s="99"/>
      <c r="U916" s="103"/>
      <c r="V916" s="99"/>
      <c r="W916" s="103"/>
      <c r="X916" s="99"/>
      <c r="Y916" s="103"/>
      <c r="Z916" s="99"/>
      <c r="AA916" s="103"/>
      <c r="AB916" s="99"/>
      <c r="AC916" s="103"/>
      <c r="AD916" s="121" t="str">
        <f t="shared" si="58"/>
        <v/>
      </c>
      <c r="AE916" s="17"/>
      <c r="AI916" s="26">
        <f>ROWS($AI$7:$AI915)</f>
        <v>909</v>
      </c>
      <c r="AJ916" s="85" t="str">
        <f>IF(OR($T916="",$G916=""),"",MAX($AJ$7:$AN915)+1)</f>
        <v/>
      </c>
      <c r="AK916" s="85" t="str">
        <f>IF(OR(V916="",$G916=""),"",MAX($AJ$7:$AN915,$AJ916:AJ916)+1)</f>
        <v/>
      </c>
      <c r="AL916" s="85" t="str">
        <f>IF(OR(X916="",$G916=""),"",MAX($AJ$7:$AN915,$AJ916:AK916)+1)</f>
        <v/>
      </c>
      <c r="AM916" s="85" t="str">
        <f>IF(OR(Z916="",$G916=""),"",MAX($AJ$7:$AN915,$AJ916:AL916)+1)</f>
        <v/>
      </c>
      <c r="AN916" s="85" t="str">
        <f>IF(OR(AB916="",$G916=""),"",MAX($AJ$7:$AN915,$AJ916:AM916)+1)</f>
        <v/>
      </c>
      <c r="AP916" s="85" t="str">
        <f>IF($G916="","",MAX($AP$7:$AP915)+1)</f>
        <v/>
      </c>
      <c r="AQ916" s="85" t="str">
        <f>IF($G916="","",IF($Q916="","",RANK($Q916,$Q$8:$Q$1000,1)+COUNTIFS($Q$8:$Q916,$Q916)-1))</f>
        <v/>
      </c>
      <c r="AR916" s="85" t="str">
        <f>IF($G916="","",IF($AW916="","",RANK($AW916,$AW$8:$AW$1000,1)+COUNTIFS($AW$8:$AW916,$AW916)-1))</f>
        <v/>
      </c>
      <c r="AS916" s="85" t="str">
        <f>IF($G916="","",IF($AX916="","",RANK($AX916,$AX$8:$AX$1000,1)+COUNTIFS($AX$8:$AX916,$AX916)-1))</f>
        <v/>
      </c>
      <c r="AU916" s="85" t="str">
        <f t="shared" si="59"/>
        <v/>
      </c>
      <c r="AW916" s="209" t="str">
        <f t="shared" ca="1" si="57"/>
        <v/>
      </c>
      <c r="AX916" s="209" t="str">
        <f t="shared" ca="1" si="60"/>
        <v/>
      </c>
    </row>
    <row r="917" spans="1:50">
      <c r="A917" s="20" t="str">
        <f>IF('יעדים משרדיים ותקשובים'!$E$7="","",'יעדים משרדיים ותקשובים'!$E$7)</f>
        <v>משרד ראש הממשלה</v>
      </c>
      <c r="B917" s="20" t="str">
        <f>IF('יעדים משרדיים ותקשובים'!$I$9="","",'יעדים משרדיים ותקשובים'!$I$9)</f>
        <v>pmo</v>
      </c>
      <c r="C917" s="26">
        <f>ROWS($C$7:$C916)</f>
        <v>910</v>
      </c>
      <c r="D917" s="26" t="str">
        <f>IF(E917="","",INDEX('פעילויות המשרד'!$D$8:$D$150,MATCH(E917,'פעילויות המשרד'!$E$8:$E$150,0)))</f>
        <v/>
      </c>
      <c r="E917" s="17"/>
      <c r="F917" s="26" t="str">
        <f>IF(G917="","",COUNTIFS($D$8:$D917,$D917))</f>
        <v/>
      </c>
      <c r="G917" s="344" t="str">
        <f>IF(OR($E917="",$H917=""),"",IFERROR(CONCATENATE($D917,".",COUNTIFS($D$8:$D917,$D917)),"טעות בהזנה"))</f>
        <v/>
      </c>
      <c r="H917" s="99"/>
      <c r="I917" s="275" t="str">
        <f>IF($E917="","",IF($D917="","",INDEX('פעילויות המשרד'!G:G,MATCH($D917,'פעילויות המשרד'!$D:$D,0))))</f>
        <v/>
      </c>
      <c r="J917" s="275" t="str">
        <f>IF($E917="","",IF($D917="","",INDEX('פעילויות המשרד'!H:H,MATCH($D917,'פעילויות המשרד'!$D:$D,0))))</f>
        <v/>
      </c>
      <c r="K917" s="275" t="str">
        <f>IF($E917="","",IF($D917="","",INDEX('פעילויות המשרד'!K:K,MATCH($D917,'פעילויות המשרד'!$D:$D,0))))</f>
        <v/>
      </c>
      <c r="L917" s="275" t="str">
        <f>IF($E917="","",IF($D917="","",INDEX('פעילויות המשרד'!L:L,MATCH($D917,'פעילויות המשרד'!$D:$D,0))))</f>
        <v/>
      </c>
      <c r="M917" s="275" t="str">
        <f>IF($E917="","",IF($D917="","",INDEX('פעילויות המשרד'!X:X,MATCH($D917,'פעילויות המשרד'!$D:$D,0))))</f>
        <v/>
      </c>
      <c r="N917" s="102"/>
      <c r="O917" s="102"/>
      <c r="P917" s="100"/>
      <c r="Q917" s="100"/>
      <c r="R917" s="98"/>
      <c r="S917" s="101"/>
      <c r="T917" s="99"/>
      <c r="U917" s="103"/>
      <c r="V917" s="99"/>
      <c r="W917" s="103"/>
      <c r="X917" s="99"/>
      <c r="Y917" s="103"/>
      <c r="Z917" s="99"/>
      <c r="AA917" s="103"/>
      <c r="AB917" s="99"/>
      <c r="AC917" s="103"/>
      <c r="AD917" s="121" t="str">
        <f t="shared" si="58"/>
        <v/>
      </c>
      <c r="AE917" s="17"/>
      <c r="AI917" s="26">
        <f>ROWS($AI$7:$AI916)</f>
        <v>910</v>
      </c>
      <c r="AJ917" s="85" t="str">
        <f>IF(OR($T917="",$G917=""),"",MAX($AJ$7:$AN916)+1)</f>
        <v/>
      </c>
      <c r="AK917" s="85" t="str">
        <f>IF(OR(V917="",$G917=""),"",MAX($AJ$7:$AN916,$AJ917:AJ917)+1)</f>
        <v/>
      </c>
      <c r="AL917" s="85" t="str">
        <f>IF(OR(X917="",$G917=""),"",MAX($AJ$7:$AN916,$AJ917:AK917)+1)</f>
        <v/>
      </c>
      <c r="AM917" s="85" t="str">
        <f>IF(OR(Z917="",$G917=""),"",MAX($AJ$7:$AN916,$AJ917:AL917)+1)</f>
        <v/>
      </c>
      <c r="AN917" s="85" t="str">
        <f>IF(OR(AB917="",$G917=""),"",MAX($AJ$7:$AN916,$AJ917:AM917)+1)</f>
        <v/>
      </c>
      <c r="AP917" s="85" t="str">
        <f>IF($G917="","",MAX($AP$7:$AP916)+1)</f>
        <v/>
      </c>
      <c r="AQ917" s="85" t="str">
        <f>IF($G917="","",IF($Q917="","",RANK($Q917,$Q$8:$Q$1000,1)+COUNTIFS($Q$8:$Q917,$Q917)-1))</f>
        <v/>
      </c>
      <c r="AR917" s="85" t="str">
        <f>IF($G917="","",IF($AW917="","",RANK($AW917,$AW$8:$AW$1000,1)+COUNTIFS($AW$8:$AW917,$AW917)-1))</f>
        <v/>
      </c>
      <c r="AS917" s="85" t="str">
        <f>IF($G917="","",IF($AX917="","",RANK($AX917,$AX$8:$AX$1000,1)+COUNTIFS($AX$8:$AX917,$AX917)-1))</f>
        <v/>
      </c>
      <c r="AU917" s="85" t="str">
        <f t="shared" si="59"/>
        <v/>
      </c>
      <c r="AW917" s="209" t="str">
        <f t="shared" ca="1" si="57"/>
        <v/>
      </c>
      <c r="AX917" s="209" t="str">
        <f t="shared" ca="1" si="60"/>
        <v/>
      </c>
    </row>
    <row r="918" spans="1:50">
      <c r="A918" s="20" t="str">
        <f>IF('יעדים משרדיים ותקשובים'!$E$7="","",'יעדים משרדיים ותקשובים'!$E$7)</f>
        <v>משרד ראש הממשלה</v>
      </c>
      <c r="B918" s="20" t="str">
        <f>IF('יעדים משרדיים ותקשובים'!$I$9="","",'יעדים משרדיים ותקשובים'!$I$9)</f>
        <v>pmo</v>
      </c>
      <c r="C918" s="26">
        <f>ROWS($C$7:$C917)</f>
        <v>911</v>
      </c>
      <c r="D918" s="26" t="str">
        <f>IF(E918="","",INDEX('פעילויות המשרד'!$D$8:$D$150,MATCH(E918,'פעילויות המשרד'!$E$8:$E$150,0)))</f>
        <v/>
      </c>
      <c r="E918" s="17"/>
      <c r="F918" s="26" t="str">
        <f>IF(G918="","",COUNTIFS($D$8:$D918,$D918))</f>
        <v/>
      </c>
      <c r="G918" s="344" t="str">
        <f>IF(OR($E918="",$H918=""),"",IFERROR(CONCATENATE($D918,".",COUNTIFS($D$8:$D918,$D918)),"טעות בהזנה"))</f>
        <v/>
      </c>
      <c r="H918" s="99"/>
      <c r="I918" s="275" t="str">
        <f>IF($E918="","",IF($D918="","",INDEX('פעילויות המשרד'!G:G,MATCH($D918,'פעילויות המשרד'!$D:$D,0))))</f>
        <v/>
      </c>
      <c r="J918" s="275" t="str">
        <f>IF($E918="","",IF($D918="","",INDEX('פעילויות המשרד'!H:H,MATCH($D918,'פעילויות המשרד'!$D:$D,0))))</f>
        <v/>
      </c>
      <c r="K918" s="275" t="str">
        <f>IF($E918="","",IF($D918="","",INDEX('פעילויות המשרד'!K:K,MATCH($D918,'פעילויות המשרד'!$D:$D,0))))</f>
        <v/>
      </c>
      <c r="L918" s="275" t="str">
        <f>IF($E918="","",IF($D918="","",INDEX('פעילויות המשרד'!L:L,MATCH($D918,'פעילויות המשרד'!$D:$D,0))))</f>
        <v/>
      </c>
      <c r="M918" s="275" t="str">
        <f>IF($E918="","",IF($D918="","",INDEX('פעילויות המשרד'!X:X,MATCH($D918,'פעילויות המשרד'!$D:$D,0))))</f>
        <v/>
      </c>
      <c r="N918" s="99"/>
      <c r="O918" s="99"/>
      <c r="P918" s="100"/>
      <c r="Q918" s="100"/>
      <c r="R918" s="98"/>
      <c r="S918" s="101"/>
      <c r="T918" s="99"/>
      <c r="U918" s="103"/>
      <c r="V918" s="99"/>
      <c r="W918" s="103"/>
      <c r="X918" s="99"/>
      <c r="Y918" s="103"/>
      <c r="Z918" s="99"/>
      <c r="AA918" s="103"/>
      <c r="AB918" s="99"/>
      <c r="AC918" s="103"/>
      <c r="AD918" s="121" t="str">
        <f t="shared" si="58"/>
        <v/>
      </c>
      <c r="AE918" s="92"/>
      <c r="AI918" s="26">
        <f>ROWS($AI$7:$AI917)</f>
        <v>911</v>
      </c>
      <c r="AJ918" s="85" t="str">
        <f>IF(OR($T918="",$G918=""),"",MAX($AJ$7:$AN917)+1)</f>
        <v/>
      </c>
      <c r="AK918" s="85" t="str">
        <f>IF(OR(V918="",$G918=""),"",MAX($AJ$7:$AN917,$AJ918:AJ918)+1)</f>
        <v/>
      </c>
      <c r="AL918" s="85" t="str">
        <f>IF(OR(X918="",$G918=""),"",MAX($AJ$7:$AN917,$AJ918:AK918)+1)</f>
        <v/>
      </c>
      <c r="AM918" s="85" t="str">
        <f>IF(OR(Z918="",$G918=""),"",MAX($AJ$7:$AN917,$AJ918:AL918)+1)</f>
        <v/>
      </c>
      <c r="AN918" s="85" t="str">
        <f>IF(OR(AB918="",$G918=""),"",MAX($AJ$7:$AN917,$AJ918:AM918)+1)</f>
        <v/>
      </c>
      <c r="AP918" s="85" t="str">
        <f>IF($G918="","",MAX($AP$7:$AP917)+1)</f>
        <v/>
      </c>
      <c r="AQ918" s="85" t="str">
        <f>IF($G918="","",IF($Q918="","",RANK($Q918,$Q$8:$Q$1000,1)+COUNTIFS($Q$8:$Q918,$Q918)-1))</f>
        <v/>
      </c>
      <c r="AR918" s="85" t="str">
        <f>IF($G918="","",IF($AW918="","",RANK($AW918,$AW$8:$AW$1000,1)+COUNTIFS($AW$8:$AW918,$AW918)-1))</f>
        <v/>
      </c>
      <c r="AS918" s="85" t="str">
        <f>IF($G918="","",IF($AX918="","",RANK($AX918,$AX$8:$AX$1000,1)+COUNTIFS($AX$8:$AX918,$AX918)-1))</f>
        <v/>
      </c>
      <c r="AU918" s="85" t="str">
        <f t="shared" si="59"/>
        <v/>
      </c>
      <c r="AW918" s="209" t="str">
        <f ca="1">IF($G918="","",IF($Q918="","",IF(AND($S918&lt;1,$Q918&lt;TODAY()),$Q918,"")))</f>
        <v/>
      </c>
      <c r="AX918" s="209" t="str">
        <f t="shared" ca="1" si="60"/>
        <v/>
      </c>
    </row>
    <row r="919" spans="1:50">
      <c r="A919" s="20" t="str">
        <f>IF('יעדים משרדיים ותקשובים'!$E$7="","",'יעדים משרדיים ותקשובים'!$E$7)</f>
        <v>משרד ראש הממשלה</v>
      </c>
      <c r="B919" s="20" t="str">
        <f>IF('יעדים משרדיים ותקשובים'!$I$9="","",'יעדים משרדיים ותקשובים'!$I$9)</f>
        <v>pmo</v>
      </c>
      <c r="C919" s="26">
        <f>ROWS($C$7:$C918)</f>
        <v>912</v>
      </c>
      <c r="D919" s="26" t="str">
        <f>IF(E919="","",INDEX('פעילויות המשרד'!$D$8:$D$150,MATCH(E919,'פעילויות המשרד'!$E$8:$E$150,0)))</f>
        <v/>
      </c>
      <c r="E919" s="17"/>
      <c r="F919" s="26" t="str">
        <f>IF(G919="","",COUNTIFS($D$8:$D919,$D919))</f>
        <v/>
      </c>
      <c r="G919" s="344" t="str">
        <f>IF(OR($E919="",$H919=""),"",IFERROR(CONCATENATE($D919,".",COUNTIFS($D$8:$D919,$D919)),"טעות בהזנה"))</f>
        <v/>
      </c>
      <c r="H919" s="99"/>
      <c r="I919" s="275" t="str">
        <f>IF($E919="","",IF($D919="","",INDEX('פעילויות המשרד'!G:G,MATCH($D919,'פעילויות המשרד'!$D:$D,0))))</f>
        <v/>
      </c>
      <c r="J919" s="275" t="str">
        <f>IF($E919="","",IF($D919="","",INDEX('פעילויות המשרד'!H:H,MATCH($D919,'פעילויות המשרד'!$D:$D,0))))</f>
        <v/>
      </c>
      <c r="K919" s="275" t="str">
        <f>IF($E919="","",IF($D919="","",INDEX('פעילויות המשרד'!K:K,MATCH($D919,'פעילויות המשרד'!$D:$D,0))))</f>
        <v/>
      </c>
      <c r="L919" s="275" t="str">
        <f>IF($E919="","",IF($D919="","",INDEX('פעילויות המשרד'!L:L,MATCH($D919,'פעילויות המשרד'!$D:$D,0))))</f>
        <v/>
      </c>
      <c r="M919" s="275" t="str">
        <f>IF($E919="","",IF($D919="","",INDEX('פעילויות המשרד'!X:X,MATCH($D919,'פעילויות המשרד'!$D:$D,0))))</f>
        <v/>
      </c>
      <c r="N919" s="99"/>
      <c r="O919" s="99"/>
      <c r="P919" s="100"/>
      <c r="Q919" s="100"/>
      <c r="R919" s="98"/>
      <c r="S919" s="101"/>
      <c r="T919" s="99"/>
      <c r="U919" s="103"/>
      <c r="V919" s="99"/>
      <c r="W919" s="103"/>
      <c r="X919" s="99"/>
      <c r="Y919" s="103"/>
      <c r="Z919" s="99"/>
      <c r="AA919" s="103"/>
      <c r="AB919" s="99"/>
      <c r="AC919" s="103"/>
      <c r="AD919" s="121" t="str">
        <f t="shared" si="58"/>
        <v/>
      </c>
      <c r="AE919" s="92"/>
      <c r="AI919" s="26">
        <f>ROWS($AI$7:$AI918)</f>
        <v>912</v>
      </c>
      <c r="AJ919" s="85" t="str">
        <f>IF(OR($T919="",$G919=""),"",MAX($AJ$7:$AN918)+1)</f>
        <v/>
      </c>
      <c r="AK919" s="85" t="str">
        <f>IF(OR(V919="",$G919=""),"",MAX($AJ$7:$AN918,$AJ919:AJ919)+1)</f>
        <v/>
      </c>
      <c r="AL919" s="85" t="str">
        <f>IF(OR(X919="",$G919=""),"",MAX($AJ$7:$AN918,$AJ919:AK919)+1)</f>
        <v/>
      </c>
      <c r="AM919" s="85" t="str">
        <f>IF(OR(Z919="",$G919=""),"",MAX($AJ$7:$AN918,$AJ919:AL919)+1)</f>
        <v/>
      </c>
      <c r="AN919" s="85" t="str">
        <f>IF(OR(AB919="",$G919=""),"",MAX($AJ$7:$AN918,$AJ919:AM919)+1)</f>
        <v/>
      </c>
      <c r="AP919" s="85" t="str">
        <f>IF($G919="","",MAX($AP$7:$AP918)+1)</f>
        <v/>
      </c>
      <c r="AQ919" s="85" t="str">
        <f>IF($G919="","",IF($Q919="","",RANK($Q919,$Q$8:$Q$1000,1)+COUNTIFS($Q$8:$Q919,$Q919)-1))</f>
        <v/>
      </c>
      <c r="AR919" s="85" t="str">
        <f>IF($G919="","",IF($AW919="","",RANK($AW919,$AW$8:$AW$1000,1)+COUNTIFS($AW$8:$AW919,$AW919)-1))</f>
        <v/>
      </c>
      <c r="AS919" s="85" t="str">
        <f>IF($G919="","",IF($AX919="","",RANK($AX919,$AX$8:$AX$1000,1)+COUNTIFS($AX$8:$AX919,$AX919)-1))</f>
        <v/>
      </c>
      <c r="AU919" s="85" t="str">
        <f t="shared" si="59"/>
        <v/>
      </c>
      <c r="AW919" s="209" t="str">
        <f ca="1">IF($G919="","",IF($Q919="","",IF(AND($S919&lt;1,$Q919&lt;TODAY()),$Q919,"")))</f>
        <v/>
      </c>
      <c r="AX919" s="209" t="str">
        <f t="shared" ca="1" si="60"/>
        <v/>
      </c>
    </row>
    <row r="920" spans="1:50">
      <c r="A920" s="20" t="str">
        <f>IF('יעדים משרדיים ותקשובים'!$E$7="","",'יעדים משרדיים ותקשובים'!$E$7)</f>
        <v>משרד ראש הממשלה</v>
      </c>
      <c r="B920" s="20" t="str">
        <f>IF('יעדים משרדיים ותקשובים'!$I$9="","",'יעדים משרדיים ותקשובים'!$I$9)</f>
        <v>pmo</v>
      </c>
      <c r="C920" s="26">
        <f>ROWS($C$7:$C919)</f>
        <v>913</v>
      </c>
      <c r="D920" s="26" t="str">
        <f>IF(E920="","",INDEX('פעילויות המשרד'!$D$8:$D$150,MATCH(E920,'פעילויות המשרד'!$E$8:$E$150,0)))</f>
        <v/>
      </c>
      <c r="E920" s="17"/>
      <c r="F920" s="26" t="str">
        <f>IF(G920="","",COUNTIFS($D$8:$D920,$D920))</f>
        <v/>
      </c>
      <c r="G920" s="344" t="str">
        <f>IF(OR($E920="",$H920=""),"",IFERROR(CONCATENATE($D920,".",COUNTIFS($D$8:$D920,$D920)),"טעות בהזנה"))</f>
        <v/>
      </c>
      <c r="H920" s="99"/>
      <c r="I920" s="275" t="str">
        <f>IF($E920="","",IF($D920="","",INDEX('פעילויות המשרד'!G:G,MATCH($D920,'פעילויות המשרד'!$D:$D,0))))</f>
        <v/>
      </c>
      <c r="J920" s="275" t="str">
        <f>IF($E920="","",IF($D920="","",INDEX('פעילויות המשרד'!H:H,MATCH($D920,'פעילויות המשרד'!$D:$D,0))))</f>
        <v/>
      </c>
      <c r="K920" s="275" t="str">
        <f>IF($E920="","",IF($D920="","",INDEX('פעילויות המשרד'!K:K,MATCH($D920,'פעילויות המשרד'!$D:$D,0))))</f>
        <v/>
      </c>
      <c r="L920" s="275" t="str">
        <f>IF($E920="","",IF($D920="","",INDEX('פעילויות המשרד'!L:L,MATCH($D920,'פעילויות המשרד'!$D:$D,0))))</f>
        <v/>
      </c>
      <c r="M920" s="275" t="str">
        <f>IF($E920="","",IF($D920="","",INDEX('פעילויות המשרד'!X:X,MATCH($D920,'פעילויות המשרד'!$D:$D,0))))</f>
        <v/>
      </c>
      <c r="N920" s="99"/>
      <c r="O920" s="99"/>
      <c r="P920" s="100"/>
      <c r="Q920" s="100"/>
      <c r="R920" s="98"/>
      <c r="S920" s="101"/>
      <c r="T920" s="99"/>
      <c r="U920" s="103"/>
      <c r="V920" s="99"/>
      <c r="W920" s="103"/>
      <c r="X920" s="99"/>
      <c r="Y920" s="103"/>
      <c r="Z920" s="99"/>
      <c r="AA920" s="103"/>
      <c r="AB920" s="99"/>
      <c r="AC920" s="103"/>
      <c r="AD920" s="121" t="str">
        <f t="shared" si="58"/>
        <v/>
      </c>
      <c r="AE920" s="92"/>
      <c r="AI920" s="26">
        <f>ROWS($AI$7:$AI919)</f>
        <v>913</v>
      </c>
      <c r="AJ920" s="85" t="str">
        <f>IF(OR($T920="",$G920=""),"",MAX($AJ$7:$AN919)+1)</f>
        <v/>
      </c>
      <c r="AK920" s="85" t="str">
        <f>IF(OR(V920="",$G920=""),"",MAX($AJ$7:$AN919,$AJ920:AJ920)+1)</f>
        <v/>
      </c>
      <c r="AL920" s="85" t="str">
        <f>IF(OR(X920="",$G920=""),"",MAX($AJ$7:$AN919,$AJ920:AK920)+1)</f>
        <v/>
      </c>
      <c r="AM920" s="85" t="str">
        <f>IF(OR(Z920="",$G920=""),"",MAX($AJ$7:$AN919,$AJ920:AL920)+1)</f>
        <v/>
      </c>
      <c r="AN920" s="85" t="str">
        <f>IF(OR(AB920="",$G920=""),"",MAX($AJ$7:$AN919,$AJ920:AM920)+1)</f>
        <v/>
      </c>
      <c r="AP920" s="85" t="str">
        <f>IF($G920="","",MAX($AP$7:$AP919)+1)</f>
        <v/>
      </c>
      <c r="AQ920" s="85" t="str">
        <f>IF($G920="","",IF($Q920="","",RANK($Q920,$Q$8:$Q$1000,1)+COUNTIFS($Q$8:$Q920,$Q920)-1))</f>
        <v/>
      </c>
      <c r="AR920" s="85" t="str">
        <f>IF($G920="","",IF($AW920="","",RANK($AW920,$AW$8:$AW$1000,1)+COUNTIFS($AW$8:$AW920,$AW920)-1))</f>
        <v/>
      </c>
      <c r="AS920" s="85" t="str">
        <f>IF($G920="","",IF($AX920="","",RANK($AX920,$AX$8:$AX$1000,1)+COUNTIFS($AX$8:$AX920,$AX920)-1))</f>
        <v/>
      </c>
      <c r="AU920" s="85" t="str">
        <f t="shared" si="59"/>
        <v/>
      </c>
      <c r="AW920" s="209" t="str">
        <f ca="1">IF($G920="","",IF($Q920="","",IF(AND($S920&lt;1,$Q920&lt;TODAY()),$Q920,"")))</f>
        <v/>
      </c>
      <c r="AX920" s="209" t="str">
        <f t="shared" ca="1" si="60"/>
        <v/>
      </c>
    </row>
    <row r="921" spans="1:50">
      <c r="A921" s="20" t="str">
        <f>IF('יעדים משרדיים ותקשובים'!$E$7="","",'יעדים משרדיים ותקשובים'!$E$7)</f>
        <v>משרד ראש הממשלה</v>
      </c>
      <c r="B921" s="20" t="str">
        <f>IF('יעדים משרדיים ותקשובים'!$I$9="","",'יעדים משרדיים ותקשובים'!$I$9)</f>
        <v>pmo</v>
      </c>
      <c r="C921" s="26">
        <f>ROWS($C$7:$C920)</f>
        <v>914</v>
      </c>
      <c r="D921" s="26" t="str">
        <f>IF(E921="","",INDEX('פעילויות המשרד'!$D$8:$D$150,MATCH(E921,'פעילויות המשרד'!$E$8:$E$150,0)))</f>
        <v/>
      </c>
      <c r="E921" s="17"/>
      <c r="F921" s="26" t="str">
        <f>IF(G921="","",COUNTIFS($D$8:$D921,$D921))</f>
        <v/>
      </c>
      <c r="G921" s="344" t="str">
        <f>IF(OR($E921="",$H921=""),"",IFERROR(CONCATENATE($D921,".",COUNTIFS($D$8:$D921,$D921)),"טעות בהזנה"))</f>
        <v/>
      </c>
      <c r="H921" s="99"/>
      <c r="I921" s="275" t="str">
        <f>IF($E921="","",IF($D921="","",INDEX('פעילויות המשרד'!G:G,MATCH($D921,'פעילויות המשרד'!$D:$D,0))))</f>
        <v/>
      </c>
      <c r="J921" s="275" t="str">
        <f>IF($E921="","",IF($D921="","",INDEX('פעילויות המשרד'!H:H,MATCH($D921,'פעילויות המשרד'!$D:$D,0))))</f>
        <v/>
      </c>
      <c r="K921" s="275" t="str">
        <f>IF($E921="","",IF($D921="","",INDEX('פעילויות המשרד'!K:K,MATCH($D921,'פעילויות המשרד'!$D:$D,0))))</f>
        <v/>
      </c>
      <c r="L921" s="275" t="str">
        <f>IF($E921="","",IF($D921="","",INDEX('פעילויות המשרד'!L:L,MATCH($D921,'פעילויות המשרד'!$D:$D,0))))</f>
        <v/>
      </c>
      <c r="M921" s="275" t="str">
        <f>IF($E921="","",IF($D921="","",INDEX('פעילויות המשרד'!X:X,MATCH($D921,'פעילויות המשרד'!$D:$D,0))))</f>
        <v/>
      </c>
      <c r="N921" s="102"/>
      <c r="O921" s="102"/>
      <c r="P921" s="100"/>
      <c r="Q921" s="100"/>
      <c r="R921" s="98"/>
      <c r="S921" s="101"/>
      <c r="T921" s="99"/>
      <c r="U921" s="103"/>
      <c r="V921" s="99"/>
      <c r="W921" s="103"/>
      <c r="X921" s="99"/>
      <c r="Y921" s="103"/>
      <c r="Z921" s="99"/>
      <c r="AA921" s="103"/>
      <c r="AB921" s="99"/>
      <c r="AC921" s="103"/>
      <c r="AD921" s="121" t="str">
        <f t="shared" si="58"/>
        <v/>
      </c>
      <c r="AE921" s="17"/>
      <c r="AI921" s="26">
        <f>ROWS($AI$7:$AI920)</f>
        <v>914</v>
      </c>
      <c r="AJ921" s="85" t="str">
        <f>IF(OR($T921="",$G921=""),"",MAX($AJ$7:$AN920)+1)</f>
        <v/>
      </c>
      <c r="AK921" s="85" t="str">
        <f>IF(OR(V921="",$G921=""),"",MAX($AJ$7:$AN920,$AJ921:AJ921)+1)</f>
        <v/>
      </c>
      <c r="AL921" s="85" t="str">
        <f>IF(OR(X921="",$G921=""),"",MAX($AJ$7:$AN920,$AJ921:AK921)+1)</f>
        <v/>
      </c>
      <c r="AM921" s="85" t="str">
        <f>IF(OR(Z921="",$G921=""),"",MAX($AJ$7:$AN920,$AJ921:AL921)+1)</f>
        <v/>
      </c>
      <c r="AN921" s="85" t="str">
        <f>IF(OR(AB921="",$G921=""),"",MAX($AJ$7:$AN920,$AJ921:AM921)+1)</f>
        <v/>
      </c>
      <c r="AP921" s="85" t="str">
        <f>IF($G921="","",MAX($AP$7:$AP920)+1)</f>
        <v/>
      </c>
      <c r="AQ921" s="85" t="str">
        <f>IF($G921="","",IF($Q921="","",RANK($Q921,$Q$8:$Q$1000,1)+COUNTIFS($Q$8:$Q921,$Q921)-1))</f>
        <v/>
      </c>
      <c r="AR921" s="85" t="str">
        <f>IF($G921="","",IF($AW921="","",RANK($AW921,$AW$8:$AW$1000,1)+COUNTIFS($AW$8:$AW921,$AW921)-1))</f>
        <v/>
      </c>
      <c r="AS921" s="85" t="str">
        <f>IF($G921="","",IF($AX921="","",RANK($AX921,$AX$8:$AX$1000,1)+COUNTIFS($AX$8:$AX921,$AX921)-1))</f>
        <v/>
      </c>
      <c r="AU921" s="85" t="str">
        <f t="shared" si="59"/>
        <v/>
      </c>
      <c r="AW921" s="209" t="str">
        <f ca="1">IF($G921="","",IF($Q921="","",IF(AND($S921&lt;1,$Q921&lt;TODAY()),$Q921,"")))</f>
        <v/>
      </c>
      <c r="AX921" s="209" t="str">
        <f t="shared" ca="1" si="60"/>
        <v/>
      </c>
    </row>
    <row r="922" spans="1:50">
      <c r="A922" s="20" t="str">
        <f>IF('יעדים משרדיים ותקשובים'!$E$7="","",'יעדים משרדיים ותקשובים'!$E$7)</f>
        <v>משרד ראש הממשלה</v>
      </c>
      <c r="B922" s="20" t="str">
        <f>IF('יעדים משרדיים ותקשובים'!$I$9="","",'יעדים משרדיים ותקשובים'!$I$9)</f>
        <v>pmo</v>
      </c>
      <c r="C922" s="26">
        <f>ROWS($C$7:$C921)</f>
        <v>915</v>
      </c>
      <c r="D922" s="26" t="str">
        <f>IF(E922="","",INDEX('פעילויות המשרד'!$D$8:$D$150,MATCH(E922,'פעילויות המשרד'!$E$8:$E$150,0)))</f>
        <v/>
      </c>
      <c r="E922" s="17"/>
      <c r="F922" s="26" t="str">
        <f>IF(G922="","",COUNTIFS($D$8:$D922,$D922))</f>
        <v/>
      </c>
      <c r="G922" s="344" t="str">
        <f>IF(OR($E922="",$H922=""),"",IFERROR(CONCATENATE($D922,".",COUNTIFS($D$8:$D922,$D922)),"טעות בהזנה"))</f>
        <v/>
      </c>
      <c r="H922" s="99"/>
      <c r="I922" s="275" t="str">
        <f>IF($E922="","",IF($D922="","",INDEX('פעילויות המשרד'!G:G,MATCH($D922,'פעילויות המשרד'!$D:$D,0))))</f>
        <v/>
      </c>
      <c r="J922" s="275" t="str">
        <f>IF($E922="","",IF($D922="","",INDEX('פעילויות המשרד'!H:H,MATCH($D922,'פעילויות המשרד'!$D:$D,0))))</f>
        <v/>
      </c>
      <c r="K922" s="275" t="str">
        <f>IF($E922="","",IF($D922="","",INDEX('פעילויות המשרד'!K:K,MATCH($D922,'פעילויות המשרד'!$D:$D,0))))</f>
        <v/>
      </c>
      <c r="L922" s="275" t="str">
        <f>IF($E922="","",IF($D922="","",INDEX('פעילויות המשרד'!L:L,MATCH($D922,'פעילויות המשרד'!$D:$D,0))))</f>
        <v/>
      </c>
      <c r="M922" s="275" t="str">
        <f>IF($E922="","",IF($D922="","",INDEX('פעילויות המשרד'!X:X,MATCH($D922,'פעילויות המשרד'!$D:$D,0))))</f>
        <v/>
      </c>
      <c r="N922" s="102"/>
      <c r="O922" s="102"/>
      <c r="P922" s="100"/>
      <c r="Q922" s="100"/>
      <c r="R922" s="98"/>
      <c r="S922" s="101"/>
      <c r="T922" s="99"/>
      <c r="U922" s="103"/>
      <c r="V922" s="99"/>
      <c r="W922" s="103"/>
      <c r="X922" s="99"/>
      <c r="Y922" s="103"/>
      <c r="Z922" s="99"/>
      <c r="AA922" s="103"/>
      <c r="AB922" s="99"/>
      <c r="AC922" s="103"/>
      <c r="AD922" s="121" t="str">
        <f t="shared" si="58"/>
        <v/>
      </c>
      <c r="AE922" s="17"/>
      <c r="AI922" s="26">
        <f>ROWS($AI$7:$AI921)</f>
        <v>915</v>
      </c>
      <c r="AJ922" s="85" t="str">
        <f>IF(OR($T922="",$G922=""),"",MAX($AJ$7:$AN921)+1)</f>
        <v/>
      </c>
      <c r="AK922" s="85" t="str">
        <f>IF(OR(V922="",$G922=""),"",MAX($AJ$7:$AN921,$AJ922:AJ922)+1)</f>
        <v/>
      </c>
      <c r="AL922" s="85" t="str">
        <f>IF(OR(X922="",$G922=""),"",MAX($AJ$7:$AN921,$AJ922:AK922)+1)</f>
        <v/>
      </c>
      <c r="AM922" s="85" t="str">
        <f>IF(OR(Z922="",$G922=""),"",MAX($AJ$7:$AN921,$AJ922:AL922)+1)</f>
        <v/>
      </c>
      <c r="AN922" s="85" t="str">
        <f>IF(OR(AB922="",$G922=""),"",MAX($AJ$7:$AN921,$AJ922:AM922)+1)</f>
        <v/>
      </c>
      <c r="AP922" s="85" t="str">
        <f>IF($G922="","",MAX($AP$7:$AP921)+1)</f>
        <v/>
      </c>
      <c r="AQ922" s="85" t="str">
        <f>IF($G922="","",IF($Q922="","",RANK($Q922,$Q$8:$Q$1000,1)+COUNTIFS($Q$8:$Q922,$Q922)-1))</f>
        <v/>
      </c>
      <c r="AR922" s="85" t="str">
        <f>IF($G922="","",IF($AW922="","",RANK($AW922,$AW$8:$AW$1000,1)+COUNTIFS($AW$8:$AW922,$AW922)-1))</f>
        <v/>
      </c>
      <c r="AS922" s="85" t="str">
        <f>IF($G922="","",IF($AX922="","",RANK($AX922,$AX$8:$AX$1000,1)+COUNTIFS($AX$8:$AX922,$AX922)-1))</f>
        <v/>
      </c>
      <c r="AU922" s="85" t="str">
        <f t="shared" si="59"/>
        <v/>
      </c>
      <c r="AW922" s="209" t="str">
        <f ca="1">IF($G922="","",IF($Q922="","",IF(AND($S922&lt;1,$Q922&lt;TODAY()),$Q922,"")))</f>
        <v/>
      </c>
      <c r="AX922" s="209" t="str">
        <f t="shared" ca="1" si="60"/>
        <v/>
      </c>
    </row>
    <row r="923" spans="1:50">
      <c r="A923" s="20" t="str">
        <f>IF('יעדים משרדיים ותקשובים'!$E$7="","",'יעדים משרדיים ותקשובים'!$E$7)</f>
        <v>משרד ראש הממשלה</v>
      </c>
      <c r="B923" s="20" t="str">
        <f>IF('יעדים משרדיים ותקשובים'!$I$9="","",'יעדים משרדיים ותקשובים'!$I$9)</f>
        <v>pmo</v>
      </c>
      <c r="C923" s="26">
        <f>ROWS($C$7:$C922)</f>
        <v>916</v>
      </c>
      <c r="D923" s="26" t="str">
        <f>IF(E923="","",INDEX('פעילויות המשרד'!$D$8:$D$150,MATCH(E923,'פעילויות המשרד'!$E$8:$E$150,0)))</f>
        <v/>
      </c>
      <c r="E923" s="17"/>
      <c r="F923" s="26" t="str">
        <f>IF(G923="","",COUNTIFS($D$8:$D923,$D923))</f>
        <v/>
      </c>
      <c r="G923" s="344" t="str">
        <f>IF(OR($E923="",$H923=""),"",IFERROR(CONCATENATE($D923,".",COUNTIFS($D$8:$D923,$D923)),"טעות בהזנה"))</f>
        <v/>
      </c>
      <c r="H923" s="99"/>
      <c r="I923" s="275" t="str">
        <f>IF($E923="","",IF($D923="","",INDEX('פעילויות המשרד'!G:G,MATCH($D923,'פעילויות המשרד'!$D:$D,0))))</f>
        <v/>
      </c>
      <c r="J923" s="275" t="str">
        <f>IF($E923="","",IF($D923="","",INDEX('פעילויות המשרד'!H:H,MATCH($D923,'פעילויות המשרד'!$D:$D,0))))</f>
        <v/>
      </c>
      <c r="K923" s="275" t="str">
        <f>IF($E923="","",IF($D923="","",INDEX('פעילויות המשרד'!K:K,MATCH($D923,'פעילויות המשרד'!$D:$D,0))))</f>
        <v/>
      </c>
      <c r="L923" s="275" t="str">
        <f>IF($E923="","",IF($D923="","",INDEX('פעילויות המשרד'!L:L,MATCH($D923,'פעילויות המשרד'!$D:$D,0))))</f>
        <v/>
      </c>
      <c r="M923" s="275" t="str">
        <f>IF($E923="","",IF($D923="","",INDEX('פעילויות המשרד'!X:X,MATCH($D923,'פעילויות המשרד'!$D:$D,0))))</f>
        <v/>
      </c>
      <c r="N923" s="102"/>
      <c r="O923" s="102"/>
      <c r="P923" s="100"/>
      <c r="Q923" s="100"/>
      <c r="R923" s="98"/>
      <c r="S923" s="101"/>
      <c r="T923" s="99"/>
      <c r="U923" s="103"/>
      <c r="V923" s="99"/>
      <c r="W923" s="103"/>
      <c r="X923" s="99"/>
      <c r="Y923" s="103"/>
      <c r="Z923" s="99"/>
      <c r="AA923" s="103"/>
      <c r="AB923" s="99"/>
      <c r="AC923" s="103"/>
      <c r="AD923" s="121" t="str">
        <f t="shared" si="58"/>
        <v/>
      </c>
      <c r="AE923" s="17"/>
      <c r="AI923" s="26">
        <f>ROWS($AI$7:$AI922)</f>
        <v>916</v>
      </c>
      <c r="AJ923" s="85" t="str">
        <f>IF(OR($T923="",$G923=""),"",MAX($AJ$7:$AN922)+1)</f>
        <v/>
      </c>
      <c r="AK923" s="85" t="str">
        <f>IF(OR(V923="",$G923=""),"",MAX($AJ$7:$AN922,$AJ923:AJ923)+1)</f>
        <v/>
      </c>
      <c r="AL923" s="85" t="str">
        <f>IF(OR(X923="",$G923=""),"",MAX($AJ$7:$AN922,$AJ923:AK923)+1)</f>
        <v/>
      </c>
      <c r="AM923" s="85" t="str">
        <f>IF(OR(Z923="",$G923=""),"",MAX($AJ$7:$AN922,$AJ923:AL923)+1)</f>
        <v/>
      </c>
      <c r="AN923" s="85" t="str">
        <f>IF(OR(AB923="",$G923=""),"",MAX($AJ$7:$AN922,$AJ923:AM923)+1)</f>
        <v/>
      </c>
      <c r="AP923" s="85" t="str">
        <f>IF($G923="","",MAX($AP$7:$AP922)+1)</f>
        <v/>
      </c>
      <c r="AQ923" s="85" t="str">
        <f>IF($G923="","",IF($Q923="","",RANK($Q923,$Q$8:$Q$1000,1)+COUNTIFS($Q$8:$Q923,$Q923)-1))</f>
        <v/>
      </c>
      <c r="AR923" s="85" t="str">
        <f>IF($G923="","",IF($AW923="","",RANK($AW923,$AW$8:$AW$1000,1)+COUNTIFS($AW$8:$AW923,$AW923)-1))</f>
        <v/>
      </c>
      <c r="AS923" s="85" t="str">
        <f>IF($G923="","",IF($AX923="","",RANK($AX923,$AX$8:$AX$1000,1)+COUNTIFS($AX$8:$AX923,$AX923)-1))</f>
        <v/>
      </c>
      <c r="AU923" s="85" t="str">
        <f t="shared" si="59"/>
        <v/>
      </c>
      <c r="AW923" s="209" t="str">
        <f t="shared" ca="1" si="57"/>
        <v/>
      </c>
      <c r="AX923" s="209" t="str">
        <f t="shared" ca="1" si="60"/>
        <v/>
      </c>
    </row>
    <row r="924" spans="1:50">
      <c r="A924" s="20" t="str">
        <f>IF('יעדים משרדיים ותקשובים'!$E$7="","",'יעדים משרדיים ותקשובים'!$E$7)</f>
        <v>משרד ראש הממשלה</v>
      </c>
      <c r="B924" s="20" t="str">
        <f>IF('יעדים משרדיים ותקשובים'!$I$9="","",'יעדים משרדיים ותקשובים'!$I$9)</f>
        <v>pmo</v>
      </c>
      <c r="C924" s="26">
        <f>ROWS($C$7:$C923)</f>
        <v>917</v>
      </c>
      <c r="D924" s="26" t="str">
        <f>IF(E924="","",INDEX('פעילויות המשרד'!$D$8:$D$150,MATCH(E924,'פעילויות המשרד'!$E$8:$E$150,0)))</f>
        <v/>
      </c>
      <c r="E924" s="17"/>
      <c r="F924" s="26" t="str">
        <f>IF(G924="","",COUNTIFS($D$8:$D924,$D924))</f>
        <v/>
      </c>
      <c r="G924" s="344" t="str">
        <f>IF(OR($E924="",$H924=""),"",IFERROR(CONCATENATE($D924,".",COUNTIFS($D$8:$D924,$D924)),"טעות בהזנה"))</f>
        <v/>
      </c>
      <c r="H924" s="99"/>
      <c r="I924" s="275" t="str">
        <f>IF($E924="","",IF($D924="","",INDEX('פעילויות המשרד'!G:G,MATCH($D924,'פעילויות המשרד'!$D:$D,0))))</f>
        <v/>
      </c>
      <c r="J924" s="275" t="str">
        <f>IF($E924="","",IF($D924="","",INDEX('פעילויות המשרד'!H:H,MATCH($D924,'פעילויות המשרד'!$D:$D,0))))</f>
        <v/>
      </c>
      <c r="K924" s="275" t="str">
        <f>IF($E924="","",IF($D924="","",INDEX('פעילויות המשרד'!K:K,MATCH($D924,'פעילויות המשרד'!$D:$D,0))))</f>
        <v/>
      </c>
      <c r="L924" s="275" t="str">
        <f>IF($E924="","",IF($D924="","",INDEX('פעילויות המשרד'!L:L,MATCH($D924,'פעילויות המשרד'!$D:$D,0))))</f>
        <v/>
      </c>
      <c r="M924" s="275" t="str">
        <f>IF($E924="","",IF($D924="","",INDEX('פעילויות המשרד'!X:X,MATCH($D924,'פעילויות המשרד'!$D:$D,0))))</f>
        <v/>
      </c>
      <c r="N924" s="102"/>
      <c r="O924" s="102"/>
      <c r="P924" s="100"/>
      <c r="Q924" s="100"/>
      <c r="R924" s="98"/>
      <c r="S924" s="101"/>
      <c r="T924" s="99"/>
      <c r="U924" s="103"/>
      <c r="V924" s="99"/>
      <c r="W924" s="103"/>
      <c r="X924" s="99"/>
      <c r="Y924" s="103"/>
      <c r="Z924" s="99"/>
      <c r="AA924" s="103"/>
      <c r="AB924" s="99"/>
      <c r="AC924" s="103"/>
      <c r="AD924" s="121" t="str">
        <f t="shared" si="58"/>
        <v/>
      </c>
      <c r="AE924" s="17"/>
      <c r="AI924" s="26">
        <f>ROWS($AI$7:$AI923)</f>
        <v>917</v>
      </c>
      <c r="AJ924" s="85" t="str">
        <f>IF(OR($T924="",$G924=""),"",MAX($AJ$7:$AN923)+1)</f>
        <v/>
      </c>
      <c r="AK924" s="85" t="str">
        <f>IF(OR(V924="",$G924=""),"",MAX($AJ$7:$AN923,$AJ924:AJ924)+1)</f>
        <v/>
      </c>
      <c r="AL924" s="85" t="str">
        <f>IF(OR(X924="",$G924=""),"",MAX($AJ$7:$AN923,$AJ924:AK924)+1)</f>
        <v/>
      </c>
      <c r="AM924" s="85" t="str">
        <f>IF(OR(Z924="",$G924=""),"",MAX($AJ$7:$AN923,$AJ924:AL924)+1)</f>
        <v/>
      </c>
      <c r="AN924" s="85" t="str">
        <f>IF(OR(AB924="",$G924=""),"",MAX($AJ$7:$AN923,$AJ924:AM924)+1)</f>
        <v/>
      </c>
      <c r="AP924" s="85" t="str">
        <f>IF($G924="","",MAX($AP$7:$AP923)+1)</f>
        <v/>
      </c>
      <c r="AQ924" s="85" t="str">
        <f>IF($G924="","",IF($Q924="","",RANK($Q924,$Q$8:$Q$1000,1)+COUNTIFS($Q$8:$Q924,$Q924)-1))</f>
        <v/>
      </c>
      <c r="AR924" s="85" t="str">
        <f>IF($G924="","",IF($AW924="","",RANK($AW924,$AW$8:$AW$1000,1)+COUNTIFS($AW$8:$AW924,$AW924)-1))</f>
        <v/>
      </c>
      <c r="AS924" s="85" t="str">
        <f>IF($G924="","",IF($AX924="","",RANK($AX924,$AX$8:$AX$1000,1)+COUNTIFS($AX$8:$AX924,$AX924)-1))</f>
        <v/>
      </c>
      <c r="AU924" s="85" t="str">
        <f t="shared" si="59"/>
        <v/>
      </c>
      <c r="AW924" s="209" t="str">
        <f t="shared" ca="1" si="57"/>
        <v/>
      </c>
      <c r="AX924" s="209" t="str">
        <f t="shared" ca="1" si="60"/>
        <v/>
      </c>
    </row>
    <row r="925" spans="1:50">
      <c r="A925" s="20" t="str">
        <f>IF('יעדים משרדיים ותקשובים'!$E$7="","",'יעדים משרדיים ותקשובים'!$E$7)</f>
        <v>משרד ראש הממשלה</v>
      </c>
      <c r="B925" s="20" t="str">
        <f>IF('יעדים משרדיים ותקשובים'!$I$9="","",'יעדים משרדיים ותקשובים'!$I$9)</f>
        <v>pmo</v>
      </c>
      <c r="C925" s="26">
        <f>ROWS($C$7:$C924)</f>
        <v>918</v>
      </c>
      <c r="D925" s="26" t="str">
        <f>IF(E925="","",INDEX('פעילויות המשרד'!$D$8:$D$150,MATCH(E925,'פעילויות המשרד'!$E$8:$E$150,0)))</f>
        <v/>
      </c>
      <c r="E925" s="17"/>
      <c r="F925" s="26" t="str">
        <f>IF(G925="","",COUNTIFS($D$8:$D925,$D925))</f>
        <v/>
      </c>
      <c r="G925" s="344" t="str">
        <f>IF(OR($E925="",$H925=""),"",IFERROR(CONCATENATE($D925,".",COUNTIFS($D$8:$D925,$D925)),"טעות בהזנה"))</f>
        <v/>
      </c>
      <c r="H925" s="99"/>
      <c r="I925" s="275" t="str">
        <f>IF($E925="","",IF($D925="","",INDEX('פעילויות המשרד'!G:G,MATCH($D925,'פעילויות המשרד'!$D:$D,0))))</f>
        <v/>
      </c>
      <c r="J925" s="275" t="str">
        <f>IF($E925="","",IF($D925="","",INDEX('פעילויות המשרד'!H:H,MATCH($D925,'פעילויות המשרד'!$D:$D,0))))</f>
        <v/>
      </c>
      <c r="K925" s="275" t="str">
        <f>IF($E925="","",IF($D925="","",INDEX('פעילויות המשרד'!K:K,MATCH($D925,'פעילויות המשרד'!$D:$D,0))))</f>
        <v/>
      </c>
      <c r="L925" s="275" t="str">
        <f>IF($E925="","",IF($D925="","",INDEX('פעילויות המשרד'!L:L,MATCH($D925,'פעילויות המשרד'!$D:$D,0))))</f>
        <v/>
      </c>
      <c r="M925" s="275" t="str">
        <f>IF($E925="","",IF($D925="","",INDEX('פעילויות המשרד'!X:X,MATCH($D925,'פעילויות המשרד'!$D:$D,0))))</f>
        <v/>
      </c>
      <c r="N925" s="102"/>
      <c r="O925" s="102"/>
      <c r="P925" s="100"/>
      <c r="Q925" s="100"/>
      <c r="R925" s="98"/>
      <c r="S925" s="101"/>
      <c r="T925" s="99"/>
      <c r="U925" s="103"/>
      <c r="V925" s="99"/>
      <c r="W925" s="103"/>
      <c r="X925" s="99"/>
      <c r="Y925" s="103"/>
      <c r="Z925" s="99"/>
      <c r="AA925" s="103"/>
      <c r="AB925" s="99"/>
      <c r="AC925" s="103"/>
      <c r="AD925" s="121" t="str">
        <f t="shared" si="58"/>
        <v/>
      </c>
      <c r="AE925" s="17"/>
      <c r="AI925" s="26">
        <f>ROWS($AI$7:$AI924)</f>
        <v>918</v>
      </c>
      <c r="AJ925" s="85" t="str">
        <f>IF(OR($T925="",$G925=""),"",MAX($AJ$7:$AN924)+1)</f>
        <v/>
      </c>
      <c r="AK925" s="85" t="str">
        <f>IF(OR(V925="",$G925=""),"",MAX($AJ$7:$AN924,$AJ925:AJ925)+1)</f>
        <v/>
      </c>
      <c r="AL925" s="85" t="str">
        <f>IF(OR(X925="",$G925=""),"",MAX($AJ$7:$AN924,$AJ925:AK925)+1)</f>
        <v/>
      </c>
      <c r="AM925" s="85" t="str">
        <f>IF(OR(Z925="",$G925=""),"",MAX($AJ$7:$AN924,$AJ925:AL925)+1)</f>
        <v/>
      </c>
      <c r="AN925" s="85" t="str">
        <f>IF(OR(AB925="",$G925=""),"",MAX($AJ$7:$AN924,$AJ925:AM925)+1)</f>
        <v/>
      </c>
      <c r="AP925" s="85" t="str">
        <f>IF($G925="","",MAX($AP$7:$AP924)+1)</f>
        <v/>
      </c>
      <c r="AQ925" s="85" t="str">
        <f>IF($G925="","",IF($Q925="","",RANK($Q925,$Q$8:$Q$1000,1)+COUNTIFS($Q$8:$Q925,$Q925)-1))</f>
        <v/>
      </c>
      <c r="AR925" s="85" t="str">
        <f>IF($G925="","",IF($AW925="","",RANK($AW925,$AW$8:$AW$1000,1)+COUNTIFS($AW$8:$AW925,$AW925)-1))</f>
        <v/>
      </c>
      <c r="AS925" s="85" t="str">
        <f>IF($G925="","",IF($AX925="","",RANK($AX925,$AX$8:$AX$1000,1)+COUNTIFS($AX$8:$AX925,$AX925)-1))</f>
        <v/>
      </c>
      <c r="AU925" s="85" t="str">
        <f t="shared" si="59"/>
        <v/>
      </c>
      <c r="AW925" s="209" t="str">
        <f t="shared" ca="1" si="57"/>
        <v/>
      </c>
      <c r="AX925" s="209" t="str">
        <f t="shared" ca="1" si="60"/>
        <v/>
      </c>
    </row>
    <row r="926" spans="1:50">
      <c r="A926" s="20" t="str">
        <f>IF('יעדים משרדיים ותקשובים'!$E$7="","",'יעדים משרדיים ותקשובים'!$E$7)</f>
        <v>משרד ראש הממשלה</v>
      </c>
      <c r="B926" s="20" t="str">
        <f>IF('יעדים משרדיים ותקשובים'!$I$9="","",'יעדים משרדיים ותקשובים'!$I$9)</f>
        <v>pmo</v>
      </c>
      <c r="C926" s="26">
        <f>ROWS($C$7:$C925)</f>
        <v>919</v>
      </c>
      <c r="D926" s="26" t="str">
        <f>IF(E926="","",INDEX('פעילויות המשרד'!$D$8:$D$150,MATCH(E926,'פעילויות המשרד'!$E$8:$E$150,0)))</f>
        <v/>
      </c>
      <c r="E926" s="17"/>
      <c r="F926" s="26" t="str">
        <f>IF(G926="","",COUNTIFS($D$8:$D926,$D926))</f>
        <v/>
      </c>
      <c r="G926" s="344" t="str">
        <f>IF(OR($E926="",$H926=""),"",IFERROR(CONCATENATE($D926,".",COUNTIFS($D$8:$D926,$D926)),"טעות בהזנה"))</f>
        <v/>
      </c>
      <c r="H926" s="99"/>
      <c r="I926" s="275" t="str">
        <f>IF($E926="","",IF($D926="","",INDEX('פעילויות המשרד'!G:G,MATCH($D926,'פעילויות המשרד'!$D:$D,0))))</f>
        <v/>
      </c>
      <c r="J926" s="275" t="str">
        <f>IF($E926="","",IF($D926="","",INDEX('פעילויות המשרד'!H:H,MATCH($D926,'פעילויות המשרד'!$D:$D,0))))</f>
        <v/>
      </c>
      <c r="K926" s="275" t="str">
        <f>IF($E926="","",IF($D926="","",INDEX('פעילויות המשרד'!K:K,MATCH($D926,'פעילויות המשרד'!$D:$D,0))))</f>
        <v/>
      </c>
      <c r="L926" s="275" t="str">
        <f>IF($E926="","",IF($D926="","",INDEX('פעילויות המשרד'!L:L,MATCH($D926,'פעילויות המשרד'!$D:$D,0))))</f>
        <v/>
      </c>
      <c r="M926" s="275" t="str">
        <f>IF($E926="","",IF($D926="","",INDEX('פעילויות המשרד'!X:X,MATCH($D926,'פעילויות המשרד'!$D:$D,0))))</f>
        <v/>
      </c>
      <c r="N926" s="102"/>
      <c r="O926" s="102"/>
      <c r="P926" s="100"/>
      <c r="Q926" s="100"/>
      <c r="R926" s="98"/>
      <c r="S926" s="101"/>
      <c r="T926" s="99"/>
      <c r="U926" s="103"/>
      <c r="V926" s="99"/>
      <c r="W926" s="103"/>
      <c r="X926" s="99"/>
      <c r="Y926" s="103"/>
      <c r="Z926" s="99"/>
      <c r="AA926" s="103"/>
      <c r="AB926" s="99"/>
      <c r="AC926" s="103"/>
      <c r="AD926" s="121" t="str">
        <f t="shared" si="58"/>
        <v/>
      </c>
      <c r="AE926" s="17"/>
      <c r="AI926" s="26">
        <f>ROWS($AI$7:$AI925)</f>
        <v>919</v>
      </c>
      <c r="AJ926" s="85" t="str">
        <f>IF(OR($T926="",$G926=""),"",MAX($AJ$7:$AN925)+1)</f>
        <v/>
      </c>
      <c r="AK926" s="85" t="str">
        <f>IF(OR(V926="",$G926=""),"",MAX($AJ$7:$AN925,$AJ926:AJ926)+1)</f>
        <v/>
      </c>
      <c r="AL926" s="85" t="str">
        <f>IF(OR(X926="",$G926=""),"",MAX($AJ$7:$AN925,$AJ926:AK926)+1)</f>
        <v/>
      </c>
      <c r="AM926" s="85" t="str">
        <f>IF(OR(Z926="",$G926=""),"",MAX($AJ$7:$AN925,$AJ926:AL926)+1)</f>
        <v/>
      </c>
      <c r="AN926" s="85" t="str">
        <f>IF(OR(AB926="",$G926=""),"",MAX($AJ$7:$AN925,$AJ926:AM926)+1)</f>
        <v/>
      </c>
      <c r="AP926" s="85" t="str">
        <f>IF($G926="","",MAX($AP$7:$AP925)+1)</f>
        <v/>
      </c>
      <c r="AQ926" s="85" t="str">
        <f>IF($G926="","",IF($Q926="","",RANK($Q926,$Q$8:$Q$1000,1)+COUNTIFS($Q$8:$Q926,$Q926)-1))</f>
        <v/>
      </c>
      <c r="AR926" s="85" t="str">
        <f>IF($G926="","",IF($AW926="","",RANK($AW926,$AW$8:$AW$1000,1)+COUNTIFS($AW$8:$AW926,$AW926)-1))</f>
        <v/>
      </c>
      <c r="AS926" s="85" t="str">
        <f>IF($G926="","",IF($AX926="","",RANK($AX926,$AX$8:$AX$1000,1)+COUNTIFS($AX$8:$AX926,$AX926)-1))</f>
        <v/>
      </c>
      <c r="AU926" s="85" t="str">
        <f t="shared" si="59"/>
        <v/>
      </c>
      <c r="AW926" s="209" t="str">
        <f t="shared" ca="1" si="57"/>
        <v/>
      </c>
      <c r="AX926" s="209" t="str">
        <f t="shared" ca="1" si="60"/>
        <v/>
      </c>
    </row>
    <row r="927" spans="1:50">
      <c r="A927" s="20" t="str">
        <f>IF('יעדים משרדיים ותקשובים'!$E$7="","",'יעדים משרדיים ותקשובים'!$E$7)</f>
        <v>משרד ראש הממשלה</v>
      </c>
      <c r="B927" s="20" t="str">
        <f>IF('יעדים משרדיים ותקשובים'!$I$9="","",'יעדים משרדיים ותקשובים'!$I$9)</f>
        <v>pmo</v>
      </c>
      <c r="C927" s="26">
        <f>ROWS($C$7:$C926)</f>
        <v>920</v>
      </c>
      <c r="D927" s="26" t="str">
        <f>IF(E927="","",INDEX('פעילויות המשרד'!$D$8:$D$150,MATCH(E927,'פעילויות המשרד'!$E$8:$E$150,0)))</f>
        <v/>
      </c>
      <c r="E927" s="17"/>
      <c r="F927" s="26" t="str">
        <f>IF(G927="","",COUNTIFS($D$8:$D927,$D927))</f>
        <v/>
      </c>
      <c r="G927" s="344" t="str">
        <f>IF(OR($E927="",$H927=""),"",IFERROR(CONCATENATE($D927,".",COUNTIFS($D$8:$D927,$D927)),"טעות בהזנה"))</f>
        <v/>
      </c>
      <c r="H927" s="99"/>
      <c r="I927" s="275" t="str">
        <f>IF($E927="","",IF($D927="","",INDEX('פעילויות המשרד'!G:G,MATCH($D927,'פעילויות המשרד'!$D:$D,0))))</f>
        <v/>
      </c>
      <c r="J927" s="275" t="str">
        <f>IF($E927="","",IF($D927="","",INDEX('פעילויות המשרד'!H:H,MATCH($D927,'פעילויות המשרד'!$D:$D,0))))</f>
        <v/>
      </c>
      <c r="K927" s="275" t="str">
        <f>IF($E927="","",IF($D927="","",INDEX('פעילויות המשרד'!K:K,MATCH($D927,'פעילויות המשרד'!$D:$D,0))))</f>
        <v/>
      </c>
      <c r="L927" s="275" t="str">
        <f>IF($E927="","",IF($D927="","",INDEX('פעילויות המשרד'!L:L,MATCH($D927,'פעילויות המשרד'!$D:$D,0))))</f>
        <v/>
      </c>
      <c r="M927" s="275" t="str">
        <f>IF($E927="","",IF($D927="","",INDEX('פעילויות המשרד'!X:X,MATCH($D927,'פעילויות המשרד'!$D:$D,0))))</f>
        <v/>
      </c>
      <c r="N927" s="102"/>
      <c r="O927" s="102"/>
      <c r="P927" s="100"/>
      <c r="Q927" s="100"/>
      <c r="R927" s="98"/>
      <c r="S927" s="101"/>
      <c r="T927" s="99"/>
      <c r="U927" s="103"/>
      <c r="V927" s="99"/>
      <c r="W927" s="103"/>
      <c r="X927" s="99"/>
      <c r="Y927" s="103"/>
      <c r="Z927" s="99"/>
      <c r="AA927" s="103"/>
      <c r="AB927" s="99"/>
      <c r="AC927" s="103"/>
      <c r="AD927" s="121" t="str">
        <f t="shared" si="58"/>
        <v/>
      </c>
      <c r="AE927" s="17"/>
      <c r="AI927" s="26">
        <f>ROWS($AI$7:$AI926)</f>
        <v>920</v>
      </c>
      <c r="AJ927" s="85" t="str">
        <f>IF(OR($T927="",$G927=""),"",MAX($AJ$7:$AN926)+1)</f>
        <v/>
      </c>
      <c r="AK927" s="85" t="str">
        <f>IF(OR(V927="",$G927=""),"",MAX($AJ$7:$AN926,$AJ927:AJ927)+1)</f>
        <v/>
      </c>
      <c r="AL927" s="85" t="str">
        <f>IF(OR(X927="",$G927=""),"",MAX($AJ$7:$AN926,$AJ927:AK927)+1)</f>
        <v/>
      </c>
      <c r="AM927" s="85" t="str">
        <f>IF(OR(Z927="",$G927=""),"",MAX($AJ$7:$AN926,$AJ927:AL927)+1)</f>
        <v/>
      </c>
      <c r="AN927" s="85" t="str">
        <f>IF(OR(AB927="",$G927=""),"",MAX($AJ$7:$AN926,$AJ927:AM927)+1)</f>
        <v/>
      </c>
      <c r="AP927" s="85" t="str">
        <f>IF($G927="","",MAX($AP$7:$AP926)+1)</f>
        <v/>
      </c>
      <c r="AQ927" s="85" t="str">
        <f>IF($G927="","",IF($Q927="","",RANK($Q927,$Q$8:$Q$1000,1)+COUNTIFS($Q$8:$Q927,$Q927)-1))</f>
        <v/>
      </c>
      <c r="AR927" s="85" t="str">
        <f>IF($G927="","",IF($AW927="","",RANK($AW927,$AW$8:$AW$1000,1)+COUNTIFS($AW$8:$AW927,$AW927)-1))</f>
        <v/>
      </c>
      <c r="AS927" s="85" t="str">
        <f>IF($G927="","",IF($AX927="","",RANK($AX927,$AX$8:$AX$1000,1)+COUNTIFS($AX$8:$AX927,$AX927)-1))</f>
        <v/>
      </c>
      <c r="AU927" s="85" t="str">
        <f t="shared" si="59"/>
        <v/>
      </c>
      <c r="AW927" s="209" t="str">
        <f t="shared" ca="1" si="57"/>
        <v/>
      </c>
      <c r="AX927" s="209" t="str">
        <f t="shared" ca="1" si="60"/>
        <v/>
      </c>
    </row>
    <row r="928" spans="1:50">
      <c r="A928" s="20" t="str">
        <f>IF('יעדים משרדיים ותקשובים'!$E$7="","",'יעדים משרדיים ותקשובים'!$E$7)</f>
        <v>משרד ראש הממשלה</v>
      </c>
      <c r="B928" s="20" t="str">
        <f>IF('יעדים משרדיים ותקשובים'!$I$9="","",'יעדים משרדיים ותקשובים'!$I$9)</f>
        <v>pmo</v>
      </c>
      <c r="C928" s="26">
        <f>ROWS($C$7:$C927)</f>
        <v>921</v>
      </c>
      <c r="D928" s="26" t="str">
        <f>IF(E928="","",INDEX('פעילויות המשרד'!$D$8:$D$150,MATCH(E928,'פעילויות המשרד'!$E$8:$E$150,0)))</f>
        <v/>
      </c>
      <c r="E928" s="17"/>
      <c r="F928" s="26" t="str">
        <f>IF(G928="","",COUNTIFS($D$8:$D928,$D928))</f>
        <v/>
      </c>
      <c r="G928" s="344" t="str">
        <f>IF(OR($E928="",$H928=""),"",IFERROR(CONCATENATE($D928,".",COUNTIFS($D$8:$D928,$D928)),"טעות בהזנה"))</f>
        <v/>
      </c>
      <c r="H928" s="99"/>
      <c r="I928" s="275" t="str">
        <f>IF($E928="","",IF($D928="","",INDEX('פעילויות המשרד'!G:G,MATCH($D928,'פעילויות המשרד'!$D:$D,0))))</f>
        <v/>
      </c>
      <c r="J928" s="275" t="str">
        <f>IF($E928="","",IF($D928="","",INDEX('פעילויות המשרד'!H:H,MATCH($D928,'פעילויות המשרד'!$D:$D,0))))</f>
        <v/>
      </c>
      <c r="K928" s="275" t="str">
        <f>IF($E928="","",IF($D928="","",INDEX('פעילויות המשרד'!K:K,MATCH($D928,'פעילויות המשרד'!$D:$D,0))))</f>
        <v/>
      </c>
      <c r="L928" s="275" t="str">
        <f>IF($E928="","",IF($D928="","",INDEX('פעילויות המשרד'!L:L,MATCH($D928,'פעילויות המשרד'!$D:$D,0))))</f>
        <v/>
      </c>
      <c r="M928" s="275" t="str">
        <f>IF($E928="","",IF($D928="","",INDEX('פעילויות המשרד'!X:X,MATCH($D928,'פעילויות המשרד'!$D:$D,0))))</f>
        <v/>
      </c>
      <c r="N928" s="99"/>
      <c r="O928" s="99"/>
      <c r="P928" s="100"/>
      <c r="Q928" s="100"/>
      <c r="R928" s="98"/>
      <c r="S928" s="101"/>
      <c r="T928" s="99"/>
      <c r="U928" s="103"/>
      <c r="V928" s="99"/>
      <c r="W928" s="103"/>
      <c r="X928" s="99"/>
      <c r="Y928" s="103"/>
      <c r="Z928" s="99"/>
      <c r="AA928" s="103"/>
      <c r="AB928" s="99"/>
      <c r="AC928" s="103"/>
      <c r="AD928" s="121" t="str">
        <f t="shared" si="58"/>
        <v/>
      </c>
      <c r="AE928" s="92"/>
      <c r="AI928" s="26">
        <f>ROWS($AI$7:$AI927)</f>
        <v>921</v>
      </c>
      <c r="AJ928" s="85" t="str">
        <f>IF(OR($T928="",$G928=""),"",MAX($AJ$7:$AN927)+1)</f>
        <v/>
      </c>
      <c r="AK928" s="85" t="str">
        <f>IF(OR(V928="",$G928=""),"",MAX($AJ$7:$AN927,$AJ928:AJ928)+1)</f>
        <v/>
      </c>
      <c r="AL928" s="85" t="str">
        <f>IF(OR(X928="",$G928=""),"",MAX($AJ$7:$AN927,$AJ928:AK928)+1)</f>
        <v/>
      </c>
      <c r="AM928" s="85" t="str">
        <f>IF(OR(Z928="",$G928=""),"",MAX($AJ$7:$AN927,$AJ928:AL928)+1)</f>
        <v/>
      </c>
      <c r="AN928" s="85" t="str">
        <f>IF(OR(AB928="",$G928=""),"",MAX($AJ$7:$AN927,$AJ928:AM928)+1)</f>
        <v/>
      </c>
      <c r="AP928" s="85" t="str">
        <f>IF($G928="","",MAX($AP$7:$AP927)+1)</f>
        <v/>
      </c>
      <c r="AQ928" s="85" t="str">
        <f>IF($G928="","",IF($Q928="","",RANK($Q928,$Q$8:$Q$1000,1)+COUNTIFS($Q$8:$Q928,$Q928)-1))</f>
        <v/>
      </c>
      <c r="AR928" s="85" t="str">
        <f>IF($G928="","",IF($AW928="","",RANK($AW928,$AW$8:$AW$1000,1)+COUNTIFS($AW$8:$AW928,$AW928)-1))</f>
        <v/>
      </c>
      <c r="AS928" s="85" t="str">
        <f>IF($G928="","",IF($AX928="","",RANK($AX928,$AX$8:$AX$1000,1)+COUNTIFS($AX$8:$AX928,$AX928)-1))</f>
        <v/>
      </c>
      <c r="AU928" s="85" t="str">
        <f t="shared" si="59"/>
        <v/>
      </c>
      <c r="AW928" s="209" t="str">
        <f ca="1">IF($G928="","",IF($Q928="","",IF(AND($S928&lt;1,$Q928&lt;TODAY()),$Q928,"")))</f>
        <v/>
      </c>
      <c r="AX928" s="209" t="str">
        <f t="shared" ca="1" si="60"/>
        <v/>
      </c>
    </row>
    <row r="929" spans="1:50">
      <c r="A929" s="20" t="str">
        <f>IF('יעדים משרדיים ותקשובים'!$E$7="","",'יעדים משרדיים ותקשובים'!$E$7)</f>
        <v>משרד ראש הממשלה</v>
      </c>
      <c r="B929" s="20" t="str">
        <f>IF('יעדים משרדיים ותקשובים'!$I$9="","",'יעדים משרדיים ותקשובים'!$I$9)</f>
        <v>pmo</v>
      </c>
      <c r="C929" s="26">
        <f>ROWS($C$7:$C928)</f>
        <v>922</v>
      </c>
      <c r="D929" s="26" t="str">
        <f>IF(E929="","",INDEX('פעילויות המשרד'!$D$8:$D$150,MATCH(E929,'פעילויות המשרד'!$E$8:$E$150,0)))</f>
        <v/>
      </c>
      <c r="E929" s="17"/>
      <c r="F929" s="26" t="str">
        <f>IF(G929="","",COUNTIFS($D$8:$D929,$D929))</f>
        <v/>
      </c>
      <c r="G929" s="344" t="str">
        <f>IF(OR($E929="",$H929=""),"",IFERROR(CONCATENATE($D929,".",COUNTIFS($D$8:$D929,$D929)),"טעות בהזנה"))</f>
        <v/>
      </c>
      <c r="H929" s="99"/>
      <c r="I929" s="275" t="str">
        <f>IF($E929="","",IF($D929="","",INDEX('פעילויות המשרד'!G:G,MATCH($D929,'פעילויות המשרד'!$D:$D,0))))</f>
        <v/>
      </c>
      <c r="J929" s="275" t="str">
        <f>IF($E929="","",IF($D929="","",INDEX('פעילויות המשרד'!H:H,MATCH($D929,'פעילויות המשרד'!$D:$D,0))))</f>
        <v/>
      </c>
      <c r="K929" s="275" t="str">
        <f>IF($E929="","",IF($D929="","",INDEX('פעילויות המשרד'!K:K,MATCH($D929,'פעילויות המשרד'!$D:$D,0))))</f>
        <v/>
      </c>
      <c r="L929" s="275" t="str">
        <f>IF($E929="","",IF($D929="","",INDEX('פעילויות המשרד'!L:L,MATCH($D929,'פעילויות המשרד'!$D:$D,0))))</f>
        <v/>
      </c>
      <c r="M929" s="275" t="str">
        <f>IF($E929="","",IF($D929="","",INDEX('פעילויות המשרד'!X:X,MATCH($D929,'פעילויות המשרד'!$D:$D,0))))</f>
        <v/>
      </c>
      <c r="N929" s="99"/>
      <c r="O929" s="99"/>
      <c r="P929" s="100"/>
      <c r="Q929" s="100"/>
      <c r="R929" s="98"/>
      <c r="S929" s="101"/>
      <c r="T929" s="99"/>
      <c r="U929" s="103"/>
      <c r="V929" s="99"/>
      <c r="W929" s="103"/>
      <c r="X929" s="99"/>
      <c r="Y929" s="103"/>
      <c r="Z929" s="99"/>
      <c r="AA929" s="103"/>
      <c r="AB929" s="99"/>
      <c r="AC929" s="103"/>
      <c r="AD929" s="121" t="str">
        <f t="shared" si="58"/>
        <v/>
      </c>
      <c r="AE929" s="92"/>
      <c r="AI929" s="26">
        <f>ROWS($AI$7:$AI928)</f>
        <v>922</v>
      </c>
      <c r="AJ929" s="85" t="str">
        <f>IF(OR($T929="",$G929=""),"",MAX($AJ$7:$AN928)+1)</f>
        <v/>
      </c>
      <c r="AK929" s="85" t="str">
        <f>IF(OR(V929="",$G929=""),"",MAX($AJ$7:$AN928,$AJ929:AJ929)+1)</f>
        <v/>
      </c>
      <c r="AL929" s="85" t="str">
        <f>IF(OR(X929="",$G929=""),"",MAX($AJ$7:$AN928,$AJ929:AK929)+1)</f>
        <v/>
      </c>
      <c r="AM929" s="85" t="str">
        <f>IF(OR(Z929="",$G929=""),"",MAX($AJ$7:$AN928,$AJ929:AL929)+1)</f>
        <v/>
      </c>
      <c r="AN929" s="85" t="str">
        <f>IF(OR(AB929="",$G929=""),"",MAX($AJ$7:$AN928,$AJ929:AM929)+1)</f>
        <v/>
      </c>
      <c r="AP929" s="85" t="str">
        <f>IF($G929="","",MAX($AP$7:$AP928)+1)</f>
        <v/>
      </c>
      <c r="AQ929" s="85" t="str">
        <f>IF($G929="","",IF($Q929="","",RANK($Q929,$Q$8:$Q$1000,1)+COUNTIFS($Q$8:$Q929,$Q929)-1))</f>
        <v/>
      </c>
      <c r="AR929" s="85" t="str">
        <f>IF($G929="","",IF($AW929="","",RANK($AW929,$AW$8:$AW$1000,1)+COUNTIFS($AW$8:$AW929,$AW929)-1))</f>
        <v/>
      </c>
      <c r="AS929" s="85" t="str">
        <f>IF($G929="","",IF($AX929="","",RANK($AX929,$AX$8:$AX$1000,1)+COUNTIFS($AX$8:$AX929,$AX929)-1))</f>
        <v/>
      </c>
      <c r="AU929" s="85" t="str">
        <f t="shared" si="59"/>
        <v/>
      </c>
      <c r="AW929" s="209" t="str">
        <f ca="1">IF($G929="","",IF($Q929="","",IF(AND($S929&lt;1,$Q929&lt;TODAY()),$Q929,"")))</f>
        <v/>
      </c>
      <c r="AX929" s="209" t="str">
        <f t="shared" ca="1" si="60"/>
        <v/>
      </c>
    </row>
    <row r="930" spans="1:50">
      <c r="A930" s="20" t="str">
        <f>IF('יעדים משרדיים ותקשובים'!$E$7="","",'יעדים משרדיים ותקשובים'!$E$7)</f>
        <v>משרד ראש הממשלה</v>
      </c>
      <c r="B930" s="20" t="str">
        <f>IF('יעדים משרדיים ותקשובים'!$I$9="","",'יעדים משרדיים ותקשובים'!$I$9)</f>
        <v>pmo</v>
      </c>
      <c r="C930" s="26">
        <f>ROWS($C$7:$C929)</f>
        <v>923</v>
      </c>
      <c r="D930" s="26" t="str">
        <f>IF(E930="","",INDEX('פעילויות המשרד'!$D$8:$D$150,MATCH(E930,'פעילויות המשרד'!$E$8:$E$150,0)))</f>
        <v/>
      </c>
      <c r="E930" s="17"/>
      <c r="F930" s="26" t="str">
        <f>IF(G930="","",COUNTIFS($D$8:$D930,$D930))</f>
        <v/>
      </c>
      <c r="G930" s="344" t="str">
        <f>IF(OR($E930="",$H930=""),"",IFERROR(CONCATENATE($D930,".",COUNTIFS($D$8:$D930,$D930)),"טעות בהזנה"))</f>
        <v/>
      </c>
      <c r="H930" s="99"/>
      <c r="I930" s="275" t="str">
        <f>IF($E930="","",IF($D930="","",INDEX('פעילויות המשרד'!G:G,MATCH($D930,'פעילויות המשרד'!$D:$D,0))))</f>
        <v/>
      </c>
      <c r="J930" s="275" t="str">
        <f>IF($E930="","",IF($D930="","",INDEX('פעילויות המשרד'!H:H,MATCH($D930,'פעילויות המשרד'!$D:$D,0))))</f>
        <v/>
      </c>
      <c r="K930" s="275" t="str">
        <f>IF($E930="","",IF($D930="","",INDEX('פעילויות המשרד'!K:K,MATCH($D930,'פעילויות המשרד'!$D:$D,0))))</f>
        <v/>
      </c>
      <c r="L930" s="275" t="str">
        <f>IF($E930="","",IF($D930="","",INDEX('פעילויות המשרד'!L:L,MATCH($D930,'פעילויות המשרד'!$D:$D,0))))</f>
        <v/>
      </c>
      <c r="M930" s="275" t="str">
        <f>IF($E930="","",IF($D930="","",INDEX('פעילויות המשרד'!X:X,MATCH($D930,'פעילויות המשרד'!$D:$D,0))))</f>
        <v/>
      </c>
      <c r="N930" s="99"/>
      <c r="O930" s="99"/>
      <c r="P930" s="100"/>
      <c r="Q930" s="100"/>
      <c r="R930" s="98"/>
      <c r="S930" s="101"/>
      <c r="T930" s="99"/>
      <c r="U930" s="103"/>
      <c r="V930" s="99"/>
      <c r="W930" s="103"/>
      <c r="X930" s="99"/>
      <c r="Y930" s="103"/>
      <c r="Z930" s="99"/>
      <c r="AA930" s="103"/>
      <c r="AB930" s="99"/>
      <c r="AC930" s="103"/>
      <c r="AD930" s="121" t="str">
        <f t="shared" si="58"/>
        <v/>
      </c>
      <c r="AE930" s="92"/>
      <c r="AI930" s="26">
        <f>ROWS($AI$7:$AI929)</f>
        <v>923</v>
      </c>
      <c r="AJ930" s="85" t="str">
        <f>IF(OR($T930="",$G930=""),"",MAX($AJ$7:$AN929)+1)</f>
        <v/>
      </c>
      <c r="AK930" s="85" t="str">
        <f>IF(OR(V930="",$G930=""),"",MAX($AJ$7:$AN929,$AJ930:AJ930)+1)</f>
        <v/>
      </c>
      <c r="AL930" s="85" t="str">
        <f>IF(OR(X930="",$G930=""),"",MAX($AJ$7:$AN929,$AJ930:AK930)+1)</f>
        <v/>
      </c>
      <c r="AM930" s="85" t="str">
        <f>IF(OR(Z930="",$G930=""),"",MAX($AJ$7:$AN929,$AJ930:AL930)+1)</f>
        <v/>
      </c>
      <c r="AN930" s="85" t="str">
        <f>IF(OR(AB930="",$G930=""),"",MAX($AJ$7:$AN929,$AJ930:AM930)+1)</f>
        <v/>
      </c>
      <c r="AP930" s="85" t="str">
        <f>IF($G930="","",MAX($AP$7:$AP929)+1)</f>
        <v/>
      </c>
      <c r="AQ930" s="85" t="str">
        <f>IF($G930="","",IF($Q930="","",RANK($Q930,$Q$8:$Q$1000,1)+COUNTIFS($Q$8:$Q930,$Q930)-1))</f>
        <v/>
      </c>
      <c r="AR930" s="85" t="str">
        <f>IF($G930="","",IF($AW930="","",RANK($AW930,$AW$8:$AW$1000,1)+COUNTIFS($AW$8:$AW930,$AW930)-1))</f>
        <v/>
      </c>
      <c r="AS930" s="85" t="str">
        <f>IF($G930="","",IF($AX930="","",RANK($AX930,$AX$8:$AX$1000,1)+COUNTIFS($AX$8:$AX930,$AX930)-1))</f>
        <v/>
      </c>
      <c r="AU930" s="85" t="str">
        <f t="shared" si="59"/>
        <v/>
      </c>
      <c r="AW930" s="209" t="str">
        <f ca="1">IF($G930="","",IF($Q930="","",IF(AND($S930&lt;1,$Q930&lt;TODAY()),$Q930,"")))</f>
        <v/>
      </c>
      <c r="AX930" s="209" t="str">
        <f t="shared" ca="1" si="60"/>
        <v/>
      </c>
    </row>
    <row r="931" spans="1:50">
      <c r="A931" s="20" t="str">
        <f>IF('יעדים משרדיים ותקשובים'!$E$7="","",'יעדים משרדיים ותקשובים'!$E$7)</f>
        <v>משרד ראש הממשלה</v>
      </c>
      <c r="B931" s="20" t="str">
        <f>IF('יעדים משרדיים ותקשובים'!$I$9="","",'יעדים משרדיים ותקשובים'!$I$9)</f>
        <v>pmo</v>
      </c>
      <c r="C931" s="26">
        <f>ROWS($C$7:$C930)</f>
        <v>924</v>
      </c>
      <c r="D931" s="26" t="str">
        <f>IF(E931="","",INDEX('פעילויות המשרד'!$D$8:$D$150,MATCH(E931,'פעילויות המשרד'!$E$8:$E$150,0)))</f>
        <v/>
      </c>
      <c r="E931" s="17"/>
      <c r="F931" s="26" t="str">
        <f>IF(G931="","",COUNTIFS($D$8:$D931,$D931))</f>
        <v/>
      </c>
      <c r="G931" s="344" t="str">
        <f>IF(OR($E931="",$H931=""),"",IFERROR(CONCATENATE($D931,".",COUNTIFS($D$8:$D931,$D931)),"טעות בהזנה"))</f>
        <v/>
      </c>
      <c r="H931" s="99"/>
      <c r="I931" s="275" t="str">
        <f>IF($E931="","",IF($D931="","",INDEX('פעילויות המשרד'!G:G,MATCH($D931,'פעילויות המשרד'!$D:$D,0))))</f>
        <v/>
      </c>
      <c r="J931" s="275" t="str">
        <f>IF($E931="","",IF($D931="","",INDEX('פעילויות המשרד'!H:H,MATCH($D931,'פעילויות המשרד'!$D:$D,0))))</f>
        <v/>
      </c>
      <c r="K931" s="275" t="str">
        <f>IF($E931="","",IF($D931="","",INDEX('פעילויות המשרד'!K:K,MATCH($D931,'פעילויות המשרד'!$D:$D,0))))</f>
        <v/>
      </c>
      <c r="L931" s="275" t="str">
        <f>IF($E931="","",IF($D931="","",INDEX('פעילויות המשרד'!L:L,MATCH($D931,'פעילויות המשרד'!$D:$D,0))))</f>
        <v/>
      </c>
      <c r="M931" s="275" t="str">
        <f>IF($E931="","",IF($D931="","",INDEX('פעילויות המשרד'!X:X,MATCH($D931,'פעילויות המשרד'!$D:$D,0))))</f>
        <v/>
      </c>
      <c r="N931" s="102"/>
      <c r="O931" s="102"/>
      <c r="P931" s="100"/>
      <c r="Q931" s="100"/>
      <c r="R931" s="98"/>
      <c r="S931" s="101"/>
      <c r="T931" s="99"/>
      <c r="U931" s="103"/>
      <c r="V931" s="99"/>
      <c r="W931" s="103"/>
      <c r="X931" s="99"/>
      <c r="Y931" s="103"/>
      <c r="Z931" s="99"/>
      <c r="AA931" s="103"/>
      <c r="AB931" s="99"/>
      <c r="AC931" s="103"/>
      <c r="AD931" s="121" t="str">
        <f t="shared" si="58"/>
        <v/>
      </c>
      <c r="AE931" s="17"/>
      <c r="AI931" s="26">
        <f>ROWS($AI$7:$AI930)</f>
        <v>924</v>
      </c>
      <c r="AJ931" s="85" t="str">
        <f>IF(OR($T931="",$G931=""),"",MAX($AJ$7:$AN930)+1)</f>
        <v/>
      </c>
      <c r="AK931" s="85" t="str">
        <f>IF(OR(V931="",$G931=""),"",MAX($AJ$7:$AN930,$AJ931:AJ931)+1)</f>
        <v/>
      </c>
      <c r="AL931" s="85" t="str">
        <f>IF(OR(X931="",$G931=""),"",MAX($AJ$7:$AN930,$AJ931:AK931)+1)</f>
        <v/>
      </c>
      <c r="AM931" s="85" t="str">
        <f>IF(OR(Z931="",$G931=""),"",MAX($AJ$7:$AN930,$AJ931:AL931)+1)</f>
        <v/>
      </c>
      <c r="AN931" s="85" t="str">
        <f>IF(OR(AB931="",$G931=""),"",MAX($AJ$7:$AN930,$AJ931:AM931)+1)</f>
        <v/>
      </c>
      <c r="AP931" s="85" t="str">
        <f>IF($G931="","",MAX($AP$7:$AP930)+1)</f>
        <v/>
      </c>
      <c r="AQ931" s="85" t="str">
        <f>IF($G931="","",IF($Q931="","",RANK($Q931,$Q$8:$Q$1000,1)+COUNTIFS($Q$8:$Q931,$Q931)-1))</f>
        <v/>
      </c>
      <c r="AR931" s="85" t="str">
        <f>IF($G931="","",IF($AW931="","",RANK($AW931,$AW$8:$AW$1000,1)+COUNTIFS($AW$8:$AW931,$AW931)-1))</f>
        <v/>
      </c>
      <c r="AS931" s="85" t="str">
        <f>IF($G931="","",IF($AX931="","",RANK($AX931,$AX$8:$AX$1000,1)+COUNTIFS($AX$8:$AX931,$AX931)-1))</f>
        <v/>
      </c>
      <c r="AU931" s="85" t="str">
        <f t="shared" si="59"/>
        <v/>
      </c>
      <c r="AW931" s="209" t="str">
        <f ca="1">IF($G931="","",IF($Q931="","",IF(AND($S931&lt;1,$Q931&lt;TODAY()),$Q931,"")))</f>
        <v/>
      </c>
      <c r="AX931" s="209" t="str">
        <f t="shared" ca="1" si="60"/>
        <v/>
      </c>
    </row>
    <row r="932" spans="1:50">
      <c r="A932" s="20" t="str">
        <f>IF('יעדים משרדיים ותקשובים'!$E$7="","",'יעדים משרדיים ותקשובים'!$E$7)</f>
        <v>משרד ראש הממשלה</v>
      </c>
      <c r="B932" s="20" t="str">
        <f>IF('יעדים משרדיים ותקשובים'!$I$9="","",'יעדים משרדיים ותקשובים'!$I$9)</f>
        <v>pmo</v>
      </c>
      <c r="C932" s="26">
        <f>ROWS($C$7:$C931)</f>
        <v>925</v>
      </c>
      <c r="D932" s="26" t="str">
        <f>IF(E932="","",INDEX('פעילויות המשרד'!$D$8:$D$150,MATCH(E932,'פעילויות המשרד'!$E$8:$E$150,0)))</f>
        <v/>
      </c>
      <c r="E932" s="17"/>
      <c r="F932" s="26" t="str">
        <f>IF(G932="","",COUNTIFS($D$8:$D932,$D932))</f>
        <v/>
      </c>
      <c r="G932" s="344" t="str">
        <f>IF(OR($E932="",$H932=""),"",IFERROR(CONCATENATE($D932,".",COUNTIFS($D$8:$D932,$D932)),"טעות בהזנה"))</f>
        <v/>
      </c>
      <c r="H932" s="99"/>
      <c r="I932" s="275" t="str">
        <f>IF($E932="","",IF($D932="","",INDEX('פעילויות המשרד'!G:G,MATCH($D932,'פעילויות המשרד'!$D:$D,0))))</f>
        <v/>
      </c>
      <c r="J932" s="275" t="str">
        <f>IF($E932="","",IF($D932="","",INDEX('פעילויות המשרד'!H:H,MATCH($D932,'פעילויות המשרד'!$D:$D,0))))</f>
        <v/>
      </c>
      <c r="K932" s="275" t="str">
        <f>IF($E932="","",IF($D932="","",INDEX('פעילויות המשרד'!K:K,MATCH($D932,'פעילויות המשרד'!$D:$D,0))))</f>
        <v/>
      </c>
      <c r="L932" s="275" t="str">
        <f>IF($E932="","",IF($D932="","",INDEX('פעילויות המשרד'!L:L,MATCH($D932,'פעילויות המשרד'!$D:$D,0))))</f>
        <v/>
      </c>
      <c r="M932" s="275" t="str">
        <f>IF($E932="","",IF($D932="","",INDEX('פעילויות המשרד'!X:X,MATCH($D932,'פעילויות המשרד'!$D:$D,0))))</f>
        <v/>
      </c>
      <c r="N932" s="102"/>
      <c r="O932" s="102"/>
      <c r="P932" s="100"/>
      <c r="Q932" s="100"/>
      <c r="R932" s="98"/>
      <c r="S932" s="101"/>
      <c r="T932" s="99"/>
      <c r="U932" s="103"/>
      <c r="V932" s="99"/>
      <c r="W932" s="103"/>
      <c r="X932" s="99"/>
      <c r="Y932" s="103"/>
      <c r="Z932" s="99"/>
      <c r="AA932" s="103"/>
      <c r="AB932" s="99"/>
      <c r="AC932" s="103"/>
      <c r="AD932" s="121" t="str">
        <f t="shared" si="58"/>
        <v/>
      </c>
      <c r="AE932" s="17"/>
      <c r="AI932" s="26">
        <f>ROWS($AI$7:$AI931)</f>
        <v>925</v>
      </c>
      <c r="AJ932" s="85" t="str">
        <f>IF(OR($T932="",$G932=""),"",MAX($AJ$7:$AN931)+1)</f>
        <v/>
      </c>
      <c r="AK932" s="85" t="str">
        <f>IF(OR(V932="",$G932=""),"",MAX($AJ$7:$AN931,$AJ932:AJ932)+1)</f>
        <v/>
      </c>
      <c r="AL932" s="85" t="str">
        <f>IF(OR(X932="",$G932=""),"",MAX($AJ$7:$AN931,$AJ932:AK932)+1)</f>
        <v/>
      </c>
      <c r="AM932" s="85" t="str">
        <f>IF(OR(Z932="",$G932=""),"",MAX($AJ$7:$AN931,$AJ932:AL932)+1)</f>
        <v/>
      </c>
      <c r="AN932" s="85" t="str">
        <f>IF(OR(AB932="",$G932=""),"",MAX($AJ$7:$AN931,$AJ932:AM932)+1)</f>
        <v/>
      </c>
      <c r="AP932" s="85" t="str">
        <f>IF($G932="","",MAX($AP$7:$AP931)+1)</f>
        <v/>
      </c>
      <c r="AQ932" s="85" t="str">
        <f>IF($G932="","",IF($Q932="","",RANK($Q932,$Q$8:$Q$1000,1)+COUNTIFS($Q$8:$Q932,$Q932)-1))</f>
        <v/>
      </c>
      <c r="AR932" s="85" t="str">
        <f>IF($G932="","",IF($AW932="","",RANK($AW932,$AW$8:$AW$1000,1)+COUNTIFS($AW$8:$AW932,$AW932)-1))</f>
        <v/>
      </c>
      <c r="AS932" s="85" t="str">
        <f>IF($G932="","",IF($AX932="","",RANK($AX932,$AX$8:$AX$1000,1)+COUNTIFS($AX$8:$AX932,$AX932)-1))</f>
        <v/>
      </c>
      <c r="AU932" s="85" t="str">
        <f t="shared" si="59"/>
        <v/>
      </c>
      <c r="AW932" s="209" t="str">
        <f ca="1">IF($G932="","",IF($Q932="","",IF(AND($S932&lt;1,$Q932&lt;TODAY()),$Q932,"")))</f>
        <v/>
      </c>
      <c r="AX932" s="209" t="str">
        <f t="shared" ca="1" si="60"/>
        <v/>
      </c>
    </row>
    <row r="933" spans="1:50">
      <c r="A933" s="20" t="str">
        <f>IF('יעדים משרדיים ותקשובים'!$E$7="","",'יעדים משרדיים ותקשובים'!$E$7)</f>
        <v>משרד ראש הממשלה</v>
      </c>
      <c r="B933" s="20" t="str">
        <f>IF('יעדים משרדיים ותקשובים'!$I$9="","",'יעדים משרדיים ותקשובים'!$I$9)</f>
        <v>pmo</v>
      </c>
      <c r="C933" s="26">
        <f>ROWS($C$7:$C932)</f>
        <v>926</v>
      </c>
      <c r="D933" s="26" t="str">
        <f>IF(E933="","",INDEX('פעילויות המשרד'!$D$8:$D$150,MATCH(E933,'פעילויות המשרד'!$E$8:$E$150,0)))</f>
        <v/>
      </c>
      <c r="E933" s="17"/>
      <c r="F933" s="26" t="str">
        <f>IF(G933="","",COUNTIFS($D$8:$D933,$D933))</f>
        <v/>
      </c>
      <c r="G933" s="344" t="str">
        <f>IF(OR($E933="",$H933=""),"",IFERROR(CONCATENATE($D933,".",COUNTIFS($D$8:$D933,$D933)),"טעות בהזנה"))</f>
        <v/>
      </c>
      <c r="H933" s="99"/>
      <c r="I933" s="275" t="str">
        <f>IF($E933="","",IF($D933="","",INDEX('פעילויות המשרד'!G:G,MATCH($D933,'פעילויות המשרד'!$D:$D,0))))</f>
        <v/>
      </c>
      <c r="J933" s="275" t="str">
        <f>IF($E933="","",IF($D933="","",INDEX('פעילויות המשרד'!H:H,MATCH($D933,'פעילויות המשרד'!$D:$D,0))))</f>
        <v/>
      </c>
      <c r="K933" s="275" t="str">
        <f>IF($E933="","",IF($D933="","",INDEX('פעילויות המשרד'!K:K,MATCH($D933,'פעילויות המשרד'!$D:$D,0))))</f>
        <v/>
      </c>
      <c r="L933" s="275" t="str">
        <f>IF($E933="","",IF($D933="","",INDEX('פעילויות המשרד'!L:L,MATCH($D933,'פעילויות המשרד'!$D:$D,0))))</f>
        <v/>
      </c>
      <c r="M933" s="275" t="str">
        <f>IF($E933="","",IF($D933="","",INDEX('פעילויות המשרד'!X:X,MATCH($D933,'פעילויות המשרד'!$D:$D,0))))</f>
        <v/>
      </c>
      <c r="N933" s="102"/>
      <c r="O933" s="102"/>
      <c r="P933" s="100"/>
      <c r="Q933" s="100"/>
      <c r="R933" s="98"/>
      <c r="S933" s="101"/>
      <c r="T933" s="99"/>
      <c r="U933" s="103"/>
      <c r="V933" s="99"/>
      <c r="W933" s="103"/>
      <c r="X933" s="99"/>
      <c r="Y933" s="103"/>
      <c r="Z933" s="99"/>
      <c r="AA933" s="103"/>
      <c r="AB933" s="99"/>
      <c r="AC933" s="103"/>
      <c r="AD933" s="121" t="str">
        <f t="shared" si="58"/>
        <v/>
      </c>
      <c r="AE933" s="17"/>
      <c r="AI933" s="26">
        <f>ROWS($AI$7:$AI932)</f>
        <v>926</v>
      </c>
      <c r="AJ933" s="85" t="str">
        <f>IF(OR($T933="",$G933=""),"",MAX($AJ$7:$AN932)+1)</f>
        <v/>
      </c>
      <c r="AK933" s="85" t="str">
        <f>IF(OR(V933="",$G933=""),"",MAX($AJ$7:$AN932,$AJ933:AJ933)+1)</f>
        <v/>
      </c>
      <c r="AL933" s="85" t="str">
        <f>IF(OR(X933="",$G933=""),"",MAX($AJ$7:$AN932,$AJ933:AK933)+1)</f>
        <v/>
      </c>
      <c r="AM933" s="85" t="str">
        <f>IF(OR(Z933="",$G933=""),"",MAX($AJ$7:$AN932,$AJ933:AL933)+1)</f>
        <v/>
      </c>
      <c r="AN933" s="85" t="str">
        <f>IF(OR(AB933="",$G933=""),"",MAX($AJ$7:$AN932,$AJ933:AM933)+1)</f>
        <v/>
      </c>
      <c r="AP933" s="85" t="str">
        <f>IF($G933="","",MAX($AP$7:$AP932)+1)</f>
        <v/>
      </c>
      <c r="AQ933" s="85" t="str">
        <f>IF($G933="","",IF($Q933="","",RANK($Q933,$Q$8:$Q$1000,1)+COUNTIFS($Q$8:$Q933,$Q933)-1))</f>
        <v/>
      </c>
      <c r="AR933" s="85" t="str">
        <f>IF($G933="","",IF($AW933="","",RANK($AW933,$AW$8:$AW$1000,1)+COUNTIFS($AW$8:$AW933,$AW933)-1))</f>
        <v/>
      </c>
      <c r="AS933" s="85" t="str">
        <f>IF($G933="","",IF($AX933="","",RANK($AX933,$AX$8:$AX$1000,1)+COUNTIFS($AX$8:$AX933,$AX933)-1))</f>
        <v/>
      </c>
      <c r="AU933" s="85" t="str">
        <f t="shared" si="59"/>
        <v/>
      </c>
      <c r="AW933" s="209" t="str">
        <f t="shared" ca="1" si="57"/>
        <v/>
      </c>
      <c r="AX933" s="209" t="str">
        <f t="shared" ca="1" si="60"/>
        <v/>
      </c>
    </row>
    <row r="934" spans="1:50">
      <c r="A934" s="20" t="str">
        <f>IF('יעדים משרדיים ותקשובים'!$E$7="","",'יעדים משרדיים ותקשובים'!$E$7)</f>
        <v>משרד ראש הממשלה</v>
      </c>
      <c r="B934" s="20" t="str">
        <f>IF('יעדים משרדיים ותקשובים'!$I$9="","",'יעדים משרדיים ותקשובים'!$I$9)</f>
        <v>pmo</v>
      </c>
      <c r="C934" s="26">
        <f>ROWS($C$7:$C933)</f>
        <v>927</v>
      </c>
      <c r="D934" s="26" t="str">
        <f>IF(E934="","",INDEX('פעילויות המשרד'!$D$8:$D$150,MATCH(E934,'פעילויות המשרד'!$E$8:$E$150,0)))</f>
        <v/>
      </c>
      <c r="E934" s="17"/>
      <c r="F934" s="26" t="str">
        <f>IF(G934="","",COUNTIFS($D$8:$D934,$D934))</f>
        <v/>
      </c>
      <c r="G934" s="344" t="str">
        <f>IF(OR($E934="",$H934=""),"",IFERROR(CONCATENATE($D934,".",COUNTIFS($D$8:$D934,$D934)),"טעות בהזנה"))</f>
        <v/>
      </c>
      <c r="H934" s="99"/>
      <c r="I934" s="275" t="str">
        <f>IF($E934="","",IF($D934="","",INDEX('פעילויות המשרד'!G:G,MATCH($D934,'פעילויות המשרד'!$D:$D,0))))</f>
        <v/>
      </c>
      <c r="J934" s="275" t="str">
        <f>IF($E934="","",IF($D934="","",INDEX('פעילויות המשרד'!H:H,MATCH($D934,'פעילויות המשרד'!$D:$D,0))))</f>
        <v/>
      </c>
      <c r="K934" s="275" t="str">
        <f>IF($E934="","",IF($D934="","",INDEX('פעילויות המשרד'!K:K,MATCH($D934,'פעילויות המשרד'!$D:$D,0))))</f>
        <v/>
      </c>
      <c r="L934" s="275" t="str">
        <f>IF($E934="","",IF($D934="","",INDEX('פעילויות המשרד'!L:L,MATCH($D934,'פעילויות המשרד'!$D:$D,0))))</f>
        <v/>
      </c>
      <c r="M934" s="275" t="str">
        <f>IF($E934="","",IF($D934="","",INDEX('פעילויות המשרד'!X:X,MATCH($D934,'פעילויות המשרד'!$D:$D,0))))</f>
        <v/>
      </c>
      <c r="N934" s="102"/>
      <c r="O934" s="102"/>
      <c r="P934" s="100"/>
      <c r="Q934" s="100"/>
      <c r="R934" s="98"/>
      <c r="S934" s="101"/>
      <c r="T934" s="99"/>
      <c r="U934" s="103"/>
      <c r="V934" s="99"/>
      <c r="W934" s="103"/>
      <c r="X934" s="99"/>
      <c r="Y934" s="103"/>
      <c r="Z934" s="99"/>
      <c r="AA934" s="103"/>
      <c r="AB934" s="99"/>
      <c r="AC934" s="103"/>
      <c r="AD934" s="121" t="str">
        <f t="shared" si="58"/>
        <v/>
      </c>
      <c r="AE934" s="17"/>
      <c r="AI934" s="26">
        <f>ROWS($AI$7:$AI933)</f>
        <v>927</v>
      </c>
      <c r="AJ934" s="85" t="str">
        <f>IF(OR($T934="",$G934=""),"",MAX($AJ$7:$AN933)+1)</f>
        <v/>
      </c>
      <c r="AK934" s="85" t="str">
        <f>IF(OR(V934="",$G934=""),"",MAX($AJ$7:$AN933,$AJ934:AJ934)+1)</f>
        <v/>
      </c>
      <c r="AL934" s="85" t="str">
        <f>IF(OR(X934="",$G934=""),"",MAX($AJ$7:$AN933,$AJ934:AK934)+1)</f>
        <v/>
      </c>
      <c r="AM934" s="85" t="str">
        <f>IF(OR(Z934="",$G934=""),"",MAX($AJ$7:$AN933,$AJ934:AL934)+1)</f>
        <v/>
      </c>
      <c r="AN934" s="85" t="str">
        <f>IF(OR(AB934="",$G934=""),"",MAX($AJ$7:$AN933,$AJ934:AM934)+1)</f>
        <v/>
      </c>
      <c r="AP934" s="85" t="str">
        <f>IF($G934="","",MAX($AP$7:$AP933)+1)</f>
        <v/>
      </c>
      <c r="AQ934" s="85" t="str">
        <f>IF($G934="","",IF($Q934="","",RANK($Q934,$Q$8:$Q$1000,1)+COUNTIFS($Q$8:$Q934,$Q934)-1))</f>
        <v/>
      </c>
      <c r="AR934" s="85" t="str">
        <f>IF($G934="","",IF($AW934="","",RANK($AW934,$AW$8:$AW$1000,1)+COUNTIFS($AW$8:$AW934,$AW934)-1))</f>
        <v/>
      </c>
      <c r="AS934" s="85" t="str">
        <f>IF($G934="","",IF($AX934="","",RANK($AX934,$AX$8:$AX$1000,1)+COUNTIFS($AX$8:$AX934,$AX934)-1))</f>
        <v/>
      </c>
      <c r="AU934" s="85" t="str">
        <f t="shared" si="59"/>
        <v/>
      </c>
      <c r="AW934" s="209" t="str">
        <f t="shared" ca="1" si="57"/>
        <v/>
      </c>
      <c r="AX934" s="209" t="str">
        <f t="shared" ca="1" si="60"/>
        <v/>
      </c>
    </row>
    <row r="935" spans="1:50">
      <c r="A935" s="20" t="str">
        <f>IF('יעדים משרדיים ותקשובים'!$E$7="","",'יעדים משרדיים ותקשובים'!$E$7)</f>
        <v>משרד ראש הממשלה</v>
      </c>
      <c r="B935" s="20" t="str">
        <f>IF('יעדים משרדיים ותקשובים'!$I$9="","",'יעדים משרדיים ותקשובים'!$I$9)</f>
        <v>pmo</v>
      </c>
      <c r="C935" s="26">
        <f>ROWS($C$7:$C934)</f>
        <v>928</v>
      </c>
      <c r="D935" s="26" t="str">
        <f>IF(E935="","",INDEX('פעילויות המשרד'!$D$8:$D$150,MATCH(E935,'פעילויות המשרד'!$E$8:$E$150,0)))</f>
        <v/>
      </c>
      <c r="E935" s="17"/>
      <c r="F935" s="26" t="str">
        <f>IF(G935="","",COUNTIFS($D$8:$D935,$D935))</f>
        <v/>
      </c>
      <c r="G935" s="344" t="str">
        <f>IF(OR($E935="",$H935=""),"",IFERROR(CONCATENATE($D935,".",COUNTIFS($D$8:$D935,$D935)),"טעות בהזנה"))</f>
        <v/>
      </c>
      <c r="H935" s="99"/>
      <c r="I935" s="275" t="str">
        <f>IF($E935="","",IF($D935="","",INDEX('פעילויות המשרד'!G:G,MATCH($D935,'פעילויות המשרד'!$D:$D,0))))</f>
        <v/>
      </c>
      <c r="J935" s="275" t="str">
        <f>IF($E935="","",IF($D935="","",INDEX('פעילויות המשרד'!H:H,MATCH($D935,'פעילויות המשרד'!$D:$D,0))))</f>
        <v/>
      </c>
      <c r="K935" s="275" t="str">
        <f>IF($E935="","",IF($D935="","",INDEX('פעילויות המשרד'!K:K,MATCH($D935,'פעילויות המשרד'!$D:$D,0))))</f>
        <v/>
      </c>
      <c r="L935" s="275" t="str">
        <f>IF($E935="","",IF($D935="","",INDEX('פעילויות המשרד'!L:L,MATCH($D935,'פעילויות המשרד'!$D:$D,0))))</f>
        <v/>
      </c>
      <c r="M935" s="275" t="str">
        <f>IF($E935="","",IF($D935="","",INDEX('פעילויות המשרד'!X:X,MATCH($D935,'פעילויות המשרד'!$D:$D,0))))</f>
        <v/>
      </c>
      <c r="N935" s="102"/>
      <c r="O935" s="102"/>
      <c r="P935" s="100"/>
      <c r="Q935" s="100"/>
      <c r="R935" s="98"/>
      <c r="S935" s="101"/>
      <c r="T935" s="99"/>
      <c r="U935" s="103"/>
      <c r="V935" s="99"/>
      <c r="W935" s="103"/>
      <c r="X935" s="99"/>
      <c r="Y935" s="103"/>
      <c r="Z935" s="99"/>
      <c r="AA935" s="103"/>
      <c r="AB935" s="99"/>
      <c r="AC935" s="103"/>
      <c r="AD935" s="121" t="str">
        <f t="shared" si="58"/>
        <v/>
      </c>
      <c r="AE935" s="17"/>
      <c r="AI935" s="26">
        <f>ROWS($AI$7:$AI934)</f>
        <v>928</v>
      </c>
      <c r="AJ935" s="85" t="str">
        <f>IF(OR($T935="",$G935=""),"",MAX($AJ$7:$AN934)+1)</f>
        <v/>
      </c>
      <c r="AK935" s="85" t="str">
        <f>IF(OR(V935="",$G935=""),"",MAX($AJ$7:$AN934,$AJ935:AJ935)+1)</f>
        <v/>
      </c>
      <c r="AL935" s="85" t="str">
        <f>IF(OR(X935="",$G935=""),"",MAX($AJ$7:$AN934,$AJ935:AK935)+1)</f>
        <v/>
      </c>
      <c r="AM935" s="85" t="str">
        <f>IF(OR(Z935="",$G935=""),"",MAX($AJ$7:$AN934,$AJ935:AL935)+1)</f>
        <v/>
      </c>
      <c r="AN935" s="85" t="str">
        <f>IF(OR(AB935="",$G935=""),"",MAX($AJ$7:$AN934,$AJ935:AM935)+1)</f>
        <v/>
      </c>
      <c r="AP935" s="85" t="str">
        <f>IF($G935="","",MAX($AP$7:$AP934)+1)</f>
        <v/>
      </c>
      <c r="AQ935" s="85" t="str">
        <f>IF($G935="","",IF($Q935="","",RANK($Q935,$Q$8:$Q$1000,1)+COUNTIFS($Q$8:$Q935,$Q935)-1))</f>
        <v/>
      </c>
      <c r="AR935" s="85" t="str">
        <f>IF($G935="","",IF($AW935="","",RANK($AW935,$AW$8:$AW$1000,1)+COUNTIFS($AW$8:$AW935,$AW935)-1))</f>
        <v/>
      </c>
      <c r="AS935" s="85" t="str">
        <f>IF($G935="","",IF($AX935="","",RANK($AX935,$AX$8:$AX$1000,1)+COUNTIFS($AX$8:$AX935,$AX935)-1))</f>
        <v/>
      </c>
      <c r="AU935" s="85" t="str">
        <f t="shared" si="59"/>
        <v/>
      </c>
      <c r="AW935" s="209" t="str">
        <f t="shared" ca="1" si="57"/>
        <v/>
      </c>
      <c r="AX935" s="209" t="str">
        <f t="shared" ca="1" si="60"/>
        <v/>
      </c>
    </row>
    <row r="936" spans="1:50">
      <c r="A936" s="20" t="str">
        <f>IF('יעדים משרדיים ותקשובים'!$E$7="","",'יעדים משרדיים ותקשובים'!$E$7)</f>
        <v>משרד ראש הממשלה</v>
      </c>
      <c r="B936" s="20" t="str">
        <f>IF('יעדים משרדיים ותקשובים'!$I$9="","",'יעדים משרדיים ותקשובים'!$I$9)</f>
        <v>pmo</v>
      </c>
      <c r="C936" s="26">
        <f>ROWS($C$7:$C935)</f>
        <v>929</v>
      </c>
      <c r="D936" s="26" t="str">
        <f>IF(E936="","",INDEX('פעילויות המשרד'!$D$8:$D$150,MATCH(E936,'פעילויות המשרד'!$E$8:$E$150,0)))</f>
        <v/>
      </c>
      <c r="E936" s="17"/>
      <c r="F936" s="26" t="str">
        <f>IF(G936="","",COUNTIFS($D$8:$D936,$D936))</f>
        <v/>
      </c>
      <c r="G936" s="344" t="str">
        <f>IF(OR($E936="",$H936=""),"",IFERROR(CONCATENATE($D936,".",COUNTIFS($D$8:$D936,$D936)),"טעות בהזנה"))</f>
        <v/>
      </c>
      <c r="H936" s="99"/>
      <c r="I936" s="275" t="str">
        <f>IF($E936="","",IF($D936="","",INDEX('פעילויות המשרד'!G:G,MATCH($D936,'פעילויות המשרד'!$D:$D,0))))</f>
        <v/>
      </c>
      <c r="J936" s="275" t="str">
        <f>IF($E936="","",IF($D936="","",INDEX('פעילויות המשרד'!H:H,MATCH($D936,'פעילויות המשרד'!$D:$D,0))))</f>
        <v/>
      </c>
      <c r="K936" s="275" t="str">
        <f>IF($E936="","",IF($D936="","",INDEX('פעילויות המשרד'!K:K,MATCH($D936,'פעילויות המשרד'!$D:$D,0))))</f>
        <v/>
      </c>
      <c r="L936" s="275" t="str">
        <f>IF($E936="","",IF($D936="","",INDEX('פעילויות המשרד'!L:L,MATCH($D936,'פעילויות המשרד'!$D:$D,0))))</f>
        <v/>
      </c>
      <c r="M936" s="275" t="str">
        <f>IF($E936="","",IF($D936="","",INDEX('פעילויות המשרד'!X:X,MATCH($D936,'פעילויות המשרד'!$D:$D,0))))</f>
        <v/>
      </c>
      <c r="N936" s="102"/>
      <c r="O936" s="102"/>
      <c r="P936" s="100"/>
      <c r="Q936" s="100"/>
      <c r="R936" s="98"/>
      <c r="S936" s="101"/>
      <c r="T936" s="99"/>
      <c r="U936" s="103"/>
      <c r="V936" s="99"/>
      <c r="W936" s="103"/>
      <c r="X936" s="99"/>
      <c r="Y936" s="103"/>
      <c r="Z936" s="99"/>
      <c r="AA936" s="103"/>
      <c r="AB936" s="99"/>
      <c r="AC936" s="103"/>
      <c r="AD936" s="121" t="str">
        <f t="shared" si="58"/>
        <v/>
      </c>
      <c r="AE936" s="17"/>
      <c r="AI936" s="26">
        <f>ROWS($AI$7:$AI935)</f>
        <v>929</v>
      </c>
      <c r="AJ936" s="85" t="str">
        <f>IF(OR($T936="",$G936=""),"",MAX($AJ$7:$AN935)+1)</f>
        <v/>
      </c>
      <c r="AK936" s="85" t="str">
        <f>IF(OR(V936="",$G936=""),"",MAX($AJ$7:$AN935,$AJ936:AJ936)+1)</f>
        <v/>
      </c>
      <c r="AL936" s="85" t="str">
        <f>IF(OR(X936="",$G936=""),"",MAX($AJ$7:$AN935,$AJ936:AK936)+1)</f>
        <v/>
      </c>
      <c r="AM936" s="85" t="str">
        <f>IF(OR(Z936="",$G936=""),"",MAX($AJ$7:$AN935,$AJ936:AL936)+1)</f>
        <v/>
      </c>
      <c r="AN936" s="85" t="str">
        <f>IF(OR(AB936="",$G936=""),"",MAX($AJ$7:$AN935,$AJ936:AM936)+1)</f>
        <v/>
      </c>
      <c r="AP936" s="85" t="str">
        <f>IF($G936="","",MAX($AP$7:$AP935)+1)</f>
        <v/>
      </c>
      <c r="AQ936" s="85" t="str">
        <f>IF($G936="","",IF($Q936="","",RANK($Q936,$Q$8:$Q$1000,1)+COUNTIFS($Q$8:$Q936,$Q936)-1))</f>
        <v/>
      </c>
      <c r="AR936" s="85" t="str">
        <f>IF($G936="","",IF($AW936="","",RANK($AW936,$AW$8:$AW$1000,1)+COUNTIFS($AW$8:$AW936,$AW936)-1))</f>
        <v/>
      </c>
      <c r="AS936" s="85" t="str">
        <f>IF($G936="","",IF($AX936="","",RANK($AX936,$AX$8:$AX$1000,1)+COUNTIFS($AX$8:$AX936,$AX936)-1))</f>
        <v/>
      </c>
      <c r="AU936" s="85" t="str">
        <f t="shared" si="59"/>
        <v/>
      </c>
      <c r="AW936" s="209" t="str">
        <f t="shared" ca="1" si="57"/>
        <v/>
      </c>
      <c r="AX936" s="209" t="str">
        <f t="shared" ca="1" si="60"/>
        <v/>
      </c>
    </row>
    <row r="937" spans="1:50">
      <c r="A937" s="20" t="str">
        <f>IF('יעדים משרדיים ותקשובים'!$E$7="","",'יעדים משרדיים ותקשובים'!$E$7)</f>
        <v>משרד ראש הממשלה</v>
      </c>
      <c r="B937" s="20" t="str">
        <f>IF('יעדים משרדיים ותקשובים'!$I$9="","",'יעדים משרדיים ותקשובים'!$I$9)</f>
        <v>pmo</v>
      </c>
      <c r="C937" s="26">
        <f>ROWS($C$7:$C936)</f>
        <v>930</v>
      </c>
      <c r="D937" s="26" t="str">
        <f>IF(E937="","",INDEX('פעילויות המשרד'!$D$8:$D$150,MATCH(E937,'פעילויות המשרד'!$E$8:$E$150,0)))</f>
        <v/>
      </c>
      <c r="E937" s="17"/>
      <c r="F937" s="26" t="str">
        <f>IF(G937="","",COUNTIFS($D$8:$D937,$D937))</f>
        <v/>
      </c>
      <c r="G937" s="344" t="str">
        <f>IF(OR($E937="",$H937=""),"",IFERROR(CONCATENATE($D937,".",COUNTIFS($D$8:$D937,$D937)),"טעות בהזנה"))</f>
        <v/>
      </c>
      <c r="H937" s="99"/>
      <c r="I937" s="275" t="str">
        <f>IF($E937="","",IF($D937="","",INDEX('פעילויות המשרד'!G:G,MATCH($D937,'פעילויות המשרד'!$D:$D,0))))</f>
        <v/>
      </c>
      <c r="J937" s="275" t="str">
        <f>IF($E937="","",IF($D937="","",INDEX('פעילויות המשרד'!H:H,MATCH($D937,'פעילויות המשרד'!$D:$D,0))))</f>
        <v/>
      </c>
      <c r="K937" s="275" t="str">
        <f>IF($E937="","",IF($D937="","",INDEX('פעילויות המשרד'!K:K,MATCH($D937,'פעילויות המשרד'!$D:$D,0))))</f>
        <v/>
      </c>
      <c r="L937" s="275" t="str">
        <f>IF($E937="","",IF($D937="","",INDEX('פעילויות המשרד'!L:L,MATCH($D937,'פעילויות המשרד'!$D:$D,0))))</f>
        <v/>
      </c>
      <c r="M937" s="275" t="str">
        <f>IF($E937="","",IF($D937="","",INDEX('פעילויות המשרד'!X:X,MATCH($D937,'פעילויות המשרד'!$D:$D,0))))</f>
        <v/>
      </c>
      <c r="N937" s="102"/>
      <c r="O937" s="102"/>
      <c r="P937" s="100"/>
      <c r="Q937" s="100"/>
      <c r="R937" s="98"/>
      <c r="S937" s="101"/>
      <c r="T937" s="99"/>
      <c r="U937" s="103"/>
      <c r="V937" s="99"/>
      <c r="W937" s="103"/>
      <c r="X937" s="99"/>
      <c r="Y937" s="103"/>
      <c r="Z937" s="99"/>
      <c r="AA937" s="103"/>
      <c r="AB937" s="99"/>
      <c r="AC937" s="103"/>
      <c r="AD937" s="121" t="str">
        <f t="shared" si="58"/>
        <v/>
      </c>
      <c r="AE937" s="17"/>
      <c r="AI937" s="26">
        <f>ROWS($AI$7:$AI936)</f>
        <v>930</v>
      </c>
      <c r="AJ937" s="85" t="str">
        <f>IF(OR($T937="",$G937=""),"",MAX($AJ$7:$AN936)+1)</f>
        <v/>
      </c>
      <c r="AK937" s="85" t="str">
        <f>IF(OR(V937="",$G937=""),"",MAX($AJ$7:$AN936,$AJ937:AJ937)+1)</f>
        <v/>
      </c>
      <c r="AL937" s="85" t="str">
        <f>IF(OR(X937="",$G937=""),"",MAX($AJ$7:$AN936,$AJ937:AK937)+1)</f>
        <v/>
      </c>
      <c r="AM937" s="85" t="str">
        <f>IF(OR(Z937="",$G937=""),"",MAX($AJ$7:$AN936,$AJ937:AL937)+1)</f>
        <v/>
      </c>
      <c r="AN937" s="85" t="str">
        <f>IF(OR(AB937="",$G937=""),"",MAX($AJ$7:$AN936,$AJ937:AM937)+1)</f>
        <v/>
      </c>
      <c r="AP937" s="85" t="str">
        <f>IF($G937="","",MAX($AP$7:$AP936)+1)</f>
        <v/>
      </c>
      <c r="AQ937" s="85" t="str">
        <f>IF($G937="","",IF($Q937="","",RANK($Q937,$Q$8:$Q$1000,1)+COUNTIFS($Q$8:$Q937,$Q937)-1))</f>
        <v/>
      </c>
      <c r="AR937" s="85" t="str">
        <f>IF($G937="","",IF($AW937="","",RANK($AW937,$AW$8:$AW$1000,1)+COUNTIFS($AW$8:$AW937,$AW937)-1))</f>
        <v/>
      </c>
      <c r="AS937" s="85" t="str">
        <f>IF($G937="","",IF($AX937="","",RANK($AX937,$AX$8:$AX$1000,1)+COUNTIFS($AX$8:$AX937,$AX937)-1))</f>
        <v/>
      </c>
      <c r="AU937" s="85" t="str">
        <f t="shared" si="59"/>
        <v/>
      </c>
      <c r="AW937" s="209" t="str">
        <f t="shared" ca="1" si="57"/>
        <v/>
      </c>
      <c r="AX937" s="209" t="str">
        <f t="shared" ca="1" si="60"/>
        <v/>
      </c>
    </row>
    <row r="938" spans="1:50">
      <c r="A938" s="20" t="str">
        <f>IF('יעדים משרדיים ותקשובים'!$E$7="","",'יעדים משרדיים ותקשובים'!$E$7)</f>
        <v>משרד ראש הממשלה</v>
      </c>
      <c r="B938" s="20" t="str">
        <f>IF('יעדים משרדיים ותקשובים'!$I$9="","",'יעדים משרדיים ותקשובים'!$I$9)</f>
        <v>pmo</v>
      </c>
      <c r="C938" s="26">
        <f>ROWS($C$7:$C937)</f>
        <v>931</v>
      </c>
      <c r="D938" s="26" t="str">
        <f>IF(E938="","",INDEX('פעילויות המשרד'!$D$8:$D$150,MATCH(E938,'פעילויות המשרד'!$E$8:$E$150,0)))</f>
        <v/>
      </c>
      <c r="E938" s="17"/>
      <c r="F938" s="26" t="str">
        <f>IF(G938="","",COUNTIFS($D$8:$D938,$D938))</f>
        <v/>
      </c>
      <c r="G938" s="344" t="str">
        <f>IF(OR($E938="",$H938=""),"",IFERROR(CONCATENATE($D938,".",COUNTIFS($D$8:$D938,$D938)),"טעות בהזנה"))</f>
        <v/>
      </c>
      <c r="H938" s="99"/>
      <c r="I938" s="275" t="str">
        <f>IF($E938="","",IF($D938="","",INDEX('פעילויות המשרד'!G:G,MATCH($D938,'פעילויות המשרד'!$D:$D,0))))</f>
        <v/>
      </c>
      <c r="J938" s="275" t="str">
        <f>IF($E938="","",IF($D938="","",INDEX('פעילויות המשרד'!H:H,MATCH($D938,'פעילויות המשרד'!$D:$D,0))))</f>
        <v/>
      </c>
      <c r="K938" s="275" t="str">
        <f>IF($E938="","",IF($D938="","",INDEX('פעילויות המשרד'!K:K,MATCH($D938,'פעילויות המשרד'!$D:$D,0))))</f>
        <v/>
      </c>
      <c r="L938" s="275" t="str">
        <f>IF($E938="","",IF($D938="","",INDEX('פעילויות המשרד'!L:L,MATCH($D938,'פעילויות המשרד'!$D:$D,0))))</f>
        <v/>
      </c>
      <c r="M938" s="275" t="str">
        <f>IF($E938="","",IF($D938="","",INDEX('פעילויות המשרד'!X:X,MATCH($D938,'פעילויות המשרד'!$D:$D,0))))</f>
        <v/>
      </c>
      <c r="N938" s="99"/>
      <c r="O938" s="99"/>
      <c r="P938" s="100"/>
      <c r="Q938" s="100"/>
      <c r="R938" s="98"/>
      <c r="S938" s="101"/>
      <c r="T938" s="99"/>
      <c r="U938" s="103"/>
      <c r="V938" s="99"/>
      <c r="W938" s="103"/>
      <c r="X938" s="99"/>
      <c r="Y938" s="103"/>
      <c r="Z938" s="99"/>
      <c r="AA938" s="103"/>
      <c r="AB938" s="99"/>
      <c r="AC938" s="103"/>
      <c r="AD938" s="121" t="str">
        <f t="shared" si="58"/>
        <v/>
      </c>
      <c r="AE938" s="92"/>
      <c r="AI938" s="26">
        <f>ROWS($AI$7:$AI937)</f>
        <v>931</v>
      </c>
      <c r="AJ938" s="85" t="str">
        <f>IF(OR($T938="",$G938=""),"",MAX($AJ$7:$AN937)+1)</f>
        <v/>
      </c>
      <c r="AK938" s="85" t="str">
        <f>IF(OR(V938="",$G938=""),"",MAX($AJ$7:$AN937,$AJ938:AJ938)+1)</f>
        <v/>
      </c>
      <c r="AL938" s="85" t="str">
        <f>IF(OR(X938="",$G938=""),"",MAX($AJ$7:$AN937,$AJ938:AK938)+1)</f>
        <v/>
      </c>
      <c r="AM938" s="85" t="str">
        <f>IF(OR(Z938="",$G938=""),"",MAX($AJ$7:$AN937,$AJ938:AL938)+1)</f>
        <v/>
      </c>
      <c r="AN938" s="85" t="str">
        <f>IF(OR(AB938="",$G938=""),"",MAX($AJ$7:$AN937,$AJ938:AM938)+1)</f>
        <v/>
      </c>
      <c r="AP938" s="85" t="str">
        <f>IF($G938="","",MAX($AP$7:$AP937)+1)</f>
        <v/>
      </c>
      <c r="AQ938" s="85" t="str">
        <f>IF($G938="","",IF($Q938="","",RANK($Q938,$Q$8:$Q$1000,1)+COUNTIFS($Q$8:$Q938,$Q938)-1))</f>
        <v/>
      </c>
      <c r="AR938" s="85" t="str">
        <f>IF($G938="","",IF($AW938="","",RANK($AW938,$AW$8:$AW$1000,1)+COUNTIFS($AW$8:$AW938,$AW938)-1))</f>
        <v/>
      </c>
      <c r="AS938" s="85" t="str">
        <f>IF($G938="","",IF($AX938="","",RANK($AX938,$AX$8:$AX$1000,1)+COUNTIFS($AX$8:$AX938,$AX938)-1))</f>
        <v/>
      </c>
      <c r="AU938" s="85" t="str">
        <f t="shared" si="59"/>
        <v/>
      </c>
      <c r="AW938" s="209" t="str">
        <f ca="1">IF($G938="","",IF($Q938="","",IF(AND($S938&lt;1,$Q938&lt;TODAY()),$Q938,"")))</f>
        <v/>
      </c>
      <c r="AX938" s="209" t="str">
        <f t="shared" ca="1" si="60"/>
        <v/>
      </c>
    </row>
    <row r="939" spans="1:50">
      <c r="A939" s="20" t="str">
        <f>IF('יעדים משרדיים ותקשובים'!$E$7="","",'יעדים משרדיים ותקשובים'!$E$7)</f>
        <v>משרד ראש הממשלה</v>
      </c>
      <c r="B939" s="20" t="str">
        <f>IF('יעדים משרדיים ותקשובים'!$I$9="","",'יעדים משרדיים ותקשובים'!$I$9)</f>
        <v>pmo</v>
      </c>
      <c r="C939" s="26">
        <f>ROWS($C$7:$C938)</f>
        <v>932</v>
      </c>
      <c r="D939" s="26" t="str">
        <f>IF(E939="","",INDEX('פעילויות המשרד'!$D$8:$D$150,MATCH(E939,'פעילויות המשרד'!$E$8:$E$150,0)))</f>
        <v/>
      </c>
      <c r="E939" s="17"/>
      <c r="F939" s="26" t="str">
        <f>IF(G939="","",COUNTIFS($D$8:$D939,$D939))</f>
        <v/>
      </c>
      <c r="G939" s="344" t="str">
        <f>IF(OR($E939="",$H939=""),"",IFERROR(CONCATENATE($D939,".",COUNTIFS($D$8:$D939,$D939)),"טעות בהזנה"))</f>
        <v/>
      </c>
      <c r="H939" s="99"/>
      <c r="I939" s="275" t="str">
        <f>IF($E939="","",IF($D939="","",INDEX('פעילויות המשרד'!G:G,MATCH($D939,'פעילויות המשרד'!$D:$D,0))))</f>
        <v/>
      </c>
      <c r="J939" s="275" t="str">
        <f>IF($E939="","",IF($D939="","",INDEX('פעילויות המשרד'!H:H,MATCH($D939,'פעילויות המשרד'!$D:$D,0))))</f>
        <v/>
      </c>
      <c r="K939" s="275" t="str">
        <f>IF($E939="","",IF($D939="","",INDEX('פעילויות המשרד'!K:K,MATCH($D939,'פעילויות המשרד'!$D:$D,0))))</f>
        <v/>
      </c>
      <c r="L939" s="275" t="str">
        <f>IF($E939="","",IF($D939="","",INDEX('פעילויות המשרד'!L:L,MATCH($D939,'פעילויות המשרד'!$D:$D,0))))</f>
        <v/>
      </c>
      <c r="M939" s="275" t="str">
        <f>IF($E939="","",IF($D939="","",INDEX('פעילויות המשרד'!X:X,MATCH($D939,'פעילויות המשרד'!$D:$D,0))))</f>
        <v/>
      </c>
      <c r="N939" s="99"/>
      <c r="O939" s="99"/>
      <c r="P939" s="100"/>
      <c r="Q939" s="100"/>
      <c r="R939" s="98"/>
      <c r="S939" s="101"/>
      <c r="T939" s="99"/>
      <c r="U939" s="103"/>
      <c r="V939" s="99"/>
      <c r="W939" s="103"/>
      <c r="X939" s="99"/>
      <c r="Y939" s="103"/>
      <c r="Z939" s="99"/>
      <c r="AA939" s="103"/>
      <c r="AB939" s="99"/>
      <c r="AC939" s="103"/>
      <c r="AD939" s="121" t="str">
        <f t="shared" si="58"/>
        <v/>
      </c>
      <c r="AE939" s="92"/>
      <c r="AI939" s="26">
        <f>ROWS($AI$7:$AI938)</f>
        <v>932</v>
      </c>
      <c r="AJ939" s="85" t="str">
        <f>IF(OR($T939="",$G939=""),"",MAX($AJ$7:$AN938)+1)</f>
        <v/>
      </c>
      <c r="AK939" s="85" t="str">
        <f>IF(OR(V939="",$G939=""),"",MAX($AJ$7:$AN938,$AJ939:AJ939)+1)</f>
        <v/>
      </c>
      <c r="AL939" s="85" t="str">
        <f>IF(OR(X939="",$G939=""),"",MAX($AJ$7:$AN938,$AJ939:AK939)+1)</f>
        <v/>
      </c>
      <c r="AM939" s="85" t="str">
        <f>IF(OR(Z939="",$G939=""),"",MAX($AJ$7:$AN938,$AJ939:AL939)+1)</f>
        <v/>
      </c>
      <c r="AN939" s="85" t="str">
        <f>IF(OR(AB939="",$G939=""),"",MAX($AJ$7:$AN938,$AJ939:AM939)+1)</f>
        <v/>
      </c>
      <c r="AP939" s="85" t="str">
        <f>IF($G939="","",MAX($AP$7:$AP938)+1)</f>
        <v/>
      </c>
      <c r="AQ939" s="85" t="str">
        <f>IF($G939="","",IF($Q939="","",RANK($Q939,$Q$8:$Q$1000,1)+COUNTIFS($Q$8:$Q939,$Q939)-1))</f>
        <v/>
      </c>
      <c r="AR939" s="85" t="str">
        <f>IF($G939="","",IF($AW939="","",RANK($AW939,$AW$8:$AW$1000,1)+COUNTIFS($AW$8:$AW939,$AW939)-1))</f>
        <v/>
      </c>
      <c r="AS939" s="85" t="str">
        <f>IF($G939="","",IF($AX939="","",RANK($AX939,$AX$8:$AX$1000,1)+COUNTIFS($AX$8:$AX939,$AX939)-1))</f>
        <v/>
      </c>
      <c r="AU939" s="85" t="str">
        <f t="shared" si="59"/>
        <v/>
      </c>
      <c r="AW939" s="209" t="str">
        <f ca="1">IF($G939="","",IF($Q939="","",IF(AND($S939&lt;1,$Q939&lt;TODAY()),$Q939,"")))</f>
        <v/>
      </c>
      <c r="AX939" s="209" t="str">
        <f t="shared" ca="1" si="60"/>
        <v/>
      </c>
    </row>
    <row r="940" spans="1:50">
      <c r="A940" s="20" t="str">
        <f>IF('יעדים משרדיים ותקשובים'!$E$7="","",'יעדים משרדיים ותקשובים'!$E$7)</f>
        <v>משרד ראש הממשלה</v>
      </c>
      <c r="B940" s="20" t="str">
        <f>IF('יעדים משרדיים ותקשובים'!$I$9="","",'יעדים משרדיים ותקשובים'!$I$9)</f>
        <v>pmo</v>
      </c>
      <c r="C940" s="26">
        <f>ROWS($C$7:$C939)</f>
        <v>933</v>
      </c>
      <c r="D940" s="26" t="str">
        <f>IF(E940="","",INDEX('פעילויות המשרד'!$D$8:$D$150,MATCH(E940,'פעילויות המשרד'!$E$8:$E$150,0)))</f>
        <v/>
      </c>
      <c r="E940" s="17"/>
      <c r="F940" s="26" t="str">
        <f>IF(G940="","",COUNTIFS($D$8:$D940,$D940))</f>
        <v/>
      </c>
      <c r="G940" s="344" t="str">
        <f>IF(OR($E940="",$H940=""),"",IFERROR(CONCATENATE($D940,".",COUNTIFS($D$8:$D940,$D940)),"טעות בהזנה"))</f>
        <v/>
      </c>
      <c r="H940" s="99"/>
      <c r="I940" s="275" t="str">
        <f>IF($E940="","",IF($D940="","",INDEX('פעילויות המשרד'!G:G,MATCH($D940,'פעילויות המשרד'!$D:$D,0))))</f>
        <v/>
      </c>
      <c r="J940" s="275" t="str">
        <f>IF($E940="","",IF($D940="","",INDEX('פעילויות המשרד'!H:H,MATCH($D940,'פעילויות המשרד'!$D:$D,0))))</f>
        <v/>
      </c>
      <c r="K940" s="275" t="str">
        <f>IF($E940="","",IF($D940="","",INDEX('פעילויות המשרד'!K:K,MATCH($D940,'פעילויות המשרד'!$D:$D,0))))</f>
        <v/>
      </c>
      <c r="L940" s="275" t="str">
        <f>IF($E940="","",IF($D940="","",INDEX('פעילויות המשרד'!L:L,MATCH($D940,'פעילויות המשרד'!$D:$D,0))))</f>
        <v/>
      </c>
      <c r="M940" s="275" t="str">
        <f>IF($E940="","",IF($D940="","",INDEX('פעילויות המשרד'!X:X,MATCH($D940,'פעילויות המשרד'!$D:$D,0))))</f>
        <v/>
      </c>
      <c r="N940" s="99"/>
      <c r="O940" s="99"/>
      <c r="P940" s="100"/>
      <c r="Q940" s="100"/>
      <c r="R940" s="98"/>
      <c r="S940" s="101"/>
      <c r="T940" s="99"/>
      <c r="U940" s="103"/>
      <c r="V940" s="99"/>
      <c r="W940" s="103"/>
      <c r="X940" s="99"/>
      <c r="Y940" s="103"/>
      <c r="Z940" s="99"/>
      <c r="AA940" s="103"/>
      <c r="AB940" s="99"/>
      <c r="AC940" s="103"/>
      <c r="AD940" s="121" t="str">
        <f t="shared" si="58"/>
        <v/>
      </c>
      <c r="AE940" s="92"/>
      <c r="AI940" s="26">
        <f>ROWS($AI$7:$AI939)</f>
        <v>933</v>
      </c>
      <c r="AJ940" s="85" t="str">
        <f>IF(OR($T940="",$G940=""),"",MAX($AJ$7:$AN939)+1)</f>
        <v/>
      </c>
      <c r="AK940" s="85" t="str">
        <f>IF(OR(V940="",$G940=""),"",MAX($AJ$7:$AN939,$AJ940:AJ940)+1)</f>
        <v/>
      </c>
      <c r="AL940" s="85" t="str">
        <f>IF(OR(X940="",$G940=""),"",MAX($AJ$7:$AN939,$AJ940:AK940)+1)</f>
        <v/>
      </c>
      <c r="AM940" s="85" t="str">
        <f>IF(OR(Z940="",$G940=""),"",MAX($AJ$7:$AN939,$AJ940:AL940)+1)</f>
        <v/>
      </c>
      <c r="AN940" s="85" t="str">
        <f>IF(OR(AB940="",$G940=""),"",MAX($AJ$7:$AN939,$AJ940:AM940)+1)</f>
        <v/>
      </c>
      <c r="AP940" s="85" t="str">
        <f>IF($G940="","",MAX($AP$7:$AP939)+1)</f>
        <v/>
      </c>
      <c r="AQ940" s="85" t="str">
        <f>IF($G940="","",IF($Q940="","",RANK($Q940,$Q$8:$Q$1000,1)+COUNTIFS($Q$8:$Q940,$Q940)-1))</f>
        <v/>
      </c>
      <c r="AR940" s="85" t="str">
        <f>IF($G940="","",IF($AW940="","",RANK($AW940,$AW$8:$AW$1000,1)+COUNTIFS($AW$8:$AW940,$AW940)-1))</f>
        <v/>
      </c>
      <c r="AS940" s="85" t="str">
        <f>IF($G940="","",IF($AX940="","",RANK($AX940,$AX$8:$AX$1000,1)+COUNTIFS($AX$8:$AX940,$AX940)-1))</f>
        <v/>
      </c>
      <c r="AU940" s="85" t="str">
        <f t="shared" si="59"/>
        <v/>
      </c>
      <c r="AW940" s="209" t="str">
        <f ca="1">IF($G940="","",IF($Q940="","",IF(AND($S940&lt;1,$Q940&lt;TODAY()),$Q940,"")))</f>
        <v/>
      </c>
      <c r="AX940" s="209" t="str">
        <f t="shared" ca="1" si="60"/>
        <v/>
      </c>
    </row>
    <row r="941" spans="1:50">
      <c r="A941" s="20" t="str">
        <f>IF('יעדים משרדיים ותקשובים'!$E$7="","",'יעדים משרדיים ותקשובים'!$E$7)</f>
        <v>משרד ראש הממשלה</v>
      </c>
      <c r="B941" s="20" t="str">
        <f>IF('יעדים משרדיים ותקשובים'!$I$9="","",'יעדים משרדיים ותקשובים'!$I$9)</f>
        <v>pmo</v>
      </c>
      <c r="C941" s="26">
        <f>ROWS($C$7:$C940)</f>
        <v>934</v>
      </c>
      <c r="D941" s="26" t="str">
        <f>IF(E941="","",INDEX('פעילויות המשרד'!$D$8:$D$150,MATCH(E941,'פעילויות המשרד'!$E$8:$E$150,0)))</f>
        <v/>
      </c>
      <c r="E941" s="17"/>
      <c r="F941" s="26" t="str">
        <f>IF(G941="","",COUNTIFS($D$8:$D941,$D941))</f>
        <v/>
      </c>
      <c r="G941" s="344" t="str">
        <f>IF(OR($E941="",$H941=""),"",IFERROR(CONCATENATE($D941,".",COUNTIFS($D$8:$D941,$D941)),"טעות בהזנה"))</f>
        <v/>
      </c>
      <c r="H941" s="99"/>
      <c r="I941" s="275" t="str">
        <f>IF($E941="","",IF($D941="","",INDEX('פעילויות המשרד'!G:G,MATCH($D941,'פעילויות המשרד'!$D:$D,0))))</f>
        <v/>
      </c>
      <c r="J941" s="275" t="str">
        <f>IF($E941="","",IF($D941="","",INDEX('פעילויות המשרד'!H:H,MATCH($D941,'פעילויות המשרד'!$D:$D,0))))</f>
        <v/>
      </c>
      <c r="K941" s="275" t="str">
        <f>IF($E941="","",IF($D941="","",INDEX('פעילויות המשרד'!K:K,MATCH($D941,'פעילויות המשרד'!$D:$D,0))))</f>
        <v/>
      </c>
      <c r="L941" s="275" t="str">
        <f>IF($E941="","",IF($D941="","",INDEX('פעילויות המשרד'!L:L,MATCH($D941,'פעילויות המשרד'!$D:$D,0))))</f>
        <v/>
      </c>
      <c r="M941" s="275" t="str">
        <f>IF($E941="","",IF($D941="","",INDEX('פעילויות המשרד'!X:X,MATCH($D941,'פעילויות המשרד'!$D:$D,0))))</f>
        <v/>
      </c>
      <c r="N941" s="102"/>
      <c r="O941" s="102"/>
      <c r="P941" s="100"/>
      <c r="Q941" s="100"/>
      <c r="R941" s="98"/>
      <c r="S941" s="101"/>
      <c r="T941" s="99"/>
      <c r="U941" s="103"/>
      <c r="V941" s="99"/>
      <c r="W941" s="103"/>
      <c r="X941" s="99"/>
      <c r="Y941" s="103"/>
      <c r="Z941" s="99"/>
      <c r="AA941" s="103"/>
      <c r="AB941" s="99"/>
      <c r="AC941" s="103"/>
      <c r="AD941" s="121" t="str">
        <f t="shared" si="58"/>
        <v/>
      </c>
      <c r="AE941" s="17"/>
      <c r="AI941" s="26">
        <f>ROWS($AI$7:$AI940)</f>
        <v>934</v>
      </c>
      <c r="AJ941" s="85" t="str">
        <f>IF(OR($T941="",$G941=""),"",MAX($AJ$7:$AN940)+1)</f>
        <v/>
      </c>
      <c r="AK941" s="85" t="str">
        <f>IF(OR(V941="",$G941=""),"",MAX($AJ$7:$AN940,$AJ941:AJ941)+1)</f>
        <v/>
      </c>
      <c r="AL941" s="85" t="str">
        <f>IF(OR(X941="",$G941=""),"",MAX($AJ$7:$AN940,$AJ941:AK941)+1)</f>
        <v/>
      </c>
      <c r="AM941" s="85" t="str">
        <f>IF(OR(Z941="",$G941=""),"",MAX($AJ$7:$AN940,$AJ941:AL941)+1)</f>
        <v/>
      </c>
      <c r="AN941" s="85" t="str">
        <f>IF(OR(AB941="",$G941=""),"",MAX($AJ$7:$AN940,$AJ941:AM941)+1)</f>
        <v/>
      </c>
      <c r="AP941" s="85" t="str">
        <f>IF($G941="","",MAX($AP$7:$AP940)+1)</f>
        <v/>
      </c>
      <c r="AQ941" s="85" t="str">
        <f>IF($G941="","",IF($Q941="","",RANK($Q941,$Q$8:$Q$1000,1)+COUNTIFS($Q$8:$Q941,$Q941)-1))</f>
        <v/>
      </c>
      <c r="AR941" s="85" t="str">
        <f>IF($G941="","",IF($AW941="","",RANK($AW941,$AW$8:$AW$1000,1)+COUNTIFS($AW$8:$AW941,$AW941)-1))</f>
        <v/>
      </c>
      <c r="AS941" s="85" t="str">
        <f>IF($G941="","",IF($AX941="","",RANK($AX941,$AX$8:$AX$1000,1)+COUNTIFS($AX$8:$AX941,$AX941)-1))</f>
        <v/>
      </c>
      <c r="AU941" s="85" t="str">
        <f t="shared" si="59"/>
        <v/>
      </c>
      <c r="AW941" s="209" t="str">
        <f ca="1">IF($G941="","",IF($Q941="","",IF(AND($S941&lt;1,$Q941&lt;TODAY()),$Q941,"")))</f>
        <v/>
      </c>
      <c r="AX941" s="209" t="str">
        <f t="shared" ca="1" si="60"/>
        <v/>
      </c>
    </row>
    <row r="942" spans="1:50">
      <c r="A942" s="20" t="str">
        <f>IF('יעדים משרדיים ותקשובים'!$E$7="","",'יעדים משרדיים ותקשובים'!$E$7)</f>
        <v>משרד ראש הממשלה</v>
      </c>
      <c r="B942" s="20" t="str">
        <f>IF('יעדים משרדיים ותקשובים'!$I$9="","",'יעדים משרדיים ותקשובים'!$I$9)</f>
        <v>pmo</v>
      </c>
      <c r="C942" s="26">
        <f>ROWS($C$7:$C941)</f>
        <v>935</v>
      </c>
      <c r="D942" s="26" t="str">
        <f>IF(E942="","",INDEX('פעילויות המשרד'!$D$8:$D$150,MATCH(E942,'פעילויות המשרד'!$E$8:$E$150,0)))</f>
        <v/>
      </c>
      <c r="E942" s="17"/>
      <c r="F942" s="26" t="str">
        <f>IF(G942="","",COUNTIFS($D$8:$D942,$D942))</f>
        <v/>
      </c>
      <c r="G942" s="344" t="str">
        <f>IF(OR($E942="",$H942=""),"",IFERROR(CONCATENATE($D942,".",COUNTIFS($D$8:$D942,$D942)),"טעות בהזנה"))</f>
        <v/>
      </c>
      <c r="H942" s="99"/>
      <c r="I942" s="275" t="str">
        <f>IF($E942="","",IF($D942="","",INDEX('פעילויות המשרד'!G:G,MATCH($D942,'פעילויות המשרד'!$D:$D,0))))</f>
        <v/>
      </c>
      <c r="J942" s="275" t="str">
        <f>IF($E942="","",IF($D942="","",INDEX('פעילויות המשרד'!H:H,MATCH($D942,'פעילויות המשרד'!$D:$D,0))))</f>
        <v/>
      </c>
      <c r="K942" s="275" t="str">
        <f>IF($E942="","",IF($D942="","",INDEX('פעילויות המשרד'!K:K,MATCH($D942,'פעילויות המשרד'!$D:$D,0))))</f>
        <v/>
      </c>
      <c r="L942" s="275" t="str">
        <f>IF($E942="","",IF($D942="","",INDEX('פעילויות המשרד'!L:L,MATCH($D942,'פעילויות המשרד'!$D:$D,0))))</f>
        <v/>
      </c>
      <c r="M942" s="275" t="str">
        <f>IF($E942="","",IF($D942="","",INDEX('פעילויות המשרד'!X:X,MATCH($D942,'פעילויות המשרד'!$D:$D,0))))</f>
        <v/>
      </c>
      <c r="N942" s="102"/>
      <c r="O942" s="102"/>
      <c r="P942" s="100"/>
      <c r="Q942" s="100"/>
      <c r="R942" s="98"/>
      <c r="S942" s="101"/>
      <c r="T942" s="99"/>
      <c r="U942" s="103"/>
      <c r="V942" s="99"/>
      <c r="W942" s="103"/>
      <c r="X942" s="99"/>
      <c r="Y942" s="103"/>
      <c r="Z942" s="99"/>
      <c r="AA942" s="103"/>
      <c r="AB942" s="99"/>
      <c r="AC942" s="103"/>
      <c r="AD942" s="121" t="str">
        <f t="shared" si="58"/>
        <v/>
      </c>
      <c r="AE942" s="17"/>
      <c r="AI942" s="26">
        <f>ROWS($AI$7:$AI941)</f>
        <v>935</v>
      </c>
      <c r="AJ942" s="85" t="str">
        <f>IF(OR($T942="",$G942=""),"",MAX($AJ$7:$AN941)+1)</f>
        <v/>
      </c>
      <c r="AK942" s="85" t="str">
        <f>IF(OR(V942="",$G942=""),"",MAX($AJ$7:$AN941,$AJ942:AJ942)+1)</f>
        <v/>
      </c>
      <c r="AL942" s="85" t="str">
        <f>IF(OR(X942="",$G942=""),"",MAX($AJ$7:$AN941,$AJ942:AK942)+1)</f>
        <v/>
      </c>
      <c r="AM942" s="85" t="str">
        <f>IF(OR(Z942="",$G942=""),"",MAX($AJ$7:$AN941,$AJ942:AL942)+1)</f>
        <v/>
      </c>
      <c r="AN942" s="85" t="str">
        <f>IF(OR(AB942="",$G942=""),"",MAX($AJ$7:$AN941,$AJ942:AM942)+1)</f>
        <v/>
      </c>
      <c r="AP942" s="85" t="str">
        <f>IF($G942="","",MAX($AP$7:$AP941)+1)</f>
        <v/>
      </c>
      <c r="AQ942" s="85" t="str">
        <f>IF($G942="","",IF($Q942="","",RANK($Q942,$Q$8:$Q$1000,1)+COUNTIFS($Q$8:$Q942,$Q942)-1))</f>
        <v/>
      </c>
      <c r="AR942" s="85" t="str">
        <f>IF($G942="","",IF($AW942="","",RANK($AW942,$AW$8:$AW$1000,1)+COUNTIFS($AW$8:$AW942,$AW942)-1))</f>
        <v/>
      </c>
      <c r="AS942" s="85" t="str">
        <f>IF($G942="","",IF($AX942="","",RANK($AX942,$AX$8:$AX$1000,1)+COUNTIFS($AX$8:$AX942,$AX942)-1))</f>
        <v/>
      </c>
      <c r="AU942" s="85" t="str">
        <f t="shared" si="59"/>
        <v/>
      </c>
      <c r="AW942" s="209" t="str">
        <f ca="1">IF($G942="","",IF($Q942="","",IF(AND($S942&lt;1,$Q942&lt;TODAY()),$Q942,"")))</f>
        <v/>
      </c>
      <c r="AX942" s="209" t="str">
        <f t="shared" ca="1" si="60"/>
        <v/>
      </c>
    </row>
    <row r="943" spans="1:50">
      <c r="A943" s="20" t="str">
        <f>IF('יעדים משרדיים ותקשובים'!$E$7="","",'יעדים משרדיים ותקשובים'!$E$7)</f>
        <v>משרד ראש הממשלה</v>
      </c>
      <c r="B943" s="20" t="str">
        <f>IF('יעדים משרדיים ותקשובים'!$I$9="","",'יעדים משרדיים ותקשובים'!$I$9)</f>
        <v>pmo</v>
      </c>
      <c r="C943" s="26">
        <f>ROWS($C$7:$C942)</f>
        <v>936</v>
      </c>
      <c r="D943" s="26" t="str">
        <f>IF(E943="","",INDEX('פעילויות המשרד'!$D$8:$D$150,MATCH(E943,'פעילויות המשרד'!$E$8:$E$150,0)))</f>
        <v/>
      </c>
      <c r="E943" s="17"/>
      <c r="F943" s="26" t="str">
        <f>IF(G943="","",COUNTIFS($D$8:$D943,$D943))</f>
        <v/>
      </c>
      <c r="G943" s="344" t="str">
        <f>IF(OR($E943="",$H943=""),"",IFERROR(CONCATENATE($D943,".",COUNTIFS($D$8:$D943,$D943)),"טעות בהזנה"))</f>
        <v/>
      </c>
      <c r="H943" s="99"/>
      <c r="I943" s="275" t="str">
        <f>IF($E943="","",IF($D943="","",INDEX('פעילויות המשרד'!G:G,MATCH($D943,'פעילויות המשרד'!$D:$D,0))))</f>
        <v/>
      </c>
      <c r="J943" s="275" t="str">
        <f>IF($E943="","",IF($D943="","",INDEX('פעילויות המשרד'!H:H,MATCH($D943,'פעילויות המשרד'!$D:$D,0))))</f>
        <v/>
      </c>
      <c r="K943" s="275" t="str">
        <f>IF($E943="","",IF($D943="","",INDEX('פעילויות המשרד'!K:K,MATCH($D943,'פעילויות המשרד'!$D:$D,0))))</f>
        <v/>
      </c>
      <c r="L943" s="275" t="str">
        <f>IF($E943="","",IF($D943="","",INDEX('פעילויות המשרד'!L:L,MATCH($D943,'פעילויות המשרד'!$D:$D,0))))</f>
        <v/>
      </c>
      <c r="M943" s="275" t="str">
        <f>IF($E943="","",IF($D943="","",INDEX('פעילויות המשרד'!X:X,MATCH($D943,'פעילויות המשרד'!$D:$D,0))))</f>
        <v/>
      </c>
      <c r="N943" s="102"/>
      <c r="O943" s="102"/>
      <c r="P943" s="100"/>
      <c r="Q943" s="100"/>
      <c r="R943" s="98"/>
      <c r="S943" s="101"/>
      <c r="T943" s="99"/>
      <c r="U943" s="103"/>
      <c r="V943" s="99"/>
      <c r="W943" s="103"/>
      <c r="X943" s="99"/>
      <c r="Y943" s="103"/>
      <c r="Z943" s="99"/>
      <c r="AA943" s="103"/>
      <c r="AB943" s="99"/>
      <c r="AC943" s="103"/>
      <c r="AD943" s="121" t="str">
        <f t="shared" si="58"/>
        <v/>
      </c>
      <c r="AE943" s="17"/>
      <c r="AI943" s="26">
        <f>ROWS($AI$7:$AI942)</f>
        <v>936</v>
      </c>
      <c r="AJ943" s="85" t="str">
        <f>IF(OR($T943="",$G943=""),"",MAX($AJ$7:$AN942)+1)</f>
        <v/>
      </c>
      <c r="AK943" s="85" t="str">
        <f>IF(OR(V943="",$G943=""),"",MAX($AJ$7:$AN942,$AJ943:AJ943)+1)</f>
        <v/>
      </c>
      <c r="AL943" s="85" t="str">
        <f>IF(OR(X943="",$G943=""),"",MAX($AJ$7:$AN942,$AJ943:AK943)+1)</f>
        <v/>
      </c>
      <c r="AM943" s="85" t="str">
        <f>IF(OR(Z943="",$G943=""),"",MAX($AJ$7:$AN942,$AJ943:AL943)+1)</f>
        <v/>
      </c>
      <c r="AN943" s="85" t="str">
        <f>IF(OR(AB943="",$G943=""),"",MAX($AJ$7:$AN942,$AJ943:AM943)+1)</f>
        <v/>
      </c>
      <c r="AP943" s="85" t="str">
        <f>IF($G943="","",MAX($AP$7:$AP942)+1)</f>
        <v/>
      </c>
      <c r="AQ943" s="85" t="str">
        <f>IF($G943="","",IF($Q943="","",RANK($Q943,$Q$8:$Q$1000,1)+COUNTIFS($Q$8:$Q943,$Q943)-1))</f>
        <v/>
      </c>
      <c r="AR943" s="85" t="str">
        <f>IF($G943="","",IF($AW943="","",RANK($AW943,$AW$8:$AW$1000,1)+COUNTIFS($AW$8:$AW943,$AW943)-1))</f>
        <v/>
      </c>
      <c r="AS943" s="85" t="str">
        <f>IF($G943="","",IF($AX943="","",RANK($AX943,$AX$8:$AX$1000,1)+COUNTIFS($AX$8:$AX943,$AX943)-1))</f>
        <v/>
      </c>
      <c r="AU943" s="85" t="str">
        <f t="shared" si="59"/>
        <v/>
      </c>
      <c r="AW943" s="209" t="str">
        <f t="shared" ca="1" si="57"/>
        <v/>
      </c>
      <c r="AX943" s="209" t="str">
        <f t="shared" ca="1" si="60"/>
        <v/>
      </c>
    </row>
    <row r="944" spans="1:50">
      <c r="A944" s="20" t="str">
        <f>IF('יעדים משרדיים ותקשובים'!$E$7="","",'יעדים משרדיים ותקשובים'!$E$7)</f>
        <v>משרד ראש הממשלה</v>
      </c>
      <c r="B944" s="20" t="str">
        <f>IF('יעדים משרדיים ותקשובים'!$I$9="","",'יעדים משרדיים ותקשובים'!$I$9)</f>
        <v>pmo</v>
      </c>
      <c r="C944" s="26">
        <f>ROWS($C$7:$C943)</f>
        <v>937</v>
      </c>
      <c r="D944" s="26" t="str">
        <f>IF(E944="","",INDEX('פעילויות המשרד'!$D$8:$D$150,MATCH(E944,'פעילויות המשרד'!$E$8:$E$150,0)))</f>
        <v/>
      </c>
      <c r="E944" s="17"/>
      <c r="F944" s="26" t="str">
        <f>IF(G944="","",COUNTIFS($D$8:$D944,$D944))</f>
        <v/>
      </c>
      <c r="G944" s="344" t="str">
        <f>IF(OR($E944="",$H944=""),"",IFERROR(CONCATENATE($D944,".",COUNTIFS($D$8:$D944,$D944)),"טעות בהזנה"))</f>
        <v/>
      </c>
      <c r="H944" s="99"/>
      <c r="I944" s="275" t="str">
        <f>IF($E944="","",IF($D944="","",INDEX('פעילויות המשרד'!G:G,MATCH($D944,'פעילויות המשרד'!$D:$D,0))))</f>
        <v/>
      </c>
      <c r="J944" s="275" t="str">
        <f>IF($E944="","",IF($D944="","",INDEX('פעילויות המשרד'!H:H,MATCH($D944,'פעילויות המשרד'!$D:$D,0))))</f>
        <v/>
      </c>
      <c r="K944" s="275" t="str">
        <f>IF($E944="","",IF($D944="","",INDEX('פעילויות המשרד'!K:K,MATCH($D944,'פעילויות המשרד'!$D:$D,0))))</f>
        <v/>
      </c>
      <c r="L944" s="275" t="str">
        <f>IF($E944="","",IF($D944="","",INDEX('פעילויות המשרד'!L:L,MATCH($D944,'פעילויות המשרד'!$D:$D,0))))</f>
        <v/>
      </c>
      <c r="M944" s="275" t="str">
        <f>IF($E944="","",IF($D944="","",INDEX('פעילויות המשרד'!X:X,MATCH($D944,'פעילויות המשרד'!$D:$D,0))))</f>
        <v/>
      </c>
      <c r="N944" s="102"/>
      <c r="O944" s="102"/>
      <c r="P944" s="100"/>
      <c r="Q944" s="100"/>
      <c r="R944" s="98"/>
      <c r="S944" s="101"/>
      <c r="T944" s="99"/>
      <c r="U944" s="103"/>
      <c r="V944" s="99"/>
      <c r="W944" s="103"/>
      <c r="X944" s="99"/>
      <c r="Y944" s="103"/>
      <c r="Z944" s="99"/>
      <c r="AA944" s="103"/>
      <c r="AB944" s="99"/>
      <c r="AC944" s="103"/>
      <c r="AD944" s="121" t="str">
        <f t="shared" si="58"/>
        <v/>
      </c>
      <c r="AE944" s="17"/>
      <c r="AI944" s="26">
        <f>ROWS($AI$7:$AI943)</f>
        <v>937</v>
      </c>
      <c r="AJ944" s="85" t="str">
        <f>IF(OR($T944="",$G944=""),"",MAX($AJ$7:$AN943)+1)</f>
        <v/>
      </c>
      <c r="AK944" s="85" t="str">
        <f>IF(OR(V944="",$G944=""),"",MAX($AJ$7:$AN943,$AJ944:AJ944)+1)</f>
        <v/>
      </c>
      <c r="AL944" s="85" t="str">
        <f>IF(OR(X944="",$G944=""),"",MAX($AJ$7:$AN943,$AJ944:AK944)+1)</f>
        <v/>
      </c>
      <c r="AM944" s="85" t="str">
        <f>IF(OR(Z944="",$G944=""),"",MAX($AJ$7:$AN943,$AJ944:AL944)+1)</f>
        <v/>
      </c>
      <c r="AN944" s="85" t="str">
        <f>IF(OR(AB944="",$G944=""),"",MAX($AJ$7:$AN943,$AJ944:AM944)+1)</f>
        <v/>
      </c>
      <c r="AP944" s="85" t="str">
        <f>IF($G944="","",MAX($AP$7:$AP943)+1)</f>
        <v/>
      </c>
      <c r="AQ944" s="85" t="str">
        <f>IF($G944="","",IF($Q944="","",RANK($Q944,$Q$8:$Q$1000,1)+COUNTIFS($Q$8:$Q944,$Q944)-1))</f>
        <v/>
      </c>
      <c r="AR944" s="85" t="str">
        <f>IF($G944="","",IF($AW944="","",RANK($AW944,$AW$8:$AW$1000,1)+COUNTIFS($AW$8:$AW944,$AW944)-1))</f>
        <v/>
      </c>
      <c r="AS944" s="85" t="str">
        <f>IF($G944="","",IF($AX944="","",RANK($AX944,$AX$8:$AX$1000,1)+COUNTIFS($AX$8:$AX944,$AX944)-1))</f>
        <v/>
      </c>
      <c r="AU944" s="85" t="str">
        <f t="shared" si="59"/>
        <v/>
      </c>
      <c r="AW944" s="209" t="str">
        <f t="shared" ca="1" si="57"/>
        <v/>
      </c>
      <c r="AX944" s="209" t="str">
        <f t="shared" ca="1" si="60"/>
        <v/>
      </c>
    </row>
    <row r="945" spans="1:50">
      <c r="A945" s="20" t="str">
        <f>IF('יעדים משרדיים ותקשובים'!$E$7="","",'יעדים משרדיים ותקשובים'!$E$7)</f>
        <v>משרד ראש הממשלה</v>
      </c>
      <c r="B945" s="20" t="str">
        <f>IF('יעדים משרדיים ותקשובים'!$I$9="","",'יעדים משרדיים ותקשובים'!$I$9)</f>
        <v>pmo</v>
      </c>
      <c r="C945" s="26">
        <f>ROWS($C$7:$C944)</f>
        <v>938</v>
      </c>
      <c r="D945" s="26" t="str">
        <f>IF(E945="","",INDEX('פעילויות המשרד'!$D$8:$D$150,MATCH(E945,'פעילויות המשרד'!$E$8:$E$150,0)))</f>
        <v/>
      </c>
      <c r="E945" s="17"/>
      <c r="F945" s="26" t="str">
        <f>IF(G945="","",COUNTIFS($D$8:$D945,$D945))</f>
        <v/>
      </c>
      <c r="G945" s="344" t="str">
        <f>IF(OR($E945="",$H945=""),"",IFERROR(CONCATENATE($D945,".",COUNTIFS($D$8:$D945,$D945)),"טעות בהזנה"))</f>
        <v/>
      </c>
      <c r="H945" s="99"/>
      <c r="I945" s="275" t="str">
        <f>IF($E945="","",IF($D945="","",INDEX('פעילויות המשרד'!G:G,MATCH($D945,'פעילויות המשרד'!$D:$D,0))))</f>
        <v/>
      </c>
      <c r="J945" s="275" t="str">
        <f>IF($E945="","",IF($D945="","",INDEX('פעילויות המשרד'!H:H,MATCH($D945,'פעילויות המשרד'!$D:$D,0))))</f>
        <v/>
      </c>
      <c r="K945" s="275" t="str">
        <f>IF($E945="","",IF($D945="","",INDEX('פעילויות המשרד'!K:K,MATCH($D945,'פעילויות המשרד'!$D:$D,0))))</f>
        <v/>
      </c>
      <c r="L945" s="275" t="str">
        <f>IF($E945="","",IF($D945="","",INDEX('פעילויות המשרד'!L:L,MATCH($D945,'פעילויות המשרד'!$D:$D,0))))</f>
        <v/>
      </c>
      <c r="M945" s="275" t="str">
        <f>IF($E945="","",IF($D945="","",INDEX('פעילויות המשרד'!X:X,MATCH($D945,'פעילויות המשרד'!$D:$D,0))))</f>
        <v/>
      </c>
      <c r="N945" s="102"/>
      <c r="O945" s="102"/>
      <c r="P945" s="100"/>
      <c r="Q945" s="100"/>
      <c r="R945" s="98"/>
      <c r="S945" s="101"/>
      <c r="T945" s="99"/>
      <c r="U945" s="103"/>
      <c r="V945" s="99"/>
      <c r="W945" s="103"/>
      <c r="X945" s="99"/>
      <c r="Y945" s="103"/>
      <c r="Z945" s="99"/>
      <c r="AA945" s="103"/>
      <c r="AB945" s="99"/>
      <c r="AC945" s="103"/>
      <c r="AD945" s="121" t="str">
        <f t="shared" si="58"/>
        <v/>
      </c>
      <c r="AE945" s="17"/>
      <c r="AI945" s="26">
        <f>ROWS($AI$7:$AI944)</f>
        <v>938</v>
      </c>
      <c r="AJ945" s="85" t="str">
        <f>IF(OR($T945="",$G945=""),"",MAX($AJ$7:$AN944)+1)</f>
        <v/>
      </c>
      <c r="AK945" s="85" t="str">
        <f>IF(OR(V945="",$G945=""),"",MAX($AJ$7:$AN944,$AJ945:AJ945)+1)</f>
        <v/>
      </c>
      <c r="AL945" s="85" t="str">
        <f>IF(OR(X945="",$G945=""),"",MAX($AJ$7:$AN944,$AJ945:AK945)+1)</f>
        <v/>
      </c>
      <c r="AM945" s="85" t="str">
        <f>IF(OR(Z945="",$G945=""),"",MAX($AJ$7:$AN944,$AJ945:AL945)+1)</f>
        <v/>
      </c>
      <c r="AN945" s="85" t="str">
        <f>IF(OR(AB945="",$G945=""),"",MAX($AJ$7:$AN944,$AJ945:AM945)+1)</f>
        <v/>
      </c>
      <c r="AP945" s="85" t="str">
        <f>IF($G945="","",MAX($AP$7:$AP944)+1)</f>
        <v/>
      </c>
      <c r="AQ945" s="85" t="str">
        <f>IF($G945="","",IF($Q945="","",RANK($Q945,$Q$8:$Q$1000,1)+COUNTIFS($Q$8:$Q945,$Q945)-1))</f>
        <v/>
      </c>
      <c r="AR945" s="85" t="str">
        <f>IF($G945="","",IF($AW945="","",RANK($AW945,$AW$8:$AW$1000,1)+COUNTIFS($AW$8:$AW945,$AW945)-1))</f>
        <v/>
      </c>
      <c r="AS945" s="85" t="str">
        <f>IF($G945="","",IF($AX945="","",RANK($AX945,$AX$8:$AX$1000,1)+COUNTIFS($AX$8:$AX945,$AX945)-1))</f>
        <v/>
      </c>
      <c r="AU945" s="85" t="str">
        <f t="shared" si="59"/>
        <v/>
      </c>
      <c r="AW945" s="209" t="str">
        <f t="shared" ca="1" si="57"/>
        <v/>
      </c>
      <c r="AX945" s="209" t="str">
        <f t="shared" ca="1" si="60"/>
        <v/>
      </c>
    </row>
    <row r="946" spans="1:50">
      <c r="A946" s="20" t="str">
        <f>IF('יעדים משרדיים ותקשובים'!$E$7="","",'יעדים משרדיים ותקשובים'!$E$7)</f>
        <v>משרד ראש הממשלה</v>
      </c>
      <c r="B946" s="20" t="str">
        <f>IF('יעדים משרדיים ותקשובים'!$I$9="","",'יעדים משרדיים ותקשובים'!$I$9)</f>
        <v>pmo</v>
      </c>
      <c r="C946" s="26">
        <f>ROWS($C$7:$C945)</f>
        <v>939</v>
      </c>
      <c r="D946" s="26" t="str">
        <f>IF(E946="","",INDEX('פעילויות המשרד'!$D$8:$D$150,MATCH(E946,'פעילויות המשרד'!$E$8:$E$150,0)))</f>
        <v/>
      </c>
      <c r="E946" s="17"/>
      <c r="F946" s="26" t="str">
        <f>IF(G946="","",COUNTIFS($D$8:$D946,$D946))</f>
        <v/>
      </c>
      <c r="G946" s="344" t="str">
        <f>IF(OR($E946="",$H946=""),"",IFERROR(CONCATENATE($D946,".",COUNTIFS($D$8:$D946,$D946)),"טעות בהזנה"))</f>
        <v/>
      </c>
      <c r="H946" s="99"/>
      <c r="I946" s="275" t="str">
        <f>IF($E946="","",IF($D946="","",INDEX('פעילויות המשרד'!G:G,MATCH($D946,'פעילויות המשרד'!$D:$D,0))))</f>
        <v/>
      </c>
      <c r="J946" s="275" t="str">
        <f>IF($E946="","",IF($D946="","",INDEX('פעילויות המשרד'!H:H,MATCH($D946,'פעילויות המשרד'!$D:$D,0))))</f>
        <v/>
      </c>
      <c r="K946" s="275" t="str">
        <f>IF($E946="","",IF($D946="","",INDEX('פעילויות המשרד'!K:K,MATCH($D946,'פעילויות המשרד'!$D:$D,0))))</f>
        <v/>
      </c>
      <c r="L946" s="275" t="str">
        <f>IF($E946="","",IF($D946="","",INDEX('פעילויות המשרד'!L:L,MATCH($D946,'פעילויות המשרד'!$D:$D,0))))</f>
        <v/>
      </c>
      <c r="M946" s="275" t="str">
        <f>IF($E946="","",IF($D946="","",INDEX('פעילויות המשרד'!X:X,MATCH($D946,'פעילויות המשרד'!$D:$D,0))))</f>
        <v/>
      </c>
      <c r="N946" s="102"/>
      <c r="O946" s="102"/>
      <c r="P946" s="100"/>
      <c r="Q946" s="100"/>
      <c r="R946" s="98"/>
      <c r="S946" s="101"/>
      <c r="T946" s="99"/>
      <c r="U946" s="103"/>
      <c r="V946" s="99"/>
      <c r="W946" s="103"/>
      <c r="X946" s="99"/>
      <c r="Y946" s="103"/>
      <c r="Z946" s="99"/>
      <c r="AA946" s="103"/>
      <c r="AB946" s="99"/>
      <c r="AC946" s="103"/>
      <c r="AD946" s="121" t="str">
        <f t="shared" si="58"/>
        <v/>
      </c>
      <c r="AE946" s="17"/>
      <c r="AI946" s="26">
        <f>ROWS($AI$7:$AI945)</f>
        <v>939</v>
      </c>
      <c r="AJ946" s="85" t="str">
        <f>IF(OR($T946="",$G946=""),"",MAX($AJ$7:$AN945)+1)</f>
        <v/>
      </c>
      <c r="AK946" s="85" t="str">
        <f>IF(OR(V946="",$G946=""),"",MAX($AJ$7:$AN945,$AJ946:AJ946)+1)</f>
        <v/>
      </c>
      <c r="AL946" s="85" t="str">
        <f>IF(OR(X946="",$G946=""),"",MAX($AJ$7:$AN945,$AJ946:AK946)+1)</f>
        <v/>
      </c>
      <c r="AM946" s="85" t="str">
        <f>IF(OR(Z946="",$G946=""),"",MAX($AJ$7:$AN945,$AJ946:AL946)+1)</f>
        <v/>
      </c>
      <c r="AN946" s="85" t="str">
        <f>IF(OR(AB946="",$G946=""),"",MAX($AJ$7:$AN945,$AJ946:AM946)+1)</f>
        <v/>
      </c>
      <c r="AP946" s="85" t="str">
        <f>IF($G946="","",MAX($AP$7:$AP945)+1)</f>
        <v/>
      </c>
      <c r="AQ946" s="85" t="str">
        <f>IF($G946="","",IF($Q946="","",RANK($Q946,$Q$8:$Q$1000,1)+COUNTIFS($Q$8:$Q946,$Q946)-1))</f>
        <v/>
      </c>
      <c r="AR946" s="85" t="str">
        <f>IF($G946="","",IF($AW946="","",RANK($AW946,$AW$8:$AW$1000,1)+COUNTIFS($AW$8:$AW946,$AW946)-1))</f>
        <v/>
      </c>
      <c r="AS946" s="85" t="str">
        <f>IF($G946="","",IF($AX946="","",RANK($AX946,$AX$8:$AX$1000,1)+COUNTIFS($AX$8:$AX946,$AX946)-1))</f>
        <v/>
      </c>
      <c r="AU946" s="85" t="str">
        <f t="shared" si="59"/>
        <v/>
      </c>
      <c r="AW946" s="209" t="str">
        <f t="shared" ca="1" si="57"/>
        <v/>
      </c>
      <c r="AX946" s="209" t="str">
        <f t="shared" ca="1" si="60"/>
        <v/>
      </c>
    </row>
    <row r="947" spans="1:50">
      <c r="A947" s="20" t="str">
        <f>IF('יעדים משרדיים ותקשובים'!$E$7="","",'יעדים משרדיים ותקשובים'!$E$7)</f>
        <v>משרד ראש הממשלה</v>
      </c>
      <c r="B947" s="20" t="str">
        <f>IF('יעדים משרדיים ותקשובים'!$I$9="","",'יעדים משרדיים ותקשובים'!$I$9)</f>
        <v>pmo</v>
      </c>
      <c r="C947" s="26">
        <f>ROWS($C$7:$C946)</f>
        <v>940</v>
      </c>
      <c r="D947" s="26" t="str">
        <f>IF(E947="","",INDEX('פעילויות המשרד'!$D$8:$D$150,MATCH(E947,'פעילויות המשרד'!$E$8:$E$150,0)))</f>
        <v/>
      </c>
      <c r="E947" s="17"/>
      <c r="F947" s="26" t="str">
        <f>IF(G947="","",COUNTIFS($D$8:$D947,$D947))</f>
        <v/>
      </c>
      <c r="G947" s="344" t="str">
        <f>IF(OR($E947="",$H947=""),"",IFERROR(CONCATENATE($D947,".",COUNTIFS($D$8:$D947,$D947)),"טעות בהזנה"))</f>
        <v/>
      </c>
      <c r="H947" s="99"/>
      <c r="I947" s="275" t="str">
        <f>IF($E947="","",IF($D947="","",INDEX('פעילויות המשרד'!G:G,MATCH($D947,'פעילויות המשרד'!$D:$D,0))))</f>
        <v/>
      </c>
      <c r="J947" s="275" t="str">
        <f>IF($E947="","",IF($D947="","",INDEX('פעילויות המשרד'!H:H,MATCH($D947,'פעילויות המשרד'!$D:$D,0))))</f>
        <v/>
      </c>
      <c r="K947" s="275" t="str">
        <f>IF($E947="","",IF($D947="","",INDEX('פעילויות המשרד'!K:K,MATCH($D947,'פעילויות המשרד'!$D:$D,0))))</f>
        <v/>
      </c>
      <c r="L947" s="275" t="str">
        <f>IF($E947="","",IF($D947="","",INDEX('פעילויות המשרד'!L:L,MATCH($D947,'פעילויות המשרד'!$D:$D,0))))</f>
        <v/>
      </c>
      <c r="M947" s="275" t="str">
        <f>IF($E947="","",IF($D947="","",INDEX('פעילויות המשרד'!X:X,MATCH($D947,'פעילויות המשרד'!$D:$D,0))))</f>
        <v/>
      </c>
      <c r="N947" s="102"/>
      <c r="O947" s="102"/>
      <c r="P947" s="100"/>
      <c r="Q947" s="100"/>
      <c r="R947" s="98"/>
      <c r="S947" s="101"/>
      <c r="T947" s="99"/>
      <c r="U947" s="103"/>
      <c r="V947" s="99"/>
      <c r="W947" s="103"/>
      <c r="X947" s="99"/>
      <c r="Y947" s="103"/>
      <c r="Z947" s="99"/>
      <c r="AA947" s="103"/>
      <c r="AB947" s="99"/>
      <c r="AC947" s="103"/>
      <c r="AD947" s="121" t="str">
        <f t="shared" si="58"/>
        <v/>
      </c>
      <c r="AE947" s="17"/>
      <c r="AI947" s="26">
        <f>ROWS($AI$7:$AI946)</f>
        <v>940</v>
      </c>
      <c r="AJ947" s="85" t="str">
        <f>IF(OR($T947="",$G947=""),"",MAX($AJ$7:$AN946)+1)</f>
        <v/>
      </c>
      <c r="AK947" s="85" t="str">
        <f>IF(OR(V947="",$G947=""),"",MAX($AJ$7:$AN946,$AJ947:AJ947)+1)</f>
        <v/>
      </c>
      <c r="AL947" s="85" t="str">
        <f>IF(OR(X947="",$G947=""),"",MAX($AJ$7:$AN946,$AJ947:AK947)+1)</f>
        <v/>
      </c>
      <c r="AM947" s="85" t="str">
        <f>IF(OR(Z947="",$G947=""),"",MAX($AJ$7:$AN946,$AJ947:AL947)+1)</f>
        <v/>
      </c>
      <c r="AN947" s="85" t="str">
        <f>IF(OR(AB947="",$G947=""),"",MAX($AJ$7:$AN946,$AJ947:AM947)+1)</f>
        <v/>
      </c>
      <c r="AP947" s="85" t="str">
        <f>IF($G947="","",MAX($AP$7:$AP946)+1)</f>
        <v/>
      </c>
      <c r="AQ947" s="85" t="str">
        <f>IF($G947="","",IF($Q947="","",RANK($Q947,$Q$8:$Q$1000,1)+COUNTIFS($Q$8:$Q947,$Q947)-1))</f>
        <v/>
      </c>
      <c r="AR947" s="85" t="str">
        <f>IF($G947="","",IF($AW947="","",RANK($AW947,$AW$8:$AW$1000,1)+COUNTIFS($AW$8:$AW947,$AW947)-1))</f>
        <v/>
      </c>
      <c r="AS947" s="85" t="str">
        <f>IF($G947="","",IF($AX947="","",RANK($AX947,$AX$8:$AX$1000,1)+COUNTIFS($AX$8:$AX947,$AX947)-1))</f>
        <v/>
      </c>
      <c r="AU947" s="85" t="str">
        <f t="shared" si="59"/>
        <v/>
      </c>
      <c r="AW947" s="209" t="str">
        <f t="shared" ca="1" si="57"/>
        <v/>
      </c>
      <c r="AX947" s="209" t="str">
        <f t="shared" ca="1" si="60"/>
        <v/>
      </c>
    </row>
    <row r="948" spans="1:50">
      <c r="A948" s="20" t="str">
        <f>IF('יעדים משרדיים ותקשובים'!$E$7="","",'יעדים משרדיים ותקשובים'!$E$7)</f>
        <v>משרד ראש הממשלה</v>
      </c>
      <c r="B948" s="20" t="str">
        <f>IF('יעדים משרדיים ותקשובים'!$I$9="","",'יעדים משרדיים ותקשובים'!$I$9)</f>
        <v>pmo</v>
      </c>
      <c r="C948" s="26">
        <f>ROWS($C$7:$C947)</f>
        <v>941</v>
      </c>
      <c r="D948" s="26" t="str">
        <f>IF(E948="","",INDEX('פעילויות המשרד'!$D$8:$D$150,MATCH(E948,'פעילויות המשרד'!$E$8:$E$150,0)))</f>
        <v/>
      </c>
      <c r="E948" s="17"/>
      <c r="F948" s="26" t="str">
        <f>IF(G948="","",COUNTIFS($D$8:$D948,$D948))</f>
        <v/>
      </c>
      <c r="G948" s="344" t="str">
        <f>IF(OR($E948="",$H948=""),"",IFERROR(CONCATENATE($D948,".",COUNTIFS($D$8:$D948,$D948)),"טעות בהזנה"))</f>
        <v/>
      </c>
      <c r="H948" s="99"/>
      <c r="I948" s="275" t="str">
        <f>IF($E948="","",IF($D948="","",INDEX('פעילויות המשרד'!G:G,MATCH($D948,'פעילויות המשרד'!$D:$D,0))))</f>
        <v/>
      </c>
      <c r="J948" s="275" t="str">
        <f>IF($E948="","",IF($D948="","",INDEX('פעילויות המשרד'!H:H,MATCH($D948,'פעילויות המשרד'!$D:$D,0))))</f>
        <v/>
      </c>
      <c r="K948" s="275" t="str">
        <f>IF($E948="","",IF($D948="","",INDEX('פעילויות המשרד'!K:K,MATCH($D948,'פעילויות המשרד'!$D:$D,0))))</f>
        <v/>
      </c>
      <c r="L948" s="275" t="str">
        <f>IF($E948="","",IF($D948="","",INDEX('פעילויות המשרד'!L:L,MATCH($D948,'פעילויות המשרד'!$D:$D,0))))</f>
        <v/>
      </c>
      <c r="M948" s="275" t="str">
        <f>IF($E948="","",IF($D948="","",INDEX('פעילויות המשרד'!X:X,MATCH($D948,'פעילויות המשרד'!$D:$D,0))))</f>
        <v/>
      </c>
      <c r="N948" s="99"/>
      <c r="O948" s="99"/>
      <c r="P948" s="100"/>
      <c r="Q948" s="100"/>
      <c r="R948" s="98"/>
      <c r="S948" s="101"/>
      <c r="T948" s="99"/>
      <c r="U948" s="103"/>
      <c r="V948" s="99"/>
      <c r="W948" s="103"/>
      <c r="X948" s="99"/>
      <c r="Y948" s="103"/>
      <c r="Z948" s="99"/>
      <c r="AA948" s="103"/>
      <c r="AB948" s="99"/>
      <c r="AC948" s="103"/>
      <c r="AD948" s="121" t="str">
        <f t="shared" si="58"/>
        <v/>
      </c>
      <c r="AE948" s="92"/>
      <c r="AI948" s="26">
        <f>ROWS($AI$7:$AI947)</f>
        <v>941</v>
      </c>
      <c r="AJ948" s="85" t="str">
        <f>IF(OR($T948="",$G948=""),"",MAX($AJ$7:$AN947)+1)</f>
        <v/>
      </c>
      <c r="AK948" s="85" t="str">
        <f>IF(OR(V948="",$G948=""),"",MAX($AJ$7:$AN947,$AJ948:AJ948)+1)</f>
        <v/>
      </c>
      <c r="AL948" s="85" t="str">
        <f>IF(OR(X948="",$G948=""),"",MAX($AJ$7:$AN947,$AJ948:AK948)+1)</f>
        <v/>
      </c>
      <c r="AM948" s="85" t="str">
        <f>IF(OR(Z948="",$G948=""),"",MAX($AJ$7:$AN947,$AJ948:AL948)+1)</f>
        <v/>
      </c>
      <c r="AN948" s="85" t="str">
        <f>IF(OR(AB948="",$G948=""),"",MAX($AJ$7:$AN947,$AJ948:AM948)+1)</f>
        <v/>
      </c>
      <c r="AP948" s="85" t="str">
        <f>IF($G948="","",MAX($AP$7:$AP947)+1)</f>
        <v/>
      </c>
      <c r="AQ948" s="85" t="str">
        <f>IF($G948="","",IF($Q948="","",RANK($Q948,$Q$8:$Q$1000,1)+COUNTIFS($Q$8:$Q948,$Q948)-1))</f>
        <v/>
      </c>
      <c r="AR948" s="85" t="str">
        <f>IF($G948="","",IF($AW948="","",RANK($AW948,$AW$8:$AW$1000,1)+COUNTIFS($AW$8:$AW948,$AW948)-1))</f>
        <v/>
      </c>
      <c r="AS948" s="85" t="str">
        <f>IF($G948="","",IF($AX948="","",RANK($AX948,$AX$8:$AX$1000,1)+COUNTIFS($AX$8:$AX948,$AX948)-1))</f>
        <v/>
      </c>
      <c r="AU948" s="85" t="str">
        <f t="shared" si="59"/>
        <v/>
      </c>
      <c r="AW948" s="209" t="str">
        <f ca="1">IF($G948="","",IF($Q948="","",IF(AND($S948&lt;1,$Q948&lt;TODAY()),$Q948,"")))</f>
        <v/>
      </c>
      <c r="AX948" s="209" t="str">
        <f t="shared" ca="1" si="60"/>
        <v/>
      </c>
    </row>
    <row r="949" spans="1:50">
      <c r="A949" s="20" t="str">
        <f>IF('יעדים משרדיים ותקשובים'!$E$7="","",'יעדים משרדיים ותקשובים'!$E$7)</f>
        <v>משרד ראש הממשלה</v>
      </c>
      <c r="B949" s="20" t="str">
        <f>IF('יעדים משרדיים ותקשובים'!$I$9="","",'יעדים משרדיים ותקשובים'!$I$9)</f>
        <v>pmo</v>
      </c>
      <c r="C949" s="26">
        <f>ROWS($C$7:$C948)</f>
        <v>942</v>
      </c>
      <c r="D949" s="26" t="str">
        <f>IF(E949="","",INDEX('פעילויות המשרד'!$D$8:$D$150,MATCH(E949,'פעילויות המשרד'!$E$8:$E$150,0)))</f>
        <v/>
      </c>
      <c r="E949" s="17"/>
      <c r="F949" s="26" t="str">
        <f>IF(G949="","",COUNTIFS($D$8:$D949,$D949))</f>
        <v/>
      </c>
      <c r="G949" s="344" t="str">
        <f>IF(OR($E949="",$H949=""),"",IFERROR(CONCATENATE($D949,".",COUNTIFS($D$8:$D949,$D949)),"טעות בהזנה"))</f>
        <v/>
      </c>
      <c r="H949" s="99"/>
      <c r="I949" s="275" t="str">
        <f>IF($E949="","",IF($D949="","",INDEX('פעילויות המשרד'!G:G,MATCH($D949,'פעילויות המשרד'!$D:$D,0))))</f>
        <v/>
      </c>
      <c r="J949" s="275" t="str">
        <f>IF($E949="","",IF($D949="","",INDEX('פעילויות המשרד'!H:H,MATCH($D949,'פעילויות המשרד'!$D:$D,0))))</f>
        <v/>
      </c>
      <c r="K949" s="275" t="str">
        <f>IF($E949="","",IF($D949="","",INDEX('פעילויות המשרד'!K:K,MATCH($D949,'פעילויות המשרד'!$D:$D,0))))</f>
        <v/>
      </c>
      <c r="L949" s="275" t="str">
        <f>IF($E949="","",IF($D949="","",INDEX('פעילויות המשרד'!L:L,MATCH($D949,'פעילויות המשרד'!$D:$D,0))))</f>
        <v/>
      </c>
      <c r="M949" s="275" t="str">
        <f>IF($E949="","",IF($D949="","",INDEX('פעילויות המשרד'!X:X,MATCH($D949,'פעילויות המשרד'!$D:$D,0))))</f>
        <v/>
      </c>
      <c r="N949" s="99"/>
      <c r="O949" s="99"/>
      <c r="P949" s="100"/>
      <c r="Q949" s="100"/>
      <c r="R949" s="98"/>
      <c r="S949" s="101"/>
      <c r="T949" s="99"/>
      <c r="U949" s="103"/>
      <c r="V949" s="99"/>
      <c r="W949" s="103"/>
      <c r="X949" s="99"/>
      <c r="Y949" s="103"/>
      <c r="Z949" s="99"/>
      <c r="AA949" s="103"/>
      <c r="AB949" s="99"/>
      <c r="AC949" s="103"/>
      <c r="AD949" s="121" t="str">
        <f t="shared" si="58"/>
        <v/>
      </c>
      <c r="AE949" s="92"/>
      <c r="AI949" s="26">
        <f>ROWS($AI$7:$AI948)</f>
        <v>942</v>
      </c>
      <c r="AJ949" s="85" t="str">
        <f>IF(OR($T949="",$G949=""),"",MAX($AJ$7:$AN948)+1)</f>
        <v/>
      </c>
      <c r="AK949" s="85" t="str">
        <f>IF(OR(V949="",$G949=""),"",MAX($AJ$7:$AN948,$AJ949:AJ949)+1)</f>
        <v/>
      </c>
      <c r="AL949" s="85" t="str">
        <f>IF(OR(X949="",$G949=""),"",MAX($AJ$7:$AN948,$AJ949:AK949)+1)</f>
        <v/>
      </c>
      <c r="AM949" s="85" t="str">
        <f>IF(OR(Z949="",$G949=""),"",MAX($AJ$7:$AN948,$AJ949:AL949)+1)</f>
        <v/>
      </c>
      <c r="AN949" s="85" t="str">
        <f>IF(OR(AB949="",$G949=""),"",MAX($AJ$7:$AN948,$AJ949:AM949)+1)</f>
        <v/>
      </c>
      <c r="AP949" s="85" t="str">
        <f>IF($G949="","",MAX($AP$7:$AP948)+1)</f>
        <v/>
      </c>
      <c r="AQ949" s="85" t="str">
        <f>IF($G949="","",IF($Q949="","",RANK($Q949,$Q$8:$Q$1000,1)+COUNTIFS($Q$8:$Q949,$Q949)-1))</f>
        <v/>
      </c>
      <c r="AR949" s="85" t="str">
        <f>IF($G949="","",IF($AW949="","",RANK($AW949,$AW$8:$AW$1000,1)+COUNTIFS($AW$8:$AW949,$AW949)-1))</f>
        <v/>
      </c>
      <c r="AS949" s="85" t="str">
        <f>IF($G949="","",IF($AX949="","",RANK($AX949,$AX$8:$AX$1000,1)+COUNTIFS($AX$8:$AX949,$AX949)-1))</f>
        <v/>
      </c>
      <c r="AU949" s="85" t="str">
        <f t="shared" si="59"/>
        <v/>
      </c>
      <c r="AW949" s="209" t="str">
        <f ca="1">IF($G949="","",IF($Q949="","",IF(AND($S949&lt;1,$Q949&lt;TODAY()),$Q949,"")))</f>
        <v/>
      </c>
      <c r="AX949" s="209" t="str">
        <f t="shared" ca="1" si="60"/>
        <v/>
      </c>
    </row>
    <row r="950" spans="1:50">
      <c r="A950" s="20" t="str">
        <f>IF('יעדים משרדיים ותקשובים'!$E$7="","",'יעדים משרדיים ותקשובים'!$E$7)</f>
        <v>משרד ראש הממשלה</v>
      </c>
      <c r="B950" s="20" t="str">
        <f>IF('יעדים משרדיים ותקשובים'!$I$9="","",'יעדים משרדיים ותקשובים'!$I$9)</f>
        <v>pmo</v>
      </c>
      <c r="C950" s="26">
        <f>ROWS($C$7:$C949)</f>
        <v>943</v>
      </c>
      <c r="D950" s="26" t="str">
        <f>IF(E950="","",INDEX('פעילויות המשרד'!$D$8:$D$150,MATCH(E950,'פעילויות המשרד'!$E$8:$E$150,0)))</f>
        <v/>
      </c>
      <c r="E950" s="17"/>
      <c r="F950" s="26" t="str">
        <f>IF(G950="","",COUNTIFS($D$8:$D950,$D950))</f>
        <v/>
      </c>
      <c r="G950" s="344" t="str">
        <f>IF(OR($E950="",$H950=""),"",IFERROR(CONCATENATE($D950,".",COUNTIFS($D$8:$D950,$D950)),"טעות בהזנה"))</f>
        <v/>
      </c>
      <c r="H950" s="99"/>
      <c r="I950" s="275" t="str">
        <f>IF($E950="","",IF($D950="","",INDEX('פעילויות המשרד'!G:G,MATCH($D950,'פעילויות המשרד'!$D:$D,0))))</f>
        <v/>
      </c>
      <c r="J950" s="275" t="str">
        <f>IF($E950="","",IF($D950="","",INDEX('פעילויות המשרד'!H:H,MATCH($D950,'פעילויות המשרד'!$D:$D,0))))</f>
        <v/>
      </c>
      <c r="K950" s="275" t="str">
        <f>IF($E950="","",IF($D950="","",INDEX('פעילויות המשרד'!K:K,MATCH($D950,'פעילויות המשרד'!$D:$D,0))))</f>
        <v/>
      </c>
      <c r="L950" s="275" t="str">
        <f>IF($E950="","",IF($D950="","",INDEX('פעילויות המשרד'!L:L,MATCH($D950,'פעילויות המשרד'!$D:$D,0))))</f>
        <v/>
      </c>
      <c r="M950" s="275" t="str">
        <f>IF($E950="","",IF($D950="","",INDEX('פעילויות המשרד'!X:X,MATCH($D950,'פעילויות המשרד'!$D:$D,0))))</f>
        <v/>
      </c>
      <c r="N950" s="99"/>
      <c r="O950" s="99"/>
      <c r="P950" s="100"/>
      <c r="Q950" s="100"/>
      <c r="R950" s="98"/>
      <c r="S950" s="101"/>
      <c r="T950" s="99"/>
      <c r="U950" s="103"/>
      <c r="V950" s="99"/>
      <c r="W950" s="103"/>
      <c r="X950" s="99"/>
      <c r="Y950" s="103"/>
      <c r="Z950" s="99"/>
      <c r="AA950" s="103"/>
      <c r="AB950" s="99"/>
      <c r="AC950" s="103"/>
      <c r="AD950" s="121" t="str">
        <f t="shared" si="58"/>
        <v/>
      </c>
      <c r="AE950" s="92"/>
      <c r="AI950" s="26">
        <f>ROWS($AI$7:$AI949)</f>
        <v>943</v>
      </c>
      <c r="AJ950" s="85" t="str">
        <f>IF(OR($T950="",$G950=""),"",MAX($AJ$7:$AN949)+1)</f>
        <v/>
      </c>
      <c r="AK950" s="85" t="str">
        <f>IF(OR(V950="",$G950=""),"",MAX($AJ$7:$AN949,$AJ950:AJ950)+1)</f>
        <v/>
      </c>
      <c r="AL950" s="85" t="str">
        <f>IF(OR(X950="",$G950=""),"",MAX($AJ$7:$AN949,$AJ950:AK950)+1)</f>
        <v/>
      </c>
      <c r="AM950" s="85" t="str">
        <f>IF(OR(Z950="",$G950=""),"",MAX($AJ$7:$AN949,$AJ950:AL950)+1)</f>
        <v/>
      </c>
      <c r="AN950" s="85" t="str">
        <f>IF(OR(AB950="",$G950=""),"",MAX($AJ$7:$AN949,$AJ950:AM950)+1)</f>
        <v/>
      </c>
      <c r="AP950" s="85" t="str">
        <f>IF($G950="","",MAX($AP$7:$AP949)+1)</f>
        <v/>
      </c>
      <c r="AQ950" s="85" t="str">
        <f>IF($G950="","",IF($Q950="","",RANK($Q950,$Q$8:$Q$1000,1)+COUNTIFS($Q$8:$Q950,$Q950)-1))</f>
        <v/>
      </c>
      <c r="AR950" s="85" t="str">
        <f>IF($G950="","",IF($AW950="","",RANK($AW950,$AW$8:$AW$1000,1)+COUNTIFS($AW$8:$AW950,$AW950)-1))</f>
        <v/>
      </c>
      <c r="AS950" s="85" t="str">
        <f>IF($G950="","",IF($AX950="","",RANK($AX950,$AX$8:$AX$1000,1)+COUNTIFS($AX$8:$AX950,$AX950)-1))</f>
        <v/>
      </c>
      <c r="AU950" s="85" t="str">
        <f t="shared" si="59"/>
        <v/>
      </c>
      <c r="AW950" s="209" t="str">
        <f ca="1">IF($G950="","",IF($Q950="","",IF(AND($S950&lt;1,$Q950&lt;TODAY()),$Q950,"")))</f>
        <v/>
      </c>
      <c r="AX950" s="209" t="str">
        <f t="shared" ca="1" si="60"/>
        <v/>
      </c>
    </row>
    <row r="951" spans="1:50">
      <c r="A951" s="20" t="str">
        <f>IF('יעדים משרדיים ותקשובים'!$E$7="","",'יעדים משרדיים ותקשובים'!$E$7)</f>
        <v>משרד ראש הממשלה</v>
      </c>
      <c r="B951" s="20" t="str">
        <f>IF('יעדים משרדיים ותקשובים'!$I$9="","",'יעדים משרדיים ותקשובים'!$I$9)</f>
        <v>pmo</v>
      </c>
      <c r="C951" s="26">
        <f>ROWS($C$7:$C950)</f>
        <v>944</v>
      </c>
      <c r="D951" s="26" t="str">
        <f>IF(E951="","",INDEX('פעילויות המשרד'!$D$8:$D$150,MATCH(E951,'פעילויות המשרד'!$E$8:$E$150,0)))</f>
        <v/>
      </c>
      <c r="E951" s="17"/>
      <c r="F951" s="26" t="str">
        <f>IF(G951="","",COUNTIFS($D$8:$D951,$D951))</f>
        <v/>
      </c>
      <c r="G951" s="344" t="str">
        <f>IF(OR($E951="",$H951=""),"",IFERROR(CONCATENATE($D951,".",COUNTIFS($D$8:$D951,$D951)),"טעות בהזנה"))</f>
        <v/>
      </c>
      <c r="H951" s="99"/>
      <c r="I951" s="275" t="str">
        <f>IF($E951="","",IF($D951="","",INDEX('פעילויות המשרד'!G:G,MATCH($D951,'פעילויות המשרד'!$D:$D,0))))</f>
        <v/>
      </c>
      <c r="J951" s="275" t="str">
        <f>IF($E951="","",IF($D951="","",INDEX('פעילויות המשרד'!H:H,MATCH($D951,'פעילויות המשרד'!$D:$D,0))))</f>
        <v/>
      </c>
      <c r="K951" s="275" t="str">
        <f>IF($E951="","",IF($D951="","",INDEX('פעילויות המשרד'!K:K,MATCH($D951,'פעילויות המשרד'!$D:$D,0))))</f>
        <v/>
      </c>
      <c r="L951" s="275" t="str">
        <f>IF($E951="","",IF($D951="","",INDEX('פעילויות המשרד'!L:L,MATCH($D951,'פעילויות המשרד'!$D:$D,0))))</f>
        <v/>
      </c>
      <c r="M951" s="275" t="str">
        <f>IF($E951="","",IF($D951="","",INDEX('פעילויות המשרד'!X:X,MATCH($D951,'פעילויות המשרד'!$D:$D,0))))</f>
        <v/>
      </c>
      <c r="N951" s="102"/>
      <c r="O951" s="102"/>
      <c r="P951" s="100"/>
      <c r="Q951" s="100"/>
      <c r="R951" s="98"/>
      <c r="S951" s="101"/>
      <c r="T951" s="99"/>
      <c r="U951" s="103"/>
      <c r="V951" s="99"/>
      <c r="W951" s="103"/>
      <c r="X951" s="99"/>
      <c r="Y951" s="103"/>
      <c r="Z951" s="99"/>
      <c r="AA951" s="103"/>
      <c r="AB951" s="99"/>
      <c r="AC951" s="103"/>
      <c r="AD951" s="121" t="str">
        <f t="shared" si="58"/>
        <v/>
      </c>
      <c r="AE951" s="17"/>
      <c r="AI951" s="26">
        <f>ROWS($AI$7:$AI950)</f>
        <v>944</v>
      </c>
      <c r="AJ951" s="85" t="str">
        <f>IF(OR($T951="",$G951=""),"",MAX($AJ$7:$AN950)+1)</f>
        <v/>
      </c>
      <c r="AK951" s="85" t="str">
        <f>IF(OR(V951="",$G951=""),"",MAX($AJ$7:$AN950,$AJ951:AJ951)+1)</f>
        <v/>
      </c>
      <c r="AL951" s="85" t="str">
        <f>IF(OR(X951="",$G951=""),"",MAX($AJ$7:$AN950,$AJ951:AK951)+1)</f>
        <v/>
      </c>
      <c r="AM951" s="85" t="str">
        <f>IF(OR(Z951="",$G951=""),"",MAX($AJ$7:$AN950,$AJ951:AL951)+1)</f>
        <v/>
      </c>
      <c r="AN951" s="85" t="str">
        <f>IF(OR(AB951="",$G951=""),"",MAX($AJ$7:$AN950,$AJ951:AM951)+1)</f>
        <v/>
      </c>
      <c r="AP951" s="85" t="str">
        <f>IF($G951="","",MAX($AP$7:$AP950)+1)</f>
        <v/>
      </c>
      <c r="AQ951" s="85" t="str">
        <f>IF($G951="","",IF($Q951="","",RANK($Q951,$Q$8:$Q$1000,1)+COUNTIFS($Q$8:$Q951,$Q951)-1))</f>
        <v/>
      </c>
      <c r="AR951" s="85" t="str">
        <f>IF($G951="","",IF($AW951="","",RANK($AW951,$AW$8:$AW$1000,1)+COUNTIFS($AW$8:$AW951,$AW951)-1))</f>
        <v/>
      </c>
      <c r="AS951" s="85" t="str">
        <f>IF($G951="","",IF($AX951="","",RANK($AX951,$AX$8:$AX$1000,1)+COUNTIFS($AX$8:$AX951,$AX951)-1))</f>
        <v/>
      </c>
      <c r="AU951" s="85" t="str">
        <f t="shared" si="59"/>
        <v/>
      </c>
      <c r="AW951" s="209" t="str">
        <f ca="1">IF($G951="","",IF($Q951="","",IF(AND($S951&lt;1,$Q951&lt;TODAY()),$Q951,"")))</f>
        <v/>
      </c>
      <c r="AX951" s="209" t="str">
        <f t="shared" ca="1" si="60"/>
        <v/>
      </c>
    </row>
    <row r="952" spans="1:50">
      <c r="A952" s="20" t="str">
        <f>IF('יעדים משרדיים ותקשובים'!$E$7="","",'יעדים משרדיים ותקשובים'!$E$7)</f>
        <v>משרד ראש הממשלה</v>
      </c>
      <c r="B952" s="20" t="str">
        <f>IF('יעדים משרדיים ותקשובים'!$I$9="","",'יעדים משרדיים ותקשובים'!$I$9)</f>
        <v>pmo</v>
      </c>
      <c r="C952" s="26">
        <f>ROWS($C$7:$C951)</f>
        <v>945</v>
      </c>
      <c r="D952" s="26" t="str">
        <f>IF(E952="","",INDEX('פעילויות המשרד'!$D$8:$D$150,MATCH(E952,'פעילויות המשרד'!$E$8:$E$150,0)))</f>
        <v/>
      </c>
      <c r="E952" s="17"/>
      <c r="F952" s="26" t="str">
        <f>IF(G952="","",COUNTIFS($D$8:$D952,$D952))</f>
        <v/>
      </c>
      <c r="G952" s="344" t="str">
        <f>IF(OR($E952="",$H952=""),"",IFERROR(CONCATENATE($D952,".",COUNTIFS($D$8:$D952,$D952)),"טעות בהזנה"))</f>
        <v/>
      </c>
      <c r="H952" s="99"/>
      <c r="I952" s="275" t="str">
        <f>IF($E952="","",IF($D952="","",INDEX('פעילויות המשרד'!G:G,MATCH($D952,'פעילויות המשרד'!$D:$D,0))))</f>
        <v/>
      </c>
      <c r="J952" s="275" t="str">
        <f>IF($E952="","",IF($D952="","",INDEX('פעילויות המשרד'!H:H,MATCH($D952,'פעילויות המשרד'!$D:$D,0))))</f>
        <v/>
      </c>
      <c r="K952" s="275" t="str">
        <f>IF($E952="","",IF($D952="","",INDEX('פעילויות המשרד'!K:K,MATCH($D952,'פעילויות המשרד'!$D:$D,0))))</f>
        <v/>
      </c>
      <c r="L952" s="275" t="str">
        <f>IF($E952="","",IF($D952="","",INDEX('פעילויות המשרד'!L:L,MATCH($D952,'פעילויות המשרד'!$D:$D,0))))</f>
        <v/>
      </c>
      <c r="M952" s="275" t="str">
        <f>IF($E952="","",IF($D952="","",INDEX('פעילויות המשרד'!X:X,MATCH($D952,'פעילויות המשרד'!$D:$D,0))))</f>
        <v/>
      </c>
      <c r="N952" s="102"/>
      <c r="O952" s="102"/>
      <c r="P952" s="100"/>
      <c r="Q952" s="100"/>
      <c r="R952" s="98"/>
      <c r="S952" s="101"/>
      <c r="T952" s="99"/>
      <c r="U952" s="103"/>
      <c r="V952" s="99"/>
      <c r="W952" s="103"/>
      <c r="X952" s="99"/>
      <c r="Y952" s="103"/>
      <c r="Z952" s="99"/>
      <c r="AA952" s="103"/>
      <c r="AB952" s="99"/>
      <c r="AC952" s="103"/>
      <c r="AD952" s="121" t="str">
        <f t="shared" si="58"/>
        <v/>
      </c>
      <c r="AE952" s="17"/>
      <c r="AI952" s="26">
        <f>ROWS($AI$7:$AI951)</f>
        <v>945</v>
      </c>
      <c r="AJ952" s="85" t="str">
        <f>IF(OR($T952="",$G952=""),"",MAX($AJ$7:$AN951)+1)</f>
        <v/>
      </c>
      <c r="AK952" s="85" t="str">
        <f>IF(OR(V952="",$G952=""),"",MAX($AJ$7:$AN951,$AJ952:AJ952)+1)</f>
        <v/>
      </c>
      <c r="AL952" s="85" t="str">
        <f>IF(OR(X952="",$G952=""),"",MAX($AJ$7:$AN951,$AJ952:AK952)+1)</f>
        <v/>
      </c>
      <c r="AM952" s="85" t="str">
        <f>IF(OR(Z952="",$G952=""),"",MAX($AJ$7:$AN951,$AJ952:AL952)+1)</f>
        <v/>
      </c>
      <c r="AN952" s="85" t="str">
        <f>IF(OR(AB952="",$G952=""),"",MAX($AJ$7:$AN951,$AJ952:AM952)+1)</f>
        <v/>
      </c>
      <c r="AP952" s="85" t="str">
        <f>IF($G952="","",MAX($AP$7:$AP951)+1)</f>
        <v/>
      </c>
      <c r="AQ952" s="85" t="str">
        <f>IF($G952="","",IF($Q952="","",RANK($Q952,$Q$8:$Q$1000,1)+COUNTIFS($Q$8:$Q952,$Q952)-1))</f>
        <v/>
      </c>
      <c r="AR952" s="85" t="str">
        <f>IF($G952="","",IF($AW952="","",RANK($AW952,$AW$8:$AW$1000,1)+COUNTIFS($AW$8:$AW952,$AW952)-1))</f>
        <v/>
      </c>
      <c r="AS952" s="85" t="str">
        <f>IF($G952="","",IF($AX952="","",RANK($AX952,$AX$8:$AX$1000,1)+COUNTIFS($AX$8:$AX952,$AX952)-1))</f>
        <v/>
      </c>
      <c r="AU952" s="85" t="str">
        <f t="shared" si="59"/>
        <v/>
      </c>
      <c r="AW952" s="209" t="str">
        <f ca="1">IF($G952="","",IF($Q952="","",IF(AND($S952&lt;1,$Q952&lt;TODAY()),$Q952,"")))</f>
        <v/>
      </c>
      <c r="AX952" s="209" t="str">
        <f t="shared" ca="1" si="60"/>
        <v/>
      </c>
    </row>
    <row r="953" spans="1:50">
      <c r="A953" s="20" t="str">
        <f>IF('יעדים משרדיים ותקשובים'!$E$7="","",'יעדים משרדיים ותקשובים'!$E$7)</f>
        <v>משרד ראש הממשלה</v>
      </c>
      <c r="B953" s="20" t="str">
        <f>IF('יעדים משרדיים ותקשובים'!$I$9="","",'יעדים משרדיים ותקשובים'!$I$9)</f>
        <v>pmo</v>
      </c>
      <c r="C953" s="26">
        <f>ROWS($C$7:$C952)</f>
        <v>946</v>
      </c>
      <c r="D953" s="26" t="str">
        <f>IF(E953="","",INDEX('פעילויות המשרד'!$D$8:$D$150,MATCH(E953,'פעילויות המשרד'!$E$8:$E$150,0)))</f>
        <v/>
      </c>
      <c r="E953" s="17"/>
      <c r="F953" s="26" t="str">
        <f>IF(G953="","",COUNTIFS($D$8:$D953,$D953))</f>
        <v/>
      </c>
      <c r="G953" s="344" t="str">
        <f>IF(OR($E953="",$H953=""),"",IFERROR(CONCATENATE($D953,".",COUNTIFS($D$8:$D953,$D953)),"טעות בהזנה"))</f>
        <v/>
      </c>
      <c r="H953" s="99"/>
      <c r="I953" s="275" t="str">
        <f>IF($E953="","",IF($D953="","",INDEX('פעילויות המשרד'!G:G,MATCH($D953,'פעילויות המשרד'!$D:$D,0))))</f>
        <v/>
      </c>
      <c r="J953" s="275" t="str">
        <f>IF($E953="","",IF($D953="","",INDEX('פעילויות המשרד'!H:H,MATCH($D953,'פעילויות המשרד'!$D:$D,0))))</f>
        <v/>
      </c>
      <c r="K953" s="275" t="str">
        <f>IF($E953="","",IF($D953="","",INDEX('פעילויות המשרד'!K:K,MATCH($D953,'פעילויות המשרד'!$D:$D,0))))</f>
        <v/>
      </c>
      <c r="L953" s="275" t="str">
        <f>IF($E953="","",IF($D953="","",INDEX('פעילויות המשרד'!L:L,MATCH($D953,'פעילויות המשרד'!$D:$D,0))))</f>
        <v/>
      </c>
      <c r="M953" s="275" t="str">
        <f>IF($E953="","",IF($D953="","",INDEX('פעילויות המשרד'!X:X,MATCH($D953,'פעילויות המשרד'!$D:$D,0))))</f>
        <v/>
      </c>
      <c r="N953" s="102"/>
      <c r="O953" s="102"/>
      <c r="P953" s="100"/>
      <c r="Q953" s="100"/>
      <c r="R953" s="98"/>
      <c r="S953" s="101"/>
      <c r="T953" s="99"/>
      <c r="U953" s="103"/>
      <c r="V953" s="99"/>
      <c r="W953" s="103"/>
      <c r="X953" s="99"/>
      <c r="Y953" s="103"/>
      <c r="Z953" s="99"/>
      <c r="AA953" s="103"/>
      <c r="AB953" s="99"/>
      <c r="AC953" s="103"/>
      <c r="AD953" s="121" t="str">
        <f t="shared" si="58"/>
        <v/>
      </c>
      <c r="AE953" s="17"/>
      <c r="AI953" s="26">
        <f>ROWS($AI$7:$AI952)</f>
        <v>946</v>
      </c>
      <c r="AJ953" s="85" t="str">
        <f>IF(OR($T953="",$G953=""),"",MAX($AJ$7:$AN952)+1)</f>
        <v/>
      </c>
      <c r="AK953" s="85" t="str">
        <f>IF(OR(V953="",$G953=""),"",MAX($AJ$7:$AN952,$AJ953:AJ953)+1)</f>
        <v/>
      </c>
      <c r="AL953" s="85" t="str">
        <f>IF(OR(X953="",$G953=""),"",MAX($AJ$7:$AN952,$AJ953:AK953)+1)</f>
        <v/>
      </c>
      <c r="AM953" s="85" t="str">
        <f>IF(OR(Z953="",$G953=""),"",MAX($AJ$7:$AN952,$AJ953:AL953)+1)</f>
        <v/>
      </c>
      <c r="AN953" s="85" t="str">
        <f>IF(OR(AB953="",$G953=""),"",MAX($AJ$7:$AN952,$AJ953:AM953)+1)</f>
        <v/>
      </c>
      <c r="AP953" s="85" t="str">
        <f>IF($G953="","",MAX($AP$7:$AP952)+1)</f>
        <v/>
      </c>
      <c r="AQ953" s="85" t="str">
        <f>IF($G953="","",IF($Q953="","",RANK($Q953,$Q$8:$Q$1000,1)+COUNTIFS($Q$8:$Q953,$Q953)-1))</f>
        <v/>
      </c>
      <c r="AR953" s="85" t="str">
        <f>IF($G953="","",IF($AW953="","",RANK($AW953,$AW$8:$AW$1000,1)+COUNTIFS($AW$8:$AW953,$AW953)-1))</f>
        <v/>
      </c>
      <c r="AS953" s="85" t="str">
        <f>IF($G953="","",IF($AX953="","",RANK($AX953,$AX$8:$AX$1000,1)+COUNTIFS($AX$8:$AX953,$AX953)-1))</f>
        <v/>
      </c>
      <c r="AU953" s="85" t="str">
        <f t="shared" si="59"/>
        <v/>
      </c>
      <c r="AW953" s="209" t="str">
        <f t="shared" ca="1" si="57"/>
        <v/>
      </c>
      <c r="AX953" s="209" t="str">
        <f t="shared" ca="1" si="60"/>
        <v/>
      </c>
    </row>
    <row r="954" spans="1:50">
      <c r="A954" s="20" t="str">
        <f>IF('יעדים משרדיים ותקשובים'!$E$7="","",'יעדים משרדיים ותקשובים'!$E$7)</f>
        <v>משרד ראש הממשלה</v>
      </c>
      <c r="B954" s="20" t="str">
        <f>IF('יעדים משרדיים ותקשובים'!$I$9="","",'יעדים משרדיים ותקשובים'!$I$9)</f>
        <v>pmo</v>
      </c>
      <c r="C954" s="26">
        <f>ROWS($C$7:$C953)</f>
        <v>947</v>
      </c>
      <c r="D954" s="26" t="str">
        <f>IF(E954="","",INDEX('פעילויות המשרד'!$D$8:$D$150,MATCH(E954,'פעילויות המשרד'!$E$8:$E$150,0)))</f>
        <v/>
      </c>
      <c r="E954" s="17"/>
      <c r="F954" s="26" t="str">
        <f>IF(G954="","",COUNTIFS($D$8:$D954,$D954))</f>
        <v/>
      </c>
      <c r="G954" s="344" t="str">
        <f>IF(OR($E954="",$H954=""),"",IFERROR(CONCATENATE($D954,".",COUNTIFS($D$8:$D954,$D954)),"טעות בהזנה"))</f>
        <v/>
      </c>
      <c r="H954" s="99"/>
      <c r="I954" s="275" t="str">
        <f>IF($E954="","",IF($D954="","",INDEX('פעילויות המשרד'!G:G,MATCH($D954,'פעילויות המשרד'!$D:$D,0))))</f>
        <v/>
      </c>
      <c r="J954" s="275" t="str">
        <f>IF($E954="","",IF($D954="","",INDEX('פעילויות המשרד'!H:H,MATCH($D954,'פעילויות המשרד'!$D:$D,0))))</f>
        <v/>
      </c>
      <c r="K954" s="275" t="str">
        <f>IF($E954="","",IF($D954="","",INDEX('פעילויות המשרד'!K:K,MATCH($D954,'פעילויות המשרד'!$D:$D,0))))</f>
        <v/>
      </c>
      <c r="L954" s="275" t="str">
        <f>IF($E954="","",IF($D954="","",INDEX('פעילויות המשרד'!L:L,MATCH($D954,'פעילויות המשרד'!$D:$D,0))))</f>
        <v/>
      </c>
      <c r="M954" s="275" t="str">
        <f>IF($E954="","",IF($D954="","",INDEX('פעילויות המשרד'!X:X,MATCH($D954,'פעילויות המשרד'!$D:$D,0))))</f>
        <v/>
      </c>
      <c r="N954" s="102"/>
      <c r="O954" s="102"/>
      <c r="P954" s="100"/>
      <c r="Q954" s="100"/>
      <c r="R954" s="98"/>
      <c r="S954" s="101"/>
      <c r="T954" s="99"/>
      <c r="U954" s="103"/>
      <c r="V954" s="99"/>
      <c r="W954" s="103"/>
      <c r="X954" s="99"/>
      <c r="Y954" s="103"/>
      <c r="Z954" s="99"/>
      <c r="AA954" s="103"/>
      <c r="AB954" s="99"/>
      <c r="AC954" s="103"/>
      <c r="AD954" s="121" t="str">
        <f t="shared" si="58"/>
        <v/>
      </c>
      <c r="AE954" s="17"/>
      <c r="AI954" s="26">
        <f>ROWS($AI$7:$AI953)</f>
        <v>947</v>
      </c>
      <c r="AJ954" s="85" t="str">
        <f>IF(OR($T954="",$G954=""),"",MAX($AJ$7:$AN953)+1)</f>
        <v/>
      </c>
      <c r="AK954" s="85" t="str">
        <f>IF(OR(V954="",$G954=""),"",MAX($AJ$7:$AN953,$AJ954:AJ954)+1)</f>
        <v/>
      </c>
      <c r="AL954" s="85" t="str">
        <f>IF(OR(X954="",$G954=""),"",MAX($AJ$7:$AN953,$AJ954:AK954)+1)</f>
        <v/>
      </c>
      <c r="AM954" s="85" t="str">
        <f>IF(OR(Z954="",$G954=""),"",MAX($AJ$7:$AN953,$AJ954:AL954)+1)</f>
        <v/>
      </c>
      <c r="AN954" s="85" t="str">
        <f>IF(OR(AB954="",$G954=""),"",MAX($AJ$7:$AN953,$AJ954:AM954)+1)</f>
        <v/>
      </c>
      <c r="AP954" s="85" t="str">
        <f>IF($G954="","",MAX($AP$7:$AP953)+1)</f>
        <v/>
      </c>
      <c r="AQ954" s="85" t="str">
        <f>IF($G954="","",IF($Q954="","",RANK($Q954,$Q$8:$Q$1000,1)+COUNTIFS($Q$8:$Q954,$Q954)-1))</f>
        <v/>
      </c>
      <c r="AR954" s="85" t="str">
        <f>IF($G954="","",IF($AW954="","",RANK($AW954,$AW$8:$AW$1000,1)+COUNTIFS($AW$8:$AW954,$AW954)-1))</f>
        <v/>
      </c>
      <c r="AS954" s="85" t="str">
        <f>IF($G954="","",IF($AX954="","",RANK($AX954,$AX$8:$AX$1000,1)+COUNTIFS($AX$8:$AX954,$AX954)-1))</f>
        <v/>
      </c>
      <c r="AU954" s="85" t="str">
        <f t="shared" si="59"/>
        <v/>
      </c>
      <c r="AW954" s="209" t="str">
        <f t="shared" ca="1" si="57"/>
        <v/>
      </c>
      <c r="AX954" s="209" t="str">
        <f t="shared" ca="1" si="60"/>
        <v/>
      </c>
    </row>
    <row r="955" spans="1:50">
      <c r="A955" s="20" t="str">
        <f>IF('יעדים משרדיים ותקשובים'!$E$7="","",'יעדים משרדיים ותקשובים'!$E$7)</f>
        <v>משרד ראש הממשלה</v>
      </c>
      <c r="B955" s="20" t="str">
        <f>IF('יעדים משרדיים ותקשובים'!$I$9="","",'יעדים משרדיים ותקשובים'!$I$9)</f>
        <v>pmo</v>
      </c>
      <c r="C955" s="26">
        <f>ROWS($C$7:$C954)</f>
        <v>948</v>
      </c>
      <c r="D955" s="26" t="str">
        <f>IF(E955="","",INDEX('פעילויות המשרד'!$D$8:$D$150,MATCH(E955,'פעילויות המשרד'!$E$8:$E$150,0)))</f>
        <v/>
      </c>
      <c r="E955" s="17"/>
      <c r="F955" s="26" t="str">
        <f>IF(G955="","",COUNTIFS($D$8:$D955,$D955))</f>
        <v/>
      </c>
      <c r="G955" s="344" t="str">
        <f>IF(OR($E955="",$H955=""),"",IFERROR(CONCATENATE($D955,".",COUNTIFS($D$8:$D955,$D955)),"טעות בהזנה"))</f>
        <v/>
      </c>
      <c r="H955" s="99"/>
      <c r="I955" s="275" t="str">
        <f>IF($E955="","",IF($D955="","",INDEX('פעילויות המשרד'!G:G,MATCH($D955,'פעילויות המשרד'!$D:$D,0))))</f>
        <v/>
      </c>
      <c r="J955" s="275" t="str">
        <f>IF($E955="","",IF($D955="","",INDEX('פעילויות המשרד'!H:H,MATCH($D955,'פעילויות המשרד'!$D:$D,0))))</f>
        <v/>
      </c>
      <c r="K955" s="275" t="str">
        <f>IF($E955="","",IF($D955="","",INDEX('פעילויות המשרד'!K:K,MATCH($D955,'פעילויות המשרד'!$D:$D,0))))</f>
        <v/>
      </c>
      <c r="L955" s="275" t="str">
        <f>IF($E955="","",IF($D955="","",INDEX('פעילויות המשרד'!L:L,MATCH($D955,'פעילויות המשרד'!$D:$D,0))))</f>
        <v/>
      </c>
      <c r="M955" s="275" t="str">
        <f>IF($E955="","",IF($D955="","",INDEX('פעילויות המשרד'!X:X,MATCH($D955,'פעילויות המשרד'!$D:$D,0))))</f>
        <v/>
      </c>
      <c r="N955" s="102"/>
      <c r="O955" s="102"/>
      <c r="P955" s="100"/>
      <c r="Q955" s="100"/>
      <c r="R955" s="98"/>
      <c r="S955" s="101"/>
      <c r="T955" s="99"/>
      <c r="U955" s="103"/>
      <c r="V955" s="99"/>
      <c r="W955" s="103"/>
      <c r="X955" s="99"/>
      <c r="Y955" s="103"/>
      <c r="Z955" s="99"/>
      <c r="AA955" s="103"/>
      <c r="AB955" s="99"/>
      <c r="AC955" s="103"/>
      <c r="AD955" s="121" t="str">
        <f t="shared" si="58"/>
        <v/>
      </c>
      <c r="AE955" s="17"/>
      <c r="AI955" s="26">
        <f>ROWS($AI$7:$AI954)</f>
        <v>948</v>
      </c>
      <c r="AJ955" s="85" t="str">
        <f>IF(OR($T955="",$G955=""),"",MAX($AJ$7:$AN954)+1)</f>
        <v/>
      </c>
      <c r="AK955" s="85" t="str">
        <f>IF(OR(V955="",$G955=""),"",MAX($AJ$7:$AN954,$AJ955:AJ955)+1)</f>
        <v/>
      </c>
      <c r="AL955" s="85" t="str">
        <f>IF(OR(X955="",$G955=""),"",MAX($AJ$7:$AN954,$AJ955:AK955)+1)</f>
        <v/>
      </c>
      <c r="AM955" s="85" t="str">
        <f>IF(OR(Z955="",$G955=""),"",MAX($AJ$7:$AN954,$AJ955:AL955)+1)</f>
        <v/>
      </c>
      <c r="AN955" s="85" t="str">
        <f>IF(OR(AB955="",$G955=""),"",MAX($AJ$7:$AN954,$AJ955:AM955)+1)</f>
        <v/>
      </c>
      <c r="AP955" s="85" t="str">
        <f>IF($G955="","",MAX($AP$7:$AP954)+1)</f>
        <v/>
      </c>
      <c r="AQ955" s="85" t="str">
        <f>IF($G955="","",IF($Q955="","",RANK($Q955,$Q$8:$Q$1000,1)+COUNTIFS($Q$8:$Q955,$Q955)-1))</f>
        <v/>
      </c>
      <c r="AR955" s="85" t="str">
        <f>IF($G955="","",IF($AW955="","",RANK($AW955,$AW$8:$AW$1000,1)+COUNTIFS($AW$8:$AW955,$AW955)-1))</f>
        <v/>
      </c>
      <c r="AS955" s="85" t="str">
        <f>IF($G955="","",IF($AX955="","",RANK($AX955,$AX$8:$AX$1000,1)+COUNTIFS($AX$8:$AX955,$AX955)-1))</f>
        <v/>
      </c>
      <c r="AU955" s="85" t="str">
        <f t="shared" si="59"/>
        <v/>
      </c>
      <c r="AW955" s="209" t="str">
        <f t="shared" ca="1" si="57"/>
        <v/>
      </c>
      <c r="AX955" s="209" t="str">
        <f t="shared" ca="1" si="60"/>
        <v/>
      </c>
    </row>
    <row r="956" spans="1:50">
      <c r="A956" s="20" t="str">
        <f>IF('יעדים משרדיים ותקשובים'!$E$7="","",'יעדים משרדיים ותקשובים'!$E$7)</f>
        <v>משרד ראש הממשלה</v>
      </c>
      <c r="B956" s="20" t="str">
        <f>IF('יעדים משרדיים ותקשובים'!$I$9="","",'יעדים משרדיים ותקשובים'!$I$9)</f>
        <v>pmo</v>
      </c>
      <c r="C956" s="26">
        <f>ROWS($C$7:$C955)</f>
        <v>949</v>
      </c>
      <c r="D956" s="26" t="str">
        <f>IF(E956="","",INDEX('פעילויות המשרד'!$D$8:$D$150,MATCH(E956,'פעילויות המשרד'!$E$8:$E$150,0)))</f>
        <v/>
      </c>
      <c r="E956" s="17"/>
      <c r="F956" s="26" t="str">
        <f>IF(G956="","",COUNTIFS($D$8:$D956,$D956))</f>
        <v/>
      </c>
      <c r="G956" s="344" t="str">
        <f>IF(OR($E956="",$H956=""),"",IFERROR(CONCATENATE($D956,".",COUNTIFS($D$8:$D956,$D956)),"טעות בהזנה"))</f>
        <v/>
      </c>
      <c r="H956" s="99"/>
      <c r="I956" s="275" t="str">
        <f>IF($E956="","",IF($D956="","",INDEX('פעילויות המשרד'!G:G,MATCH($D956,'פעילויות המשרד'!$D:$D,0))))</f>
        <v/>
      </c>
      <c r="J956" s="275" t="str">
        <f>IF($E956="","",IF($D956="","",INDEX('פעילויות המשרד'!H:H,MATCH($D956,'פעילויות המשרד'!$D:$D,0))))</f>
        <v/>
      </c>
      <c r="K956" s="275" t="str">
        <f>IF($E956="","",IF($D956="","",INDEX('פעילויות המשרד'!K:K,MATCH($D956,'פעילויות המשרד'!$D:$D,0))))</f>
        <v/>
      </c>
      <c r="L956" s="275" t="str">
        <f>IF($E956="","",IF($D956="","",INDEX('פעילויות המשרד'!L:L,MATCH($D956,'פעילויות המשרד'!$D:$D,0))))</f>
        <v/>
      </c>
      <c r="M956" s="275" t="str">
        <f>IF($E956="","",IF($D956="","",INDEX('פעילויות המשרד'!X:X,MATCH($D956,'פעילויות המשרד'!$D:$D,0))))</f>
        <v/>
      </c>
      <c r="N956" s="102"/>
      <c r="O956" s="102"/>
      <c r="P956" s="100"/>
      <c r="Q956" s="100"/>
      <c r="R956" s="98"/>
      <c r="S956" s="101"/>
      <c r="T956" s="99"/>
      <c r="U956" s="103"/>
      <c r="V956" s="99"/>
      <c r="W956" s="103"/>
      <c r="X956" s="99"/>
      <c r="Y956" s="103"/>
      <c r="Z956" s="99"/>
      <c r="AA956" s="103"/>
      <c r="AB956" s="99"/>
      <c r="AC956" s="103"/>
      <c r="AD956" s="121" t="str">
        <f t="shared" si="58"/>
        <v/>
      </c>
      <c r="AE956" s="17"/>
      <c r="AI956" s="26">
        <f>ROWS($AI$7:$AI955)</f>
        <v>949</v>
      </c>
      <c r="AJ956" s="85" t="str">
        <f>IF(OR($T956="",$G956=""),"",MAX($AJ$7:$AN955)+1)</f>
        <v/>
      </c>
      <c r="AK956" s="85" t="str">
        <f>IF(OR(V956="",$G956=""),"",MAX($AJ$7:$AN955,$AJ956:AJ956)+1)</f>
        <v/>
      </c>
      <c r="AL956" s="85" t="str">
        <f>IF(OR(X956="",$G956=""),"",MAX($AJ$7:$AN955,$AJ956:AK956)+1)</f>
        <v/>
      </c>
      <c r="AM956" s="85" t="str">
        <f>IF(OR(Z956="",$G956=""),"",MAX($AJ$7:$AN955,$AJ956:AL956)+1)</f>
        <v/>
      </c>
      <c r="AN956" s="85" t="str">
        <f>IF(OR(AB956="",$G956=""),"",MAX($AJ$7:$AN955,$AJ956:AM956)+1)</f>
        <v/>
      </c>
      <c r="AP956" s="85" t="str">
        <f>IF($G956="","",MAX($AP$7:$AP955)+1)</f>
        <v/>
      </c>
      <c r="AQ956" s="85" t="str">
        <f>IF($G956="","",IF($Q956="","",RANK($Q956,$Q$8:$Q$1000,1)+COUNTIFS($Q$8:$Q956,$Q956)-1))</f>
        <v/>
      </c>
      <c r="AR956" s="85" t="str">
        <f>IF($G956="","",IF($AW956="","",RANK($AW956,$AW$8:$AW$1000,1)+COUNTIFS($AW$8:$AW956,$AW956)-1))</f>
        <v/>
      </c>
      <c r="AS956" s="85" t="str">
        <f>IF($G956="","",IF($AX956="","",RANK($AX956,$AX$8:$AX$1000,1)+COUNTIFS($AX$8:$AX956,$AX956)-1))</f>
        <v/>
      </c>
      <c r="AU956" s="85" t="str">
        <f t="shared" si="59"/>
        <v/>
      </c>
      <c r="AW956" s="209" t="str">
        <f t="shared" ca="1" si="57"/>
        <v/>
      </c>
      <c r="AX956" s="209" t="str">
        <f t="shared" ca="1" si="60"/>
        <v/>
      </c>
    </row>
    <row r="957" spans="1:50">
      <c r="A957" s="20" t="str">
        <f>IF('יעדים משרדיים ותקשובים'!$E$7="","",'יעדים משרדיים ותקשובים'!$E$7)</f>
        <v>משרד ראש הממשלה</v>
      </c>
      <c r="B957" s="20" t="str">
        <f>IF('יעדים משרדיים ותקשובים'!$I$9="","",'יעדים משרדיים ותקשובים'!$I$9)</f>
        <v>pmo</v>
      </c>
      <c r="C957" s="26">
        <f>ROWS($C$7:$C956)</f>
        <v>950</v>
      </c>
      <c r="D957" s="26" t="str">
        <f>IF(E957="","",INDEX('פעילויות המשרד'!$D$8:$D$150,MATCH(E957,'פעילויות המשרד'!$E$8:$E$150,0)))</f>
        <v/>
      </c>
      <c r="E957" s="17"/>
      <c r="F957" s="26" t="str">
        <f>IF(G957="","",COUNTIFS($D$8:$D957,$D957))</f>
        <v/>
      </c>
      <c r="G957" s="344" t="str">
        <f>IF(OR($E957="",$H957=""),"",IFERROR(CONCATENATE($D957,".",COUNTIFS($D$8:$D957,$D957)),"טעות בהזנה"))</f>
        <v/>
      </c>
      <c r="H957" s="99"/>
      <c r="I957" s="275" t="str">
        <f>IF($E957="","",IF($D957="","",INDEX('פעילויות המשרד'!G:G,MATCH($D957,'פעילויות המשרד'!$D:$D,0))))</f>
        <v/>
      </c>
      <c r="J957" s="275" t="str">
        <f>IF($E957="","",IF($D957="","",INDEX('פעילויות המשרד'!H:H,MATCH($D957,'פעילויות המשרד'!$D:$D,0))))</f>
        <v/>
      </c>
      <c r="K957" s="275" t="str">
        <f>IF($E957="","",IF($D957="","",INDEX('פעילויות המשרד'!K:K,MATCH($D957,'פעילויות המשרד'!$D:$D,0))))</f>
        <v/>
      </c>
      <c r="L957" s="275" t="str">
        <f>IF($E957="","",IF($D957="","",INDEX('פעילויות המשרד'!L:L,MATCH($D957,'פעילויות המשרד'!$D:$D,0))))</f>
        <v/>
      </c>
      <c r="M957" s="275" t="str">
        <f>IF($E957="","",IF($D957="","",INDEX('פעילויות המשרד'!X:X,MATCH($D957,'פעילויות המשרד'!$D:$D,0))))</f>
        <v/>
      </c>
      <c r="N957" s="102"/>
      <c r="O957" s="102"/>
      <c r="P957" s="100"/>
      <c r="Q957" s="100"/>
      <c r="R957" s="98"/>
      <c r="S957" s="101"/>
      <c r="T957" s="99"/>
      <c r="U957" s="103"/>
      <c r="V957" s="99"/>
      <c r="W957" s="103"/>
      <c r="X957" s="99"/>
      <c r="Y957" s="103"/>
      <c r="Z957" s="99"/>
      <c r="AA957" s="103"/>
      <c r="AB957" s="99"/>
      <c r="AC957" s="103"/>
      <c r="AD957" s="121" t="str">
        <f t="shared" si="58"/>
        <v/>
      </c>
      <c r="AE957" s="17"/>
      <c r="AI957" s="26">
        <f>ROWS($AI$7:$AI956)</f>
        <v>950</v>
      </c>
      <c r="AJ957" s="85" t="str">
        <f>IF(OR($T957="",$G957=""),"",MAX($AJ$7:$AN956)+1)</f>
        <v/>
      </c>
      <c r="AK957" s="85" t="str">
        <f>IF(OR(V957="",$G957=""),"",MAX($AJ$7:$AN956,$AJ957:AJ957)+1)</f>
        <v/>
      </c>
      <c r="AL957" s="85" t="str">
        <f>IF(OR(X957="",$G957=""),"",MAX($AJ$7:$AN956,$AJ957:AK957)+1)</f>
        <v/>
      </c>
      <c r="AM957" s="85" t="str">
        <f>IF(OR(Z957="",$G957=""),"",MAX($AJ$7:$AN956,$AJ957:AL957)+1)</f>
        <v/>
      </c>
      <c r="AN957" s="85" t="str">
        <f>IF(OR(AB957="",$G957=""),"",MAX($AJ$7:$AN956,$AJ957:AM957)+1)</f>
        <v/>
      </c>
      <c r="AP957" s="85" t="str">
        <f>IF($G957="","",MAX($AP$7:$AP956)+1)</f>
        <v/>
      </c>
      <c r="AQ957" s="85" t="str">
        <f>IF($G957="","",IF($Q957="","",RANK($Q957,$Q$8:$Q$1000,1)+COUNTIFS($Q$8:$Q957,$Q957)-1))</f>
        <v/>
      </c>
      <c r="AR957" s="85" t="str">
        <f>IF($G957="","",IF($AW957="","",RANK($AW957,$AW$8:$AW$1000,1)+COUNTIFS($AW$8:$AW957,$AW957)-1))</f>
        <v/>
      </c>
      <c r="AS957" s="85" t="str">
        <f>IF($G957="","",IF($AX957="","",RANK($AX957,$AX$8:$AX$1000,1)+COUNTIFS($AX$8:$AX957,$AX957)-1))</f>
        <v/>
      </c>
      <c r="AU957" s="85" t="str">
        <f t="shared" si="59"/>
        <v/>
      </c>
      <c r="AW957" s="209" t="str">
        <f t="shared" ca="1" si="57"/>
        <v/>
      </c>
      <c r="AX957" s="209" t="str">
        <f t="shared" ca="1" si="60"/>
        <v/>
      </c>
    </row>
    <row r="958" spans="1:50">
      <c r="A958" s="20" t="str">
        <f>IF('יעדים משרדיים ותקשובים'!$E$7="","",'יעדים משרדיים ותקשובים'!$E$7)</f>
        <v>משרד ראש הממשלה</v>
      </c>
      <c r="B958" s="20" t="str">
        <f>IF('יעדים משרדיים ותקשובים'!$I$9="","",'יעדים משרדיים ותקשובים'!$I$9)</f>
        <v>pmo</v>
      </c>
      <c r="C958" s="26">
        <f>ROWS($C$7:$C957)</f>
        <v>951</v>
      </c>
      <c r="D958" s="26" t="str">
        <f>IF(E958="","",INDEX('פעילויות המשרד'!$D$8:$D$150,MATCH(E958,'פעילויות המשרד'!$E$8:$E$150,0)))</f>
        <v/>
      </c>
      <c r="E958" s="17"/>
      <c r="F958" s="26" t="str">
        <f>IF(G958="","",COUNTIFS($D$8:$D958,$D958))</f>
        <v/>
      </c>
      <c r="G958" s="344" t="str">
        <f>IF(OR($E958="",$H958=""),"",IFERROR(CONCATENATE($D958,".",COUNTIFS($D$8:$D958,$D958)),"טעות בהזנה"))</f>
        <v/>
      </c>
      <c r="H958" s="99"/>
      <c r="I958" s="275" t="str">
        <f>IF($E958="","",IF($D958="","",INDEX('פעילויות המשרד'!G:G,MATCH($D958,'פעילויות המשרד'!$D:$D,0))))</f>
        <v/>
      </c>
      <c r="J958" s="275" t="str">
        <f>IF($E958="","",IF($D958="","",INDEX('פעילויות המשרד'!H:H,MATCH($D958,'פעילויות המשרד'!$D:$D,0))))</f>
        <v/>
      </c>
      <c r="K958" s="275" t="str">
        <f>IF($E958="","",IF($D958="","",INDEX('פעילויות המשרד'!K:K,MATCH($D958,'פעילויות המשרד'!$D:$D,0))))</f>
        <v/>
      </c>
      <c r="L958" s="275" t="str">
        <f>IF($E958="","",IF($D958="","",INDEX('פעילויות המשרד'!L:L,MATCH($D958,'פעילויות המשרד'!$D:$D,0))))</f>
        <v/>
      </c>
      <c r="M958" s="275" t="str">
        <f>IF($E958="","",IF($D958="","",INDEX('פעילויות המשרד'!X:X,MATCH($D958,'פעילויות המשרד'!$D:$D,0))))</f>
        <v/>
      </c>
      <c r="N958" s="99"/>
      <c r="O958" s="99"/>
      <c r="P958" s="100"/>
      <c r="Q958" s="100"/>
      <c r="R958" s="98"/>
      <c r="S958" s="101"/>
      <c r="T958" s="99"/>
      <c r="U958" s="103"/>
      <c r="V958" s="99"/>
      <c r="W958" s="103"/>
      <c r="X958" s="99"/>
      <c r="Y958" s="103"/>
      <c r="Z958" s="99"/>
      <c r="AA958" s="103"/>
      <c r="AB958" s="99"/>
      <c r="AC958" s="103"/>
      <c r="AD958" s="121" t="str">
        <f t="shared" si="58"/>
        <v/>
      </c>
      <c r="AE958" s="92"/>
      <c r="AI958" s="26">
        <f>ROWS($AI$7:$AI957)</f>
        <v>951</v>
      </c>
      <c r="AJ958" s="85" t="str">
        <f>IF(OR($T958="",$G958=""),"",MAX($AJ$7:$AN957)+1)</f>
        <v/>
      </c>
      <c r="AK958" s="85" t="str">
        <f>IF(OR(V958="",$G958=""),"",MAX($AJ$7:$AN957,$AJ958:AJ958)+1)</f>
        <v/>
      </c>
      <c r="AL958" s="85" t="str">
        <f>IF(OR(X958="",$G958=""),"",MAX($AJ$7:$AN957,$AJ958:AK958)+1)</f>
        <v/>
      </c>
      <c r="AM958" s="85" t="str">
        <f>IF(OR(Z958="",$G958=""),"",MAX($AJ$7:$AN957,$AJ958:AL958)+1)</f>
        <v/>
      </c>
      <c r="AN958" s="85" t="str">
        <f>IF(OR(AB958="",$G958=""),"",MAX($AJ$7:$AN957,$AJ958:AM958)+1)</f>
        <v/>
      </c>
      <c r="AP958" s="85" t="str">
        <f>IF($G958="","",MAX($AP$7:$AP957)+1)</f>
        <v/>
      </c>
      <c r="AQ958" s="85" t="str">
        <f>IF($G958="","",IF($Q958="","",RANK($Q958,$Q$8:$Q$1000,1)+COUNTIFS($Q$8:$Q958,$Q958)-1))</f>
        <v/>
      </c>
      <c r="AR958" s="85" t="str">
        <f>IF($G958="","",IF($AW958="","",RANK($AW958,$AW$8:$AW$1000,1)+COUNTIFS($AW$8:$AW958,$AW958)-1))</f>
        <v/>
      </c>
      <c r="AS958" s="85" t="str">
        <f>IF($G958="","",IF($AX958="","",RANK($AX958,$AX$8:$AX$1000,1)+COUNTIFS($AX$8:$AX958,$AX958)-1))</f>
        <v/>
      </c>
      <c r="AU958" s="85" t="str">
        <f t="shared" si="59"/>
        <v/>
      </c>
      <c r="AW958" s="209" t="str">
        <f ca="1">IF($G958="","",IF($Q958="","",IF(AND($S958&lt;1,$Q958&lt;TODAY()),$Q958,"")))</f>
        <v/>
      </c>
      <c r="AX958" s="209" t="str">
        <f t="shared" ca="1" si="60"/>
        <v/>
      </c>
    </row>
    <row r="959" spans="1:50">
      <c r="A959" s="20" t="str">
        <f>IF('יעדים משרדיים ותקשובים'!$E$7="","",'יעדים משרדיים ותקשובים'!$E$7)</f>
        <v>משרד ראש הממשלה</v>
      </c>
      <c r="B959" s="20" t="str">
        <f>IF('יעדים משרדיים ותקשובים'!$I$9="","",'יעדים משרדיים ותקשובים'!$I$9)</f>
        <v>pmo</v>
      </c>
      <c r="C959" s="26">
        <f>ROWS($C$7:$C958)</f>
        <v>952</v>
      </c>
      <c r="D959" s="26" t="str">
        <f>IF(E959="","",INDEX('פעילויות המשרד'!$D$8:$D$150,MATCH(E959,'פעילויות המשרד'!$E$8:$E$150,0)))</f>
        <v/>
      </c>
      <c r="E959" s="17"/>
      <c r="F959" s="26" t="str">
        <f>IF(G959="","",COUNTIFS($D$8:$D959,$D959))</f>
        <v/>
      </c>
      <c r="G959" s="344" t="str">
        <f>IF(OR($E959="",$H959=""),"",IFERROR(CONCATENATE($D959,".",COUNTIFS($D$8:$D959,$D959)),"טעות בהזנה"))</f>
        <v/>
      </c>
      <c r="H959" s="99"/>
      <c r="I959" s="275" t="str">
        <f>IF($E959="","",IF($D959="","",INDEX('פעילויות המשרד'!G:G,MATCH($D959,'פעילויות המשרד'!$D:$D,0))))</f>
        <v/>
      </c>
      <c r="J959" s="275" t="str">
        <f>IF($E959="","",IF($D959="","",INDEX('פעילויות המשרד'!H:H,MATCH($D959,'פעילויות המשרד'!$D:$D,0))))</f>
        <v/>
      </c>
      <c r="K959" s="275" t="str">
        <f>IF($E959="","",IF($D959="","",INDEX('פעילויות המשרד'!K:K,MATCH($D959,'פעילויות המשרד'!$D:$D,0))))</f>
        <v/>
      </c>
      <c r="L959" s="275" t="str">
        <f>IF($E959="","",IF($D959="","",INDEX('פעילויות המשרד'!L:L,MATCH($D959,'פעילויות המשרד'!$D:$D,0))))</f>
        <v/>
      </c>
      <c r="M959" s="275" t="str">
        <f>IF($E959="","",IF($D959="","",INDEX('פעילויות המשרד'!X:X,MATCH($D959,'פעילויות המשרד'!$D:$D,0))))</f>
        <v/>
      </c>
      <c r="N959" s="99"/>
      <c r="O959" s="99"/>
      <c r="P959" s="100"/>
      <c r="Q959" s="100"/>
      <c r="R959" s="98"/>
      <c r="S959" s="101"/>
      <c r="T959" s="99"/>
      <c r="U959" s="103"/>
      <c r="V959" s="99"/>
      <c r="W959" s="103"/>
      <c r="X959" s="99"/>
      <c r="Y959" s="103"/>
      <c r="Z959" s="99"/>
      <c r="AA959" s="103"/>
      <c r="AB959" s="99"/>
      <c r="AC959" s="103"/>
      <c r="AD959" s="121" t="str">
        <f t="shared" si="58"/>
        <v/>
      </c>
      <c r="AE959" s="92"/>
      <c r="AI959" s="26">
        <f>ROWS($AI$7:$AI958)</f>
        <v>952</v>
      </c>
      <c r="AJ959" s="85" t="str">
        <f>IF(OR($T959="",$G959=""),"",MAX($AJ$7:$AN958)+1)</f>
        <v/>
      </c>
      <c r="AK959" s="85" t="str">
        <f>IF(OR(V959="",$G959=""),"",MAX($AJ$7:$AN958,$AJ959:AJ959)+1)</f>
        <v/>
      </c>
      <c r="AL959" s="85" t="str">
        <f>IF(OR(X959="",$G959=""),"",MAX($AJ$7:$AN958,$AJ959:AK959)+1)</f>
        <v/>
      </c>
      <c r="AM959" s="85" t="str">
        <f>IF(OR(Z959="",$G959=""),"",MAX($AJ$7:$AN958,$AJ959:AL959)+1)</f>
        <v/>
      </c>
      <c r="AN959" s="85" t="str">
        <f>IF(OR(AB959="",$G959=""),"",MAX($AJ$7:$AN958,$AJ959:AM959)+1)</f>
        <v/>
      </c>
      <c r="AP959" s="85" t="str">
        <f>IF($G959="","",MAX($AP$7:$AP958)+1)</f>
        <v/>
      </c>
      <c r="AQ959" s="85" t="str">
        <f>IF($G959="","",IF($Q959="","",RANK($Q959,$Q$8:$Q$1000,1)+COUNTIFS($Q$8:$Q959,$Q959)-1))</f>
        <v/>
      </c>
      <c r="AR959" s="85" t="str">
        <f>IF($G959="","",IF($AW959="","",RANK($AW959,$AW$8:$AW$1000,1)+COUNTIFS($AW$8:$AW959,$AW959)-1))</f>
        <v/>
      </c>
      <c r="AS959" s="85" t="str">
        <f>IF($G959="","",IF($AX959="","",RANK($AX959,$AX$8:$AX$1000,1)+COUNTIFS($AX$8:$AX959,$AX959)-1))</f>
        <v/>
      </c>
      <c r="AU959" s="85" t="str">
        <f t="shared" si="59"/>
        <v/>
      </c>
      <c r="AW959" s="209" t="str">
        <f ca="1">IF($G959="","",IF($Q959="","",IF(AND($S959&lt;1,$Q959&lt;TODAY()),$Q959,"")))</f>
        <v/>
      </c>
      <c r="AX959" s="209" t="str">
        <f t="shared" ca="1" si="60"/>
        <v/>
      </c>
    </row>
    <row r="960" spans="1:50">
      <c r="A960" s="20" t="str">
        <f>IF('יעדים משרדיים ותקשובים'!$E$7="","",'יעדים משרדיים ותקשובים'!$E$7)</f>
        <v>משרד ראש הממשלה</v>
      </c>
      <c r="B960" s="20" t="str">
        <f>IF('יעדים משרדיים ותקשובים'!$I$9="","",'יעדים משרדיים ותקשובים'!$I$9)</f>
        <v>pmo</v>
      </c>
      <c r="C960" s="26">
        <f>ROWS($C$7:$C959)</f>
        <v>953</v>
      </c>
      <c r="D960" s="26" t="str">
        <f>IF(E960="","",INDEX('פעילויות המשרד'!$D$8:$D$150,MATCH(E960,'פעילויות המשרד'!$E$8:$E$150,0)))</f>
        <v/>
      </c>
      <c r="E960" s="17"/>
      <c r="F960" s="26" t="str">
        <f>IF(G960="","",COUNTIFS($D$8:$D960,$D960))</f>
        <v/>
      </c>
      <c r="G960" s="344" t="str">
        <f>IF(OR($E960="",$H960=""),"",IFERROR(CONCATENATE($D960,".",COUNTIFS($D$8:$D960,$D960)),"טעות בהזנה"))</f>
        <v/>
      </c>
      <c r="H960" s="99"/>
      <c r="I960" s="275" t="str">
        <f>IF($E960="","",IF($D960="","",INDEX('פעילויות המשרד'!G:G,MATCH($D960,'פעילויות המשרד'!$D:$D,0))))</f>
        <v/>
      </c>
      <c r="J960" s="275" t="str">
        <f>IF($E960="","",IF($D960="","",INDEX('פעילויות המשרד'!H:H,MATCH($D960,'פעילויות המשרד'!$D:$D,0))))</f>
        <v/>
      </c>
      <c r="K960" s="275" t="str">
        <f>IF($E960="","",IF($D960="","",INDEX('פעילויות המשרד'!K:K,MATCH($D960,'פעילויות המשרד'!$D:$D,0))))</f>
        <v/>
      </c>
      <c r="L960" s="275" t="str">
        <f>IF($E960="","",IF($D960="","",INDEX('פעילויות המשרד'!L:L,MATCH($D960,'פעילויות המשרד'!$D:$D,0))))</f>
        <v/>
      </c>
      <c r="M960" s="275" t="str">
        <f>IF($E960="","",IF($D960="","",INDEX('פעילויות המשרד'!X:X,MATCH($D960,'פעילויות המשרד'!$D:$D,0))))</f>
        <v/>
      </c>
      <c r="N960" s="99"/>
      <c r="O960" s="99"/>
      <c r="P960" s="100"/>
      <c r="Q960" s="100"/>
      <c r="R960" s="98"/>
      <c r="S960" s="101"/>
      <c r="T960" s="99"/>
      <c r="U960" s="103"/>
      <c r="V960" s="99"/>
      <c r="W960" s="103"/>
      <c r="X960" s="99"/>
      <c r="Y960" s="103"/>
      <c r="Z960" s="99"/>
      <c r="AA960" s="103"/>
      <c r="AB960" s="99"/>
      <c r="AC960" s="103"/>
      <c r="AD960" s="121" t="str">
        <f t="shared" si="58"/>
        <v/>
      </c>
      <c r="AE960" s="92"/>
      <c r="AI960" s="26">
        <f>ROWS($AI$7:$AI959)</f>
        <v>953</v>
      </c>
      <c r="AJ960" s="85" t="str">
        <f>IF(OR($T960="",$G960=""),"",MAX($AJ$7:$AN959)+1)</f>
        <v/>
      </c>
      <c r="AK960" s="85" t="str">
        <f>IF(OR(V960="",$G960=""),"",MAX($AJ$7:$AN959,$AJ960:AJ960)+1)</f>
        <v/>
      </c>
      <c r="AL960" s="85" t="str">
        <f>IF(OR(X960="",$G960=""),"",MAX($AJ$7:$AN959,$AJ960:AK960)+1)</f>
        <v/>
      </c>
      <c r="AM960" s="85" t="str">
        <f>IF(OR(Z960="",$G960=""),"",MAX($AJ$7:$AN959,$AJ960:AL960)+1)</f>
        <v/>
      </c>
      <c r="AN960" s="85" t="str">
        <f>IF(OR(AB960="",$G960=""),"",MAX($AJ$7:$AN959,$AJ960:AM960)+1)</f>
        <v/>
      </c>
      <c r="AP960" s="85" t="str">
        <f>IF($G960="","",MAX($AP$7:$AP959)+1)</f>
        <v/>
      </c>
      <c r="AQ960" s="85" t="str">
        <f>IF($G960="","",IF($Q960="","",RANK($Q960,$Q$8:$Q$1000,1)+COUNTIFS($Q$8:$Q960,$Q960)-1))</f>
        <v/>
      </c>
      <c r="AR960" s="85" t="str">
        <f>IF($G960="","",IF($AW960="","",RANK($AW960,$AW$8:$AW$1000,1)+COUNTIFS($AW$8:$AW960,$AW960)-1))</f>
        <v/>
      </c>
      <c r="AS960" s="85" t="str">
        <f>IF($G960="","",IF($AX960="","",RANK($AX960,$AX$8:$AX$1000,1)+COUNTIFS($AX$8:$AX960,$AX960)-1))</f>
        <v/>
      </c>
      <c r="AU960" s="85" t="str">
        <f t="shared" si="59"/>
        <v/>
      </c>
      <c r="AW960" s="209" t="str">
        <f ca="1">IF($G960="","",IF($Q960="","",IF(AND($S960&lt;1,$Q960&lt;TODAY()),$Q960,"")))</f>
        <v/>
      </c>
      <c r="AX960" s="209" t="str">
        <f t="shared" ca="1" si="60"/>
        <v/>
      </c>
    </row>
    <row r="961" spans="1:50">
      <c r="A961" s="20" t="str">
        <f>IF('יעדים משרדיים ותקשובים'!$E$7="","",'יעדים משרדיים ותקשובים'!$E$7)</f>
        <v>משרד ראש הממשלה</v>
      </c>
      <c r="B961" s="20" t="str">
        <f>IF('יעדים משרדיים ותקשובים'!$I$9="","",'יעדים משרדיים ותקשובים'!$I$9)</f>
        <v>pmo</v>
      </c>
      <c r="C961" s="26">
        <f>ROWS($C$7:$C960)</f>
        <v>954</v>
      </c>
      <c r="D961" s="26" t="str">
        <f>IF(E961="","",INDEX('פעילויות המשרד'!$D$8:$D$150,MATCH(E961,'פעילויות המשרד'!$E$8:$E$150,0)))</f>
        <v/>
      </c>
      <c r="E961" s="17"/>
      <c r="F961" s="26" t="str">
        <f>IF(G961="","",COUNTIFS($D$8:$D961,$D961))</f>
        <v/>
      </c>
      <c r="G961" s="344" t="str">
        <f>IF(OR($E961="",$H961=""),"",IFERROR(CONCATENATE($D961,".",COUNTIFS($D$8:$D961,$D961)),"טעות בהזנה"))</f>
        <v/>
      </c>
      <c r="H961" s="99"/>
      <c r="I961" s="275" t="str">
        <f>IF($E961="","",IF($D961="","",INDEX('פעילויות המשרד'!G:G,MATCH($D961,'פעילויות המשרד'!$D:$D,0))))</f>
        <v/>
      </c>
      <c r="J961" s="275" t="str">
        <f>IF($E961="","",IF($D961="","",INDEX('פעילויות המשרד'!H:H,MATCH($D961,'פעילויות המשרד'!$D:$D,0))))</f>
        <v/>
      </c>
      <c r="K961" s="275" t="str">
        <f>IF($E961="","",IF($D961="","",INDEX('פעילויות המשרד'!K:K,MATCH($D961,'פעילויות המשרד'!$D:$D,0))))</f>
        <v/>
      </c>
      <c r="L961" s="275" t="str">
        <f>IF($E961="","",IF($D961="","",INDEX('פעילויות המשרד'!L:L,MATCH($D961,'פעילויות המשרד'!$D:$D,0))))</f>
        <v/>
      </c>
      <c r="M961" s="275" t="str">
        <f>IF($E961="","",IF($D961="","",INDEX('פעילויות המשרד'!X:X,MATCH($D961,'פעילויות המשרד'!$D:$D,0))))</f>
        <v/>
      </c>
      <c r="N961" s="102"/>
      <c r="O961" s="102"/>
      <c r="P961" s="100"/>
      <c r="Q961" s="100"/>
      <c r="R961" s="98"/>
      <c r="S961" s="101"/>
      <c r="T961" s="99"/>
      <c r="U961" s="103"/>
      <c r="V961" s="99"/>
      <c r="W961" s="103"/>
      <c r="X961" s="99"/>
      <c r="Y961" s="103"/>
      <c r="Z961" s="99"/>
      <c r="AA961" s="103"/>
      <c r="AB961" s="99"/>
      <c r="AC961" s="103"/>
      <c r="AD961" s="121" t="str">
        <f t="shared" si="58"/>
        <v/>
      </c>
      <c r="AE961" s="17"/>
      <c r="AI961" s="26">
        <f>ROWS($AI$7:$AI960)</f>
        <v>954</v>
      </c>
      <c r="AJ961" s="85" t="str">
        <f>IF(OR($T961="",$G961=""),"",MAX($AJ$7:$AN960)+1)</f>
        <v/>
      </c>
      <c r="AK961" s="85" t="str">
        <f>IF(OR(V961="",$G961=""),"",MAX($AJ$7:$AN960,$AJ961:AJ961)+1)</f>
        <v/>
      </c>
      <c r="AL961" s="85" t="str">
        <f>IF(OR(X961="",$G961=""),"",MAX($AJ$7:$AN960,$AJ961:AK961)+1)</f>
        <v/>
      </c>
      <c r="AM961" s="85" t="str">
        <f>IF(OR(Z961="",$G961=""),"",MAX($AJ$7:$AN960,$AJ961:AL961)+1)</f>
        <v/>
      </c>
      <c r="AN961" s="85" t="str">
        <f>IF(OR(AB961="",$G961=""),"",MAX($AJ$7:$AN960,$AJ961:AM961)+1)</f>
        <v/>
      </c>
      <c r="AP961" s="85" t="str">
        <f>IF($G961="","",MAX($AP$7:$AP960)+1)</f>
        <v/>
      </c>
      <c r="AQ961" s="85" t="str">
        <f>IF($G961="","",IF($Q961="","",RANK($Q961,$Q$8:$Q$1000,1)+COUNTIFS($Q$8:$Q961,$Q961)-1))</f>
        <v/>
      </c>
      <c r="AR961" s="85" t="str">
        <f>IF($G961="","",IF($AW961="","",RANK($AW961,$AW$8:$AW$1000,1)+COUNTIFS($AW$8:$AW961,$AW961)-1))</f>
        <v/>
      </c>
      <c r="AS961" s="85" t="str">
        <f>IF($G961="","",IF($AX961="","",RANK($AX961,$AX$8:$AX$1000,1)+COUNTIFS($AX$8:$AX961,$AX961)-1))</f>
        <v/>
      </c>
      <c r="AU961" s="85" t="str">
        <f t="shared" si="59"/>
        <v/>
      </c>
      <c r="AW961" s="209" t="str">
        <f ca="1">IF($G961="","",IF($Q961="","",IF(AND($S961&lt;1,$Q961&lt;TODAY()),$Q961,"")))</f>
        <v/>
      </c>
      <c r="AX961" s="209" t="str">
        <f t="shared" ca="1" si="60"/>
        <v/>
      </c>
    </row>
    <row r="962" spans="1:50">
      <c r="A962" s="20" t="str">
        <f>IF('יעדים משרדיים ותקשובים'!$E$7="","",'יעדים משרדיים ותקשובים'!$E$7)</f>
        <v>משרד ראש הממשלה</v>
      </c>
      <c r="B962" s="20" t="str">
        <f>IF('יעדים משרדיים ותקשובים'!$I$9="","",'יעדים משרדיים ותקשובים'!$I$9)</f>
        <v>pmo</v>
      </c>
      <c r="C962" s="26">
        <f>ROWS($C$7:$C961)</f>
        <v>955</v>
      </c>
      <c r="D962" s="26" t="str">
        <f>IF(E962="","",INDEX('פעילויות המשרד'!$D$8:$D$150,MATCH(E962,'פעילויות המשרד'!$E$8:$E$150,0)))</f>
        <v/>
      </c>
      <c r="E962" s="17"/>
      <c r="F962" s="26" t="str">
        <f>IF(G962="","",COUNTIFS($D$8:$D962,$D962))</f>
        <v/>
      </c>
      <c r="G962" s="344" t="str">
        <f>IF(OR($E962="",$H962=""),"",IFERROR(CONCATENATE($D962,".",COUNTIFS($D$8:$D962,$D962)),"טעות בהזנה"))</f>
        <v/>
      </c>
      <c r="H962" s="99"/>
      <c r="I962" s="275" t="str">
        <f>IF($E962="","",IF($D962="","",INDEX('פעילויות המשרד'!G:G,MATCH($D962,'פעילויות המשרד'!$D:$D,0))))</f>
        <v/>
      </c>
      <c r="J962" s="275" t="str">
        <f>IF($E962="","",IF($D962="","",INDEX('פעילויות המשרד'!H:H,MATCH($D962,'פעילויות המשרד'!$D:$D,0))))</f>
        <v/>
      </c>
      <c r="K962" s="275" t="str">
        <f>IF($E962="","",IF($D962="","",INDEX('פעילויות המשרד'!K:K,MATCH($D962,'פעילויות המשרד'!$D:$D,0))))</f>
        <v/>
      </c>
      <c r="L962" s="275" t="str">
        <f>IF($E962="","",IF($D962="","",INDEX('פעילויות המשרד'!L:L,MATCH($D962,'פעילויות המשרד'!$D:$D,0))))</f>
        <v/>
      </c>
      <c r="M962" s="275" t="str">
        <f>IF($E962="","",IF($D962="","",INDEX('פעילויות המשרד'!X:X,MATCH($D962,'פעילויות המשרד'!$D:$D,0))))</f>
        <v/>
      </c>
      <c r="N962" s="102"/>
      <c r="O962" s="102"/>
      <c r="P962" s="100"/>
      <c r="Q962" s="100"/>
      <c r="R962" s="98"/>
      <c r="S962" s="101"/>
      <c r="T962" s="99"/>
      <c r="U962" s="103"/>
      <c r="V962" s="99"/>
      <c r="W962" s="103"/>
      <c r="X962" s="99"/>
      <c r="Y962" s="103"/>
      <c r="Z962" s="99"/>
      <c r="AA962" s="103"/>
      <c r="AB962" s="99"/>
      <c r="AC962" s="103"/>
      <c r="AD962" s="121" t="str">
        <f t="shared" si="58"/>
        <v/>
      </c>
      <c r="AE962" s="17"/>
      <c r="AI962" s="26">
        <f>ROWS($AI$7:$AI961)</f>
        <v>955</v>
      </c>
      <c r="AJ962" s="85" t="str">
        <f>IF(OR($T962="",$G962=""),"",MAX($AJ$7:$AN961)+1)</f>
        <v/>
      </c>
      <c r="AK962" s="85" t="str">
        <f>IF(OR(V962="",$G962=""),"",MAX($AJ$7:$AN961,$AJ962:AJ962)+1)</f>
        <v/>
      </c>
      <c r="AL962" s="85" t="str">
        <f>IF(OR(X962="",$G962=""),"",MAX($AJ$7:$AN961,$AJ962:AK962)+1)</f>
        <v/>
      </c>
      <c r="AM962" s="85" t="str">
        <f>IF(OR(Z962="",$G962=""),"",MAX($AJ$7:$AN961,$AJ962:AL962)+1)</f>
        <v/>
      </c>
      <c r="AN962" s="85" t="str">
        <f>IF(OR(AB962="",$G962=""),"",MAX($AJ$7:$AN961,$AJ962:AM962)+1)</f>
        <v/>
      </c>
      <c r="AP962" s="85" t="str">
        <f>IF($G962="","",MAX($AP$7:$AP961)+1)</f>
        <v/>
      </c>
      <c r="AQ962" s="85" t="str">
        <f>IF($G962="","",IF($Q962="","",RANK($Q962,$Q$8:$Q$1000,1)+COUNTIFS($Q$8:$Q962,$Q962)-1))</f>
        <v/>
      </c>
      <c r="AR962" s="85" t="str">
        <f>IF($G962="","",IF($AW962="","",RANK($AW962,$AW$8:$AW$1000,1)+COUNTIFS($AW$8:$AW962,$AW962)-1))</f>
        <v/>
      </c>
      <c r="AS962" s="85" t="str">
        <f>IF($G962="","",IF($AX962="","",RANK($AX962,$AX$8:$AX$1000,1)+COUNTIFS($AX$8:$AX962,$AX962)-1))</f>
        <v/>
      </c>
      <c r="AU962" s="85" t="str">
        <f t="shared" si="59"/>
        <v/>
      </c>
      <c r="AW962" s="209" t="str">
        <f ca="1">IF($G962="","",IF($Q962="","",IF(AND($S962&lt;1,$Q962&lt;TODAY()),$Q962,"")))</f>
        <v/>
      </c>
      <c r="AX962" s="209" t="str">
        <f t="shared" ca="1" si="60"/>
        <v/>
      </c>
    </row>
    <row r="963" spans="1:50">
      <c r="A963" s="20" t="str">
        <f>IF('יעדים משרדיים ותקשובים'!$E$7="","",'יעדים משרדיים ותקשובים'!$E$7)</f>
        <v>משרד ראש הממשלה</v>
      </c>
      <c r="B963" s="20" t="str">
        <f>IF('יעדים משרדיים ותקשובים'!$I$9="","",'יעדים משרדיים ותקשובים'!$I$9)</f>
        <v>pmo</v>
      </c>
      <c r="C963" s="26">
        <f>ROWS($C$7:$C962)</f>
        <v>956</v>
      </c>
      <c r="D963" s="26" t="str">
        <f>IF(E963="","",INDEX('פעילויות המשרד'!$D$8:$D$150,MATCH(E963,'פעילויות המשרד'!$E$8:$E$150,0)))</f>
        <v/>
      </c>
      <c r="E963" s="17"/>
      <c r="F963" s="26" t="str">
        <f>IF(G963="","",COUNTIFS($D$8:$D963,$D963))</f>
        <v/>
      </c>
      <c r="G963" s="344" t="str">
        <f>IF(OR($E963="",$H963=""),"",IFERROR(CONCATENATE($D963,".",COUNTIFS($D$8:$D963,$D963)),"טעות בהזנה"))</f>
        <v/>
      </c>
      <c r="H963" s="99"/>
      <c r="I963" s="275" t="str">
        <f>IF($E963="","",IF($D963="","",INDEX('פעילויות המשרד'!G:G,MATCH($D963,'פעילויות המשרד'!$D:$D,0))))</f>
        <v/>
      </c>
      <c r="J963" s="275" t="str">
        <f>IF($E963="","",IF($D963="","",INDEX('פעילויות המשרד'!H:H,MATCH($D963,'פעילויות המשרד'!$D:$D,0))))</f>
        <v/>
      </c>
      <c r="K963" s="275" t="str">
        <f>IF($E963="","",IF($D963="","",INDEX('פעילויות המשרד'!K:K,MATCH($D963,'פעילויות המשרד'!$D:$D,0))))</f>
        <v/>
      </c>
      <c r="L963" s="275" t="str">
        <f>IF($E963="","",IF($D963="","",INDEX('פעילויות המשרד'!L:L,MATCH($D963,'פעילויות המשרד'!$D:$D,0))))</f>
        <v/>
      </c>
      <c r="M963" s="275" t="str">
        <f>IF($E963="","",IF($D963="","",INDEX('פעילויות המשרד'!X:X,MATCH($D963,'פעילויות המשרד'!$D:$D,0))))</f>
        <v/>
      </c>
      <c r="N963" s="102"/>
      <c r="O963" s="102"/>
      <c r="P963" s="100"/>
      <c r="Q963" s="100"/>
      <c r="R963" s="98"/>
      <c r="S963" s="101"/>
      <c r="T963" s="99"/>
      <c r="U963" s="103"/>
      <c r="V963" s="99"/>
      <c r="W963" s="103"/>
      <c r="X963" s="99"/>
      <c r="Y963" s="103"/>
      <c r="Z963" s="99"/>
      <c r="AA963" s="103"/>
      <c r="AB963" s="99"/>
      <c r="AC963" s="103"/>
      <c r="AD963" s="121" t="str">
        <f t="shared" si="58"/>
        <v/>
      </c>
      <c r="AE963" s="17"/>
      <c r="AI963" s="26">
        <f>ROWS($AI$7:$AI962)</f>
        <v>956</v>
      </c>
      <c r="AJ963" s="85" t="str">
        <f>IF(OR($T963="",$G963=""),"",MAX($AJ$7:$AN962)+1)</f>
        <v/>
      </c>
      <c r="AK963" s="85" t="str">
        <f>IF(OR(V963="",$G963=""),"",MAX($AJ$7:$AN962,$AJ963:AJ963)+1)</f>
        <v/>
      </c>
      <c r="AL963" s="85" t="str">
        <f>IF(OR(X963="",$G963=""),"",MAX($AJ$7:$AN962,$AJ963:AK963)+1)</f>
        <v/>
      </c>
      <c r="AM963" s="85" t="str">
        <f>IF(OR(Z963="",$G963=""),"",MAX($AJ$7:$AN962,$AJ963:AL963)+1)</f>
        <v/>
      </c>
      <c r="AN963" s="85" t="str">
        <f>IF(OR(AB963="",$G963=""),"",MAX($AJ$7:$AN962,$AJ963:AM963)+1)</f>
        <v/>
      </c>
      <c r="AP963" s="85" t="str">
        <f>IF($G963="","",MAX($AP$7:$AP962)+1)</f>
        <v/>
      </c>
      <c r="AQ963" s="85" t="str">
        <f>IF($G963="","",IF($Q963="","",RANK($Q963,$Q$8:$Q$1000,1)+COUNTIFS($Q$8:$Q963,$Q963)-1))</f>
        <v/>
      </c>
      <c r="AR963" s="85" t="str">
        <f>IF($G963="","",IF($AW963="","",RANK($AW963,$AW$8:$AW$1000,1)+COUNTIFS($AW$8:$AW963,$AW963)-1))</f>
        <v/>
      </c>
      <c r="AS963" s="85" t="str">
        <f>IF($G963="","",IF($AX963="","",RANK($AX963,$AX$8:$AX$1000,1)+COUNTIFS($AX$8:$AX963,$AX963)-1))</f>
        <v/>
      </c>
      <c r="AU963" s="85" t="str">
        <f t="shared" si="59"/>
        <v/>
      </c>
      <c r="AW963" s="209" t="str">
        <f t="shared" ca="1" si="57"/>
        <v/>
      </c>
      <c r="AX963" s="209" t="str">
        <f t="shared" ca="1" si="60"/>
        <v/>
      </c>
    </row>
    <row r="964" spans="1:50">
      <c r="A964" s="20" t="str">
        <f>IF('יעדים משרדיים ותקשובים'!$E$7="","",'יעדים משרדיים ותקשובים'!$E$7)</f>
        <v>משרד ראש הממשלה</v>
      </c>
      <c r="B964" s="20" t="str">
        <f>IF('יעדים משרדיים ותקשובים'!$I$9="","",'יעדים משרדיים ותקשובים'!$I$9)</f>
        <v>pmo</v>
      </c>
      <c r="C964" s="26">
        <f>ROWS($C$7:$C963)</f>
        <v>957</v>
      </c>
      <c r="D964" s="26" t="str">
        <f>IF(E964="","",INDEX('פעילויות המשרד'!$D$8:$D$150,MATCH(E964,'פעילויות המשרד'!$E$8:$E$150,0)))</f>
        <v/>
      </c>
      <c r="E964" s="17"/>
      <c r="F964" s="26" t="str">
        <f>IF(G964="","",COUNTIFS($D$8:$D964,$D964))</f>
        <v/>
      </c>
      <c r="G964" s="344" t="str">
        <f>IF(OR($E964="",$H964=""),"",IFERROR(CONCATENATE($D964,".",COUNTIFS($D$8:$D964,$D964)),"טעות בהזנה"))</f>
        <v/>
      </c>
      <c r="H964" s="99"/>
      <c r="I964" s="275" t="str">
        <f>IF($E964="","",IF($D964="","",INDEX('פעילויות המשרד'!G:G,MATCH($D964,'פעילויות המשרד'!$D:$D,0))))</f>
        <v/>
      </c>
      <c r="J964" s="275" t="str">
        <f>IF($E964="","",IF($D964="","",INDEX('פעילויות המשרד'!H:H,MATCH($D964,'פעילויות המשרד'!$D:$D,0))))</f>
        <v/>
      </c>
      <c r="K964" s="275" t="str">
        <f>IF($E964="","",IF($D964="","",INDEX('פעילויות המשרד'!K:K,MATCH($D964,'פעילויות המשרד'!$D:$D,0))))</f>
        <v/>
      </c>
      <c r="L964" s="275" t="str">
        <f>IF($E964="","",IF($D964="","",INDEX('פעילויות המשרד'!L:L,MATCH($D964,'פעילויות המשרד'!$D:$D,0))))</f>
        <v/>
      </c>
      <c r="M964" s="275" t="str">
        <f>IF($E964="","",IF($D964="","",INDEX('פעילויות המשרד'!X:X,MATCH($D964,'פעילויות המשרד'!$D:$D,0))))</f>
        <v/>
      </c>
      <c r="N964" s="102"/>
      <c r="O964" s="102"/>
      <c r="P964" s="100"/>
      <c r="Q964" s="100"/>
      <c r="R964" s="98"/>
      <c r="S964" s="101"/>
      <c r="T964" s="99"/>
      <c r="U964" s="103"/>
      <c r="V964" s="99"/>
      <c r="W964" s="103"/>
      <c r="X964" s="99"/>
      <c r="Y964" s="103"/>
      <c r="Z964" s="99"/>
      <c r="AA964" s="103"/>
      <c r="AB964" s="99"/>
      <c r="AC964" s="103"/>
      <c r="AD964" s="121" t="str">
        <f t="shared" si="58"/>
        <v/>
      </c>
      <c r="AE964" s="17"/>
      <c r="AI964" s="26">
        <f>ROWS($AI$7:$AI963)</f>
        <v>957</v>
      </c>
      <c r="AJ964" s="85" t="str">
        <f>IF(OR($T964="",$G964=""),"",MAX($AJ$7:$AN963)+1)</f>
        <v/>
      </c>
      <c r="AK964" s="85" t="str">
        <f>IF(OR(V964="",$G964=""),"",MAX($AJ$7:$AN963,$AJ964:AJ964)+1)</f>
        <v/>
      </c>
      <c r="AL964" s="85" t="str">
        <f>IF(OR(X964="",$G964=""),"",MAX($AJ$7:$AN963,$AJ964:AK964)+1)</f>
        <v/>
      </c>
      <c r="AM964" s="85" t="str">
        <f>IF(OR(Z964="",$G964=""),"",MAX($AJ$7:$AN963,$AJ964:AL964)+1)</f>
        <v/>
      </c>
      <c r="AN964" s="85" t="str">
        <f>IF(OR(AB964="",$G964=""),"",MAX($AJ$7:$AN963,$AJ964:AM964)+1)</f>
        <v/>
      </c>
      <c r="AP964" s="85" t="str">
        <f>IF($G964="","",MAX($AP$7:$AP963)+1)</f>
        <v/>
      </c>
      <c r="AQ964" s="85" t="str">
        <f>IF($G964="","",IF($Q964="","",RANK($Q964,$Q$8:$Q$1000,1)+COUNTIFS($Q$8:$Q964,$Q964)-1))</f>
        <v/>
      </c>
      <c r="AR964" s="85" t="str">
        <f>IF($G964="","",IF($AW964="","",RANK($AW964,$AW$8:$AW$1000,1)+COUNTIFS($AW$8:$AW964,$AW964)-1))</f>
        <v/>
      </c>
      <c r="AS964" s="85" t="str">
        <f>IF($G964="","",IF($AX964="","",RANK($AX964,$AX$8:$AX$1000,1)+COUNTIFS($AX$8:$AX964,$AX964)-1))</f>
        <v/>
      </c>
      <c r="AU964" s="85" t="str">
        <f t="shared" si="59"/>
        <v/>
      </c>
      <c r="AW964" s="209" t="str">
        <f t="shared" ca="1" si="57"/>
        <v/>
      </c>
      <c r="AX964" s="209" t="str">
        <f t="shared" ca="1" si="60"/>
        <v/>
      </c>
    </row>
    <row r="965" spans="1:50">
      <c r="A965" s="20" t="str">
        <f>IF('יעדים משרדיים ותקשובים'!$E$7="","",'יעדים משרדיים ותקשובים'!$E$7)</f>
        <v>משרד ראש הממשלה</v>
      </c>
      <c r="B965" s="20" t="str">
        <f>IF('יעדים משרדיים ותקשובים'!$I$9="","",'יעדים משרדיים ותקשובים'!$I$9)</f>
        <v>pmo</v>
      </c>
      <c r="C965" s="26">
        <f>ROWS($C$7:$C964)</f>
        <v>958</v>
      </c>
      <c r="D965" s="26" t="str">
        <f>IF(E965="","",INDEX('פעילויות המשרד'!$D$8:$D$150,MATCH(E965,'פעילויות המשרד'!$E$8:$E$150,0)))</f>
        <v/>
      </c>
      <c r="E965" s="17"/>
      <c r="F965" s="26" t="str">
        <f>IF(G965="","",COUNTIFS($D$8:$D965,$D965))</f>
        <v/>
      </c>
      <c r="G965" s="344" t="str">
        <f>IF(OR($E965="",$H965=""),"",IFERROR(CONCATENATE($D965,".",COUNTIFS($D$8:$D965,$D965)),"טעות בהזנה"))</f>
        <v/>
      </c>
      <c r="H965" s="99"/>
      <c r="I965" s="275" t="str">
        <f>IF($E965="","",IF($D965="","",INDEX('פעילויות המשרד'!G:G,MATCH($D965,'פעילויות המשרד'!$D:$D,0))))</f>
        <v/>
      </c>
      <c r="J965" s="275" t="str">
        <f>IF($E965="","",IF($D965="","",INDEX('פעילויות המשרד'!H:H,MATCH($D965,'פעילויות המשרד'!$D:$D,0))))</f>
        <v/>
      </c>
      <c r="K965" s="275" t="str">
        <f>IF($E965="","",IF($D965="","",INDEX('פעילויות המשרד'!K:K,MATCH($D965,'פעילויות המשרד'!$D:$D,0))))</f>
        <v/>
      </c>
      <c r="L965" s="275" t="str">
        <f>IF($E965="","",IF($D965="","",INDEX('פעילויות המשרד'!L:L,MATCH($D965,'פעילויות המשרד'!$D:$D,0))))</f>
        <v/>
      </c>
      <c r="M965" s="275" t="str">
        <f>IF($E965="","",IF($D965="","",INDEX('פעילויות המשרד'!X:X,MATCH($D965,'פעילויות המשרד'!$D:$D,0))))</f>
        <v/>
      </c>
      <c r="N965" s="102"/>
      <c r="O965" s="102"/>
      <c r="P965" s="100"/>
      <c r="Q965" s="100"/>
      <c r="R965" s="98"/>
      <c r="S965" s="101"/>
      <c r="T965" s="99"/>
      <c r="U965" s="103"/>
      <c r="V965" s="99"/>
      <c r="W965" s="103"/>
      <c r="X965" s="99"/>
      <c r="Y965" s="103"/>
      <c r="Z965" s="99"/>
      <c r="AA965" s="103"/>
      <c r="AB965" s="99"/>
      <c r="AC965" s="103"/>
      <c r="AD965" s="121" t="str">
        <f t="shared" si="58"/>
        <v/>
      </c>
      <c r="AE965" s="17"/>
      <c r="AI965" s="26">
        <f>ROWS($AI$7:$AI964)</f>
        <v>958</v>
      </c>
      <c r="AJ965" s="85" t="str">
        <f>IF(OR($T965="",$G965=""),"",MAX($AJ$7:$AN964)+1)</f>
        <v/>
      </c>
      <c r="AK965" s="85" t="str">
        <f>IF(OR(V965="",$G965=""),"",MAX($AJ$7:$AN964,$AJ965:AJ965)+1)</f>
        <v/>
      </c>
      <c r="AL965" s="85" t="str">
        <f>IF(OR(X965="",$G965=""),"",MAX($AJ$7:$AN964,$AJ965:AK965)+1)</f>
        <v/>
      </c>
      <c r="AM965" s="85" t="str">
        <f>IF(OR(Z965="",$G965=""),"",MAX($AJ$7:$AN964,$AJ965:AL965)+1)</f>
        <v/>
      </c>
      <c r="AN965" s="85" t="str">
        <f>IF(OR(AB965="",$G965=""),"",MAX($AJ$7:$AN964,$AJ965:AM965)+1)</f>
        <v/>
      </c>
      <c r="AP965" s="85" t="str">
        <f>IF($G965="","",MAX($AP$7:$AP964)+1)</f>
        <v/>
      </c>
      <c r="AQ965" s="85" t="str">
        <f>IF($G965="","",IF($Q965="","",RANK($Q965,$Q$8:$Q$1000,1)+COUNTIFS($Q$8:$Q965,$Q965)-1))</f>
        <v/>
      </c>
      <c r="AR965" s="85" t="str">
        <f>IF($G965="","",IF($AW965="","",RANK($AW965,$AW$8:$AW$1000,1)+COUNTIFS($AW$8:$AW965,$AW965)-1))</f>
        <v/>
      </c>
      <c r="AS965" s="85" t="str">
        <f>IF($G965="","",IF($AX965="","",RANK($AX965,$AX$8:$AX$1000,1)+COUNTIFS($AX$8:$AX965,$AX965)-1))</f>
        <v/>
      </c>
      <c r="AU965" s="85" t="str">
        <f t="shared" si="59"/>
        <v/>
      </c>
      <c r="AW965" s="209" t="str">
        <f t="shared" ca="1" si="57"/>
        <v/>
      </c>
      <c r="AX965" s="209" t="str">
        <f t="shared" ca="1" si="60"/>
        <v/>
      </c>
    </row>
    <row r="966" spans="1:50">
      <c r="A966" s="20" t="str">
        <f>IF('יעדים משרדיים ותקשובים'!$E$7="","",'יעדים משרדיים ותקשובים'!$E$7)</f>
        <v>משרד ראש הממשלה</v>
      </c>
      <c r="B966" s="20" t="str">
        <f>IF('יעדים משרדיים ותקשובים'!$I$9="","",'יעדים משרדיים ותקשובים'!$I$9)</f>
        <v>pmo</v>
      </c>
      <c r="C966" s="26">
        <f>ROWS($C$7:$C965)</f>
        <v>959</v>
      </c>
      <c r="D966" s="26" t="str">
        <f>IF(E966="","",INDEX('פעילויות המשרד'!$D$8:$D$150,MATCH(E966,'פעילויות המשרד'!$E$8:$E$150,0)))</f>
        <v/>
      </c>
      <c r="E966" s="17"/>
      <c r="F966" s="26" t="str">
        <f>IF(G966="","",COUNTIFS($D$8:$D966,$D966))</f>
        <v/>
      </c>
      <c r="G966" s="344" t="str">
        <f>IF(OR($E966="",$H966=""),"",IFERROR(CONCATENATE($D966,".",COUNTIFS($D$8:$D966,$D966)),"טעות בהזנה"))</f>
        <v/>
      </c>
      <c r="H966" s="99"/>
      <c r="I966" s="275" t="str">
        <f>IF($E966="","",IF($D966="","",INDEX('פעילויות המשרד'!G:G,MATCH($D966,'פעילויות המשרד'!$D:$D,0))))</f>
        <v/>
      </c>
      <c r="J966" s="275" t="str">
        <f>IF($E966="","",IF($D966="","",INDEX('פעילויות המשרד'!H:H,MATCH($D966,'פעילויות המשרד'!$D:$D,0))))</f>
        <v/>
      </c>
      <c r="K966" s="275" t="str">
        <f>IF($E966="","",IF($D966="","",INDEX('פעילויות המשרד'!K:K,MATCH($D966,'פעילויות המשרד'!$D:$D,0))))</f>
        <v/>
      </c>
      <c r="L966" s="275" t="str">
        <f>IF($E966="","",IF($D966="","",INDEX('פעילויות המשרד'!L:L,MATCH($D966,'פעילויות המשרד'!$D:$D,0))))</f>
        <v/>
      </c>
      <c r="M966" s="275" t="str">
        <f>IF($E966="","",IF($D966="","",INDEX('פעילויות המשרד'!X:X,MATCH($D966,'פעילויות המשרד'!$D:$D,0))))</f>
        <v/>
      </c>
      <c r="N966" s="102"/>
      <c r="O966" s="102"/>
      <c r="P966" s="100"/>
      <c r="Q966" s="100"/>
      <c r="R966" s="98"/>
      <c r="S966" s="101"/>
      <c r="T966" s="99"/>
      <c r="U966" s="103"/>
      <c r="V966" s="99"/>
      <c r="W966" s="103"/>
      <c r="X966" s="99"/>
      <c r="Y966" s="103"/>
      <c r="Z966" s="99"/>
      <c r="AA966" s="103"/>
      <c r="AB966" s="99"/>
      <c r="AC966" s="103"/>
      <c r="AD966" s="121" t="str">
        <f t="shared" si="58"/>
        <v/>
      </c>
      <c r="AE966" s="17"/>
      <c r="AI966" s="26">
        <f>ROWS($AI$7:$AI965)</f>
        <v>959</v>
      </c>
      <c r="AJ966" s="85" t="str">
        <f>IF(OR($T966="",$G966=""),"",MAX($AJ$7:$AN965)+1)</f>
        <v/>
      </c>
      <c r="AK966" s="85" t="str">
        <f>IF(OR(V966="",$G966=""),"",MAX($AJ$7:$AN965,$AJ966:AJ966)+1)</f>
        <v/>
      </c>
      <c r="AL966" s="85" t="str">
        <f>IF(OR(X966="",$G966=""),"",MAX($AJ$7:$AN965,$AJ966:AK966)+1)</f>
        <v/>
      </c>
      <c r="AM966" s="85" t="str">
        <f>IF(OR(Z966="",$G966=""),"",MAX($AJ$7:$AN965,$AJ966:AL966)+1)</f>
        <v/>
      </c>
      <c r="AN966" s="85" t="str">
        <f>IF(OR(AB966="",$G966=""),"",MAX($AJ$7:$AN965,$AJ966:AM966)+1)</f>
        <v/>
      </c>
      <c r="AP966" s="85" t="str">
        <f>IF($G966="","",MAX($AP$7:$AP965)+1)</f>
        <v/>
      </c>
      <c r="AQ966" s="85" t="str">
        <f>IF($G966="","",IF($Q966="","",RANK($Q966,$Q$8:$Q$1000,1)+COUNTIFS($Q$8:$Q966,$Q966)-1))</f>
        <v/>
      </c>
      <c r="AR966" s="85" t="str">
        <f>IF($G966="","",IF($AW966="","",RANK($AW966,$AW$8:$AW$1000,1)+COUNTIFS($AW$8:$AW966,$AW966)-1))</f>
        <v/>
      </c>
      <c r="AS966" s="85" t="str">
        <f>IF($G966="","",IF($AX966="","",RANK($AX966,$AX$8:$AX$1000,1)+COUNTIFS($AX$8:$AX966,$AX966)-1))</f>
        <v/>
      </c>
      <c r="AU966" s="85" t="str">
        <f t="shared" si="59"/>
        <v/>
      </c>
      <c r="AW966" s="209" t="str">
        <f t="shared" ca="1" si="57"/>
        <v/>
      </c>
      <c r="AX966" s="209" t="str">
        <f t="shared" ca="1" si="60"/>
        <v/>
      </c>
    </row>
    <row r="967" spans="1:50">
      <c r="A967" s="20" t="str">
        <f>IF('יעדים משרדיים ותקשובים'!$E$7="","",'יעדים משרדיים ותקשובים'!$E$7)</f>
        <v>משרד ראש הממשלה</v>
      </c>
      <c r="B967" s="20" t="str">
        <f>IF('יעדים משרדיים ותקשובים'!$I$9="","",'יעדים משרדיים ותקשובים'!$I$9)</f>
        <v>pmo</v>
      </c>
      <c r="C967" s="26">
        <f>ROWS($C$7:$C966)</f>
        <v>960</v>
      </c>
      <c r="D967" s="26" t="str">
        <f>IF(E967="","",INDEX('פעילויות המשרד'!$D$8:$D$150,MATCH(E967,'פעילויות המשרד'!$E$8:$E$150,0)))</f>
        <v/>
      </c>
      <c r="E967" s="17"/>
      <c r="F967" s="26" t="str">
        <f>IF(G967="","",COUNTIFS($D$8:$D967,$D967))</f>
        <v/>
      </c>
      <c r="G967" s="344" t="str">
        <f>IF(OR($E967="",$H967=""),"",IFERROR(CONCATENATE($D967,".",COUNTIFS($D$8:$D967,$D967)),"טעות בהזנה"))</f>
        <v/>
      </c>
      <c r="H967" s="99"/>
      <c r="I967" s="275" t="str">
        <f>IF($E967="","",IF($D967="","",INDEX('פעילויות המשרד'!G:G,MATCH($D967,'פעילויות המשרד'!$D:$D,0))))</f>
        <v/>
      </c>
      <c r="J967" s="275" t="str">
        <f>IF($E967="","",IF($D967="","",INDEX('פעילויות המשרד'!H:H,MATCH($D967,'פעילויות המשרד'!$D:$D,0))))</f>
        <v/>
      </c>
      <c r="K967" s="275" t="str">
        <f>IF($E967="","",IF($D967="","",INDEX('פעילויות המשרד'!K:K,MATCH($D967,'פעילויות המשרד'!$D:$D,0))))</f>
        <v/>
      </c>
      <c r="L967" s="275" t="str">
        <f>IF($E967="","",IF($D967="","",INDEX('פעילויות המשרד'!L:L,MATCH($D967,'פעילויות המשרד'!$D:$D,0))))</f>
        <v/>
      </c>
      <c r="M967" s="275" t="str">
        <f>IF($E967="","",IF($D967="","",INDEX('פעילויות המשרד'!X:X,MATCH($D967,'פעילויות המשרד'!$D:$D,0))))</f>
        <v/>
      </c>
      <c r="N967" s="102"/>
      <c r="O967" s="102"/>
      <c r="P967" s="100"/>
      <c r="Q967" s="100"/>
      <c r="R967" s="98"/>
      <c r="S967" s="101"/>
      <c r="T967" s="99"/>
      <c r="U967" s="103"/>
      <c r="V967" s="99"/>
      <c r="W967" s="103"/>
      <c r="X967" s="99"/>
      <c r="Y967" s="103"/>
      <c r="Z967" s="99"/>
      <c r="AA967" s="103"/>
      <c r="AB967" s="99"/>
      <c r="AC967" s="103"/>
      <c r="AD967" s="121" t="str">
        <f t="shared" si="58"/>
        <v/>
      </c>
      <c r="AE967" s="17"/>
      <c r="AI967" s="26">
        <f>ROWS($AI$7:$AI966)</f>
        <v>960</v>
      </c>
      <c r="AJ967" s="85" t="str">
        <f>IF(OR($T967="",$G967=""),"",MAX($AJ$7:$AN966)+1)</f>
        <v/>
      </c>
      <c r="AK967" s="85" t="str">
        <f>IF(OR(V967="",$G967=""),"",MAX($AJ$7:$AN966,$AJ967:AJ967)+1)</f>
        <v/>
      </c>
      <c r="AL967" s="85" t="str">
        <f>IF(OR(X967="",$G967=""),"",MAX($AJ$7:$AN966,$AJ967:AK967)+1)</f>
        <v/>
      </c>
      <c r="AM967" s="85" t="str">
        <f>IF(OR(Z967="",$G967=""),"",MAX($AJ$7:$AN966,$AJ967:AL967)+1)</f>
        <v/>
      </c>
      <c r="AN967" s="85" t="str">
        <f>IF(OR(AB967="",$G967=""),"",MAX($AJ$7:$AN966,$AJ967:AM967)+1)</f>
        <v/>
      </c>
      <c r="AP967" s="85" t="str">
        <f>IF($G967="","",MAX($AP$7:$AP966)+1)</f>
        <v/>
      </c>
      <c r="AQ967" s="85" t="str">
        <f>IF($G967="","",IF($Q967="","",RANK($Q967,$Q$8:$Q$1000,1)+COUNTIFS($Q$8:$Q967,$Q967)-1))</f>
        <v/>
      </c>
      <c r="AR967" s="85" t="str">
        <f>IF($G967="","",IF($AW967="","",RANK($AW967,$AW$8:$AW$1000,1)+COUNTIFS($AW$8:$AW967,$AW967)-1))</f>
        <v/>
      </c>
      <c r="AS967" s="85" t="str">
        <f>IF($G967="","",IF($AX967="","",RANK($AX967,$AX$8:$AX$1000,1)+COUNTIFS($AX$8:$AX967,$AX967)-1))</f>
        <v/>
      </c>
      <c r="AU967" s="85" t="str">
        <f t="shared" si="59"/>
        <v/>
      </c>
      <c r="AW967" s="209" t="str">
        <f t="shared" ref="AW967:AW995" ca="1" si="61">IF($G967="","",IF($Q967="","",IF(AND($S967&lt;1,$Q977&gt;TODAY()),$Q967,"")))</f>
        <v/>
      </c>
      <c r="AX967" s="209" t="str">
        <f t="shared" ca="1" si="60"/>
        <v/>
      </c>
    </row>
    <row r="968" spans="1:50">
      <c r="A968" s="20" t="str">
        <f>IF('יעדים משרדיים ותקשובים'!$E$7="","",'יעדים משרדיים ותקשובים'!$E$7)</f>
        <v>משרד ראש הממשלה</v>
      </c>
      <c r="B968" s="20" t="str">
        <f>IF('יעדים משרדיים ותקשובים'!$I$9="","",'יעדים משרדיים ותקשובים'!$I$9)</f>
        <v>pmo</v>
      </c>
      <c r="C968" s="26">
        <f>ROWS($C$7:$C967)</f>
        <v>961</v>
      </c>
      <c r="D968" s="26" t="str">
        <f>IF(E968="","",INDEX('פעילויות המשרד'!$D$8:$D$150,MATCH(E968,'פעילויות המשרד'!$E$8:$E$150,0)))</f>
        <v/>
      </c>
      <c r="E968" s="17"/>
      <c r="F968" s="26" t="str">
        <f>IF(G968="","",COUNTIFS($D$8:$D968,$D968))</f>
        <v/>
      </c>
      <c r="G968" s="344" t="str">
        <f>IF(OR($E968="",$H968=""),"",IFERROR(CONCATENATE($D968,".",COUNTIFS($D$8:$D968,$D968)),"טעות בהזנה"))</f>
        <v/>
      </c>
      <c r="H968" s="99"/>
      <c r="I968" s="275" t="str">
        <f>IF($E968="","",IF($D968="","",INDEX('פעילויות המשרד'!G:G,MATCH($D968,'פעילויות המשרד'!$D:$D,0))))</f>
        <v/>
      </c>
      <c r="J968" s="275" t="str">
        <f>IF($E968="","",IF($D968="","",INDEX('פעילויות המשרד'!H:H,MATCH($D968,'פעילויות המשרד'!$D:$D,0))))</f>
        <v/>
      </c>
      <c r="K968" s="275" t="str">
        <f>IF($E968="","",IF($D968="","",INDEX('פעילויות המשרד'!K:K,MATCH($D968,'פעילויות המשרד'!$D:$D,0))))</f>
        <v/>
      </c>
      <c r="L968" s="275" t="str">
        <f>IF($E968="","",IF($D968="","",INDEX('פעילויות המשרד'!L:L,MATCH($D968,'פעילויות המשרד'!$D:$D,0))))</f>
        <v/>
      </c>
      <c r="M968" s="275" t="str">
        <f>IF($E968="","",IF($D968="","",INDEX('פעילויות המשרד'!X:X,MATCH($D968,'פעילויות המשרד'!$D:$D,0))))</f>
        <v/>
      </c>
      <c r="N968" s="99"/>
      <c r="O968" s="99"/>
      <c r="P968" s="100"/>
      <c r="Q968" s="100"/>
      <c r="R968" s="98"/>
      <c r="S968" s="101"/>
      <c r="T968" s="99"/>
      <c r="U968" s="103"/>
      <c r="V968" s="99"/>
      <c r="W968" s="103"/>
      <c r="X968" s="99"/>
      <c r="Y968" s="103"/>
      <c r="Z968" s="99"/>
      <c r="AA968" s="103"/>
      <c r="AB968" s="99"/>
      <c r="AC968" s="103"/>
      <c r="AD968" s="121" t="str">
        <f t="shared" ref="AD968:AD1007" si="62">IF($G968="","",IF(ISNUMBER(MATCH($U$3,$T968:$AC968,0)),"כן",""))</f>
        <v/>
      </c>
      <c r="AE968" s="92"/>
      <c r="AI968" s="26">
        <f>ROWS($AI$7:$AI967)</f>
        <v>961</v>
      </c>
      <c r="AJ968" s="85" t="str">
        <f>IF(OR($T968="",$G968=""),"",MAX($AJ$7:$AN967)+1)</f>
        <v/>
      </c>
      <c r="AK968" s="85" t="str">
        <f>IF(OR(V968="",$G968=""),"",MAX($AJ$7:$AN967,$AJ968:AJ968)+1)</f>
        <v/>
      </c>
      <c r="AL968" s="85" t="str">
        <f>IF(OR(X968="",$G968=""),"",MAX($AJ$7:$AN967,$AJ968:AK968)+1)</f>
        <v/>
      </c>
      <c r="AM968" s="85" t="str">
        <f>IF(OR(Z968="",$G968=""),"",MAX($AJ$7:$AN967,$AJ968:AL968)+1)</f>
        <v/>
      </c>
      <c r="AN968" s="85" t="str">
        <f>IF(OR(AB968="",$G968=""),"",MAX($AJ$7:$AN967,$AJ968:AM968)+1)</f>
        <v/>
      </c>
      <c r="AP968" s="85" t="str">
        <f>IF($G968="","",MAX($AP$7:$AP967)+1)</f>
        <v/>
      </c>
      <c r="AQ968" s="85" t="str">
        <f>IF($G968="","",IF($Q968="","",RANK($Q968,$Q$8:$Q$1000,1)+COUNTIFS($Q$8:$Q968,$Q968)-1))</f>
        <v/>
      </c>
      <c r="AR968" s="85" t="str">
        <f>IF($G968="","",IF($AW968="","",RANK($AW968,$AW$8:$AW$1000,1)+COUNTIFS($AW$8:$AW968,$AW968)-1))</f>
        <v/>
      </c>
      <c r="AS968" s="85" t="str">
        <f>IF($G968="","",IF($AX968="","",RANK($AX968,$AX$8:$AX$1000,1)+COUNTIFS($AX$8:$AX968,$AX968)-1))</f>
        <v/>
      </c>
      <c r="AU968" s="85" t="str">
        <f t="shared" ref="AU968:AU1007" si="63">IF(INDEX($AP968:$AS968,,MATCH($AU$7,סינון_תוצרים,0))="","",INDEX($AP968:$AS968,,MATCH($AU$7,סינון_תוצרים,0)))</f>
        <v/>
      </c>
      <c r="AW968" s="209" t="str">
        <f ca="1">IF($G968="","",IF($Q968="","",IF(AND($S968&lt;1,$Q968&lt;TODAY()),$Q968,"")))</f>
        <v/>
      </c>
      <c r="AX968" s="209" t="str">
        <f t="shared" ca="1" si="60"/>
        <v/>
      </c>
    </row>
    <row r="969" spans="1:50">
      <c r="A969" s="20" t="str">
        <f>IF('יעדים משרדיים ותקשובים'!$E$7="","",'יעדים משרדיים ותקשובים'!$E$7)</f>
        <v>משרד ראש הממשלה</v>
      </c>
      <c r="B969" s="20" t="str">
        <f>IF('יעדים משרדיים ותקשובים'!$I$9="","",'יעדים משרדיים ותקשובים'!$I$9)</f>
        <v>pmo</v>
      </c>
      <c r="C969" s="26">
        <f>ROWS($C$7:$C968)</f>
        <v>962</v>
      </c>
      <c r="D969" s="26" t="str">
        <f>IF(E969="","",INDEX('פעילויות המשרד'!$D$8:$D$150,MATCH(E969,'פעילויות המשרד'!$E$8:$E$150,0)))</f>
        <v/>
      </c>
      <c r="E969" s="17"/>
      <c r="F969" s="26" t="str">
        <f>IF(G969="","",COUNTIFS($D$8:$D969,$D969))</f>
        <v/>
      </c>
      <c r="G969" s="344" t="str">
        <f>IF(OR($E969="",$H969=""),"",IFERROR(CONCATENATE($D969,".",COUNTIFS($D$8:$D969,$D969)),"טעות בהזנה"))</f>
        <v/>
      </c>
      <c r="H969" s="99"/>
      <c r="I969" s="275" t="str">
        <f>IF($E969="","",IF($D969="","",INDEX('פעילויות המשרד'!G:G,MATCH($D969,'פעילויות המשרד'!$D:$D,0))))</f>
        <v/>
      </c>
      <c r="J969" s="275" t="str">
        <f>IF($E969="","",IF($D969="","",INDEX('פעילויות המשרד'!H:H,MATCH($D969,'פעילויות המשרד'!$D:$D,0))))</f>
        <v/>
      </c>
      <c r="K969" s="275" t="str">
        <f>IF($E969="","",IF($D969="","",INDEX('פעילויות המשרד'!K:K,MATCH($D969,'פעילויות המשרד'!$D:$D,0))))</f>
        <v/>
      </c>
      <c r="L969" s="275" t="str">
        <f>IF($E969="","",IF($D969="","",INDEX('פעילויות המשרד'!L:L,MATCH($D969,'פעילויות המשרד'!$D:$D,0))))</f>
        <v/>
      </c>
      <c r="M969" s="275" t="str">
        <f>IF($E969="","",IF($D969="","",INDEX('פעילויות המשרד'!X:X,MATCH($D969,'פעילויות המשרד'!$D:$D,0))))</f>
        <v/>
      </c>
      <c r="N969" s="99"/>
      <c r="O969" s="99"/>
      <c r="P969" s="100"/>
      <c r="Q969" s="100"/>
      <c r="R969" s="98"/>
      <c r="S969" s="101"/>
      <c r="T969" s="99"/>
      <c r="U969" s="103"/>
      <c r="V969" s="99"/>
      <c r="W969" s="103"/>
      <c r="X969" s="99"/>
      <c r="Y969" s="103"/>
      <c r="Z969" s="99"/>
      <c r="AA969" s="103"/>
      <c r="AB969" s="99"/>
      <c r="AC969" s="103"/>
      <c r="AD969" s="121" t="str">
        <f t="shared" si="62"/>
        <v/>
      </c>
      <c r="AE969" s="92"/>
      <c r="AI969" s="26">
        <f>ROWS($AI$7:$AI968)</f>
        <v>962</v>
      </c>
      <c r="AJ969" s="85" t="str">
        <f>IF(OR($T969="",$G969=""),"",MAX($AJ$7:$AN968)+1)</f>
        <v/>
      </c>
      <c r="AK969" s="85" t="str">
        <f>IF(OR(V969="",$G969=""),"",MAX($AJ$7:$AN968,$AJ969:AJ969)+1)</f>
        <v/>
      </c>
      <c r="AL969" s="85" t="str">
        <f>IF(OR(X969="",$G969=""),"",MAX($AJ$7:$AN968,$AJ969:AK969)+1)</f>
        <v/>
      </c>
      <c r="AM969" s="85" t="str">
        <f>IF(OR(Z969="",$G969=""),"",MAX($AJ$7:$AN968,$AJ969:AL969)+1)</f>
        <v/>
      </c>
      <c r="AN969" s="85" t="str">
        <f>IF(OR(AB969="",$G969=""),"",MAX($AJ$7:$AN968,$AJ969:AM969)+1)</f>
        <v/>
      </c>
      <c r="AP969" s="85" t="str">
        <f>IF($G969="","",MAX($AP$7:$AP968)+1)</f>
        <v/>
      </c>
      <c r="AQ969" s="85" t="str">
        <f>IF($G969="","",IF($Q969="","",RANK($Q969,$Q$8:$Q$1000,1)+COUNTIFS($Q$8:$Q969,$Q969)-1))</f>
        <v/>
      </c>
      <c r="AR969" s="85" t="str">
        <f>IF($G969="","",IF($AW969="","",RANK($AW969,$AW$8:$AW$1000,1)+COUNTIFS($AW$8:$AW969,$AW969)-1))</f>
        <v/>
      </c>
      <c r="AS969" s="85" t="str">
        <f>IF($G969="","",IF($AX969="","",RANK($AX969,$AX$8:$AX$1000,1)+COUNTIFS($AX$8:$AX969,$AX969)-1))</f>
        <v/>
      </c>
      <c r="AU969" s="85" t="str">
        <f t="shared" si="63"/>
        <v/>
      </c>
      <c r="AW969" s="209" t="str">
        <f ca="1">IF($G969="","",IF($Q969="","",IF(AND($S969&lt;1,$Q969&lt;TODAY()),$Q969,"")))</f>
        <v/>
      </c>
      <c r="AX969" s="209" t="str">
        <f t="shared" ref="AX969:AX1007" ca="1" si="64">IF($G969="","",IF($P969="","",IF(AND(OR($S969="",$S969=0),$P969&lt;TODAY()),$P969,"")))</f>
        <v/>
      </c>
    </row>
    <row r="970" spans="1:50">
      <c r="A970" s="20" t="str">
        <f>IF('יעדים משרדיים ותקשובים'!$E$7="","",'יעדים משרדיים ותקשובים'!$E$7)</f>
        <v>משרד ראש הממשלה</v>
      </c>
      <c r="B970" s="20" t="str">
        <f>IF('יעדים משרדיים ותקשובים'!$I$9="","",'יעדים משרדיים ותקשובים'!$I$9)</f>
        <v>pmo</v>
      </c>
      <c r="C970" s="26">
        <f>ROWS($C$7:$C969)</f>
        <v>963</v>
      </c>
      <c r="D970" s="26" t="str">
        <f>IF(E970="","",INDEX('פעילויות המשרד'!$D$8:$D$150,MATCH(E970,'פעילויות המשרד'!$E$8:$E$150,0)))</f>
        <v/>
      </c>
      <c r="E970" s="17"/>
      <c r="F970" s="26" t="str">
        <f>IF(G970="","",COUNTIFS($D$8:$D970,$D970))</f>
        <v/>
      </c>
      <c r="G970" s="344" t="str">
        <f>IF(OR($E970="",$H970=""),"",IFERROR(CONCATENATE($D970,".",COUNTIFS($D$8:$D970,$D970)),"טעות בהזנה"))</f>
        <v/>
      </c>
      <c r="H970" s="99"/>
      <c r="I970" s="275" t="str">
        <f>IF($E970="","",IF($D970="","",INDEX('פעילויות המשרד'!G:G,MATCH($D970,'פעילויות המשרד'!$D:$D,0))))</f>
        <v/>
      </c>
      <c r="J970" s="275" t="str">
        <f>IF($E970="","",IF($D970="","",INDEX('פעילויות המשרד'!H:H,MATCH($D970,'פעילויות המשרד'!$D:$D,0))))</f>
        <v/>
      </c>
      <c r="K970" s="275" t="str">
        <f>IF($E970="","",IF($D970="","",INDEX('פעילויות המשרד'!K:K,MATCH($D970,'פעילויות המשרד'!$D:$D,0))))</f>
        <v/>
      </c>
      <c r="L970" s="275" t="str">
        <f>IF($E970="","",IF($D970="","",INDEX('פעילויות המשרד'!L:L,MATCH($D970,'פעילויות המשרד'!$D:$D,0))))</f>
        <v/>
      </c>
      <c r="M970" s="275" t="str">
        <f>IF($E970="","",IF($D970="","",INDEX('פעילויות המשרד'!X:X,MATCH($D970,'פעילויות המשרד'!$D:$D,0))))</f>
        <v/>
      </c>
      <c r="N970" s="99"/>
      <c r="O970" s="99"/>
      <c r="P970" s="100"/>
      <c r="Q970" s="100"/>
      <c r="R970" s="98"/>
      <c r="S970" s="101"/>
      <c r="T970" s="99"/>
      <c r="U970" s="103"/>
      <c r="V970" s="99"/>
      <c r="W970" s="103"/>
      <c r="X970" s="99"/>
      <c r="Y970" s="103"/>
      <c r="Z970" s="99"/>
      <c r="AA970" s="103"/>
      <c r="AB970" s="99"/>
      <c r="AC970" s="103"/>
      <c r="AD970" s="121" t="str">
        <f t="shared" si="62"/>
        <v/>
      </c>
      <c r="AE970" s="92"/>
      <c r="AI970" s="26">
        <f>ROWS($AI$7:$AI969)</f>
        <v>963</v>
      </c>
      <c r="AJ970" s="85" t="str">
        <f>IF(OR($T970="",$G970=""),"",MAX($AJ$7:$AN969)+1)</f>
        <v/>
      </c>
      <c r="AK970" s="85" t="str">
        <f>IF(OR(V970="",$G970=""),"",MAX($AJ$7:$AN969,$AJ970:AJ970)+1)</f>
        <v/>
      </c>
      <c r="AL970" s="85" t="str">
        <f>IF(OR(X970="",$G970=""),"",MAX($AJ$7:$AN969,$AJ970:AK970)+1)</f>
        <v/>
      </c>
      <c r="AM970" s="85" t="str">
        <f>IF(OR(Z970="",$G970=""),"",MAX($AJ$7:$AN969,$AJ970:AL970)+1)</f>
        <v/>
      </c>
      <c r="AN970" s="85" t="str">
        <f>IF(OR(AB970="",$G970=""),"",MAX($AJ$7:$AN969,$AJ970:AM970)+1)</f>
        <v/>
      </c>
      <c r="AP970" s="85" t="str">
        <f>IF($G970="","",MAX($AP$7:$AP969)+1)</f>
        <v/>
      </c>
      <c r="AQ970" s="85" t="str">
        <f>IF($G970="","",IF($Q970="","",RANK($Q970,$Q$8:$Q$1000,1)+COUNTIFS($Q$8:$Q970,$Q970)-1))</f>
        <v/>
      </c>
      <c r="AR970" s="85" t="str">
        <f>IF($G970="","",IF($AW970="","",RANK($AW970,$AW$8:$AW$1000,1)+COUNTIFS($AW$8:$AW970,$AW970)-1))</f>
        <v/>
      </c>
      <c r="AS970" s="85" t="str">
        <f>IF($G970="","",IF($AX970="","",RANK($AX970,$AX$8:$AX$1000,1)+COUNTIFS($AX$8:$AX970,$AX970)-1))</f>
        <v/>
      </c>
      <c r="AU970" s="85" t="str">
        <f t="shared" si="63"/>
        <v/>
      </c>
      <c r="AW970" s="209" t="str">
        <f ca="1">IF($G970="","",IF($Q970="","",IF(AND($S970&lt;1,$Q970&lt;TODAY()),$Q970,"")))</f>
        <v/>
      </c>
      <c r="AX970" s="209" t="str">
        <f t="shared" ca="1" si="64"/>
        <v/>
      </c>
    </row>
    <row r="971" spans="1:50">
      <c r="A971" s="20" t="str">
        <f>IF('יעדים משרדיים ותקשובים'!$E$7="","",'יעדים משרדיים ותקשובים'!$E$7)</f>
        <v>משרד ראש הממשלה</v>
      </c>
      <c r="B971" s="20" t="str">
        <f>IF('יעדים משרדיים ותקשובים'!$I$9="","",'יעדים משרדיים ותקשובים'!$I$9)</f>
        <v>pmo</v>
      </c>
      <c r="C971" s="26">
        <f>ROWS($C$7:$C970)</f>
        <v>964</v>
      </c>
      <c r="D971" s="26" t="str">
        <f>IF(E971="","",INDEX('פעילויות המשרד'!$D$8:$D$150,MATCH(E971,'פעילויות המשרד'!$E$8:$E$150,0)))</f>
        <v/>
      </c>
      <c r="E971" s="17"/>
      <c r="F971" s="26" t="str">
        <f>IF(G971="","",COUNTIFS($D$8:$D971,$D971))</f>
        <v/>
      </c>
      <c r="G971" s="344" t="str">
        <f>IF(OR($E971="",$H971=""),"",IFERROR(CONCATENATE($D971,".",COUNTIFS($D$8:$D971,$D971)),"טעות בהזנה"))</f>
        <v/>
      </c>
      <c r="H971" s="99"/>
      <c r="I971" s="275" t="str">
        <f>IF($E971="","",IF($D971="","",INDEX('פעילויות המשרד'!G:G,MATCH($D971,'פעילויות המשרד'!$D:$D,0))))</f>
        <v/>
      </c>
      <c r="J971" s="275" t="str">
        <f>IF($E971="","",IF($D971="","",INDEX('פעילויות המשרד'!H:H,MATCH($D971,'פעילויות המשרד'!$D:$D,0))))</f>
        <v/>
      </c>
      <c r="K971" s="275" t="str">
        <f>IF($E971="","",IF($D971="","",INDEX('פעילויות המשרד'!K:K,MATCH($D971,'פעילויות המשרד'!$D:$D,0))))</f>
        <v/>
      </c>
      <c r="L971" s="275" t="str">
        <f>IF($E971="","",IF($D971="","",INDEX('פעילויות המשרד'!L:L,MATCH($D971,'פעילויות המשרד'!$D:$D,0))))</f>
        <v/>
      </c>
      <c r="M971" s="275" t="str">
        <f>IF($E971="","",IF($D971="","",INDEX('פעילויות המשרד'!X:X,MATCH($D971,'פעילויות המשרד'!$D:$D,0))))</f>
        <v/>
      </c>
      <c r="N971" s="102"/>
      <c r="O971" s="102"/>
      <c r="P971" s="100"/>
      <c r="Q971" s="100"/>
      <c r="R971" s="98"/>
      <c r="S971" s="101"/>
      <c r="T971" s="99"/>
      <c r="U971" s="103"/>
      <c r="V971" s="99"/>
      <c r="W971" s="103"/>
      <c r="X971" s="99"/>
      <c r="Y971" s="103"/>
      <c r="Z971" s="99"/>
      <c r="AA971" s="103"/>
      <c r="AB971" s="99"/>
      <c r="AC971" s="103"/>
      <c r="AD971" s="121" t="str">
        <f t="shared" si="62"/>
        <v/>
      </c>
      <c r="AE971" s="17"/>
      <c r="AI971" s="26">
        <f>ROWS($AI$7:$AI970)</f>
        <v>964</v>
      </c>
      <c r="AJ971" s="85" t="str">
        <f>IF(OR($T971="",$G971=""),"",MAX($AJ$7:$AN970)+1)</f>
        <v/>
      </c>
      <c r="AK971" s="85" t="str">
        <f>IF(OR(V971="",$G971=""),"",MAX($AJ$7:$AN970,$AJ971:AJ971)+1)</f>
        <v/>
      </c>
      <c r="AL971" s="85" t="str">
        <f>IF(OR(X971="",$G971=""),"",MAX($AJ$7:$AN970,$AJ971:AK971)+1)</f>
        <v/>
      </c>
      <c r="AM971" s="85" t="str">
        <f>IF(OR(Z971="",$G971=""),"",MAX($AJ$7:$AN970,$AJ971:AL971)+1)</f>
        <v/>
      </c>
      <c r="AN971" s="85" t="str">
        <f>IF(OR(AB971="",$G971=""),"",MAX($AJ$7:$AN970,$AJ971:AM971)+1)</f>
        <v/>
      </c>
      <c r="AP971" s="85" t="str">
        <f>IF($G971="","",MAX($AP$7:$AP970)+1)</f>
        <v/>
      </c>
      <c r="AQ971" s="85" t="str">
        <f>IF($G971="","",IF($Q971="","",RANK($Q971,$Q$8:$Q$1000,1)+COUNTIFS($Q$8:$Q971,$Q971)-1))</f>
        <v/>
      </c>
      <c r="AR971" s="85" t="str">
        <f>IF($G971="","",IF($AW971="","",RANK($AW971,$AW$8:$AW$1000,1)+COUNTIFS($AW$8:$AW971,$AW971)-1))</f>
        <v/>
      </c>
      <c r="AS971" s="85" t="str">
        <f>IF($G971="","",IF($AX971="","",RANK($AX971,$AX$8:$AX$1000,1)+COUNTIFS($AX$8:$AX971,$AX971)-1))</f>
        <v/>
      </c>
      <c r="AU971" s="85" t="str">
        <f t="shared" si="63"/>
        <v/>
      </c>
      <c r="AW971" s="209" t="str">
        <f ca="1">IF($G971="","",IF($Q971="","",IF(AND($S971&lt;1,$Q971&lt;TODAY()),$Q971,"")))</f>
        <v/>
      </c>
      <c r="AX971" s="209" t="str">
        <f t="shared" ca="1" si="64"/>
        <v/>
      </c>
    </row>
    <row r="972" spans="1:50">
      <c r="A972" s="20" t="str">
        <f>IF('יעדים משרדיים ותקשובים'!$E$7="","",'יעדים משרדיים ותקשובים'!$E$7)</f>
        <v>משרד ראש הממשלה</v>
      </c>
      <c r="B972" s="20" t="str">
        <f>IF('יעדים משרדיים ותקשובים'!$I$9="","",'יעדים משרדיים ותקשובים'!$I$9)</f>
        <v>pmo</v>
      </c>
      <c r="C972" s="26">
        <f>ROWS($C$7:$C971)</f>
        <v>965</v>
      </c>
      <c r="D972" s="26" t="str">
        <f>IF(E972="","",INDEX('פעילויות המשרד'!$D$8:$D$150,MATCH(E972,'פעילויות המשרד'!$E$8:$E$150,0)))</f>
        <v/>
      </c>
      <c r="E972" s="17"/>
      <c r="F972" s="26" t="str">
        <f>IF(G972="","",COUNTIFS($D$8:$D972,$D972))</f>
        <v/>
      </c>
      <c r="G972" s="344" t="str">
        <f>IF(OR($E972="",$H972=""),"",IFERROR(CONCATENATE($D972,".",COUNTIFS($D$8:$D972,$D972)),"טעות בהזנה"))</f>
        <v/>
      </c>
      <c r="H972" s="99"/>
      <c r="I972" s="275" t="str">
        <f>IF($E972="","",IF($D972="","",INDEX('פעילויות המשרד'!G:G,MATCH($D972,'פעילויות המשרד'!$D:$D,0))))</f>
        <v/>
      </c>
      <c r="J972" s="275" t="str">
        <f>IF($E972="","",IF($D972="","",INDEX('פעילויות המשרד'!H:H,MATCH($D972,'פעילויות המשרד'!$D:$D,0))))</f>
        <v/>
      </c>
      <c r="K972" s="275" t="str">
        <f>IF($E972="","",IF($D972="","",INDEX('פעילויות המשרד'!K:K,MATCH($D972,'פעילויות המשרד'!$D:$D,0))))</f>
        <v/>
      </c>
      <c r="L972" s="275" t="str">
        <f>IF($E972="","",IF($D972="","",INDEX('פעילויות המשרד'!L:L,MATCH($D972,'פעילויות המשרד'!$D:$D,0))))</f>
        <v/>
      </c>
      <c r="M972" s="275" t="str">
        <f>IF($E972="","",IF($D972="","",INDEX('פעילויות המשרד'!X:X,MATCH($D972,'פעילויות המשרד'!$D:$D,0))))</f>
        <v/>
      </c>
      <c r="N972" s="102"/>
      <c r="O972" s="102"/>
      <c r="P972" s="100"/>
      <c r="Q972" s="100"/>
      <c r="R972" s="98"/>
      <c r="S972" s="101"/>
      <c r="T972" s="99"/>
      <c r="U972" s="103"/>
      <c r="V972" s="99"/>
      <c r="W972" s="103"/>
      <c r="X972" s="99"/>
      <c r="Y972" s="103"/>
      <c r="Z972" s="99"/>
      <c r="AA972" s="103"/>
      <c r="AB972" s="99"/>
      <c r="AC972" s="103"/>
      <c r="AD972" s="121" t="str">
        <f t="shared" si="62"/>
        <v/>
      </c>
      <c r="AE972" s="17"/>
      <c r="AI972" s="26">
        <f>ROWS($AI$7:$AI971)</f>
        <v>965</v>
      </c>
      <c r="AJ972" s="85" t="str">
        <f>IF(OR($T972="",$G972=""),"",MAX($AJ$7:$AN971)+1)</f>
        <v/>
      </c>
      <c r="AK972" s="85" t="str">
        <f>IF(OR(V972="",$G972=""),"",MAX($AJ$7:$AN971,$AJ972:AJ972)+1)</f>
        <v/>
      </c>
      <c r="AL972" s="85" t="str">
        <f>IF(OR(X972="",$G972=""),"",MAX($AJ$7:$AN971,$AJ972:AK972)+1)</f>
        <v/>
      </c>
      <c r="AM972" s="85" t="str">
        <f>IF(OR(Z972="",$G972=""),"",MAX($AJ$7:$AN971,$AJ972:AL972)+1)</f>
        <v/>
      </c>
      <c r="AN972" s="85" t="str">
        <f>IF(OR(AB972="",$G972=""),"",MAX($AJ$7:$AN971,$AJ972:AM972)+1)</f>
        <v/>
      </c>
      <c r="AP972" s="85" t="str">
        <f>IF($G972="","",MAX($AP$7:$AP971)+1)</f>
        <v/>
      </c>
      <c r="AQ972" s="85" t="str">
        <f>IF($G972="","",IF($Q972="","",RANK($Q972,$Q$8:$Q$1000,1)+COUNTIFS($Q$8:$Q972,$Q972)-1))</f>
        <v/>
      </c>
      <c r="AR972" s="85" t="str">
        <f>IF($G972="","",IF($AW972="","",RANK($AW972,$AW$8:$AW$1000,1)+COUNTIFS($AW$8:$AW972,$AW972)-1))</f>
        <v/>
      </c>
      <c r="AS972" s="85" t="str">
        <f>IF($G972="","",IF($AX972="","",RANK($AX972,$AX$8:$AX$1000,1)+COUNTIFS($AX$8:$AX972,$AX972)-1))</f>
        <v/>
      </c>
      <c r="AU972" s="85" t="str">
        <f t="shared" si="63"/>
        <v/>
      </c>
      <c r="AW972" s="209" t="str">
        <f ca="1">IF($G972="","",IF($Q972="","",IF(AND($S972&lt;1,$Q972&lt;TODAY()),$Q972,"")))</f>
        <v/>
      </c>
      <c r="AX972" s="209" t="str">
        <f t="shared" ca="1" si="64"/>
        <v/>
      </c>
    </row>
    <row r="973" spans="1:50">
      <c r="A973" s="20" t="str">
        <f>IF('יעדים משרדיים ותקשובים'!$E$7="","",'יעדים משרדיים ותקשובים'!$E$7)</f>
        <v>משרד ראש הממשלה</v>
      </c>
      <c r="B973" s="20" t="str">
        <f>IF('יעדים משרדיים ותקשובים'!$I$9="","",'יעדים משרדיים ותקשובים'!$I$9)</f>
        <v>pmo</v>
      </c>
      <c r="C973" s="26">
        <f>ROWS($C$7:$C972)</f>
        <v>966</v>
      </c>
      <c r="D973" s="26" t="str">
        <f>IF(E973="","",INDEX('פעילויות המשרד'!$D$8:$D$150,MATCH(E973,'פעילויות המשרד'!$E$8:$E$150,0)))</f>
        <v/>
      </c>
      <c r="E973" s="17"/>
      <c r="F973" s="26" t="str">
        <f>IF(G973="","",COUNTIFS($D$8:$D973,$D973))</f>
        <v/>
      </c>
      <c r="G973" s="344" t="str">
        <f>IF(OR($E973="",$H973=""),"",IFERROR(CONCATENATE($D973,".",COUNTIFS($D$8:$D973,$D973)),"טעות בהזנה"))</f>
        <v/>
      </c>
      <c r="H973" s="99"/>
      <c r="I973" s="275" t="str">
        <f>IF($E973="","",IF($D973="","",INDEX('פעילויות המשרד'!G:G,MATCH($D973,'פעילויות המשרד'!$D:$D,0))))</f>
        <v/>
      </c>
      <c r="J973" s="275" t="str">
        <f>IF($E973="","",IF($D973="","",INDEX('פעילויות המשרד'!H:H,MATCH($D973,'פעילויות המשרד'!$D:$D,0))))</f>
        <v/>
      </c>
      <c r="K973" s="275" t="str">
        <f>IF($E973="","",IF($D973="","",INDEX('פעילויות המשרד'!K:K,MATCH($D973,'פעילויות המשרד'!$D:$D,0))))</f>
        <v/>
      </c>
      <c r="L973" s="275" t="str">
        <f>IF($E973="","",IF($D973="","",INDEX('פעילויות המשרד'!L:L,MATCH($D973,'פעילויות המשרד'!$D:$D,0))))</f>
        <v/>
      </c>
      <c r="M973" s="275" t="str">
        <f>IF($E973="","",IF($D973="","",INDEX('פעילויות המשרד'!X:X,MATCH($D973,'פעילויות המשרד'!$D:$D,0))))</f>
        <v/>
      </c>
      <c r="N973" s="102"/>
      <c r="O973" s="102"/>
      <c r="P973" s="100"/>
      <c r="Q973" s="100"/>
      <c r="R973" s="98"/>
      <c r="S973" s="101"/>
      <c r="T973" s="99"/>
      <c r="U973" s="103"/>
      <c r="V973" s="99"/>
      <c r="W973" s="103"/>
      <c r="X973" s="99"/>
      <c r="Y973" s="103"/>
      <c r="Z973" s="99"/>
      <c r="AA973" s="103"/>
      <c r="AB973" s="99"/>
      <c r="AC973" s="103"/>
      <c r="AD973" s="121" t="str">
        <f t="shared" si="62"/>
        <v/>
      </c>
      <c r="AE973" s="17"/>
      <c r="AI973" s="26">
        <f>ROWS($AI$7:$AI972)</f>
        <v>966</v>
      </c>
      <c r="AJ973" s="85" t="str">
        <f>IF(OR($T973="",$G973=""),"",MAX($AJ$7:$AN972)+1)</f>
        <v/>
      </c>
      <c r="AK973" s="85" t="str">
        <f>IF(OR(V973="",$G973=""),"",MAX($AJ$7:$AN972,$AJ973:AJ973)+1)</f>
        <v/>
      </c>
      <c r="AL973" s="85" t="str">
        <f>IF(OR(X973="",$G973=""),"",MAX($AJ$7:$AN972,$AJ973:AK973)+1)</f>
        <v/>
      </c>
      <c r="AM973" s="85" t="str">
        <f>IF(OR(Z973="",$G973=""),"",MAX($AJ$7:$AN972,$AJ973:AL973)+1)</f>
        <v/>
      </c>
      <c r="AN973" s="85" t="str">
        <f>IF(OR(AB973="",$G973=""),"",MAX($AJ$7:$AN972,$AJ973:AM973)+1)</f>
        <v/>
      </c>
      <c r="AP973" s="85" t="str">
        <f>IF($G973="","",MAX($AP$7:$AP972)+1)</f>
        <v/>
      </c>
      <c r="AQ973" s="85" t="str">
        <f>IF($G973="","",IF($Q973="","",RANK($Q973,$Q$8:$Q$1000,1)+COUNTIFS($Q$8:$Q973,$Q973)-1))</f>
        <v/>
      </c>
      <c r="AR973" s="85" t="str">
        <f>IF($G973="","",IF($AW973="","",RANK($AW973,$AW$8:$AW$1000,1)+COUNTIFS($AW$8:$AW973,$AW973)-1))</f>
        <v/>
      </c>
      <c r="AS973" s="85" t="str">
        <f>IF($G973="","",IF($AX973="","",RANK($AX973,$AX$8:$AX$1000,1)+COUNTIFS($AX$8:$AX973,$AX973)-1))</f>
        <v/>
      </c>
      <c r="AU973" s="85" t="str">
        <f t="shared" si="63"/>
        <v/>
      </c>
      <c r="AW973" s="209" t="str">
        <f t="shared" ca="1" si="61"/>
        <v/>
      </c>
      <c r="AX973" s="209" t="str">
        <f t="shared" ca="1" si="64"/>
        <v/>
      </c>
    </row>
    <row r="974" spans="1:50">
      <c r="A974" s="20" t="str">
        <f>IF('יעדים משרדיים ותקשובים'!$E$7="","",'יעדים משרדיים ותקשובים'!$E$7)</f>
        <v>משרד ראש הממשלה</v>
      </c>
      <c r="B974" s="20" t="str">
        <f>IF('יעדים משרדיים ותקשובים'!$I$9="","",'יעדים משרדיים ותקשובים'!$I$9)</f>
        <v>pmo</v>
      </c>
      <c r="C974" s="26">
        <f>ROWS($C$7:$C973)</f>
        <v>967</v>
      </c>
      <c r="D974" s="26" t="str">
        <f>IF(E974="","",INDEX('פעילויות המשרד'!$D$8:$D$150,MATCH(E974,'פעילויות המשרד'!$E$8:$E$150,0)))</f>
        <v/>
      </c>
      <c r="E974" s="17"/>
      <c r="F974" s="26" t="str">
        <f>IF(G974="","",COUNTIFS($D$8:$D974,$D974))</f>
        <v/>
      </c>
      <c r="G974" s="344" t="str">
        <f>IF(OR($E974="",$H974=""),"",IFERROR(CONCATENATE($D974,".",COUNTIFS($D$8:$D974,$D974)),"טעות בהזנה"))</f>
        <v/>
      </c>
      <c r="H974" s="99"/>
      <c r="I974" s="275" t="str">
        <f>IF($E974="","",IF($D974="","",INDEX('פעילויות המשרד'!G:G,MATCH($D974,'פעילויות המשרד'!$D:$D,0))))</f>
        <v/>
      </c>
      <c r="J974" s="275" t="str">
        <f>IF($E974="","",IF($D974="","",INDEX('פעילויות המשרד'!H:H,MATCH($D974,'פעילויות המשרד'!$D:$D,0))))</f>
        <v/>
      </c>
      <c r="K974" s="275" t="str">
        <f>IF($E974="","",IF($D974="","",INDEX('פעילויות המשרד'!K:K,MATCH($D974,'פעילויות המשרד'!$D:$D,0))))</f>
        <v/>
      </c>
      <c r="L974" s="275" t="str">
        <f>IF($E974="","",IF($D974="","",INDEX('פעילויות המשרד'!L:L,MATCH($D974,'פעילויות המשרד'!$D:$D,0))))</f>
        <v/>
      </c>
      <c r="M974" s="275" t="str">
        <f>IF($E974="","",IF($D974="","",INDEX('פעילויות המשרד'!X:X,MATCH($D974,'פעילויות המשרד'!$D:$D,0))))</f>
        <v/>
      </c>
      <c r="N974" s="102"/>
      <c r="O974" s="102"/>
      <c r="P974" s="100"/>
      <c r="Q974" s="100"/>
      <c r="R974" s="98"/>
      <c r="S974" s="101"/>
      <c r="T974" s="99"/>
      <c r="U974" s="103"/>
      <c r="V974" s="99"/>
      <c r="W974" s="103"/>
      <c r="X974" s="99"/>
      <c r="Y974" s="103"/>
      <c r="Z974" s="99"/>
      <c r="AA974" s="103"/>
      <c r="AB974" s="99"/>
      <c r="AC974" s="103"/>
      <c r="AD974" s="121" t="str">
        <f t="shared" si="62"/>
        <v/>
      </c>
      <c r="AE974" s="17"/>
      <c r="AI974" s="26">
        <f>ROWS($AI$7:$AI973)</f>
        <v>967</v>
      </c>
      <c r="AJ974" s="85" t="str">
        <f>IF(OR($T974="",$G974=""),"",MAX($AJ$7:$AN973)+1)</f>
        <v/>
      </c>
      <c r="AK974" s="85" t="str">
        <f>IF(OR(V974="",$G974=""),"",MAX($AJ$7:$AN973,$AJ974:AJ974)+1)</f>
        <v/>
      </c>
      <c r="AL974" s="85" t="str">
        <f>IF(OR(X974="",$G974=""),"",MAX($AJ$7:$AN973,$AJ974:AK974)+1)</f>
        <v/>
      </c>
      <c r="AM974" s="85" t="str">
        <f>IF(OR(Z974="",$G974=""),"",MAX($AJ$7:$AN973,$AJ974:AL974)+1)</f>
        <v/>
      </c>
      <c r="AN974" s="85" t="str">
        <f>IF(OR(AB974="",$G974=""),"",MAX($AJ$7:$AN973,$AJ974:AM974)+1)</f>
        <v/>
      </c>
      <c r="AP974" s="85" t="str">
        <f>IF($G974="","",MAX($AP$7:$AP973)+1)</f>
        <v/>
      </c>
      <c r="AQ974" s="85" t="str">
        <f>IF($G974="","",IF($Q974="","",RANK($Q974,$Q$8:$Q$1000,1)+COUNTIFS($Q$8:$Q974,$Q974)-1))</f>
        <v/>
      </c>
      <c r="AR974" s="85" t="str">
        <f>IF($G974="","",IF($AW974="","",RANK($AW974,$AW$8:$AW$1000,1)+COUNTIFS($AW$8:$AW974,$AW974)-1))</f>
        <v/>
      </c>
      <c r="AS974" s="85" t="str">
        <f>IF($G974="","",IF($AX974="","",RANK($AX974,$AX$8:$AX$1000,1)+COUNTIFS($AX$8:$AX974,$AX974)-1))</f>
        <v/>
      </c>
      <c r="AU974" s="85" t="str">
        <f t="shared" si="63"/>
        <v/>
      </c>
      <c r="AW974" s="209" t="str">
        <f t="shared" ca="1" si="61"/>
        <v/>
      </c>
      <c r="AX974" s="209" t="str">
        <f t="shared" ca="1" si="64"/>
        <v/>
      </c>
    </row>
    <row r="975" spans="1:50">
      <c r="A975" s="20" t="str">
        <f>IF('יעדים משרדיים ותקשובים'!$E$7="","",'יעדים משרדיים ותקשובים'!$E$7)</f>
        <v>משרד ראש הממשלה</v>
      </c>
      <c r="B975" s="20" t="str">
        <f>IF('יעדים משרדיים ותקשובים'!$I$9="","",'יעדים משרדיים ותקשובים'!$I$9)</f>
        <v>pmo</v>
      </c>
      <c r="C975" s="26">
        <f>ROWS($C$7:$C974)</f>
        <v>968</v>
      </c>
      <c r="D975" s="26" t="str">
        <f>IF(E975="","",INDEX('פעילויות המשרד'!$D$8:$D$150,MATCH(E975,'פעילויות המשרד'!$E$8:$E$150,0)))</f>
        <v/>
      </c>
      <c r="E975" s="17"/>
      <c r="F975" s="26" t="str">
        <f>IF(G975="","",COUNTIFS($D$8:$D975,$D975))</f>
        <v/>
      </c>
      <c r="G975" s="344" t="str">
        <f>IF(OR($E975="",$H975=""),"",IFERROR(CONCATENATE($D975,".",COUNTIFS($D$8:$D975,$D975)),"טעות בהזנה"))</f>
        <v/>
      </c>
      <c r="H975" s="99"/>
      <c r="I975" s="275" t="str">
        <f>IF($E975="","",IF($D975="","",INDEX('פעילויות המשרד'!G:G,MATCH($D975,'פעילויות המשרד'!$D:$D,0))))</f>
        <v/>
      </c>
      <c r="J975" s="275" t="str">
        <f>IF($E975="","",IF($D975="","",INDEX('פעילויות המשרד'!H:H,MATCH($D975,'פעילויות המשרד'!$D:$D,0))))</f>
        <v/>
      </c>
      <c r="K975" s="275" t="str">
        <f>IF($E975="","",IF($D975="","",INDEX('פעילויות המשרד'!K:K,MATCH($D975,'פעילויות המשרד'!$D:$D,0))))</f>
        <v/>
      </c>
      <c r="L975" s="275" t="str">
        <f>IF($E975="","",IF($D975="","",INDEX('פעילויות המשרד'!L:L,MATCH($D975,'פעילויות המשרד'!$D:$D,0))))</f>
        <v/>
      </c>
      <c r="M975" s="275" t="str">
        <f>IF($E975="","",IF($D975="","",INDEX('פעילויות המשרד'!X:X,MATCH($D975,'פעילויות המשרד'!$D:$D,0))))</f>
        <v/>
      </c>
      <c r="N975" s="102"/>
      <c r="O975" s="102"/>
      <c r="P975" s="100"/>
      <c r="Q975" s="100"/>
      <c r="R975" s="98"/>
      <c r="S975" s="101"/>
      <c r="T975" s="99"/>
      <c r="U975" s="103"/>
      <c r="V975" s="99"/>
      <c r="W975" s="103"/>
      <c r="X975" s="99"/>
      <c r="Y975" s="103"/>
      <c r="Z975" s="99"/>
      <c r="AA975" s="103"/>
      <c r="AB975" s="99"/>
      <c r="AC975" s="103"/>
      <c r="AD975" s="121" t="str">
        <f t="shared" si="62"/>
        <v/>
      </c>
      <c r="AE975" s="17"/>
      <c r="AI975" s="26">
        <f>ROWS($AI$7:$AI974)</f>
        <v>968</v>
      </c>
      <c r="AJ975" s="85" t="str">
        <f>IF(OR($T975="",$G975=""),"",MAX($AJ$7:$AN974)+1)</f>
        <v/>
      </c>
      <c r="AK975" s="85" t="str">
        <f>IF(OR(V975="",$G975=""),"",MAX($AJ$7:$AN974,$AJ975:AJ975)+1)</f>
        <v/>
      </c>
      <c r="AL975" s="85" t="str">
        <f>IF(OR(X975="",$G975=""),"",MAX($AJ$7:$AN974,$AJ975:AK975)+1)</f>
        <v/>
      </c>
      <c r="AM975" s="85" t="str">
        <f>IF(OR(Z975="",$G975=""),"",MAX($AJ$7:$AN974,$AJ975:AL975)+1)</f>
        <v/>
      </c>
      <c r="AN975" s="85" t="str">
        <f>IF(OR(AB975="",$G975=""),"",MAX($AJ$7:$AN974,$AJ975:AM975)+1)</f>
        <v/>
      </c>
      <c r="AP975" s="85" t="str">
        <f>IF($G975="","",MAX($AP$7:$AP974)+1)</f>
        <v/>
      </c>
      <c r="AQ975" s="85" t="str">
        <f>IF($G975="","",IF($Q975="","",RANK($Q975,$Q$8:$Q$1000,1)+COUNTIFS($Q$8:$Q975,$Q975)-1))</f>
        <v/>
      </c>
      <c r="AR975" s="85" t="str">
        <f>IF($G975="","",IF($AW975="","",RANK($AW975,$AW$8:$AW$1000,1)+COUNTIFS($AW$8:$AW975,$AW975)-1))</f>
        <v/>
      </c>
      <c r="AS975" s="85" t="str">
        <f>IF($G975="","",IF($AX975="","",RANK($AX975,$AX$8:$AX$1000,1)+COUNTIFS($AX$8:$AX975,$AX975)-1))</f>
        <v/>
      </c>
      <c r="AU975" s="85" t="str">
        <f t="shared" si="63"/>
        <v/>
      </c>
      <c r="AW975" s="209" t="str">
        <f t="shared" ca="1" si="61"/>
        <v/>
      </c>
      <c r="AX975" s="209" t="str">
        <f t="shared" ca="1" si="64"/>
        <v/>
      </c>
    </row>
    <row r="976" spans="1:50">
      <c r="A976" s="20" t="str">
        <f>IF('יעדים משרדיים ותקשובים'!$E$7="","",'יעדים משרדיים ותקשובים'!$E$7)</f>
        <v>משרד ראש הממשלה</v>
      </c>
      <c r="B976" s="20" t="str">
        <f>IF('יעדים משרדיים ותקשובים'!$I$9="","",'יעדים משרדיים ותקשובים'!$I$9)</f>
        <v>pmo</v>
      </c>
      <c r="C976" s="26">
        <f>ROWS($C$7:$C975)</f>
        <v>969</v>
      </c>
      <c r="D976" s="26" t="str">
        <f>IF(E976="","",INDEX('פעילויות המשרד'!$D$8:$D$150,MATCH(E976,'פעילויות המשרד'!$E$8:$E$150,0)))</f>
        <v/>
      </c>
      <c r="E976" s="17"/>
      <c r="F976" s="26" t="str">
        <f>IF(G976="","",COUNTIFS($D$8:$D976,$D976))</f>
        <v/>
      </c>
      <c r="G976" s="344" t="str">
        <f>IF(OR($E976="",$H976=""),"",IFERROR(CONCATENATE($D976,".",COUNTIFS($D$8:$D976,$D976)),"טעות בהזנה"))</f>
        <v/>
      </c>
      <c r="H976" s="99"/>
      <c r="I976" s="275" t="str">
        <f>IF($E976="","",IF($D976="","",INDEX('פעילויות המשרד'!G:G,MATCH($D976,'פעילויות המשרד'!$D:$D,0))))</f>
        <v/>
      </c>
      <c r="J976" s="275" t="str">
        <f>IF($E976="","",IF($D976="","",INDEX('פעילויות המשרד'!H:H,MATCH($D976,'פעילויות המשרד'!$D:$D,0))))</f>
        <v/>
      </c>
      <c r="K976" s="275" t="str">
        <f>IF($E976="","",IF($D976="","",INDEX('פעילויות המשרד'!K:K,MATCH($D976,'פעילויות המשרד'!$D:$D,0))))</f>
        <v/>
      </c>
      <c r="L976" s="275" t="str">
        <f>IF($E976="","",IF($D976="","",INDEX('פעילויות המשרד'!L:L,MATCH($D976,'פעילויות המשרד'!$D:$D,0))))</f>
        <v/>
      </c>
      <c r="M976" s="275" t="str">
        <f>IF($E976="","",IF($D976="","",INDEX('פעילויות המשרד'!X:X,MATCH($D976,'פעילויות המשרד'!$D:$D,0))))</f>
        <v/>
      </c>
      <c r="N976" s="102"/>
      <c r="O976" s="102"/>
      <c r="P976" s="100"/>
      <c r="Q976" s="100"/>
      <c r="R976" s="98"/>
      <c r="S976" s="101"/>
      <c r="T976" s="99"/>
      <c r="U976" s="103"/>
      <c r="V976" s="99"/>
      <c r="W976" s="103"/>
      <c r="X976" s="99"/>
      <c r="Y976" s="103"/>
      <c r="Z976" s="99"/>
      <c r="AA976" s="103"/>
      <c r="AB976" s="99"/>
      <c r="AC976" s="103"/>
      <c r="AD976" s="121" t="str">
        <f t="shared" si="62"/>
        <v/>
      </c>
      <c r="AE976" s="17"/>
      <c r="AI976" s="26">
        <f>ROWS($AI$7:$AI975)</f>
        <v>969</v>
      </c>
      <c r="AJ976" s="85" t="str">
        <f>IF(OR($T976="",$G976=""),"",MAX($AJ$7:$AN975)+1)</f>
        <v/>
      </c>
      <c r="AK976" s="85" t="str">
        <f>IF(OR(V976="",$G976=""),"",MAX($AJ$7:$AN975,$AJ976:AJ976)+1)</f>
        <v/>
      </c>
      <c r="AL976" s="85" t="str">
        <f>IF(OR(X976="",$G976=""),"",MAX($AJ$7:$AN975,$AJ976:AK976)+1)</f>
        <v/>
      </c>
      <c r="AM976" s="85" t="str">
        <f>IF(OR(Z976="",$G976=""),"",MAX($AJ$7:$AN975,$AJ976:AL976)+1)</f>
        <v/>
      </c>
      <c r="AN976" s="85" t="str">
        <f>IF(OR(AB976="",$G976=""),"",MAX($AJ$7:$AN975,$AJ976:AM976)+1)</f>
        <v/>
      </c>
      <c r="AP976" s="85" t="str">
        <f>IF($G976="","",MAX($AP$7:$AP975)+1)</f>
        <v/>
      </c>
      <c r="AQ976" s="85" t="str">
        <f>IF($G976="","",IF($Q976="","",RANK($Q976,$Q$8:$Q$1000,1)+COUNTIFS($Q$8:$Q976,$Q976)-1))</f>
        <v/>
      </c>
      <c r="AR976" s="85" t="str">
        <f>IF($G976="","",IF($AW976="","",RANK($AW976,$AW$8:$AW$1000,1)+COUNTIFS($AW$8:$AW976,$AW976)-1))</f>
        <v/>
      </c>
      <c r="AS976" s="85" t="str">
        <f>IF($G976="","",IF($AX976="","",RANK($AX976,$AX$8:$AX$1000,1)+COUNTIFS($AX$8:$AX976,$AX976)-1))</f>
        <v/>
      </c>
      <c r="AU976" s="85" t="str">
        <f t="shared" si="63"/>
        <v/>
      </c>
      <c r="AW976" s="209" t="str">
        <f t="shared" ca="1" si="61"/>
        <v/>
      </c>
      <c r="AX976" s="209" t="str">
        <f t="shared" ca="1" si="64"/>
        <v/>
      </c>
    </row>
    <row r="977" spans="1:50">
      <c r="A977" s="20" t="str">
        <f>IF('יעדים משרדיים ותקשובים'!$E$7="","",'יעדים משרדיים ותקשובים'!$E$7)</f>
        <v>משרד ראש הממשלה</v>
      </c>
      <c r="B977" s="20" t="str">
        <f>IF('יעדים משרדיים ותקשובים'!$I$9="","",'יעדים משרדיים ותקשובים'!$I$9)</f>
        <v>pmo</v>
      </c>
      <c r="C977" s="26">
        <f>ROWS($C$7:$C976)</f>
        <v>970</v>
      </c>
      <c r="D977" s="26" t="str">
        <f>IF(E977="","",INDEX('פעילויות המשרד'!$D$8:$D$150,MATCH(E977,'פעילויות המשרד'!$E$8:$E$150,0)))</f>
        <v/>
      </c>
      <c r="E977" s="17"/>
      <c r="F977" s="26" t="str">
        <f>IF(G977="","",COUNTIFS($D$8:$D977,$D977))</f>
        <v/>
      </c>
      <c r="G977" s="344" t="str">
        <f>IF(OR($E977="",$H977=""),"",IFERROR(CONCATENATE($D977,".",COUNTIFS($D$8:$D977,$D977)),"טעות בהזנה"))</f>
        <v/>
      </c>
      <c r="H977" s="99"/>
      <c r="I977" s="275" t="str">
        <f>IF($E977="","",IF($D977="","",INDEX('פעילויות המשרד'!G:G,MATCH($D977,'פעילויות המשרד'!$D:$D,0))))</f>
        <v/>
      </c>
      <c r="J977" s="275" t="str">
        <f>IF($E977="","",IF($D977="","",INDEX('פעילויות המשרד'!H:H,MATCH($D977,'פעילויות המשרד'!$D:$D,0))))</f>
        <v/>
      </c>
      <c r="K977" s="275" t="str">
        <f>IF($E977="","",IF($D977="","",INDEX('פעילויות המשרד'!K:K,MATCH($D977,'פעילויות המשרד'!$D:$D,0))))</f>
        <v/>
      </c>
      <c r="L977" s="275" t="str">
        <f>IF($E977="","",IF($D977="","",INDEX('פעילויות המשרד'!L:L,MATCH($D977,'פעילויות המשרד'!$D:$D,0))))</f>
        <v/>
      </c>
      <c r="M977" s="275" t="str">
        <f>IF($E977="","",IF($D977="","",INDEX('פעילויות המשרד'!X:X,MATCH($D977,'פעילויות המשרד'!$D:$D,0))))</f>
        <v/>
      </c>
      <c r="N977" s="102"/>
      <c r="O977" s="102"/>
      <c r="P977" s="100"/>
      <c r="Q977" s="100"/>
      <c r="R977" s="98"/>
      <c r="S977" s="101"/>
      <c r="T977" s="99"/>
      <c r="U977" s="103"/>
      <c r="V977" s="99"/>
      <c r="W977" s="103"/>
      <c r="X977" s="99"/>
      <c r="Y977" s="103"/>
      <c r="Z977" s="99"/>
      <c r="AA977" s="103"/>
      <c r="AB977" s="99"/>
      <c r="AC977" s="103"/>
      <c r="AD977" s="121" t="str">
        <f t="shared" si="62"/>
        <v/>
      </c>
      <c r="AE977" s="17"/>
      <c r="AI977" s="26">
        <f>ROWS($AI$7:$AI976)</f>
        <v>970</v>
      </c>
      <c r="AJ977" s="85" t="str">
        <f>IF(OR($T977="",$G977=""),"",MAX($AJ$7:$AN976)+1)</f>
        <v/>
      </c>
      <c r="AK977" s="85" t="str">
        <f>IF(OR(V977="",$G977=""),"",MAX($AJ$7:$AN976,$AJ977:AJ977)+1)</f>
        <v/>
      </c>
      <c r="AL977" s="85" t="str">
        <f>IF(OR(X977="",$G977=""),"",MAX($AJ$7:$AN976,$AJ977:AK977)+1)</f>
        <v/>
      </c>
      <c r="AM977" s="85" t="str">
        <f>IF(OR(Z977="",$G977=""),"",MAX($AJ$7:$AN976,$AJ977:AL977)+1)</f>
        <v/>
      </c>
      <c r="AN977" s="85" t="str">
        <f>IF(OR(AB977="",$G977=""),"",MAX($AJ$7:$AN976,$AJ977:AM977)+1)</f>
        <v/>
      </c>
      <c r="AP977" s="85" t="str">
        <f>IF($G977="","",MAX($AP$7:$AP976)+1)</f>
        <v/>
      </c>
      <c r="AQ977" s="85" t="str">
        <f>IF($G977="","",IF($Q977="","",RANK($Q977,$Q$8:$Q$1000,1)+COUNTIFS($Q$8:$Q977,$Q977)-1))</f>
        <v/>
      </c>
      <c r="AR977" s="85" t="str">
        <f>IF($G977="","",IF($AW977="","",RANK($AW977,$AW$8:$AW$1000,1)+COUNTIFS($AW$8:$AW977,$AW977)-1))</f>
        <v/>
      </c>
      <c r="AS977" s="85" t="str">
        <f>IF($G977="","",IF($AX977="","",RANK($AX977,$AX$8:$AX$1000,1)+COUNTIFS($AX$8:$AX977,$AX977)-1))</f>
        <v/>
      </c>
      <c r="AU977" s="85" t="str">
        <f t="shared" si="63"/>
        <v/>
      </c>
      <c r="AW977" s="209" t="str">
        <f t="shared" ca="1" si="61"/>
        <v/>
      </c>
      <c r="AX977" s="209" t="str">
        <f t="shared" ca="1" si="64"/>
        <v/>
      </c>
    </row>
    <row r="978" spans="1:50">
      <c r="A978" s="20" t="str">
        <f>IF('יעדים משרדיים ותקשובים'!$E$7="","",'יעדים משרדיים ותקשובים'!$E$7)</f>
        <v>משרד ראש הממשלה</v>
      </c>
      <c r="B978" s="20" t="str">
        <f>IF('יעדים משרדיים ותקשובים'!$I$9="","",'יעדים משרדיים ותקשובים'!$I$9)</f>
        <v>pmo</v>
      </c>
      <c r="C978" s="26">
        <f>ROWS($C$7:$C977)</f>
        <v>971</v>
      </c>
      <c r="D978" s="26" t="str">
        <f>IF(E978="","",INDEX('פעילויות המשרד'!$D$8:$D$150,MATCH(E978,'פעילויות המשרד'!$E$8:$E$150,0)))</f>
        <v/>
      </c>
      <c r="E978" s="17"/>
      <c r="F978" s="26" t="str">
        <f>IF(G978="","",COUNTIFS($D$8:$D978,$D978))</f>
        <v/>
      </c>
      <c r="G978" s="344" t="str">
        <f>IF(OR($E978="",$H978=""),"",IFERROR(CONCATENATE($D978,".",COUNTIFS($D$8:$D978,$D978)),"טעות בהזנה"))</f>
        <v/>
      </c>
      <c r="H978" s="99"/>
      <c r="I978" s="275" t="str">
        <f>IF($E978="","",IF($D978="","",INDEX('פעילויות המשרד'!G:G,MATCH($D978,'פעילויות המשרד'!$D:$D,0))))</f>
        <v/>
      </c>
      <c r="J978" s="275" t="str">
        <f>IF($E978="","",IF($D978="","",INDEX('פעילויות המשרד'!H:H,MATCH($D978,'פעילויות המשרד'!$D:$D,0))))</f>
        <v/>
      </c>
      <c r="K978" s="275" t="str">
        <f>IF($E978="","",IF($D978="","",INDEX('פעילויות המשרד'!K:K,MATCH($D978,'פעילויות המשרד'!$D:$D,0))))</f>
        <v/>
      </c>
      <c r="L978" s="275" t="str">
        <f>IF($E978="","",IF($D978="","",INDEX('פעילויות המשרד'!L:L,MATCH($D978,'פעילויות המשרד'!$D:$D,0))))</f>
        <v/>
      </c>
      <c r="M978" s="275" t="str">
        <f>IF($E978="","",IF($D978="","",INDEX('פעילויות המשרד'!X:X,MATCH($D978,'פעילויות המשרד'!$D:$D,0))))</f>
        <v/>
      </c>
      <c r="N978" s="99"/>
      <c r="O978" s="99"/>
      <c r="P978" s="100"/>
      <c r="Q978" s="100"/>
      <c r="R978" s="98"/>
      <c r="S978" s="101"/>
      <c r="T978" s="99"/>
      <c r="U978" s="103"/>
      <c r="V978" s="99"/>
      <c r="W978" s="103"/>
      <c r="X978" s="99"/>
      <c r="Y978" s="103"/>
      <c r="Z978" s="99"/>
      <c r="AA978" s="103"/>
      <c r="AB978" s="99"/>
      <c r="AC978" s="103"/>
      <c r="AD978" s="121" t="str">
        <f t="shared" si="62"/>
        <v/>
      </c>
      <c r="AE978" s="92"/>
      <c r="AI978" s="26">
        <f>ROWS($AI$7:$AI977)</f>
        <v>971</v>
      </c>
      <c r="AJ978" s="85" t="str">
        <f>IF(OR($T978="",$G978=""),"",MAX($AJ$7:$AN977)+1)</f>
        <v/>
      </c>
      <c r="AK978" s="85" t="str">
        <f>IF(OR(V978="",$G978=""),"",MAX($AJ$7:$AN977,$AJ978:AJ978)+1)</f>
        <v/>
      </c>
      <c r="AL978" s="85" t="str">
        <f>IF(OR(X978="",$G978=""),"",MAX($AJ$7:$AN977,$AJ978:AK978)+1)</f>
        <v/>
      </c>
      <c r="AM978" s="85" t="str">
        <f>IF(OR(Z978="",$G978=""),"",MAX($AJ$7:$AN977,$AJ978:AL978)+1)</f>
        <v/>
      </c>
      <c r="AN978" s="85" t="str">
        <f>IF(OR(AB978="",$G978=""),"",MAX($AJ$7:$AN977,$AJ978:AM978)+1)</f>
        <v/>
      </c>
      <c r="AP978" s="85" t="str">
        <f>IF($G978="","",MAX($AP$7:$AP977)+1)</f>
        <v/>
      </c>
      <c r="AQ978" s="85" t="str">
        <f>IF($G978="","",IF($Q978="","",RANK($Q978,$Q$8:$Q$1000,1)+COUNTIFS($Q$8:$Q978,$Q978)-1))</f>
        <v/>
      </c>
      <c r="AR978" s="85" t="str">
        <f>IF($G978="","",IF($AW978="","",RANK($AW978,$AW$8:$AW$1000,1)+COUNTIFS($AW$8:$AW978,$AW978)-1))</f>
        <v/>
      </c>
      <c r="AS978" s="85" t="str">
        <f>IF($G978="","",IF($AX978="","",RANK($AX978,$AX$8:$AX$1000,1)+COUNTIFS($AX$8:$AX978,$AX978)-1))</f>
        <v/>
      </c>
      <c r="AU978" s="85" t="str">
        <f t="shared" si="63"/>
        <v/>
      </c>
      <c r="AW978" s="209" t="str">
        <f ca="1">IF($G978="","",IF($Q978="","",IF(AND($S978&lt;1,$Q978&lt;TODAY()),$Q978,"")))</f>
        <v/>
      </c>
      <c r="AX978" s="209" t="str">
        <f t="shared" ca="1" si="64"/>
        <v/>
      </c>
    </row>
    <row r="979" spans="1:50">
      <c r="A979" s="20" t="str">
        <f>IF('יעדים משרדיים ותקשובים'!$E$7="","",'יעדים משרדיים ותקשובים'!$E$7)</f>
        <v>משרד ראש הממשלה</v>
      </c>
      <c r="B979" s="20" t="str">
        <f>IF('יעדים משרדיים ותקשובים'!$I$9="","",'יעדים משרדיים ותקשובים'!$I$9)</f>
        <v>pmo</v>
      </c>
      <c r="C979" s="26">
        <f>ROWS($C$7:$C978)</f>
        <v>972</v>
      </c>
      <c r="D979" s="26" t="str">
        <f>IF(E979="","",INDEX('פעילויות המשרד'!$D$8:$D$150,MATCH(E979,'פעילויות המשרד'!$E$8:$E$150,0)))</f>
        <v/>
      </c>
      <c r="E979" s="17"/>
      <c r="F979" s="26" t="str">
        <f>IF(G979="","",COUNTIFS($D$8:$D979,$D979))</f>
        <v/>
      </c>
      <c r="G979" s="344" t="str">
        <f>IF(OR($E979="",$H979=""),"",IFERROR(CONCATENATE($D979,".",COUNTIFS($D$8:$D979,$D979)),"טעות בהזנה"))</f>
        <v/>
      </c>
      <c r="H979" s="99"/>
      <c r="I979" s="275" t="str">
        <f>IF($E979="","",IF($D979="","",INDEX('פעילויות המשרד'!G:G,MATCH($D979,'פעילויות המשרד'!$D:$D,0))))</f>
        <v/>
      </c>
      <c r="J979" s="275" t="str">
        <f>IF($E979="","",IF($D979="","",INDEX('פעילויות המשרד'!H:H,MATCH($D979,'פעילויות המשרד'!$D:$D,0))))</f>
        <v/>
      </c>
      <c r="K979" s="275" t="str">
        <f>IF($E979="","",IF($D979="","",INDEX('פעילויות המשרד'!K:K,MATCH($D979,'פעילויות המשרד'!$D:$D,0))))</f>
        <v/>
      </c>
      <c r="L979" s="275" t="str">
        <f>IF($E979="","",IF($D979="","",INDEX('פעילויות המשרד'!L:L,MATCH($D979,'פעילויות המשרד'!$D:$D,0))))</f>
        <v/>
      </c>
      <c r="M979" s="275" t="str">
        <f>IF($E979="","",IF($D979="","",INDEX('פעילויות המשרד'!X:X,MATCH($D979,'פעילויות המשרד'!$D:$D,0))))</f>
        <v/>
      </c>
      <c r="N979" s="99"/>
      <c r="O979" s="99"/>
      <c r="P979" s="100"/>
      <c r="Q979" s="100"/>
      <c r="R979" s="98"/>
      <c r="S979" s="101"/>
      <c r="T979" s="99"/>
      <c r="U979" s="103"/>
      <c r="V979" s="99"/>
      <c r="W979" s="103"/>
      <c r="X979" s="99"/>
      <c r="Y979" s="103"/>
      <c r="Z979" s="99"/>
      <c r="AA979" s="103"/>
      <c r="AB979" s="99"/>
      <c r="AC979" s="103"/>
      <c r="AD979" s="121" t="str">
        <f t="shared" si="62"/>
        <v/>
      </c>
      <c r="AE979" s="92"/>
      <c r="AI979" s="26">
        <f>ROWS($AI$7:$AI978)</f>
        <v>972</v>
      </c>
      <c r="AJ979" s="85" t="str">
        <f>IF(OR($T979="",$G979=""),"",MAX($AJ$7:$AN978)+1)</f>
        <v/>
      </c>
      <c r="AK979" s="85" t="str">
        <f>IF(OR(V979="",$G979=""),"",MAX($AJ$7:$AN978,$AJ979:AJ979)+1)</f>
        <v/>
      </c>
      <c r="AL979" s="85" t="str">
        <f>IF(OR(X979="",$G979=""),"",MAX($AJ$7:$AN978,$AJ979:AK979)+1)</f>
        <v/>
      </c>
      <c r="AM979" s="85" t="str">
        <f>IF(OR(Z979="",$G979=""),"",MAX($AJ$7:$AN978,$AJ979:AL979)+1)</f>
        <v/>
      </c>
      <c r="AN979" s="85" t="str">
        <f>IF(OR(AB979="",$G979=""),"",MAX($AJ$7:$AN978,$AJ979:AM979)+1)</f>
        <v/>
      </c>
      <c r="AP979" s="85" t="str">
        <f>IF($G979="","",MAX($AP$7:$AP978)+1)</f>
        <v/>
      </c>
      <c r="AQ979" s="85" t="str">
        <f>IF($G979="","",IF($Q979="","",RANK($Q979,$Q$8:$Q$1000,1)+COUNTIFS($Q$8:$Q979,$Q979)-1))</f>
        <v/>
      </c>
      <c r="AR979" s="85" t="str">
        <f>IF($G979="","",IF($AW979="","",RANK($AW979,$AW$8:$AW$1000,1)+COUNTIFS($AW$8:$AW979,$AW979)-1))</f>
        <v/>
      </c>
      <c r="AS979" s="85" t="str">
        <f>IF($G979="","",IF($AX979="","",RANK($AX979,$AX$8:$AX$1000,1)+COUNTIFS($AX$8:$AX979,$AX979)-1))</f>
        <v/>
      </c>
      <c r="AU979" s="85" t="str">
        <f t="shared" si="63"/>
        <v/>
      </c>
      <c r="AW979" s="209" t="str">
        <f ca="1">IF($G979="","",IF($Q979="","",IF(AND($S979&lt;1,$Q979&lt;TODAY()),$Q979,"")))</f>
        <v/>
      </c>
      <c r="AX979" s="209" t="str">
        <f t="shared" ca="1" si="64"/>
        <v/>
      </c>
    </row>
    <row r="980" spans="1:50">
      <c r="A980" s="20" t="str">
        <f>IF('יעדים משרדיים ותקשובים'!$E$7="","",'יעדים משרדיים ותקשובים'!$E$7)</f>
        <v>משרד ראש הממשלה</v>
      </c>
      <c r="B980" s="20" t="str">
        <f>IF('יעדים משרדיים ותקשובים'!$I$9="","",'יעדים משרדיים ותקשובים'!$I$9)</f>
        <v>pmo</v>
      </c>
      <c r="C980" s="26">
        <f>ROWS($C$7:$C979)</f>
        <v>973</v>
      </c>
      <c r="D980" s="26" t="str">
        <f>IF(E980="","",INDEX('פעילויות המשרד'!$D$8:$D$150,MATCH(E980,'פעילויות המשרד'!$E$8:$E$150,0)))</f>
        <v/>
      </c>
      <c r="E980" s="17"/>
      <c r="F980" s="26" t="str">
        <f>IF(G980="","",COUNTIFS($D$8:$D980,$D980))</f>
        <v/>
      </c>
      <c r="G980" s="344" t="str">
        <f>IF(OR($E980="",$H980=""),"",IFERROR(CONCATENATE($D980,".",COUNTIFS($D$8:$D980,$D980)),"טעות בהזנה"))</f>
        <v/>
      </c>
      <c r="H980" s="99"/>
      <c r="I980" s="275" t="str">
        <f>IF($E980="","",IF($D980="","",INDEX('פעילויות המשרד'!G:G,MATCH($D980,'פעילויות המשרד'!$D:$D,0))))</f>
        <v/>
      </c>
      <c r="J980" s="275" t="str">
        <f>IF($E980="","",IF($D980="","",INDEX('פעילויות המשרד'!H:H,MATCH($D980,'פעילויות המשרד'!$D:$D,0))))</f>
        <v/>
      </c>
      <c r="K980" s="275" t="str">
        <f>IF($E980="","",IF($D980="","",INDEX('פעילויות המשרד'!K:K,MATCH($D980,'פעילויות המשרד'!$D:$D,0))))</f>
        <v/>
      </c>
      <c r="L980" s="275" t="str">
        <f>IF($E980="","",IF($D980="","",INDEX('פעילויות המשרד'!L:L,MATCH($D980,'פעילויות המשרד'!$D:$D,0))))</f>
        <v/>
      </c>
      <c r="M980" s="275" t="str">
        <f>IF($E980="","",IF($D980="","",INDEX('פעילויות המשרד'!X:X,MATCH($D980,'פעילויות המשרד'!$D:$D,0))))</f>
        <v/>
      </c>
      <c r="N980" s="99"/>
      <c r="O980" s="99"/>
      <c r="P980" s="100"/>
      <c r="Q980" s="100"/>
      <c r="R980" s="98"/>
      <c r="S980" s="101"/>
      <c r="T980" s="99"/>
      <c r="U980" s="103"/>
      <c r="V980" s="99"/>
      <c r="W980" s="103"/>
      <c r="X980" s="99"/>
      <c r="Y980" s="103"/>
      <c r="Z980" s="99"/>
      <c r="AA980" s="103"/>
      <c r="AB980" s="99"/>
      <c r="AC980" s="103"/>
      <c r="AD980" s="121" t="str">
        <f t="shared" si="62"/>
        <v/>
      </c>
      <c r="AE980" s="92"/>
      <c r="AI980" s="26">
        <f>ROWS($AI$7:$AI979)</f>
        <v>973</v>
      </c>
      <c r="AJ980" s="85" t="str">
        <f>IF(OR($T980="",$G980=""),"",MAX($AJ$7:$AN979)+1)</f>
        <v/>
      </c>
      <c r="AK980" s="85" t="str">
        <f>IF(OR(V980="",$G980=""),"",MAX($AJ$7:$AN979,$AJ980:AJ980)+1)</f>
        <v/>
      </c>
      <c r="AL980" s="85" t="str">
        <f>IF(OR(X980="",$G980=""),"",MAX($AJ$7:$AN979,$AJ980:AK980)+1)</f>
        <v/>
      </c>
      <c r="AM980" s="85" t="str">
        <f>IF(OR(Z980="",$G980=""),"",MAX($AJ$7:$AN979,$AJ980:AL980)+1)</f>
        <v/>
      </c>
      <c r="AN980" s="85" t="str">
        <f>IF(OR(AB980="",$G980=""),"",MAX($AJ$7:$AN979,$AJ980:AM980)+1)</f>
        <v/>
      </c>
      <c r="AP980" s="85" t="str">
        <f>IF($G980="","",MAX($AP$7:$AP979)+1)</f>
        <v/>
      </c>
      <c r="AQ980" s="85" t="str">
        <f>IF($G980="","",IF($Q980="","",RANK($Q980,$Q$8:$Q$1000,1)+COUNTIFS($Q$8:$Q980,$Q980)-1))</f>
        <v/>
      </c>
      <c r="AR980" s="85" t="str">
        <f>IF($G980="","",IF($AW980="","",RANK($AW980,$AW$8:$AW$1000,1)+COUNTIFS($AW$8:$AW980,$AW980)-1))</f>
        <v/>
      </c>
      <c r="AS980" s="85" t="str">
        <f>IF($G980="","",IF($AX980="","",RANK($AX980,$AX$8:$AX$1000,1)+COUNTIFS($AX$8:$AX980,$AX980)-1))</f>
        <v/>
      </c>
      <c r="AU980" s="85" t="str">
        <f t="shared" si="63"/>
        <v/>
      </c>
      <c r="AW980" s="209" t="str">
        <f ca="1">IF($G980="","",IF($Q980="","",IF(AND($S980&lt;1,$Q980&lt;TODAY()),$Q980,"")))</f>
        <v/>
      </c>
      <c r="AX980" s="209" t="str">
        <f t="shared" ca="1" si="64"/>
        <v/>
      </c>
    </row>
    <row r="981" spans="1:50">
      <c r="A981" s="20" t="str">
        <f>IF('יעדים משרדיים ותקשובים'!$E$7="","",'יעדים משרדיים ותקשובים'!$E$7)</f>
        <v>משרד ראש הממשלה</v>
      </c>
      <c r="B981" s="20" t="str">
        <f>IF('יעדים משרדיים ותקשובים'!$I$9="","",'יעדים משרדיים ותקשובים'!$I$9)</f>
        <v>pmo</v>
      </c>
      <c r="C981" s="26">
        <f>ROWS($C$7:$C980)</f>
        <v>974</v>
      </c>
      <c r="D981" s="26" t="str">
        <f>IF(E981="","",INDEX('פעילויות המשרד'!$D$8:$D$150,MATCH(E981,'פעילויות המשרד'!$E$8:$E$150,0)))</f>
        <v/>
      </c>
      <c r="E981" s="17"/>
      <c r="F981" s="26" t="str">
        <f>IF(G981="","",COUNTIFS($D$8:$D981,$D981))</f>
        <v/>
      </c>
      <c r="G981" s="344" t="str">
        <f>IF(OR($E981="",$H981=""),"",IFERROR(CONCATENATE($D981,".",COUNTIFS($D$8:$D981,$D981)),"טעות בהזנה"))</f>
        <v/>
      </c>
      <c r="H981" s="99"/>
      <c r="I981" s="275" t="str">
        <f>IF($E981="","",IF($D981="","",INDEX('פעילויות המשרד'!G:G,MATCH($D981,'פעילויות המשרד'!$D:$D,0))))</f>
        <v/>
      </c>
      <c r="J981" s="275" t="str">
        <f>IF($E981="","",IF($D981="","",INDEX('פעילויות המשרד'!H:H,MATCH($D981,'פעילויות המשרד'!$D:$D,0))))</f>
        <v/>
      </c>
      <c r="K981" s="275" t="str">
        <f>IF($E981="","",IF($D981="","",INDEX('פעילויות המשרד'!K:K,MATCH($D981,'פעילויות המשרד'!$D:$D,0))))</f>
        <v/>
      </c>
      <c r="L981" s="275" t="str">
        <f>IF($E981="","",IF($D981="","",INDEX('פעילויות המשרד'!L:L,MATCH($D981,'פעילויות המשרד'!$D:$D,0))))</f>
        <v/>
      </c>
      <c r="M981" s="275" t="str">
        <f>IF($E981="","",IF($D981="","",INDEX('פעילויות המשרד'!X:X,MATCH($D981,'פעילויות המשרד'!$D:$D,0))))</f>
        <v/>
      </c>
      <c r="N981" s="102"/>
      <c r="O981" s="102"/>
      <c r="P981" s="100"/>
      <c r="Q981" s="100"/>
      <c r="R981" s="98"/>
      <c r="S981" s="101"/>
      <c r="T981" s="99"/>
      <c r="U981" s="103"/>
      <c r="V981" s="99"/>
      <c r="W981" s="103"/>
      <c r="X981" s="99"/>
      <c r="Y981" s="103"/>
      <c r="Z981" s="99"/>
      <c r="AA981" s="103"/>
      <c r="AB981" s="99"/>
      <c r="AC981" s="103"/>
      <c r="AD981" s="121" t="str">
        <f t="shared" si="62"/>
        <v/>
      </c>
      <c r="AE981" s="17"/>
      <c r="AI981" s="26">
        <f>ROWS($AI$7:$AI980)</f>
        <v>974</v>
      </c>
      <c r="AJ981" s="85" t="str">
        <f>IF(OR($T981="",$G981=""),"",MAX($AJ$7:$AN980)+1)</f>
        <v/>
      </c>
      <c r="AK981" s="85" t="str">
        <f>IF(OR(V981="",$G981=""),"",MAX($AJ$7:$AN980,$AJ981:AJ981)+1)</f>
        <v/>
      </c>
      <c r="AL981" s="85" t="str">
        <f>IF(OR(X981="",$G981=""),"",MAX($AJ$7:$AN980,$AJ981:AK981)+1)</f>
        <v/>
      </c>
      <c r="AM981" s="85" t="str">
        <f>IF(OR(Z981="",$G981=""),"",MAX($AJ$7:$AN980,$AJ981:AL981)+1)</f>
        <v/>
      </c>
      <c r="AN981" s="85" t="str">
        <f>IF(OR(AB981="",$G981=""),"",MAX($AJ$7:$AN980,$AJ981:AM981)+1)</f>
        <v/>
      </c>
      <c r="AP981" s="85" t="str">
        <f>IF($G981="","",MAX($AP$7:$AP980)+1)</f>
        <v/>
      </c>
      <c r="AQ981" s="85" t="str">
        <f>IF($G981="","",IF($Q981="","",RANK($Q981,$Q$8:$Q$1000,1)+COUNTIFS($Q$8:$Q981,$Q981)-1))</f>
        <v/>
      </c>
      <c r="AR981" s="85" t="str">
        <f>IF($G981="","",IF($AW981="","",RANK($AW981,$AW$8:$AW$1000,1)+COUNTIFS($AW$8:$AW981,$AW981)-1))</f>
        <v/>
      </c>
      <c r="AS981" s="85" t="str">
        <f>IF($G981="","",IF($AX981="","",RANK($AX981,$AX$8:$AX$1000,1)+COUNTIFS($AX$8:$AX981,$AX981)-1))</f>
        <v/>
      </c>
      <c r="AU981" s="85" t="str">
        <f t="shared" si="63"/>
        <v/>
      </c>
      <c r="AW981" s="209" t="str">
        <f ca="1">IF($G981="","",IF($Q981="","",IF(AND($S981&lt;1,$Q981&lt;TODAY()),$Q981,"")))</f>
        <v/>
      </c>
      <c r="AX981" s="209" t="str">
        <f t="shared" ca="1" si="64"/>
        <v/>
      </c>
    </row>
    <row r="982" spans="1:50">
      <c r="A982" s="20" t="str">
        <f>IF('יעדים משרדיים ותקשובים'!$E$7="","",'יעדים משרדיים ותקשובים'!$E$7)</f>
        <v>משרד ראש הממשלה</v>
      </c>
      <c r="B982" s="20" t="str">
        <f>IF('יעדים משרדיים ותקשובים'!$I$9="","",'יעדים משרדיים ותקשובים'!$I$9)</f>
        <v>pmo</v>
      </c>
      <c r="C982" s="26">
        <f>ROWS($C$7:$C981)</f>
        <v>975</v>
      </c>
      <c r="D982" s="26" t="str">
        <f>IF(E982="","",INDEX('פעילויות המשרד'!$D$8:$D$150,MATCH(E982,'פעילויות המשרד'!$E$8:$E$150,0)))</f>
        <v/>
      </c>
      <c r="E982" s="17"/>
      <c r="F982" s="26" t="str">
        <f>IF(G982="","",COUNTIFS($D$8:$D982,$D982))</f>
        <v/>
      </c>
      <c r="G982" s="344" t="str">
        <f>IF(OR($E982="",$H982=""),"",IFERROR(CONCATENATE($D982,".",COUNTIFS($D$8:$D982,$D982)),"טעות בהזנה"))</f>
        <v/>
      </c>
      <c r="H982" s="99"/>
      <c r="I982" s="275" t="str">
        <f>IF($E982="","",IF($D982="","",INDEX('פעילויות המשרד'!G:G,MATCH($D982,'פעילויות המשרד'!$D:$D,0))))</f>
        <v/>
      </c>
      <c r="J982" s="275" t="str">
        <f>IF($E982="","",IF($D982="","",INDEX('פעילויות המשרד'!H:H,MATCH($D982,'פעילויות המשרד'!$D:$D,0))))</f>
        <v/>
      </c>
      <c r="K982" s="275" t="str">
        <f>IF($E982="","",IF($D982="","",INDEX('פעילויות המשרד'!K:K,MATCH($D982,'פעילויות המשרד'!$D:$D,0))))</f>
        <v/>
      </c>
      <c r="L982" s="275" t="str">
        <f>IF($E982="","",IF($D982="","",INDEX('פעילויות המשרד'!L:L,MATCH($D982,'פעילויות המשרד'!$D:$D,0))))</f>
        <v/>
      </c>
      <c r="M982" s="275" t="str">
        <f>IF($E982="","",IF($D982="","",INDEX('פעילויות המשרד'!X:X,MATCH($D982,'פעילויות המשרד'!$D:$D,0))))</f>
        <v/>
      </c>
      <c r="N982" s="102"/>
      <c r="O982" s="102"/>
      <c r="P982" s="100"/>
      <c r="Q982" s="100"/>
      <c r="R982" s="98"/>
      <c r="S982" s="101"/>
      <c r="T982" s="99"/>
      <c r="U982" s="103"/>
      <c r="V982" s="99"/>
      <c r="W982" s="103"/>
      <c r="X982" s="99"/>
      <c r="Y982" s="103"/>
      <c r="Z982" s="99"/>
      <c r="AA982" s="103"/>
      <c r="AB982" s="99"/>
      <c r="AC982" s="103"/>
      <c r="AD982" s="121" t="str">
        <f t="shared" si="62"/>
        <v/>
      </c>
      <c r="AE982" s="17"/>
      <c r="AI982" s="26">
        <f>ROWS($AI$7:$AI981)</f>
        <v>975</v>
      </c>
      <c r="AJ982" s="85" t="str">
        <f>IF(OR($T982="",$G982=""),"",MAX($AJ$7:$AN981)+1)</f>
        <v/>
      </c>
      <c r="AK982" s="85" t="str">
        <f>IF(OR(V982="",$G982=""),"",MAX($AJ$7:$AN981,$AJ982:AJ982)+1)</f>
        <v/>
      </c>
      <c r="AL982" s="85" t="str">
        <f>IF(OR(X982="",$G982=""),"",MAX($AJ$7:$AN981,$AJ982:AK982)+1)</f>
        <v/>
      </c>
      <c r="AM982" s="85" t="str">
        <f>IF(OR(Z982="",$G982=""),"",MAX($AJ$7:$AN981,$AJ982:AL982)+1)</f>
        <v/>
      </c>
      <c r="AN982" s="85" t="str">
        <f>IF(OR(AB982="",$G982=""),"",MAX($AJ$7:$AN981,$AJ982:AM982)+1)</f>
        <v/>
      </c>
      <c r="AP982" s="85" t="str">
        <f>IF($G982="","",MAX($AP$7:$AP981)+1)</f>
        <v/>
      </c>
      <c r="AQ982" s="85" t="str">
        <f>IF($G982="","",IF($Q982="","",RANK($Q982,$Q$8:$Q$1000,1)+COUNTIFS($Q$8:$Q982,$Q982)-1))</f>
        <v/>
      </c>
      <c r="AR982" s="85" t="str">
        <f>IF($G982="","",IF($AW982="","",RANK($AW982,$AW$8:$AW$1000,1)+COUNTIFS($AW$8:$AW982,$AW982)-1))</f>
        <v/>
      </c>
      <c r="AS982" s="85" t="str">
        <f>IF($G982="","",IF($AX982="","",RANK($AX982,$AX$8:$AX$1000,1)+COUNTIFS($AX$8:$AX982,$AX982)-1))</f>
        <v/>
      </c>
      <c r="AU982" s="85" t="str">
        <f t="shared" si="63"/>
        <v/>
      </c>
      <c r="AW982" s="209" t="str">
        <f ca="1">IF($G982="","",IF($Q982="","",IF(AND($S982&lt;1,$Q982&lt;TODAY()),$Q982,"")))</f>
        <v/>
      </c>
      <c r="AX982" s="209" t="str">
        <f t="shared" ca="1" si="64"/>
        <v/>
      </c>
    </row>
    <row r="983" spans="1:50">
      <c r="A983" s="20" t="str">
        <f>IF('יעדים משרדיים ותקשובים'!$E$7="","",'יעדים משרדיים ותקשובים'!$E$7)</f>
        <v>משרד ראש הממשלה</v>
      </c>
      <c r="B983" s="20" t="str">
        <f>IF('יעדים משרדיים ותקשובים'!$I$9="","",'יעדים משרדיים ותקשובים'!$I$9)</f>
        <v>pmo</v>
      </c>
      <c r="C983" s="26">
        <f>ROWS($C$7:$C982)</f>
        <v>976</v>
      </c>
      <c r="D983" s="26" t="str">
        <f>IF(E983="","",INDEX('פעילויות המשרד'!$D$8:$D$150,MATCH(E983,'פעילויות המשרד'!$E$8:$E$150,0)))</f>
        <v/>
      </c>
      <c r="E983" s="17"/>
      <c r="F983" s="26" t="str">
        <f>IF(G983="","",COUNTIFS($D$8:$D983,$D983))</f>
        <v/>
      </c>
      <c r="G983" s="344" t="str">
        <f>IF(OR($E983="",$H983=""),"",IFERROR(CONCATENATE($D983,".",COUNTIFS($D$8:$D983,$D983)),"טעות בהזנה"))</f>
        <v/>
      </c>
      <c r="H983" s="99"/>
      <c r="I983" s="275" t="str">
        <f>IF($E983="","",IF($D983="","",INDEX('פעילויות המשרד'!G:G,MATCH($D983,'פעילויות המשרד'!$D:$D,0))))</f>
        <v/>
      </c>
      <c r="J983" s="275" t="str">
        <f>IF($E983="","",IF($D983="","",INDEX('פעילויות המשרד'!H:H,MATCH($D983,'פעילויות המשרד'!$D:$D,0))))</f>
        <v/>
      </c>
      <c r="K983" s="275" t="str">
        <f>IF($E983="","",IF($D983="","",INDEX('פעילויות המשרד'!K:K,MATCH($D983,'פעילויות המשרד'!$D:$D,0))))</f>
        <v/>
      </c>
      <c r="L983" s="275" t="str">
        <f>IF($E983="","",IF($D983="","",INDEX('פעילויות המשרד'!L:L,MATCH($D983,'פעילויות המשרד'!$D:$D,0))))</f>
        <v/>
      </c>
      <c r="M983" s="275" t="str">
        <f>IF($E983="","",IF($D983="","",INDEX('פעילויות המשרד'!X:X,MATCH($D983,'פעילויות המשרד'!$D:$D,0))))</f>
        <v/>
      </c>
      <c r="N983" s="102"/>
      <c r="O983" s="102"/>
      <c r="P983" s="100"/>
      <c r="Q983" s="100"/>
      <c r="R983" s="98"/>
      <c r="S983" s="101"/>
      <c r="T983" s="99"/>
      <c r="U983" s="103"/>
      <c r="V983" s="99"/>
      <c r="W983" s="103"/>
      <c r="X983" s="99"/>
      <c r="Y983" s="103"/>
      <c r="Z983" s="99"/>
      <c r="AA983" s="103"/>
      <c r="AB983" s="99"/>
      <c r="AC983" s="103"/>
      <c r="AD983" s="121" t="str">
        <f t="shared" si="62"/>
        <v/>
      </c>
      <c r="AE983" s="17"/>
      <c r="AI983" s="26">
        <f>ROWS($AI$7:$AI982)</f>
        <v>976</v>
      </c>
      <c r="AJ983" s="85" t="str">
        <f>IF(OR($T983="",$G983=""),"",MAX($AJ$7:$AN982)+1)</f>
        <v/>
      </c>
      <c r="AK983" s="85" t="str">
        <f>IF(OR(V983="",$G983=""),"",MAX($AJ$7:$AN982,$AJ983:AJ983)+1)</f>
        <v/>
      </c>
      <c r="AL983" s="85" t="str">
        <f>IF(OR(X983="",$G983=""),"",MAX($AJ$7:$AN982,$AJ983:AK983)+1)</f>
        <v/>
      </c>
      <c r="AM983" s="85" t="str">
        <f>IF(OR(Z983="",$G983=""),"",MAX($AJ$7:$AN982,$AJ983:AL983)+1)</f>
        <v/>
      </c>
      <c r="AN983" s="85" t="str">
        <f>IF(OR(AB983="",$G983=""),"",MAX($AJ$7:$AN982,$AJ983:AM983)+1)</f>
        <v/>
      </c>
      <c r="AP983" s="85" t="str">
        <f>IF($G983="","",MAX($AP$7:$AP982)+1)</f>
        <v/>
      </c>
      <c r="AQ983" s="85" t="str">
        <f>IF($G983="","",IF($Q983="","",RANK($Q983,$Q$8:$Q$1000,1)+COUNTIFS($Q$8:$Q983,$Q983)-1))</f>
        <v/>
      </c>
      <c r="AR983" s="85" t="str">
        <f>IF($G983="","",IF($AW983="","",RANK($AW983,$AW$8:$AW$1000,1)+COUNTIFS($AW$8:$AW983,$AW983)-1))</f>
        <v/>
      </c>
      <c r="AS983" s="85" t="str">
        <f>IF($G983="","",IF($AX983="","",RANK($AX983,$AX$8:$AX$1000,1)+COUNTIFS($AX$8:$AX983,$AX983)-1))</f>
        <v/>
      </c>
      <c r="AU983" s="85" t="str">
        <f t="shared" si="63"/>
        <v/>
      </c>
      <c r="AW983" s="209" t="str">
        <f t="shared" ca="1" si="61"/>
        <v/>
      </c>
      <c r="AX983" s="209" t="str">
        <f t="shared" ca="1" si="64"/>
        <v/>
      </c>
    </row>
    <row r="984" spans="1:50">
      <c r="A984" s="20" t="str">
        <f>IF('יעדים משרדיים ותקשובים'!$E$7="","",'יעדים משרדיים ותקשובים'!$E$7)</f>
        <v>משרד ראש הממשלה</v>
      </c>
      <c r="B984" s="20" t="str">
        <f>IF('יעדים משרדיים ותקשובים'!$I$9="","",'יעדים משרדיים ותקשובים'!$I$9)</f>
        <v>pmo</v>
      </c>
      <c r="C984" s="26">
        <f>ROWS($C$7:$C983)</f>
        <v>977</v>
      </c>
      <c r="D984" s="26" t="str">
        <f>IF(E984="","",INDEX('פעילויות המשרד'!$D$8:$D$150,MATCH(E984,'פעילויות המשרד'!$E$8:$E$150,0)))</f>
        <v/>
      </c>
      <c r="E984" s="17"/>
      <c r="F984" s="26" t="str">
        <f>IF(G984="","",COUNTIFS($D$8:$D984,$D984))</f>
        <v/>
      </c>
      <c r="G984" s="344" t="str">
        <f>IF(OR($E984="",$H984=""),"",IFERROR(CONCATENATE($D984,".",COUNTIFS($D$8:$D984,$D984)),"טעות בהזנה"))</f>
        <v/>
      </c>
      <c r="H984" s="99"/>
      <c r="I984" s="275" t="str">
        <f>IF($E984="","",IF($D984="","",INDEX('פעילויות המשרד'!G:G,MATCH($D984,'פעילויות המשרד'!$D:$D,0))))</f>
        <v/>
      </c>
      <c r="J984" s="275" t="str">
        <f>IF($E984="","",IF($D984="","",INDEX('פעילויות המשרד'!H:H,MATCH($D984,'פעילויות המשרד'!$D:$D,0))))</f>
        <v/>
      </c>
      <c r="K984" s="275" t="str">
        <f>IF($E984="","",IF($D984="","",INDEX('פעילויות המשרד'!K:K,MATCH($D984,'פעילויות המשרד'!$D:$D,0))))</f>
        <v/>
      </c>
      <c r="L984" s="275" t="str">
        <f>IF($E984="","",IF($D984="","",INDEX('פעילויות המשרד'!L:L,MATCH($D984,'פעילויות המשרד'!$D:$D,0))))</f>
        <v/>
      </c>
      <c r="M984" s="275" t="str">
        <f>IF($E984="","",IF($D984="","",INDEX('פעילויות המשרד'!X:X,MATCH($D984,'פעילויות המשרד'!$D:$D,0))))</f>
        <v/>
      </c>
      <c r="N984" s="102"/>
      <c r="O984" s="102"/>
      <c r="P984" s="100"/>
      <c r="Q984" s="100"/>
      <c r="R984" s="98"/>
      <c r="S984" s="101"/>
      <c r="T984" s="99"/>
      <c r="U984" s="103"/>
      <c r="V984" s="99"/>
      <c r="W984" s="103"/>
      <c r="X984" s="99"/>
      <c r="Y984" s="103"/>
      <c r="Z984" s="99"/>
      <c r="AA984" s="103"/>
      <c r="AB984" s="99"/>
      <c r="AC984" s="103"/>
      <c r="AD984" s="121" t="str">
        <f t="shared" si="62"/>
        <v/>
      </c>
      <c r="AE984" s="17"/>
      <c r="AI984" s="26">
        <f>ROWS($AI$7:$AI983)</f>
        <v>977</v>
      </c>
      <c r="AJ984" s="85" t="str">
        <f>IF(OR($T984="",$G984=""),"",MAX($AJ$7:$AN983)+1)</f>
        <v/>
      </c>
      <c r="AK984" s="85" t="str">
        <f>IF(OR(V984="",$G984=""),"",MAX($AJ$7:$AN983,$AJ984:AJ984)+1)</f>
        <v/>
      </c>
      <c r="AL984" s="85" t="str">
        <f>IF(OR(X984="",$G984=""),"",MAX($AJ$7:$AN983,$AJ984:AK984)+1)</f>
        <v/>
      </c>
      <c r="AM984" s="85" t="str">
        <f>IF(OR(Z984="",$G984=""),"",MAX($AJ$7:$AN983,$AJ984:AL984)+1)</f>
        <v/>
      </c>
      <c r="AN984" s="85" t="str">
        <f>IF(OR(AB984="",$G984=""),"",MAX($AJ$7:$AN983,$AJ984:AM984)+1)</f>
        <v/>
      </c>
      <c r="AP984" s="85" t="str">
        <f>IF($G984="","",MAX($AP$7:$AP983)+1)</f>
        <v/>
      </c>
      <c r="AQ984" s="85" t="str">
        <f>IF($G984="","",IF($Q984="","",RANK($Q984,$Q$8:$Q$1000,1)+COUNTIFS($Q$8:$Q984,$Q984)-1))</f>
        <v/>
      </c>
      <c r="AR984" s="85" t="str">
        <f>IF($G984="","",IF($AW984="","",RANK($AW984,$AW$8:$AW$1000,1)+COUNTIFS($AW$8:$AW984,$AW984)-1))</f>
        <v/>
      </c>
      <c r="AS984" s="85" t="str">
        <f>IF($G984="","",IF($AX984="","",RANK($AX984,$AX$8:$AX$1000,1)+COUNTIFS($AX$8:$AX984,$AX984)-1))</f>
        <v/>
      </c>
      <c r="AU984" s="85" t="str">
        <f t="shared" si="63"/>
        <v/>
      </c>
      <c r="AW984" s="209" t="str">
        <f t="shared" ca="1" si="61"/>
        <v/>
      </c>
      <c r="AX984" s="209" t="str">
        <f t="shared" ca="1" si="64"/>
        <v/>
      </c>
    </row>
    <row r="985" spans="1:50">
      <c r="A985" s="20" t="str">
        <f>IF('יעדים משרדיים ותקשובים'!$E$7="","",'יעדים משרדיים ותקשובים'!$E$7)</f>
        <v>משרד ראש הממשלה</v>
      </c>
      <c r="B985" s="20" t="str">
        <f>IF('יעדים משרדיים ותקשובים'!$I$9="","",'יעדים משרדיים ותקשובים'!$I$9)</f>
        <v>pmo</v>
      </c>
      <c r="C985" s="26">
        <f>ROWS($C$7:$C984)</f>
        <v>978</v>
      </c>
      <c r="D985" s="26" t="str">
        <f>IF(E985="","",INDEX('פעילויות המשרד'!$D$8:$D$150,MATCH(E985,'פעילויות המשרד'!$E$8:$E$150,0)))</f>
        <v/>
      </c>
      <c r="E985" s="17"/>
      <c r="F985" s="26" t="str">
        <f>IF(G985="","",COUNTIFS($D$8:$D985,$D985))</f>
        <v/>
      </c>
      <c r="G985" s="344" t="str">
        <f>IF(OR($E985="",$H985=""),"",IFERROR(CONCATENATE($D985,".",COUNTIFS($D$8:$D985,$D985)),"טעות בהזנה"))</f>
        <v/>
      </c>
      <c r="H985" s="99"/>
      <c r="I985" s="275" t="str">
        <f>IF($E985="","",IF($D985="","",INDEX('פעילויות המשרד'!G:G,MATCH($D985,'פעילויות המשרד'!$D:$D,0))))</f>
        <v/>
      </c>
      <c r="J985" s="275" t="str">
        <f>IF($E985="","",IF($D985="","",INDEX('פעילויות המשרד'!H:H,MATCH($D985,'פעילויות המשרד'!$D:$D,0))))</f>
        <v/>
      </c>
      <c r="K985" s="275" t="str">
        <f>IF($E985="","",IF($D985="","",INDEX('פעילויות המשרד'!K:K,MATCH($D985,'פעילויות המשרד'!$D:$D,0))))</f>
        <v/>
      </c>
      <c r="L985" s="275" t="str">
        <f>IF($E985="","",IF($D985="","",INDEX('פעילויות המשרד'!L:L,MATCH($D985,'פעילויות המשרד'!$D:$D,0))))</f>
        <v/>
      </c>
      <c r="M985" s="275" t="str">
        <f>IF($E985="","",IF($D985="","",INDEX('פעילויות המשרד'!X:X,MATCH($D985,'פעילויות המשרד'!$D:$D,0))))</f>
        <v/>
      </c>
      <c r="N985" s="102"/>
      <c r="O985" s="102"/>
      <c r="P985" s="100"/>
      <c r="Q985" s="100"/>
      <c r="R985" s="98"/>
      <c r="S985" s="101"/>
      <c r="T985" s="99"/>
      <c r="U985" s="103"/>
      <c r="V985" s="99"/>
      <c r="W985" s="103"/>
      <c r="X985" s="99"/>
      <c r="Y985" s="103"/>
      <c r="Z985" s="99"/>
      <c r="AA985" s="103"/>
      <c r="AB985" s="99"/>
      <c r="AC985" s="103"/>
      <c r="AD985" s="121" t="str">
        <f t="shared" si="62"/>
        <v/>
      </c>
      <c r="AE985" s="17"/>
      <c r="AI985" s="26">
        <f>ROWS($AI$7:$AI984)</f>
        <v>978</v>
      </c>
      <c r="AJ985" s="85" t="str">
        <f>IF(OR($T985="",$G985=""),"",MAX($AJ$7:$AN984)+1)</f>
        <v/>
      </c>
      <c r="AK985" s="85" t="str">
        <f>IF(OR(V985="",$G985=""),"",MAX($AJ$7:$AN984,$AJ985:AJ985)+1)</f>
        <v/>
      </c>
      <c r="AL985" s="85" t="str">
        <f>IF(OR(X985="",$G985=""),"",MAX($AJ$7:$AN984,$AJ985:AK985)+1)</f>
        <v/>
      </c>
      <c r="AM985" s="85" t="str">
        <f>IF(OR(Z985="",$G985=""),"",MAX($AJ$7:$AN984,$AJ985:AL985)+1)</f>
        <v/>
      </c>
      <c r="AN985" s="85" t="str">
        <f>IF(OR(AB985="",$G985=""),"",MAX($AJ$7:$AN984,$AJ985:AM985)+1)</f>
        <v/>
      </c>
      <c r="AP985" s="85" t="str">
        <f>IF($G985="","",MAX($AP$7:$AP984)+1)</f>
        <v/>
      </c>
      <c r="AQ985" s="85" t="str">
        <f>IF($G985="","",IF($Q985="","",RANK($Q985,$Q$8:$Q$1000,1)+COUNTIFS($Q$8:$Q985,$Q985)-1))</f>
        <v/>
      </c>
      <c r="AR985" s="85" t="str">
        <f>IF($G985="","",IF($AW985="","",RANK($AW985,$AW$8:$AW$1000,1)+COUNTIFS($AW$8:$AW985,$AW985)-1))</f>
        <v/>
      </c>
      <c r="AS985" s="85" t="str">
        <f>IF($G985="","",IF($AX985="","",RANK($AX985,$AX$8:$AX$1000,1)+COUNTIFS($AX$8:$AX985,$AX985)-1))</f>
        <v/>
      </c>
      <c r="AU985" s="85" t="str">
        <f t="shared" si="63"/>
        <v/>
      </c>
      <c r="AW985" s="209" t="str">
        <f t="shared" ca="1" si="61"/>
        <v/>
      </c>
      <c r="AX985" s="209" t="str">
        <f t="shared" ca="1" si="64"/>
        <v/>
      </c>
    </row>
    <row r="986" spans="1:50">
      <c r="A986" s="20" t="str">
        <f>IF('יעדים משרדיים ותקשובים'!$E$7="","",'יעדים משרדיים ותקשובים'!$E$7)</f>
        <v>משרד ראש הממשלה</v>
      </c>
      <c r="B986" s="20" t="str">
        <f>IF('יעדים משרדיים ותקשובים'!$I$9="","",'יעדים משרדיים ותקשובים'!$I$9)</f>
        <v>pmo</v>
      </c>
      <c r="C986" s="26">
        <f>ROWS($C$7:$C985)</f>
        <v>979</v>
      </c>
      <c r="D986" s="26" t="str">
        <f>IF(E986="","",INDEX('פעילויות המשרד'!$D$8:$D$150,MATCH(E986,'פעילויות המשרד'!$E$8:$E$150,0)))</f>
        <v/>
      </c>
      <c r="E986" s="17"/>
      <c r="F986" s="26" t="str">
        <f>IF(G986="","",COUNTIFS($D$8:$D986,$D986))</f>
        <v/>
      </c>
      <c r="G986" s="344" t="str">
        <f>IF(OR($E986="",$H986=""),"",IFERROR(CONCATENATE($D986,".",COUNTIFS($D$8:$D986,$D986)),"טעות בהזנה"))</f>
        <v/>
      </c>
      <c r="H986" s="99"/>
      <c r="I986" s="275" t="str">
        <f>IF($E986="","",IF($D986="","",INDEX('פעילויות המשרד'!G:G,MATCH($D986,'פעילויות המשרד'!$D:$D,0))))</f>
        <v/>
      </c>
      <c r="J986" s="275" t="str">
        <f>IF($E986="","",IF($D986="","",INDEX('פעילויות המשרד'!H:H,MATCH($D986,'פעילויות המשרד'!$D:$D,0))))</f>
        <v/>
      </c>
      <c r="K986" s="275" t="str">
        <f>IF($E986="","",IF($D986="","",INDEX('פעילויות המשרד'!K:K,MATCH($D986,'פעילויות המשרד'!$D:$D,0))))</f>
        <v/>
      </c>
      <c r="L986" s="275" t="str">
        <f>IF($E986="","",IF($D986="","",INDEX('פעילויות המשרד'!L:L,MATCH($D986,'פעילויות המשרד'!$D:$D,0))))</f>
        <v/>
      </c>
      <c r="M986" s="275" t="str">
        <f>IF($E986="","",IF($D986="","",INDEX('פעילויות המשרד'!X:X,MATCH($D986,'פעילויות המשרד'!$D:$D,0))))</f>
        <v/>
      </c>
      <c r="N986" s="102"/>
      <c r="O986" s="102"/>
      <c r="P986" s="100"/>
      <c r="Q986" s="100"/>
      <c r="R986" s="98"/>
      <c r="S986" s="101"/>
      <c r="T986" s="99"/>
      <c r="U986" s="103"/>
      <c r="V986" s="99"/>
      <c r="W986" s="103"/>
      <c r="X986" s="99"/>
      <c r="Y986" s="103"/>
      <c r="Z986" s="99"/>
      <c r="AA986" s="103"/>
      <c r="AB986" s="99"/>
      <c r="AC986" s="103"/>
      <c r="AD986" s="121" t="str">
        <f t="shared" si="62"/>
        <v/>
      </c>
      <c r="AE986" s="17"/>
      <c r="AI986" s="26">
        <f>ROWS($AI$7:$AI985)</f>
        <v>979</v>
      </c>
      <c r="AJ986" s="85" t="str">
        <f>IF(OR($T986="",$G986=""),"",MAX($AJ$7:$AN985)+1)</f>
        <v/>
      </c>
      <c r="AK986" s="85" t="str">
        <f>IF(OR(V986="",$G986=""),"",MAX($AJ$7:$AN985,$AJ986:AJ986)+1)</f>
        <v/>
      </c>
      <c r="AL986" s="85" t="str">
        <f>IF(OR(X986="",$G986=""),"",MAX($AJ$7:$AN985,$AJ986:AK986)+1)</f>
        <v/>
      </c>
      <c r="AM986" s="85" t="str">
        <f>IF(OR(Z986="",$G986=""),"",MAX($AJ$7:$AN985,$AJ986:AL986)+1)</f>
        <v/>
      </c>
      <c r="AN986" s="85" t="str">
        <f>IF(OR(AB986="",$G986=""),"",MAX($AJ$7:$AN985,$AJ986:AM986)+1)</f>
        <v/>
      </c>
      <c r="AP986" s="85" t="str">
        <f>IF($G986="","",MAX($AP$7:$AP985)+1)</f>
        <v/>
      </c>
      <c r="AQ986" s="85" t="str">
        <f>IF($G986="","",IF($Q986="","",RANK($Q986,$Q$8:$Q$1000,1)+COUNTIFS($Q$8:$Q986,$Q986)-1))</f>
        <v/>
      </c>
      <c r="AR986" s="85" t="str">
        <f>IF($G986="","",IF($AW986="","",RANK($AW986,$AW$8:$AW$1000,1)+COUNTIFS($AW$8:$AW986,$AW986)-1))</f>
        <v/>
      </c>
      <c r="AS986" s="85" t="str">
        <f>IF($G986="","",IF($AX986="","",RANK($AX986,$AX$8:$AX$1000,1)+COUNTIFS($AX$8:$AX986,$AX986)-1))</f>
        <v/>
      </c>
      <c r="AU986" s="85" t="str">
        <f t="shared" si="63"/>
        <v/>
      </c>
      <c r="AW986" s="209" t="str">
        <f t="shared" ca="1" si="61"/>
        <v/>
      </c>
      <c r="AX986" s="209" t="str">
        <f t="shared" ca="1" si="64"/>
        <v/>
      </c>
    </row>
    <row r="987" spans="1:50">
      <c r="A987" s="20" t="str">
        <f>IF('יעדים משרדיים ותקשובים'!$E$7="","",'יעדים משרדיים ותקשובים'!$E$7)</f>
        <v>משרד ראש הממשלה</v>
      </c>
      <c r="B987" s="20" t="str">
        <f>IF('יעדים משרדיים ותקשובים'!$I$9="","",'יעדים משרדיים ותקשובים'!$I$9)</f>
        <v>pmo</v>
      </c>
      <c r="C987" s="26">
        <f>ROWS($C$7:$C986)</f>
        <v>980</v>
      </c>
      <c r="D987" s="26" t="str">
        <f>IF(E987="","",INDEX('פעילויות המשרד'!$D$8:$D$150,MATCH(E987,'פעילויות המשרד'!$E$8:$E$150,0)))</f>
        <v/>
      </c>
      <c r="E987" s="17"/>
      <c r="F987" s="26" t="str">
        <f>IF(G987="","",COUNTIFS($D$8:$D987,$D987))</f>
        <v/>
      </c>
      <c r="G987" s="344" t="str">
        <f>IF(OR($E987="",$H987=""),"",IFERROR(CONCATENATE($D987,".",COUNTIFS($D$8:$D987,$D987)),"טעות בהזנה"))</f>
        <v/>
      </c>
      <c r="H987" s="99"/>
      <c r="I987" s="275" t="str">
        <f>IF($E987="","",IF($D987="","",INDEX('פעילויות המשרד'!G:G,MATCH($D987,'פעילויות המשרד'!$D:$D,0))))</f>
        <v/>
      </c>
      <c r="J987" s="275" t="str">
        <f>IF($E987="","",IF($D987="","",INDEX('פעילויות המשרד'!H:H,MATCH($D987,'פעילויות המשרד'!$D:$D,0))))</f>
        <v/>
      </c>
      <c r="K987" s="275" t="str">
        <f>IF($E987="","",IF($D987="","",INDEX('פעילויות המשרד'!K:K,MATCH($D987,'פעילויות המשרד'!$D:$D,0))))</f>
        <v/>
      </c>
      <c r="L987" s="275" t="str">
        <f>IF($E987="","",IF($D987="","",INDEX('פעילויות המשרד'!L:L,MATCH($D987,'פעילויות המשרד'!$D:$D,0))))</f>
        <v/>
      </c>
      <c r="M987" s="275" t="str">
        <f>IF($E987="","",IF($D987="","",INDEX('פעילויות המשרד'!X:X,MATCH($D987,'פעילויות המשרד'!$D:$D,0))))</f>
        <v/>
      </c>
      <c r="N987" s="102"/>
      <c r="O987" s="102"/>
      <c r="P987" s="100"/>
      <c r="Q987" s="100"/>
      <c r="R987" s="98"/>
      <c r="S987" s="101"/>
      <c r="T987" s="99"/>
      <c r="U987" s="103"/>
      <c r="V987" s="99"/>
      <c r="W987" s="103"/>
      <c r="X987" s="99"/>
      <c r="Y987" s="103"/>
      <c r="Z987" s="99"/>
      <c r="AA987" s="103"/>
      <c r="AB987" s="99"/>
      <c r="AC987" s="103"/>
      <c r="AD987" s="121" t="str">
        <f t="shared" si="62"/>
        <v/>
      </c>
      <c r="AE987" s="17"/>
      <c r="AI987" s="26">
        <f>ROWS($AI$7:$AI986)</f>
        <v>980</v>
      </c>
      <c r="AJ987" s="85" t="str">
        <f>IF(OR($T987="",$G987=""),"",MAX($AJ$7:$AN986)+1)</f>
        <v/>
      </c>
      <c r="AK987" s="85" t="str">
        <f>IF(OR(V987="",$G987=""),"",MAX($AJ$7:$AN986,$AJ987:AJ987)+1)</f>
        <v/>
      </c>
      <c r="AL987" s="85" t="str">
        <f>IF(OR(X987="",$G987=""),"",MAX($AJ$7:$AN986,$AJ987:AK987)+1)</f>
        <v/>
      </c>
      <c r="AM987" s="85" t="str">
        <f>IF(OR(Z987="",$G987=""),"",MAX($AJ$7:$AN986,$AJ987:AL987)+1)</f>
        <v/>
      </c>
      <c r="AN987" s="85" t="str">
        <f>IF(OR(AB987="",$G987=""),"",MAX($AJ$7:$AN986,$AJ987:AM987)+1)</f>
        <v/>
      </c>
      <c r="AP987" s="85" t="str">
        <f>IF($G987="","",MAX($AP$7:$AP986)+1)</f>
        <v/>
      </c>
      <c r="AQ987" s="85" t="str">
        <f>IF($G987="","",IF($Q987="","",RANK($Q987,$Q$8:$Q$1000,1)+COUNTIFS($Q$8:$Q987,$Q987)-1))</f>
        <v/>
      </c>
      <c r="AR987" s="85" t="str">
        <f>IF($G987="","",IF($AW987="","",RANK($AW987,$AW$8:$AW$1000,1)+COUNTIFS($AW$8:$AW987,$AW987)-1))</f>
        <v/>
      </c>
      <c r="AS987" s="85" t="str">
        <f>IF($G987="","",IF($AX987="","",RANK($AX987,$AX$8:$AX$1000,1)+COUNTIFS($AX$8:$AX987,$AX987)-1))</f>
        <v/>
      </c>
      <c r="AU987" s="85" t="str">
        <f t="shared" si="63"/>
        <v/>
      </c>
      <c r="AW987" s="209" t="str">
        <f t="shared" ca="1" si="61"/>
        <v/>
      </c>
      <c r="AX987" s="209" t="str">
        <f t="shared" ca="1" si="64"/>
        <v/>
      </c>
    </row>
    <row r="988" spans="1:50">
      <c r="A988" s="20" t="str">
        <f>IF('יעדים משרדיים ותקשובים'!$E$7="","",'יעדים משרדיים ותקשובים'!$E$7)</f>
        <v>משרד ראש הממשלה</v>
      </c>
      <c r="B988" s="20" t="str">
        <f>IF('יעדים משרדיים ותקשובים'!$I$9="","",'יעדים משרדיים ותקשובים'!$I$9)</f>
        <v>pmo</v>
      </c>
      <c r="C988" s="26">
        <f>ROWS($C$7:$C987)</f>
        <v>981</v>
      </c>
      <c r="D988" s="26" t="str">
        <f>IF(E988="","",INDEX('פעילויות המשרד'!$D$8:$D$150,MATCH(E988,'פעילויות המשרד'!$E$8:$E$150,0)))</f>
        <v/>
      </c>
      <c r="E988" s="17"/>
      <c r="F988" s="26" t="str">
        <f>IF(G988="","",COUNTIFS($D$8:$D988,$D988))</f>
        <v/>
      </c>
      <c r="G988" s="344" t="str">
        <f>IF(OR($E988="",$H988=""),"",IFERROR(CONCATENATE($D988,".",COUNTIFS($D$8:$D988,$D988)),"טעות בהזנה"))</f>
        <v/>
      </c>
      <c r="H988" s="99"/>
      <c r="I988" s="275" t="str">
        <f>IF($E988="","",IF($D988="","",INDEX('פעילויות המשרד'!G:G,MATCH($D988,'פעילויות המשרד'!$D:$D,0))))</f>
        <v/>
      </c>
      <c r="J988" s="275" t="str">
        <f>IF($E988="","",IF($D988="","",INDEX('פעילויות המשרד'!H:H,MATCH($D988,'פעילויות המשרד'!$D:$D,0))))</f>
        <v/>
      </c>
      <c r="K988" s="275" t="str">
        <f>IF($E988="","",IF($D988="","",INDEX('פעילויות המשרד'!K:K,MATCH($D988,'פעילויות המשרד'!$D:$D,0))))</f>
        <v/>
      </c>
      <c r="L988" s="275" t="str">
        <f>IF($E988="","",IF($D988="","",INDEX('פעילויות המשרד'!L:L,MATCH($D988,'פעילויות המשרד'!$D:$D,0))))</f>
        <v/>
      </c>
      <c r="M988" s="275" t="str">
        <f>IF($E988="","",IF($D988="","",INDEX('פעילויות המשרד'!X:X,MATCH($D988,'פעילויות המשרד'!$D:$D,0))))</f>
        <v/>
      </c>
      <c r="N988" s="99"/>
      <c r="O988" s="99"/>
      <c r="P988" s="100"/>
      <c r="Q988" s="100"/>
      <c r="R988" s="98"/>
      <c r="S988" s="101"/>
      <c r="T988" s="99"/>
      <c r="U988" s="103"/>
      <c r="V988" s="99"/>
      <c r="W988" s="103"/>
      <c r="X988" s="99"/>
      <c r="Y988" s="103"/>
      <c r="Z988" s="99"/>
      <c r="AA988" s="103"/>
      <c r="AB988" s="99"/>
      <c r="AC988" s="103"/>
      <c r="AD988" s="121" t="str">
        <f t="shared" si="62"/>
        <v/>
      </c>
      <c r="AE988" s="92"/>
      <c r="AI988" s="26">
        <f>ROWS($AI$7:$AI987)</f>
        <v>981</v>
      </c>
      <c r="AJ988" s="85" t="str">
        <f>IF(OR($T988="",$G988=""),"",MAX($AJ$7:$AN987)+1)</f>
        <v/>
      </c>
      <c r="AK988" s="85" t="str">
        <f>IF(OR(V988="",$G988=""),"",MAX($AJ$7:$AN987,$AJ988:AJ988)+1)</f>
        <v/>
      </c>
      <c r="AL988" s="85" t="str">
        <f>IF(OR(X988="",$G988=""),"",MAX($AJ$7:$AN987,$AJ988:AK988)+1)</f>
        <v/>
      </c>
      <c r="AM988" s="85" t="str">
        <f>IF(OR(Z988="",$G988=""),"",MAX($AJ$7:$AN987,$AJ988:AL988)+1)</f>
        <v/>
      </c>
      <c r="AN988" s="85" t="str">
        <f>IF(OR(AB988="",$G988=""),"",MAX($AJ$7:$AN987,$AJ988:AM988)+1)</f>
        <v/>
      </c>
      <c r="AP988" s="85" t="str">
        <f>IF($G988="","",MAX($AP$7:$AP987)+1)</f>
        <v/>
      </c>
      <c r="AQ988" s="85" t="str">
        <f>IF($G988="","",IF($Q988="","",RANK($Q988,$Q$8:$Q$1000,1)+COUNTIFS($Q$8:$Q988,$Q988)-1))</f>
        <v/>
      </c>
      <c r="AR988" s="85" t="str">
        <f>IF($G988="","",IF($AW988="","",RANK($AW988,$AW$8:$AW$1000,1)+COUNTIFS($AW$8:$AW988,$AW988)-1))</f>
        <v/>
      </c>
      <c r="AS988" s="85" t="str">
        <f>IF($G988="","",IF($AX988="","",RANK($AX988,$AX$8:$AX$1000,1)+COUNTIFS($AX$8:$AX988,$AX988)-1))</f>
        <v/>
      </c>
      <c r="AU988" s="85" t="str">
        <f t="shared" si="63"/>
        <v/>
      </c>
      <c r="AW988" s="209" t="str">
        <f ca="1">IF($G988="","",IF($Q988="","",IF(AND($S988&lt;1,$Q988&lt;TODAY()),$Q988,"")))</f>
        <v/>
      </c>
      <c r="AX988" s="209" t="str">
        <f t="shared" ca="1" si="64"/>
        <v/>
      </c>
    </row>
    <row r="989" spans="1:50">
      <c r="A989" s="20" t="str">
        <f>IF('יעדים משרדיים ותקשובים'!$E$7="","",'יעדים משרדיים ותקשובים'!$E$7)</f>
        <v>משרד ראש הממשלה</v>
      </c>
      <c r="B989" s="20" t="str">
        <f>IF('יעדים משרדיים ותקשובים'!$I$9="","",'יעדים משרדיים ותקשובים'!$I$9)</f>
        <v>pmo</v>
      </c>
      <c r="C989" s="26">
        <f>ROWS($C$7:$C988)</f>
        <v>982</v>
      </c>
      <c r="D989" s="26" t="str">
        <f>IF(E989="","",INDEX('פעילויות המשרד'!$D$8:$D$150,MATCH(E989,'פעילויות המשרד'!$E$8:$E$150,0)))</f>
        <v/>
      </c>
      <c r="E989" s="17"/>
      <c r="F989" s="26" t="str">
        <f>IF(G989="","",COUNTIFS($D$8:$D989,$D989))</f>
        <v/>
      </c>
      <c r="G989" s="344" t="str">
        <f>IF(OR($E989="",$H989=""),"",IFERROR(CONCATENATE($D989,".",COUNTIFS($D$8:$D989,$D989)),"טעות בהזנה"))</f>
        <v/>
      </c>
      <c r="H989" s="99"/>
      <c r="I989" s="275" t="str">
        <f>IF($E989="","",IF($D989="","",INDEX('פעילויות המשרד'!G:G,MATCH($D989,'פעילויות המשרד'!$D:$D,0))))</f>
        <v/>
      </c>
      <c r="J989" s="275" t="str">
        <f>IF($E989="","",IF($D989="","",INDEX('פעילויות המשרד'!H:H,MATCH($D989,'פעילויות המשרד'!$D:$D,0))))</f>
        <v/>
      </c>
      <c r="K989" s="275" t="str">
        <f>IF($E989="","",IF($D989="","",INDEX('פעילויות המשרד'!K:K,MATCH($D989,'פעילויות המשרד'!$D:$D,0))))</f>
        <v/>
      </c>
      <c r="L989" s="275" t="str">
        <f>IF($E989="","",IF($D989="","",INDEX('פעילויות המשרד'!L:L,MATCH($D989,'פעילויות המשרד'!$D:$D,0))))</f>
        <v/>
      </c>
      <c r="M989" s="275" t="str">
        <f>IF($E989="","",IF($D989="","",INDEX('פעילויות המשרד'!X:X,MATCH($D989,'פעילויות המשרד'!$D:$D,0))))</f>
        <v/>
      </c>
      <c r="N989" s="99"/>
      <c r="O989" s="99"/>
      <c r="P989" s="100"/>
      <c r="Q989" s="100"/>
      <c r="R989" s="98"/>
      <c r="S989" s="101"/>
      <c r="T989" s="99"/>
      <c r="U989" s="103"/>
      <c r="V989" s="99"/>
      <c r="W989" s="103"/>
      <c r="X989" s="99"/>
      <c r="Y989" s="103"/>
      <c r="Z989" s="99"/>
      <c r="AA989" s="103"/>
      <c r="AB989" s="99"/>
      <c r="AC989" s="103"/>
      <c r="AD989" s="121" t="str">
        <f t="shared" si="62"/>
        <v/>
      </c>
      <c r="AE989" s="92"/>
      <c r="AI989" s="26">
        <f>ROWS($AI$7:$AI988)</f>
        <v>982</v>
      </c>
      <c r="AJ989" s="85" t="str">
        <f>IF(OR($T989="",$G989=""),"",MAX($AJ$7:$AN988)+1)</f>
        <v/>
      </c>
      <c r="AK989" s="85" t="str">
        <f>IF(OR(V989="",$G989=""),"",MAX($AJ$7:$AN988,$AJ989:AJ989)+1)</f>
        <v/>
      </c>
      <c r="AL989" s="85" t="str">
        <f>IF(OR(X989="",$G989=""),"",MAX($AJ$7:$AN988,$AJ989:AK989)+1)</f>
        <v/>
      </c>
      <c r="AM989" s="85" t="str">
        <f>IF(OR(Z989="",$G989=""),"",MAX($AJ$7:$AN988,$AJ989:AL989)+1)</f>
        <v/>
      </c>
      <c r="AN989" s="85" t="str">
        <f>IF(OR(AB989="",$G989=""),"",MAX($AJ$7:$AN988,$AJ989:AM989)+1)</f>
        <v/>
      </c>
      <c r="AP989" s="85" t="str">
        <f>IF($G989="","",MAX($AP$7:$AP988)+1)</f>
        <v/>
      </c>
      <c r="AQ989" s="85" t="str">
        <f>IF($G989="","",IF($Q989="","",RANK($Q989,$Q$8:$Q$1000,1)+COUNTIFS($Q$8:$Q989,$Q989)-1))</f>
        <v/>
      </c>
      <c r="AR989" s="85" t="str">
        <f>IF($G989="","",IF($AW989="","",RANK($AW989,$AW$8:$AW$1000,1)+COUNTIFS($AW$8:$AW989,$AW989)-1))</f>
        <v/>
      </c>
      <c r="AS989" s="85" t="str">
        <f>IF($G989="","",IF($AX989="","",RANK($AX989,$AX$8:$AX$1000,1)+COUNTIFS($AX$8:$AX989,$AX989)-1))</f>
        <v/>
      </c>
      <c r="AU989" s="85" t="str">
        <f t="shared" si="63"/>
        <v/>
      </c>
      <c r="AW989" s="209" t="str">
        <f ca="1">IF($G989="","",IF($Q989="","",IF(AND($S989&lt;1,$Q989&lt;TODAY()),$Q989,"")))</f>
        <v/>
      </c>
      <c r="AX989" s="209" t="str">
        <f t="shared" ca="1" si="64"/>
        <v/>
      </c>
    </row>
    <row r="990" spans="1:50">
      <c r="A990" s="20" t="str">
        <f>IF('יעדים משרדיים ותקשובים'!$E$7="","",'יעדים משרדיים ותקשובים'!$E$7)</f>
        <v>משרד ראש הממשלה</v>
      </c>
      <c r="B990" s="20" t="str">
        <f>IF('יעדים משרדיים ותקשובים'!$I$9="","",'יעדים משרדיים ותקשובים'!$I$9)</f>
        <v>pmo</v>
      </c>
      <c r="C990" s="26">
        <f>ROWS($C$7:$C989)</f>
        <v>983</v>
      </c>
      <c r="D990" s="26" t="str">
        <f>IF(E990="","",INDEX('פעילויות המשרד'!$D$8:$D$150,MATCH(E990,'פעילויות המשרד'!$E$8:$E$150,0)))</f>
        <v/>
      </c>
      <c r="E990" s="17"/>
      <c r="F990" s="26" t="str">
        <f>IF(G990="","",COUNTIFS($D$8:$D990,$D990))</f>
        <v/>
      </c>
      <c r="G990" s="344" t="str">
        <f>IF(OR($E990="",$H990=""),"",IFERROR(CONCATENATE($D990,".",COUNTIFS($D$8:$D990,$D990)),"טעות בהזנה"))</f>
        <v/>
      </c>
      <c r="H990" s="99"/>
      <c r="I990" s="275" t="str">
        <f>IF($E990="","",IF($D990="","",INDEX('פעילויות המשרד'!G:G,MATCH($D990,'פעילויות המשרד'!$D:$D,0))))</f>
        <v/>
      </c>
      <c r="J990" s="275" t="str">
        <f>IF($E990="","",IF($D990="","",INDEX('פעילויות המשרד'!H:H,MATCH($D990,'פעילויות המשרד'!$D:$D,0))))</f>
        <v/>
      </c>
      <c r="K990" s="275" t="str">
        <f>IF($E990="","",IF($D990="","",INDEX('פעילויות המשרד'!K:K,MATCH($D990,'פעילויות המשרד'!$D:$D,0))))</f>
        <v/>
      </c>
      <c r="L990" s="275" t="str">
        <f>IF($E990="","",IF($D990="","",INDEX('פעילויות המשרד'!L:L,MATCH($D990,'פעילויות המשרד'!$D:$D,0))))</f>
        <v/>
      </c>
      <c r="M990" s="275" t="str">
        <f>IF($E990="","",IF($D990="","",INDEX('פעילויות המשרד'!X:X,MATCH($D990,'פעילויות המשרד'!$D:$D,0))))</f>
        <v/>
      </c>
      <c r="N990" s="99"/>
      <c r="O990" s="99"/>
      <c r="P990" s="100"/>
      <c r="Q990" s="100"/>
      <c r="R990" s="98"/>
      <c r="S990" s="101"/>
      <c r="T990" s="99"/>
      <c r="U990" s="103"/>
      <c r="V990" s="99"/>
      <c r="W990" s="103"/>
      <c r="X990" s="99"/>
      <c r="Y990" s="103"/>
      <c r="Z990" s="99"/>
      <c r="AA990" s="103"/>
      <c r="AB990" s="99"/>
      <c r="AC990" s="103"/>
      <c r="AD990" s="121" t="str">
        <f t="shared" si="62"/>
        <v/>
      </c>
      <c r="AE990" s="92"/>
      <c r="AI990" s="26">
        <f>ROWS($AI$7:$AI989)</f>
        <v>983</v>
      </c>
      <c r="AJ990" s="85" t="str">
        <f>IF(OR($T990="",$G990=""),"",MAX($AJ$7:$AN989)+1)</f>
        <v/>
      </c>
      <c r="AK990" s="85" t="str">
        <f>IF(OR(V990="",$G990=""),"",MAX($AJ$7:$AN989,$AJ990:AJ990)+1)</f>
        <v/>
      </c>
      <c r="AL990" s="85" t="str">
        <f>IF(OR(X990="",$G990=""),"",MAX($AJ$7:$AN989,$AJ990:AK990)+1)</f>
        <v/>
      </c>
      <c r="AM990" s="85" t="str">
        <f>IF(OR(Z990="",$G990=""),"",MAX($AJ$7:$AN989,$AJ990:AL990)+1)</f>
        <v/>
      </c>
      <c r="AN990" s="85" t="str">
        <f>IF(OR(AB990="",$G990=""),"",MAX($AJ$7:$AN989,$AJ990:AM990)+1)</f>
        <v/>
      </c>
      <c r="AP990" s="85" t="str">
        <f>IF($G990="","",MAX($AP$7:$AP989)+1)</f>
        <v/>
      </c>
      <c r="AQ990" s="85" t="str">
        <f>IF($G990="","",IF($Q990="","",RANK($Q990,$Q$8:$Q$1000,1)+COUNTIFS($Q$8:$Q990,$Q990)-1))</f>
        <v/>
      </c>
      <c r="AR990" s="85" t="str">
        <f>IF($G990="","",IF($AW990="","",RANK($AW990,$AW$8:$AW$1000,1)+COUNTIFS($AW$8:$AW990,$AW990)-1))</f>
        <v/>
      </c>
      <c r="AS990" s="85" t="str">
        <f>IF($G990="","",IF($AX990="","",RANK($AX990,$AX$8:$AX$1000,1)+COUNTIFS($AX$8:$AX990,$AX990)-1))</f>
        <v/>
      </c>
      <c r="AU990" s="85" t="str">
        <f t="shared" si="63"/>
        <v/>
      </c>
      <c r="AW990" s="209" t="str">
        <f ca="1">IF($G990="","",IF($Q990="","",IF(AND($S990&lt;1,$Q990&lt;TODAY()),$Q990,"")))</f>
        <v/>
      </c>
      <c r="AX990" s="209" t="str">
        <f t="shared" ca="1" si="64"/>
        <v/>
      </c>
    </row>
    <row r="991" spans="1:50">
      <c r="A991" s="20" t="str">
        <f>IF('יעדים משרדיים ותקשובים'!$E$7="","",'יעדים משרדיים ותקשובים'!$E$7)</f>
        <v>משרד ראש הממשלה</v>
      </c>
      <c r="B991" s="20" t="str">
        <f>IF('יעדים משרדיים ותקשובים'!$I$9="","",'יעדים משרדיים ותקשובים'!$I$9)</f>
        <v>pmo</v>
      </c>
      <c r="C991" s="26">
        <f>ROWS($C$7:$C990)</f>
        <v>984</v>
      </c>
      <c r="D991" s="26" t="str">
        <f>IF(E991="","",INDEX('פעילויות המשרד'!$D$8:$D$150,MATCH(E991,'פעילויות המשרד'!$E$8:$E$150,0)))</f>
        <v/>
      </c>
      <c r="E991" s="17"/>
      <c r="F991" s="26" t="str">
        <f>IF(G991="","",COUNTIFS($D$8:$D991,$D991))</f>
        <v/>
      </c>
      <c r="G991" s="344" t="str">
        <f>IF(OR($E991="",$H991=""),"",IFERROR(CONCATENATE($D991,".",COUNTIFS($D$8:$D991,$D991)),"טעות בהזנה"))</f>
        <v/>
      </c>
      <c r="H991" s="99"/>
      <c r="I991" s="275" t="str">
        <f>IF($E991="","",IF($D991="","",INDEX('פעילויות המשרד'!G:G,MATCH($D991,'פעילויות המשרד'!$D:$D,0))))</f>
        <v/>
      </c>
      <c r="J991" s="275" t="str">
        <f>IF($E991="","",IF($D991="","",INDEX('פעילויות המשרד'!H:H,MATCH($D991,'פעילויות המשרד'!$D:$D,0))))</f>
        <v/>
      </c>
      <c r="K991" s="275" t="str">
        <f>IF($E991="","",IF($D991="","",INDEX('פעילויות המשרד'!K:K,MATCH($D991,'פעילויות המשרד'!$D:$D,0))))</f>
        <v/>
      </c>
      <c r="L991" s="275" t="str">
        <f>IF($E991="","",IF($D991="","",INDEX('פעילויות המשרד'!L:L,MATCH($D991,'פעילויות המשרד'!$D:$D,0))))</f>
        <v/>
      </c>
      <c r="M991" s="275" t="str">
        <f>IF($E991="","",IF($D991="","",INDEX('פעילויות המשרד'!X:X,MATCH($D991,'פעילויות המשרד'!$D:$D,0))))</f>
        <v/>
      </c>
      <c r="N991" s="102"/>
      <c r="O991" s="102"/>
      <c r="P991" s="100"/>
      <c r="Q991" s="100"/>
      <c r="R991" s="98"/>
      <c r="S991" s="101"/>
      <c r="T991" s="99"/>
      <c r="U991" s="103"/>
      <c r="V991" s="99"/>
      <c r="W991" s="103"/>
      <c r="X991" s="99"/>
      <c r="Y991" s="103"/>
      <c r="Z991" s="99"/>
      <c r="AA991" s="103"/>
      <c r="AB991" s="99"/>
      <c r="AC991" s="103"/>
      <c r="AD991" s="121" t="str">
        <f t="shared" si="62"/>
        <v/>
      </c>
      <c r="AE991" s="17"/>
      <c r="AI991" s="26">
        <f>ROWS($AI$7:$AI990)</f>
        <v>984</v>
      </c>
      <c r="AJ991" s="85" t="str">
        <f>IF(OR($T991="",$G991=""),"",MAX($AJ$7:$AN990)+1)</f>
        <v/>
      </c>
      <c r="AK991" s="85" t="str">
        <f>IF(OR(V991="",$G991=""),"",MAX($AJ$7:$AN990,$AJ991:AJ991)+1)</f>
        <v/>
      </c>
      <c r="AL991" s="85" t="str">
        <f>IF(OR(X991="",$G991=""),"",MAX($AJ$7:$AN990,$AJ991:AK991)+1)</f>
        <v/>
      </c>
      <c r="AM991" s="85" t="str">
        <f>IF(OR(Z991="",$G991=""),"",MAX($AJ$7:$AN990,$AJ991:AL991)+1)</f>
        <v/>
      </c>
      <c r="AN991" s="85" t="str">
        <f>IF(OR(AB991="",$G991=""),"",MAX($AJ$7:$AN990,$AJ991:AM991)+1)</f>
        <v/>
      </c>
      <c r="AP991" s="85" t="str">
        <f>IF($G991="","",MAX($AP$7:$AP990)+1)</f>
        <v/>
      </c>
      <c r="AQ991" s="85" t="str">
        <f>IF($G991="","",IF($Q991="","",RANK($Q991,$Q$8:$Q$1000,1)+COUNTIFS($Q$8:$Q991,$Q991)-1))</f>
        <v/>
      </c>
      <c r="AR991" s="85" t="str">
        <f>IF($G991="","",IF($AW991="","",RANK($AW991,$AW$8:$AW$1000,1)+COUNTIFS($AW$8:$AW991,$AW991)-1))</f>
        <v/>
      </c>
      <c r="AS991" s="85" t="str">
        <f>IF($G991="","",IF($AX991="","",RANK($AX991,$AX$8:$AX$1000,1)+COUNTIFS($AX$8:$AX991,$AX991)-1))</f>
        <v/>
      </c>
      <c r="AU991" s="85" t="str">
        <f t="shared" si="63"/>
        <v/>
      </c>
      <c r="AW991" s="209" t="str">
        <f ca="1">IF($G991="","",IF($Q991="","",IF(AND($S991&lt;1,$Q991&lt;TODAY()),$Q991,"")))</f>
        <v/>
      </c>
      <c r="AX991" s="209" t="str">
        <f t="shared" ca="1" si="64"/>
        <v/>
      </c>
    </row>
    <row r="992" spans="1:50">
      <c r="A992" s="20" t="str">
        <f>IF('יעדים משרדיים ותקשובים'!$E$7="","",'יעדים משרדיים ותקשובים'!$E$7)</f>
        <v>משרד ראש הממשלה</v>
      </c>
      <c r="B992" s="20" t="str">
        <f>IF('יעדים משרדיים ותקשובים'!$I$9="","",'יעדים משרדיים ותקשובים'!$I$9)</f>
        <v>pmo</v>
      </c>
      <c r="C992" s="26">
        <f>ROWS($C$7:$C991)</f>
        <v>985</v>
      </c>
      <c r="D992" s="26" t="str">
        <f>IF(E992="","",INDEX('פעילויות המשרד'!$D$8:$D$150,MATCH(E992,'פעילויות המשרד'!$E$8:$E$150,0)))</f>
        <v/>
      </c>
      <c r="E992" s="17"/>
      <c r="F992" s="26" t="str">
        <f>IF(G992="","",COUNTIFS($D$8:$D992,$D992))</f>
        <v/>
      </c>
      <c r="G992" s="344" t="str">
        <f>IF(OR($E992="",$H992=""),"",IFERROR(CONCATENATE($D992,".",COUNTIFS($D$8:$D992,$D992)),"טעות בהזנה"))</f>
        <v/>
      </c>
      <c r="H992" s="99"/>
      <c r="I992" s="275" t="str">
        <f>IF($E992="","",IF($D992="","",INDEX('פעילויות המשרד'!G:G,MATCH($D992,'פעילויות המשרד'!$D:$D,0))))</f>
        <v/>
      </c>
      <c r="J992" s="275" t="str">
        <f>IF($E992="","",IF($D992="","",INDEX('פעילויות המשרד'!H:H,MATCH($D992,'פעילויות המשרד'!$D:$D,0))))</f>
        <v/>
      </c>
      <c r="K992" s="275" t="str">
        <f>IF($E992="","",IF($D992="","",INDEX('פעילויות המשרד'!K:K,MATCH($D992,'פעילויות המשרד'!$D:$D,0))))</f>
        <v/>
      </c>
      <c r="L992" s="275" t="str">
        <f>IF($E992="","",IF($D992="","",INDEX('פעילויות המשרד'!L:L,MATCH($D992,'פעילויות המשרד'!$D:$D,0))))</f>
        <v/>
      </c>
      <c r="M992" s="275" t="str">
        <f>IF($E992="","",IF($D992="","",INDEX('פעילויות המשרד'!X:X,MATCH($D992,'פעילויות המשרד'!$D:$D,0))))</f>
        <v/>
      </c>
      <c r="N992" s="102"/>
      <c r="O992" s="102"/>
      <c r="P992" s="100"/>
      <c r="Q992" s="100"/>
      <c r="R992" s="98"/>
      <c r="S992" s="101"/>
      <c r="T992" s="99"/>
      <c r="U992" s="103"/>
      <c r="V992" s="99"/>
      <c r="W992" s="103"/>
      <c r="X992" s="99"/>
      <c r="Y992" s="103"/>
      <c r="Z992" s="99"/>
      <c r="AA992" s="103"/>
      <c r="AB992" s="99"/>
      <c r="AC992" s="103"/>
      <c r="AD992" s="121" t="str">
        <f t="shared" si="62"/>
        <v/>
      </c>
      <c r="AE992" s="17"/>
      <c r="AI992" s="26">
        <f>ROWS($AI$7:$AI991)</f>
        <v>985</v>
      </c>
      <c r="AJ992" s="85" t="str">
        <f>IF(OR($T992="",$G992=""),"",MAX($AJ$7:$AN991)+1)</f>
        <v/>
      </c>
      <c r="AK992" s="85" t="str">
        <f>IF(OR(V992="",$G992=""),"",MAX($AJ$7:$AN991,$AJ992:AJ992)+1)</f>
        <v/>
      </c>
      <c r="AL992" s="85" t="str">
        <f>IF(OR(X992="",$G992=""),"",MAX($AJ$7:$AN991,$AJ992:AK992)+1)</f>
        <v/>
      </c>
      <c r="AM992" s="85" t="str">
        <f>IF(OR(Z992="",$G992=""),"",MAX($AJ$7:$AN991,$AJ992:AL992)+1)</f>
        <v/>
      </c>
      <c r="AN992" s="85" t="str">
        <f>IF(OR(AB992="",$G992=""),"",MAX($AJ$7:$AN991,$AJ992:AM992)+1)</f>
        <v/>
      </c>
      <c r="AP992" s="85" t="str">
        <f>IF($G992="","",MAX($AP$7:$AP991)+1)</f>
        <v/>
      </c>
      <c r="AQ992" s="85" t="str">
        <f>IF($G992="","",IF($Q992="","",RANK($Q992,$Q$8:$Q$1000,1)+COUNTIFS($Q$8:$Q992,$Q992)-1))</f>
        <v/>
      </c>
      <c r="AR992" s="85" t="str">
        <f>IF($G992="","",IF($AW992="","",RANK($AW992,$AW$8:$AW$1000,1)+COUNTIFS($AW$8:$AW992,$AW992)-1))</f>
        <v/>
      </c>
      <c r="AS992" s="85" t="str">
        <f>IF($G992="","",IF($AX992="","",RANK($AX992,$AX$8:$AX$1000,1)+COUNTIFS($AX$8:$AX992,$AX992)-1))</f>
        <v/>
      </c>
      <c r="AU992" s="85" t="str">
        <f t="shared" si="63"/>
        <v/>
      </c>
      <c r="AW992" s="209" t="str">
        <f ca="1">IF($G992="","",IF($Q992="","",IF(AND($S992&lt;1,$Q992&lt;TODAY()),$Q992,"")))</f>
        <v/>
      </c>
      <c r="AX992" s="209" t="str">
        <f t="shared" ca="1" si="64"/>
        <v/>
      </c>
    </row>
    <row r="993" spans="1:50">
      <c r="A993" s="20" t="str">
        <f>IF('יעדים משרדיים ותקשובים'!$E$7="","",'יעדים משרדיים ותקשובים'!$E$7)</f>
        <v>משרד ראש הממשלה</v>
      </c>
      <c r="B993" s="20" t="str">
        <f>IF('יעדים משרדיים ותקשובים'!$I$9="","",'יעדים משרדיים ותקשובים'!$I$9)</f>
        <v>pmo</v>
      </c>
      <c r="C993" s="26">
        <f>ROWS($C$7:$C992)</f>
        <v>986</v>
      </c>
      <c r="D993" s="26" t="str">
        <f>IF(E993="","",INDEX('פעילויות המשרד'!$D$8:$D$150,MATCH(E993,'פעילויות המשרד'!$E$8:$E$150,0)))</f>
        <v/>
      </c>
      <c r="E993" s="17"/>
      <c r="F993" s="26" t="str">
        <f>IF(G993="","",COUNTIFS($D$8:$D993,$D993))</f>
        <v/>
      </c>
      <c r="G993" s="344" t="str">
        <f>IF(OR($E993="",$H993=""),"",IFERROR(CONCATENATE($D993,".",COUNTIFS($D$8:$D993,$D993)),"טעות בהזנה"))</f>
        <v/>
      </c>
      <c r="H993" s="99"/>
      <c r="I993" s="275" t="str">
        <f>IF($E993="","",IF($D993="","",INDEX('פעילויות המשרד'!G:G,MATCH($D993,'פעילויות המשרד'!$D:$D,0))))</f>
        <v/>
      </c>
      <c r="J993" s="275" t="str">
        <f>IF($E993="","",IF($D993="","",INDEX('פעילויות המשרד'!H:H,MATCH($D993,'פעילויות המשרד'!$D:$D,0))))</f>
        <v/>
      </c>
      <c r="K993" s="275" t="str">
        <f>IF($E993="","",IF($D993="","",INDEX('פעילויות המשרד'!K:K,MATCH($D993,'פעילויות המשרד'!$D:$D,0))))</f>
        <v/>
      </c>
      <c r="L993" s="275" t="str">
        <f>IF($E993="","",IF($D993="","",INDEX('פעילויות המשרד'!L:L,MATCH($D993,'פעילויות המשרד'!$D:$D,0))))</f>
        <v/>
      </c>
      <c r="M993" s="275" t="str">
        <f>IF($E993="","",IF($D993="","",INDEX('פעילויות המשרד'!X:X,MATCH($D993,'פעילויות המשרד'!$D:$D,0))))</f>
        <v/>
      </c>
      <c r="N993" s="102"/>
      <c r="O993" s="102"/>
      <c r="P993" s="100"/>
      <c r="Q993" s="100"/>
      <c r="R993" s="98"/>
      <c r="S993" s="101"/>
      <c r="T993" s="99"/>
      <c r="U993" s="103"/>
      <c r="V993" s="99"/>
      <c r="W993" s="103"/>
      <c r="X993" s="99"/>
      <c r="Y993" s="103"/>
      <c r="Z993" s="99"/>
      <c r="AA993" s="103"/>
      <c r="AB993" s="99"/>
      <c r="AC993" s="103"/>
      <c r="AD993" s="121" t="str">
        <f t="shared" si="62"/>
        <v/>
      </c>
      <c r="AE993" s="17"/>
      <c r="AI993" s="26">
        <f>ROWS($AI$7:$AI992)</f>
        <v>986</v>
      </c>
      <c r="AJ993" s="85" t="str">
        <f>IF(OR($T993="",$G993=""),"",MAX($AJ$7:$AN992)+1)</f>
        <v/>
      </c>
      <c r="AK993" s="85" t="str">
        <f>IF(OR(V993="",$G993=""),"",MAX($AJ$7:$AN992,$AJ993:AJ993)+1)</f>
        <v/>
      </c>
      <c r="AL993" s="85" t="str">
        <f>IF(OR(X993="",$G993=""),"",MAX($AJ$7:$AN992,$AJ993:AK993)+1)</f>
        <v/>
      </c>
      <c r="AM993" s="85" t="str">
        <f>IF(OR(Z993="",$G993=""),"",MAX($AJ$7:$AN992,$AJ993:AL993)+1)</f>
        <v/>
      </c>
      <c r="AN993" s="85" t="str">
        <f>IF(OR(AB993="",$G993=""),"",MAX($AJ$7:$AN992,$AJ993:AM993)+1)</f>
        <v/>
      </c>
      <c r="AP993" s="85" t="str">
        <f>IF($G993="","",MAX($AP$7:$AP992)+1)</f>
        <v/>
      </c>
      <c r="AQ993" s="85" t="str">
        <f>IF($G993="","",IF($Q993="","",RANK($Q993,$Q$8:$Q$1000,1)+COUNTIFS($Q$8:$Q993,$Q993)-1))</f>
        <v/>
      </c>
      <c r="AR993" s="85" t="str">
        <f>IF($G993="","",IF($AW993="","",RANK($AW993,$AW$8:$AW$1000,1)+COUNTIFS($AW$8:$AW993,$AW993)-1))</f>
        <v/>
      </c>
      <c r="AS993" s="85" t="str">
        <f>IF($G993="","",IF($AX993="","",RANK($AX993,$AX$8:$AX$1000,1)+COUNTIFS($AX$8:$AX993,$AX993)-1))</f>
        <v/>
      </c>
      <c r="AU993" s="85" t="str">
        <f t="shared" si="63"/>
        <v/>
      </c>
      <c r="AW993" s="209" t="str">
        <f t="shared" ca="1" si="61"/>
        <v/>
      </c>
      <c r="AX993" s="209" t="str">
        <f t="shared" ca="1" si="64"/>
        <v/>
      </c>
    </row>
    <row r="994" spans="1:50">
      <c r="A994" s="20" t="str">
        <f>IF('יעדים משרדיים ותקשובים'!$E$7="","",'יעדים משרדיים ותקשובים'!$E$7)</f>
        <v>משרד ראש הממשלה</v>
      </c>
      <c r="B994" s="20" t="str">
        <f>IF('יעדים משרדיים ותקשובים'!$I$9="","",'יעדים משרדיים ותקשובים'!$I$9)</f>
        <v>pmo</v>
      </c>
      <c r="C994" s="26">
        <f>ROWS($C$7:$C993)</f>
        <v>987</v>
      </c>
      <c r="D994" s="26" t="str">
        <f>IF(E994="","",INDEX('פעילויות המשרד'!$D$8:$D$150,MATCH(E994,'פעילויות המשרד'!$E$8:$E$150,0)))</f>
        <v/>
      </c>
      <c r="E994" s="17"/>
      <c r="F994" s="26" t="str">
        <f>IF(G994="","",COUNTIFS($D$8:$D994,$D994))</f>
        <v/>
      </c>
      <c r="G994" s="344" t="str">
        <f>IF(OR($E994="",$H994=""),"",IFERROR(CONCATENATE($D994,".",COUNTIFS($D$8:$D994,$D994)),"טעות בהזנה"))</f>
        <v/>
      </c>
      <c r="H994" s="99"/>
      <c r="I994" s="275" t="str">
        <f>IF($E994="","",IF($D994="","",INDEX('פעילויות המשרד'!G:G,MATCH($D994,'פעילויות המשרד'!$D:$D,0))))</f>
        <v/>
      </c>
      <c r="J994" s="275" t="str">
        <f>IF($E994="","",IF($D994="","",INDEX('פעילויות המשרד'!H:H,MATCH($D994,'פעילויות המשרד'!$D:$D,0))))</f>
        <v/>
      </c>
      <c r="K994" s="275" t="str">
        <f>IF($E994="","",IF($D994="","",INDEX('פעילויות המשרד'!K:K,MATCH($D994,'פעילויות המשרד'!$D:$D,0))))</f>
        <v/>
      </c>
      <c r="L994" s="275" t="str">
        <f>IF($E994="","",IF($D994="","",INDEX('פעילויות המשרד'!L:L,MATCH($D994,'פעילויות המשרד'!$D:$D,0))))</f>
        <v/>
      </c>
      <c r="M994" s="275" t="str">
        <f>IF($E994="","",IF($D994="","",INDEX('פעילויות המשרד'!X:X,MATCH($D994,'פעילויות המשרד'!$D:$D,0))))</f>
        <v/>
      </c>
      <c r="N994" s="102"/>
      <c r="O994" s="102"/>
      <c r="P994" s="100"/>
      <c r="Q994" s="100"/>
      <c r="R994" s="98"/>
      <c r="S994" s="101"/>
      <c r="T994" s="99"/>
      <c r="U994" s="103"/>
      <c r="V994" s="99"/>
      <c r="W994" s="103"/>
      <c r="X994" s="99"/>
      <c r="Y994" s="103"/>
      <c r="Z994" s="99"/>
      <c r="AA994" s="103"/>
      <c r="AB994" s="99"/>
      <c r="AC994" s="103"/>
      <c r="AD994" s="121" t="str">
        <f t="shared" si="62"/>
        <v/>
      </c>
      <c r="AE994" s="17"/>
      <c r="AI994" s="26">
        <f>ROWS($AI$7:$AI993)</f>
        <v>987</v>
      </c>
      <c r="AJ994" s="85" t="str">
        <f>IF(OR($T994="",$G994=""),"",MAX($AJ$7:$AN993)+1)</f>
        <v/>
      </c>
      <c r="AK994" s="85" t="str">
        <f>IF(OR(V994="",$G994=""),"",MAX($AJ$7:$AN993,$AJ994:AJ994)+1)</f>
        <v/>
      </c>
      <c r="AL994" s="85" t="str">
        <f>IF(OR(X994="",$G994=""),"",MAX($AJ$7:$AN993,$AJ994:AK994)+1)</f>
        <v/>
      </c>
      <c r="AM994" s="85" t="str">
        <f>IF(OR(Z994="",$G994=""),"",MAX($AJ$7:$AN993,$AJ994:AL994)+1)</f>
        <v/>
      </c>
      <c r="AN994" s="85" t="str">
        <f>IF(OR(AB994="",$G994=""),"",MAX($AJ$7:$AN993,$AJ994:AM994)+1)</f>
        <v/>
      </c>
      <c r="AP994" s="85" t="str">
        <f>IF($G994="","",MAX($AP$7:$AP993)+1)</f>
        <v/>
      </c>
      <c r="AQ994" s="85" t="str">
        <f>IF($G994="","",IF($Q994="","",RANK($Q994,$Q$8:$Q$1000,1)+COUNTIFS($Q$8:$Q994,$Q994)-1))</f>
        <v/>
      </c>
      <c r="AR994" s="85" t="str">
        <f>IF($G994="","",IF($AW994="","",RANK($AW994,$AW$8:$AW$1000,1)+COUNTIFS($AW$8:$AW994,$AW994)-1))</f>
        <v/>
      </c>
      <c r="AS994" s="85" t="str">
        <f>IF($G994="","",IF($AX994="","",RANK($AX994,$AX$8:$AX$1000,1)+COUNTIFS($AX$8:$AX994,$AX994)-1))</f>
        <v/>
      </c>
      <c r="AU994" s="85" t="str">
        <f t="shared" si="63"/>
        <v/>
      </c>
      <c r="AW994" s="209" t="str">
        <f t="shared" ca="1" si="61"/>
        <v/>
      </c>
      <c r="AX994" s="209" t="str">
        <f t="shared" ca="1" si="64"/>
        <v/>
      </c>
    </row>
    <row r="995" spans="1:50">
      <c r="A995" s="20" t="str">
        <f>IF('יעדים משרדיים ותקשובים'!$E$7="","",'יעדים משרדיים ותקשובים'!$E$7)</f>
        <v>משרד ראש הממשלה</v>
      </c>
      <c r="B995" s="20" t="str">
        <f>IF('יעדים משרדיים ותקשובים'!$I$9="","",'יעדים משרדיים ותקשובים'!$I$9)</f>
        <v>pmo</v>
      </c>
      <c r="C995" s="26">
        <f>ROWS($C$7:$C994)</f>
        <v>988</v>
      </c>
      <c r="D995" s="26" t="str">
        <f>IF(E995="","",INDEX('פעילויות המשרד'!$D$8:$D$150,MATCH(E995,'פעילויות המשרד'!$E$8:$E$150,0)))</f>
        <v/>
      </c>
      <c r="E995" s="17"/>
      <c r="F995" s="26" t="str">
        <f>IF(G995="","",COUNTIFS($D$8:$D995,$D995))</f>
        <v/>
      </c>
      <c r="G995" s="344" t="str">
        <f>IF(OR($E995="",$H995=""),"",IFERROR(CONCATENATE($D995,".",COUNTIFS($D$8:$D995,$D995)),"טעות בהזנה"))</f>
        <v/>
      </c>
      <c r="H995" s="99"/>
      <c r="I995" s="275" t="str">
        <f>IF($E995="","",IF($D995="","",INDEX('פעילויות המשרד'!G:G,MATCH($D995,'פעילויות המשרד'!$D:$D,0))))</f>
        <v/>
      </c>
      <c r="J995" s="275" t="str">
        <f>IF($E995="","",IF($D995="","",INDEX('פעילויות המשרד'!H:H,MATCH($D995,'פעילויות המשרד'!$D:$D,0))))</f>
        <v/>
      </c>
      <c r="K995" s="275" t="str">
        <f>IF($E995="","",IF($D995="","",INDEX('פעילויות המשרד'!K:K,MATCH($D995,'פעילויות המשרד'!$D:$D,0))))</f>
        <v/>
      </c>
      <c r="L995" s="275" t="str">
        <f>IF($E995="","",IF($D995="","",INDEX('פעילויות המשרד'!L:L,MATCH($D995,'פעילויות המשרד'!$D:$D,0))))</f>
        <v/>
      </c>
      <c r="M995" s="275" t="str">
        <f>IF($E995="","",IF($D995="","",INDEX('פעילויות המשרד'!X:X,MATCH($D995,'פעילויות המשרד'!$D:$D,0))))</f>
        <v/>
      </c>
      <c r="N995" s="102"/>
      <c r="O995" s="102"/>
      <c r="P995" s="100"/>
      <c r="Q995" s="100"/>
      <c r="R995" s="98"/>
      <c r="S995" s="101"/>
      <c r="T995" s="99"/>
      <c r="U995" s="103"/>
      <c r="V995" s="99"/>
      <c r="W995" s="103"/>
      <c r="X995" s="99"/>
      <c r="Y995" s="103"/>
      <c r="Z995" s="99"/>
      <c r="AA995" s="103"/>
      <c r="AB995" s="99"/>
      <c r="AC995" s="103"/>
      <c r="AD995" s="121" t="str">
        <f t="shared" si="62"/>
        <v/>
      </c>
      <c r="AE995" s="17"/>
      <c r="AI995" s="26">
        <f>ROWS($AI$7:$AI994)</f>
        <v>988</v>
      </c>
      <c r="AJ995" s="85" t="str">
        <f>IF(OR($T995="",$G995=""),"",MAX($AJ$7:$AN994)+1)</f>
        <v/>
      </c>
      <c r="AK995" s="85" t="str">
        <f>IF(OR(V995="",$G995=""),"",MAX($AJ$7:$AN994,$AJ995:AJ995)+1)</f>
        <v/>
      </c>
      <c r="AL995" s="85" t="str">
        <f>IF(OR(X995="",$G995=""),"",MAX($AJ$7:$AN994,$AJ995:AK995)+1)</f>
        <v/>
      </c>
      <c r="AM995" s="85" t="str">
        <f>IF(OR(Z995="",$G995=""),"",MAX($AJ$7:$AN994,$AJ995:AL995)+1)</f>
        <v/>
      </c>
      <c r="AN995" s="85" t="str">
        <f>IF(OR(AB995="",$G995=""),"",MAX($AJ$7:$AN994,$AJ995:AM995)+1)</f>
        <v/>
      </c>
      <c r="AP995" s="85" t="str">
        <f>IF($G995="","",MAX($AP$7:$AP994)+1)</f>
        <v/>
      </c>
      <c r="AQ995" s="85" t="str">
        <f>IF($G995="","",IF($Q995="","",RANK($Q995,$Q$8:$Q$1000,1)+COUNTIFS($Q$8:$Q995,$Q995)-1))</f>
        <v/>
      </c>
      <c r="AR995" s="85" t="str">
        <f>IF($G995="","",IF($AW995="","",RANK($AW995,$AW$8:$AW$1000,1)+COUNTIFS($AW$8:$AW995,$AW995)-1))</f>
        <v/>
      </c>
      <c r="AS995" s="85" t="str">
        <f>IF($G995="","",IF($AX995="","",RANK($AX995,$AX$8:$AX$1000,1)+COUNTIFS($AX$8:$AX995,$AX995)-1))</f>
        <v/>
      </c>
      <c r="AU995" s="85" t="str">
        <f t="shared" si="63"/>
        <v/>
      </c>
      <c r="AW995" s="209" t="str">
        <f t="shared" ca="1" si="61"/>
        <v/>
      </c>
      <c r="AX995" s="209" t="str">
        <f t="shared" ca="1" si="64"/>
        <v/>
      </c>
    </row>
    <row r="996" spans="1:50">
      <c r="A996" s="20" t="str">
        <f>IF('יעדים משרדיים ותקשובים'!$E$7="","",'יעדים משרדיים ותקשובים'!$E$7)</f>
        <v>משרד ראש הממשלה</v>
      </c>
      <c r="B996" s="20" t="str">
        <f>IF('יעדים משרדיים ותקשובים'!$I$9="","",'יעדים משרדיים ותקשובים'!$I$9)</f>
        <v>pmo</v>
      </c>
      <c r="C996" s="26">
        <f>ROWS($C$7:$C995)</f>
        <v>989</v>
      </c>
      <c r="D996" s="26" t="str">
        <f>IF(E996="","",INDEX('פעילויות המשרד'!$D$8:$D$150,MATCH(E996,'פעילויות המשרד'!$E$8:$E$150,0)))</f>
        <v/>
      </c>
      <c r="E996" s="17"/>
      <c r="F996" s="26" t="str">
        <f>IF(G996="","",COUNTIFS($D$8:$D996,$D996))</f>
        <v/>
      </c>
      <c r="G996" s="344" t="str">
        <f>IF(OR($E996="",$H996=""),"",IFERROR(CONCATENATE($D996,".",COUNTIFS($D$8:$D996,$D996)),"טעות בהזנה"))</f>
        <v/>
      </c>
      <c r="H996" s="99"/>
      <c r="I996" s="275" t="str">
        <f>IF($E996="","",IF($D996="","",INDEX('פעילויות המשרד'!G:G,MATCH($D996,'פעילויות המשרד'!$D:$D,0))))</f>
        <v/>
      </c>
      <c r="J996" s="275" t="str">
        <f>IF($E996="","",IF($D996="","",INDEX('פעילויות המשרד'!H:H,MATCH($D996,'פעילויות המשרד'!$D:$D,0))))</f>
        <v/>
      </c>
      <c r="K996" s="275" t="str">
        <f>IF($E996="","",IF($D996="","",INDEX('פעילויות המשרד'!K:K,MATCH($D996,'פעילויות המשרד'!$D:$D,0))))</f>
        <v/>
      </c>
      <c r="L996" s="275" t="str">
        <f>IF($E996="","",IF($D996="","",INDEX('פעילויות המשרד'!L:L,MATCH($D996,'פעילויות המשרד'!$D:$D,0))))</f>
        <v/>
      </c>
      <c r="M996" s="275" t="str">
        <f>IF($E996="","",IF($D996="","",INDEX('פעילויות המשרד'!X:X,MATCH($D996,'פעילויות המשרד'!$D:$D,0))))</f>
        <v/>
      </c>
      <c r="N996" s="102"/>
      <c r="O996" s="102"/>
      <c r="P996" s="100"/>
      <c r="Q996" s="100"/>
      <c r="R996" s="98"/>
      <c r="S996" s="101"/>
      <c r="T996" s="99"/>
      <c r="U996" s="103"/>
      <c r="V996" s="99"/>
      <c r="W996" s="103"/>
      <c r="X996" s="99"/>
      <c r="Y996" s="103"/>
      <c r="Z996" s="99"/>
      <c r="AA996" s="103"/>
      <c r="AB996" s="99"/>
      <c r="AC996" s="103"/>
      <c r="AD996" s="121" t="str">
        <f t="shared" si="62"/>
        <v/>
      </c>
      <c r="AE996" s="17"/>
      <c r="AI996" s="26">
        <f>ROWS($AI$7:$AI995)</f>
        <v>989</v>
      </c>
      <c r="AJ996" s="85" t="str">
        <f>IF(OR($T996="",$G996=""),"",MAX($AJ$7:$AN995)+1)</f>
        <v/>
      </c>
      <c r="AK996" s="85" t="str">
        <f>IF(OR(V996="",$G996=""),"",MAX($AJ$7:$AN995,$AJ996:AJ996)+1)</f>
        <v/>
      </c>
      <c r="AL996" s="85" t="str">
        <f>IF(OR(X996="",$G996=""),"",MAX($AJ$7:$AN995,$AJ996:AK996)+1)</f>
        <v/>
      </c>
      <c r="AM996" s="85" t="str">
        <f>IF(OR(Z996="",$G996=""),"",MAX($AJ$7:$AN995,$AJ996:AL996)+1)</f>
        <v/>
      </c>
      <c r="AN996" s="85" t="str">
        <f>IF(OR(AB996="",$G996=""),"",MAX($AJ$7:$AN995,$AJ996:AM996)+1)</f>
        <v/>
      </c>
      <c r="AP996" s="85" t="str">
        <f>IF($G996="","",MAX($AP$7:$AP995)+1)</f>
        <v/>
      </c>
      <c r="AQ996" s="85" t="str">
        <f>IF($G996="","",IF($Q996="","",RANK($Q996,$Q$8:$Q$1000,1)+COUNTIFS($Q$8:$Q996,$Q996)-1))</f>
        <v/>
      </c>
      <c r="AR996" s="85" t="str">
        <f>IF($G996="","",IF($AW996="","",RANK($AW996,$AW$8:$AW$1000,1)+COUNTIFS($AW$8:$AW996,$AW996)-1))</f>
        <v/>
      </c>
      <c r="AS996" s="85" t="str">
        <f>IF($G996="","",IF($AX996="","",RANK($AX996,$AX$8:$AX$1000,1)+COUNTIFS($AX$8:$AX996,$AX996)-1))</f>
        <v/>
      </c>
      <c r="AU996" s="85" t="str">
        <f t="shared" si="63"/>
        <v/>
      </c>
      <c r="AW996" s="209" t="str">
        <f ca="1">IF($G996="","",IF($Q996="","",IF(AND($S996&lt;1,$Q1007&gt;TODAY()),$Q996,"")))</f>
        <v/>
      </c>
      <c r="AX996" s="209" t="str">
        <f t="shared" ca="1" si="64"/>
        <v/>
      </c>
    </row>
    <row r="997" spans="1:50">
      <c r="A997" s="20" t="str">
        <f>IF('יעדים משרדיים ותקשובים'!$E$7="","",'יעדים משרדיים ותקשובים'!$E$7)</f>
        <v>משרד ראש הממשלה</v>
      </c>
      <c r="B997" s="20" t="str">
        <f>IF('יעדים משרדיים ותקשובים'!$I$9="","",'יעדים משרדיים ותקשובים'!$I$9)</f>
        <v>pmo</v>
      </c>
      <c r="C997" s="26">
        <f>ROWS($C$7:$C996)</f>
        <v>990</v>
      </c>
      <c r="D997" s="26" t="str">
        <f>IF(E997="","",INDEX('פעילויות המשרד'!$D$8:$D$150,MATCH(E997,'פעילויות המשרד'!$E$8:$E$150,0)))</f>
        <v/>
      </c>
      <c r="E997" s="17"/>
      <c r="F997" s="26" t="str">
        <f>IF(G997="","",COUNTIFS($D$8:$D997,$D997))</f>
        <v/>
      </c>
      <c r="G997" s="344" t="str">
        <f>IF(OR($E997="",$H997=""),"",IFERROR(CONCATENATE($D997,".",COUNTIFS($D$8:$D997,$D997)),"טעות בהזנה"))</f>
        <v/>
      </c>
      <c r="H997" s="99"/>
      <c r="I997" s="275" t="str">
        <f>IF($E997="","",IF($D997="","",INDEX('פעילויות המשרד'!G:G,MATCH($D997,'פעילויות המשרד'!$D:$D,0))))</f>
        <v/>
      </c>
      <c r="J997" s="275" t="str">
        <f>IF($E997="","",IF($D997="","",INDEX('פעילויות המשרד'!H:H,MATCH($D997,'פעילויות המשרד'!$D:$D,0))))</f>
        <v/>
      </c>
      <c r="K997" s="275" t="str">
        <f>IF($E997="","",IF($D997="","",INDEX('פעילויות המשרד'!K:K,MATCH($D997,'פעילויות המשרד'!$D:$D,0))))</f>
        <v/>
      </c>
      <c r="L997" s="275" t="str">
        <f>IF($E997="","",IF($D997="","",INDEX('פעילויות המשרד'!L:L,MATCH($D997,'פעילויות המשרד'!$D:$D,0))))</f>
        <v/>
      </c>
      <c r="M997" s="275" t="str">
        <f>IF($E997="","",IF($D997="","",INDEX('פעילויות המשרד'!X:X,MATCH($D997,'פעילויות המשרד'!$D:$D,0))))</f>
        <v/>
      </c>
      <c r="N997" s="102"/>
      <c r="O997" s="102"/>
      <c r="P997" s="100"/>
      <c r="Q997" s="100"/>
      <c r="R997" s="98"/>
      <c r="S997" s="101"/>
      <c r="T997" s="99"/>
      <c r="U997" s="103"/>
      <c r="V997" s="99"/>
      <c r="W997" s="103"/>
      <c r="X997" s="99"/>
      <c r="Y997" s="103"/>
      <c r="Z997" s="99"/>
      <c r="AA997" s="103"/>
      <c r="AB997" s="99"/>
      <c r="AC997" s="103"/>
      <c r="AD997" s="121" t="str">
        <f t="shared" si="62"/>
        <v/>
      </c>
      <c r="AE997" s="17"/>
      <c r="AI997" s="26">
        <f>ROWS($AI$7:$AI996)</f>
        <v>990</v>
      </c>
      <c r="AJ997" s="85" t="str">
        <f>IF(OR($T997="",$G997=""),"",MAX($AJ$7:$AN996)+1)</f>
        <v/>
      </c>
      <c r="AK997" s="85" t="str">
        <f>IF(OR(V997="",$G997=""),"",MAX($AJ$7:$AN996,$AJ997:AJ997)+1)</f>
        <v/>
      </c>
      <c r="AL997" s="85" t="str">
        <f>IF(OR(X997="",$G997=""),"",MAX($AJ$7:$AN996,$AJ997:AK997)+1)</f>
        <v/>
      </c>
      <c r="AM997" s="85" t="str">
        <f>IF(OR(Z997="",$G997=""),"",MAX($AJ$7:$AN996,$AJ997:AL997)+1)</f>
        <v/>
      </c>
      <c r="AN997" s="85" t="str">
        <f>IF(OR(AB997="",$G997=""),"",MAX($AJ$7:$AN996,$AJ997:AM997)+1)</f>
        <v/>
      </c>
      <c r="AP997" s="85" t="str">
        <f>IF($G997="","",MAX($AP$7:$AP996)+1)</f>
        <v/>
      </c>
      <c r="AQ997" s="85" t="str">
        <f>IF($G997="","",IF($Q997="","",RANK($Q997,$Q$8:$Q$1000,1)+COUNTIFS($Q$8:$Q997,$Q997)-1))</f>
        <v/>
      </c>
      <c r="AR997" s="85" t="str">
        <f>IF($G997="","",IF($AW997="","",RANK($AW997,$AW$8:$AW$1000,1)+COUNTIFS($AW$8:$AW997,$AW997)-1))</f>
        <v/>
      </c>
      <c r="AS997" s="85" t="str">
        <f>IF($G997="","",IF($AX997="","",RANK($AX997,$AX$8:$AX$1000,1)+COUNTIFS($AX$8:$AX997,$AX997)-1))</f>
        <v/>
      </c>
      <c r="AU997" s="85" t="str">
        <f t="shared" si="63"/>
        <v/>
      </c>
      <c r="AW997" s="209" t="str">
        <f ca="1">IF($G997="","",IF($Q997="","",IF(AND($S997&lt;1,#REF!&gt;TODAY()),$Q997,"")))</f>
        <v/>
      </c>
      <c r="AX997" s="209" t="str">
        <f t="shared" ca="1" si="64"/>
        <v/>
      </c>
    </row>
    <row r="998" spans="1:50">
      <c r="A998" s="20" t="str">
        <f>IF('יעדים משרדיים ותקשובים'!$E$7="","",'יעדים משרדיים ותקשובים'!$E$7)</f>
        <v>משרד ראש הממשלה</v>
      </c>
      <c r="B998" s="20" t="str">
        <f>IF('יעדים משרדיים ותקשובים'!$I$9="","",'יעדים משרדיים ותקשובים'!$I$9)</f>
        <v>pmo</v>
      </c>
      <c r="C998" s="26">
        <f>ROWS($C$7:$C997)</f>
        <v>991</v>
      </c>
      <c r="D998" s="26" t="str">
        <f>IF(E998="","",INDEX('פעילויות המשרד'!$D$8:$D$150,MATCH(E998,'פעילויות המשרד'!$E$8:$E$150,0)))</f>
        <v/>
      </c>
      <c r="E998" s="17"/>
      <c r="F998" s="26" t="str">
        <f>IF(G998="","",COUNTIFS($D$8:$D998,$D998))</f>
        <v/>
      </c>
      <c r="G998" s="344" t="str">
        <f>IF(OR($E998="",$H998=""),"",IFERROR(CONCATENATE($D998,".",COUNTIFS($D$8:$D998,$D998)),"טעות בהזנה"))</f>
        <v/>
      </c>
      <c r="H998" s="99"/>
      <c r="I998" s="275" t="str">
        <f>IF($E998="","",IF($D998="","",INDEX('פעילויות המשרד'!G:G,MATCH($D998,'פעילויות המשרד'!$D:$D,0))))</f>
        <v/>
      </c>
      <c r="J998" s="275" t="str">
        <f>IF($E998="","",IF($D998="","",INDEX('פעילויות המשרד'!H:H,MATCH($D998,'פעילויות המשרד'!$D:$D,0))))</f>
        <v/>
      </c>
      <c r="K998" s="275" t="str">
        <f>IF($E998="","",IF($D998="","",INDEX('פעילויות המשרד'!K:K,MATCH($D998,'פעילויות המשרד'!$D:$D,0))))</f>
        <v/>
      </c>
      <c r="L998" s="275" t="str">
        <f>IF($E998="","",IF($D998="","",INDEX('פעילויות המשרד'!L:L,MATCH($D998,'פעילויות המשרד'!$D:$D,0))))</f>
        <v/>
      </c>
      <c r="M998" s="275" t="str">
        <f>IF($E998="","",IF($D998="","",INDEX('פעילויות המשרד'!X:X,MATCH($D998,'פעילויות המשרד'!$D:$D,0))))</f>
        <v/>
      </c>
      <c r="N998" s="99"/>
      <c r="O998" s="99"/>
      <c r="P998" s="100"/>
      <c r="Q998" s="100"/>
      <c r="R998" s="98"/>
      <c r="S998" s="101"/>
      <c r="T998" s="99"/>
      <c r="U998" s="103"/>
      <c r="V998" s="99"/>
      <c r="W998" s="103"/>
      <c r="X998" s="99"/>
      <c r="Y998" s="103"/>
      <c r="Z998" s="99"/>
      <c r="AA998" s="103"/>
      <c r="AB998" s="99"/>
      <c r="AC998" s="103"/>
      <c r="AD998" s="121" t="str">
        <f t="shared" si="62"/>
        <v/>
      </c>
      <c r="AE998" s="92"/>
      <c r="AI998" s="26">
        <f>ROWS($AI$7:$AI997)</f>
        <v>991</v>
      </c>
      <c r="AJ998" s="85" t="str">
        <f>IF(OR($T998="",$G998=""),"",MAX($AJ$7:$AN997)+1)</f>
        <v/>
      </c>
      <c r="AK998" s="85" t="str">
        <f>IF(OR(V998="",$G998=""),"",MAX($AJ$7:$AN997,$AJ998:AJ998)+1)</f>
        <v/>
      </c>
      <c r="AL998" s="85" t="str">
        <f>IF(OR(X998="",$G998=""),"",MAX($AJ$7:$AN997,$AJ998:AK998)+1)</f>
        <v/>
      </c>
      <c r="AM998" s="85" t="str">
        <f>IF(OR(Z998="",$G998=""),"",MAX($AJ$7:$AN997,$AJ998:AL998)+1)</f>
        <v/>
      </c>
      <c r="AN998" s="85" t="str">
        <f>IF(OR(AB998="",$G998=""),"",MAX($AJ$7:$AN997,$AJ998:AM998)+1)</f>
        <v/>
      </c>
      <c r="AP998" s="85" t="str">
        <f>IF($G998="","",MAX($AP$7:$AP997)+1)</f>
        <v/>
      </c>
      <c r="AQ998" s="85" t="str">
        <f>IF($G998="","",IF($Q998="","",RANK($Q998,$Q$8:$Q$1000,1)+COUNTIFS($Q$8:$Q998,$Q998)-1))</f>
        <v/>
      </c>
      <c r="AR998" s="85" t="str">
        <f>IF($G998="","",IF($AW998="","",RANK($AW998,$AW$8:$AW$1000,1)+COUNTIFS($AW$8:$AW998,$AW998)-1))</f>
        <v/>
      </c>
      <c r="AS998" s="85" t="str">
        <f>IF($G998="","",IF($AX998="","",RANK($AX998,$AX$8:$AX$1000,1)+COUNTIFS($AX$8:$AX998,$AX998)-1))</f>
        <v/>
      </c>
      <c r="AU998" s="85" t="str">
        <f t="shared" si="63"/>
        <v/>
      </c>
      <c r="AW998" s="209" t="str">
        <f ca="1">IF($G998="","",IF($Q998="","",IF(AND($S998&lt;1,$Q998&lt;TODAY()),$Q998,"")))</f>
        <v/>
      </c>
      <c r="AX998" s="209" t="str">
        <f t="shared" ca="1" si="64"/>
        <v/>
      </c>
    </row>
    <row r="999" spans="1:50">
      <c r="A999" s="20" t="str">
        <f>IF('יעדים משרדיים ותקשובים'!$E$7="","",'יעדים משרדיים ותקשובים'!$E$7)</f>
        <v>משרד ראש הממשלה</v>
      </c>
      <c r="B999" s="20" t="str">
        <f>IF('יעדים משרדיים ותקשובים'!$I$9="","",'יעדים משרדיים ותקשובים'!$I$9)</f>
        <v>pmo</v>
      </c>
      <c r="C999" s="26">
        <f>ROWS($C$7:$C998)</f>
        <v>992</v>
      </c>
      <c r="D999" s="26" t="str">
        <f>IF(E999="","",INDEX('פעילויות המשרד'!$D$8:$D$150,MATCH(E999,'פעילויות המשרד'!$E$8:$E$150,0)))</f>
        <v/>
      </c>
      <c r="E999" s="17"/>
      <c r="F999" s="26" t="str">
        <f>IF(G999="","",COUNTIFS($D$8:$D999,$D999))</f>
        <v/>
      </c>
      <c r="G999" s="344" t="str">
        <f>IF(OR($E999="",$H999=""),"",IFERROR(CONCATENATE($D999,".",COUNTIFS($D$8:$D999,$D999)),"טעות בהזנה"))</f>
        <v/>
      </c>
      <c r="H999" s="99"/>
      <c r="I999" s="275" t="str">
        <f>IF($E999="","",IF($D999="","",INDEX('פעילויות המשרד'!G:G,MATCH($D999,'פעילויות המשרד'!$D:$D,0))))</f>
        <v/>
      </c>
      <c r="J999" s="275" t="str">
        <f>IF($E999="","",IF($D999="","",INDEX('פעילויות המשרד'!H:H,MATCH($D999,'פעילויות המשרד'!$D:$D,0))))</f>
        <v/>
      </c>
      <c r="K999" s="275" t="str">
        <f>IF($E999="","",IF($D999="","",INDEX('פעילויות המשרד'!K:K,MATCH($D999,'פעילויות המשרד'!$D:$D,0))))</f>
        <v/>
      </c>
      <c r="L999" s="275" t="str">
        <f>IF($E999="","",IF($D999="","",INDEX('פעילויות המשרד'!L:L,MATCH($D999,'פעילויות המשרד'!$D:$D,0))))</f>
        <v/>
      </c>
      <c r="M999" s="275" t="str">
        <f>IF($E999="","",IF($D999="","",INDEX('פעילויות המשרד'!X:X,MATCH($D999,'פעילויות המשרד'!$D:$D,0))))</f>
        <v/>
      </c>
      <c r="N999" s="99"/>
      <c r="O999" s="99"/>
      <c r="P999" s="100"/>
      <c r="Q999" s="100"/>
      <c r="R999" s="98"/>
      <c r="S999" s="101"/>
      <c r="T999" s="99"/>
      <c r="U999" s="103"/>
      <c r="V999" s="99"/>
      <c r="W999" s="103"/>
      <c r="X999" s="99"/>
      <c r="Y999" s="103"/>
      <c r="Z999" s="99"/>
      <c r="AA999" s="103"/>
      <c r="AB999" s="99"/>
      <c r="AC999" s="103"/>
      <c r="AD999" s="121" t="str">
        <f t="shared" si="62"/>
        <v/>
      </c>
      <c r="AE999" s="92"/>
      <c r="AI999" s="26">
        <f>ROWS($AI$7:$AI998)</f>
        <v>992</v>
      </c>
      <c r="AJ999" s="85" t="str">
        <f>IF(OR($T999="",$G999=""),"",MAX($AJ$7:$AN998)+1)</f>
        <v/>
      </c>
      <c r="AK999" s="85" t="str">
        <f>IF(OR(V999="",$G999=""),"",MAX($AJ$7:$AN998,$AJ999:AJ999)+1)</f>
        <v/>
      </c>
      <c r="AL999" s="85" t="str">
        <f>IF(OR(X999="",$G999=""),"",MAX($AJ$7:$AN998,$AJ999:AK999)+1)</f>
        <v/>
      </c>
      <c r="AM999" s="85" t="str">
        <f>IF(OR(Z999="",$G999=""),"",MAX($AJ$7:$AN998,$AJ999:AL999)+1)</f>
        <v/>
      </c>
      <c r="AN999" s="85" t="str">
        <f>IF(OR(AB999="",$G999=""),"",MAX($AJ$7:$AN998,$AJ999:AM999)+1)</f>
        <v/>
      </c>
      <c r="AP999" s="85" t="str">
        <f>IF($G999="","",MAX($AP$7:$AP998)+1)</f>
        <v/>
      </c>
      <c r="AQ999" s="85" t="str">
        <f>IF($G999="","",IF($Q999="","",RANK($Q999,$Q$8:$Q$1000,1)+COUNTIFS($Q$8:$Q999,$Q999)-1))</f>
        <v/>
      </c>
      <c r="AR999" s="85" t="str">
        <f>IF($G999="","",IF($AW999="","",RANK($AW999,$AW$8:$AW$1000,1)+COUNTIFS($AW$8:$AW999,$AW999)-1))</f>
        <v/>
      </c>
      <c r="AS999" s="85" t="str">
        <f>IF($G999="","",IF($AX999="","",RANK($AX999,$AX$8:$AX$1000,1)+COUNTIFS($AX$8:$AX999,$AX999)-1))</f>
        <v/>
      </c>
      <c r="AU999" s="85" t="str">
        <f t="shared" si="63"/>
        <v/>
      </c>
      <c r="AW999" s="209" t="str">
        <f ca="1">IF($G999="","",IF($Q999="","",IF(AND($S999&lt;1,$Q999&lt;TODAY()),$Q999,"")))</f>
        <v/>
      </c>
      <c r="AX999" s="209" t="str">
        <f t="shared" ca="1" si="64"/>
        <v/>
      </c>
    </row>
    <row r="1000" spans="1:50">
      <c r="A1000" s="20" t="str">
        <f>IF('יעדים משרדיים ותקשובים'!$E$7="","",'יעדים משרדיים ותקשובים'!$E$7)</f>
        <v>משרד ראש הממשלה</v>
      </c>
      <c r="B1000" s="20" t="str">
        <f>IF('יעדים משרדיים ותקשובים'!$I$9="","",'יעדים משרדיים ותקשובים'!$I$9)</f>
        <v>pmo</v>
      </c>
      <c r="C1000" s="26">
        <f>ROWS($C$7:$C999)</f>
        <v>993</v>
      </c>
      <c r="D1000" s="26" t="str">
        <f>IF(E1000="","",INDEX('פעילויות המשרד'!$D$8:$D$150,MATCH(E1000,'פעילויות המשרד'!$E$8:$E$150,0)))</f>
        <v/>
      </c>
      <c r="E1000" s="17"/>
      <c r="F1000" s="26" t="str">
        <f>IF(G1000="","",COUNTIFS($D$8:$D1000,$D1000))</f>
        <v/>
      </c>
      <c r="G1000" s="344" t="str">
        <f>IF(OR($E1000="",$H1000=""),"",IFERROR(CONCATENATE($D1000,".",COUNTIFS($D$8:$D1000,$D1000)),"טעות בהזנה"))</f>
        <v/>
      </c>
      <c r="H1000" s="99"/>
      <c r="I1000" s="275" t="str">
        <f>IF($E1000="","",IF($D1000="","",INDEX('פעילויות המשרד'!G:G,MATCH($D1000,'פעילויות המשרד'!$D:$D,0))))</f>
        <v/>
      </c>
      <c r="J1000" s="275" t="str">
        <f>IF($E1000="","",IF($D1000="","",INDEX('פעילויות המשרד'!H:H,MATCH($D1000,'פעילויות המשרד'!$D:$D,0))))</f>
        <v/>
      </c>
      <c r="K1000" s="275" t="str">
        <f>IF($E1000="","",IF($D1000="","",INDEX('פעילויות המשרד'!K:K,MATCH($D1000,'פעילויות המשרד'!$D:$D,0))))</f>
        <v/>
      </c>
      <c r="L1000" s="275" t="str">
        <f>IF($E1000="","",IF($D1000="","",INDEX('פעילויות המשרד'!L:L,MATCH($D1000,'פעילויות המשרד'!$D:$D,0))))</f>
        <v/>
      </c>
      <c r="M1000" s="275" t="str">
        <f>IF($E1000="","",IF($D1000="","",INDEX('פעילויות המשרד'!X:X,MATCH($D1000,'פעילויות המשרד'!$D:$D,0))))</f>
        <v/>
      </c>
      <c r="N1000" s="99"/>
      <c r="O1000" s="99"/>
      <c r="P1000" s="100"/>
      <c r="Q1000" s="100"/>
      <c r="R1000" s="98"/>
      <c r="S1000" s="101"/>
      <c r="T1000" s="99"/>
      <c r="U1000" s="103"/>
      <c r="V1000" s="99"/>
      <c r="W1000" s="103"/>
      <c r="X1000" s="99"/>
      <c r="Y1000" s="103"/>
      <c r="Z1000" s="99"/>
      <c r="AA1000" s="103"/>
      <c r="AB1000" s="99"/>
      <c r="AC1000" s="103"/>
      <c r="AD1000" s="121" t="str">
        <f t="shared" si="62"/>
        <v/>
      </c>
      <c r="AE1000" s="92"/>
      <c r="AI1000" s="26">
        <f>ROWS($AI$7:$AI999)</f>
        <v>993</v>
      </c>
      <c r="AJ1000" s="85" t="str">
        <f>IF(OR($T1000="",$G1000=""),"",MAX($AJ$7:$AN999)+1)</f>
        <v/>
      </c>
      <c r="AK1000" s="85" t="str">
        <f>IF(OR(V1000="",$G1000=""),"",MAX($AJ$7:$AN999,$AJ1000:AJ1000)+1)</f>
        <v/>
      </c>
      <c r="AL1000" s="85" t="str">
        <f>IF(OR(X1000="",$G1000=""),"",MAX($AJ$7:$AN999,$AJ1000:AK1000)+1)</f>
        <v/>
      </c>
      <c r="AM1000" s="85" t="str">
        <f>IF(OR(Z1000="",$G1000=""),"",MAX($AJ$7:$AN999,$AJ1000:AL1000)+1)</f>
        <v/>
      </c>
      <c r="AN1000" s="85" t="str">
        <f>IF(OR(AB1000="",$G1000=""),"",MAX($AJ$7:$AN999,$AJ1000:AM1000)+1)</f>
        <v/>
      </c>
      <c r="AP1000" s="85" t="str">
        <f>IF($G1000="","",MAX($AP$7:$AP999)+1)</f>
        <v/>
      </c>
      <c r="AQ1000" s="85" t="str">
        <f>IF($G1000="","",IF($Q1000="","",RANK($Q1000,$Q$8:$Q$1000,1)+COUNTIFS($Q$8:$Q1000,$Q1000)-1))</f>
        <v/>
      </c>
      <c r="AR1000" s="85" t="str">
        <f>IF($G1000="","",IF($AW1000="","",RANK($AW1000,$AW$8:$AW$1000,1)+COUNTIFS($AW$8:$AW1000,$AW1000)-1))</f>
        <v/>
      </c>
      <c r="AS1000" s="85" t="str">
        <f>IF($G1000="","",IF($AX1000="","",RANK($AX1000,$AX$8:$AX$1000,1)+COUNTIFS($AX$8:$AX1000,$AX1000)-1))</f>
        <v/>
      </c>
      <c r="AU1000" s="85" t="str">
        <f t="shared" si="63"/>
        <v/>
      </c>
      <c r="AW1000" s="209" t="str">
        <f ca="1">IF($G1000="","",IF($Q1000="","",IF(AND($S1000&lt;1,$Q1000&lt;TODAY()),$Q1000,"")))</f>
        <v/>
      </c>
      <c r="AX1000" s="209" t="str">
        <f t="shared" ca="1" si="64"/>
        <v/>
      </c>
    </row>
    <row r="1001" spans="1:50">
      <c r="A1001" s="20" t="str">
        <f>IF('יעדים משרדיים ותקשובים'!$E$7="","",'יעדים משרדיים ותקשובים'!$E$7)</f>
        <v>משרד ראש הממשלה</v>
      </c>
      <c r="B1001" s="20" t="str">
        <f>IF('יעדים משרדיים ותקשובים'!$I$9="","",'יעדים משרדיים ותקשובים'!$I$9)</f>
        <v>pmo</v>
      </c>
      <c r="C1001" s="26">
        <f>ROWS($C$7:$C1000)</f>
        <v>994</v>
      </c>
      <c r="D1001" s="26" t="str">
        <f>IF(E1001="","",INDEX('פעילויות המשרד'!$D$8:$D$150,MATCH(E1001,'פעילויות המשרד'!$E$8:$E$150,0)))</f>
        <v/>
      </c>
      <c r="E1001" s="17"/>
      <c r="F1001" s="26" t="str">
        <f>IF(G1001="","",COUNTIFS($D$8:$D1001,$D1001))</f>
        <v/>
      </c>
      <c r="G1001" s="344" t="str">
        <f>IF(OR($E1001="",$H1001=""),"",IFERROR(CONCATENATE($D1001,".",COUNTIFS($D$8:$D1001,$D1001)),"טעות בהזנה"))</f>
        <v/>
      </c>
      <c r="H1001" s="99"/>
      <c r="I1001" s="275" t="str">
        <f>IF($E1001="","",IF($D1001="","",INDEX('פעילויות המשרד'!G:G,MATCH($D1001,'פעילויות המשרד'!$D:$D,0))))</f>
        <v/>
      </c>
      <c r="J1001" s="275" t="str">
        <f>IF($E1001="","",IF($D1001="","",INDEX('פעילויות המשרד'!H:H,MATCH($D1001,'פעילויות המשרד'!$D:$D,0))))</f>
        <v/>
      </c>
      <c r="K1001" s="275" t="str">
        <f>IF($E1001="","",IF($D1001="","",INDEX('פעילויות המשרד'!K:K,MATCH($D1001,'פעילויות המשרד'!$D:$D,0))))</f>
        <v/>
      </c>
      <c r="L1001" s="275" t="str">
        <f>IF($E1001="","",IF($D1001="","",INDEX('פעילויות המשרד'!L:L,MATCH($D1001,'פעילויות המשרד'!$D:$D,0))))</f>
        <v/>
      </c>
      <c r="M1001" s="275" t="str">
        <f>IF($E1001="","",IF($D1001="","",INDEX('פעילויות המשרד'!X:X,MATCH($D1001,'פעילויות המשרד'!$D:$D,0))))</f>
        <v/>
      </c>
      <c r="N1001" s="102"/>
      <c r="O1001" s="102"/>
      <c r="P1001" s="100"/>
      <c r="Q1001" s="100"/>
      <c r="R1001" s="98"/>
      <c r="S1001" s="101"/>
      <c r="T1001" s="99"/>
      <c r="U1001" s="103"/>
      <c r="V1001" s="99"/>
      <c r="W1001" s="103"/>
      <c r="X1001" s="99"/>
      <c r="Y1001" s="103"/>
      <c r="Z1001" s="99"/>
      <c r="AA1001" s="103"/>
      <c r="AB1001" s="99"/>
      <c r="AC1001" s="103"/>
      <c r="AD1001" s="121" t="str">
        <f t="shared" si="62"/>
        <v/>
      </c>
      <c r="AE1001" s="17"/>
      <c r="AI1001" s="26">
        <f>ROWS($AI$7:$AI1000)</f>
        <v>994</v>
      </c>
      <c r="AJ1001" s="85" t="str">
        <f>IF(OR($T1001="",$G1001=""),"",MAX($AJ$7:$AN1000)+1)</f>
        <v/>
      </c>
      <c r="AK1001" s="85" t="str">
        <f>IF(OR(V1001="",$G1001=""),"",MAX($AJ$7:$AN1000,$AJ1001:AJ1001)+1)</f>
        <v/>
      </c>
      <c r="AL1001" s="85" t="str">
        <f>IF(OR(X1001="",$G1001=""),"",MAX($AJ$7:$AN1000,$AJ1001:AK1001)+1)</f>
        <v/>
      </c>
      <c r="AM1001" s="85" t="str">
        <f>IF(OR(Z1001="",$G1001=""),"",MAX($AJ$7:$AN1000,$AJ1001:AL1001)+1)</f>
        <v/>
      </c>
      <c r="AN1001" s="85" t="str">
        <f>IF(OR(AB1001="",$G1001=""),"",MAX($AJ$7:$AN1000,$AJ1001:AM1001)+1)</f>
        <v/>
      </c>
      <c r="AP1001" s="85" t="str">
        <f>IF($G1001="","",MAX($AP$7:$AP1000)+1)</f>
        <v/>
      </c>
      <c r="AQ1001" s="85" t="str">
        <f>IF($G1001="","",IF($Q1001="","",RANK($Q1001,$Q$8:$Q$1000,1)+COUNTIFS($Q$8:$Q1001,$Q1001)-1))</f>
        <v/>
      </c>
      <c r="AR1001" s="85" t="str">
        <f>IF($G1001="","",IF($AW1001="","",RANK($AW1001,$AW$8:$AW$1000,1)+COUNTIFS($AW$8:$AW1001,$AW1001)-1))</f>
        <v/>
      </c>
      <c r="AS1001" s="85" t="str">
        <f>IF($G1001="","",IF($AX1001="","",RANK($AX1001,$AX$8:$AX$1000,1)+COUNTIFS($AX$8:$AX1001,$AX1001)-1))</f>
        <v/>
      </c>
      <c r="AU1001" s="85" t="str">
        <f t="shared" si="63"/>
        <v/>
      </c>
      <c r="AW1001" s="209" t="str">
        <f ca="1">IF($G1001="","",IF($Q1001="","",IF(AND($S1001&lt;1,$Q1001&lt;TODAY()),$Q1001,"")))</f>
        <v/>
      </c>
      <c r="AX1001" s="209" t="str">
        <f t="shared" ca="1" si="64"/>
        <v/>
      </c>
    </row>
    <row r="1002" spans="1:50">
      <c r="A1002" s="20" t="str">
        <f>IF('יעדים משרדיים ותקשובים'!$E$7="","",'יעדים משרדיים ותקשובים'!$E$7)</f>
        <v>משרד ראש הממשלה</v>
      </c>
      <c r="B1002" s="20" t="str">
        <f>IF('יעדים משרדיים ותקשובים'!$I$9="","",'יעדים משרדיים ותקשובים'!$I$9)</f>
        <v>pmo</v>
      </c>
      <c r="C1002" s="26">
        <f>ROWS($C$7:$C1001)</f>
        <v>995</v>
      </c>
      <c r="D1002" s="26" t="str">
        <f>IF(E1002="","",INDEX('פעילויות המשרד'!$D$8:$D$150,MATCH(E1002,'פעילויות המשרד'!$E$8:$E$150,0)))</f>
        <v/>
      </c>
      <c r="E1002" s="17"/>
      <c r="F1002" s="26" t="str">
        <f>IF(G1002="","",COUNTIFS($D$8:$D1002,$D1002))</f>
        <v/>
      </c>
      <c r="G1002" s="344" t="str">
        <f>IF(OR($E1002="",$H1002=""),"",IFERROR(CONCATENATE($D1002,".",COUNTIFS($D$8:$D1002,$D1002)),"טעות בהזנה"))</f>
        <v/>
      </c>
      <c r="H1002" s="99"/>
      <c r="I1002" s="275" t="str">
        <f>IF($E1002="","",IF($D1002="","",INDEX('פעילויות המשרד'!G:G,MATCH($D1002,'פעילויות המשרד'!$D:$D,0))))</f>
        <v/>
      </c>
      <c r="J1002" s="275" t="str">
        <f>IF($E1002="","",IF($D1002="","",INDEX('פעילויות המשרד'!H:H,MATCH($D1002,'פעילויות המשרד'!$D:$D,0))))</f>
        <v/>
      </c>
      <c r="K1002" s="275" t="str">
        <f>IF($E1002="","",IF($D1002="","",INDEX('פעילויות המשרד'!K:K,MATCH($D1002,'פעילויות המשרד'!$D:$D,0))))</f>
        <v/>
      </c>
      <c r="L1002" s="275" t="str">
        <f>IF($E1002="","",IF($D1002="","",INDEX('פעילויות המשרד'!L:L,MATCH($D1002,'פעילויות המשרד'!$D:$D,0))))</f>
        <v/>
      </c>
      <c r="M1002" s="275" t="str">
        <f>IF($E1002="","",IF($D1002="","",INDEX('פעילויות המשרד'!X:X,MATCH($D1002,'פעילויות המשרד'!$D:$D,0))))</f>
        <v/>
      </c>
      <c r="N1002" s="102"/>
      <c r="O1002" s="102"/>
      <c r="P1002" s="100"/>
      <c r="Q1002" s="100"/>
      <c r="R1002" s="98"/>
      <c r="S1002" s="101"/>
      <c r="T1002" s="99"/>
      <c r="U1002" s="103"/>
      <c r="V1002" s="99"/>
      <c r="W1002" s="103"/>
      <c r="X1002" s="99"/>
      <c r="Y1002" s="103"/>
      <c r="Z1002" s="99"/>
      <c r="AA1002" s="103"/>
      <c r="AB1002" s="99"/>
      <c r="AC1002" s="103"/>
      <c r="AD1002" s="121" t="str">
        <f t="shared" si="62"/>
        <v/>
      </c>
      <c r="AE1002" s="17"/>
      <c r="AI1002" s="26">
        <f>ROWS($AI$7:$AI1001)</f>
        <v>995</v>
      </c>
      <c r="AJ1002" s="85" t="str">
        <f>IF(OR($T1002="",$G1002=""),"",MAX($AJ$7:$AN1001)+1)</f>
        <v/>
      </c>
      <c r="AK1002" s="85" t="str">
        <f>IF(OR(V1002="",$G1002=""),"",MAX($AJ$7:$AN1001,$AJ1002:AJ1002)+1)</f>
        <v/>
      </c>
      <c r="AL1002" s="85" t="str">
        <f>IF(OR(X1002="",$G1002=""),"",MAX($AJ$7:$AN1001,$AJ1002:AK1002)+1)</f>
        <v/>
      </c>
      <c r="AM1002" s="85" t="str">
        <f>IF(OR(Z1002="",$G1002=""),"",MAX($AJ$7:$AN1001,$AJ1002:AL1002)+1)</f>
        <v/>
      </c>
      <c r="AN1002" s="85" t="str">
        <f>IF(OR(AB1002="",$G1002=""),"",MAX($AJ$7:$AN1001,$AJ1002:AM1002)+1)</f>
        <v/>
      </c>
      <c r="AP1002" s="85" t="str">
        <f>IF($G1002="","",MAX($AP$7:$AP1001)+1)</f>
        <v/>
      </c>
      <c r="AQ1002" s="85" t="str">
        <f>IF($G1002="","",IF($Q1002="","",RANK($Q1002,$Q$8:$Q$1000,1)+COUNTIFS($Q$8:$Q1002,$Q1002)-1))</f>
        <v/>
      </c>
      <c r="AR1002" s="85" t="str">
        <f>IF($G1002="","",IF($AW1002="","",RANK($AW1002,$AW$8:$AW$1000,1)+COUNTIFS($AW$8:$AW1002,$AW1002)-1))</f>
        <v/>
      </c>
      <c r="AS1002" s="85" t="str">
        <f>IF($G1002="","",IF($AX1002="","",RANK($AX1002,$AX$8:$AX$1000,1)+COUNTIFS($AX$8:$AX1002,$AX1002)-1))</f>
        <v/>
      </c>
      <c r="AU1002" s="85" t="str">
        <f t="shared" si="63"/>
        <v/>
      </c>
      <c r="AW1002" s="209" t="str">
        <f ca="1">IF($G1002="","",IF($Q1002="","",IF(AND($S1002&lt;1,$Q1002&lt;TODAY()),$Q1002,"")))</f>
        <v/>
      </c>
      <c r="AX1002" s="209" t="str">
        <f t="shared" ca="1" si="64"/>
        <v/>
      </c>
    </row>
    <row r="1003" spans="1:50">
      <c r="A1003" s="20" t="str">
        <f>IF('יעדים משרדיים ותקשובים'!$E$7="","",'יעדים משרדיים ותקשובים'!$E$7)</f>
        <v>משרד ראש הממשלה</v>
      </c>
      <c r="B1003" s="20" t="str">
        <f>IF('יעדים משרדיים ותקשובים'!$I$9="","",'יעדים משרדיים ותקשובים'!$I$9)</f>
        <v>pmo</v>
      </c>
      <c r="C1003" s="26">
        <f>ROWS($C$7:$C1002)</f>
        <v>996</v>
      </c>
      <c r="D1003" s="26" t="str">
        <f>IF(E1003="","",INDEX('פעילויות המשרד'!$D$8:$D$150,MATCH(E1003,'פעילויות המשרד'!$E$8:$E$150,0)))</f>
        <v/>
      </c>
      <c r="E1003" s="17"/>
      <c r="F1003" s="26" t="str">
        <f>IF(G1003="","",COUNTIFS($D$8:$D1003,$D1003))</f>
        <v/>
      </c>
      <c r="G1003" s="344" t="str">
        <f>IF(OR($E1003="",$H1003=""),"",IFERROR(CONCATENATE($D1003,".",COUNTIFS($D$8:$D1003,$D1003)),"טעות בהזנה"))</f>
        <v/>
      </c>
      <c r="H1003" s="99"/>
      <c r="I1003" s="275" t="str">
        <f>IF($E1003="","",IF($D1003="","",INDEX('פעילויות המשרד'!G:G,MATCH($D1003,'פעילויות המשרד'!$D:$D,0))))</f>
        <v/>
      </c>
      <c r="J1003" s="275" t="str">
        <f>IF($E1003="","",IF($D1003="","",INDEX('פעילויות המשרד'!H:H,MATCH($D1003,'פעילויות המשרד'!$D:$D,0))))</f>
        <v/>
      </c>
      <c r="K1003" s="275" t="str">
        <f>IF($E1003="","",IF($D1003="","",INDEX('פעילויות המשרד'!K:K,MATCH($D1003,'פעילויות המשרד'!$D:$D,0))))</f>
        <v/>
      </c>
      <c r="L1003" s="275" t="str">
        <f>IF($E1003="","",IF($D1003="","",INDEX('פעילויות המשרד'!L:L,MATCH($D1003,'פעילויות המשרד'!$D:$D,0))))</f>
        <v/>
      </c>
      <c r="M1003" s="275" t="str">
        <f>IF($E1003="","",IF($D1003="","",INDEX('פעילויות המשרד'!X:X,MATCH($D1003,'פעילויות המשרד'!$D:$D,0))))</f>
        <v/>
      </c>
      <c r="N1003" s="102"/>
      <c r="O1003" s="102"/>
      <c r="P1003" s="100"/>
      <c r="Q1003" s="100"/>
      <c r="R1003" s="98"/>
      <c r="S1003" s="101"/>
      <c r="T1003" s="99"/>
      <c r="U1003" s="103"/>
      <c r="V1003" s="99"/>
      <c r="W1003" s="103"/>
      <c r="X1003" s="99"/>
      <c r="Y1003" s="103"/>
      <c r="Z1003" s="99"/>
      <c r="AA1003" s="103"/>
      <c r="AB1003" s="99"/>
      <c r="AC1003" s="103"/>
      <c r="AD1003" s="121" t="str">
        <f t="shared" si="62"/>
        <v/>
      </c>
      <c r="AE1003" s="17"/>
      <c r="AI1003" s="26">
        <f>ROWS($AI$7:$AI1002)</f>
        <v>996</v>
      </c>
      <c r="AJ1003" s="85" t="str">
        <f>IF(OR($T1003="",$G1003=""),"",MAX($AJ$7:$AN1002)+1)</f>
        <v/>
      </c>
      <c r="AK1003" s="85" t="str">
        <f>IF(OR(V1003="",$G1003=""),"",MAX($AJ$7:$AN1002,$AJ1003:AJ1003)+1)</f>
        <v/>
      </c>
      <c r="AL1003" s="85" t="str">
        <f>IF(OR(X1003="",$G1003=""),"",MAX($AJ$7:$AN1002,$AJ1003:AK1003)+1)</f>
        <v/>
      </c>
      <c r="AM1003" s="85" t="str">
        <f>IF(OR(Z1003="",$G1003=""),"",MAX($AJ$7:$AN1002,$AJ1003:AL1003)+1)</f>
        <v/>
      </c>
      <c r="AN1003" s="85" t="str">
        <f>IF(OR(AB1003="",$G1003=""),"",MAX($AJ$7:$AN1002,$AJ1003:AM1003)+1)</f>
        <v/>
      </c>
      <c r="AP1003" s="85" t="str">
        <f>IF($G1003="","",MAX($AP$7:$AP1002)+1)</f>
        <v/>
      </c>
      <c r="AQ1003" s="85" t="str">
        <f>IF($G1003="","",IF($Q1003="","",RANK($Q1003,$Q$8:$Q$1000,1)+COUNTIFS($Q$8:$Q1003,$Q1003)-1))</f>
        <v/>
      </c>
      <c r="AR1003" s="85" t="str">
        <f>IF($G1003="","",IF($AW1003="","",RANK($AW1003,$AW$8:$AW$1000,1)+COUNTIFS($AW$8:$AW1003,$AW1003)-1))</f>
        <v/>
      </c>
      <c r="AS1003" s="85" t="str">
        <f>IF($G1003="","",IF($AX1003="","",RANK($AX1003,$AX$8:$AX$1000,1)+COUNTIFS($AX$8:$AX1003,$AX1003)-1))</f>
        <v/>
      </c>
      <c r="AU1003" s="85" t="str">
        <f t="shared" si="63"/>
        <v/>
      </c>
      <c r="AW1003" s="209" t="str">
        <f ca="1">IF($G1003="","",IF($Q1003="","",IF(AND($S1003&lt;1,#REF!&gt;TODAY()),$Q1003,"")))</f>
        <v/>
      </c>
      <c r="AX1003" s="209" t="str">
        <f t="shared" ca="1" si="64"/>
        <v/>
      </c>
    </row>
    <row r="1004" spans="1:50">
      <c r="A1004" s="20" t="str">
        <f>IF('יעדים משרדיים ותקשובים'!$E$7="","",'יעדים משרדיים ותקשובים'!$E$7)</f>
        <v>משרד ראש הממשלה</v>
      </c>
      <c r="B1004" s="20" t="str">
        <f>IF('יעדים משרדיים ותקשובים'!$I$9="","",'יעדים משרדיים ותקשובים'!$I$9)</f>
        <v>pmo</v>
      </c>
      <c r="C1004" s="26">
        <f>ROWS($C$7:$C1003)</f>
        <v>997</v>
      </c>
      <c r="D1004" s="26" t="str">
        <f>IF(E1004="","",INDEX('פעילויות המשרד'!$D$8:$D$150,MATCH(E1004,'פעילויות המשרד'!$E$8:$E$150,0)))</f>
        <v/>
      </c>
      <c r="E1004" s="17"/>
      <c r="F1004" s="26" t="str">
        <f>IF(G1004="","",COUNTIFS($D$8:$D1004,$D1004))</f>
        <v/>
      </c>
      <c r="G1004" s="344" t="str">
        <f>IF(OR($E1004="",$H1004=""),"",IFERROR(CONCATENATE($D1004,".",COUNTIFS($D$8:$D1004,$D1004)),"טעות בהזנה"))</f>
        <v/>
      </c>
      <c r="H1004" s="99"/>
      <c r="I1004" s="275" t="str">
        <f>IF($E1004="","",IF($D1004="","",INDEX('פעילויות המשרד'!G:G,MATCH($D1004,'פעילויות המשרד'!$D:$D,0))))</f>
        <v/>
      </c>
      <c r="J1004" s="275" t="str">
        <f>IF($E1004="","",IF($D1004="","",INDEX('פעילויות המשרד'!H:H,MATCH($D1004,'פעילויות המשרד'!$D:$D,0))))</f>
        <v/>
      </c>
      <c r="K1004" s="275" t="str">
        <f>IF($E1004="","",IF($D1004="","",INDEX('פעילויות המשרד'!K:K,MATCH($D1004,'פעילויות המשרד'!$D:$D,0))))</f>
        <v/>
      </c>
      <c r="L1004" s="275" t="str">
        <f>IF($E1004="","",IF($D1004="","",INDEX('פעילויות המשרד'!L:L,MATCH($D1004,'פעילויות המשרד'!$D:$D,0))))</f>
        <v/>
      </c>
      <c r="M1004" s="275" t="str">
        <f>IF($E1004="","",IF($D1004="","",INDEX('פעילויות המשרד'!X:X,MATCH($D1004,'פעילויות המשרד'!$D:$D,0))))</f>
        <v/>
      </c>
      <c r="N1004" s="102"/>
      <c r="O1004" s="102"/>
      <c r="P1004" s="100"/>
      <c r="Q1004" s="100"/>
      <c r="R1004" s="98"/>
      <c r="S1004" s="101"/>
      <c r="T1004" s="99"/>
      <c r="U1004" s="103"/>
      <c r="V1004" s="99"/>
      <c r="W1004" s="103"/>
      <c r="X1004" s="99"/>
      <c r="Y1004" s="103"/>
      <c r="Z1004" s="99"/>
      <c r="AA1004" s="103"/>
      <c r="AB1004" s="99"/>
      <c r="AC1004" s="103"/>
      <c r="AD1004" s="121" t="str">
        <f t="shared" si="62"/>
        <v/>
      </c>
      <c r="AE1004" s="17"/>
      <c r="AI1004" s="26">
        <f>ROWS($AI$7:$AI1003)</f>
        <v>997</v>
      </c>
      <c r="AJ1004" s="85" t="str">
        <f>IF(OR($T1004="",$G1004=""),"",MAX($AJ$7:$AN1003)+1)</f>
        <v/>
      </c>
      <c r="AK1004" s="85" t="str">
        <f>IF(OR(V1004="",$G1004=""),"",MAX($AJ$7:$AN1003,$AJ1004:AJ1004)+1)</f>
        <v/>
      </c>
      <c r="AL1004" s="85" t="str">
        <f>IF(OR(X1004="",$G1004=""),"",MAX($AJ$7:$AN1003,$AJ1004:AK1004)+1)</f>
        <v/>
      </c>
      <c r="AM1004" s="85" t="str">
        <f>IF(OR(Z1004="",$G1004=""),"",MAX($AJ$7:$AN1003,$AJ1004:AL1004)+1)</f>
        <v/>
      </c>
      <c r="AN1004" s="85" t="str">
        <f>IF(OR(AB1004="",$G1004=""),"",MAX($AJ$7:$AN1003,$AJ1004:AM1004)+1)</f>
        <v/>
      </c>
      <c r="AP1004" s="85" t="str">
        <f>IF($G1004="","",MAX($AP$7:$AP1003)+1)</f>
        <v/>
      </c>
      <c r="AQ1004" s="85" t="str">
        <f>IF($G1004="","",IF($Q1004="","",RANK($Q1004,$Q$8:$Q$1000,1)+COUNTIFS($Q$8:$Q1004,$Q1004)-1))</f>
        <v/>
      </c>
      <c r="AR1004" s="85" t="str">
        <f>IF($G1004="","",IF($AW1004="","",RANK($AW1004,$AW$8:$AW$1000,1)+COUNTIFS($AW$8:$AW1004,$AW1004)-1))</f>
        <v/>
      </c>
      <c r="AS1004" s="85" t="str">
        <f>IF($G1004="","",IF($AX1004="","",RANK($AX1004,$AX$8:$AX$1000,1)+COUNTIFS($AX$8:$AX1004,$AX1004)-1))</f>
        <v/>
      </c>
      <c r="AU1004" s="85" t="str">
        <f t="shared" si="63"/>
        <v/>
      </c>
      <c r="AW1004" s="209" t="str">
        <f ca="1">IF($G1004="","",IF($Q1004="","",IF(AND($S1004&lt;1,#REF!&gt;TODAY()),$Q1004,"")))</f>
        <v/>
      </c>
      <c r="AX1004" s="209" t="str">
        <f t="shared" ca="1" si="64"/>
        <v/>
      </c>
    </row>
    <row r="1005" spans="1:50">
      <c r="A1005" s="20" t="str">
        <f>IF('יעדים משרדיים ותקשובים'!$E$7="","",'יעדים משרדיים ותקשובים'!$E$7)</f>
        <v>משרד ראש הממשלה</v>
      </c>
      <c r="B1005" s="20" t="str">
        <f>IF('יעדים משרדיים ותקשובים'!$I$9="","",'יעדים משרדיים ותקשובים'!$I$9)</f>
        <v>pmo</v>
      </c>
      <c r="C1005" s="26">
        <f>ROWS($C$7:$C1004)</f>
        <v>998</v>
      </c>
      <c r="D1005" s="26" t="str">
        <f>IF(E1005="","",INDEX('פעילויות המשרד'!$D$8:$D$150,MATCH(E1005,'פעילויות המשרד'!$E$8:$E$150,0)))</f>
        <v/>
      </c>
      <c r="E1005" s="17"/>
      <c r="F1005" s="26" t="str">
        <f>IF(G1005="","",COUNTIFS($D$8:$D1005,$D1005))</f>
        <v/>
      </c>
      <c r="G1005" s="344" t="str">
        <f>IF(OR($E1005="",$H1005=""),"",IFERROR(CONCATENATE($D1005,".",COUNTIFS($D$8:$D1005,$D1005)),"טעות בהזנה"))</f>
        <v/>
      </c>
      <c r="H1005" s="99"/>
      <c r="I1005" s="275" t="str">
        <f>IF($E1005="","",IF($D1005="","",INDEX('פעילויות המשרד'!G:G,MATCH($D1005,'פעילויות המשרד'!$D:$D,0))))</f>
        <v/>
      </c>
      <c r="J1005" s="275" t="str">
        <f>IF($E1005="","",IF($D1005="","",INDEX('פעילויות המשרד'!H:H,MATCH($D1005,'פעילויות המשרד'!$D:$D,0))))</f>
        <v/>
      </c>
      <c r="K1005" s="275" t="str">
        <f>IF($E1005="","",IF($D1005="","",INDEX('פעילויות המשרד'!K:K,MATCH($D1005,'פעילויות המשרד'!$D:$D,0))))</f>
        <v/>
      </c>
      <c r="L1005" s="275" t="str">
        <f>IF($E1005="","",IF($D1005="","",INDEX('פעילויות המשרד'!L:L,MATCH($D1005,'פעילויות המשרד'!$D:$D,0))))</f>
        <v/>
      </c>
      <c r="M1005" s="275" t="str">
        <f>IF($E1005="","",IF($D1005="","",INDEX('פעילויות המשרד'!X:X,MATCH($D1005,'פעילויות המשרד'!$D:$D,0))))</f>
        <v/>
      </c>
      <c r="N1005" s="102"/>
      <c r="O1005" s="102"/>
      <c r="P1005" s="100"/>
      <c r="Q1005" s="100"/>
      <c r="R1005" s="98"/>
      <c r="S1005" s="101"/>
      <c r="T1005" s="99"/>
      <c r="U1005" s="103"/>
      <c r="V1005" s="99"/>
      <c r="W1005" s="103"/>
      <c r="X1005" s="99"/>
      <c r="Y1005" s="103"/>
      <c r="Z1005" s="99"/>
      <c r="AA1005" s="103"/>
      <c r="AB1005" s="99"/>
      <c r="AC1005" s="103"/>
      <c r="AD1005" s="121" t="str">
        <f t="shared" si="62"/>
        <v/>
      </c>
      <c r="AE1005" s="17"/>
      <c r="AI1005" s="26">
        <f>ROWS($AI$7:$AI1004)</f>
        <v>998</v>
      </c>
      <c r="AJ1005" s="85" t="str">
        <f>IF(OR($T1005="",$G1005=""),"",MAX($AJ$7:$AN1004)+1)</f>
        <v/>
      </c>
      <c r="AK1005" s="85" t="str">
        <f>IF(OR(V1005="",$G1005=""),"",MAX($AJ$7:$AN1004,$AJ1005:AJ1005)+1)</f>
        <v/>
      </c>
      <c r="AL1005" s="85" t="str">
        <f>IF(OR(X1005="",$G1005=""),"",MAX($AJ$7:$AN1004,$AJ1005:AK1005)+1)</f>
        <v/>
      </c>
      <c r="AM1005" s="85" t="str">
        <f>IF(OR(Z1005="",$G1005=""),"",MAX($AJ$7:$AN1004,$AJ1005:AL1005)+1)</f>
        <v/>
      </c>
      <c r="AN1005" s="85" t="str">
        <f>IF(OR(AB1005="",$G1005=""),"",MAX($AJ$7:$AN1004,$AJ1005:AM1005)+1)</f>
        <v/>
      </c>
      <c r="AP1005" s="85" t="str">
        <f>IF($G1005="","",MAX($AP$7:$AP1004)+1)</f>
        <v/>
      </c>
      <c r="AQ1005" s="85" t="str">
        <f>IF($G1005="","",IF($Q1005="","",RANK($Q1005,$Q$8:$Q$1000,1)+COUNTIFS($Q$8:$Q1005,$Q1005)-1))</f>
        <v/>
      </c>
      <c r="AR1005" s="85" t="str">
        <f>IF($G1005="","",IF($AW1005="","",RANK($AW1005,$AW$8:$AW$1000,1)+COUNTIFS($AW$8:$AW1005,$AW1005)-1))</f>
        <v/>
      </c>
      <c r="AS1005" s="85" t="str">
        <f>IF($G1005="","",IF($AX1005="","",RANK($AX1005,$AX$8:$AX$1000,1)+COUNTIFS($AX$8:$AX1005,$AX1005)-1))</f>
        <v/>
      </c>
      <c r="AU1005" s="85" t="str">
        <f t="shared" si="63"/>
        <v/>
      </c>
      <c r="AW1005" s="209" t="str">
        <f ca="1">IF($G1005="","",IF($Q1005="","",IF(AND($S1005&lt;1,#REF!&gt;TODAY()),$Q1005,"")))</f>
        <v/>
      </c>
      <c r="AX1005" s="209" t="str">
        <f t="shared" ca="1" si="64"/>
        <v/>
      </c>
    </row>
    <row r="1006" spans="1:50">
      <c r="A1006" s="20" t="str">
        <f>IF('יעדים משרדיים ותקשובים'!$E$7="","",'יעדים משרדיים ותקשובים'!$E$7)</f>
        <v>משרד ראש הממשלה</v>
      </c>
      <c r="B1006" s="20" t="str">
        <f>IF('יעדים משרדיים ותקשובים'!$I$9="","",'יעדים משרדיים ותקשובים'!$I$9)</f>
        <v>pmo</v>
      </c>
      <c r="C1006" s="26">
        <f>ROWS($C$7:$C1005)</f>
        <v>999</v>
      </c>
      <c r="D1006" s="26" t="str">
        <f>IF(E1006="","",INDEX('פעילויות המשרד'!$D$8:$D$150,MATCH(E1006,'פעילויות המשרד'!$E$8:$E$150,0)))</f>
        <v/>
      </c>
      <c r="E1006" s="17"/>
      <c r="F1006" s="26" t="str">
        <f>IF(G1006="","",COUNTIFS($D$8:$D1006,$D1006))</f>
        <v/>
      </c>
      <c r="G1006" s="344" t="str">
        <f>IF(OR($E1006="",$H1006=""),"",IFERROR(CONCATENATE($D1006,".",COUNTIFS($D$8:$D1006,$D1006)),"טעות בהזנה"))</f>
        <v/>
      </c>
      <c r="H1006" s="99"/>
      <c r="I1006" s="275" t="str">
        <f>IF($E1006="","",IF($D1006="","",INDEX('פעילויות המשרד'!G:G,MATCH($D1006,'פעילויות המשרד'!$D:$D,0))))</f>
        <v/>
      </c>
      <c r="J1006" s="275" t="str">
        <f>IF($E1006="","",IF($D1006="","",INDEX('פעילויות המשרד'!H:H,MATCH($D1006,'פעילויות המשרד'!$D:$D,0))))</f>
        <v/>
      </c>
      <c r="K1006" s="275" t="str">
        <f>IF($E1006="","",IF($D1006="","",INDEX('פעילויות המשרד'!K:K,MATCH($D1006,'פעילויות המשרד'!$D:$D,0))))</f>
        <v/>
      </c>
      <c r="L1006" s="275" t="str">
        <f>IF($E1006="","",IF($D1006="","",INDEX('פעילויות המשרד'!L:L,MATCH($D1006,'פעילויות המשרד'!$D:$D,0))))</f>
        <v/>
      </c>
      <c r="M1006" s="275" t="str">
        <f>IF($E1006="","",IF($D1006="","",INDEX('פעילויות המשרד'!X:X,MATCH($D1006,'פעילויות המשרד'!$D:$D,0))))</f>
        <v/>
      </c>
      <c r="N1006" s="102"/>
      <c r="O1006" s="102"/>
      <c r="P1006" s="100"/>
      <c r="Q1006" s="100"/>
      <c r="R1006" s="98"/>
      <c r="S1006" s="101"/>
      <c r="T1006" s="99"/>
      <c r="U1006" s="103"/>
      <c r="V1006" s="99"/>
      <c r="W1006" s="103"/>
      <c r="X1006" s="99"/>
      <c r="Y1006" s="103"/>
      <c r="Z1006" s="99"/>
      <c r="AA1006" s="103"/>
      <c r="AB1006" s="99"/>
      <c r="AC1006" s="103"/>
      <c r="AD1006" s="121" t="str">
        <f t="shared" si="62"/>
        <v/>
      </c>
      <c r="AE1006" s="17"/>
      <c r="AI1006" s="26">
        <f>ROWS($AI$7:$AI1005)</f>
        <v>999</v>
      </c>
      <c r="AJ1006" s="85" t="str">
        <f>IF(OR($T1006="",$G1006=""),"",MAX($AJ$7:$AN1004)+1)</f>
        <v/>
      </c>
      <c r="AK1006" s="85" t="str">
        <f>IF(OR(V1006="",$G1006=""),"",MAX($AJ$7:$AN1004,$AJ1006:AJ1006)+1)</f>
        <v/>
      </c>
      <c r="AL1006" s="85" t="str">
        <f>IF(OR(X1006="",$G1006=""),"",MAX($AJ$7:$AN1004,$AJ1006:AK1006)+1)</f>
        <v/>
      </c>
      <c r="AM1006" s="85" t="str">
        <f>IF(OR(Z1006="",$G1006=""),"",MAX($AJ$7:$AN1004,$AJ1006:AL1006)+1)</f>
        <v/>
      </c>
      <c r="AN1006" s="85" t="str">
        <f>IF(OR(AB1006="",$G1006=""),"",MAX($AJ$7:$AN1004,$AJ1006:AM1006)+1)</f>
        <v/>
      </c>
      <c r="AP1006" s="85" t="str">
        <f>IF($G1006="","",MAX($AP$7:$AP1004)+1)</f>
        <v/>
      </c>
      <c r="AQ1006" s="85" t="str">
        <f>IF($G1006="","",IF($Q1006="","",RANK($Q1006,$Q$8:$Q$1000,1)+COUNTIFS($Q$8:$Q1006,$Q1006)-1))</f>
        <v/>
      </c>
      <c r="AR1006" s="85" t="str">
        <f>IF($G1006="","",IF($AW1006="","",RANK($AW1006,$AW$8:$AW$1000,1)+COUNTIFS($AW$8:$AW1006,$AW1006)-1))</f>
        <v/>
      </c>
      <c r="AS1006" s="85" t="str">
        <f>IF($G1006="","",IF($AX1006="","",RANK($AX1006,$AX$8:$AX$1000,1)+COUNTIFS($AX$8:$AX1006,$AX1006)-1))</f>
        <v/>
      </c>
      <c r="AU1006" s="85" t="str">
        <f t="shared" si="63"/>
        <v/>
      </c>
      <c r="AW1006" s="209" t="str">
        <f ca="1">IF($G1006="","",IF($Q1006="","",IF(AND($S1006&lt;1,#REF!&gt;TODAY()),$Q1006,"")))</f>
        <v/>
      </c>
      <c r="AX1006" s="209" t="str">
        <f t="shared" ca="1" si="64"/>
        <v/>
      </c>
    </row>
    <row r="1007" spans="1:50">
      <c r="A1007" s="20" t="str">
        <f>IF('יעדים משרדיים ותקשובים'!$E$7="","",'יעדים משרדיים ותקשובים'!$E$7)</f>
        <v>משרד ראש הממשלה</v>
      </c>
      <c r="B1007" s="20" t="str">
        <f>IF('יעדים משרדיים ותקשובים'!$I$9="","",'יעדים משרדיים ותקשובים'!$I$9)</f>
        <v>pmo</v>
      </c>
      <c r="C1007" s="26">
        <f>ROWS($C$7:$C1006)</f>
        <v>1000</v>
      </c>
      <c r="D1007" s="26" t="str">
        <f>IF(E1007="","",INDEX('פעילויות המשרד'!$D$8:$D$150,MATCH(E1007,'פעילויות המשרד'!$E$8:$E$150,0)))</f>
        <v/>
      </c>
      <c r="E1007" s="17"/>
      <c r="F1007" s="26" t="str">
        <f>IF(G1007="","",COUNTIFS($D$8:$D1007,$D1007))</f>
        <v/>
      </c>
      <c r="G1007" s="344" t="str">
        <f>IF(OR($E1007="",$H1007=""),"",IFERROR(CONCATENATE($D1007,".",COUNTIFS($D$8:$D1007,$D1007)),"טעות בהזנה"))</f>
        <v/>
      </c>
      <c r="H1007" s="99"/>
      <c r="I1007" s="275" t="str">
        <f>IF($E1007="","",IF($D1007="","",INDEX('פעילויות המשרד'!G:G,MATCH($D1007,'פעילויות המשרד'!$D:$D,0))))</f>
        <v/>
      </c>
      <c r="J1007" s="275" t="str">
        <f>IF($E1007="","",IF($D1007="","",INDEX('פעילויות המשרד'!H:H,MATCH($D1007,'פעילויות המשרד'!$D:$D,0))))</f>
        <v/>
      </c>
      <c r="K1007" s="275" t="str">
        <f>IF($E1007="","",IF($D1007="","",INDEX('פעילויות המשרד'!K:K,MATCH($D1007,'פעילויות המשרד'!$D:$D,0))))</f>
        <v/>
      </c>
      <c r="L1007" s="275" t="str">
        <f>IF($E1007="","",IF($D1007="","",INDEX('פעילויות המשרד'!L:L,MATCH($D1007,'פעילויות המשרד'!$D:$D,0))))</f>
        <v/>
      </c>
      <c r="M1007" s="275" t="str">
        <f>IF($E1007="","",IF($D1007="","",INDEX('פעילויות המשרד'!X:X,MATCH($D1007,'פעילויות המשרד'!$D:$D,0))))</f>
        <v/>
      </c>
      <c r="N1007" s="102"/>
      <c r="O1007" s="102"/>
      <c r="P1007" s="100"/>
      <c r="Q1007" s="100"/>
      <c r="R1007" s="98"/>
      <c r="S1007" s="101"/>
      <c r="T1007" s="99"/>
      <c r="U1007" s="103"/>
      <c r="V1007" s="99"/>
      <c r="W1007" s="103"/>
      <c r="X1007" s="99"/>
      <c r="Y1007" s="103"/>
      <c r="Z1007" s="99"/>
      <c r="AA1007" s="103"/>
      <c r="AB1007" s="99"/>
      <c r="AC1007" s="103"/>
      <c r="AD1007" s="121" t="str">
        <f t="shared" si="62"/>
        <v/>
      </c>
      <c r="AE1007" s="17"/>
      <c r="AI1007" s="26">
        <f>ROWS($AI$7:$AI1006)</f>
        <v>1000</v>
      </c>
      <c r="AJ1007" s="85" t="str">
        <f>IF(OR($T1007="",$G1007=""),"",MAX($AJ$7:$AN1005)+1)</f>
        <v/>
      </c>
      <c r="AK1007" s="85" t="str">
        <f>IF(OR(V1007="",$G1007=""),"",MAX($AJ$7:$AN1005,$AJ1007:AJ1007)+1)</f>
        <v/>
      </c>
      <c r="AL1007" s="85" t="str">
        <f>IF(OR(X1007="",$G1007=""),"",MAX($AJ$7:$AN1005,$AJ1007:AK1007)+1)</f>
        <v/>
      </c>
      <c r="AM1007" s="85" t="str">
        <f>IF(OR(Z1007="",$G1007=""),"",MAX($AJ$7:$AN1005,$AJ1007:AL1007)+1)</f>
        <v/>
      </c>
      <c r="AN1007" s="85" t="str">
        <f>IF(OR(AB1007="",$G1007=""),"",MAX($AJ$7:$AN1005,$AJ1007:AM1007)+1)</f>
        <v/>
      </c>
      <c r="AP1007" s="85" t="str">
        <f>IF($G1007="","",MAX($AP$7:$AP1005)+1)</f>
        <v/>
      </c>
      <c r="AQ1007" s="85" t="str">
        <f>IF($G1007="","",IF($Q1007="","",RANK($Q1007,$Q$8:$Q$1000,1)+COUNTIFS($Q$8:$Q1007,$Q1007)-1))</f>
        <v/>
      </c>
      <c r="AR1007" s="85" t="str">
        <f>IF($G1007="","",IF($AW1007="","",RANK($AW1007,$AW$8:$AW$1000,1)+COUNTIFS($AW$8:$AW1007,$AW1007)-1))</f>
        <v/>
      </c>
      <c r="AS1007" s="85" t="str">
        <f>IF($G1007="","",IF($AX1007="","",RANK($AX1007,$AX$8:$AX$1000,1)+COUNTIFS($AX$8:$AX1007,$AX1007)-1))</f>
        <v/>
      </c>
      <c r="AU1007" s="85" t="str">
        <f t="shared" si="63"/>
        <v/>
      </c>
      <c r="AW1007" s="209" t="str">
        <f ca="1">IF($G1007="","",IF($Q1007="","",IF(AND($S1007&lt;1,#REF!&gt;TODAY()),$Q1007,"")))</f>
        <v/>
      </c>
      <c r="AX1007" s="209" t="str">
        <f t="shared" ca="1" si="64"/>
        <v/>
      </c>
    </row>
    <row r="1008" spans="1:50">
      <c r="I1008" s="91"/>
      <c r="J1008" s="91"/>
      <c r="K1008" s="91"/>
      <c r="L1008" s="91"/>
      <c r="M1008" s="91"/>
    </row>
  </sheetData>
  <sheetProtection algorithmName="SHA-512" hashValue="GoZIzFogYO/UUyj3b3aRTrenA9qMp9R6Purbys1ICmLS+TlaU7QvJvMP6cQNe5R2uhb19AsJBBD2Bw5Sm0R4WA==" saltValue="g1FkeVI7bKfN311wJSskKg==" spinCount="100000" sheet="1" objects="1" scenarios="1" formatCells="0" formatColumns="0" formatRows="0" autoFilter="0"/>
  <autoFilter ref="C7:AE1007">
    <sortState ref="C8:AE1007">
      <sortCondition ref="E7:E1007"/>
    </sortState>
  </autoFilter>
  <mergeCells count="2">
    <mergeCell ref="C6:E6"/>
    <mergeCell ref="P3:Q4"/>
  </mergeCells>
  <conditionalFormatting sqref="H3:L3">
    <cfRule type="cellIs" dxfId="158" priority="38" operator="equal">
      <formula>"אושר"</formula>
    </cfRule>
    <cfRule type="cellIs" dxfId="157" priority="39" operator="equal">
      <formula>"הסתיים"</formula>
    </cfRule>
    <cfRule type="cellIs" dxfId="156" priority="40" operator="equal">
      <formula>"בתהליך"</formula>
    </cfRule>
    <cfRule type="cellIs" dxfId="155" priority="41" operator="equal">
      <formula>"טרם החל"</formula>
    </cfRule>
  </conditionalFormatting>
  <conditionalFormatting sqref="Q8:Q507 Q768:Q1005 Q1007">
    <cfRule type="expression" dxfId="154" priority="37">
      <formula>AND(Q8&lt;&gt;"",P8&lt;&gt;"",P8&gt;Q8)</formula>
    </cfRule>
  </conditionalFormatting>
  <conditionalFormatting sqref="T8:AD507">
    <cfRule type="expression" dxfId="153" priority="36">
      <formula>AND(T8&lt;&gt;"",T8=$U$3)</formula>
    </cfRule>
  </conditionalFormatting>
  <conditionalFormatting sqref="H8:AE8 H768:H1005 N768:AE1005 H9:H507 N9:AE507 H1007 N1007:AE1007 I9:M1007">
    <cfRule type="expression" dxfId="152" priority="35">
      <formula>$R8="בוטל"</formula>
    </cfRule>
  </conditionalFormatting>
  <conditionalFormatting sqref="T8:T507">
    <cfRule type="expression" dxfId="151" priority="32">
      <formula>AND(T8&lt;&gt;"",ISNA(MATCH(T8,שם_המשאב,0)))</formula>
    </cfRule>
  </conditionalFormatting>
  <conditionalFormatting sqref="V8:V507">
    <cfRule type="expression" dxfId="150" priority="31">
      <formula>AND(V8&lt;&gt;"",ISNA(MATCH(V8,שם_המשאב,0)))</formula>
    </cfRule>
  </conditionalFormatting>
  <conditionalFormatting sqref="X8:X507">
    <cfRule type="expression" dxfId="149" priority="30">
      <formula>AND(X8&lt;&gt;"",ISNA(MATCH(X8,שם_המשאב,0)))</formula>
    </cfRule>
  </conditionalFormatting>
  <conditionalFormatting sqref="Z8:Z507">
    <cfRule type="expression" dxfId="148" priority="29">
      <formula>AND(Z8&lt;&gt;"",ISNA(MATCH(Z8,שם_המשאב,0)))</formula>
    </cfRule>
  </conditionalFormatting>
  <conditionalFormatting sqref="AB8:AB507">
    <cfRule type="expression" dxfId="147" priority="28">
      <formula>AND(AB8&lt;&gt;"",ISNA(MATCH(AB8,שם_המשאב,0)))</formula>
    </cfRule>
  </conditionalFormatting>
  <conditionalFormatting sqref="H508:H767 N508:AE767">
    <cfRule type="expression" dxfId="146" priority="25">
      <formula>$R508="בוטל"</formula>
    </cfRule>
  </conditionalFormatting>
  <conditionalFormatting sqref="T508:T767">
    <cfRule type="expression" dxfId="145" priority="23">
      <formula>AND(T508&lt;&gt;"",ISNA(MATCH(T508,שם_המשאב,0)))</formula>
    </cfRule>
  </conditionalFormatting>
  <conditionalFormatting sqref="V508:V767">
    <cfRule type="expression" dxfId="144" priority="22">
      <formula>AND(V508&lt;&gt;"",ISNA(MATCH(V508,שם_המשאב,0)))</formula>
    </cfRule>
  </conditionalFormatting>
  <conditionalFormatting sqref="X508:X767">
    <cfRule type="expression" dxfId="143" priority="21">
      <formula>AND(X508&lt;&gt;"",ISNA(MATCH(X508,שם_המשאב,0)))</formula>
    </cfRule>
  </conditionalFormatting>
  <conditionalFormatting sqref="Z508:Z767">
    <cfRule type="expression" dxfId="142" priority="20">
      <formula>AND(Z508&lt;&gt;"",ISNA(MATCH(Z508,שם_המשאב,0)))</formula>
    </cfRule>
  </conditionalFormatting>
  <conditionalFormatting sqref="AB508:AB767">
    <cfRule type="expression" dxfId="141" priority="19">
      <formula>AND(AB508&lt;&gt;"",ISNA(MATCH(AB508,שם_המשאב,0)))</formula>
    </cfRule>
  </conditionalFormatting>
  <conditionalFormatting sqref="T768:T1005 T1007">
    <cfRule type="expression" dxfId="140" priority="14">
      <formula>AND(T768&lt;&gt;"",ISNA(MATCH(T768,שם_המשאב,0)))</formula>
    </cfRule>
  </conditionalFormatting>
  <conditionalFormatting sqref="V768:V1005 V1007">
    <cfRule type="expression" dxfId="139" priority="13">
      <formula>AND(V768&lt;&gt;"",ISNA(MATCH(V768,שם_המשאב,0)))</formula>
    </cfRule>
  </conditionalFormatting>
  <conditionalFormatting sqref="X768:X1005 X1007">
    <cfRule type="expression" dxfId="138" priority="12">
      <formula>AND(X768&lt;&gt;"",ISNA(MATCH(X768,שם_המשאב,0)))</formula>
    </cfRule>
  </conditionalFormatting>
  <conditionalFormatting sqref="Z768:Z1005 Z1007">
    <cfRule type="expression" dxfId="137" priority="11">
      <formula>AND(Z768&lt;&gt;"",ISNA(MATCH(Z768,שם_המשאב,0)))</formula>
    </cfRule>
  </conditionalFormatting>
  <conditionalFormatting sqref="AB768:AB1005 AB1007">
    <cfRule type="expression" dxfId="136" priority="10">
      <formula>AND(AB768&lt;&gt;"",ISNA(MATCH(AB768,שם_המשאב,0)))</formula>
    </cfRule>
  </conditionalFormatting>
  <conditionalFormatting sqref="H1006 N1006:AE1006">
    <cfRule type="expression" dxfId="135" priority="8">
      <formula>$R1006="בוטל"</formula>
    </cfRule>
  </conditionalFormatting>
  <conditionalFormatting sqref="T1006">
    <cfRule type="expression" dxfId="134" priority="7">
      <formula>AND(T1006&lt;&gt;"",ISNA(MATCH(T1006,שם_המשאב,0)))</formula>
    </cfRule>
  </conditionalFormatting>
  <conditionalFormatting sqref="V1006">
    <cfRule type="expression" dxfId="133" priority="6">
      <formula>AND(V1006&lt;&gt;"",ISNA(MATCH(V1006,שם_המשאב,0)))</formula>
    </cfRule>
  </conditionalFormatting>
  <conditionalFormatting sqref="X1006">
    <cfRule type="expression" dxfId="132" priority="5">
      <formula>AND(X1006&lt;&gt;"",ISNA(MATCH(X1006,שם_המשאב,0)))</formula>
    </cfRule>
  </conditionalFormatting>
  <conditionalFormatting sqref="Z1006">
    <cfRule type="expression" dxfId="131" priority="4">
      <formula>AND(Z1006&lt;&gt;"",ISNA(MATCH(Z1006,שם_המשאב,0)))</formula>
    </cfRule>
  </conditionalFormatting>
  <conditionalFormatting sqref="AB1006">
    <cfRule type="expression" dxfId="130" priority="3">
      <formula>AND(AB1006&lt;&gt;"",ISNA(MATCH(AB1006,שם_המשאב,0)))</formula>
    </cfRule>
  </conditionalFormatting>
  <conditionalFormatting sqref="H8:H1007">
    <cfRule type="expression" dxfId="129" priority="1">
      <formula>AND($E8&lt;&gt;"",$H8="")</formula>
    </cfRule>
  </conditionalFormatting>
  <dataValidations count="6">
    <dataValidation type="list" allowBlank="1" showInputMessage="1" showErrorMessage="1" sqref="U3 V8:V1007 T8:T1007 Z8:Z1007 X8:X1007 AB8:AB1007">
      <formula1>שם_המשאב</formula1>
    </dataValidation>
    <dataValidation type="date" allowBlank="1" showInputMessage="1" showErrorMessage="1" errorTitle="הזנה שגויה" error="נא להזין בפרומט DD/MM/YYYY בין השנים 2015 ל-2022 " sqref="P8:Q1007">
      <formula1>42005</formula1>
      <formula2>44562</formula2>
    </dataValidation>
    <dataValidation type="list" allowBlank="1" showInputMessage="1" showErrorMessage="1" sqref="H3:L3">
      <formula1>סטטוס_מקטע</formula1>
    </dataValidation>
    <dataValidation type="list" allowBlank="1" showInputMessage="1" showErrorMessage="1" sqref="R8:R1007">
      <formula1>סטטוס_תוצר</formula1>
    </dataValidation>
    <dataValidation type="decimal" allowBlank="1" showInputMessage="1" showErrorMessage="1" errorTitle="שגיאה בהזנה" error="יש להזין בין 0-100 אחוז בלבד" sqref="S8:S1048576">
      <formula1>0</formula1>
      <formula2>1</formula2>
    </dataValidation>
    <dataValidation type="list" allowBlank="1" showInputMessage="1" showErrorMessage="1" errorTitle="רשימת פרויקטים" error="נא לבחור מרשימת הפרויקטים בלבד!" sqref="E8:E1007">
      <formula1>שם_פרוייקט</formula1>
    </dataValidation>
  </dataValidations>
  <printOptions horizontalCentered="1"/>
  <pageMargins left="0" right="0" top="0" bottom="0.31496062992125984" header="0.31496062992125984" footer="0.31496062992125984"/>
  <pageSetup paperSize="9" scale="48" fitToHeight="0" pageOrder="overThenDown" orientation="portrait" r:id="rId1"/>
  <headerFooter>
    <oddFooter>&amp;C&amp;"Arial Unicode MS,רגיל"&amp;K002060עמוד &amp;P מתוך &amp;N עמודים</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6"/>
  <dimension ref="A1:L1000"/>
  <sheetViews>
    <sheetView rightToLeft="1" workbookViewId="0">
      <selection activeCell="F2" sqref="F2"/>
    </sheetView>
  </sheetViews>
  <sheetFormatPr defaultRowHeight="14.25"/>
  <cols>
    <col min="1" max="1" width="4.375" customWidth="1"/>
    <col min="2" max="2" width="9.625" bestFit="1" customWidth="1"/>
    <col min="3" max="3" width="11.25" customWidth="1"/>
    <col min="8" max="8" width="13.125" bestFit="1" customWidth="1"/>
    <col min="9" max="9" width="38" bestFit="1" customWidth="1"/>
    <col min="10" max="10" width="10.125" bestFit="1" customWidth="1"/>
    <col min="11" max="12" width="10.125" style="142" bestFit="1" customWidth="1"/>
  </cols>
  <sheetData>
    <row r="1" spans="1:12" ht="15">
      <c r="A1" s="89" t="s">
        <v>4</v>
      </c>
      <c r="B1" s="90" t="s">
        <v>195</v>
      </c>
      <c r="C1" s="90" t="s">
        <v>180</v>
      </c>
      <c r="D1" s="90" t="s">
        <v>194</v>
      </c>
      <c r="E1" s="90" t="s">
        <v>196</v>
      </c>
      <c r="F1" s="90" t="s">
        <v>191</v>
      </c>
      <c r="G1" s="90" t="s">
        <v>192</v>
      </c>
      <c r="H1" s="90" t="s">
        <v>199</v>
      </c>
      <c r="I1" s="90" t="s">
        <v>200</v>
      </c>
      <c r="J1" s="90" t="s">
        <v>197</v>
      </c>
      <c r="K1" s="140" t="s">
        <v>178</v>
      </c>
      <c r="L1" s="140" t="s">
        <v>179</v>
      </c>
    </row>
    <row r="2" spans="1:12">
      <c r="A2" s="87">
        <f>IF($A1="#",1,IF(MAX(שיוך_משאב)&lt;ROWS(A2:$A$2),"",ROWS(A2:$A$2)))</f>
        <v>1</v>
      </c>
      <c r="B2" s="88" t="str">
        <f t="array" ref="B2">IF($A2="","",INDEX('תוצרים לפרויקטים'!$AJ$7:$AN$7,,MIN(IF(שיוך_משאב=$A2,COLUMN($A:$E)))))</f>
        <v>שם משאב 1</v>
      </c>
      <c r="C2" s="88" t="str">
        <f t="array" ref="C2">IF($A2="","",INDEX('תוצרים לפרויקטים'!$G$8:$G$1007,MIN(IF(שיוך_משאב=A2,שורות))))</f>
        <v/>
      </c>
      <c r="D2" s="88">
        <f>IF($A2="","",INDEX('תוצרים לפרויקטים'!$T$8:$AC$1007,MATCH($C2,'תוצרים לפרויקטים'!$G$8:$G$1007,0),MATCH($B2,'תוצרים לפרויקטים'!$T$7:$AC$7,0)))</f>
        <v>0</v>
      </c>
      <c r="E2" s="88">
        <f>IF($A2="","",INDEX('תוצרים לפרויקטים'!$T$8:$AC$1007,MATCH($C2,'תוצרים לפרויקטים'!$G$8:$G$1007,0),MATCH($B2,'תוצרים לפרויקטים'!$T$7:$AC$7,0)+1))</f>
        <v>0</v>
      </c>
      <c r="F2" s="88" t="str">
        <f>IF($D2="","",IFERROR(IF(INDEX('ניהול משאבים'!$D$8:$D$300,MATCH($D2,'ניהול משאבים'!$C$8:$C$300,0))="","",INDEX('ניהול משאבים'!$D$8:$D$300,MATCH($D2,'ניהול משאבים'!$C$8:$C$300,0))),""))</f>
        <v/>
      </c>
      <c r="G2" s="88" t="str">
        <f>IF($D2="","",IFERROR(IF(INDEX('ניהול משאבים'!$E$8:$E$300,MATCH($D2,'ניהול משאבים'!$C$8:$C$300,0))="","",INDEX('ניהול משאבים'!$E$8:$E$300,MATCH($D2,'ניהול משאבים'!$C$8:$C$300,0))),""))</f>
        <v/>
      </c>
      <c r="H2" s="88" t="str">
        <f>IF($C2="","",INDEX('תוצרים לפרויקטים'!$H:$H,MATCH($C2,'תוצרים לפרויקטים'!$G:$G,0)))</f>
        <v/>
      </c>
      <c r="I2" s="88" t="str">
        <f>IF($C2="","",INDEX('תוצרים לפרויקטים'!$E:$E,MATCH($C2,'תוצרים לפרויקטים'!$G:$G,0)))</f>
        <v/>
      </c>
      <c r="J2" s="88" t="str">
        <f>IF($A2="","",IF(INDEX('תוצרים לפרויקטים'!$R$8:$R$1007,MATCH($C2,'תוצרים לפרויקטים'!$G$8:$G$1007,0))="","ללא סטטוס",INDEX('תוצרים לפרויקטים'!$R$8:$R$1007,MATCH($C2,'תוצרים לפרויקטים'!$G$8:$G$1007,0))))</f>
        <v>ללא סטטוס</v>
      </c>
      <c r="K2" s="141" t="str">
        <f>IF($A2="","",IF(INDEX('תוצרים לפרויקטים'!$P$8:$P$1007,MATCH($C2,'תוצרים לפרויקטים'!$G$8:$G$1007,0))="","",INDEX('תוצרים לפרויקטים'!$P$8:$P$1007,MATCH($C2,'תוצרים לפרויקטים'!$G$8:$G$1007,0))))</f>
        <v/>
      </c>
      <c r="L2" s="141" t="str">
        <f>IF($A2="","",IF(INDEX('תוצרים לפרויקטים'!$Q$8:$Q$1007,MATCH($C2,'תוצרים לפרויקטים'!$G$8:$G$1007,0))="","",INDEX('תוצרים לפרויקטים'!$Q$8:$Q$1007,MATCH($C2,'תוצרים לפרויקטים'!$G$8:$G$1007,0))))</f>
        <v/>
      </c>
    </row>
    <row r="3" spans="1:12">
      <c r="A3" s="87" t="str">
        <f>IF($A2="#",1,IF(MAX(שיוך_משאב)&lt;ROWS(A$2:$A3),"",ROWS(A$2:$A3)))</f>
        <v/>
      </c>
      <c r="B3" s="88" t="str">
        <f t="array" ref="B3">IF($A3="","",INDEX('תוצרים לפרויקטים'!$AJ$7:$AN$7,,MIN(IF(שיוך_משאב=$A3,COLUMN($A:$E)))))</f>
        <v/>
      </c>
      <c r="C3" s="88" t="str">
        <f t="array" ref="C3">IF($A3="","",INDEX('תוצרים לפרויקטים'!$G$8:$G$1007,MIN(IF(שיוך_משאב=A3,שורות))))</f>
        <v/>
      </c>
      <c r="D3" s="88" t="str">
        <f>IF($A3="","",INDEX('תוצרים לפרויקטים'!$T$8:$AC$1007,MATCH($C3,'תוצרים לפרויקטים'!$G$8:$G$1007,0),MATCH($B3,'תוצרים לפרויקטים'!$T$7:$AC$7,0)))</f>
        <v/>
      </c>
      <c r="E3" s="88" t="str">
        <f>IF($A3="","",INDEX('תוצרים לפרויקטים'!$T$8:$AC$1007,MATCH($C3,'תוצרים לפרויקטים'!$G$8:$G$1007,0),MATCH($B3,'תוצרים לפרויקטים'!$T$7:$AC$7,0)+1))</f>
        <v/>
      </c>
      <c r="F3" s="88" t="str">
        <f>IF($D3="","",IFERROR(IF(INDEX('ניהול משאבים'!$D$8:$D$300,MATCH($D3,'ניהול משאבים'!$C$8:$C$300,0))="","",INDEX('ניהול משאבים'!$D$8:$D$300,MATCH($D3,'ניהול משאבים'!$C$8:$C$300,0))),""))</f>
        <v/>
      </c>
      <c r="G3" s="88" t="str">
        <f>IF($D3="","",IFERROR(IF(INDEX('ניהול משאבים'!$E$8:$E$300,MATCH($D3,'ניהול משאבים'!$C$8:$C$300,0))="","",INDEX('ניהול משאבים'!$E$8:$E$300,MATCH($D3,'ניהול משאבים'!$C$8:$C$300,0))),""))</f>
        <v/>
      </c>
      <c r="H3" s="88" t="str">
        <f>IF($C3="","",INDEX('תוצרים לפרויקטים'!$H:$H,MATCH($C3,'תוצרים לפרויקטים'!$G:$G,0)))</f>
        <v/>
      </c>
      <c r="I3" s="88" t="str">
        <f>IF($C3="","",INDEX('תוצרים לפרויקטים'!$E:$E,MATCH($C3,'תוצרים לפרויקטים'!$G:$G,0)))</f>
        <v/>
      </c>
      <c r="J3" s="88" t="str">
        <f>IF($A3="","",IF(INDEX('תוצרים לפרויקטים'!$R$8:$R$1007,MATCH($C3,'תוצרים לפרויקטים'!$G$8:$G$1007,0))="","ללא סטטוס",INDEX('תוצרים לפרויקטים'!$R$8:$R$1007,MATCH($C3,'תוצרים לפרויקטים'!$G$8:$G$1007,0))))</f>
        <v/>
      </c>
      <c r="K3" s="141" t="str">
        <f>IF($A3="","",IF(INDEX('תוצרים לפרויקטים'!$P$8:$P$1007,MATCH($C3,'תוצרים לפרויקטים'!$G$8:$G$1007,0))="","",INDEX('תוצרים לפרויקטים'!$P$8:$P$1007,MATCH($C3,'תוצרים לפרויקטים'!$G$8:$G$1007,0))))</f>
        <v/>
      </c>
      <c r="L3" s="141" t="str">
        <f>IF($A3="","",IF(INDEX('תוצרים לפרויקטים'!$Q$8:$Q$1007,MATCH($C3,'תוצרים לפרויקטים'!$G$8:$G$1007,0))="","",INDEX('תוצרים לפרויקטים'!$Q$8:$Q$1007,MATCH($C3,'תוצרים לפרויקטים'!$G$8:$G$1007,0))))</f>
        <v/>
      </c>
    </row>
    <row r="4" spans="1:12">
      <c r="A4" s="87" t="str">
        <f>IF($A3="#",1,IF(MAX(שיוך_משאב)&lt;ROWS(A$2:$A4),"",ROWS(A$2:$A4)))</f>
        <v/>
      </c>
      <c r="B4" s="88" t="str">
        <f t="array" ref="B4">IF($A4="","",INDEX('תוצרים לפרויקטים'!$AJ$7:$AN$7,,MIN(IF(שיוך_משאב=$A4,COLUMN($A:$E)))))</f>
        <v/>
      </c>
      <c r="C4" s="88" t="str">
        <f t="array" ref="C4">IF($A4="","",INDEX('תוצרים לפרויקטים'!$G$8:$G$1007,MIN(IF(שיוך_משאב=A4,שורות))))</f>
        <v/>
      </c>
      <c r="D4" s="88" t="str">
        <f>IF($A4="","",INDEX('תוצרים לפרויקטים'!$T$8:$AC$1007,MATCH($C4,'תוצרים לפרויקטים'!$G$8:$G$1007,0),MATCH($B4,'תוצרים לפרויקטים'!$T$7:$AC$7,0)))</f>
        <v/>
      </c>
      <c r="E4" s="88" t="str">
        <f>IF($A4="","",INDEX('תוצרים לפרויקטים'!$T$8:$AC$1007,MATCH($C4,'תוצרים לפרויקטים'!$G$8:$G$1007,0),MATCH($B4,'תוצרים לפרויקטים'!$T$7:$AC$7,0)+1))</f>
        <v/>
      </c>
      <c r="F4" s="88" t="str">
        <f>IF($D4="","",IFERROR(IF(INDEX('ניהול משאבים'!$D$8:$D$300,MATCH($D4,'ניהול משאבים'!$C$8:$C$300,0))="","",INDEX('ניהול משאבים'!$D$8:$D$300,MATCH($D4,'ניהול משאבים'!$C$8:$C$300,0))),""))</f>
        <v/>
      </c>
      <c r="G4" s="88" t="str">
        <f>IF($D4="","",IFERROR(IF(INDEX('ניהול משאבים'!$E$8:$E$300,MATCH($D4,'ניהול משאבים'!$C$8:$C$300,0))="","",INDEX('ניהול משאבים'!$E$8:$E$300,MATCH($D4,'ניהול משאבים'!$C$8:$C$300,0))),""))</f>
        <v/>
      </c>
      <c r="H4" s="88" t="str">
        <f>IF($C4="","",INDEX('תוצרים לפרויקטים'!$H:$H,MATCH($C4,'תוצרים לפרויקטים'!$G:$G,0)))</f>
        <v/>
      </c>
      <c r="I4" s="88" t="str">
        <f>IF($C4="","",INDEX('תוצרים לפרויקטים'!$E:$E,MATCH($C4,'תוצרים לפרויקטים'!$G:$G,0)))</f>
        <v/>
      </c>
      <c r="J4" s="88" t="str">
        <f>IF($A4="","",IF(INDEX('תוצרים לפרויקטים'!$R$8:$R$1007,MATCH($C4,'תוצרים לפרויקטים'!$G$8:$G$1007,0))="","ללא סטטוס",INDEX('תוצרים לפרויקטים'!$R$8:$R$1007,MATCH($C4,'תוצרים לפרויקטים'!$G$8:$G$1007,0))))</f>
        <v/>
      </c>
      <c r="K4" s="141" t="str">
        <f>IF($A4="","",IF(INDEX('תוצרים לפרויקטים'!$P$8:$P$1007,MATCH($C4,'תוצרים לפרויקטים'!$G$8:$G$1007,0))="","",INDEX('תוצרים לפרויקטים'!$P$8:$P$1007,MATCH($C4,'תוצרים לפרויקטים'!$G$8:$G$1007,0))))</f>
        <v/>
      </c>
      <c r="L4" s="141" t="str">
        <f>IF($A4="","",IF(INDEX('תוצרים לפרויקטים'!$Q$8:$Q$1007,MATCH($C4,'תוצרים לפרויקטים'!$G$8:$G$1007,0))="","",INDEX('תוצרים לפרויקטים'!$Q$8:$Q$1007,MATCH($C4,'תוצרים לפרויקטים'!$G$8:$G$1007,0))))</f>
        <v/>
      </c>
    </row>
    <row r="5" spans="1:12">
      <c r="A5" s="87" t="str">
        <f>IF($A4="#",1,IF(MAX(שיוך_משאב)&lt;ROWS(A$2:$A5),"",ROWS(A$2:$A5)))</f>
        <v/>
      </c>
      <c r="B5" s="88" t="str">
        <f t="array" ref="B5">IF($A5="","",INDEX('תוצרים לפרויקטים'!$AJ$7:$AN$7,,MIN(IF(שיוך_משאב=$A5,COLUMN($A:$E)))))</f>
        <v/>
      </c>
      <c r="C5" s="88" t="str">
        <f t="array" ref="C5">IF($A5="","",INDEX('תוצרים לפרויקטים'!$G$8:$G$1007,MIN(IF(שיוך_משאב=A5,שורות))))</f>
        <v/>
      </c>
      <c r="D5" s="88" t="str">
        <f>IF($A5="","",INDEX('תוצרים לפרויקטים'!$T$8:$AC$1007,MATCH($C5,'תוצרים לפרויקטים'!$G$8:$G$1007,0),MATCH($B5,'תוצרים לפרויקטים'!$T$7:$AC$7,0)))</f>
        <v/>
      </c>
      <c r="E5" s="88" t="str">
        <f>IF($A5="","",INDEX('תוצרים לפרויקטים'!$T$8:$AC$1007,MATCH($C5,'תוצרים לפרויקטים'!$G$8:$G$1007,0),MATCH($B5,'תוצרים לפרויקטים'!$T$7:$AC$7,0)+1))</f>
        <v/>
      </c>
      <c r="F5" s="88" t="str">
        <f>IF($D5="","",IFERROR(IF(INDEX('ניהול משאבים'!$D$8:$D$300,MATCH($D5,'ניהול משאבים'!$C$8:$C$300,0))="","",INDEX('ניהול משאבים'!$D$8:$D$300,MATCH($D5,'ניהול משאבים'!$C$8:$C$300,0))),""))</f>
        <v/>
      </c>
      <c r="G5" s="88" t="str">
        <f>IF($D5="","",IFERROR(IF(INDEX('ניהול משאבים'!$E$8:$E$300,MATCH($D5,'ניהול משאבים'!$C$8:$C$300,0))="","",INDEX('ניהול משאבים'!$E$8:$E$300,MATCH($D5,'ניהול משאבים'!$C$8:$C$300,0))),""))</f>
        <v/>
      </c>
      <c r="H5" s="88" t="str">
        <f>IF($C5="","",INDEX('תוצרים לפרויקטים'!$H:$H,MATCH($C5,'תוצרים לפרויקטים'!$G:$G,0)))</f>
        <v/>
      </c>
      <c r="I5" s="88" t="str">
        <f>IF($C5="","",INDEX('תוצרים לפרויקטים'!$E:$E,MATCH($C5,'תוצרים לפרויקטים'!$G:$G,0)))</f>
        <v/>
      </c>
      <c r="J5" s="88" t="str">
        <f>IF($A5="","",IF(INDEX('תוצרים לפרויקטים'!$R$8:$R$1007,MATCH($C5,'תוצרים לפרויקטים'!$G$8:$G$1007,0))="","ללא סטטוס",INDEX('תוצרים לפרויקטים'!$R$8:$R$1007,MATCH($C5,'תוצרים לפרויקטים'!$G$8:$G$1007,0))))</f>
        <v/>
      </c>
      <c r="K5" s="141" t="str">
        <f>IF($A5="","",IF(INDEX('תוצרים לפרויקטים'!$P$8:$P$1007,MATCH($C5,'תוצרים לפרויקטים'!$G$8:$G$1007,0))="","",INDEX('תוצרים לפרויקטים'!$P$8:$P$1007,MATCH($C5,'תוצרים לפרויקטים'!$G$8:$G$1007,0))))</f>
        <v/>
      </c>
      <c r="L5" s="141" t="str">
        <f>IF($A5="","",IF(INDEX('תוצרים לפרויקטים'!$Q$8:$Q$1007,MATCH($C5,'תוצרים לפרויקטים'!$G$8:$G$1007,0))="","",INDEX('תוצרים לפרויקטים'!$Q$8:$Q$1007,MATCH($C5,'תוצרים לפרויקטים'!$G$8:$G$1007,0))))</f>
        <v/>
      </c>
    </row>
    <row r="6" spans="1:12">
      <c r="A6" s="87" t="str">
        <f>IF($A5="#",1,IF(MAX(שיוך_משאב)&lt;ROWS(A$2:$A6),"",ROWS(A$2:$A6)))</f>
        <v/>
      </c>
      <c r="B6" s="88" t="str">
        <f t="array" ref="B6">IF($A6="","",INDEX('תוצרים לפרויקטים'!$AJ$7:$AN$7,,MIN(IF(שיוך_משאב=$A6,COLUMN($A:$E)))))</f>
        <v/>
      </c>
      <c r="C6" s="88" t="str">
        <f t="array" ref="C6">IF($A6="","",INDEX('תוצרים לפרויקטים'!$G$8:$G$1007,MIN(IF(שיוך_משאב=A6,שורות))))</f>
        <v/>
      </c>
      <c r="D6" s="88" t="str">
        <f>IF($A6="","",INDEX('תוצרים לפרויקטים'!$T$8:$AC$1007,MATCH($C6,'תוצרים לפרויקטים'!$G$8:$G$1007,0),MATCH($B6,'תוצרים לפרויקטים'!$T$7:$AC$7,0)))</f>
        <v/>
      </c>
      <c r="E6" s="88" t="str">
        <f>IF($A6="","",INDEX('תוצרים לפרויקטים'!$T$8:$AC$1007,MATCH($C6,'תוצרים לפרויקטים'!$G$8:$G$1007,0),MATCH($B6,'תוצרים לפרויקטים'!$T$7:$AC$7,0)+1))</f>
        <v/>
      </c>
      <c r="F6" s="88" t="str">
        <f>IF($D6="","",IFERROR(IF(INDEX('ניהול משאבים'!$D$8:$D$300,MATCH($D6,'ניהול משאבים'!$C$8:$C$300,0))="","",INDEX('ניהול משאבים'!$D$8:$D$300,MATCH($D6,'ניהול משאבים'!$C$8:$C$300,0))),""))</f>
        <v/>
      </c>
      <c r="G6" s="88" t="str">
        <f>IF($D6="","",IFERROR(IF(INDEX('ניהול משאבים'!$E$8:$E$300,MATCH($D6,'ניהול משאבים'!$C$8:$C$300,0))="","",INDEX('ניהול משאבים'!$E$8:$E$300,MATCH($D6,'ניהול משאבים'!$C$8:$C$300,0))),""))</f>
        <v/>
      </c>
      <c r="H6" s="88" t="str">
        <f>IF($C6="","",INDEX('תוצרים לפרויקטים'!$H:$H,MATCH($C6,'תוצרים לפרויקטים'!$G:$G,0)))</f>
        <v/>
      </c>
      <c r="I6" s="88" t="str">
        <f>IF($C6="","",INDEX('תוצרים לפרויקטים'!$E:$E,MATCH($C6,'תוצרים לפרויקטים'!$G:$G,0)))</f>
        <v/>
      </c>
      <c r="J6" s="88" t="str">
        <f>IF($A6="","",IF(INDEX('תוצרים לפרויקטים'!$R$8:$R$1007,MATCH($C6,'תוצרים לפרויקטים'!$G$8:$G$1007,0))="","ללא סטטוס",INDEX('תוצרים לפרויקטים'!$R$8:$R$1007,MATCH($C6,'תוצרים לפרויקטים'!$G$8:$G$1007,0))))</f>
        <v/>
      </c>
      <c r="K6" s="141" t="str">
        <f>IF($A6="","",IF(INDEX('תוצרים לפרויקטים'!$P$8:$P$1007,MATCH($C6,'תוצרים לפרויקטים'!$G$8:$G$1007,0))="","",INDEX('תוצרים לפרויקטים'!$P$8:$P$1007,MATCH($C6,'תוצרים לפרויקטים'!$G$8:$G$1007,0))))</f>
        <v/>
      </c>
      <c r="L6" s="141" t="str">
        <f>IF($A6="","",IF(INDEX('תוצרים לפרויקטים'!$Q$8:$Q$1007,MATCH($C6,'תוצרים לפרויקטים'!$G$8:$G$1007,0))="","",INDEX('תוצרים לפרויקטים'!$Q$8:$Q$1007,MATCH($C6,'תוצרים לפרויקטים'!$G$8:$G$1007,0))))</f>
        <v/>
      </c>
    </row>
    <row r="7" spans="1:12">
      <c r="A7" s="87" t="str">
        <f>IF($A6="#",1,IF(MAX(שיוך_משאב)&lt;ROWS(A$2:$A7),"",ROWS(A$2:$A7)))</f>
        <v/>
      </c>
      <c r="B7" s="88" t="str">
        <f t="array" ref="B7">IF($A7="","",INDEX('תוצרים לפרויקטים'!$AJ$7:$AN$7,,MIN(IF(שיוך_משאב=$A7,COLUMN($A:$E)))))</f>
        <v/>
      </c>
      <c r="C7" s="88" t="str">
        <f t="array" ref="C7">IF($A7="","",INDEX('תוצרים לפרויקטים'!$G$8:$G$1007,MIN(IF(שיוך_משאב=A7,שורות))))</f>
        <v/>
      </c>
      <c r="D7" s="88" t="str">
        <f>IF($A7="","",INDEX('תוצרים לפרויקטים'!$T$8:$AC$1007,MATCH($C7,'תוצרים לפרויקטים'!$G$8:$G$1007,0),MATCH($B7,'תוצרים לפרויקטים'!$T$7:$AC$7,0)))</f>
        <v/>
      </c>
      <c r="E7" s="88" t="str">
        <f>IF($A7="","",INDEX('תוצרים לפרויקטים'!$T$8:$AC$1007,MATCH($C7,'תוצרים לפרויקטים'!$G$8:$G$1007,0),MATCH($B7,'תוצרים לפרויקטים'!$T$7:$AC$7,0)+1))</f>
        <v/>
      </c>
      <c r="F7" s="88" t="str">
        <f>IF($D7="","",IFERROR(IF(INDEX('ניהול משאבים'!$D$8:$D$300,MATCH($D7,'ניהול משאבים'!$C$8:$C$300,0))="","",INDEX('ניהול משאבים'!$D$8:$D$300,MATCH($D7,'ניהול משאבים'!$C$8:$C$300,0))),""))</f>
        <v/>
      </c>
      <c r="G7" s="88" t="str">
        <f>IF($D7="","",IFERROR(IF(INDEX('ניהול משאבים'!$E$8:$E$300,MATCH($D7,'ניהול משאבים'!$C$8:$C$300,0))="","",INDEX('ניהול משאבים'!$E$8:$E$300,MATCH($D7,'ניהול משאבים'!$C$8:$C$300,0))),""))</f>
        <v/>
      </c>
      <c r="H7" s="88" t="str">
        <f>IF($C7="","",INDEX('תוצרים לפרויקטים'!$H:$H,MATCH($C7,'תוצרים לפרויקטים'!$G:$G,0)))</f>
        <v/>
      </c>
      <c r="I7" s="88" t="str">
        <f>IF($C7="","",INDEX('תוצרים לפרויקטים'!$E:$E,MATCH($C7,'תוצרים לפרויקטים'!$G:$G,0)))</f>
        <v/>
      </c>
      <c r="J7" s="88" t="str">
        <f>IF($A7="","",IF(INDEX('תוצרים לפרויקטים'!$R$8:$R$1007,MATCH($C7,'תוצרים לפרויקטים'!$G$8:$G$1007,0))="","ללא סטטוס",INDEX('תוצרים לפרויקטים'!$R$8:$R$1007,MATCH($C7,'תוצרים לפרויקטים'!$G$8:$G$1007,0))))</f>
        <v/>
      </c>
      <c r="K7" s="141" t="str">
        <f>IF($A7="","",IF(INDEX('תוצרים לפרויקטים'!$P$8:$P$1007,MATCH($C7,'תוצרים לפרויקטים'!$G$8:$G$1007,0))="","",INDEX('תוצרים לפרויקטים'!$P$8:$P$1007,MATCH($C7,'תוצרים לפרויקטים'!$G$8:$G$1007,0))))</f>
        <v/>
      </c>
      <c r="L7" s="141" t="str">
        <f>IF($A7="","",IF(INDEX('תוצרים לפרויקטים'!$Q$8:$Q$1007,MATCH($C7,'תוצרים לפרויקטים'!$G$8:$G$1007,0))="","",INDEX('תוצרים לפרויקטים'!$Q$8:$Q$1007,MATCH($C7,'תוצרים לפרויקטים'!$G$8:$G$1007,0))))</f>
        <v/>
      </c>
    </row>
    <row r="8" spans="1:12">
      <c r="A8" s="87" t="str">
        <f>IF($A7="#",1,IF(MAX(שיוך_משאב)&lt;ROWS(A$2:$A8),"",ROWS(A$2:$A8)))</f>
        <v/>
      </c>
      <c r="B8" s="88" t="str">
        <f t="array" ref="B8">IF($A8="","",INDEX('תוצרים לפרויקטים'!$AJ$7:$AN$7,,MIN(IF(שיוך_משאב=$A8,COLUMN($A:$E)))))</f>
        <v/>
      </c>
      <c r="C8" s="88" t="str">
        <f t="array" ref="C8">IF($A8="","",INDEX('תוצרים לפרויקטים'!$G$8:$G$1007,MIN(IF(שיוך_משאב=A8,שורות))))</f>
        <v/>
      </c>
      <c r="D8" s="88" t="str">
        <f>IF($A8="","",INDEX('תוצרים לפרויקטים'!$T$8:$AC$1007,MATCH($C8,'תוצרים לפרויקטים'!$G$8:$G$1007,0),MATCH($B8,'תוצרים לפרויקטים'!$T$7:$AC$7,0)))</f>
        <v/>
      </c>
      <c r="E8" s="88" t="str">
        <f>IF($A8="","",INDEX('תוצרים לפרויקטים'!$T$8:$AC$1007,MATCH($C8,'תוצרים לפרויקטים'!$G$8:$G$1007,0),MATCH($B8,'תוצרים לפרויקטים'!$T$7:$AC$7,0)+1))</f>
        <v/>
      </c>
      <c r="F8" s="88" t="str">
        <f>IF($D8="","",IFERROR(IF(INDEX('ניהול משאבים'!$D$8:$D$300,MATCH($D8,'ניהול משאבים'!$C$8:$C$300,0))="","",INDEX('ניהול משאבים'!$D$8:$D$300,MATCH($D8,'ניהול משאבים'!$C$8:$C$300,0))),""))</f>
        <v/>
      </c>
      <c r="G8" s="88" t="str">
        <f>IF($D8="","",IFERROR(IF(INDEX('ניהול משאבים'!$E$8:$E$300,MATCH($D8,'ניהול משאבים'!$C$8:$C$300,0))="","",INDEX('ניהול משאבים'!$E$8:$E$300,MATCH($D8,'ניהול משאבים'!$C$8:$C$300,0))),""))</f>
        <v/>
      </c>
      <c r="H8" s="88" t="str">
        <f>IF($C8="","",INDEX('תוצרים לפרויקטים'!$H:$H,MATCH($C8,'תוצרים לפרויקטים'!$G:$G,0)))</f>
        <v/>
      </c>
      <c r="I8" s="88" t="str">
        <f>IF($C8="","",INDEX('תוצרים לפרויקטים'!$E:$E,MATCH($C8,'תוצרים לפרויקטים'!$G:$G,0)))</f>
        <v/>
      </c>
      <c r="J8" s="88" t="str">
        <f>IF($A8="","",IF(INDEX('תוצרים לפרויקטים'!$R$8:$R$1007,MATCH($C8,'תוצרים לפרויקטים'!$G$8:$G$1007,0))="","ללא סטטוס",INDEX('תוצרים לפרויקטים'!$R$8:$R$1007,MATCH($C8,'תוצרים לפרויקטים'!$G$8:$G$1007,0))))</f>
        <v/>
      </c>
      <c r="K8" s="141" t="str">
        <f>IF($A8="","",IF(INDEX('תוצרים לפרויקטים'!$P$8:$P$1007,MATCH($C8,'תוצרים לפרויקטים'!$G$8:$G$1007,0))="","",INDEX('תוצרים לפרויקטים'!$P$8:$P$1007,MATCH($C8,'תוצרים לפרויקטים'!$G$8:$G$1007,0))))</f>
        <v/>
      </c>
      <c r="L8" s="141" t="str">
        <f>IF($A8="","",IF(INDEX('תוצרים לפרויקטים'!$Q$8:$Q$1007,MATCH($C8,'תוצרים לפרויקטים'!$G$8:$G$1007,0))="","",INDEX('תוצרים לפרויקטים'!$Q$8:$Q$1007,MATCH($C8,'תוצרים לפרויקטים'!$G$8:$G$1007,0))))</f>
        <v/>
      </c>
    </row>
    <row r="9" spans="1:12">
      <c r="A9" s="87" t="str">
        <f>IF($A8="#",1,IF(MAX(שיוך_משאב)&lt;ROWS(A$2:$A9),"",ROWS(A$2:$A9)))</f>
        <v/>
      </c>
      <c r="B9" s="88" t="str">
        <f t="array" ref="B9">IF($A9="","",INDEX('תוצרים לפרויקטים'!$AJ$7:$AN$7,,MIN(IF(שיוך_משאב=$A9,COLUMN($A:$E)))))</f>
        <v/>
      </c>
      <c r="C9" s="88" t="str">
        <f t="array" ref="C9">IF($A9="","",INDEX('תוצרים לפרויקטים'!$G$8:$G$1007,MIN(IF(שיוך_משאב=A9,שורות))))</f>
        <v/>
      </c>
      <c r="D9" s="88" t="str">
        <f>IF($A9="","",INDEX('תוצרים לפרויקטים'!$T$8:$AC$1007,MATCH($C9,'תוצרים לפרויקטים'!$G$8:$G$1007,0),MATCH($B9,'תוצרים לפרויקטים'!$T$7:$AC$7,0)))</f>
        <v/>
      </c>
      <c r="E9" s="88" t="str">
        <f>IF($A9="","",INDEX('תוצרים לפרויקטים'!$T$8:$AC$1007,MATCH($C9,'תוצרים לפרויקטים'!$G$8:$G$1007,0),MATCH($B9,'תוצרים לפרויקטים'!$T$7:$AC$7,0)+1))</f>
        <v/>
      </c>
      <c r="F9" s="88" t="str">
        <f>IF($D9="","",IFERROR(IF(INDEX('ניהול משאבים'!$D$8:$D$300,MATCH($D9,'ניהול משאבים'!$C$8:$C$300,0))="","",INDEX('ניהול משאבים'!$D$8:$D$300,MATCH($D9,'ניהול משאבים'!$C$8:$C$300,0))),""))</f>
        <v/>
      </c>
      <c r="G9" s="88" t="str">
        <f>IF($D9="","",IFERROR(IF(INDEX('ניהול משאבים'!$E$8:$E$300,MATCH($D9,'ניהול משאבים'!$C$8:$C$300,0))="","",INDEX('ניהול משאבים'!$E$8:$E$300,MATCH($D9,'ניהול משאבים'!$C$8:$C$300,0))),""))</f>
        <v/>
      </c>
      <c r="H9" s="88" t="str">
        <f>IF($C9="","",INDEX('תוצרים לפרויקטים'!$H:$H,MATCH($C9,'תוצרים לפרויקטים'!$G:$G,0)))</f>
        <v/>
      </c>
      <c r="I9" s="88" t="str">
        <f>IF($C9="","",INDEX('תוצרים לפרויקטים'!$E:$E,MATCH($C9,'תוצרים לפרויקטים'!$G:$G,0)))</f>
        <v/>
      </c>
      <c r="J9" s="88" t="str">
        <f>IF($A9="","",IF(INDEX('תוצרים לפרויקטים'!$R$8:$R$1007,MATCH($C9,'תוצרים לפרויקטים'!$G$8:$G$1007,0))="","ללא סטטוס",INDEX('תוצרים לפרויקטים'!$R$8:$R$1007,MATCH($C9,'תוצרים לפרויקטים'!$G$8:$G$1007,0))))</f>
        <v/>
      </c>
      <c r="K9" s="141" t="str">
        <f>IF($A9="","",IF(INDEX('תוצרים לפרויקטים'!$P$8:$P$1007,MATCH($C9,'תוצרים לפרויקטים'!$G$8:$G$1007,0))="","",INDEX('תוצרים לפרויקטים'!$P$8:$P$1007,MATCH($C9,'תוצרים לפרויקטים'!$G$8:$G$1007,0))))</f>
        <v/>
      </c>
      <c r="L9" s="141" t="str">
        <f>IF($A9="","",IF(INDEX('תוצרים לפרויקטים'!$Q$8:$Q$1007,MATCH($C9,'תוצרים לפרויקטים'!$G$8:$G$1007,0))="","",INDEX('תוצרים לפרויקטים'!$Q$8:$Q$1007,MATCH($C9,'תוצרים לפרויקטים'!$G$8:$G$1007,0))))</f>
        <v/>
      </c>
    </row>
    <row r="10" spans="1:12">
      <c r="A10" s="87" t="str">
        <f>IF($A9="#",1,IF(MAX(שיוך_משאב)&lt;ROWS(A$2:$A10),"",ROWS(A$2:$A10)))</f>
        <v/>
      </c>
      <c r="B10" s="88" t="str">
        <f t="array" ref="B10">IF($A10="","",INDEX('תוצרים לפרויקטים'!$AJ$7:$AN$7,,MIN(IF(שיוך_משאב=$A10,COLUMN($A:$E)))))</f>
        <v/>
      </c>
      <c r="C10" s="88" t="str">
        <f t="array" ref="C10">IF($A10="","",INDEX('תוצרים לפרויקטים'!$G$8:$G$1007,MIN(IF(שיוך_משאב=A10,שורות))))</f>
        <v/>
      </c>
      <c r="D10" s="88" t="str">
        <f>IF($A10="","",INDEX('תוצרים לפרויקטים'!$T$8:$AC$1007,MATCH($C10,'תוצרים לפרויקטים'!$G$8:$G$1007,0),MATCH($B10,'תוצרים לפרויקטים'!$T$7:$AC$7,0)))</f>
        <v/>
      </c>
      <c r="E10" s="88" t="str">
        <f>IF($A10="","",INDEX('תוצרים לפרויקטים'!$T$8:$AC$1007,MATCH($C10,'תוצרים לפרויקטים'!$G$8:$G$1007,0),MATCH($B10,'תוצרים לפרויקטים'!$T$7:$AC$7,0)+1))</f>
        <v/>
      </c>
      <c r="F10" s="88" t="str">
        <f>IF($D10="","",IFERROR(IF(INDEX('ניהול משאבים'!$D$8:$D$300,MATCH($D10,'ניהול משאבים'!$C$8:$C$300,0))="","",INDEX('ניהול משאבים'!$D$8:$D$300,MATCH($D10,'ניהול משאבים'!$C$8:$C$300,0))),""))</f>
        <v/>
      </c>
      <c r="G10" s="88" t="str">
        <f>IF($D10="","",IFERROR(IF(INDEX('ניהול משאבים'!$E$8:$E$300,MATCH($D10,'ניהול משאבים'!$C$8:$C$300,0))="","",INDEX('ניהול משאבים'!$E$8:$E$300,MATCH($D10,'ניהול משאבים'!$C$8:$C$300,0))),""))</f>
        <v/>
      </c>
      <c r="H10" s="88" t="str">
        <f>IF($C10="","",INDEX('תוצרים לפרויקטים'!$H:$H,MATCH($C10,'תוצרים לפרויקטים'!$G:$G,0)))</f>
        <v/>
      </c>
      <c r="I10" s="88" t="str">
        <f>IF($C10="","",INDEX('תוצרים לפרויקטים'!$E:$E,MATCH($C10,'תוצרים לפרויקטים'!$G:$G,0)))</f>
        <v/>
      </c>
      <c r="J10" s="88" t="str">
        <f>IF($A10="","",IF(INDEX('תוצרים לפרויקטים'!$R$8:$R$1007,MATCH($C10,'תוצרים לפרויקטים'!$G$8:$G$1007,0))="","ללא סטטוס",INDEX('תוצרים לפרויקטים'!$R$8:$R$1007,MATCH($C10,'תוצרים לפרויקטים'!$G$8:$G$1007,0))))</f>
        <v/>
      </c>
      <c r="K10" s="141" t="str">
        <f>IF($A10="","",IF(INDEX('תוצרים לפרויקטים'!$P$8:$P$1007,MATCH($C10,'תוצרים לפרויקטים'!$G$8:$G$1007,0))="","",INDEX('תוצרים לפרויקטים'!$P$8:$P$1007,MATCH($C10,'תוצרים לפרויקטים'!$G$8:$G$1007,0))))</f>
        <v/>
      </c>
      <c r="L10" s="141" t="str">
        <f>IF($A10="","",IF(INDEX('תוצרים לפרויקטים'!$Q$8:$Q$1007,MATCH($C10,'תוצרים לפרויקטים'!$G$8:$G$1007,0))="","",INDEX('תוצרים לפרויקטים'!$Q$8:$Q$1007,MATCH($C10,'תוצרים לפרויקטים'!$G$8:$G$1007,0))))</f>
        <v/>
      </c>
    </row>
    <row r="11" spans="1:12">
      <c r="A11" s="87" t="str">
        <f>IF($A10="#",1,IF(MAX(שיוך_משאב)&lt;ROWS(A$2:$A11),"",ROWS(A$2:$A11)))</f>
        <v/>
      </c>
      <c r="B11" s="88" t="str">
        <f t="array" ref="B11">IF($A11="","",INDEX('תוצרים לפרויקטים'!$AJ$7:$AN$7,,MIN(IF(שיוך_משאב=$A11,COLUMN($A:$E)))))</f>
        <v/>
      </c>
      <c r="C11" s="88" t="str">
        <f t="array" ref="C11">IF($A11="","",INDEX('תוצרים לפרויקטים'!$G$8:$G$1007,MIN(IF(שיוך_משאב=A11,שורות))))</f>
        <v/>
      </c>
      <c r="D11" s="88" t="str">
        <f>IF($A11="","",INDEX('תוצרים לפרויקטים'!$T$8:$AC$1007,MATCH($C11,'תוצרים לפרויקטים'!$G$8:$G$1007,0),MATCH($B11,'תוצרים לפרויקטים'!$T$7:$AC$7,0)))</f>
        <v/>
      </c>
      <c r="E11" s="88" t="str">
        <f>IF($A11="","",INDEX('תוצרים לפרויקטים'!$T$8:$AC$1007,MATCH($C11,'תוצרים לפרויקטים'!$G$8:$G$1007,0),MATCH($B11,'תוצרים לפרויקטים'!$T$7:$AC$7,0)+1))</f>
        <v/>
      </c>
      <c r="F11" s="88" t="str">
        <f>IF($D11="","",IFERROR(IF(INDEX('ניהול משאבים'!$D$8:$D$300,MATCH($D11,'ניהול משאבים'!$C$8:$C$300,0))="","",INDEX('ניהול משאבים'!$D$8:$D$300,MATCH($D11,'ניהול משאבים'!$C$8:$C$300,0))),""))</f>
        <v/>
      </c>
      <c r="G11" s="88" t="str">
        <f>IF($D11="","",IFERROR(IF(INDEX('ניהול משאבים'!$E$8:$E$300,MATCH($D11,'ניהול משאבים'!$C$8:$C$300,0))="","",INDEX('ניהול משאבים'!$E$8:$E$300,MATCH($D11,'ניהול משאבים'!$C$8:$C$300,0))),""))</f>
        <v/>
      </c>
      <c r="H11" s="88" t="str">
        <f>IF($C11="","",INDEX('תוצרים לפרויקטים'!$H:$H,MATCH($C11,'תוצרים לפרויקטים'!$G:$G,0)))</f>
        <v/>
      </c>
      <c r="I11" s="88" t="str">
        <f>IF($C11="","",INDEX('תוצרים לפרויקטים'!$E:$E,MATCH($C11,'תוצרים לפרויקטים'!$G:$G,0)))</f>
        <v/>
      </c>
      <c r="J11" s="88" t="str">
        <f>IF($A11="","",IF(INDEX('תוצרים לפרויקטים'!$R$8:$R$1007,MATCH($C11,'תוצרים לפרויקטים'!$G$8:$G$1007,0))="","ללא סטטוס",INDEX('תוצרים לפרויקטים'!$R$8:$R$1007,MATCH($C11,'תוצרים לפרויקטים'!$G$8:$G$1007,0))))</f>
        <v/>
      </c>
      <c r="K11" s="141" t="str">
        <f>IF($A11="","",IF(INDEX('תוצרים לפרויקטים'!$P$8:$P$1007,MATCH($C11,'תוצרים לפרויקטים'!$G$8:$G$1007,0))="","",INDEX('תוצרים לפרויקטים'!$P$8:$P$1007,MATCH($C11,'תוצרים לפרויקטים'!$G$8:$G$1007,0))))</f>
        <v/>
      </c>
      <c r="L11" s="141" t="str">
        <f>IF($A11="","",IF(INDEX('תוצרים לפרויקטים'!$Q$8:$Q$1007,MATCH($C11,'תוצרים לפרויקטים'!$G$8:$G$1007,0))="","",INDEX('תוצרים לפרויקטים'!$Q$8:$Q$1007,MATCH($C11,'תוצרים לפרויקטים'!$G$8:$G$1007,0))))</f>
        <v/>
      </c>
    </row>
    <row r="12" spans="1:12">
      <c r="A12" s="87" t="str">
        <f>IF($A11="#",1,IF(MAX(שיוך_משאב)&lt;ROWS(A$2:$A12),"",ROWS(A$2:$A12)))</f>
        <v/>
      </c>
      <c r="B12" s="88" t="str">
        <f t="array" ref="B12">IF($A12="","",INDEX('תוצרים לפרויקטים'!$AJ$7:$AN$7,,MIN(IF(שיוך_משאב=$A12,COLUMN($A:$E)))))</f>
        <v/>
      </c>
      <c r="C12" s="88" t="str">
        <f t="array" ref="C12">IF($A12="","",INDEX('תוצרים לפרויקטים'!$G$8:$G$1007,MIN(IF(שיוך_משאב=A12,שורות))))</f>
        <v/>
      </c>
      <c r="D12" s="88" t="str">
        <f>IF($A12="","",INDEX('תוצרים לפרויקטים'!$T$8:$AC$1007,MATCH($C12,'תוצרים לפרויקטים'!$G$8:$G$1007,0),MATCH($B12,'תוצרים לפרויקטים'!$T$7:$AC$7,0)))</f>
        <v/>
      </c>
      <c r="E12" s="88" t="str">
        <f>IF($A12="","",INDEX('תוצרים לפרויקטים'!$T$8:$AC$1007,MATCH($C12,'תוצרים לפרויקטים'!$G$8:$G$1007,0),MATCH($B12,'תוצרים לפרויקטים'!$T$7:$AC$7,0)+1))</f>
        <v/>
      </c>
      <c r="F12" s="88" t="str">
        <f>IF($D12="","",IFERROR(IF(INDEX('ניהול משאבים'!$D$8:$D$300,MATCH($D12,'ניהול משאבים'!$C$8:$C$300,0))="","",INDEX('ניהול משאבים'!$D$8:$D$300,MATCH($D12,'ניהול משאבים'!$C$8:$C$300,0))),""))</f>
        <v/>
      </c>
      <c r="G12" s="88" t="str">
        <f>IF($D12="","",IFERROR(IF(INDEX('ניהול משאבים'!$E$8:$E$300,MATCH($D12,'ניהול משאבים'!$C$8:$C$300,0))="","",INDEX('ניהול משאבים'!$E$8:$E$300,MATCH($D12,'ניהול משאבים'!$C$8:$C$300,0))),""))</f>
        <v/>
      </c>
      <c r="H12" s="88" t="str">
        <f>IF($C12="","",INDEX('תוצרים לפרויקטים'!$H:$H,MATCH($C12,'תוצרים לפרויקטים'!$G:$G,0)))</f>
        <v/>
      </c>
      <c r="I12" s="88" t="str">
        <f>IF($C12="","",INDEX('תוצרים לפרויקטים'!$E:$E,MATCH($C12,'תוצרים לפרויקטים'!$G:$G,0)))</f>
        <v/>
      </c>
      <c r="J12" s="88" t="str">
        <f>IF($A12="","",IF(INDEX('תוצרים לפרויקטים'!$R$8:$R$1007,MATCH($C12,'תוצרים לפרויקטים'!$G$8:$G$1007,0))="","ללא סטטוס",INDEX('תוצרים לפרויקטים'!$R$8:$R$1007,MATCH($C12,'תוצרים לפרויקטים'!$G$8:$G$1007,0))))</f>
        <v/>
      </c>
      <c r="K12" s="141" t="str">
        <f>IF($A12="","",IF(INDEX('תוצרים לפרויקטים'!$P$8:$P$1007,MATCH($C12,'תוצרים לפרויקטים'!$G$8:$G$1007,0))="","",INDEX('תוצרים לפרויקטים'!$P$8:$P$1007,MATCH($C12,'תוצרים לפרויקטים'!$G$8:$G$1007,0))))</f>
        <v/>
      </c>
      <c r="L12" s="141" t="str">
        <f>IF($A12="","",IF(INDEX('תוצרים לפרויקטים'!$Q$8:$Q$1007,MATCH($C12,'תוצרים לפרויקטים'!$G$8:$G$1007,0))="","",INDEX('תוצרים לפרויקטים'!$Q$8:$Q$1007,MATCH($C12,'תוצרים לפרויקטים'!$G$8:$G$1007,0))))</f>
        <v/>
      </c>
    </row>
    <row r="13" spans="1:12">
      <c r="A13" s="87" t="str">
        <f>IF($A12="#",1,IF(MAX(שיוך_משאב)&lt;ROWS(A$2:$A13),"",ROWS(A$2:$A13)))</f>
        <v/>
      </c>
      <c r="B13" s="88" t="str">
        <f t="array" ref="B13">IF($A13="","",INDEX('תוצרים לפרויקטים'!$AJ$7:$AN$7,,MIN(IF(שיוך_משאב=$A13,COLUMN($A:$E)))))</f>
        <v/>
      </c>
      <c r="C13" s="88" t="str">
        <f t="array" ref="C13">IF($A13="","",INDEX('תוצרים לפרויקטים'!$G$8:$G$1007,MIN(IF(שיוך_משאב=A13,שורות))))</f>
        <v/>
      </c>
      <c r="D13" s="88" t="str">
        <f>IF($A13="","",INDEX('תוצרים לפרויקטים'!$T$8:$AC$1007,MATCH($C13,'תוצרים לפרויקטים'!$G$8:$G$1007,0),MATCH($B13,'תוצרים לפרויקטים'!$T$7:$AC$7,0)))</f>
        <v/>
      </c>
      <c r="E13" s="88" t="str">
        <f>IF($A13="","",INDEX('תוצרים לפרויקטים'!$T$8:$AC$1007,MATCH($C13,'תוצרים לפרויקטים'!$G$8:$G$1007,0),MATCH($B13,'תוצרים לפרויקטים'!$T$7:$AC$7,0)+1))</f>
        <v/>
      </c>
      <c r="F13" s="88" t="str">
        <f>IF($D13="","",IFERROR(IF(INDEX('ניהול משאבים'!$D$8:$D$300,MATCH($D13,'ניהול משאבים'!$C$8:$C$300,0))="","",INDEX('ניהול משאבים'!$D$8:$D$300,MATCH($D13,'ניהול משאבים'!$C$8:$C$300,0))),""))</f>
        <v/>
      </c>
      <c r="G13" s="88" t="str">
        <f>IF($D13="","",IFERROR(IF(INDEX('ניהול משאבים'!$E$8:$E$300,MATCH($D13,'ניהול משאבים'!$C$8:$C$300,0))="","",INDEX('ניהול משאבים'!$E$8:$E$300,MATCH($D13,'ניהול משאבים'!$C$8:$C$300,0))),""))</f>
        <v/>
      </c>
      <c r="H13" s="88" t="str">
        <f>IF($C13="","",INDEX('תוצרים לפרויקטים'!$H:$H,MATCH($C13,'תוצרים לפרויקטים'!$G:$G,0)))</f>
        <v/>
      </c>
      <c r="I13" s="88" t="str">
        <f>IF($C13="","",INDEX('תוצרים לפרויקטים'!$E:$E,MATCH($C13,'תוצרים לפרויקטים'!$G:$G,0)))</f>
        <v/>
      </c>
      <c r="J13" s="88" t="str">
        <f>IF($A13="","",IF(INDEX('תוצרים לפרויקטים'!$R$8:$R$1007,MATCH($C13,'תוצרים לפרויקטים'!$G$8:$G$1007,0))="","ללא סטטוס",INDEX('תוצרים לפרויקטים'!$R$8:$R$1007,MATCH($C13,'תוצרים לפרויקטים'!$G$8:$G$1007,0))))</f>
        <v/>
      </c>
      <c r="K13" s="141" t="str">
        <f>IF($A13="","",IF(INDEX('תוצרים לפרויקטים'!$P$8:$P$1007,MATCH($C13,'תוצרים לפרויקטים'!$G$8:$G$1007,0))="","",INDEX('תוצרים לפרויקטים'!$P$8:$P$1007,MATCH($C13,'תוצרים לפרויקטים'!$G$8:$G$1007,0))))</f>
        <v/>
      </c>
      <c r="L13" s="141" t="str">
        <f>IF($A13="","",IF(INDEX('תוצרים לפרויקטים'!$Q$8:$Q$1007,MATCH($C13,'תוצרים לפרויקטים'!$G$8:$G$1007,0))="","",INDEX('תוצרים לפרויקטים'!$Q$8:$Q$1007,MATCH($C13,'תוצרים לפרויקטים'!$G$8:$G$1007,0))))</f>
        <v/>
      </c>
    </row>
    <row r="14" spans="1:12">
      <c r="A14" s="87" t="str">
        <f>IF($A13="#",1,IF(MAX(שיוך_משאב)&lt;ROWS(A$2:$A14),"",ROWS(A$2:$A14)))</f>
        <v/>
      </c>
      <c r="B14" s="88" t="str">
        <f t="array" ref="B14">IF($A14="","",INDEX('תוצרים לפרויקטים'!$AJ$7:$AN$7,,MIN(IF(שיוך_משאב=$A14,COLUMN($A:$E)))))</f>
        <v/>
      </c>
      <c r="C14" s="88" t="str">
        <f t="array" ref="C14">IF($A14="","",INDEX('תוצרים לפרויקטים'!$G$8:$G$1007,MIN(IF(שיוך_משאב=A14,שורות))))</f>
        <v/>
      </c>
      <c r="D14" s="88" t="str">
        <f>IF($A14="","",INDEX('תוצרים לפרויקטים'!$T$8:$AC$1007,MATCH($C14,'תוצרים לפרויקטים'!$G$8:$G$1007,0),MATCH($B14,'תוצרים לפרויקטים'!$T$7:$AC$7,0)))</f>
        <v/>
      </c>
      <c r="E14" s="88" t="str">
        <f>IF($A14="","",INDEX('תוצרים לפרויקטים'!$T$8:$AC$1007,MATCH($C14,'תוצרים לפרויקטים'!$G$8:$G$1007,0),MATCH($B14,'תוצרים לפרויקטים'!$T$7:$AC$7,0)+1))</f>
        <v/>
      </c>
      <c r="F14" s="88" t="str">
        <f>IF($D14="","",IFERROR(IF(INDEX('ניהול משאבים'!$D$8:$D$300,MATCH($D14,'ניהול משאבים'!$C$8:$C$300,0))="","",INDEX('ניהול משאבים'!$D$8:$D$300,MATCH($D14,'ניהול משאבים'!$C$8:$C$300,0))),""))</f>
        <v/>
      </c>
      <c r="G14" s="88" t="str">
        <f>IF($D14="","",IFERROR(IF(INDEX('ניהול משאבים'!$E$8:$E$300,MATCH($D14,'ניהול משאבים'!$C$8:$C$300,0))="","",INDEX('ניהול משאבים'!$E$8:$E$300,MATCH($D14,'ניהול משאבים'!$C$8:$C$300,0))),""))</f>
        <v/>
      </c>
      <c r="H14" s="88" t="str">
        <f>IF($C14="","",INDEX('תוצרים לפרויקטים'!$H:$H,MATCH($C14,'תוצרים לפרויקטים'!$G:$G,0)))</f>
        <v/>
      </c>
      <c r="I14" s="88" t="str">
        <f>IF($C14="","",INDEX('תוצרים לפרויקטים'!$E:$E,MATCH($C14,'תוצרים לפרויקטים'!$G:$G,0)))</f>
        <v/>
      </c>
      <c r="J14" s="88" t="str">
        <f>IF($A14="","",IF(INDEX('תוצרים לפרויקטים'!$R$8:$R$1007,MATCH($C14,'תוצרים לפרויקטים'!$G$8:$G$1007,0))="","ללא סטטוס",INDEX('תוצרים לפרויקטים'!$R$8:$R$1007,MATCH($C14,'תוצרים לפרויקטים'!$G$8:$G$1007,0))))</f>
        <v/>
      </c>
      <c r="K14" s="141" t="str">
        <f>IF($A14="","",IF(INDEX('תוצרים לפרויקטים'!$P$8:$P$1007,MATCH($C14,'תוצרים לפרויקטים'!$G$8:$G$1007,0))="","",INDEX('תוצרים לפרויקטים'!$P$8:$P$1007,MATCH($C14,'תוצרים לפרויקטים'!$G$8:$G$1007,0))))</f>
        <v/>
      </c>
      <c r="L14" s="141" t="str">
        <f>IF($A14="","",IF(INDEX('תוצרים לפרויקטים'!$Q$8:$Q$1007,MATCH($C14,'תוצרים לפרויקטים'!$G$8:$G$1007,0))="","",INDEX('תוצרים לפרויקטים'!$Q$8:$Q$1007,MATCH($C14,'תוצרים לפרויקטים'!$G$8:$G$1007,0))))</f>
        <v/>
      </c>
    </row>
    <row r="15" spans="1:12">
      <c r="A15" s="87" t="str">
        <f>IF($A14="#",1,IF(MAX(שיוך_משאב)&lt;ROWS(A$2:$A15),"",ROWS(A$2:$A15)))</f>
        <v/>
      </c>
      <c r="B15" s="88" t="str">
        <f t="array" ref="B15">IF($A15="","",INDEX('תוצרים לפרויקטים'!$AJ$7:$AN$7,,MIN(IF(שיוך_משאב=$A15,COLUMN($A:$E)))))</f>
        <v/>
      </c>
      <c r="C15" s="88" t="str">
        <f t="array" ref="C15">IF($A15="","",INDEX('תוצרים לפרויקטים'!$G$8:$G$1007,MIN(IF(שיוך_משאב=A15,שורות))))</f>
        <v/>
      </c>
      <c r="D15" s="88" t="str">
        <f>IF($A15="","",INDEX('תוצרים לפרויקטים'!$T$8:$AC$1007,MATCH($C15,'תוצרים לפרויקטים'!$G$8:$G$1007,0),MATCH($B15,'תוצרים לפרויקטים'!$T$7:$AC$7,0)))</f>
        <v/>
      </c>
      <c r="E15" s="88" t="str">
        <f>IF($A15="","",INDEX('תוצרים לפרויקטים'!$T$8:$AC$1007,MATCH($C15,'תוצרים לפרויקטים'!$G$8:$G$1007,0),MATCH($B15,'תוצרים לפרויקטים'!$T$7:$AC$7,0)+1))</f>
        <v/>
      </c>
      <c r="F15" s="88" t="str">
        <f>IF($D15="","",IFERROR(IF(INDEX('ניהול משאבים'!$D$8:$D$300,MATCH($D15,'ניהול משאבים'!$C$8:$C$300,0))="","",INDEX('ניהול משאבים'!$D$8:$D$300,MATCH($D15,'ניהול משאבים'!$C$8:$C$300,0))),""))</f>
        <v/>
      </c>
      <c r="G15" s="88" t="str">
        <f>IF($D15="","",IFERROR(IF(INDEX('ניהול משאבים'!$E$8:$E$300,MATCH($D15,'ניהול משאבים'!$C$8:$C$300,0))="","",INDEX('ניהול משאבים'!$E$8:$E$300,MATCH($D15,'ניהול משאבים'!$C$8:$C$300,0))),""))</f>
        <v/>
      </c>
      <c r="H15" s="88" t="str">
        <f>IF($C15="","",INDEX('תוצרים לפרויקטים'!$H:$H,MATCH($C15,'תוצרים לפרויקטים'!$G:$G,0)))</f>
        <v/>
      </c>
      <c r="I15" s="88" t="str">
        <f>IF($C15="","",INDEX('תוצרים לפרויקטים'!$E:$E,MATCH($C15,'תוצרים לפרויקטים'!$G:$G,0)))</f>
        <v/>
      </c>
      <c r="J15" s="88" t="str">
        <f>IF($A15="","",IF(INDEX('תוצרים לפרויקטים'!$R$8:$R$1007,MATCH($C15,'תוצרים לפרויקטים'!$G$8:$G$1007,0))="","ללא סטטוס",INDEX('תוצרים לפרויקטים'!$R$8:$R$1007,MATCH($C15,'תוצרים לפרויקטים'!$G$8:$G$1007,0))))</f>
        <v/>
      </c>
      <c r="K15" s="141" t="str">
        <f>IF($A15="","",IF(INDEX('תוצרים לפרויקטים'!$P$8:$P$1007,MATCH($C15,'תוצרים לפרויקטים'!$G$8:$G$1007,0))="","",INDEX('תוצרים לפרויקטים'!$P$8:$P$1007,MATCH($C15,'תוצרים לפרויקטים'!$G$8:$G$1007,0))))</f>
        <v/>
      </c>
      <c r="L15" s="141" t="str">
        <f>IF($A15="","",IF(INDEX('תוצרים לפרויקטים'!$Q$8:$Q$1007,MATCH($C15,'תוצרים לפרויקטים'!$G$8:$G$1007,0))="","",INDEX('תוצרים לפרויקטים'!$Q$8:$Q$1007,MATCH($C15,'תוצרים לפרויקטים'!$G$8:$G$1007,0))))</f>
        <v/>
      </c>
    </row>
    <row r="16" spans="1:12">
      <c r="A16" s="87" t="str">
        <f>IF($A15="#",1,IF(MAX(שיוך_משאב)&lt;ROWS(A$2:$A16),"",ROWS(A$2:$A16)))</f>
        <v/>
      </c>
      <c r="B16" s="88" t="str">
        <f t="array" ref="B16">IF($A16="","",INDEX('תוצרים לפרויקטים'!$AJ$7:$AN$7,,MIN(IF(שיוך_משאב=$A16,COLUMN($A:$E)))))</f>
        <v/>
      </c>
      <c r="C16" s="88" t="str">
        <f t="array" ref="C16">IF($A16="","",INDEX('תוצרים לפרויקטים'!$G$8:$G$1007,MIN(IF(שיוך_משאב=A16,שורות))))</f>
        <v/>
      </c>
      <c r="D16" s="88" t="str">
        <f>IF($A16="","",INDEX('תוצרים לפרויקטים'!$T$8:$AC$1007,MATCH($C16,'תוצרים לפרויקטים'!$G$8:$G$1007,0),MATCH($B16,'תוצרים לפרויקטים'!$T$7:$AC$7,0)))</f>
        <v/>
      </c>
      <c r="E16" s="88" t="str">
        <f>IF($A16="","",INDEX('תוצרים לפרויקטים'!$T$8:$AC$1007,MATCH($C16,'תוצרים לפרויקטים'!$G$8:$G$1007,0),MATCH($B16,'תוצרים לפרויקטים'!$T$7:$AC$7,0)+1))</f>
        <v/>
      </c>
      <c r="F16" s="88" t="str">
        <f>IF($D16="","",IFERROR(IF(INDEX('ניהול משאבים'!$D$8:$D$300,MATCH($D16,'ניהול משאבים'!$C$8:$C$300,0))="","",INDEX('ניהול משאבים'!$D$8:$D$300,MATCH($D16,'ניהול משאבים'!$C$8:$C$300,0))),""))</f>
        <v/>
      </c>
      <c r="G16" s="88" t="str">
        <f>IF($D16="","",IFERROR(IF(INDEX('ניהול משאבים'!$E$8:$E$300,MATCH($D16,'ניהול משאבים'!$C$8:$C$300,0))="","",INDEX('ניהול משאבים'!$E$8:$E$300,MATCH($D16,'ניהול משאבים'!$C$8:$C$300,0))),""))</f>
        <v/>
      </c>
      <c r="H16" s="88" t="str">
        <f>IF($C16="","",INDEX('תוצרים לפרויקטים'!$H:$H,MATCH($C16,'תוצרים לפרויקטים'!$G:$G,0)))</f>
        <v/>
      </c>
      <c r="I16" s="88" t="str">
        <f>IF($C16="","",INDEX('תוצרים לפרויקטים'!$E:$E,MATCH($C16,'תוצרים לפרויקטים'!$G:$G,0)))</f>
        <v/>
      </c>
      <c r="J16" s="88" t="str">
        <f>IF($A16="","",IF(INDEX('תוצרים לפרויקטים'!$R$8:$R$1007,MATCH($C16,'תוצרים לפרויקטים'!$G$8:$G$1007,0))="","ללא סטטוס",INDEX('תוצרים לפרויקטים'!$R$8:$R$1007,MATCH($C16,'תוצרים לפרויקטים'!$G$8:$G$1007,0))))</f>
        <v/>
      </c>
      <c r="K16" s="141" t="str">
        <f>IF($A16="","",IF(INDEX('תוצרים לפרויקטים'!$P$8:$P$1007,MATCH($C16,'תוצרים לפרויקטים'!$G$8:$G$1007,0))="","",INDEX('תוצרים לפרויקטים'!$P$8:$P$1007,MATCH($C16,'תוצרים לפרויקטים'!$G$8:$G$1007,0))))</f>
        <v/>
      </c>
      <c r="L16" s="141" t="str">
        <f>IF($A16="","",IF(INDEX('תוצרים לפרויקטים'!$Q$8:$Q$1007,MATCH($C16,'תוצרים לפרויקטים'!$G$8:$G$1007,0))="","",INDEX('תוצרים לפרויקטים'!$Q$8:$Q$1007,MATCH($C16,'תוצרים לפרויקטים'!$G$8:$G$1007,0))))</f>
        <v/>
      </c>
    </row>
    <row r="17" spans="1:12">
      <c r="A17" s="87" t="str">
        <f>IF($A16="#",1,IF(MAX(שיוך_משאב)&lt;ROWS(A$2:$A17),"",ROWS(A$2:$A17)))</f>
        <v/>
      </c>
      <c r="B17" s="88" t="str">
        <f t="array" ref="B17">IF($A17="","",INDEX('תוצרים לפרויקטים'!$AJ$7:$AN$7,,MIN(IF(שיוך_משאב=$A17,COLUMN($A:$E)))))</f>
        <v/>
      </c>
      <c r="C17" s="88" t="str">
        <f t="array" ref="C17">IF($A17="","",INDEX('תוצרים לפרויקטים'!$G$8:$G$1007,MIN(IF(שיוך_משאב=A17,שורות))))</f>
        <v/>
      </c>
      <c r="D17" s="88" t="str">
        <f>IF($A17="","",INDEX('תוצרים לפרויקטים'!$T$8:$AC$1007,MATCH($C17,'תוצרים לפרויקטים'!$G$8:$G$1007,0),MATCH($B17,'תוצרים לפרויקטים'!$T$7:$AC$7,0)))</f>
        <v/>
      </c>
      <c r="E17" s="88" t="str">
        <f>IF($A17="","",INDEX('תוצרים לפרויקטים'!$T$8:$AC$1007,MATCH($C17,'תוצרים לפרויקטים'!$G$8:$G$1007,0),MATCH($B17,'תוצרים לפרויקטים'!$T$7:$AC$7,0)+1))</f>
        <v/>
      </c>
      <c r="F17" s="88" t="str">
        <f>IF($D17="","",IFERROR(IF(INDEX('ניהול משאבים'!$D$8:$D$300,MATCH($D17,'ניהול משאבים'!$C$8:$C$300,0))="","",INDEX('ניהול משאבים'!$D$8:$D$300,MATCH($D17,'ניהול משאבים'!$C$8:$C$300,0))),""))</f>
        <v/>
      </c>
      <c r="G17" s="88" t="str">
        <f>IF($D17="","",IFERROR(IF(INDEX('ניהול משאבים'!$E$8:$E$300,MATCH($D17,'ניהול משאבים'!$C$8:$C$300,0))="","",INDEX('ניהול משאבים'!$E$8:$E$300,MATCH($D17,'ניהול משאבים'!$C$8:$C$300,0))),""))</f>
        <v/>
      </c>
      <c r="H17" s="88" t="str">
        <f>IF($C17="","",INDEX('תוצרים לפרויקטים'!$H:$H,MATCH($C17,'תוצרים לפרויקטים'!$G:$G,0)))</f>
        <v/>
      </c>
      <c r="I17" s="88" t="str">
        <f>IF($C17="","",INDEX('תוצרים לפרויקטים'!$E:$E,MATCH($C17,'תוצרים לפרויקטים'!$G:$G,0)))</f>
        <v/>
      </c>
      <c r="J17" s="88" t="str">
        <f>IF($A17="","",IF(INDEX('תוצרים לפרויקטים'!$R$8:$R$1007,MATCH($C17,'תוצרים לפרויקטים'!$G$8:$G$1007,0))="","ללא סטטוס",INDEX('תוצרים לפרויקטים'!$R$8:$R$1007,MATCH($C17,'תוצרים לפרויקטים'!$G$8:$G$1007,0))))</f>
        <v/>
      </c>
      <c r="K17" s="141" t="str">
        <f>IF($A17="","",IF(INDEX('תוצרים לפרויקטים'!$P$8:$P$1007,MATCH($C17,'תוצרים לפרויקטים'!$G$8:$G$1007,0))="","",INDEX('תוצרים לפרויקטים'!$P$8:$P$1007,MATCH($C17,'תוצרים לפרויקטים'!$G$8:$G$1007,0))))</f>
        <v/>
      </c>
      <c r="L17" s="141" t="str">
        <f>IF($A17="","",IF(INDEX('תוצרים לפרויקטים'!$Q$8:$Q$1007,MATCH($C17,'תוצרים לפרויקטים'!$G$8:$G$1007,0))="","",INDEX('תוצרים לפרויקטים'!$Q$8:$Q$1007,MATCH($C17,'תוצרים לפרויקטים'!$G$8:$G$1007,0))))</f>
        <v/>
      </c>
    </row>
    <row r="18" spans="1:12">
      <c r="A18" s="87" t="str">
        <f>IF($A17="#",1,IF(MAX(שיוך_משאב)&lt;ROWS(A$2:$A18),"",ROWS(A$2:$A18)))</f>
        <v/>
      </c>
      <c r="B18" s="88" t="str">
        <f t="array" ref="B18">IF($A18="","",INDEX('תוצרים לפרויקטים'!$AJ$7:$AN$7,,MIN(IF(שיוך_משאב=$A18,COLUMN($A:$E)))))</f>
        <v/>
      </c>
      <c r="C18" s="88" t="str">
        <f t="array" ref="C18">IF($A18="","",INDEX('תוצרים לפרויקטים'!$G$8:$G$1007,MIN(IF(שיוך_משאב=A18,שורות))))</f>
        <v/>
      </c>
      <c r="D18" s="88" t="str">
        <f>IF($A18="","",INDEX('תוצרים לפרויקטים'!$T$8:$AC$1007,MATCH($C18,'תוצרים לפרויקטים'!$G$8:$G$1007,0),MATCH($B18,'תוצרים לפרויקטים'!$T$7:$AC$7,0)))</f>
        <v/>
      </c>
      <c r="E18" s="88" t="str">
        <f>IF($A18="","",INDEX('תוצרים לפרויקטים'!$T$8:$AC$1007,MATCH($C18,'תוצרים לפרויקטים'!$G$8:$G$1007,0),MATCH($B18,'תוצרים לפרויקטים'!$T$7:$AC$7,0)+1))</f>
        <v/>
      </c>
      <c r="F18" s="88" t="str">
        <f>IF($D18="","",IFERROR(IF(INDEX('ניהול משאבים'!$D$8:$D$300,MATCH($D18,'ניהול משאבים'!$C$8:$C$300,0))="","",INDEX('ניהול משאבים'!$D$8:$D$300,MATCH($D18,'ניהול משאבים'!$C$8:$C$300,0))),""))</f>
        <v/>
      </c>
      <c r="G18" s="88" t="str">
        <f>IF($D18="","",IFERROR(IF(INDEX('ניהול משאבים'!$E$8:$E$300,MATCH($D18,'ניהול משאבים'!$C$8:$C$300,0))="","",INDEX('ניהול משאבים'!$E$8:$E$300,MATCH($D18,'ניהול משאבים'!$C$8:$C$300,0))),""))</f>
        <v/>
      </c>
      <c r="H18" s="88" t="str">
        <f>IF($C18="","",INDEX('תוצרים לפרויקטים'!$H:$H,MATCH($C18,'תוצרים לפרויקטים'!$G:$G,0)))</f>
        <v/>
      </c>
      <c r="I18" s="88" t="str">
        <f>IF($C18="","",INDEX('תוצרים לפרויקטים'!$E:$E,MATCH($C18,'תוצרים לפרויקטים'!$G:$G,0)))</f>
        <v/>
      </c>
      <c r="J18" s="88" t="str">
        <f>IF($A18="","",IF(INDEX('תוצרים לפרויקטים'!$R$8:$R$1007,MATCH($C18,'תוצרים לפרויקטים'!$G$8:$G$1007,0))="","ללא סטטוס",INDEX('תוצרים לפרויקטים'!$R$8:$R$1007,MATCH($C18,'תוצרים לפרויקטים'!$G$8:$G$1007,0))))</f>
        <v/>
      </c>
      <c r="K18" s="141" t="str">
        <f>IF($A18="","",IF(INDEX('תוצרים לפרויקטים'!$P$8:$P$1007,MATCH($C18,'תוצרים לפרויקטים'!$G$8:$G$1007,0))="","",INDEX('תוצרים לפרויקטים'!$P$8:$P$1007,MATCH($C18,'תוצרים לפרויקטים'!$G$8:$G$1007,0))))</f>
        <v/>
      </c>
      <c r="L18" s="141" t="str">
        <f>IF($A18="","",IF(INDEX('תוצרים לפרויקטים'!$Q$8:$Q$1007,MATCH($C18,'תוצרים לפרויקטים'!$G$8:$G$1007,0))="","",INDEX('תוצרים לפרויקטים'!$Q$8:$Q$1007,MATCH($C18,'תוצרים לפרויקטים'!$G$8:$G$1007,0))))</f>
        <v/>
      </c>
    </row>
    <row r="19" spans="1:12">
      <c r="A19" s="87" t="str">
        <f>IF($A18="#",1,IF(MAX(שיוך_משאב)&lt;ROWS(A$2:$A19),"",ROWS(A$2:$A19)))</f>
        <v/>
      </c>
      <c r="B19" s="88" t="str">
        <f t="array" ref="B19">IF($A19="","",INDEX('תוצרים לפרויקטים'!$AJ$7:$AN$7,,MIN(IF(שיוך_משאב=$A19,COLUMN($A:$E)))))</f>
        <v/>
      </c>
      <c r="C19" s="88" t="str">
        <f t="array" ref="C19">IF($A19="","",INDEX('תוצרים לפרויקטים'!$G$8:$G$1007,MIN(IF(שיוך_משאב=A19,שורות))))</f>
        <v/>
      </c>
      <c r="D19" s="88" t="str">
        <f>IF($A19="","",INDEX('תוצרים לפרויקטים'!$T$8:$AC$1007,MATCH($C19,'תוצרים לפרויקטים'!$G$8:$G$1007,0),MATCH($B19,'תוצרים לפרויקטים'!$T$7:$AC$7,0)))</f>
        <v/>
      </c>
      <c r="E19" s="88" t="str">
        <f>IF($A19="","",INDEX('תוצרים לפרויקטים'!$T$8:$AC$1007,MATCH($C19,'תוצרים לפרויקטים'!$G$8:$G$1007,0),MATCH($B19,'תוצרים לפרויקטים'!$T$7:$AC$7,0)+1))</f>
        <v/>
      </c>
      <c r="F19" s="88" t="str">
        <f>IF($D19="","",IFERROR(IF(INDEX('ניהול משאבים'!$D$8:$D$300,MATCH($D19,'ניהול משאבים'!$C$8:$C$300,0))="","",INDEX('ניהול משאבים'!$D$8:$D$300,MATCH($D19,'ניהול משאבים'!$C$8:$C$300,0))),""))</f>
        <v/>
      </c>
      <c r="G19" s="88" t="str">
        <f>IF($D19="","",IFERROR(IF(INDEX('ניהול משאבים'!$E$8:$E$300,MATCH($D19,'ניהול משאבים'!$C$8:$C$300,0))="","",INDEX('ניהול משאבים'!$E$8:$E$300,MATCH($D19,'ניהול משאבים'!$C$8:$C$300,0))),""))</f>
        <v/>
      </c>
      <c r="H19" s="88" t="str">
        <f>IF($C19="","",INDEX('תוצרים לפרויקטים'!$H:$H,MATCH($C19,'תוצרים לפרויקטים'!$G:$G,0)))</f>
        <v/>
      </c>
      <c r="I19" s="88" t="str">
        <f>IF($C19="","",INDEX('תוצרים לפרויקטים'!$E:$E,MATCH($C19,'תוצרים לפרויקטים'!$G:$G,0)))</f>
        <v/>
      </c>
      <c r="J19" s="88" t="str">
        <f>IF($A19="","",IF(INDEX('תוצרים לפרויקטים'!$R$8:$R$1007,MATCH($C19,'תוצרים לפרויקטים'!$G$8:$G$1007,0))="","ללא סטטוס",INDEX('תוצרים לפרויקטים'!$R$8:$R$1007,MATCH($C19,'תוצרים לפרויקטים'!$G$8:$G$1007,0))))</f>
        <v/>
      </c>
      <c r="K19" s="141" t="str">
        <f>IF($A19="","",IF(INDEX('תוצרים לפרויקטים'!$P$8:$P$1007,MATCH($C19,'תוצרים לפרויקטים'!$G$8:$G$1007,0))="","",INDEX('תוצרים לפרויקטים'!$P$8:$P$1007,MATCH($C19,'תוצרים לפרויקטים'!$G$8:$G$1007,0))))</f>
        <v/>
      </c>
      <c r="L19" s="141" t="str">
        <f>IF($A19="","",IF(INDEX('תוצרים לפרויקטים'!$Q$8:$Q$1007,MATCH($C19,'תוצרים לפרויקטים'!$G$8:$G$1007,0))="","",INDEX('תוצרים לפרויקטים'!$Q$8:$Q$1007,MATCH($C19,'תוצרים לפרויקטים'!$G$8:$G$1007,0))))</f>
        <v/>
      </c>
    </row>
    <row r="20" spans="1:12">
      <c r="A20" s="87" t="str">
        <f>IF($A19="#",1,IF(MAX(שיוך_משאב)&lt;ROWS(A$2:$A20),"",ROWS(A$2:$A20)))</f>
        <v/>
      </c>
      <c r="B20" s="88" t="str">
        <f t="array" ref="B20">IF($A20="","",INDEX('תוצרים לפרויקטים'!$AJ$7:$AN$7,,MIN(IF(שיוך_משאב=$A20,COLUMN($A:$E)))))</f>
        <v/>
      </c>
      <c r="C20" s="88" t="str">
        <f t="array" ref="C20">IF($A20="","",INDEX('תוצרים לפרויקטים'!$G$8:$G$1007,MIN(IF(שיוך_משאב=A20,שורות))))</f>
        <v/>
      </c>
      <c r="D20" s="88" t="str">
        <f>IF($A20="","",INDEX('תוצרים לפרויקטים'!$T$8:$AC$1007,MATCH($C20,'תוצרים לפרויקטים'!$G$8:$G$1007,0),MATCH($B20,'תוצרים לפרויקטים'!$T$7:$AC$7,0)))</f>
        <v/>
      </c>
      <c r="E20" s="88" t="str">
        <f>IF($A20="","",INDEX('תוצרים לפרויקטים'!$T$8:$AC$1007,MATCH($C20,'תוצרים לפרויקטים'!$G$8:$G$1007,0),MATCH($B20,'תוצרים לפרויקטים'!$T$7:$AC$7,0)+1))</f>
        <v/>
      </c>
      <c r="F20" s="88" t="str">
        <f>IF($D20="","",IFERROR(IF(INDEX('ניהול משאבים'!$D$8:$D$300,MATCH($D20,'ניהול משאבים'!$C$8:$C$300,0))="","",INDEX('ניהול משאבים'!$D$8:$D$300,MATCH($D20,'ניהול משאבים'!$C$8:$C$300,0))),""))</f>
        <v/>
      </c>
      <c r="G20" s="88" t="str">
        <f>IF($D20="","",IFERROR(IF(INDEX('ניהול משאבים'!$E$8:$E$300,MATCH($D20,'ניהול משאבים'!$C$8:$C$300,0))="","",INDEX('ניהול משאבים'!$E$8:$E$300,MATCH($D20,'ניהול משאבים'!$C$8:$C$300,0))),""))</f>
        <v/>
      </c>
      <c r="H20" s="88" t="str">
        <f>IF($C20="","",INDEX('תוצרים לפרויקטים'!$H:$H,MATCH($C20,'תוצרים לפרויקטים'!$G:$G,0)))</f>
        <v/>
      </c>
      <c r="I20" s="88" t="str">
        <f>IF($C20="","",INDEX('תוצרים לפרויקטים'!$E:$E,MATCH($C20,'תוצרים לפרויקטים'!$G:$G,0)))</f>
        <v/>
      </c>
      <c r="J20" s="88" t="str">
        <f>IF($A20="","",IF(INDEX('תוצרים לפרויקטים'!$R$8:$R$1007,MATCH($C20,'תוצרים לפרויקטים'!$G$8:$G$1007,0))="","ללא סטטוס",INDEX('תוצרים לפרויקטים'!$R$8:$R$1007,MATCH($C20,'תוצרים לפרויקטים'!$G$8:$G$1007,0))))</f>
        <v/>
      </c>
      <c r="K20" s="141" t="str">
        <f>IF($A20="","",IF(INDEX('תוצרים לפרויקטים'!$P$8:$P$1007,MATCH($C20,'תוצרים לפרויקטים'!$G$8:$G$1007,0))="","",INDEX('תוצרים לפרויקטים'!$P$8:$P$1007,MATCH($C20,'תוצרים לפרויקטים'!$G$8:$G$1007,0))))</f>
        <v/>
      </c>
      <c r="L20" s="141" t="str">
        <f>IF($A20="","",IF(INDEX('תוצרים לפרויקטים'!$Q$8:$Q$1007,MATCH($C20,'תוצרים לפרויקטים'!$G$8:$G$1007,0))="","",INDEX('תוצרים לפרויקטים'!$Q$8:$Q$1007,MATCH($C20,'תוצרים לפרויקטים'!$G$8:$G$1007,0))))</f>
        <v/>
      </c>
    </row>
    <row r="21" spans="1:12">
      <c r="A21" s="87" t="str">
        <f>IF($A20="#",1,IF(MAX(שיוך_משאב)&lt;ROWS(A$2:$A21),"",ROWS(A$2:$A21)))</f>
        <v/>
      </c>
      <c r="B21" s="88" t="str">
        <f t="array" ref="B21">IF($A21="","",INDEX('תוצרים לפרויקטים'!$AJ$7:$AN$7,,MIN(IF(שיוך_משאב=$A21,COLUMN($A:$E)))))</f>
        <v/>
      </c>
      <c r="C21" s="88" t="str">
        <f t="array" ref="C21">IF($A21="","",INDEX('תוצרים לפרויקטים'!$G$8:$G$1007,MIN(IF(שיוך_משאב=A21,שורות))))</f>
        <v/>
      </c>
      <c r="D21" s="88" t="str">
        <f>IF($A21="","",INDEX('תוצרים לפרויקטים'!$T$8:$AC$1007,MATCH($C21,'תוצרים לפרויקטים'!$G$8:$G$1007,0),MATCH($B21,'תוצרים לפרויקטים'!$T$7:$AC$7,0)))</f>
        <v/>
      </c>
      <c r="E21" s="88" t="str">
        <f>IF($A21="","",INDEX('תוצרים לפרויקטים'!$T$8:$AC$1007,MATCH($C21,'תוצרים לפרויקטים'!$G$8:$G$1007,0),MATCH($B21,'תוצרים לפרויקטים'!$T$7:$AC$7,0)+1))</f>
        <v/>
      </c>
      <c r="F21" s="88" t="str">
        <f>IF($D21="","",IFERROR(IF(INDEX('ניהול משאבים'!$D$8:$D$300,MATCH($D21,'ניהול משאבים'!$C$8:$C$300,0))="","",INDEX('ניהול משאבים'!$D$8:$D$300,MATCH($D21,'ניהול משאבים'!$C$8:$C$300,0))),""))</f>
        <v/>
      </c>
      <c r="G21" s="88" t="str">
        <f>IF($D21="","",IFERROR(IF(INDEX('ניהול משאבים'!$E$8:$E$300,MATCH($D21,'ניהול משאבים'!$C$8:$C$300,0))="","",INDEX('ניהול משאבים'!$E$8:$E$300,MATCH($D21,'ניהול משאבים'!$C$8:$C$300,0))),""))</f>
        <v/>
      </c>
      <c r="H21" s="88" t="str">
        <f>IF($C21="","",INDEX('תוצרים לפרויקטים'!$H:$H,MATCH($C21,'תוצרים לפרויקטים'!$G:$G,0)))</f>
        <v/>
      </c>
      <c r="I21" s="88" t="str">
        <f>IF($C21="","",INDEX('תוצרים לפרויקטים'!$E:$E,MATCH($C21,'תוצרים לפרויקטים'!$G:$G,0)))</f>
        <v/>
      </c>
      <c r="J21" s="88" t="str">
        <f>IF($A21="","",IF(INDEX('תוצרים לפרויקטים'!$R$8:$R$1007,MATCH($C21,'תוצרים לפרויקטים'!$G$8:$G$1007,0))="","ללא סטטוס",INDEX('תוצרים לפרויקטים'!$R$8:$R$1007,MATCH($C21,'תוצרים לפרויקטים'!$G$8:$G$1007,0))))</f>
        <v/>
      </c>
      <c r="K21" s="141" t="str">
        <f>IF($A21="","",IF(INDEX('תוצרים לפרויקטים'!$P$8:$P$1007,MATCH($C21,'תוצרים לפרויקטים'!$G$8:$G$1007,0))="","",INDEX('תוצרים לפרויקטים'!$P$8:$P$1007,MATCH($C21,'תוצרים לפרויקטים'!$G$8:$G$1007,0))))</f>
        <v/>
      </c>
      <c r="L21" s="141" t="str">
        <f>IF($A21="","",IF(INDEX('תוצרים לפרויקטים'!$Q$8:$Q$1007,MATCH($C21,'תוצרים לפרויקטים'!$G$8:$G$1007,0))="","",INDEX('תוצרים לפרויקטים'!$Q$8:$Q$1007,MATCH($C21,'תוצרים לפרויקטים'!$G$8:$G$1007,0))))</f>
        <v/>
      </c>
    </row>
    <row r="22" spans="1:12">
      <c r="A22" s="87" t="str">
        <f>IF($A21="#",1,IF(MAX(שיוך_משאב)&lt;ROWS(A$2:$A22),"",ROWS(A$2:$A22)))</f>
        <v/>
      </c>
      <c r="B22" s="88" t="str">
        <f t="array" ref="B22">IF($A22="","",INDEX('תוצרים לפרויקטים'!$AJ$7:$AN$7,,MIN(IF(שיוך_משאב=$A22,COLUMN($A:$E)))))</f>
        <v/>
      </c>
      <c r="C22" s="88" t="str">
        <f t="array" ref="C22">IF($A22="","",INDEX('תוצרים לפרויקטים'!$G$8:$G$1007,MIN(IF(שיוך_משאב=A22,שורות))))</f>
        <v/>
      </c>
      <c r="D22" s="88" t="str">
        <f>IF($A22="","",INDEX('תוצרים לפרויקטים'!$T$8:$AC$1007,MATCH($C22,'תוצרים לפרויקטים'!$G$8:$G$1007,0),MATCH($B22,'תוצרים לפרויקטים'!$T$7:$AC$7,0)))</f>
        <v/>
      </c>
      <c r="E22" s="88" t="str">
        <f>IF($A22="","",INDEX('תוצרים לפרויקטים'!$T$8:$AC$1007,MATCH($C22,'תוצרים לפרויקטים'!$G$8:$G$1007,0),MATCH($B22,'תוצרים לפרויקטים'!$T$7:$AC$7,0)+1))</f>
        <v/>
      </c>
      <c r="F22" s="88" t="str">
        <f>IF($D22="","",IFERROR(IF(INDEX('ניהול משאבים'!$D$8:$D$300,MATCH($D22,'ניהול משאבים'!$C$8:$C$300,0))="","",INDEX('ניהול משאבים'!$D$8:$D$300,MATCH($D22,'ניהול משאבים'!$C$8:$C$300,0))),""))</f>
        <v/>
      </c>
      <c r="G22" s="88" t="str">
        <f>IF($D22="","",IFERROR(IF(INDEX('ניהול משאבים'!$E$8:$E$300,MATCH($D22,'ניהול משאבים'!$C$8:$C$300,0))="","",INDEX('ניהול משאבים'!$E$8:$E$300,MATCH($D22,'ניהול משאבים'!$C$8:$C$300,0))),""))</f>
        <v/>
      </c>
      <c r="H22" s="88" t="str">
        <f>IF($C22="","",INDEX('תוצרים לפרויקטים'!$H:$H,MATCH($C22,'תוצרים לפרויקטים'!$G:$G,0)))</f>
        <v/>
      </c>
      <c r="I22" s="88" t="str">
        <f>IF($C22="","",INDEX('תוצרים לפרויקטים'!$E:$E,MATCH($C22,'תוצרים לפרויקטים'!$G:$G,0)))</f>
        <v/>
      </c>
      <c r="J22" s="88" t="str">
        <f>IF($A22="","",IF(INDEX('תוצרים לפרויקטים'!$R$8:$R$1007,MATCH($C22,'תוצרים לפרויקטים'!$G$8:$G$1007,0))="","ללא סטטוס",INDEX('תוצרים לפרויקטים'!$R$8:$R$1007,MATCH($C22,'תוצרים לפרויקטים'!$G$8:$G$1007,0))))</f>
        <v/>
      </c>
      <c r="K22" s="141" t="str">
        <f>IF($A22="","",IF(INDEX('תוצרים לפרויקטים'!$P$8:$P$1007,MATCH($C22,'תוצרים לפרויקטים'!$G$8:$G$1007,0))="","",INDEX('תוצרים לפרויקטים'!$P$8:$P$1007,MATCH($C22,'תוצרים לפרויקטים'!$G$8:$G$1007,0))))</f>
        <v/>
      </c>
      <c r="L22" s="141" t="str">
        <f>IF($A22="","",IF(INDEX('תוצרים לפרויקטים'!$Q$8:$Q$1007,MATCH($C22,'תוצרים לפרויקטים'!$G$8:$G$1007,0))="","",INDEX('תוצרים לפרויקטים'!$Q$8:$Q$1007,MATCH($C22,'תוצרים לפרויקטים'!$G$8:$G$1007,0))))</f>
        <v/>
      </c>
    </row>
    <row r="23" spans="1:12">
      <c r="A23" s="87" t="str">
        <f>IF($A22="#",1,IF(MAX(שיוך_משאב)&lt;ROWS(A$2:$A23),"",ROWS(A$2:$A23)))</f>
        <v/>
      </c>
      <c r="B23" s="88" t="str">
        <f t="array" ref="B23">IF($A23="","",INDEX('תוצרים לפרויקטים'!$AJ$7:$AN$7,,MIN(IF(שיוך_משאב=$A23,COLUMN($A:$E)))))</f>
        <v/>
      </c>
      <c r="C23" s="88" t="str">
        <f t="array" ref="C23">IF($A23="","",INDEX('תוצרים לפרויקטים'!$G$8:$G$1007,MIN(IF(שיוך_משאב=A23,שורות))))</f>
        <v/>
      </c>
      <c r="D23" s="88" t="str">
        <f>IF($A23="","",INDEX('תוצרים לפרויקטים'!$T$8:$AC$1007,MATCH($C23,'תוצרים לפרויקטים'!$G$8:$G$1007,0),MATCH($B23,'תוצרים לפרויקטים'!$T$7:$AC$7,0)))</f>
        <v/>
      </c>
      <c r="E23" s="88" t="str">
        <f>IF($A23="","",INDEX('תוצרים לפרויקטים'!$T$8:$AC$1007,MATCH($C23,'תוצרים לפרויקטים'!$G$8:$G$1007,0),MATCH($B23,'תוצרים לפרויקטים'!$T$7:$AC$7,0)+1))</f>
        <v/>
      </c>
      <c r="F23" s="88" t="str">
        <f>IF($D23="","",IFERROR(IF(INDEX('ניהול משאבים'!$D$8:$D$300,MATCH($D23,'ניהול משאבים'!$C$8:$C$300,0))="","",INDEX('ניהול משאבים'!$D$8:$D$300,MATCH($D23,'ניהול משאבים'!$C$8:$C$300,0))),""))</f>
        <v/>
      </c>
      <c r="G23" s="88" t="str">
        <f>IF($D23="","",IFERROR(IF(INDEX('ניהול משאבים'!$E$8:$E$300,MATCH($D23,'ניהול משאבים'!$C$8:$C$300,0))="","",INDEX('ניהול משאבים'!$E$8:$E$300,MATCH($D23,'ניהול משאבים'!$C$8:$C$300,0))),""))</f>
        <v/>
      </c>
      <c r="H23" s="88" t="str">
        <f>IF($C23="","",INDEX('תוצרים לפרויקטים'!$H:$H,MATCH($C23,'תוצרים לפרויקטים'!$G:$G,0)))</f>
        <v/>
      </c>
      <c r="I23" s="88" t="str">
        <f>IF($C23="","",INDEX('תוצרים לפרויקטים'!$E:$E,MATCH($C23,'תוצרים לפרויקטים'!$G:$G,0)))</f>
        <v/>
      </c>
      <c r="J23" s="88" t="str">
        <f>IF($A23="","",IF(INDEX('תוצרים לפרויקטים'!$R$8:$R$1007,MATCH($C23,'תוצרים לפרויקטים'!$G$8:$G$1007,0))="","ללא סטטוס",INDEX('תוצרים לפרויקטים'!$R$8:$R$1007,MATCH($C23,'תוצרים לפרויקטים'!$G$8:$G$1007,0))))</f>
        <v/>
      </c>
      <c r="K23" s="141" t="str">
        <f>IF($A23="","",IF(INDEX('תוצרים לפרויקטים'!$P$8:$P$1007,MATCH($C23,'תוצרים לפרויקטים'!$G$8:$G$1007,0))="","",INDEX('תוצרים לפרויקטים'!$P$8:$P$1007,MATCH($C23,'תוצרים לפרויקטים'!$G$8:$G$1007,0))))</f>
        <v/>
      </c>
      <c r="L23" s="141" t="str">
        <f>IF($A23="","",IF(INDEX('תוצרים לפרויקטים'!$Q$8:$Q$1007,MATCH($C23,'תוצרים לפרויקטים'!$G$8:$G$1007,0))="","",INDEX('תוצרים לפרויקטים'!$Q$8:$Q$1007,MATCH($C23,'תוצרים לפרויקטים'!$G$8:$G$1007,0))))</f>
        <v/>
      </c>
    </row>
    <row r="24" spans="1:12">
      <c r="A24" s="87" t="str">
        <f>IF($A23="#",1,IF(MAX(שיוך_משאב)&lt;ROWS(A$2:$A24),"",ROWS(A$2:$A24)))</f>
        <v/>
      </c>
      <c r="B24" s="88" t="str">
        <f t="array" ref="B24">IF($A24="","",INDEX('תוצרים לפרויקטים'!$AJ$7:$AN$7,,MIN(IF(שיוך_משאב=$A24,COLUMN($A:$E)))))</f>
        <v/>
      </c>
      <c r="C24" s="88" t="str">
        <f t="array" ref="C24">IF($A24="","",INDEX('תוצרים לפרויקטים'!$G$8:$G$1007,MIN(IF(שיוך_משאב=A24,שורות))))</f>
        <v/>
      </c>
      <c r="D24" s="88" t="str">
        <f>IF($A24="","",INDEX('תוצרים לפרויקטים'!$T$8:$AC$1007,MATCH($C24,'תוצרים לפרויקטים'!$G$8:$G$1007,0),MATCH($B24,'תוצרים לפרויקטים'!$T$7:$AC$7,0)))</f>
        <v/>
      </c>
      <c r="E24" s="88" t="str">
        <f>IF($A24="","",INDEX('תוצרים לפרויקטים'!$T$8:$AC$1007,MATCH($C24,'תוצרים לפרויקטים'!$G$8:$G$1007,0),MATCH($B24,'תוצרים לפרויקטים'!$T$7:$AC$7,0)+1))</f>
        <v/>
      </c>
      <c r="F24" s="88" t="str">
        <f>IF($D24="","",IFERROR(IF(INDEX('ניהול משאבים'!$D$8:$D$300,MATCH($D24,'ניהול משאבים'!$C$8:$C$300,0))="","",INDEX('ניהול משאבים'!$D$8:$D$300,MATCH($D24,'ניהול משאבים'!$C$8:$C$300,0))),""))</f>
        <v/>
      </c>
      <c r="G24" s="88" t="str">
        <f>IF($D24="","",IFERROR(IF(INDEX('ניהול משאבים'!$E$8:$E$300,MATCH($D24,'ניהול משאבים'!$C$8:$C$300,0))="","",INDEX('ניהול משאבים'!$E$8:$E$300,MATCH($D24,'ניהול משאבים'!$C$8:$C$300,0))),""))</f>
        <v/>
      </c>
      <c r="H24" s="88" t="str">
        <f>IF($C24="","",INDEX('תוצרים לפרויקטים'!$H:$H,MATCH($C24,'תוצרים לפרויקטים'!$G:$G,0)))</f>
        <v/>
      </c>
      <c r="I24" s="88" t="str">
        <f>IF($C24="","",INDEX('תוצרים לפרויקטים'!$E:$E,MATCH($C24,'תוצרים לפרויקטים'!$G:$G,0)))</f>
        <v/>
      </c>
      <c r="J24" s="88" t="str">
        <f>IF($A24="","",IF(INDEX('תוצרים לפרויקטים'!$R$8:$R$1007,MATCH($C24,'תוצרים לפרויקטים'!$G$8:$G$1007,0))="","ללא סטטוס",INDEX('תוצרים לפרויקטים'!$R$8:$R$1007,MATCH($C24,'תוצרים לפרויקטים'!$G$8:$G$1007,0))))</f>
        <v/>
      </c>
      <c r="K24" s="141" t="str">
        <f>IF($A24="","",IF(INDEX('תוצרים לפרויקטים'!$P$8:$P$1007,MATCH($C24,'תוצרים לפרויקטים'!$G$8:$G$1007,0))="","",INDEX('תוצרים לפרויקטים'!$P$8:$P$1007,MATCH($C24,'תוצרים לפרויקטים'!$G$8:$G$1007,0))))</f>
        <v/>
      </c>
      <c r="L24" s="141" t="str">
        <f>IF($A24="","",IF(INDEX('תוצרים לפרויקטים'!$Q$8:$Q$1007,MATCH($C24,'תוצרים לפרויקטים'!$G$8:$G$1007,0))="","",INDEX('תוצרים לפרויקטים'!$Q$8:$Q$1007,MATCH($C24,'תוצרים לפרויקטים'!$G$8:$G$1007,0))))</f>
        <v/>
      </c>
    </row>
    <row r="25" spans="1:12">
      <c r="A25" s="87" t="str">
        <f>IF($A24="#",1,IF(MAX(שיוך_משאב)&lt;ROWS(A$2:$A25),"",ROWS(A$2:$A25)))</f>
        <v/>
      </c>
      <c r="B25" s="88" t="str">
        <f t="array" ref="B25">IF($A25="","",INDEX('תוצרים לפרויקטים'!$AJ$7:$AN$7,,MIN(IF(שיוך_משאב=$A25,COLUMN($A:$E)))))</f>
        <v/>
      </c>
      <c r="C25" s="88" t="str">
        <f t="array" ref="C25">IF($A25="","",INDEX('תוצרים לפרויקטים'!$G$8:$G$1007,MIN(IF(שיוך_משאב=A25,שורות))))</f>
        <v/>
      </c>
      <c r="D25" s="88" t="str">
        <f>IF($A25="","",INDEX('תוצרים לפרויקטים'!$T$8:$AC$1007,MATCH($C25,'תוצרים לפרויקטים'!$G$8:$G$1007,0),MATCH($B25,'תוצרים לפרויקטים'!$T$7:$AC$7,0)))</f>
        <v/>
      </c>
      <c r="E25" s="88" t="str">
        <f>IF($A25="","",INDEX('תוצרים לפרויקטים'!$T$8:$AC$1007,MATCH($C25,'תוצרים לפרויקטים'!$G$8:$G$1007,0),MATCH($B25,'תוצרים לפרויקטים'!$T$7:$AC$7,0)+1))</f>
        <v/>
      </c>
      <c r="F25" s="88" t="str">
        <f>IF($D25="","",IFERROR(IF(INDEX('ניהול משאבים'!$D$8:$D$300,MATCH($D25,'ניהול משאבים'!$C$8:$C$300,0))="","",INDEX('ניהול משאבים'!$D$8:$D$300,MATCH($D25,'ניהול משאבים'!$C$8:$C$300,0))),""))</f>
        <v/>
      </c>
      <c r="G25" s="88" t="str">
        <f>IF($D25="","",IFERROR(IF(INDEX('ניהול משאבים'!$E$8:$E$300,MATCH($D25,'ניהול משאבים'!$C$8:$C$300,0))="","",INDEX('ניהול משאבים'!$E$8:$E$300,MATCH($D25,'ניהול משאבים'!$C$8:$C$300,0))),""))</f>
        <v/>
      </c>
      <c r="H25" s="88" t="str">
        <f>IF($C25="","",INDEX('תוצרים לפרויקטים'!$H:$H,MATCH($C25,'תוצרים לפרויקטים'!$G:$G,0)))</f>
        <v/>
      </c>
      <c r="I25" s="88" t="str">
        <f>IF($C25="","",INDEX('תוצרים לפרויקטים'!$E:$E,MATCH($C25,'תוצרים לפרויקטים'!$G:$G,0)))</f>
        <v/>
      </c>
      <c r="J25" s="88" t="str">
        <f>IF($A25="","",IF(INDEX('תוצרים לפרויקטים'!$R$8:$R$1007,MATCH($C25,'תוצרים לפרויקטים'!$G$8:$G$1007,0))="","ללא סטטוס",INDEX('תוצרים לפרויקטים'!$R$8:$R$1007,MATCH($C25,'תוצרים לפרויקטים'!$G$8:$G$1007,0))))</f>
        <v/>
      </c>
      <c r="K25" s="141" t="str">
        <f>IF($A25="","",IF(INDEX('תוצרים לפרויקטים'!$P$8:$P$1007,MATCH($C25,'תוצרים לפרויקטים'!$G$8:$G$1007,0))="","",INDEX('תוצרים לפרויקטים'!$P$8:$P$1007,MATCH($C25,'תוצרים לפרויקטים'!$G$8:$G$1007,0))))</f>
        <v/>
      </c>
      <c r="L25" s="141" t="str">
        <f>IF($A25="","",IF(INDEX('תוצרים לפרויקטים'!$Q$8:$Q$1007,MATCH($C25,'תוצרים לפרויקטים'!$G$8:$G$1007,0))="","",INDEX('תוצרים לפרויקטים'!$Q$8:$Q$1007,MATCH($C25,'תוצרים לפרויקטים'!$G$8:$G$1007,0))))</f>
        <v/>
      </c>
    </row>
    <row r="26" spans="1:12">
      <c r="A26" s="87" t="str">
        <f>IF($A25="#",1,IF(MAX(שיוך_משאב)&lt;ROWS(A$2:$A26),"",ROWS(A$2:$A26)))</f>
        <v/>
      </c>
      <c r="B26" s="88" t="str">
        <f t="array" ref="B26">IF($A26="","",INDEX('תוצרים לפרויקטים'!$AJ$7:$AN$7,,MIN(IF(שיוך_משאב=$A26,COLUMN($A:$E)))))</f>
        <v/>
      </c>
      <c r="C26" s="88" t="str">
        <f t="array" ref="C26">IF($A26="","",INDEX('תוצרים לפרויקטים'!$G$8:$G$1007,MIN(IF(שיוך_משאב=A26,שורות))))</f>
        <v/>
      </c>
      <c r="D26" s="88" t="str">
        <f>IF($A26="","",INDEX('תוצרים לפרויקטים'!$T$8:$AC$1007,MATCH($C26,'תוצרים לפרויקטים'!$G$8:$G$1007,0),MATCH($B26,'תוצרים לפרויקטים'!$T$7:$AC$7,0)))</f>
        <v/>
      </c>
      <c r="E26" s="88" t="str">
        <f>IF($A26="","",INDEX('תוצרים לפרויקטים'!$T$8:$AC$1007,MATCH($C26,'תוצרים לפרויקטים'!$G$8:$G$1007,0),MATCH($B26,'תוצרים לפרויקטים'!$T$7:$AC$7,0)+1))</f>
        <v/>
      </c>
      <c r="F26" s="88" t="str">
        <f>IF($D26="","",IFERROR(IF(INDEX('ניהול משאבים'!$D$8:$D$300,MATCH($D26,'ניהול משאבים'!$C$8:$C$300,0))="","",INDEX('ניהול משאבים'!$D$8:$D$300,MATCH($D26,'ניהול משאבים'!$C$8:$C$300,0))),""))</f>
        <v/>
      </c>
      <c r="G26" s="88" t="str">
        <f>IF($D26="","",IFERROR(IF(INDEX('ניהול משאבים'!$E$8:$E$300,MATCH($D26,'ניהול משאבים'!$C$8:$C$300,0))="","",INDEX('ניהול משאבים'!$E$8:$E$300,MATCH($D26,'ניהול משאבים'!$C$8:$C$300,0))),""))</f>
        <v/>
      </c>
      <c r="H26" s="88" t="str">
        <f>IF($C26="","",INDEX('תוצרים לפרויקטים'!$H:$H,MATCH($C26,'תוצרים לפרויקטים'!$G:$G,0)))</f>
        <v/>
      </c>
      <c r="I26" s="88" t="str">
        <f>IF($C26="","",INDEX('תוצרים לפרויקטים'!$E:$E,MATCH($C26,'תוצרים לפרויקטים'!$G:$G,0)))</f>
        <v/>
      </c>
      <c r="J26" s="88" t="str">
        <f>IF($A26="","",IF(INDEX('תוצרים לפרויקטים'!$R$8:$R$1007,MATCH($C26,'תוצרים לפרויקטים'!$G$8:$G$1007,0))="","ללא סטטוס",INDEX('תוצרים לפרויקטים'!$R$8:$R$1007,MATCH($C26,'תוצרים לפרויקטים'!$G$8:$G$1007,0))))</f>
        <v/>
      </c>
      <c r="K26" s="141" t="str">
        <f>IF($A26="","",IF(INDEX('תוצרים לפרויקטים'!$P$8:$P$1007,MATCH($C26,'תוצרים לפרויקטים'!$G$8:$G$1007,0))="","",INDEX('תוצרים לפרויקטים'!$P$8:$P$1007,MATCH($C26,'תוצרים לפרויקטים'!$G$8:$G$1007,0))))</f>
        <v/>
      </c>
      <c r="L26" s="141" t="str">
        <f>IF($A26="","",IF(INDEX('תוצרים לפרויקטים'!$Q$8:$Q$1007,MATCH($C26,'תוצרים לפרויקטים'!$G$8:$G$1007,0))="","",INDEX('תוצרים לפרויקטים'!$Q$8:$Q$1007,MATCH($C26,'תוצרים לפרויקטים'!$G$8:$G$1007,0))))</f>
        <v/>
      </c>
    </row>
    <row r="27" spans="1:12">
      <c r="A27" s="87" t="str">
        <f>IF($A26="#",1,IF(MAX(שיוך_משאב)&lt;ROWS(A$2:$A27),"",ROWS(A$2:$A27)))</f>
        <v/>
      </c>
      <c r="B27" s="88" t="str">
        <f t="array" ref="B27">IF($A27="","",INDEX('תוצרים לפרויקטים'!$AJ$7:$AN$7,,MIN(IF(שיוך_משאב=$A27,COLUMN($A:$E)))))</f>
        <v/>
      </c>
      <c r="C27" s="88" t="str">
        <f t="array" ref="C27">IF($A27="","",INDEX('תוצרים לפרויקטים'!$G$8:$G$1007,MIN(IF(שיוך_משאב=A27,שורות))))</f>
        <v/>
      </c>
      <c r="D27" s="88" t="str">
        <f>IF($A27="","",INDEX('תוצרים לפרויקטים'!$T$8:$AC$1007,MATCH($C27,'תוצרים לפרויקטים'!$G$8:$G$1007,0),MATCH($B27,'תוצרים לפרויקטים'!$T$7:$AC$7,0)))</f>
        <v/>
      </c>
      <c r="E27" s="88" t="str">
        <f>IF($A27="","",INDEX('תוצרים לפרויקטים'!$T$8:$AC$1007,MATCH($C27,'תוצרים לפרויקטים'!$G$8:$G$1007,0),MATCH($B27,'תוצרים לפרויקטים'!$T$7:$AC$7,0)+1))</f>
        <v/>
      </c>
      <c r="F27" s="88" t="str">
        <f>IF($D27="","",IFERROR(IF(INDEX('ניהול משאבים'!$D$8:$D$300,MATCH($D27,'ניהול משאבים'!$C$8:$C$300,0))="","",INDEX('ניהול משאבים'!$D$8:$D$300,MATCH($D27,'ניהול משאבים'!$C$8:$C$300,0))),""))</f>
        <v/>
      </c>
      <c r="G27" s="88" t="str">
        <f>IF($D27="","",IFERROR(IF(INDEX('ניהול משאבים'!$E$8:$E$300,MATCH($D27,'ניהול משאבים'!$C$8:$C$300,0))="","",INDEX('ניהול משאבים'!$E$8:$E$300,MATCH($D27,'ניהול משאבים'!$C$8:$C$300,0))),""))</f>
        <v/>
      </c>
      <c r="H27" s="88" t="str">
        <f>IF($C27="","",INDEX('תוצרים לפרויקטים'!$H:$H,MATCH($C27,'תוצרים לפרויקטים'!$G:$G,0)))</f>
        <v/>
      </c>
      <c r="I27" s="88" t="str">
        <f>IF($C27="","",INDEX('תוצרים לפרויקטים'!$E:$E,MATCH($C27,'תוצרים לפרויקטים'!$G:$G,0)))</f>
        <v/>
      </c>
      <c r="J27" s="88" t="str">
        <f>IF($A27="","",IF(INDEX('תוצרים לפרויקטים'!$R$8:$R$1007,MATCH($C27,'תוצרים לפרויקטים'!$G$8:$G$1007,0))="","ללא סטטוס",INDEX('תוצרים לפרויקטים'!$R$8:$R$1007,MATCH($C27,'תוצרים לפרויקטים'!$G$8:$G$1007,0))))</f>
        <v/>
      </c>
      <c r="K27" s="141" t="str">
        <f>IF($A27="","",IF(INDEX('תוצרים לפרויקטים'!$P$8:$P$1007,MATCH($C27,'תוצרים לפרויקטים'!$G$8:$G$1007,0))="","",INDEX('תוצרים לפרויקטים'!$P$8:$P$1007,MATCH($C27,'תוצרים לפרויקטים'!$G$8:$G$1007,0))))</f>
        <v/>
      </c>
      <c r="L27" s="141" t="str">
        <f>IF($A27="","",IF(INDEX('תוצרים לפרויקטים'!$Q$8:$Q$1007,MATCH($C27,'תוצרים לפרויקטים'!$G$8:$G$1007,0))="","",INDEX('תוצרים לפרויקטים'!$Q$8:$Q$1007,MATCH($C27,'תוצרים לפרויקטים'!$G$8:$G$1007,0))))</f>
        <v/>
      </c>
    </row>
    <row r="28" spans="1:12">
      <c r="A28" s="87" t="str">
        <f>IF($A27="#",1,IF(MAX(שיוך_משאב)&lt;ROWS(A$2:$A28),"",ROWS(A$2:$A28)))</f>
        <v/>
      </c>
      <c r="B28" s="88" t="str">
        <f t="array" ref="B28">IF($A28="","",INDEX('תוצרים לפרויקטים'!$AJ$7:$AN$7,,MIN(IF(שיוך_משאב=$A28,COLUMN($A:$E)))))</f>
        <v/>
      </c>
      <c r="C28" s="88" t="str">
        <f t="array" ref="C28">IF($A28="","",INDEX('תוצרים לפרויקטים'!$G$8:$G$1007,MIN(IF(שיוך_משאב=A28,שורות))))</f>
        <v/>
      </c>
      <c r="D28" s="88" t="str">
        <f>IF($A28="","",INDEX('תוצרים לפרויקטים'!$T$8:$AC$1007,MATCH($C28,'תוצרים לפרויקטים'!$G$8:$G$1007,0),MATCH($B28,'תוצרים לפרויקטים'!$T$7:$AC$7,0)))</f>
        <v/>
      </c>
      <c r="E28" s="88" t="str">
        <f>IF($A28="","",INDEX('תוצרים לפרויקטים'!$T$8:$AC$1007,MATCH($C28,'תוצרים לפרויקטים'!$G$8:$G$1007,0),MATCH($B28,'תוצרים לפרויקטים'!$T$7:$AC$7,0)+1))</f>
        <v/>
      </c>
      <c r="F28" s="88" t="str">
        <f>IF($D28="","",IFERROR(IF(INDEX('ניהול משאבים'!$D$8:$D$300,MATCH($D28,'ניהול משאבים'!$C$8:$C$300,0))="","",INDEX('ניהול משאבים'!$D$8:$D$300,MATCH($D28,'ניהול משאבים'!$C$8:$C$300,0))),""))</f>
        <v/>
      </c>
      <c r="G28" s="88" t="str">
        <f>IF($D28="","",IFERROR(IF(INDEX('ניהול משאבים'!$E$8:$E$300,MATCH($D28,'ניהול משאבים'!$C$8:$C$300,0))="","",INDEX('ניהול משאבים'!$E$8:$E$300,MATCH($D28,'ניהול משאבים'!$C$8:$C$300,0))),""))</f>
        <v/>
      </c>
      <c r="H28" s="88" t="str">
        <f>IF($C28="","",INDEX('תוצרים לפרויקטים'!$H:$H,MATCH($C28,'תוצרים לפרויקטים'!$G:$G,0)))</f>
        <v/>
      </c>
      <c r="I28" s="88" t="str">
        <f>IF($C28="","",INDEX('תוצרים לפרויקטים'!$E:$E,MATCH($C28,'תוצרים לפרויקטים'!$G:$G,0)))</f>
        <v/>
      </c>
      <c r="J28" s="88" t="str">
        <f>IF($A28="","",IF(INDEX('תוצרים לפרויקטים'!$R$8:$R$1007,MATCH($C28,'תוצרים לפרויקטים'!$G$8:$G$1007,0))="","ללא סטטוס",INDEX('תוצרים לפרויקטים'!$R$8:$R$1007,MATCH($C28,'תוצרים לפרויקטים'!$G$8:$G$1007,0))))</f>
        <v/>
      </c>
      <c r="K28" s="141" t="str">
        <f>IF($A28="","",IF(INDEX('תוצרים לפרויקטים'!$P$8:$P$1007,MATCH($C28,'תוצרים לפרויקטים'!$G$8:$G$1007,0))="","",INDEX('תוצרים לפרויקטים'!$P$8:$P$1007,MATCH($C28,'תוצרים לפרויקטים'!$G$8:$G$1007,0))))</f>
        <v/>
      </c>
      <c r="L28" s="141" t="str">
        <f>IF($A28="","",IF(INDEX('תוצרים לפרויקטים'!$Q$8:$Q$1007,MATCH($C28,'תוצרים לפרויקטים'!$G$8:$G$1007,0))="","",INDEX('תוצרים לפרויקטים'!$Q$8:$Q$1007,MATCH($C28,'תוצרים לפרויקטים'!$G$8:$G$1007,0))))</f>
        <v/>
      </c>
    </row>
    <row r="29" spans="1:12">
      <c r="A29" s="87" t="str">
        <f>IF($A28="#",1,IF(MAX(שיוך_משאב)&lt;ROWS(A$2:$A29),"",ROWS(A$2:$A29)))</f>
        <v/>
      </c>
      <c r="B29" s="88" t="str">
        <f t="array" ref="B29">IF($A29="","",INDEX('תוצרים לפרויקטים'!$AJ$7:$AN$7,,MIN(IF(שיוך_משאב=$A29,COLUMN($A:$E)))))</f>
        <v/>
      </c>
      <c r="C29" s="88" t="str">
        <f t="array" ref="C29">IF($A29="","",INDEX('תוצרים לפרויקטים'!$G$8:$G$1007,MIN(IF(שיוך_משאב=A29,שורות))))</f>
        <v/>
      </c>
      <c r="D29" s="88" t="str">
        <f>IF($A29="","",INDEX('תוצרים לפרויקטים'!$T$8:$AC$1007,MATCH($C29,'תוצרים לפרויקטים'!$G$8:$G$1007,0),MATCH($B29,'תוצרים לפרויקטים'!$T$7:$AC$7,0)))</f>
        <v/>
      </c>
      <c r="E29" s="88" t="str">
        <f>IF($A29="","",INDEX('תוצרים לפרויקטים'!$T$8:$AC$1007,MATCH($C29,'תוצרים לפרויקטים'!$G$8:$G$1007,0),MATCH($B29,'תוצרים לפרויקטים'!$T$7:$AC$7,0)+1))</f>
        <v/>
      </c>
      <c r="F29" s="88" t="str">
        <f>IF($D29="","",IFERROR(IF(INDEX('ניהול משאבים'!$D$8:$D$300,MATCH($D29,'ניהול משאבים'!$C$8:$C$300,0))="","",INDEX('ניהול משאבים'!$D$8:$D$300,MATCH($D29,'ניהול משאבים'!$C$8:$C$300,0))),""))</f>
        <v/>
      </c>
      <c r="G29" s="88" t="str">
        <f>IF($D29="","",IFERROR(IF(INDEX('ניהול משאבים'!$E$8:$E$300,MATCH($D29,'ניהול משאבים'!$C$8:$C$300,0))="","",INDEX('ניהול משאבים'!$E$8:$E$300,MATCH($D29,'ניהול משאבים'!$C$8:$C$300,0))),""))</f>
        <v/>
      </c>
      <c r="H29" s="88" t="str">
        <f>IF($C29="","",INDEX('תוצרים לפרויקטים'!$H:$H,MATCH($C29,'תוצרים לפרויקטים'!$G:$G,0)))</f>
        <v/>
      </c>
      <c r="I29" s="88" t="str">
        <f>IF($C29="","",INDEX('תוצרים לפרויקטים'!$E:$E,MATCH($C29,'תוצרים לפרויקטים'!$G:$G,0)))</f>
        <v/>
      </c>
      <c r="J29" s="88" t="str">
        <f>IF($A29="","",IF(INDEX('תוצרים לפרויקטים'!$R$8:$R$1007,MATCH($C29,'תוצרים לפרויקטים'!$G$8:$G$1007,0))="","ללא סטטוס",INDEX('תוצרים לפרויקטים'!$R$8:$R$1007,MATCH($C29,'תוצרים לפרויקטים'!$G$8:$G$1007,0))))</f>
        <v/>
      </c>
      <c r="K29" s="141" t="str">
        <f>IF($A29="","",IF(INDEX('תוצרים לפרויקטים'!$P$8:$P$1007,MATCH($C29,'תוצרים לפרויקטים'!$G$8:$G$1007,0))="","",INDEX('תוצרים לפרויקטים'!$P$8:$P$1007,MATCH($C29,'תוצרים לפרויקטים'!$G$8:$G$1007,0))))</f>
        <v/>
      </c>
      <c r="L29" s="141" t="str">
        <f>IF($A29="","",IF(INDEX('תוצרים לפרויקטים'!$Q$8:$Q$1007,MATCH($C29,'תוצרים לפרויקטים'!$G$8:$G$1007,0))="","",INDEX('תוצרים לפרויקטים'!$Q$8:$Q$1007,MATCH($C29,'תוצרים לפרויקטים'!$G$8:$G$1007,0))))</f>
        <v/>
      </c>
    </row>
    <row r="30" spans="1:12">
      <c r="A30" s="87" t="str">
        <f>IF($A29="#",1,IF(MAX(שיוך_משאב)&lt;ROWS(A$2:$A30),"",ROWS(A$2:$A30)))</f>
        <v/>
      </c>
      <c r="B30" s="88" t="str">
        <f t="array" ref="B30">IF($A30="","",INDEX('תוצרים לפרויקטים'!$AJ$7:$AN$7,,MIN(IF(שיוך_משאב=$A30,COLUMN($A:$E)))))</f>
        <v/>
      </c>
      <c r="C30" s="88" t="str">
        <f t="array" ref="C30">IF($A30="","",INDEX('תוצרים לפרויקטים'!$G$8:$G$1007,MIN(IF(שיוך_משאב=A30,שורות))))</f>
        <v/>
      </c>
      <c r="D30" s="88" t="str">
        <f>IF($A30="","",INDEX('תוצרים לפרויקטים'!$T$8:$AC$1007,MATCH($C30,'תוצרים לפרויקטים'!$G$8:$G$1007,0),MATCH($B30,'תוצרים לפרויקטים'!$T$7:$AC$7,0)))</f>
        <v/>
      </c>
      <c r="E30" s="88" t="str">
        <f>IF($A30="","",INDEX('תוצרים לפרויקטים'!$T$8:$AC$1007,MATCH($C30,'תוצרים לפרויקטים'!$G$8:$G$1007,0),MATCH($B30,'תוצרים לפרויקטים'!$T$7:$AC$7,0)+1))</f>
        <v/>
      </c>
      <c r="F30" s="88" t="str">
        <f>IF($D30="","",IFERROR(IF(INDEX('ניהול משאבים'!$D$8:$D$300,MATCH($D30,'ניהול משאבים'!$C$8:$C$300,0))="","",INDEX('ניהול משאבים'!$D$8:$D$300,MATCH($D30,'ניהול משאבים'!$C$8:$C$300,0))),""))</f>
        <v/>
      </c>
      <c r="G30" s="88" t="str">
        <f>IF($D30="","",IFERROR(IF(INDEX('ניהול משאבים'!$E$8:$E$300,MATCH($D30,'ניהול משאבים'!$C$8:$C$300,0))="","",INDEX('ניהול משאבים'!$E$8:$E$300,MATCH($D30,'ניהול משאבים'!$C$8:$C$300,0))),""))</f>
        <v/>
      </c>
      <c r="H30" s="88" t="str">
        <f>IF($C30="","",INDEX('תוצרים לפרויקטים'!$H:$H,MATCH($C30,'תוצרים לפרויקטים'!$G:$G,0)))</f>
        <v/>
      </c>
      <c r="I30" s="88" t="str">
        <f>IF($C30="","",INDEX('תוצרים לפרויקטים'!$E:$E,MATCH($C30,'תוצרים לפרויקטים'!$G:$G,0)))</f>
        <v/>
      </c>
      <c r="J30" s="88" t="str">
        <f>IF($A30="","",IF(INDEX('תוצרים לפרויקטים'!$R$8:$R$1007,MATCH($C30,'תוצרים לפרויקטים'!$G$8:$G$1007,0))="","ללא סטטוס",INDEX('תוצרים לפרויקטים'!$R$8:$R$1007,MATCH($C30,'תוצרים לפרויקטים'!$G$8:$G$1007,0))))</f>
        <v/>
      </c>
      <c r="K30" s="141" t="str">
        <f>IF($A30="","",IF(INDEX('תוצרים לפרויקטים'!$P$8:$P$1007,MATCH($C30,'תוצרים לפרויקטים'!$G$8:$G$1007,0))="","",INDEX('תוצרים לפרויקטים'!$P$8:$P$1007,MATCH($C30,'תוצרים לפרויקטים'!$G$8:$G$1007,0))))</f>
        <v/>
      </c>
      <c r="L30" s="141" t="str">
        <f>IF($A30="","",IF(INDEX('תוצרים לפרויקטים'!$Q$8:$Q$1007,MATCH($C30,'תוצרים לפרויקטים'!$G$8:$G$1007,0))="","",INDEX('תוצרים לפרויקטים'!$Q$8:$Q$1007,MATCH($C30,'תוצרים לפרויקטים'!$G$8:$G$1007,0))))</f>
        <v/>
      </c>
    </row>
    <row r="31" spans="1:12">
      <c r="A31" s="87" t="str">
        <f>IF($A30="#",1,IF(MAX(שיוך_משאב)&lt;ROWS(A$2:$A31),"",ROWS(A$2:$A31)))</f>
        <v/>
      </c>
      <c r="B31" s="88" t="str">
        <f t="array" ref="B31">IF($A31="","",INDEX('תוצרים לפרויקטים'!$AJ$7:$AN$7,,MIN(IF(שיוך_משאב=$A31,COLUMN($A:$E)))))</f>
        <v/>
      </c>
      <c r="C31" s="88" t="str">
        <f t="array" ref="C31">IF($A31="","",INDEX('תוצרים לפרויקטים'!$G$8:$G$1007,MIN(IF(שיוך_משאב=A31,שורות))))</f>
        <v/>
      </c>
      <c r="D31" s="88" t="str">
        <f>IF($A31="","",INDEX('תוצרים לפרויקטים'!$T$8:$AC$1007,MATCH($C31,'תוצרים לפרויקטים'!$G$8:$G$1007,0),MATCH($B31,'תוצרים לפרויקטים'!$T$7:$AC$7,0)))</f>
        <v/>
      </c>
      <c r="E31" s="88" t="str">
        <f>IF($A31="","",INDEX('תוצרים לפרויקטים'!$T$8:$AC$1007,MATCH($C31,'תוצרים לפרויקטים'!$G$8:$G$1007,0),MATCH($B31,'תוצרים לפרויקטים'!$T$7:$AC$7,0)+1))</f>
        <v/>
      </c>
      <c r="F31" s="88" t="str">
        <f>IF($D31="","",IFERROR(IF(INDEX('ניהול משאבים'!$D$8:$D$300,MATCH($D31,'ניהול משאבים'!$C$8:$C$300,0))="","",INDEX('ניהול משאבים'!$D$8:$D$300,MATCH($D31,'ניהול משאבים'!$C$8:$C$300,0))),""))</f>
        <v/>
      </c>
      <c r="G31" s="88" t="str">
        <f>IF($D31="","",IFERROR(IF(INDEX('ניהול משאבים'!$E$8:$E$300,MATCH($D31,'ניהול משאבים'!$C$8:$C$300,0))="","",INDEX('ניהול משאבים'!$E$8:$E$300,MATCH($D31,'ניהול משאבים'!$C$8:$C$300,0))),""))</f>
        <v/>
      </c>
      <c r="H31" s="88" t="str">
        <f>IF($C31="","",INDEX('תוצרים לפרויקטים'!$H:$H,MATCH($C31,'תוצרים לפרויקטים'!$G:$G,0)))</f>
        <v/>
      </c>
      <c r="I31" s="88" t="str">
        <f>IF($C31="","",INDEX('תוצרים לפרויקטים'!$E:$E,MATCH($C31,'תוצרים לפרויקטים'!$G:$G,0)))</f>
        <v/>
      </c>
      <c r="J31" s="88" t="str">
        <f>IF($A31="","",IF(INDEX('תוצרים לפרויקטים'!$R$8:$R$1007,MATCH($C31,'תוצרים לפרויקטים'!$G$8:$G$1007,0))="","ללא סטטוס",INDEX('תוצרים לפרויקטים'!$R$8:$R$1007,MATCH($C31,'תוצרים לפרויקטים'!$G$8:$G$1007,0))))</f>
        <v/>
      </c>
      <c r="K31" s="141" t="str">
        <f>IF($A31="","",IF(INDEX('תוצרים לפרויקטים'!$P$8:$P$1007,MATCH($C31,'תוצרים לפרויקטים'!$G$8:$G$1007,0))="","",INDEX('תוצרים לפרויקטים'!$P$8:$P$1007,MATCH($C31,'תוצרים לפרויקטים'!$G$8:$G$1007,0))))</f>
        <v/>
      </c>
      <c r="L31" s="141" t="str">
        <f>IF($A31="","",IF(INDEX('תוצרים לפרויקטים'!$Q$8:$Q$1007,MATCH($C31,'תוצרים לפרויקטים'!$G$8:$G$1007,0))="","",INDEX('תוצרים לפרויקטים'!$Q$8:$Q$1007,MATCH($C31,'תוצרים לפרויקטים'!$G$8:$G$1007,0))))</f>
        <v/>
      </c>
    </row>
    <row r="32" spans="1:12">
      <c r="A32" s="87" t="str">
        <f>IF($A31="#",1,IF(MAX(שיוך_משאב)&lt;ROWS(A$2:$A32),"",ROWS(A$2:$A32)))</f>
        <v/>
      </c>
      <c r="B32" s="88" t="str">
        <f t="array" ref="B32">IF($A32="","",INDEX('תוצרים לפרויקטים'!$AJ$7:$AN$7,,MIN(IF(שיוך_משאב=$A32,COLUMN($A:$E)))))</f>
        <v/>
      </c>
      <c r="C32" s="88" t="str">
        <f t="array" ref="C32">IF($A32="","",INDEX('תוצרים לפרויקטים'!$G$8:$G$1007,MIN(IF(שיוך_משאב=A32,שורות))))</f>
        <v/>
      </c>
      <c r="D32" s="88" t="str">
        <f>IF($A32="","",INDEX('תוצרים לפרויקטים'!$T$8:$AC$1007,MATCH($C32,'תוצרים לפרויקטים'!$G$8:$G$1007,0),MATCH($B32,'תוצרים לפרויקטים'!$T$7:$AC$7,0)))</f>
        <v/>
      </c>
      <c r="E32" s="88" t="str">
        <f>IF($A32="","",INDEX('תוצרים לפרויקטים'!$T$8:$AC$1007,MATCH($C32,'תוצרים לפרויקטים'!$G$8:$G$1007,0),MATCH($B32,'תוצרים לפרויקטים'!$T$7:$AC$7,0)+1))</f>
        <v/>
      </c>
      <c r="F32" s="88" t="str">
        <f>IF($D32="","",IFERROR(IF(INDEX('ניהול משאבים'!$D$8:$D$300,MATCH($D32,'ניהול משאבים'!$C$8:$C$300,0))="","",INDEX('ניהול משאבים'!$D$8:$D$300,MATCH($D32,'ניהול משאבים'!$C$8:$C$300,0))),""))</f>
        <v/>
      </c>
      <c r="G32" s="88" t="str">
        <f>IF($D32="","",IFERROR(IF(INDEX('ניהול משאבים'!$E$8:$E$300,MATCH($D32,'ניהול משאבים'!$C$8:$C$300,0))="","",INDEX('ניהול משאבים'!$E$8:$E$300,MATCH($D32,'ניהול משאבים'!$C$8:$C$300,0))),""))</f>
        <v/>
      </c>
      <c r="H32" s="88" t="str">
        <f>IF($C32="","",INDEX('תוצרים לפרויקטים'!$H:$H,MATCH($C32,'תוצרים לפרויקטים'!$G:$G,0)))</f>
        <v/>
      </c>
      <c r="I32" s="88" t="str">
        <f>IF($C32="","",INDEX('תוצרים לפרויקטים'!$E:$E,MATCH($C32,'תוצרים לפרויקטים'!$G:$G,0)))</f>
        <v/>
      </c>
      <c r="J32" s="88" t="str">
        <f>IF($A32="","",IF(INDEX('תוצרים לפרויקטים'!$R$8:$R$1007,MATCH($C32,'תוצרים לפרויקטים'!$G$8:$G$1007,0))="","ללא סטטוס",INDEX('תוצרים לפרויקטים'!$R$8:$R$1007,MATCH($C32,'תוצרים לפרויקטים'!$G$8:$G$1007,0))))</f>
        <v/>
      </c>
      <c r="K32" s="141" t="str">
        <f>IF($A32="","",IF(INDEX('תוצרים לפרויקטים'!$P$8:$P$1007,MATCH($C32,'תוצרים לפרויקטים'!$G$8:$G$1007,0))="","",INDEX('תוצרים לפרויקטים'!$P$8:$P$1007,MATCH($C32,'תוצרים לפרויקטים'!$G$8:$G$1007,0))))</f>
        <v/>
      </c>
      <c r="L32" s="141" t="str">
        <f>IF($A32="","",IF(INDEX('תוצרים לפרויקטים'!$Q$8:$Q$1007,MATCH($C32,'תוצרים לפרויקטים'!$G$8:$G$1007,0))="","",INDEX('תוצרים לפרויקטים'!$Q$8:$Q$1007,MATCH($C32,'תוצרים לפרויקטים'!$G$8:$G$1007,0))))</f>
        <v/>
      </c>
    </row>
    <row r="33" spans="1:12">
      <c r="A33" s="87" t="str">
        <f>IF($A32="#",1,IF(MAX(שיוך_משאב)&lt;ROWS(A$2:$A33),"",ROWS(A$2:$A33)))</f>
        <v/>
      </c>
      <c r="B33" s="88" t="str">
        <f t="array" ref="B33">IF($A33="","",INDEX('תוצרים לפרויקטים'!$AJ$7:$AN$7,,MIN(IF(שיוך_משאב=$A33,COLUMN($A:$E)))))</f>
        <v/>
      </c>
      <c r="C33" s="88" t="str">
        <f t="array" ref="C33">IF($A33="","",INDEX('תוצרים לפרויקטים'!$G$8:$G$1007,MIN(IF(שיוך_משאב=A33,שורות))))</f>
        <v/>
      </c>
      <c r="D33" s="88" t="str">
        <f>IF($A33="","",INDEX('תוצרים לפרויקטים'!$T$8:$AC$1007,MATCH($C33,'תוצרים לפרויקטים'!$G$8:$G$1007,0),MATCH($B33,'תוצרים לפרויקטים'!$T$7:$AC$7,0)))</f>
        <v/>
      </c>
      <c r="E33" s="88" t="str">
        <f>IF($A33="","",INDEX('תוצרים לפרויקטים'!$T$8:$AC$1007,MATCH($C33,'תוצרים לפרויקטים'!$G$8:$G$1007,0),MATCH($B33,'תוצרים לפרויקטים'!$T$7:$AC$7,0)+1))</f>
        <v/>
      </c>
      <c r="F33" s="88" t="str">
        <f>IF($D33="","",IFERROR(IF(INDEX('ניהול משאבים'!$D$8:$D$300,MATCH($D33,'ניהול משאבים'!$C$8:$C$300,0))="","",INDEX('ניהול משאבים'!$D$8:$D$300,MATCH($D33,'ניהול משאבים'!$C$8:$C$300,0))),""))</f>
        <v/>
      </c>
      <c r="G33" s="88" t="str">
        <f>IF($D33="","",IFERROR(IF(INDEX('ניהול משאבים'!$E$8:$E$300,MATCH($D33,'ניהול משאבים'!$C$8:$C$300,0))="","",INDEX('ניהול משאבים'!$E$8:$E$300,MATCH($D33,'ניהול משאבים'!$C$8:$C$300,0))),""))</f>
        <v/>
      </c>
      <c r="H33" s="88" t="str">
        <f>IF($C33="","",INDEX('תוצרים לפרויקטים'!$H:$H,MATCH($C33,'תוצרים לפרויקטים'!$G:$G,0)))</f>
        <v/>
      </c>
      <c r="I33" s="88" t="str">
        <f>IF($C33="","",INDEX('תוצרים לפרויקטים'!$E:$E,MATCH($C33,'תוצרים לפרויקטים'!$G:$G,0)))</f>
        <v/>
      </c>
      <c r="J33" s="88" t="str">
        <f>IF($A33="","",IF(INDEX('תוצרים לפרויקטים'!$R$8:$R$1007,MATCH($C33,'תוצרים לפרויקטים'!$G$8:$G$1007,0))="","ללא סטטוס",INDEX('תוצרים לפרויקטים'!$R$8:$R$1007,MATCH($C33,'תוצרים לפרויקטים'!$G$8:$G$1007,0))))</f>
        <v/>
      </c>
      <c r="K33" s="141" t="str">
        <f>IF($A33="","",IF(INDEX('תוצרים לפרויקטים'!$P$8:$P$1007,MATCH($C33,'תוצרים לפרויקטים'!$G$8:$G$1007,0))="","",INDEX('תוצרים לפרויקטים'!$P$8:$P$1007,MATCH($C33,'תוצרים לפרויקטים'!$G$8:$G$1007,0))))</f>
        <v/>
      </c>
      <c r="L33" s="141" t="str">
        <f>IF($A33="","",IF(INDEX('תוצרים לפרויקטים'!$Q$8:$Q$1007,MATCH($C33,'תוצרים לפרויקטים'!$G$8:$G$1007,0))="","",INDEX('תוצרים לפרויקטים'!$Q$8:$Q$1007,MATCH($C33,'תוצרים לפרויקטים'!$G$8:$G$1007,0))))</f>
        <v/>
      </c>
    </row>
    <row r="34" spans="1:12">
      <c r="A34" s="87" t="str">
        <f>IF($A33="#",1,IF(MAX(שיוך_משאב)&lt;ROWS(A$2:$A34),"",ROWS(A$2:$A34)))</f>
        <v/>
      </c>
      <c r="B34" s="88" t="str">
        <f t="array" ref="B34">IF($A34="","",INDEX('תוצרים לפרויקטים'!$AJ$7:$AN$7,,MIN(IF(שיוך_משאב=$A34,COLUMN($A:$E)))))</f>
        <v/>
      </c>
      <c r="C34" s="88" t="str">
        <f t="array" ref="C34">IF($A34="","",INDEX('תוצרים לפרויקטים'!$G$8:$G$1007,MIN(IF(שיוך_משאב=A34,שורות))))</f>
        <v/>
      </c>
      <c r="D34" s="88" t="str">
        <f>IF($A34="","",INDEX('תוצרים לפרויקטים'!$T$8:$AC$1007,MATCH($C34,'תוצרים לפרויקטים'!$G$8:$G$1007,0),MATCH($B34,'תוצרים לפרויקטים'!$T$7:$AC$7,0)))</f>
        <v/>
      </c>
      <c r="E34" s="88" t="str">
        <f>IF($A34="","",INDEX('תוצרים לפרויקטים'!$T$8:$AC$1007,MATCH($C34,'תוצרים לפרויקטים'!$G$8:$G$1007,0),MATCH($B34,'תוצרים לפרויקטים'!$T$7:$AC$7,0)+1))</f>
        <v/>
      </c>
      <c r="F34" s="88" t="str">
        <f>IF($D34="","",IFERROR(IF(INDEX('ניהול משאבים'!$D$8:$D$300,MATCH($D34,'ניהול משאבים'!$C$8:$C$300,0))="","",INDEX('ניהול משאבים'!$D$8:$D$300,MATCH($D34,'ניהול משאבים'!$C$8:$C$300,0))),""))</f>
        <v/>
      </c>
      <c r="G34" s="88" t="str">
        <f>IF($D34="","",IFERROR(IF(INDEX('ניהול משאבים'!$E$8:$E$300,MATCH($D34,'ניהול משאבים'!$C$8:$C$300,0))="","",INDEX('ניהול משאבים'!$E$8:$E$300,MATCH($D34,'ניהול משאבים'!$C$8:$C$300,0))),""))</f>
        <v/>
      </c>
      <c r="H34" s="88" t="str">
        <f>IF($C34="","",INDEX('תוצרים לפרויקטים'!$H:$H,MATCH($C34,'תוצרים לפרויקטים'!$G:$G,0)))</f>
        <v/>
      </c>
      <c r="I34" s="88" t="str">
        <f>IF($C34="","",INDEX('תוצרים לפרויקטים'!$E:$E,MATCH($C34,'תוצרים לפרויקטים'!$G:$G,0)))</f>
        <v/>
      </c>
      <c r="J34" s="88" t="str">
        <f>IF($A34="","",IF(INDEX('תוצרים לפרויקטים'!$R$8:$R$1007,MATCH($C34,'תוצרים לפרויקטים'!$G$8:$G$1007,0))="","ללא סטטוס",INDEX('תוצרים לפרויקטים'!$R$8:$R$1007,MATCH($C34,'תוצרים לפרויקטים'!$G$8:$G$1007,0))))</f>
        <v/>
      </c>
      <c r="K34" s="141" t="str">
        <f>IF($A34="","",IF(INDEX('תוצרים לפרויקטים'!$P$8:$P$1007,MATCH($C34,'תוצרים לפרויקטים'!$G$8:$G$1007,0))="","",INDEX('תוצרים לפרויקטים'!$P$8:$P$1007,MATCH($C34,'תוצרים לפרויקטים'!$G$8:$G$1007,0))))</f>
        <v/>
      </c>
      <c r="L34" s="141" t="str">
        <f>IF($A34="","",IF(INDEX('תוצרים לפרויקטים'!$Q$8:$Q$1007,MATCH($C34,'תוצרים לפרויקטים'!$G$8:$G$1007,0))="","",INDEX('תוצרים לפרויקטים'!$Q$8:$Q$1007,MATCH($C34,'תוצרים לפרויקטים'!$G$8:$G$1007,0))))</f>
        <v/>
      </c>
    </row>
    <row r="35" spans="1:12">
      <c r="A35" s="87" t="str">
        <f>IF($A34="#",1,IF(MAX(שיוך_משאב)&lt;ROWS(A$2:$A35),"",ROWS(A$2:$A35)))</f>
        <v/>
      </c>
      <c r="B35" s="88" t="str">
        <f t="array" ref="B35">IF($A35="","",INDEX('תוצרים לפרויקטים'!$AJ$7:$AN$7,,MIN(IF(שיוך_משאב=$A35,COLUMN($A:$E)))))</f>
        <v/>
      </c>
      <c r="C35" s="88" t="str">
        <f t="array" ref="C35">IF($A35="","",INDEX('תוצרים לפרויקטים'!$G$8:$G$1007,MIN(IF(שיוך_משאב=A35,שורות))))</f>
        <v/>
      </c>
      <c r="D35" s="88" t="str">
        <f>IF($A35="","",INDEX('תוצרים לפרויקטים'!$T$8:$AC$1007,MATCH($C35,'תוצרים לפרויקטים'!$G$8:$G$1007,0),MATCH($B35,'תוצרים לפרויקטים'!$T$7:$AC$7,0)))</f>
        <v/>
      </c>
      <c r="E35" s="88" t="str">
        <f>IF($A35="","",INDEX('תוצרים לפרויקטים'!$T$8:$AC$1007,MATCH($C35,'תוצרים לפרויקטים'!$G$8:$G$1007,0),MATCH($B35,'תוצרים לפרויקטים'!$T$7:$AC$7,0)+1))</f>
        <v/>
      </c>
      <c r="F35" s="88" t="str">
        <f>IF($D35="","",IFERROR(IF(INDEX('ניהול משאבים'!$D$8:$D$300,MATCH($D35,'ניהול משאבים'!$C$8:$C$300,0))="","",INDEX('ניהול משאבים'!$D$8:$D$300,MATCH($D35,'ניהול משאבים'!$C$8:$C$300,0))),""))</f>
        <v/>
      </c>
      <c r="G35" s="88" t="str">
        <f>IF($D35="","",IFERROR(IF(INDEX('ניהול משאבים'!$E$8:$E$300,MATCH($D35,'ניהול משאבים'!$C$8:$C$300,0))="","",INDEX('ניהול משאבים'!$E$8:$E$300,MATCH($D35,'ניהול משאבים'!$C$8:$C$300,0))),""))</f>
        <v/>
      </c>
      <c r="H35" s="88" t="str">
        <f>IF($C35="","",INDEX('תוצרים לפרויקטים'!$H:$H,MATCH($C35,'תוצרים לפרויקטים'!$G:$G,0)))</f>
        <v/>
      </c>
      <c r="I35" s="88" t="str">
        <f>IF($C35="","",INDEX('תוצרים לפרויקטים'!$E:$E,MATCH($C35,'תוצרים לפרויקטים'!$G:$G,0)))</f>
        <v/>
      </c>
      <c r="J35" s="88" t="str">
        <f>IF($A35="","",IF(INDEX('תוצרים לפרויקטים'!$R$8:$R$1007,MATCH($C35,'תוצרים לפרויקטים'!$G$8:$G$1007,0))="","ללא סטטוס",INDEX('תוצרים לפרויקטים'!$R$8:$R$1007,MATCH($C35,'תוצרים לפרויקטים'!$G$8:$G$1007,0))))</f>
        <v/>
      </c>
      <c r="K35" s="141" t="str">
        <f>IF($A35="","",IF(INDEX('תוצרים לפרויקטים'!$P$8:$P$1007,MATCH($C35,'תוצרים לפרויקטים'!$G$8:$G$1007,0))="","",INDEX('תוצרים לפרויקטים'!$P$8:$P$1007,MATCH($C35,'תוצרים לפרויקטים'!$G$8:$G$1007,0))))</f>
        <v/>
      </c>
      <c r="L35" s="141" t="str">
        <f>IF($A35="","",IF(INDEX('תוצרים לפרויקטים'!$Q$8:$Q$1007,MATCH($C35,'תוצרים לפרויקטים'!$G$8:$G$1007,0))="","",INDEX('תוצרים לפרויקטים'!$Q$8:$Q$1007,MATCH($C35,'תוצרים לפרויקטים'!$G$8:$G$1007,0))))</f>
        <v/>
      </c>
    </row>
    <row r="36" spans="1:12">
      <c r="A36" s="87" t="str">
        <f>IF($A35="#",1,IF(MAX(שיוך_משאב)&lt;ROWS(A$2:$A36),"",ROWS(A$2:$A36)))</f>
        <v/>
      </c>
      <c r="B36" s="88" t="str">
        <f t="array" ref="B36">IF($A36="","",INDEX('תוצרים לפרויקטים'!$AJ$7:$AN$7,,MIN(IF(שיוך_משאב=$A36,COLUMN($A:$E)))))</f>
        <v/>
      </c>
      <c r="C36" s="88" t="str">
        <f t="array" ref="C36">IF($A36="","",INDEX('תוצרים לפרויקטים'!$G$8:$G$1007,MIN(IF(שיוך_משאב=A36,שורות))))</f>
        <v/>
      </c>
      <c r="D36" s="88" t="str">
        <f>IF($A36="","",INDEX('תוצרים לפרויקטים'!$T$8:$AC$1007,MATCH($C36,'תוצרים לפרויקטים'!$G$8:$G$1007,0),MATCH($B36,'תוצרים לפרויקטים'!$T$7:$AC$7,0)))</f>
        <v/>
      </c>
      <c r="E36" s="88" t="str">
        <f>IF($A36="","",INDEX('תוצרים לפרויקטים'!$T$8:$AC$1007,MATCH($C36,'תוצרים לפרויקטים'!$G$8:$G$1007,0),MATCH($B36,'תוצרים לפרויקטים'!$T$7:$AC$7,0)+1))</f>
        <v/>
      </c>
      <c r="F36" s="88" t="str">
        <f>IF($D36="","",IFERROR(IF(INDEX('ניהול משאבים'!$D$8:$D$300,MATCH($D36,'ניהול משאבים'!$C$8:$C$300,0))="","",INDEX('ניהול משאבים'!$D$8:$D$300,MATCH($D36,'ניהול משאבים'!$C$8:$C$300,0))),""))</f>
        <v/>
      </c>
      <c r="G36" s="88" t="str">
        <f>IF($D36="","",IFERROR(IF(INDEX('ניהול משאבים'!$E$8:$E$300,MATCH($D36,'ניהול משאבים'!$C$8:$C$300,0))="","",INDEX('ניהול משאבים'!$E$8:$E$300,MATCH($D36,'ניהול משאבים'!$C$8:$C$300,0))),""))</f>
        <v/>
      </c>
      <c r="H36" s="88" t="str">
        <f>IF($C36="","",INDEX('תוצרים לפרויקטים'!$H:$H,MATCH($C36,'תוצרים לפרויקטים'!$G:$G,0)))</f>
        <v/>
      </c>
      <c r="I36" s="88" t="str">
        <f>IF($C36="","",INDEX('תוצרים לפרויקטים'!$E:$E,MATCH($C36,'תוצרים לפרויקטים'!$G:$G,0)))</f>
        <v/>
      </c>
      <c r="J36" s="88" t="str">
        <f>IF($A36="","",IF(INDEX('תוצרים לפרויקטים'!$R$8:$R$1007,MATCH($C36,'תוצרים לפרויקטים'!$G$8:$G$1007,0))="","ללא סטטוס",INDEX('תוצרים לפרויקטים'!$R$8:$R$1007,MATCH($C36,'תוצרים לפרויקטים'!$G$8:$G$1007,0))))</f>
        <v/>
      </c>
      <c r="K36" s="141" t="str">
        <f>IF($A36="","",IF(INDEX('תוצרים לפרויקטים'!$P$8:$P$1007,MATCH($C36,'תוצרים לפרויקטים'!$G$8:$G$1007,0))="","",INDEX('תוצרים לפרויקטים'!$P$8:$P$1007,MATCH($C36,'תוצרים לפרויקטים'!$G$8:$G$1007,0))))</f>
        <v/>
      </c>
      <c r="L36" s="141" t="str">
        <f>IF($A36="","",IF(INDEX('תוצרים לפרויקטים'!$Q$8:$Q$1007,MATCH($C36,'תוצרים לפרויקטים'!$G$8:$G$1007,0))="","",INDEX('תוצרים לפרויקטים'!$Q$8:$Q$1007,MATCH($C36,'תוצרים לפרויקטים'!$G$8:$G$1007,0))))</f>
        <v/>
      </c>
    </row>
    <row r="37" spans="1:12">
      <c r="A37" s="87" t="str">
        <f>IF($A36="#",1,IF(MAX(שיוך_משאב)&lt;ROWS(A$2:$A37),"",ROWS(A$2:$A37)))</f>
        <v/>
      </c>
      <c r="B37" s="88" t="str">
        <f t="array" ref="B37">IF($A37="","",INDEX('תוצרים לפרויקטים'!$AJ$7:$AN$7,,MIN(IF(שיוך_משאב=$A37,COLUMN($A:$E)))))</f>
        <v/>
      </c>
      <c r="C37" s="88" t="str">
        <f t="array" ref="C37">IF($A37="","",INDEX('תוצרים לפרויקטים'!$G$8:$G$1007,MIN(IF(שיוך_משאב=A37,שורות))))</f>
        <v/>
      </c>
      <c r="D37" s="88" t="str">
        <f>IF($A37="","",INDEX('תוצרים לפרויקטים'!$T$8:$AC$1007,MATCH($C37,'תוצרים לפרויקטים'!$G$8:$G$1007,0),MATCH($B37,'תוצרים לפרויקטים'!$T$7:$AC$7,0)))</f>
        <v/>
      </c>
      <c r="E37" s="88" t="str">
        <f>IF($A37="","",INDEX('תוצרים לפרויקטים'!$T$8:$AC$1007,MATCH($C37,'תוצרים לפרויקטים'!$G$8:$G$1007,0),MATCH($B37,'תוצרים לפרויקטים'!$T$7:$AC$7,0)+1))</f>
        <v/>
      </c>
      <c r="F37" s="88" t="str">
        <f>IF($D37="","",IFERROR(IF(INDEX('ניהול משאבים'!$D$8:$D$300,MATCH($D37,'ניהול משאבים'!$C$8:$C$300,0))="","",INDEX('ניהול משאבים'!$D$8:$D$300,MATCH($D37,'ניהול משאבים'!$C$8:$C$300,0))),""))</f>
        <v/>
      </c>
      <c r="G37" s="88" t="str">
        <f>IF($D37="","",IFERROR(IF(INDEX('ניהול משאבים'!$E$8:$E$300,MATCH($D37,'ניהול משאבים'!$C$8:$C$300,0))="","",INDEX('ניהול משאבים'!$E$8:$E$300,MATCH($D37,'ניהול משאבים'!$C$8:$C$300,0))),""))</f>
        <v/>
      </c>
      <c r="H37" s="88" t="str">
        <f>IF($C37="","",INDEX('תוצרים לפרויקטים'!$H:$H,MATCH($C37,'תוצרים לפרויקטים'!$G:$G,0)))</f>
        <v/>
      </c>
      <c r="I37" s="88" t="str">
        <f>IF($C37="","",INDEX('תוצרים לפרויקטים'!$E:$E,MATCH($C37,'תוצרים לפרויקטים'!$G:$G,0)))</f>
        <v/>
      </c>
      <c r="J37" s="88" t="str">
        <f>IF($A37="","",IF(INDEX('תוצרים לפרויקטים'!$R$8:$R$1007,MATCH($C37,'תוצרים לפרויקטים'!$G$8:$G$1007,0))="","ללא סטטוס",INDEX('תוצרים לפרויקטים'!$R$8:$R$1007,MATCH($C37,'תוצרים לפרויקטים'!$G$8:$G$1007,0))))</f>
        <v/>
      </c>
      <c r="K37" s="141" t="str">
        <f>IF($A37="","",IF(INDEX('תוצרים לפרויקטים'!$P$8:$P$1007,MATCH($C37,'תוצרים לפרויקטים'!$G$8:$G$1007,0))="","",INDEX('תוצרים לפרויקטים'!$P$8:$P$1007,MATCH($C37,'תוצרים לפרויקטים'!$G$8:$G$1007,0))))</f>
        <v/>
      </c>
      <c r="L37" s="141" t="str">
        <f>IF($A37="","",IF(INDEX('תוצרים לפרויקטים'!$Q$8:$Q$1007,MATCH($C37,'תוצרים לפרויקטים'!$G$8:$G$1007,0))="","",INDEX('תוצרים לפרויקטים'!$Q$8:$Q$1007,MATCH($C37,'תוצרים לפרויקטים'!$G$8:$G$1007,0))))</f>
        <v/>
      </c>
    </row>
    <row r="38" spans="1:12">
      <c r="A38" s="87" t="str">
        <f>IF($A37="#",1,IF(MAX(שיוך_משאב)&lt;ROWS(A$2:$A38),"",ROWS(A$2:$A38)))</f>
        <v/>
      </c>
      <c r="B38" s="88" t="str">
        <f t="array" ref="B38">IF($A38="","",INDEX('תוצרים לפרויקטים'!$AJ$7:$AN$7,,MIN(IF(שיוך_משאב=$A38,COLUMN($A:$E)))))</f>
        <v/>
      </c>
      <c r="C38" s="88" t="str">
        <f t="array" ref="C38">IF($A38="","",INDEX('תוצרים לפרויקטים'!$G$8:$G$1007,MIN(IF(שיוך_משאב=A38,שורות))))</f>
        <v/>
      </c>
      <c r="D38" s="88" t="str">
        <f>IF($A38="","",INDEX('תוצרים לפרויקטים'!$T$8:$AC$1007,MATCH($C38,'תוצרים לפרויקטים'!$G$8:$G$1007,0),MATCH($B38,'תוצרים לפרויקטים'!$T$7:$AC$7,0)))</f>
        <v/>
      </c>
      <c r="E38" s="88" t="str">
        <f>IF($A38="","",INDEX('תוצרים לפרויקטים'!$T$8:$AC$1007,MATCH($C38,'תוצרים לפרויקטים'!$G$8:$G$1007,0),MATCH($B38,'תוצרים לפרויקטים'!$T$7:$AC$7,0)+1))</f>
        <v/>
      </c>
      <c r="F38" s="88" t="str">
        <f>IF($D38="","",IFERROR(IF(INDEX('ניהול משאבים'!$D$8:$D$300,MATCH($D38,'ניהול משאבים'!$C$8:$C$300,0))="","",INDEX('ניהול משאבים'!$D$8:$D$300,MATCH($D38,'ניהול משאבים'!$C$8:$C$300,0))),""))</f>
        <v/>
      </c>
      <c r="G38" s="88" t="str">
        <f>IF($D38="","",IFERROR(IF(INDEX('ניהול משאבים'!$E$8:$E$300,MATCH($D38,'ניהול משאבים'!$C$8:$C$300,0))="","",INDEX('ניהול משאבים'!$E$8:$E$300,MATCH($D38,'ניהול משאבים'!$C$8:$C$300,0))),""))</f>
        <v/>
      </c>
      <c r="H38" s="88" t="str">
        <f>IF($C38="","",INDEX('תוצרים לפרויקטים'!$H:$H,MATCH($C38,'תוצרים לפרויקטים'!$G:$G,0)))</f>
        <v/>
      </c>
      <c r="I38" s="88" t="str">
        <f>IF($C38="","",INDEX('תוצרים לפרויקטים'!$E:$E,MATCH($C38,'תוצרים לפרויקטים'!$G:$G,0)))</f>
        <v/>
      </c>
      <c r="J38" s="88" t="str">
        <f>IF($A38="","",IF(INDEX('תוצרים לפרויקטים'!$R$8:$R$1007,MATCH($C38,'תוצרים לפרויקטים'!$G$8:$G$1007,0))="","ללא סטטוס",INDEX('תוצרים לפרויקטים'!$R$8:$R$1007,MATCH($C38,'תוצרים לפרויקטים'!$G$8:$G$1007,0))))</f>
        <v/>
      </c>
      <c r="K38" s="141" t="str">
        <f>IF($A38="","",IF(INDEX('תוצרים לפרויקטים'!$P$8:$P$1007,MATCH($C38,'תוצרים לפרויקטים'!$G$8:$G$1007,0))="","",INDEX('תוצרים לפרויקטים'!$P$8:$P$1007,MATCH($C38,'תוצרים לפרויקטים'!$G$8:$G$1007,0))))</f>
        <v/>
      </c>
      <c r="L38" s="141" t="str">
        <f>IF($A38="","",IF(INDEX('תוצרים לפרויקטים'!$Q$8:$Q$1007,MATCH($C38,'תוצרים לפרויקטים'!$G$8:$G$1007,0))="","",INDEX('תוצרים לפרויקטים'!$Q$8:$Q$1007,MATCH($C38,'תוצרים לפרויקטים'!$G$8:$G$1007,0))))</f>
        <v/>
      </c>
    </row>
    <row r="39" spans="1:12">
      <c r="A39" s="87" t="str">
        <f>IF($A38="#",1,IF(MAX(שיוך_משאב)&lt;ROWS(A$2:$A39),"",ROWS(A$2:$A39)))</f>
        <v/>
      </c>
      <c r="B39" s="88" t="str">
        <f t="array" ref="B39">IF($A39="","",INDEX('תוצרים לפרויקטים'!$AJ$7:$AN$7,,MIN(IF(שיוך_משאב=$A39,COLUMN($A:$E)))))</f>
        <v/>
      </c>
      <c r="C39" s="88" t="str">
        <f t="array" ref="C39">IF($A39="","",INDEX('תוצרים לפרויקטים'!$G$8:$G$1007,MIN(IF(שיוך_משאב=A39,שורות))))</f>
        <v/>
      </c>
      <c r="D39" s="88" t="str">
        <f>IF($A39="","",INDEX('תוצרים לפרויקטים'!$T$8:$AC$1007,MATCH($C39,'תוצרים לפרויקטים'!$G$8:$G$1007,0),MATCH($B39,'תוצרים לפרויקטים'!$T$7:$AC$7,0)))</f>
        <v/>
      </c>
      <c r="E39" s="88" t="str">
        <f>IF($A39="","",INDEX('תוצרים לפרויקטים'!$T$8:$AC$1007,MATCH($C39,'תוצרים לפרויקטים'!$G$8:$G$1007,0),MATCH($B39,'תוצרים לפרויקטים'!$T$7:$AC$7,0)+1))</f>
        <v/>
      </c>
      <c r="F39" s="88" t="str">
        <f>IF($D39="","",IFERROR(IF(INDEX('ניהול משאבים'!$D$8:$D$300,MATCH($D39,'ניהול משאבים'!$C$8:$C$300,0))="","",INDEX('ניהול משאבים'!$D$8:$D$300,MATCH($D39,'ניהול משאבים'!$C$8:$C$300,0))),""))</f>
        <v/>
      </c>
      <c r="G39" s="88" t="str">
        <f>IF($D39="","",IFERROR(IF(INDEX('ניהול משאבים'!$E$8:$E$300,MATCH($D39,'ניהול משאבים'!$C$8:$C$300,0))="","",INDEX('ניהול משאבים'!$E$8:$E$300,MATCH($D39,'ניהול משאבים'!$C$8:$C$300,0))),""))</f>
        <v/>
      </c>
      <c r="H39" s="88" t="str">
        <f>IF($C39="","",INDEX('תוצרים לפרויקטים'!$H:$H,MATCH($C39,'תוצרים לפרויקטים'!$G:$G,0)))</f>
        <v/>
      </c>
      <c r="I39" s="88" t="str">
        <f>IF($C39="","",INDEX('תוצרים לפרויקטים'!$E:$E,MATCH($C39,'תוצרים לפרויקטים'!$G:$G,0)))</f>
        <v/>
      </c>
      <c r="J39" s="88" t="str">
        <f>IF($A39="","",IF(INDEX('תוצרים לפרויקטים'!$R$8:$R$1007,MATCH($C39,'תוצרים לפרויקטים'!$G$8:$G$1007,0))="","ללא סטטוס",INDEX('תוצרים לפרויקטים'!$R$8:$R$1007,MATCH($C39,'תוצרים לפרויקטים'!$G$8:$G$1007,0))))</f>
        <v/>
      </c>
      <c r="K39" s="141" t="str">
        <f>IF($A39="","",IF(INDEX('תוצרים לפרויקטים'!$P$8:$P$1007,MATCH($C39,'תוצרים לפרויקטים'!$G$8:$G$1007,0))="","",INDEX('תוצרים לפרויקטים'!$P$8:$P$1007,MATCH($C39,'תוצרים לפרויקטים'!$G$8:$G$1007,0))))</f>
        <v/>
      </c>
      <c r="L39" s="141" t="str">
        <f>IF($A39="","",IF(INDEX('תוצרים לפרויקטים'!$Q$8:$Q$1007,MATCH($C39,'תוצרים לפרויקטים'!$G$8:$G$1007,0))="","",INDEX('תוצרים לפרויקטים'!$Q$8:$Q$1007,MATCH($C39,'תוצרים לפרויקטים'!$G$8:$G$1007,0))))</f>
        <v/>
      </c>
    </row>
    <row r="40" spans="1:12">
      <c r="A40" s="87" t="str">
        <f>IF($A39="#",1,IF(MAX(שיוך_משאב)&lt;ROWS(A$2:$A40),"",ROWS(A$2:$A40)))</f>
        <v/>
      </c>
      <c r="B40" s="88" t="str">
        <f t="array" ref="B40">IF($A40="","",INDEX('תוצרים לפרויקטים'!$AJ$7:$AN$7,,MIN(IF(שיוך_משאב=$A40,COLUMN($A:$E)))))</f>
        <v/>
      </c>
      <c r="C40" s="88" t="str">
        <f t="array" ref="C40">IF($A40="","",INDEX('תוצרים לפרויקטים'!$G$8:$G$1007,MIN(IF(שיוך_משאב=A40,שורות))))</f>
        <v/>
      </c>
      <c r="D40" s="88" t="str">
        <f>IF($A40="","",INDEX('תוצרים לפרויקטים'!$T$8:$AC$1007,MATCH($C40,'תוצרים לפרויקטים'!$G$8:$G$1007,0),MATCH($B40,'תוצרים לפרויקטים'!$T$7:$AC$7,0)))</f>
        <v/>
      </c>
      <c r="E40" s="88" t="str">
        <f>IF($A40="","",INDEX('תוצרים לפרויקטים'!$T$8:$AC$1007,MATCH($C40,'תוצרים לפרויקטים'!$G$8:$G$1007,0),MATCH($B40,'תוצרים לפרויקטים'!$T$7:$AC$7,0)+1))</f>
        <v/>
      </c>
      <c r="F40" s="88" t="str">
        <f>IF($D40="","",IFERROR(IF(INDEX('ניהול משאבים'!$D$8:$D$300,MATCH($D40,'ניהול משאבים'!$C$8:$C$300,0))="","",INDEX('ניהול משאבים'!$D$8:$D$300,MATCH($D40,'ניהול משאבים'!$C$8:$C$300,0))),""))</f>
        <v/>
      </c>
      <c r="G40" s="88" t="str">
        <f>IF($D40="","",IFERROR(IF(INDEX('ניהול משאבים'!$E$8:$E$300,MATCH($D40,'ניהול משאבים'!$C$8:$C$300,0))="","",INDEX('ניהול משאבים'!$E$8:$E$300,MATCH($D40,'ניהול משאבים'!$C$8:$C$300,0))),""))</f>
        <v/>
      </c>
      <c r="H40" s="88" t="str">
        <f>IF($C40="","",INDEX('תוצרים לפרויקטים'!$H:$H,MATCH($C40,'תוצרים לפרויקטים'!$G:$G,0)))</f>
        <v/>
      </c>
      <c r="I40" s="88" t="str">
        <f>IF($C40="","",INDEX('תוצרים לפרויקטים'!$E:$E,MATCH($C40,'תוצרים לפרויקטים'!$G:$G,0)))</f>
        <v/>
      </c>
      <c r="J40" s="88" t="str">
        <f>IF($A40="","",IF(INDEX('תוצרים לפרויקטים'!$R$8:$R$1007,MATCH($C40,'תוצרים לפרויקטים'!$G$8:$G$1007,0))="","ללא סטטוס",INDEX('תוצרים לפרויקטים'!$R$8:$R$1007,MATCH($C40,'תוצרים לפרויקטים'!$G$8:$G$1007,0))))</f>
        <v/>
      </c>
      <c r="K40" s="141" t="str">
        <f>IF($A40="","",IF(INDEX('תוצרים לפרויקטים'!$P$8:$P$1007,MATCH($C40,'תוצרים לפרויקטים'!$G$8:$G$1007,0))="","",INDEX('תוצרים לפרויקטים'!$P$8:$P$1007,MATCH($C40,'תוצרים לפרויקטים'!$G$8:$G$1007,0))))</f>
        <v/>
      </c>
      <c r="L40" s="141" t="str">
        <f>IF($A40="","",IF(INDEX('תוצרים לפרויקטים'!$Q$8:$Q$1007,MATCH($C40,'תוצרים לפרויקטים'!$G$8:$G$1007,0))="","",INDEX('תוצרים לפרויקטים'!$Q$8:$Q$1007,MATCH($C40,'תוצרים לפרויקטים'!$G$8:$G$1007,0))))</f>
        <v/>
      </c>
    </row>
    <row r="41" spans="1:12">
      <c r="A41" s="87" t="str">
        <f>IF($A40="#",1,IF(MAX(שיוך_משאב)&lt;ROWS(A$2:$A41),"",ROWS(A$2:$A41)))</f>
        <v/>
      </c>
      <c r="B41" s="88" t="str">
        <f t="array" ref="B41">IF($A41="","",INDEX('תוצרים לפרויקטים'!$AJ$7:$AN$7,,MIN(IF(שיוך_משאב=$A41,COLUMN($A:$E)))))</f>
        <v/>
      </c>
      <c r="C41" s="88" t="str">
        <f t="array" ref="C41">IF($A41="","",INDEX('תוצרים לפרויקטים'!$G$8:$G$1007,MIN(IF(שיוך_משאב=A41,שורות))))</f>
        <v/>
      </c>
      <c r="D41" s="88" t="str">
        <f>IF($A41="","",INDEX('תוצרים לפרויקטים'!$T$8:$AC$1007,MATCH($C41,'תוצרים לפרויקטים'!$G$8:$G$1007,0),MATCH($B41,'תוצרים לפרויקטים'!$T$7:$AC$7,0)))</f>
        <v/>
      </c>
      <c r="E41" s="88" t="str">
        <f>IF($A41="","",INDEX('תוצרים לפרויקטים'!$T$8:$AC$1007,MATCH($C41,'תוצרים לפרויקטים'!$G$8:$G$1007,0),MATCH($B41,'תוצרים לפרויקטים'!$T$7:$AC$7,0)+1))</f>
        <v/>
      </c>
      <c r="F41" s="88" t="str">
        <f>IF($D41="","",IFERROR(IF(INDEX('ניהול משאבים'!$D$8:$D$300,MATCH($D41,'ניהול משאבים'!$C$8:$C$300,0))="","",INDEX('ניהול משאבים'!$D$8:$D$300,MATCH($D41,'ניהול משאבים'!$C$8:$C$300,0))),""))</f>
        <v/>
      </c>
      <c r="G41" s="88" t="str">
        <f>IF($D41="","",IFERROR(IF(INDEX('ניהול משאבים'!$E$8:$E$300,MATCH($D41,'ניהול משאבים'!$C$8:$C$300,0))="","",INDEX('ניהול משאבים'!$E$8:$E$300,MATCH($D41,'ניהול משאבים'!$C$8:$C$300,0))),""))</f>
        <v/>
      </c>
      <c r="H41" s="88" t="str">
        <f>IF($C41="","",INDEX('תוצרים לפרויקטים'!$H:$H,MATCH($C41,'תוצרים לפרויקטים'!$G:$G,0)))</f>
        <v/>
      </c>
      <c r="I41" s="88" t="str">
        <f>IF($C41="","",INDEX('תוצרים לפרויקטים'!$E:$E,MATCH($C41,'תוצרים לפרויקטים'!$G:$G,0)))</f>
        <v/>
      </c>
      <c r="J41" s="88" t="str">
        <f>IF($A41="","",IF(INDEX('תוצרים לפרויקטים'!$R$8:$R$1007,MATCH($C41,'תוצרים לפרויקטים'!$G$8:$G$1007,0))="","ללא סטטוס",INDEX('תוצרים לפרויקטים'!$R$8:$R$1007,MATCH($C41,'תוצרים לפרויקטים'!$G$8:$G$1007,0))))</f>
        <v/>
      </c>
      <c r="K41" s="141" t="str">
        <f>IF($A41="","",IF(INDEX('תוצרים לפרויקטים'!$P$8:$P$1007,MATCH($C41,'תוצרים לפרויקטים'!$G$8:$G$1007,0))="","",INDEX('תוצרים לפרויקטים'!$P$8:$P$1007,MATCH($C41,'תוצרים לפרויקטים'!$G$8:$G$1007,0))))</f>
        <v/>
      </c>
      <c r="L41" s="141" t="str">
        <f>IF($A41="","",IF(INDEX('תוצרים לפרויקטים'!$Q$8:$Q$1007,MATCH($C41,'תוצרים לפרויקטים'!$G$8:$G$1007,0))="","",INDEX('תוצרים לפרויקטים'!$Q$8:$Q$1007,MATCH($C41,'תוצרים לפרויקטים'!$G$8:$G$1007,0))))</f>
        <v/>
      </c>
    </row>
    <row r="42" spans="1:12">
      <c r="A42" s="87" t="str">
        <f>IF($A41="#",1,IF(MAX(שיוך_משאב)&lt;ROWS(A$2:$A42),"",ROWS(A$2:$A42)))</f>
        <v/>
      </c>
      <c r="B42" s="88" t="str">
        <f t="array" ref="B42">IF($A42="","",INDEX('תוצרים לפרויקטים'!$AJ$7:$AN$7,,MIN(IF(שיוך_משאב=$A42,COLUMN($A:$E)))))</f>
        <v/>
      </c>
      <c r="C42" s="88" t="str">
        <f t="array" ref="C42">IF($A42="","",INDEX('תוצרים לפרויקטים'!$G$8:$G$1007,MIN(IF(שיוך_משאב=A42,שורות))))</f>
        <v/>
      </c>
      <c r="D42" s="88" t="str">
        <f>IF($A42="","",INDEX('תוצרים לפרויקטים'!$T$8:$AC$1007,MATCH($C42,'תוצרים לפרויקטים'!$G$8:$G$1007,0),MATCH($B42,'תוצרים לפרויקטים'!$T$7:$AC$7,0)))</f>
        <v/>
      </c>
      <c r="E42" s="88" t="str">
        <f>IF($A42="","",INDEX('תוצרים לפרויקטים'!$T$8:$AC$1007,MATCH($C42,'תוצרים לפרויקטים'!$G$8:$G$1007,0),MATCH($B42,'תוצרים לפרויקטים'!$T$7:$AC$7,0)+1))</f>
        <v/>
      </c>
      <c r="F42" s="88" t="str">
        <f>IF($D42="","",IFERROR(IF(INDEX('ניהול משאבים'!$D$8:$D$300,MATCH($D42,'ניהול משאבים'!$C$8:$C$300,0))="","",INDEX('ניהול משאבים'!$D$8:$D$300,MATCH($D42,'ניהול משאבים'!$C$8:$C$300,0))),""))</f>
        <v/>
      </c>
      <c r="G42" s="88" t="str">
        <f>IF($D42="","",IFERROR(IF(INDEX('ניהול משאבים'!$E$8:$E$300,MATCH($D42,'ניהול משאבים'!$C$8:$C$300,0))="","",INDEX('ניהול משאבים'!$E$8:$E$300,MATCH($D42,'ניהול משאבים'!$C$8:$C$300,0))),""))</f>
        <v/>
      </c>
      <c r="H42" s="88" t="str">
        <f>IF($C42="","",INDEX('תוצרים לפרויקטים'!$H:$H,MATCH($C42,'תוצרים לפרויקטים'!$G:$G,0)))</f>
        <v/>
      </c>
      <c r="I42" s="88" t="str">
        <f>IF($C42="","",INDEX('תוצרים לפרויקטים'!$E:$E,MATCH($C42,'תוצרים לפרויקטים'!$G:$G,0)))</f>
        <v/>
      </c>
      <c r="J42" s="88" t="str">
        <f>IF($A42="","",IF(INDEX('תוצרים לפרויקטים'!$R$8:$R$1007,MATCH($C42,'תוצרים לפרויקטים'!$G$8:$G$1007,0))="","ללא סטטוס",INDEX('תוצרים לפרויקטים'!$R$8:$R$1007,MATCH($C42,'תוצרים לפרויקטים'!$G$8:$G$1007,0))))</f>
        <v/>
      </c>
      <c r="K42" s="141" t="str">
        <f>IF($A42="","",IF(INDEX('תוצרים לפרויקטים'!$P$8:$P$1007,MATCH($C42,'תוצרים לפרויקטים'!$G$8:$G$1007,0))="","",INDEX('תוצרים לפרויקטים'!$P$8:$P$1007,MATCH($C42,'תוצרים לפרויקטים'!$G$8:$G$1007,0))))</f>
        <v/>
      </c>
      <c r="L42" s="141" t="str">
        <f>IF($A42="","",IF(INDEX('תוצרים לפרויקטים'!$Q$8:$Q$1007,MATCH($C42,'תוצרים לפרויקטים'!$G$8:$G$1007,0))="","",INDEX('תוצרים לפרויקטים'!$Q$8:$Q$1007,MATCH($C42,'תוצרים לפרויקטים'!$G$8:$G$1007,0))))</f>
        <v/>
      </c>
    </row>
    <row r="43" spans="1:12">
      <c r="A43" s="87" t="str">
        <f>IF($A42="#",1,IF(MAX(שיוך_משאב)&lt;ROWS(A$2:$A43),"",ROWS(A$2:$A43)))</f>
        <v/>
      </c>
      <c r="B43" s="88" t="str">
        <f t="array" ref="B43">IF($A43="","",INDEX('תוצרים לפרויקטים'!$AJ$7:$AN$7,,MIN(IF(שיוך_משאב=$A43,COLUMN($A:$E)))))</f>
        <v/>
      </c>
      <c r="C43" s="88" t="str">
        <f t="array" ref="C43">IF($A43="","",INDEX('תוצרים לפרויקטים'!$G$8:$G$1007,MIN(IF(שיוך_משאב=A43,שורות))))</f>
        <v/>
      </c>
      <c r="D43" s="88" t="str">
        <f>IF($A43="","",INDEX('תוצרים לפרויקטים'!$T$8:$AC$1007,MATCH($C43,'תוצרים לפרויקטים'!$G$8:$G$1007,0),MATCH($B43,'תוצרים לפרויקטים'!$T$7:$AC$7,0)))</f>
        <v/>
      </c>
      <c r="E43" s="88" t="str">
        <f>IF($A43="","",INDEX('תוצרים לפרויקטים'!$T$8:$AC$1007,MATCH($C43,'תוצרים לפרויקטים'!$G$8:$G$1007,0),MATCH($B43,'תוצרים לפרויקטים'!$T$7:$AC$7,0)+1))</f>
        <v/>
      </c>
      <c r="F43" s="88" t="str">
        <f>IF($D43="","",IFERROR(IF(INDEX('ניהול משאבים'!$D$8:$D$300,MATCH($D43,'ניהול משאבים'!$C$8:$C$300,0))="","",INDEX('ניהול משאבים'!$D$8:$D$300,MATCH($D43,'ניהול משאבים'!$C$8:$C$300,0))),""))</f>
        <v/>
      </c>
      <c r="G43" s="88" t="str">
        <f>IF($D43="","",IFERROR(IF(INDEX('ניהול משאבים'!$E$8:$E$300,MATCH($D43,'ניהול משאבים'!$C$8:$C$300,0))="","",INDEX('ניהול משאבים'!$E$8:$E$300,MATCH($D43,'ניהול משאבים'!$C$8:$C$300,0))),""))</f>
        <v/>
      </c>
      <c r="H43" s="88" t="str">
        <f>IF($C43="","",INDEX('תוצרים לפרויקטים'!$H:$H,MATCH($C43,'תוצרים לפרויקטים'!$G:$G,0)))</f>
        <v/>
      </c>
      <c r="I43" s="88" t="str">
        <f>IF($C43="","",INDEX('תוצרים לפרויקטים'!$E:$E,MATCH($C43,'תוצרים לפרויקטים'!$G:$G,0)))</f>
        <v/>
      </c>
      <c r="J43" s="88" t="str">
        <f>IF($A43="","",IF(INDEX('תוצרים לפרויקטים'!$R$8:$R$1007,MATCH($C43,'תוצרים לפרויקטים'!$G$8:$G$1007,0))="","ללא סטטוס",INDEX('תוצרים לפרויקטים'!$R$8:$R$1007,MATCH($C43,'תוצרים לפרויקטים'!$G$8:$G$1007,0))))</f>
        <v/>
      </c>
      <c r="K43" s="141" t="str">
        <f>IF($A43="","",IF(INDEX('תוצרים לפרויקטים'!$P$8:$P$1007,MATCH($C43,'תוצרים לפרויקטים'!$G$8:$G$1007,0))="","",INDEX('תוצרים לפרויקטים'!$P$8:$P$1007,MATCH($C43,'תוצרים לפרויקטים'!$G$8:$G$1007,0))))</f>
        <v/>
      </c>
      <c r="L43" s="141" t="str">
        <f>IF($A43="","",IF(INDEX('תוצרים לפרויקטים'!$Q$8:$Q$1007,MATCH($C43,'תוצרים לפרויקטים'!$G$8:$G$1007,0))="","",INDEX('תוצרים לפרויקטים'!$Q$8:$Q$1007,MATCH($C43,'תוצרים לפרויקטים'!$G$8:$G$1007,0))))</f>
        <v/>
      </c>
    </row>
    <row r="44" spans="1:12">
      <c r="A44" s="87" t="str">
        <f>IF($A43="#",1,IF(MAX(שיוך_משאב)&lt;ROWS(A$2:$A44),"",ROWS(A$2:$A44)))</f>
        <v/>
      </c>
      <c r="B44" s="88" t="str">
        <f t="array" ref="B44">IF($A44="","",INDEX('תוצרים לפרויקטים'!$AJ$7:$AN$7,,MIN(IF(שיוך_משאב=$A44,COLUMN($A:$E)))))</f>
        <v/>
      </c>
      <c r="C44" s="88" t="str">
        <f t="array" ref="C44">IF($A44="","",INDEX('תוצרים לפרויקטים'!$G$8:$G$1007,MIN(IF(שיוך_משאב=A44,שורות))))</f>
        <v/>
      </c>
      <c r="D44" s="88" t="str">
        <f>IF($A44="","",INDEX('תוצרים לפרויקטים'!$T$8:$AC$1007,MATCH($C44,'תוצרים לפרויקטים'!$G$8:$G$1007,0),MATCH($B44,'תוצרים לפרויקטים'!$T$7:$AC$7,0)))</f>
        <v/>
      </c>
      <c r="E44" s="88" t="str">
        <f>IF($A44="","",INDEX('תוצרים לפרויקטים'!$T$8:$AC$1007,MATCH($C44,'תוצרים לפרויקטים'!$G$8:$G$1007,0),MATCH($B44,'תוצרים לפרויקטים'!$T$7:$AC$7,0)+1))</f>
        <v/>
      </c>
      <c r="F44" s="88" t="str">
        <f>IF($D44="","",IFERROR(IF(INDEX('ניהול משאבים'!$D$8:$D$300,MATCH($D44,'ניהול משאבים'!$C$8:$C$300,0))="","",INDEX('ניהול משאבים'!$D$8:$D$300,MATCH($D44,'ניהול משאבים'!$C$8:$C$300,0))),""))</f>
        <v/>
      </c>
      <c r="G44" s="88" t="str">
        <f>IF($D44="","",IFERROR(IF(INDEX('ניהול משאבים'!$E$8:$E$300,MATCH($D44,'ניהול משאבים'!$C$8:$C$300,0))="","",INDEX('ניהול משאבים'!$E$8:$E$300,MATCH($D44,'ניהול משאבים'!$C$8:$C$300,0))),""))</f>
        <v/>
      </c>
      <c r="H44" s="88" t="str">
        <f>IF($C44="","",INDEX('תוצרים לפרויקטים'!$H:$H,MATCH($C44,'תוצרים לפרויקטים'!$G:$G,0)))</f>
        <v/>
      </c>
      <c r="I44" s="88" t="str">
        <f>IF($C44="","",INDEX('תוצרים לפרויקטים'!$E:$E,MATCH($C44,'תוצרים לפרויקטים'!$G:$G,0)))</f>
        <v/>
      </c>
      <c r="J44" s="88" t="str">
        <f>IF($A44="","",IF(INDEX('תוצרים לפרויקטים'!$R$8:$R$1007,MATCH($C44,'תוצרים לפרויקטים'!$G$8:$G$1007,0))="","ללא סטטוס",INDEX('תוצרים לפרויקטים'!$R$8:$R$1007,MATCH($C44,'תוצרים לפרויקטים'!$G$8:$G$1007,0))))</f>
        <v/>
      </c>
      <c r="K44" s="141" t="str">
        <f>IF($A44="","",IF(INDEX('תוצרים לפרויקטים'!$P$8:$P$1007,MATCH($C44,'תוצרים לפרויקטים'!$G$8:$G$1007,0))="","",INDEX('תוצרים לפרויקטים'!$P$8:$P$1007,MATCH($C44,'תוצרים לפרויקטים'!$G$8:$G$1007,0))))</f>
        <v/>
      </c>
      <c r="L44" s="141" t="str">
        <f>IF($A44="","",IF(INDEX('תוצרים לפרויקטים'!$Q$8:$Q$1007,MATCH($C44,'תוצרים לפרויקטים'!$G$8:$G$1007,0))="","",INDEX('תוצרים לפרויקטים'!$Q$8:$Q$1007,MATCH($C44,'תוצרים לפרויקטים'!$G$8:$G$1007,0))))</f>
        <v/>
      </c>
    </row>
    <row r="45" spans="1:12">
      <c r="A45" s="87" t="str">
        <f>IF($A44="#",1,IF(MAX(שיוך_משאב)&lt;ROWS(A$2:$A45),"",ROWS(A$2:$A45)))</f>
        <v/>
      </c>
      <c r="B45" s="88" t="str">
        <f t="array" ref="B45">IF($A45="","",INDEX('תוצרים לפרויקטים'!$AJ$7:$AN$7,,MIN(IF(שיוך_משאב=$A45,COLUMN($A:$E)))))</f>
        <v/>
      </c>
      <c r="C45" s="88" t="str">
        <f t="array" ref="C45">IF($A45="","",INDEX('תוצרים לפרויקטים'!$G$8:$G$1007,MIN(IF(שיוך_משאב=A45,שורות))))</f>
        <v/>
      </c>
      <c r="D45" s="88" t="str">
        <f>IF($A45="","",INDEX('תוצרים לפרויקטים'!$T$8:$AC$1007,MATCH($C45,'תוצרים לפרויקטים'!$G$8:$G$1007,0),MATCH($B45,'תוצרים לפרויקטים'!$T$7:$AC$7,0)))</f>
        <v/>
      </c>
      <c r="E45" s="88" t="str">
        <f>IF($A45="","",INDEX('תוצרים לפרויקטים'!$T$8:$AC$1007,MATCH($C45,'תוצרים לפרויקטים'!$G$8:$G$1007,0),MATCH($B45,'תוצרים לפרויקטים'!$T$7:$AC$7,0)+1))</f>
        <v/>
      </c>
      <c r="F45" s="88" t="str">
        <f>IF($D45="","",IFERROR(IF(INDEX('ניהול משאבים'!$D$8:$D$300,MATCH($D45,'ניהול משאבים'!$C$8:$C$300,0))="","",INDEX('ניהול משאבים'!$D$8:$D$300,MATCH($D45,'ניהול משאבים'!$C$8:$C$300,0))),""))</f>
        <v/>
      </c>
      <c r="G45" s="88" t="str">
        <f>IF($D45="","",IFERROR(IF(INDEX('ניהול משאבים'!$E$8:$E$300,MATCH($D45,'ניהול משאבים'!$C$8:$C$300,0))="","",INDEX('ניהול משאבים'!$E$8:$E$300,MATCH($D45,'ניהול משאבים'!$C$8:$C$300,0))),""))</f>
        <v/>
      </c>
      <c r="H45" s="88" t="str">
        <f>IF($C45="","",INDEX('תוצרים לפרויקטים'!$H:$H,MATCH($C45,'תוצרים לפרויקטים'!$G:$G,0)))</f>
        <v/>
      </c>
      <c r="I45" s="88" t="str">
        <f>IF($C45="","",INDEX('תוצרים לפרויקטים'!$E:$E,MATCH($C45,'תוצרים לפרויקטים'!$G:$G,0)))</f>
        <v/>
      </c>
      <c r="J45" s="88" t="str">
        <f>IF($A45="","",IF(INDEX('תוצרים לפרויקטים'!$R$8:$R$1007,MATCH($C45,'תוצרים לפרויקטים'!$G$8:$G$1007,0))="","ללא סטטוס",INDEX('תוצרים לפרויקטים'!$R$8:$R$1007,MATCH($C45,'תוצרים לפרויקטים'!$G$8:$G$1007,0))))</f>
        <v/>
      </c>
      <c r="K45" s="141" t="str">
        <f>IF($A45="","",IF(INDEX('תוצרים לפרויקטים'!$P$8:$P$1007,MATCH($C45,'תוצרים לפרויקטים'!$G$8:$G$1007,0))="","",INDEX('תוצרים לפרויקטים'!$P$8:$P$1007,MATCH($C45,'תוצרים לפרויקטים'!$G$8:$G$1007,0))))</f>
        <v/>
      </c>
      <c r="L45" s="141" t="str">
        <f>IF($A45="","",IF(INDEX('תוצרים לפרויקטים'!$Q$8:$Q$1007,MATCH($C45,'תוצרים לפרויקטים'!$G$8:$G$1007,0))="","",INDEX('תוצרים לפרויקטים'!$Q$8:$Q$1007,MATCH($C45,'תוצרים לפרויקטים'!$G$8:$G$1007,0))))</f>
        <v/>
      </c>
    </row>
    <row r="46" spans="1:12">
      <c r="A46" s="87" t="str">
        <f>IF($A45="#",1,IF(MAX(שיוך_משאב)&lt;ROWS(A$2:$A46),"",ROWS(A$2:$A46)))</f>
        <v/>
      </c>
      <c r="B46" s="88" t="str">
        <f t="array" ref="B46">IF($A46="","",INDEX('תוצרים לפרויקטים'!$AJ$7:$AN$7,,MIN(IF(שיוך_משאב=$A46,COLUMN($A:$E)))))</f>
        <v/>
      </c>
      <c r="C46" s="88" t="str">
        <f t="array" ref="C46">IF($A46="","",INDEX('תוצרים לפרויקטים'!$G$8:$G$1007,MIN(IF(שיוך_משאב=A46,שורות))))</f>
        <v/>
      </c>
      <c r="D46" s="88" t="str">
        <f>IF($A46="","",INDEX('תוצרים לפרויקטים'!$T$8:$AC$1007,MATCH($C46,'תוצרים לפרויקטים'!$G$8:$G$1007,0),MATCH($B46,'תוצרים לפרויקטים'!$T$7:$AC$7,0)))</f>
        <v/>
      </c>
      <c r="E46" s="88" t="str">
        <f>IF($A46="","",INDEX('תוצרים לפרויקטים'!$T$8:$AC$1007,MATCH($C46,'תוצרים לפרויקטים'!$G$8:$G$1007,0),MATCH($B46,'תוצרים לפרויקטים'!$T$7:$AC$7,0)+1))</f>
        <v/>
      </c>
      <c r="F46" s="88" t="str">
        <f>IF($D46="","",IFERROR(IF(INDEX('ניהול משאבים'!$D$8:$D$300,MATCH($D46,'ניהול משאבים'!$C$8:$C$300,0))="","",INDEX('ניהול משאבים'!$D$8:$D$300,MATCH($D46,'ניהול משאבים'!$C$8:$C$300,0))),""))</f>
        <v/>
      </c>
      <c r="G46" s="88" t="str">
        <f>IF($D46="","",IFERROR(IF(INDEX('ניהול משאבים'!$E$8:$E$300,MATCH($D46,'ניהול משאבים'!$C$8:$C$300,0))="","",INDEX('ניהול משאבים'!$E$8:$E$300,MATCH($D46,'ניהול משאבים'!$C$8:$C$300,0))),""))</f>
        <v/>
      </c>
      <c r="H46" s="88" t="str">
        <f>IF($C46="","",INDEX('תוצרים לפרויקטים'!$H:$H,MATCH($C46,'תוצרים לפרויקטים'!$G:$G,0)))</f>
        <v/>
      </c>
      <c r="I46" s="88" t="str">
        <f>IF($C46="","",INDEX('תוצרים לפרויקטים'!$E:$E,MATCH($C46,'תוצרים לפרויקטים'!$G:$G,0)))</f>
        <v/>
      </c>
      <c r="J46" s="88" t="str">
        <f>IF($A46="","",IF(INDEX('תוצרים לפרויקטים'!$R$8:$R$1007,MATCH($C46,'תוצרים לפרויקטים'!$G$8:$G$1007,0))="","ללא סטטוס",INDEX('תוצרים לפרויקטים'!$R$8:$R$1007,MATCH($C46,'תוצרים לפרויקטים'!$G$8:$G$1007,0))))</f>
        <v/>
      </c>
      <c r="K46" s="141" t="str">
        <f>IF($A46="","",IF(INDEX('תוצרים לפרויקטים'!$P$8:$P$1007,MATCH($C46,'תוצרים לפרויקטים'!$G$8:$G$1007,0))="","",INDEX('תוצרים לפרויקטים'!$P$8:$P$1007,MATCH($C46,'תוצרים לפרויקטים'!$G$8:$G$1007,0))))</f>
        <v/>
      </c>
      <c r="L46" s="141" t="str">
        <f>IF($A46="","",IF(INDEX('תוצרים לפרויקטים'!$Q$8:$Q$1007,MATCH($C46,'תוצרים לפרויקטים'!$G$8:$G$1007,0))="","",INDEX('תוצרים לפרויקטים'!$Q$8:$Q$1007,MATCH($C46,'תוצרים לפרויקטים'!$G$8:$G$1007,0))))</f>
        <v/>
      </c>
    </row>
    <row r="47" spans="1:12">
      <c r="A47" s="87" t="str">
        <f>IF($A46="#",1,IF(MAX(שיוך_משאב)&lt;ROWS(A$2:$A47),"",ROWS(A$2:$A47)))</f>
        <v/>
      </c>
      <c r="B47" s="88" t="str">
        <f t="array" ref="B47">IF($A47="","",INDEX('תוצרים לפרויקטים'!$AJ$7:$AN$7,,MIN(IF(שיוך_משאב=$A47,COLUMN($A:$E)))))</f>
        <v/>
      </c>
      <c r="C47" s="88" t="str">
        <f t="array" ref="C47">IF($A47="","",INDEX('תוצרים לפרויקטים'!$G$8:$G$1007,MIN(IF(שיוך_משאב=A47,שורות))))</f>
        <v/>
      </c>
      <c r="D47" s="88" t="str">
        <f>IF($A47="","",INDEX('תוצרים לפרויקטים'!$T$8:$AC$1007,MATCH($C47,'תוצרים לפרויקטים'!$G$8:$G$1007,0),MATCH($B47,'תוצרים לפרויקטים'!$T$7:$AC$7,0)))</f>
        <v/>
      </c>
      <c r="E47" s="88" t="str">
        <f>IF($A47="","",INDEX('תוצרים לפרויקטים'!$T$8:$AC$1007,MATCH($C47,'תוצרים לפרויקטים'!$G$8:$G$1007,0),MATCH($B47,'תוצרים לפרויקטים'!$T$7:$AC$7,0)+1))</f>
        <v/>
      </c>
      <c r="F47" s="88" t="str">
        <f>IF($D47="","",IFERROR(IF(INDEX('ניהול משאבים'!$D$8:$D$300,MATCH($D47,'ניהול משאבים'!$C$8:$C$300,0))="","",INDEX('ניהול משאבים'!$D$8:$D$300,MATCH($D47,'ניהול משאבים'!$C$8:$C$300,0))),""))</f>
        <v/>
      </c>
      <c r="G47" s="88" t="str">
        <f>IF($D47="","",IFERROR(IF(INDEX('ניהול משאבים'!$E$8:$E$300,MATCH($D47,'ניהול משאבים'!$C$8:$C$300,0))="","",INDEX('ניהול משאבים'!$E$8:$E$300,MATCH($D47,'ניהול משאבים'!$C$8:$C$300,0))),""))</f>
        <v/>
      </c>
      <c r="H47" s="88" t="str">
        <f>IF($C47="","",INDEX('תוצרים לפרויקטים'!$H:$H,MATCH($C47,'תוצרים לפרויקטים'!$G:$G,0)))</f>
        <v/>
      </c>
      <c r="I47" s="88" t="str">
        <f>IF($C47="","",INDEX('תוצרים לפרויקטים'!$E:$E,MATCH($C47,'תוצרים לפרויקטים'!$G:$G,0)))</f>
        <v/>
      </c>
      <c r="J47" s="88" t="str">
        <f>IF($A47="","",IF(INDEX('תוצרים לפרויקטים'!$R$8:$R$1007,MATCH($C47,'תוצרים לפרויקטים'!$G$8:$G$1007,0))="","ללא סטטוס",INDEX('תוצרים לפרויקטים'!$R$8:$R$1007,MATCH($C47,'תוצרים לפרויקטים'!$G$8:$G$1007,0))))</f>
        <v/>
      </c>
      <c r="K47" s="141" t="str">
        <f>IF($A47="","",IF(INDEX('תוצרים לפרויקטים'!$P$8:$P$1007,MATCH($C47,'תוצרים לפרויקטים'!$G$8:$G$1007,0))="","",INDEX('תוצרים לפרויקטים'!$P$8:$P$1007,MATCH($C47,'תוצרים לפרויקטים'!$G$8:$G$1007,0))))</f>
        <v/>
      </c>
      <c r="L47" s="141" t="str">
        <f>IF($A47="","",IF(INDEX('תוצרים לפרויקטים'!$Q$8:$Q$1007,MATCH($C47,'תוצרים לפרויקטים'!$G$8:$G$1007,0))="","",INDEX('תוצרים לפרויקטים'!$Q$8:$Q$1007,MATCH($C47,'תוצרים לפרויקטים'!$G$8:$G$1007,0))))</f>
        <v/>
      </c>
    </row>
    <row r="48" spans="1:12">
      <c r="A48" s="87" t="str">
        <f>IF($A47="#",1,IF(MAX(שיוך_משאב)&lt;ROWS(A$2:$A48),"",ROWS(A$2:$A48)))</f>
        <v/>
      </c>
      <c r="B48" s="88" t="str">
        <f t="array" ref="B48">IF($A48="","",INDEX('תוצרים לפרויקטים'!$AJ$7:$AN$7,,MIN(IF(שיוך_משאב=$A48,COLUMN($A:$E)))))</f>
        <v/>
      </c>
      <c r="C48" s="88" t="str">
        <f t="array" ref="C48">IF($A48="","",INDEX('תוצרים לפרויקטים'!$G$8:$G$1007,MIN(IF(שיוך_משאב=A48,שורות))))</f>
        <v/>
      </c>
      <c r="D48" s="88" t="str">
        <f>IF($A48="","",INDEX('תוצרים לפרויקטים'!$T$8:$AC$1007,MATCH($C48,'תוצרים לפרויקטים'!$G$8:$G$1007,0),MATCH($B48,'תוצרים לפרויקטים'!$T$7:$AC$7,0)))</f>
        <v/>
      </c>
      <c r="E48" s="88" t="str">
        <f>IF($A48="","",INDEX('תוצרים לפרויקטים'!$T$8:$AC$1007,MATCH($C48,'תוצרים לפרויקטים'!$G$8:$G$1007,0),MATCH($B48,'תוצרים לפרויקטים'!$T$7:$AC$7,0)+1))</f>
        <v/>
      </c>
      <c r="F48" s="88" t="str">
        <f>IF($D48="","",IFERROR(IF(INDEX('ניהול משאבים'!$D$8:$D$300,MATCH($D48,'ניהול משאבים'!$C$8:$C$300,0))="","",INDEX('ניהול משאבים'!$D$8:$D$300,MATCH($D48,'ניהול משאבים'!$C$8:$C$300,0))),""))</f>
        <v/>
      </c>
      <c r="G48" s="88" t="str">
        <f>IF($D48="","",IFERROR(IF(INDEX('ניהול משאבים'!$E$8:$E$300,MATCH($D48,'ניהול משאבים'!$C$8:$C$300,0))="","",INDEX('ניהול משאבים'!$E$8:$E$300,MATCH($D48,'ניהול משאבים'!$C$8:$C$300,0))),""))</f>
        <v/>
      </c>
      <c r="H48" s="88" t="str">
        <f>IF($C48="","",INDEX('תוצרים לפרויקטים'!$H:$H,MATCH($C48,'תוצרים לפרויקטים'!$G:$G,0)))</f>
        <v/>
      </c>
      <c r="I48" s="88" t="str">
        <f>IF($C48="","",INDEX('תוצרים לפרויקטים'!$E:$E,MATCH($C48,'תוצרים לפרויקטים'!$G:$G,0)))</f>
        <v/>
      </c>
      <c r="J48" s="88" t="str">
        <f>IF($A48="","",IF(INDEX('תוצרים לפרויקטים'!$R$8:$R$1007,MATCH($C48,'תוצרים לפרויקטים'!$G$8:$G$1007,0))="","ללא סטטוס",INDEX('תוצרים לפרויקטים'!$R$8:$R$1007,MATCH($C48,'תוצרים לפרויקטים'!$G$8:$G$1007,0))))</f>
        <v/>
      </c>
      <c r="K48" s="141" t="str">
        <f>IF($A48="","",IF(INDEX('תוצרים לפרויקטים'!$P$8:$P$1007,MATCH($C48,'תוצרים לפרויקטים'!$G$8:$G$1007,0))="","",INDEX('תוצרים לפרויקטים'!$P$8:$P$1007,MATCH($C48,'תוצרים לפרויקטים'!$G$8:$G$1007,0))))</f>
        <v/>
      </c>
      <c r="L48" s="141" t="str">
        <f>IF($A48="","",IF(INDEX('תוצרים לפרויקטים'!$Q$8:$Q$1007,MATCH($C48,'תוצרים לפרויקטים'!$G$8:$G$1007,0))="","",INDEX('תוצרים לפרויקטים'!$Q$8:$Q$1007,MATCH($C48,'תוצרים לפרויקטים'!$G$8:$G$1007,0))))</f>
        <v/>
      </c>
    </row>
    <row r="49" spans="1:12">
      <c r="A49" s="87" t="str">
        <f>IF($A48="#",1,IF(MAX(שיוך_משאב)&lt;ROWS(A$2:$A49),"",ROWS(A$2:$A49)))</f>
        <v/>
      </c>
      <c r="B49" s="88" t="str">
        <f t="array" ref="B49">IF($A49="","",INDEX('תוצרים לפרויקטים'!$AJ$7:$AN$7,,MIN(IF(שיוך_משאב=$A49,COLUMN($A:$E)))))</f>
        <v/>
      </c>
      <c r="C49" s="88" t="str">
        <f t="array" ref="C49">IF($A49="","",INDEX('תוצרים לפרויקטים'!$G$8:$G$1007,MIN(IF(שיוך_משאב=A49,שורות))))</f>
        <v/>
      </c>
      <c r="D49" s="88" t="str">
        <f>IF($A49="","",INDEX('תוצרים לפרויקטים'!$T$8:$AC$1007,MATCH($C49,'תוצרים לפרויקטים'!$G$8:$G$1007,0),MATCH($B49,'תוצרים לפרויקטים'!$T$7:$AC$7,0)))</f>
        <v/>
      </c>
      <c r="E49" s="88" t="str">
        <f>IF($A49="","",INDEX('תוצרים לפרויקטים'!$T$8:$AC$1007,MATCH($C49,'תוצרים לפרויקטים'!$G$8:$G$1007,0),MATCH($B49,'תוצרים לפרויקטים'!$T$7:$AC$7,0)+1))</f>
        <v/>
      </c>
      <c r="F49" s="88" t="str">
        <f>IF($D49="","",IFERROR(IF(INDEX('ניהול משאבים'!$D$8:$D$300,MATCH($D49,'ניהול משאבים'!$C$8:$C$300,0))="","",INDEX('ניהול משאבים'!$D$8:$D$300,MATCH($D49,'ניהול משאבים'!$C$8:$C$300,0))),""))</f>
        <v/>
      </c>
      <c r="G49" s="88" t="str">
        <f>IF($D49="","",IFERROR(IF(INDEX('ניהול משאבים'!$E$8:$E$300,MATCH($D49,'ניהול משאבים'!$C$8:$C$300,0))="","",INDEX('ניהול משאבים'!$E$8:$E$300,MATCH($D49,'ניהול משאבים'!$C$8:$C$300,0))),""))</f>
        <v/>
      </c>
      <c r="H49" s="88" t="str">
        <f>IF($C49="","",INDEX('תוצרים לפרויקטים'!$H:$H,MATCH($C49,'תוצרים לפרויקטים'!$G:$G,0)))</f>
        <v/>
      </c>
      <c r="I49" s="88" t="str">
        <f>IF($C49="","",INDEX('תוצרים לפרויקטים'!$E:$E,MATCH($C49,'תוצרים לפרויקטים'!$G:$G,0)))</f>
        <v/>
      </c>
      <c r="J49" s="88" t="str">
        <f>IF($A49="","",IF(INDEX('תוצרים לפרויקטים'!$R$8:$R$1007,MATCH($C49,'תוצרים לפרויקטים'!$G$8:$G$1007,0))="","ללא סטטוס",INDEX('תוצרים לפרויקטים'!$R$8:$R$1007,MATCH($C49,'תוצרים לפרויקטים'!$G$8:$G$1007,0))))</f>
        <v/>
      </c>
      <c r="K49" s="141" t="str">
        <f>IF($A49="","",IF(INDEX('תוצרים לפרויקטים'!$P$8:$P$1007,MATCH($C49,'תוצרים לפרויקטים'!$G$8:$G$1007,0))="","",INDEX('תוצרים לפרויקטים'!$P$8:$P$1007,MATCH($C49,'תוצרים לפרויקטים'!$G$8:$G$1007,0))))</f>
        <v/>
      </c>
      <c r="L49" s="141" t="str">
        <f>IF($A49="","",IF(INDEX('תוצרים לפרויקטים'!$Q$8:$Q$1007,MATCH($C49,'תוצרים לפרויקטים'!$G$8:$G$1007,0))="","",INDEX('תוצרים לפרויקטים'!$Q$8:$Q$1007,MATCH($C49,'תוצרים לפרויקטים'!$G$8:$G$1007,0))))</f>
        <v/>
      </c>
    </row>
    <row r="50" spans="1:12">
      <c r="A50" s="87" t="str">
        <f>IF($A49="#",1,IF(MAX(שיוך_משאב)&lt;ROWS(A$2:$A50),"",ROWS(A$2:$A50)))</f>
        <v/>
      </c>
      <c r="B50" s="88" t="str">
        <f t="array" ref="B50">IF($A50="","",INDEX('תוצרים לפרויקטים'!$AJ$7:$AN$7,,MIN(IF(שיוך_משאב=$A50,COLUMN($A:$E)))))</f>
        <v/>
      </c>
      <c r="C50" s="88" t="str">
        <f t="array" ref="C50">IF($A50="","",INDEX('תוצרים לפרויקטים'!$G$8:$G$1007,MIN(IF(שיוך_משאב=A50,שורות))))</f>
        <v/>
      </c>
      <c r="D50" s="88" t="str">
        <f>IF($A50="","",INDEX('תוצרים לפרויקטים'!$T$8:$AC$1007,MATCH($C50,'תוצרים לפרויקטים'!$G$8:$G$1007,0),MATCH($B50,'תוצרים לפרויקטים'!$T$7:$AC$7,0)))</f>
        <v/>
      </c>
      <c r="E50" s="88" t="str">
        <f>IF($A50="","",INDEX('תוצרים לפרויקטים'!$T$8:$AC$1007,MATCH($C50,'תוצרים לפרויקטים'!$G$8:$G$1007,0),MATCH($B50,'תוצרים לפרויקטים'!$T$7:$AC$7,0)+1))</f>
        <v/>
      </c>
      <c r="F50" s="88" t="str">
        <f>IF($D50="","",IFERROR(IF(INDEX('ניהול משאבים'!$D$8:$D$300,MATCH($D50,'ניהול משאבים'!$C$8:$C$300,0))="","",INDEX('ניהול משאבים'!$D$8:$D$300,MATCH($D50,'ניהול משאבים'!$C$8:$C$300,0))),""))</f>
        <v/>
      </c>
      <c r="G50" s="88" t="str">
        <f>IF($D50="","",IFERROR(IF(INDEX('ניהול משאבים'!$E$8:$E$300,MATCH($D50,'ניהול משאבים'!$C$8:$C$300,0))="","",INDEX('ניהול משאבים'!$E$8:$E$300,MATCH($D50,'ניהול משאבים'!$C$8:$C$300,0))),""))</f>
        <v/>
      </c>
      <c r="H50" s="88" t="str">
        <f>IF($C50="","",INDEX('תוצרים לפרויקטים'!$H:$H,MATCH($C50,'תוצרים לפרויקטים'!$G:$G,0)))</f>
        <v/>
      </c>
      <c r="I50" s="88" t="str">
        <f>IF($C50="","",INDEX('תוצרים לפרויקטים'!$E:$E,MATCH($C50,'תוצרים לפרויקטים'!$G:$G,0)))</f>
        <v/>
      </c>
      <c r="J50" s="88" t="str">
        <f>IF($A50="","",IF(INDEX('תוצרים לפרויקטים'!$R$8:$R$1007,MATCH($C50,'תוצרים לפרויקטים'!$G$8:$G$1007,0))="","ללא סטטוס",INDEX('תוצרים לפרויקטים'!$R$8:$R$1007,MATCH($C50,'תוצרים לפרויקטים'!$G$8:$G$1007,0))))</f>
        <v/>
      </c>
      <c r="K50" s="141" t="str">
        <f>IF($A50="","",IF(INDEX('תוצרים לפרויקטים'!$P$8:$P$1007,MATCH($C50,'תוצרים לפרויקטים'!$G$8:$G$1007,0))="","",INDEX('תוצרים לפרויקטים'!$P$8:$P$1007,MATCH($C50,'תוצרים לפרויקטים'!$G$8:$G$1007,0))))</f>
        <v/>
      </c>
      <c r="L50" s="141" t="str">
        <f>IF($A50="","",IF(INDEX('תוצרים לפרויקטים'!$Q$8:$Q$1007,MATCH($C50,'תוצרים לפרויקטים'!$G$8:$G$1007,0))="","",INDEX('תוצרים לפרויקטים'!$Q$8:$Q$1007,MATCH($C50,'תוצרים לפרויקטים'!$G$8:$G$1007,0))))</f>
        <v/>
      </c>
    </row>
    <row r="51" spans="1:12">
      <c r="A51" s="87" t="str">
        <f>IF($A50="#",1,IF(MAX(שיוך_משאב)&lt;ROWS(A$2:$A51),"",ROWS(A$2:$A51)))</f>
        <v/>
      </c>
      <c r="B51" s="88" t="str">
        <f t="array" ref="B51">IF($A51="","",INDEX('תוצרים לפרויקטים'!$AJ$7:$AN$7,,MIN(IF(שיוך_משאב=$A51,COLUMN($A:$E)))))</f>
        <v/>
      </c>
      <c r="C51" s="88" t="str">
        <f t="array" ref="C51">IF($A51="","",INDEX('תוצרים לפרויקטים'!$G$8:$G$1007,MIN(IF(שיוך_משאב=A51,שורות))))</f>
        <v/>
      </c>
      <c r="D51" s="88" t="str">
        <f>IF($A51="","",INDEX('תוצרים לפרויקטים'!$T$8:$AC$1007,MATCH($C51,'תוצרים לפרויקטים'!$G$8:$G$1007,0),MATCH($B51,'תוצרים לפרויקטים'!$T$7:$AC$7,0)))</f>
        <v/>
      </c>
      <c r="E51" s="88" t="str">
        <f>IF($A51="","",INDEX('תוצרים לפרויקטים'!$T$8:$AC$1007,MATCH($C51,'תוצרים לפרויקטים'!$G$8:$G$1007,0),MATCH($B51,'תוצרים לפרויקטים'!$T$7:$AC$7,0)+1))</f>
        <v/>
      </c>
      <c r="F51" s="88" t="str">
        <f>IF($D51="","",IFERROR(IF(INDEX('ניהול משאבים'!$D$8:$D$300,MATCH($D51,'ניהול משאבים'!$C$8:$C$300,0))="","",INDEX('ניהול משאבים'!$D$8:$D$300,MATCH($D51,'ניהול משאבים'!$C$8:$C$300,0))),""))</f>
        <v/>
      </c>
      <c r="G51" s="88" t="str">
        <f>IF($D51="","",IFERROR(IF(INDEX('ניהול משאבים'!$E$8:$E$300,MATCH($D51,'ניהול משאבים'!$C$8:$C$300,0))="","",INDEX('ניהול משאבים'!$E$8:$E$300,MATCH($D51,'ניהול משאבים'!$C$8:$C$300,0))),""))</f>
        <v/>
      </c>
      <c r="H51" s="88" t="str">
        <f>IF($C51="","",INDEX('תוצרים לפרויקטים'!$H:$H,MATCH($C51,'תוצרים לפרויקטים'!$G:$G,0)))</f>
        <v/>
      </c>
      <c r="I51" s="88" t="str">
        <f>IF($C51="","",INDEX('תוצרים לפרויקטים'!$E:$E,MATCH($C51,'תוצרים לפרויקטים'!$G:$G,0)))</f>
        <v/>
      </c>
      <c r="J51" s="88" t="str">
        <f>IF($A51="","",IF(INDEX('תוצרים לפרויקטים'!$R$8:$R$1007,MATCH($C51,'תוצרים לפרויקטים'!$G$8:$G$1007,0))="","ללא סטטוס",INDEX('תוצרים לפרויקטים'!$R$8:$R$1007,MATCH($C51,'תוצרים לפרויקטים'!$G$8:$G$1007,0))))</f>
        <v/>
      </c>
      <c r="K51" s="141" t="str">
        <f>IF($A51="","",IF(INDEX('תוצרים לפרויקטים'!$P$8:$P$1007,MATCH($C51,'תוצרים לפרויקטים'!$G$8:$G$1007,0))="","",INDEX('תוצרים לפרויקטים'!$P$8:$P$1007,MATCH($C51,'תוצרים לפרויקטים'!$G$8:$G$1007,0))))</f>
        <v/>
      </c>
      <c r="L51" s="141" t="str">
        <f>IF($A51="","",IF(INDEX('תוצרים לפרויקטים'!$Q$8:$Q$1007,MATCH($C51,'תוצרים לפרויקטים'!$G$8:$G$1007,0))="","",INDEX('תוצרים לפרויקטים'!$Q$8:$Q$1007,MATCH($C51,'תוצרים לפרויקטים'!$G$8:$G$1007,0))))</f>
        <v/>
      </c>
    </row>
    <row r="52" spans="1:12">
      <c r="A52" s="87" t="str">
        <f>IF($A51="#",1,IF(MAX(שיוך_משאב)&lt;ROWS(A$2:$A52),"",ROWS(A$2:$A52)))</f>
        <v/>
      </c>
      <c r="B52" s="88" t="str">
        <f t="array" ref="B52">IF($A52="","",INDEX('תוצרים לפרויקטים'!$AJ$7:$AN$7,,MIN(IF(שיוך_משאב=$A52,COLUMN($A:$E)))))</f>
        <v/>
      </c>
      <c r="C52" s="88" t="str">
        <f t="array" ref="C52">IF($A52="","",INDEX('תוצרים לפרויקטים'!$G$8:$G$1007,MIN(IF(שיוך_משאב=A52,שורות))))</f>
        <v/>
      </c>
      <c r="D52" s="88" t="str">
        <f>IF($A52="","",INDEX('תוצרים לפרויקטים'!$T$8:$AC$1007,MATCH($C52,'תוצרים לפרויקטים'!$G$8:$G$1007,0),MATCH($B52,'תוצרים לפרויקטים'!$T$7:$AC$7,0)))</f>
        <v/>
      </c>
      <c r="E52" s="88" t="str">
        <f>IF($A52="","",INDEX('תוצרים לפרויקטים'!$T$8:$AC$1007,MATCH($C52,'תוצרים לפרויקטים'!$G$8:$G$1007,0),MATCH($B52,'תוצרים לפרויקטים'!$T$7:$AC$7,0)+1))</f>
        <v/>
      </c>
      <c r="F52" s="88" t="str">
        <f>IF($D52="","",IFERROR(IF(INDEX('ניהול משאבים'!$D$8:$D$300,MATCH($D52,'ניהול משאבים'!$C$8:$C$300,0))="","",INDEX('ניהול משאבים'!$D$8:$D$300,MATCH($D52,'ניהול משאבים'!$C$8:$C$300,0))),""))</f>
        <v/>
      </c>
      <c r="G52" s="88" t="str">
        <f>IF($D52="","",IFERROR(IF(INDEX('ניהול משאבים'!$E$8:$E$300,MATCH($D52,'ניהול משאבים'!$C$8:$C$300,0))="","",INDEX('ניהול משאבים'!$E$8:$E$300,MATCH($D52,'ניהול משאבים'!$C$8:$C$300,0))),""))</f>
        <v/>
      </c>
      <c r="H52" s="88" t="str">
        <f>IF($C52="","",INDEX('תוצרים לפרויקטים'!$H:$H,MATCH($C52,'תוצרים לפרויקטים'!$G:$G,0)))</f>
        <v/>
      </c>
      <c r="I52" s="88" t="str">
        <f>IF($C52="","",INDEX('תוצרים לפרויקטים'!$E:$E,MATCH($C52,'תוצרים לפרויקטים'!$G:$G,0)))</f>
        <v/>
      </c>
      <c r="J52" s="88" t="str">
        <f>IF($A52="","",IF(INDEX('תוצרים לפרויקטים'!$R$8:$R$1007,MATCH($C52,'תוצרים לפרויקטים'!$G$8:$G$1007,0))="","ללא סטטוס",INDEX('תוצרים לפרויקטים'!$R$8:$R$1007,MATCH($C52,'תוצרים לפרויקטים'!$G$8:$G$1007,0))))</f>
        <v/>
      </c>
      <c r="K52" s="141" t="str">
        <f>IF($A52="","",IF(INDEX('תוצרים לפרויקטים'!$P$8:$P$1007,MATCH($C52,'תוצרים לפרויקטים'!$G$8:$G$1007,0))="","",INDEX('תוצרים לפרויקטים'!$P$8:$P$1007,MATCH($C52,'תוצרים לפרויקטים'!$G$8:$G$1007,0))))</f>
        <v/>
      </c>
      <c r="L52" s="141" t="str">
        <f>IF($A52="","",IF(INDEX('תוצרים לפרויקטים'!$Q$8:$Q$1007,MATCH($C52,'תוצרים לפרויקטים'!$G$8:$G$1007,0))="","",INDEX('תוצרים לפרויקטים'!$Q$8:$Q$1007,MATCH($C52,'תוצרים לפרויקטים'!$G$8:$G$1007,0))))</f>
        <v/>
      </c>
    </row>
    <row r="53" spans="1:12">
      <c r="A53" s="87" t="str">
        <f>IF($A52="#",1,IF(MAX(שיוך_משאב)&lt;ROWS(A$2:$A53),"",ROWS(A$2:$A53)))</f>
        <v/>
      </c>
      <c r="B53" s="88" t="str">
        <f t="array" ref="B53">IF($A53="","",INDEX('תוצרים לפרויקטים'!$AJ$7:$AN$7,,MIN(IF(שיוך_משאב=$A53,COLUMN($A:$E)))))</f>
        <v/>
      </c>
      <c r="C53" s="88" t="str">
        <f t="array" ref="C53">IF($A53="","",INDEX('תוצרים לפרויקטים'!$G$8:$G$1007,MIN(IF(שיוך_משאב=A53,שורות))))</f>
        <v/>
      </c>
      <c r="D53" s="88" t="str">
        <f>IF($A53="","",INDEX('תוצרים לפרויקטים'!$T$8:$AC$1007,MATCH($C53,'תוצרים לפרויקטים'!$G$8:$G$1007,0),MATCH($B53,'תוצרים לפרויקטים'!$T$7:$AC$7,0)))</f>
        <v/>
      </c>
      <c r="E53" s="88" t="str">
        <f>IF($A53="","",INDEX('תוצרים לפרויקטים'!$T$8:$AC$1007,MATCH($C53,'תוצרים לפרויקטים'!$G$8:$G$1007,0),MATCH($B53,'תוצרים לפרויקטים'!$T$7:$AC$7,0)+1))</f>
        <v/>
      </c>
      <c r="F53" s="88" t="str">
        <f>IF($D53="","",IFERROR(IF(INDEX('ניהול משאבים'!$D$8:$D$300,MATCH($D53,'ניהול משאבים'!$C$8:$C$300,0))="","",INDEX('ניהול משאבים'!$D$8:$D$300,MATCH($D53,'ניהול משאבים'!$C$8:$C$300,0))),""))</f>
        <v/>
      </c>
      <c r="G53" s="88" t="str">
        <f>IF($D53="","",IFERROR(IF(INDEX('ניהול משאבים'!$E$8:$E$300,MATCH($D53,'ניהול משאבים'!$C$8:$C$300,0))="","",INDEX('ניהול משאבים'!$E$8:$E$300,MATCH($D53,'ניהול משאבים'!$C$8:$C$300,0))),""))</f>
        <v/>
      </c>
      <c r="H53" s="88" t="str">
        <f>IF($C53="","",INDEX('תוצרים לפרויקטים'!$H:$H,MATCH($C53,'תוצרים לפרויקטים'!$G:$G,0)))</f>
        <v/>
      </c>
      <c r="I53" s="88" t="str">
        <f>IF($C53="","",INDEX('תוצרים לפרויקטים'!$E:$E,MATCH($C53,'תוצרים לפרויקטים'!$G:$G,0)))</f>
        <v/>
      </c>
      <c r="J53" s="88" t="str">
        <f>IF($A53="","",IF(INDEX('תוצרים לפרויקטים'!$R$8:$R$1007,MATCH($C53,'תוצרים לפרויקטים'!$G$8:$G$1007,0))="","ללא סטטוס",INDEX('תוצרים לפרויקטים'!$R$8:$R$1007,MATCH($C53,'תוצרים לפרויקטים'!$G$8:$G$1007,0))))</f>
        <v/>
      </c>
      <c r="K53" s="141" t="str">
        <f>IF($A53="","",IF(INDEX('תוצרים לפרויקטים'!$P$8:$P$1007,MATCH($C53,'תוצרים לפרויקטים'!$G$8:$G$1007,0))="","",INDEX('תוצרים לפרויקטים'!$P$8:$P$1007,MATCH($C53,'תוצרים לפרויקטים'!$G$8:$G$1007,0))))</f>
        <v/>
      </c>
      <c r="L53" s="141" t="str">
        <f>IF($A53="","",IF(INDEX('תוצרים לפרויקטים'!$Q$8:$Q$1007,MATCH($C53,'תוצרים לפרויקטים'!$G$8:$G$1007,0))="","",INDEX('תוצרים לפרויקטים'!$Q$8:$Q$1007,MATCH($C53,'תוצרים לפרויקטים'!$G$8:$G$1007,0))))</f>
        <v/>
      </c>
    </row>
    <row r="54" spans="1:12">
      <c r="A54" s="87" t="str">
        <f>IF($A53="#",1,IF(MAX(שיוך_משאב)&lt;ROWS(A$2:$A54),"",ROWS(A$2:$A54)))</f>
        <v/>
      </c>
      <c r="B54" s="88" t="str">
        <f t="array" ref="B54">IF($A54="","",INDEX('תוצרים לפרויקטים'!$AJ$7:$AN$7,,MIN(IF(שיוך_משאב=$A54,COLUMN($A:$E)))))</f>
        <v/>
      </c>
      <c r="C54" s="88" t="str">
        <f t="array" ref="C54">IF($A54="","",INDEX('תוצרים לפרויקטים'!$G$8:$G$1007,MIN(IF(שיוך_משאב=A54,שורות))))</f>
        <v/>
      </c>
      <c r="D54" s="88" t="str">
        <f>IF($A54="","",INDEX('תוצרים לפרויקטים'!$T$8:$AC$1007,MATCH($C54,'תוצרים לפרויקטים'!$G$8:$G$1007,0),MATCH($B54,'תוצרים לפרויקטים'!$T$7:$AC$7,0)))</f>
        <v/>
      </c>
      <c r="E54" s="88" t="str">
        <f>IF($A54="","",INDEX('תוצרים לפרויקטים'!$T$8:$AC$1007,MATCH($C54,'תוצרים לפרויקטים'!$G$8:$G$1007,0),MATCH($B54,'תוצרים לפרויקטים'!$T$7:$AC$7,0)+1))</f>
        <v/>
      </c>
      <c r="F54" s="88" t="str">
        <f>IF($D54="","",IFERROR(IF(INDEX('ניהול משאבים'!$D$8:$D$300,MATCH($D54,'ניהול משאבים'!$C$8:$C$300,0))="","",INDEX('ניהול משאבים'!$D$8:$D$300,MATCH($D54,'ניהול משאבים'!$C$8:$C$300,0))),""))</f>
        <v/>
      </c>
      <c r="G54" s="88" t="str">
        <f>IF($D54="","",IFERROR(IF(INDEX('ניהול משאבים'!$E$8:$E$300,MATCH($D54,'ניהול משאבים'!$C$8:$C$300,0))="","",INDEX('ניהול משאבים'!$E$8:$E$300,MATCH($D54,'ניהול משאבים'!$C$8:$C$300,0))),""))</f>
        <v/>
      </c>
      <c r="H54" s="88" t="str">
        <f>IF($C54="","",INDEX('תוצרים לפרויקטים'!$H:$H,MATCH($C54,'תוצרים לפרויקטים'!$G:$G,0)))</f>
        <v/>
      </c>
      <c r="I54" s="88" t="str">
        <f>IF($C54="","",INDEX('תוצרים לפרויקטים'!$E:$E,MATCH($C54,'תוצרים לפרויקטים'!$G:$G,0)))</f>
        <v/>
      </c>
      <c r="J54" s="88" t="str">
        <f>IF($A54="","",IF(INDEX('תוצרים לפרויקטים'!$R$8:$R$1007,MATCH($C54,'תוצרים לפרויקטים'!$G$8:$G$1007,0))="","ללא סטטוס",INDEX('תוצרים לפרויקטים'!$R$8:$R$1007,MATCH($C54,'תוצרים לפרויקטים'!$G$8:$G$1007,0))))</f>
        <v/>
      </c>
      <c r="K54" s="141" t="str">
        <f>IF($A54="","",IF(INDEX('תוצרים לפרויקטים'!$P$8:$P$1007,MATCH($C54,'תוצרים לפרויקטים'!$G$8:$G$1007,0))="","",INDEX('תוצרים לפרויקטים'!$P$8:$P$1007,MATCH($C54,'תוצרים לפרויקטים'!$G$8:$G$1007,0))))</f>
        <v/>
      </c>
      <c r="L54" s="141" t="str">
        <f>IF($A54="","",IF(INDEX('תוצרים לפרויקטים'!$Q$8:$Q$1007,MATCH($C54,'תוצרים לפרויקטים'!$G$8:$G$1007,0))="","",INDEX('תוצרים לפרויקטים'!$Q$8:$Q$1007,MATCH($C54,'תוצרים לפרויקטים'!$G$8:$G$1007,0))))</f>
        <v/>
      </c>
    </row>
    <row r="55" spans="1:12">
      <c r="A55" s="87" t="str">
        <f>IF($A54="#",1,IF(MAX(שיוך_משאב)&lt;ROWS(A$2:$A55),"",ROWS(A$2:$A55)))</f>
        <v/>
      </c>
      <c r="B55" s="88" t="str">
        <f t="array" ref="B55">IF($A55="","",INDEX('תוצרים לפרויקטים'!$AJ$7:$AN$7,,MIN(IF(שיוך_משאב=$A55,COLUMN($A:$E)))))</f>
        <v/>
      </c>
      <c r="C55" s="88" t="str">
        <f t="array" ref="C55">IF($A55="","",INDEX('תוצרים לפרויקטים'!$G$8:$G$1007,MIN(IF(שיוך_משאב=A55,שורות))))</f>
        <v/>
      </c>
      <c r="D55" s="88" t="str">
        <f>IF($A55="","",INDEX('תוצרים לפרויקטים'!$T$8:$AC$1007,MATCH($C55,'תוצרים לפרויקטים'!$G$8:$G$1007,0),MATCH($B55,'תוצרים לפרויקטים'!$T$7:$AC$7,0)))</f>
        <v/>
      </c>
      <c r="E55" s="88" t="str">
        <f>IF($A55="","",INDEX('תוצרים לפרויקטים'!$T$8:$AC$1007,MATCH($C55,'תוצרים לפרויקטים'!$G$8:$G$1007,0),MATCH($B55,'תוצרים לפרויקטים'!$T$7:$AC$7,0)+1))</f>
        <v/>
      </c>
      <c r="F55" s="88" t="str">
        <f>IF($D55="","",IFERROR(IF(INDEX('ניהול משאבים'!$D$8:$D$300,MATCH($D55,'ניהול משאבים'!$C$8:$C$300,0))="","",INDEX('ניהול משאבים'!$D$8:$D$300,MATCH($D55,'ניהול משאבים'!$C$8:$C$300,0))),""))</f>
        <v/>
      </c>
      <c r="G55" s="88" t="str">
        <f>IF($D55="","",IFERROR(IF(INDEX('ניהול משאבים'!$E$8:$E$300,MATCH($D55,'ניהול משאבים'!$C$8:$C$300,0))="","",INDEX('ניהול משאבים'!$E$8:$E$300,MATCH($D55,'ניהול משאבים'!$C$8:$C$300,0))),""))</f>
        <v/>
      </c>
      <c r="H55" s="88" t="str">
        <f>IF($C55="","",INDEX('תוצרים לפרויקטים'!$H:$H,MATCH($C55,'תוצרים לפרויקטים'!$G:$G,0)))</f>
        <v/>
      </c>
      <c r="I55" s="88" t="str">
        <f>IF($C55="","",INDEX('תוצרים לפרויקטים'!$E:$E,MATCH($C55,'תוצרים לפרויקטים'!$G:$G,0)))</f>
        <v/>
      </c>
      <c r="J55" s="88" t="str">
        <f>IF($A55="","",IF(INDEX('תוצרים לפרויקטים'!$R$8:$R$1007,MATCH($C55,'תוצרים לפרויקטים'!$G$8:$G$1007,0))="","ללא סטטוס",INDEX('תוצרים לפרויקטים'!$R$8:$R$1007,MATCH($C55,'תוצרים לפרויקטים'!$G$8:$G$1007,0))))</f>
        <v/>
      </c>
      <c r="K55" s="141" t="str">
        <f>IF($A55="","",IF(INDEX('תוצרים לפרויקטים'!$P$8:$P$1007,MATCH($C55,'תוצרים לפרויקטים'!$G$8:$G$1007,0))="","",INDEX('תוצרים לפרויקטים'!$P$8:$P$1007,MATCH($C55,'תוצרים לפרויקטים'!$G$8:$G$1007,0))))</f>
        <v/>
      </c>
      <c r="L55" s="141" t="str">
        <f>IF($A55="","",IF(INDEX('תוצרים לפרויקטים'!$Q$8:$Q$1007,MATCH($C55,'תוצרים לפרויקטים'!$G$8:$G$1007,0))="","",INDEX('תוצרים לפרויקטים'!$Q$8:$Q$1007,MATCH($C55,'תוצרים לפרויקטים'!$G$8:$G$1007,0))))</f>
        <v/>
      </c>
    </row>
    <row r="56" spans="1:12">
      <c r="A56" s="87" t="str">
        <f>IF($A55="#",1,IF(MAX(שיוך_משאב)&lt;ROWS(A$2:$A56),"",ROWS(A$2:$A56)))</f>
        <v/>
      </c>
      <c r="B56" s="88" t="str">
        <f t="array" ref="B56">IF($A56="","",INDEX('תוצרים לפרויקטים'!$AJ$7:$AN$7,,MIN(IF(שיוך_משאב=$A56,COLUMN($A:$E)))))</f>
        <v/>
      </c>
      <c r="C56" s="88" t="str">
        <f t="array" ref="C56">IF($A56="","",INDEX('תוצרים לפרויקטים'!$G$8:$G$1007,MIN(IF(שיוך_משאב=A56,שורות))))</f>
        <v/>
      </c>
      <c r="D56" s="88" t="str">
        <f>IF($A56="","",INDEX('תוצרים לפרויקטים'!$T$8:$AC$1007,MATCH($C56,'תוצרים לפרויקטים'!$G$8:$G$1007,0),MATCH($B56,'תוצרים לפרויקטים'!$T$7:$AC$7,0)))</f>
        <v/>
      </c>
      <c r="E56" s="88" t="str">
        <f>IF($A56="","",INDEX('תוצרים לפרויקטים'!$T$8:$AC$1007,MATCH($C56,'תוצרים לפרויקטים'!$G$8:$G$1007,0),MATCH($B56,'תוצרים לפרויקטים'!$T$7:$AC$7,0)+1))</f>
        <v/>
      </c>
      <c r="F56" s="88" t="str">
        <f>IF($D56="","",IFERROR(IF(INDEX('ניהול משאבים'!$D$8:$D$300,MATCH($D56,'ניהול משאבים'!$C$8:$C$300,0))="","",INDEX('ניהול משאבים'!$D$8:$D$300,MATCH($D56,'ניהול משאבים'!$C$8:$C$300,0))),""))</f>
        <v/>
      </c>
      <c r="G56" s="88" t="str">
        <f>IF($D56="","",IFERROR(IF(INDEX('ניהול משאבים'!$E$8:$E$300,MATCH($D56,'ניהול משאבים'!$C$8:$C$300,0))="","",INDEX('ניהול משאבים'!$E$8:$E$300,MATCH($D56,'ניהול משאבים'!$C$8:$C$300,0))),""))</f>
        <v/>
      </c>
      <c r="H56" s="88" t="str">
        <f>IF($C56="","",INDEX('תוצרים לפרויקטים'!$H:$H,MATCH($C56,'תוצרים לפרויקטים'!$G:$G,0)))</f>
        <v/>
      </c>
      <c r="I56" s="88" t="str">
        <f>IF($C56="","",INDEX('תוצרים לפרויקטים'!$E:$E,MATCH($C56,'תוצרים לפרויקטים'!$G:$G,0)))</f>
        <v/>
      </c>
      <c r="J56" s="88" t="str">
        <f>IF($A56="","",IF(INDEX('תוצרים לפרויקטים'!$R$8:$R$1007,MATCH($C56,'תוצרים לפרויקטים'!$G$8:$G$1007,0))="","ללא סטטוס",INDEX('תוצרים לפרויקטים'!$R$8:$R$1007,MATCH($C56,'תוצרים לפרויקטים'!$G$8:$G$1007,0))))</f>
        <v/>
      </c>
      <c r="K56" s="141" t="str">
        <f>IF($A56="","",IF(INDEX('תוצרים לפרויקטים'!$P$8:$P$1007,MATCH($C56,'תוצרים לפרויקטים'!$G$8:$G$1007,0))="","",INDEX('תוצרים לפרויקטים'!$P$8:$P$1007,MATCH($C56,'תוצרים לפרויקטים'!$G$8:$G$1007,0))))</f>
        <v/>
      </c>
      <c r="L56" s="141" t="str">
        <f>IF($A56="","",IF(INDEX('תוצרים לפרויקטים'!$Q$8:$Q$1007,MATCH($C56,'תוצרים לפרויקטים'!$G$8:$G$1007,0))="","",INDEX('תוצרים לפרויקטים'!$Q$8:$Q$1007,MATCH($C56,'תוצרים לפרויקטים'!$G$8:$G$1007,0))))</f>
        <v/>
      </c>
    </row>
    <row r="57" spans="1:12">
      <c r="A57" s="87" t="str">
        <f>IF($A56="#",1,IF(MAX(שיוך_משאב)&lt;ROWS(A$2:$A57),"",ROWS(A$2:$A57)))</f>
        <v/>
      </c>
      <c r="B57" s="88" t="str">
        <f t="array" ref="B57">IF($A57="","",INDEX('תוצרים לפרויקטים'!$AJ$7:$AN$7,,MIN(IF(שיוך_משאב=$A57,COLUMN($A:$E)))))</f>
        <v/>
      </c>
      <c r="C57" s="88" t="str">
        <f t="array" ref="C57">IF($A57="","",INDEX('תוצרים לפרויקטים'!$G$8:$G$1007,MIN(IF(שיוך_משאב=A57,שורות))))</f>
        <v/>
      </c>
      <c r="D57" s="88" t="str">
        <f>IF($A57="","",INDEX('תוצרים לפרויקטים'!$T$8:$AC$1007,MATCH($C57,'תוצרים לפרויקטים'!$G$8:$G$1007,0),MATCH($B57,'תוצרים לפרויקטים'!$T$7:$AC$7,0)))</f>
        <v/>
      </c>
      <c r="E57" s="88" t="str">
        <f>IF($A57="","",INDEX('תוצרים לפרויקטים'!$T$8:$AC$1007,MATCH($C57,'תוצרים לפרויקטים'!$G$8:$G$1007,0),MATCH($B57,'תוצרים לפרויקטים'!$T$7:$AC$7,0)+1))</f>
        <v/>
      </c>
      <c r="F57" s="88" t="str">
        <f>IF($D57="","",IFERROR(IF(INDEX('ניהול משאבים'!$D$8:$D$300,MATCH($D57,'ניהול משאבים'!$C$8:$C$300,0))="","",INDEX('ניהול משאבים'!$D$8:$D$300,MATCH($D57,'ניהול משאבים'!$C$8:$C$300,0))),""))</f>
        <v/>
      </c>
      <c r="G57" s="88" t="str">
        <f>IF($D57="","",IFERROR(IF(INDEX('ניהול משאבים'!$E$8:$E$300,MATCH($D57,'ניהול משאבים'!$C$8:$C$300,0))="","",INDEX('ניהול משאבים'!$E$8:$E$300,MATCH($D57,'ניהול משאבים'!$C$8:$C$300,0))),""))</f>
        <v/>
      </c>
      <c r="H57" s="88" t="str">
        <f>IF($C57="","",INDEX('תוצרים לפרויקטים'!$H:$H,MATCH($C57,'תוצרים לפרויקטים'!$G:$G,0)))</f>
        <v/>
      </c>
      <c r="I57" s="88" t="str">
        <f>IF($C57="","",INDEX('תוצרים לפרויקטים'!$E:$E,MATCH($C57,'תוצרים לפרויקטים'!$G:$G,0)))</f>
        <v/>
      </c>
      <c r="J57" s="88" t="str">
        <f>IF($A57="","",IF(INDEX('תוצרים לפרויקטים'!$R$8:$R$1007,MATCH($C57,'תוצרים לפרויקטים'!$G$8:$G$1007,0))="","ללא סטטוס",INDEX('תוצרים לפרויקטים'!$R$8:$R$1007,MATCH($C57,'תוצרים לפרויקטים'!$G$8:$G$1007,0))))</f>
        <v/>
      </c>
      <c r="K57" s="141" t="str">
        <f>IF($A57="","",IF(INDEX('תוצרים לפרויקטים'!$P$8:$P$1007,MATCH($C57,'תוצרים לפרויקטים'!$G$8:$G$1007,0))="","",INDEX('תוצרים לפרויקטים'!$P$8:$P$1007,MATCH($C57,'תוצרים לפרויקטים'!$G$8:$G$1007,0))))</f>
        <v/>
      </c>
      <c r="L57" s="141" t="str">
        <f>IF($A57="","",IF(INDEX('תוצרים לפרויקטים'!$Q$8:$Q$1007,MATCH($C57,'תוצרים לפרויקטים'!$G$8:$G$1007,0))="","",INDEX('תוצרים לפרויקטים'!$Q$8:$Q$1007,MATCH($C57,'תוצרים לפרויקטים'!$G$8:$G$1007,0))))</f>
        <v/>
      </c>
    </row>
    <row r="58" spans="1:12">
      <c r="A58" s="87" t="str">
        <f>IF($A57="#",1,IF(MAX(שיוך_משאב)&lt;ROWS(A$2:$A58),"",ROWS(A$2:$A58)))</f>
        <v/>
      </c>
      <c r="B58" s="88" t="str">
        <f t="array" ref="B58">IF($A58="","",INDEX('תוצרים לפרויקטים'!$AJ$7:$AN$7,,MIN(IF(שיוך_משאב=$A58,COLUMN($A:$E)))))</f>
        <v/>
      </c>
      <c r="C58" s="88" t="str">
        <f t="array" ref="C58">IF($A58="","",INDEX('תוצרים לפרויקטים'!$G$8:$G$1007,MIN(IF(שיוך_משאב=A58,שורות))))</f>
        <v/>
      </c>
      <c r="D58" s="88" t="str">
        <f>IF($A58="","",INDEX('תוצרים לפרויקטים'!$T$8:$AC$1007,MATCH($C58,'תוצרים לפרויקטים'!$G$8:$G$1007,0),MATCH($B58,'תוצרים לפרויקטים'!$T$7:$AC$7,0)))</f>
        <v/>
      </c>
      <c r="E58" s="88" t="str">
        <f>IF($A58="","",INDEX('תוצרים לפרויקטים'!$T$8:$AC$1007,MATCH($C58,'תוצרים לפרויקטים'!$G$8:$G$1007,0),MATCH($B58,'תוצרים לפרויקטים'!$T$7:$AC$7,0)+1))</f>
        <v/>
      </c>
      <c r="F58" s="88" t="str">
        <f>IF($D58="","",IFERROR(IF(INDEX('ניהול משאבים'!$D$8:$D$300,MATCH($D58,'ניהול משאבים'!$C$8:$C$300,0))="","",INDEX('ניהול משאבים'!$D$8:$D$300,MATCH($D58,'ניהול משאבים'!$C$8:$C$300,0))),""))</f>
        <v/>
      </c>
      <c r="G58" s="88" t="str">
        <f>IF($D58="","",IFERROR(IF(INDEX('ניהול משאבים'!$E$8:$E$300,MATCH($D58,'ניהול משאבים'!$C$8:$C$300,0))="","",INDEX('ניהול משאבים'!$E$8:$E$300,MATCH($D58,'ניהול משאבים'!$C$8:$C$300,0))),""))</f>
        <v/>
      </c>
      <c r="H58" s="88" t="str">
        <f>IF($C58="","",INDEX('תוצרים לפרויקטים'!$H:$H,MATCH($C58,'תוצרים לפרויקטים'!$G:$G,0)))</f>
        <v/>
      </c>
      <c r="I58" s="88" t="str">
        <f>IF($C58="","",INDEX('תוצרים לפרויקטים'!$E:$E,MATCH($C58,'תוצרים לפרויקטים'!$G:$G,0)))</f>
        <v/>
      </c>
      <c r="J58" s="88" t="str">
        <f>IF($A58="","",IF(INDEX('תוצרים לפרויקטים'!$R$8:$R$1007,MATCH($C58,'תוצרים לפרויקטים'!$G$8:$G$1007,0))="","ללא סטטוס",INDEX('תוצרים לפרויקטים'!$R$8:$R$1007,MATCH($C58,'תוצרים לפרויקטים'!$G$8:$G$1007,0))))</f>
        <v/>
      </c>
      <c r="K58" s="141" t="str">
        <f>IF($A58="","",IF(INDEX('תוצרים לפרויקטים'!$P$8:$P$1007,MATCH($C58,'תוצרים לפרויקטים'!$G$8:$G$1007,0))="","",INDEX('תוצרים לפרויקטים'!$P$8:$P$1007,MATCH($C58,'תוצרים לפרויקטים'!$G$8:$G$1007,0))))</f>
        <v/>
      </c>
      <c r="L58" s="141" t="str">
        <f>IF($A58="","",IF(INDEX('תוצרים לפרויקטים'!$Q$8:$Q$1007,MATCH($C58,'תוצרים לפרויקטים'!$G$8:$G$1007,0))="","",INDEX('תוצרים לפרויקטים'!$Q$8:$Q$1007,MATCH($C58,'תוצרים לפרויקטים'!$G$8:$G$1007,0))))</f>
        <v/>
      </c>
    </row>
    <row r="59" spans="1:12">
      <c r="A59" s="87" t="str">
        <f>IF($A58="#",1,IF(MAX(שיוך_משאב)&lt;ROWS(A$2:$A59),"",ROWS(A$2:$A59)))</f>
        <v/>
      </c>
      <c r="B59" s="88" t="str">
        <f t="array" ref="B59">IF($A59="","",INDEX('תוצרים לפרויקטים'!$AJ$7:$AN$7,,MIN(IF(שיוך_משאב=$A59,COLUMN($A:$E)))))</f>
        <v/>
      </c>
      <c r="C59" s="88" t="str">
        <f t="array" ref="C59">IF($A59="","",INDEX('תוצרים לפרויקטים'!$G$8:$G$1007,MIN(IF(שיוך_משאב=A59,שורות))))</f>
        <v/>
      </c>
      <c r="D59" s="88" t="str">
        <f>IF($A59="","",INDEX('תוצרים לפרויקטים'!$T$8:$AC$1007,MATCH($C59,'תוצרים לפרויקטים'!$G$8:$G$1007,0),MATCH($B59,'תוצרים לפרויקטים'!$T$7:$AC$7,0)))</f>
        <v/>
      </c>
      <c r="E59" s="88" t="str">
        <f>IF($A59="","",INDEX('תוצרים לפרויקטים'!$T$8:$AC$1007,MATCH($C59,'תוצרים לפרויקטים'!$G$8:$G$1007,0),MATCH($B59,'תוצרים לפרויקטים'!$T$7:$AC$7,0)+1))</f>
        <v/>
      </c>
      <c r="F59" s="88" t="str">
        <f>IF($D59="","",IFERROR(IF(INDEX('ניהול משאבים'!$D$8:$D$300,MATCH($D59,'ניהול משאבים'!$C$8:$C$300,0))="","",INDEX('ניהול משאבים'!$D$8:$D$300,MATCH($D59,'ניהול משאבים'!$C$8:$C$300,0))),""))</f>
        <v/>
      </c>
      <c r="G59" s="88" t="str">
        <f>IF($D59="","",IFERROR(IF(INDEX('ניהול משאבים'!$E$8:$E$300,MATCH($D59,'ניהול משאבים'!$C$8:$C$300,0))="","",INDEX('ניהול משאבים'!$E$8:$E$300,MATCH($D59,'ניהול משאבים'!$C$8:$C$300,0))),""))</f>
        <v/>
      </c>
      <c r="H59" s="88" t="str">
        <f>IF($C59="","",INDEX('תוצרים לפרויקטים'!$H:$H,MATCH($C59,'תוצרים לפרויקטים'!$G:$G,0)))</f>
        <v/>
      </c>
      <c r="I59" s="88" t="str">
        <f>IF($C59="","",INDEX('תוצרים לפרויקטים'!$E:$E,MATCH($C59,'תוצרים לפרויקטים'!$G:$G,0)))</f>
        <v/>
      </c>
      <c r="J59" s="88" t="str">
        <f>IF($A59="","",IF(INDEX('תוצרים לפרויקטים'!$R$8:$R$1007,MATCH($C59,'תוצרים לפרויקטים'!$G$8:$G$1007,0))="","ללא סטטוס",INDEX('תוצרים לפרויקטים'!$R$8:$R$1007,MATCH($C59,'תוצרים לפרויקטים'!$G$8:$G$1007,0))))</f>
        <v/>
      </c>
      <c r="K59" s="141" t="str">
        <f>IF($A59="","",IF(INDEX('תוצרים לפרויקטים'!$P$8:$P$1007,MATCH($C59,'תוצרים לפרויקטים'!$G$8:$G$1007,0))="","",INDEX('תוצרים לפרויקטים'!$P$8:$P$1007,MATCH($C59,'תוצרים לפרויקטים'!$G$8:$G$1007,0))))</f>
        <v/>
      </c>
      <c r="L59" s="141" t="str">
        <f>IF($A59="","",IF(INDEX('תוצרים לפרויקטים'!$Q$8:$Q$1007,MATCH($C59,'תוצרים לפרויקטים'!$G$8:$G$1007,0))="","",INDEX('תוצרים לפרויקטים'!$Q$8:$Q$1007,MATCH($C59,'תוצרים לפרויקטים'!$G$8:$G$1007,0))))</f>
        <v/>
      </c>
    </row>
    <row r="60" spans="1:12">
      <c r="A60" s="87" t="str">
        <f>IF($A59="#",1,IF(MAX(שיוך_משאב)&lt;ROWS(A$2:$A60),"",ROWS(A$2:$A60)))</f>
        <v/>
      </c>
      <c r="B60" s="88" t="str">
        <f t="array" ref="B60">IF($A60="","",INDEX('תוצרים לפרויקטים'!$AJ$7:$AN$7,,MIN(IF(שיוך_משאב=$A60,COLUMN($A:$E)))))</f>
        <v/>
      </c>
      <c r="C60" s="88" t="str">
        <f t="array" ref="C60">IF($A60="","",INDEX('תוצרים לפרויקטים'!$G$8:$G$1007,MIN(IF(שיוך_משאב=A60,שורות))))</f>
        <v/>
      </c>
      <c r="D60" s="88" t="str">
        <f>IF($A60="","",INDEX('תוצרים לפרויקטים'!$T$8:$AC$1007,MATCH($C60,'תוצרים לפרויקטים'!$G$8:$G$1007,0),MATCH($B60,'תוצרים לפרויקטים'!$T$7:$AC$7,0)))</f>
        <v/>
      </c>
      <c r="E60" s="88" t="str">
        <f>IF($A60="","",INDEX('תוצרים לפרויקטים'!$T$8:$AC$1007,MATCH($C60,'תוצרים לפרויקטים'!$G$8:$G$1007,0),MATCH($B60,'תוצרים לפרויקטים'!$T$7:$AC$7,0)+1))</f>
        <v/>
      </c>
      <c r="F60" s="88" t="str">
        <f>IF($D60="","",IFERROR(IF(INDEX('ניהול משאבים'!$D$8:$D$300,MATCH($D60,'ניהול משאבים'!$C$8:$C$300,0))="","",INDEX('ניהול משאבים'!$D$8:$D$300,MATCH($D60,'ניהול משאבים'!$C$8:$C$300,0))),""))</f>
        <v/>
      </c>
      <c r="G60" s="88" t="str">
        <f>IF($D60="","",IFERROR(IF(INDEX('ניהול משאבים'!$E$8:$E$300,MATCH($D60,'ניהול משאבים'!$C$8:$C$300,0))="","",INDEX('ניהול משאבים'!$E$8:$E$300,MATCH($D60,'ניהול משאבים'!$C$8:$C$300,0))),""))</f>
        <v/>
      </c>
      <c r="H60" s="88" t="str">
        <f>IF($C60="","",INDEX('תוצרים לפרויקטים'!$H:$H,MATCH($C60,'תוצרים לפרויקטים'!$G:$G,0)))</f>
        <v/>
      </c>
      <c r="I60" s="88" t="str">
        <f>IF($C60="","",INDEX('תוצרים לפרויקטים'!$E:$E,MATCH($C60,'תוצרים לפרויקטים'!$G:$G,0)))</f>
        <v/>
      </c>
      <c r="J60" s="88" t="str">
        <f>IF($A60="","",IF(INDEX('תוצרים לפרויקטים'!$R$8:$R$1007,MATCH($C60,'תוצרים לפרויקטים'!$G$8:$G$1007,0))="","ללא סטטוס",INDEX('תוצרים לפרויקטים'!$R$8:$R$1007,MATCH($C60,'תוצרים לפרויקטים'!$G$8:$G$1007,0))))</f>
        <v/>
      </c>
      <c r="K60" s="141" t="str">
        <f>IF($A60="","",IF(INDEX('תוצרים לפרויקטים'!$P$8:$P$1007,MATCH($C60,'תוצרים לפרויקטים'!$G$8:$G$1007,0))="","",INDEX('תוצרים לפרויקטים'!$P$8:$P$1007,MATCH($C60,'תוצרים לפרויקטים'!$G$8:$G$1007,0))))</f>
        <v/>
      </c>
      <c r="L60" s="141" t="str">
        <f>IF($A60="","",IF(INDEX('תוצרים לפרויקטים'!$Q$8:$Q$1007,MATCH($C60,'תוצרים לפרויקטים'!$G$8:$G$1007,0))="","",INDEX('תוצרים לפרויקטים'!$Q$8:$Q$1007,MATCH($C60,'תוצרים לפרויקטים'!$G$8:$G$1007,0))))</f>
        <v/>
      </c>
    </row>
    <row r="61" spans="1:12">
      <c r="A61" s="87" t="str">
        <f>IF($A60="#",1,IF(MAX(שיוך_משאב)&lt;ROWS(A$2:$A61),"",ROWS(A$2:$A61)))</f>
        <v/>
      </c>
      <c r="B61" s="88" t="str">
        <f t="array" ref="B61">IF($A61="","",INDEX('תוצרים לפרויקטים'!$AJ$7:$AN$7,,MIN(IF(שיוך_משאב=$A61,COLUMN($A:$E)))))</f>
        <v/>
      </c>
      <c r="C61" s="88" t="str">
        <f t="array" ref="C61">IF($A61="","",INDEX('תוצרים לפרויקטים'!$G$8:$G$1007,MIN(IF(שיוך_משאב=A61,שורות))))</f>
        <v/>
      </c>
      <c r="D61" s="88" t="str">
        <f>IF($A61="","",INDEX('תוצרים לפרויקטים'!$T$8:$AC$1007,MATCH($C61,'תוצרים לפרויקטים'!$G$8:$G$1007,0),MATCH($B61,'תוצרים לפרויקטים'!$T$7:$AC$7,0)))</f>
        <v/>
      </c>
      <c r="E61" s="88" t="str">
        <f>IF($A61="","",INDEX('תוצרים לפרויקטים'!$T$8:$AC$1007,MATCH($C61,'תוצרים לפרויקטים'!$G$8:$G$1007,0),MATCH($B61,'תוצרים לפרויקטים'!$T$7:$AC$7,0)+1))</f>
        <v/>
      </c>
      <c r="F61" s="88" t="str">
        <f>IF($D61="","",IFERROR(IF(INDEX('ניהול משאבים'!$D$8:$D$300,MATCH($D61,'ניהול משאבים'!$C$8:$C$300,0))="","",INDEX('ניהול משאבים'!$D$8:$D$300,MATCH($D61,'ניהול משאבים'!$C$8:$C$300,0))),""))</f>
        <v/>
      </c>
      <c r="G61" s="88" t="str">
        <f>IF($D61="","",IFERROR(IF(INDEX('ניהול משאבים'!$E$8:$E$300,MATCH($D61,'ניהול משאבים'!$C$8:$C$300,0))="","",INDEX('ניהול משאבים'!$E$8:$E$300,MATCH($D61,'ניהול משאבים'!$C$8:$C$300,0))),""))</f>
        <v/>
      </c>
      <c r="H61" s="88" t="str">
        <f>IF($C61="","",INDEX('תוצרים לפרויקטים'!$H:$H,MATCH($C61,'תוצרים לפרויקטים'!$G:$G,0)))</f>
        <v/>
      </c>
      <c r="I61" s="88" t="str">
        <f>IF($C61="","",INDEX('תוצרים לפרויקטים'!$E:$E,MATCH($C61,'תוצרים לפרויקטים'!$G:$G,0)))</f>
        <v/>
      </c>
      <c r="J61" s="88" t="str">
        <f>IF($A61="","",IF(INDEX('תוצרים לפרויקטים'!$R$8:$R$1007,MATCH($C61,'תוצרים לפרויקטים'!$G$8:$G$1007,0))="","ללא סטטוס",INDEX('תוצרים לפרויקטים'!$R$8:$R$1007,MATCH($C61,'תוצרים לפרויקטים'!$G$8:$G$1007,0))))</f>
        <v/>
      </c>
      <c r="K61" s="141" t="str">
        <f>IF($A61="","",IF(INDEX('תוצרים לפרויקטים'!$P$8:$P$1007,MATCH($C61,'תוצרים לפרויקטים'!$G$8:$G$1007,0))="","",INDEX('תוצרים לפרויקטים'!$P$8:$P$1007,MATCH($C61,'תוצרים לפרויקטים'!$G$8:$G$1007,0))))</f>
        <v/>
      </c>
      <c r="L61" s="141" t="str">
        <f>IF($A61="","",IF(INDEX('תוצרים לפרויקטים'!$Q$8:$Q$1007,MATCH($C61,'תוצרים לפרויקטים'!$G$8:$G$1007,0))="","",INDEX('תוצרים לפרויקטים'!$Q$8:$Q$1007,MATCH($C61,'תוצרים לפרויקטים'!$G$8:$G$1007,0))))</f>
        <v/>
      </c>
    </row>
    <row r="62" spans="1:12">
      <c r="A62" s="87" t="str">
        <f>IF($A61="#",1,IF(MAX(שיוך_משאב)&lt;ROWS(A$2:$A62),"",ROWS(A$2:$A62)))</f>
        <v/>
      </c>
      <c r="B62" s="88" t="str">
        <f t="array" ref="B62">IF($A62="","",INDEX('תוצרים לפרויקטים'!$AJ$7:$AN$7,,MIN(IF(שיוך_משאב=$A62,COLUMN($A:$E)))))</f>
        <v/>
      </c>
      <c r="C62" s="88" t="str">
        <f t="array" ref="C62">IF($A62="","",INDEX('תוצרים לפרויקטים'!$G$8:$G$1007,MIN(IF(שיוך_משאב=A62,שורות))))</f>
        <v/>
      </c>
      <c r="D62" s="88" t="str">
        <f>IF($A62="","",INDEX('תוצרים לפרויקטים'!$T$8:$AC$1007,MATCH($C62,'תוצרים לפרויקטים'!$G$8:$G$1007,0),MATCH($B62,'תוצרים לפרויקטים'!$T$7:$AC$7,0)))</f>
        <v/>
      </c>
      <c r="E62" s="88" t="str">
        <f>IF($A62="","",INDEX('תוצרים לפרויקטים'!$T$8:$AC$1007,MATCH($C62,'תוצרים לפרויקטים'!$G$8:$G$1007,0),MATCH($B62,'תוצרים לפרויקטים'!$T$7:$AC$7,0)+1))</f>
        <v/>
      </c>
      <c r="F62" s="88" t="str">
        <f>IF($D62="","",IFERROR(IF(INDEX('ניהול משאבים'!$D$8:$D$300,MATCH($D62,'ניהול משאבים'!$C$8:$C$300,0))="","",INDEX('ניהול משאבים'!$D$8:$D$300,MATCH($D62,'ניהול משאבים'!$C$8:$C$300,0))),""))</f>
        <v/>
      </c>
      <c r="G62" s="88" t="str">
        <f>IF($D62="","",IFERROR(IF(INDEX('ניהול משאבים'!$E$8:$E$300,MATCH($D62,'ניהול משאבים'!$C$8:$C$300,0))="","",INDEX('ניהול משאבים'!$E$8:$E$300,MATCH($D62,'ניהול משאבים'!$C$8:$C$300,0))),""))</f>
        <v/>
      </c>
      <c r="H62" s="88" t="str">
        <f>IF($C62="","",INDEX('תוצרים לפרויקטים'!$H:$H,MATCH($C62,'תוצרים לפרויקטים'!$G:$G,0)))</f>
        <v/>
      </c>
      <c r="I62" s="88" t="str">
        <f>IF($C62="","",INDEX('תוצרים לפרויקטים'!$E:$E,MATCH($C62,'תוצרים לפרויקטים'!$G:$G,0)))</f>
        <v/>
      </c>
      <c r="J62" s="88" t="str">
        <f>IF($A62="","",IF(INDEX('תוצרים לפרויקטים'!$R$8:$R$1007,MATCH($C62,'תוצרים לפרויקטים'!$G$8:$G$1007,0))="","ללא סטטוס",INDEX('תוצרים לפרויקטים'!$R$8:$R$1007,MATCH($C62,'תוצרים לפרויקטים'!$G$8:$G$1007,0))))</f>
        <v/>
      </c>
      <c r="K62" s="141" t="str">
        <f>IF($A62="","",IF(INDEX('תוצרים לפרויקטים'!$P$8:$P$1007,MATCH($C62,'תוצרים לפרויקטים'!$G$8:$G$1007,0))="","",INDEX('תוצרים לפרויקטים'!$P$8:$P$1007,MATCH($C62,'תוצרים לפרויקטים'!$G$8:$G$1007,0))))</f>
        <v/>
      </c>
      <c r="L62" s="141" t="str">
        <f>IF($A62="","",IF(INDEX('תוצרים לפרויקטים'!$Q$8:$Q$1007,MATCH($C62,'תוצרים לפרויקטים'!$G$8:$G$1007,0))="","",INDEX('תוצרים לפרויקטים'!$Q$8:$Q$1007,MATCH($C62,'תוצרים לפרויקטים'!$G$8:$G$1007,0))))</f>
        <v/>
      </c>
    </row>
    <row r="63" spans="1:12">
      <c r="A63" s="87" t="str">
        <f>IF($A62="#",1,IF(MAX(שיוך_משאב)&lt;ROWS(A$2:$A63),"",ROWS(A$2:$A63)))</f>
        <v/>
      </c>
      <c r="B63" s="88" t="str">
        <f t="array" ref="B63">IF($A63="","",INDEX('תוצרים לפרויקטים'!$AJ$7:$AN$7,,MIN(IF(שיוך_משאב=$A63,COLUMN($A:$E)))))</f>
        <v/>
      </c>
      <c r="C63" s="88" t="str">
        <f t="array" ref="C63">IF($A63="","",INDEX('תוצרים לפרויקטים'!$G$8:$G$1007,MIN(IF(שיוך_משאב=A63,שורות))))</f>
        <v/>
      </c>
      <c r="D63" s="88" t="str">
        <f>IF($A63="","",INDEX('תוצרים לפרויקטים'!$T$8:$AC$1007,MATCH($C63,'תוצרים לפרויקטים'!$G$8:$G$1007,0),MATCH($B63,'תוצרים לפרויקטים'!$T$7:$AC$7,0)))</f>
        <v/>
      </c>
      <c r="E63" s="88" t="str">
        <f>IF($A63="","",INDEX('תוצרים לפרויקטים'!$T$8:$AC$1007,MATCH($C63,'תוצרים לפרויקטים'!$G$8:$G$1007,0),MATCH($B63,'תוצרים לפרויקטים'!$T$7:$AC$7,0)+1))</f>
        <v/>
      </c>
      <c r="F63" s="88" t="str">
        <f>IF($D63="","",IFERROR(IF(INDEX('ניהול משאבים'!$D$8:$D$300,MATCH($D63,'ניהול משאבים'!$C$8:$C$300,0))="","",INDEX('ניהול משאבים'!$D$8:$D$300,MATCH($D63,'ניהול משאבים'!$C$8:$C$300,0))),""))</f>
        <v/>
      </c>
      <c r="G63" s="88" t="str">
        <f>IF($D63="","",IFERROR(IF(INDEX('ניהול משאבים'!$E$8:$E$300,MATCH($D63,'ניהול משאבים'!$C$8:$C$300,0))="","",INDEX('ניהול משאבים'!$E$8:$E$300,MATCH($D63,'ניהול משאבים'!$C$8:$C$300,0))),""))</f>
        <v/>
      </c>
      <c r="H63" s="88" t="str">
        <f>IF($C63="","",INDEX('תוצרים לפרויקטים'!$H:$H,MATCH($C63,'תוצרים לפרויקטים'!$G:$G,0)))</f>
        <v/>
      </c>
      <c r="I63" s="88" t="str">
        <f>IF($C63="","",INDEX('תוצרים לפרויקטים'!$E:$E,MATCH($C63,'תוצרים לפרויקטים'!$G:$G,0)))</f>
        <v/>
      </c>
      <c r="J63" s="88" t="str">
        <f>IF($A63="","",IF(INDEX('תוצרים לפרויקטים'!$R$8:$R$1007,MATCH($C63,'תוצרים לפרויקטים'!$G$8:$G$1007,0))="","ללא סטטוס",INDEX('תוצרים לפרויקטים'!$R$8:$R$1007,MATCH($C63,'תוצרים לפרויקטים'!$G$8:$G$1007,0))))</f>
        <v/>
      </c>
      <c r="K63" s="141" t="str">
        <f>IF($A63="","",IF(INDEX('תוצרים לפרויקטים'!$P$8:$P$1007,MATCH($C63,'תוצרים לפרויקטים'!$G$8:$G$1007,0))="","",INDEX('תוצרים לפרויקטים'!$P$8:$P$1007,MATCH($C63,'תוצרים לפרויקטים'!$G$8:$G$1007,0))))</f>
        <v/>
      </c>
      <c r="L63" s="141" t="str">
        <f>IF($A63="","",IF(INDEX('תוצרים לפרויקטים'!$Q$8:$Q$1007,MATCH($C63,'תוצרים לפרויקטים'!$G$8:$G$1007,0))="","",INDEX('תוצרים לפרויקטים'!$Q$8:$Q$1007,MATCH($C63,'תוצרים לפרויקטים'!$G$8:$G$1007,0))))</f>
        <v/>
      </c>
    </row>
    <row r="64" spans="1:12">
      <c r="A64" s="87" t="str">
        <f>IF($A63="#",1,IF(MAX(שיוך_משאב)&lt;ROWS(A$2:$A64),"",ROWS(A$2:$A64)))</f>
        <v/>
      </c>
      <c r="B64" s="88" t="str">
        <f t="array" ref="B64">IF($A64="","",INDEX('תוצרים לפרויקטים'!$AJ$7:$AN$7,,MIN(IF(שיוך_משאב=$A64,COLUMN($A:$E)))))</f>
        <v/>
      </c>
      <c r="C64" s="88" t="str">
        <f t="array" ref="C64">IF($A64="","",INDEX('תוצרים לפרויקטים'!$G$8:$G$1007,MIN(IF(שיוך_משאב=A64,שורות))))</f>
        <v/>
      </c>
      <c r="D64" s="88" t="str">
        <f>IF($A64="","",INDEX('תוצרים לפרויקטים'!$T$8:$AC$1007,MATCH($C64,'תוצרים לפרויקטים'!$G$8:$G$1007,0),MATCH($B64,'תוצרים לפרויקטים'!$T$7:$AC$7,0)))</f>
        <v/>
      </c>
      <c r="E64" s="88" t="str">
        <f>IF($A64="","",INDEX('תוצרים לפרויקטים'!$T$8:$AC$1007,MATCH($C64,'תוצרים לפרויקטים'!$G$8:$G$1007,0),MATCH($B64,'תוצרים לפרויקטים'!$T$7:$AC$7,0)+1))</f>
        <v/>
      </c>
      <c r="F64" s="88" t="str">
        <f>IF($D64="","",IFERROR(IF(INDEX('ניהול משאבים'!$D$8:$D$300,MATCH($D64,'ניהול משאבים'!$C$8:$C$300,0))="","",INDEX('ניהול משאבים'!$D$8:$D$300,MATCH($D64,'ניהול משאבים'!$C$8:$C$300,0))),""))</f>
        <v/>
      </c>
      <c r="G64" s="88" t="str">
        <f>IF($D64="","",IFERROR(IF(INDEX('ניהול משאבים'!$E$8:$E$300,MATCH($D64,'ניהול משאבים'!$C$8:$C$300,0))="","",INDEX('ניהול משאבים'!$E$8:$E$300,MATCH($D64,'ניהול משאבים'!$C$8:$C$300,0))),""))</f>
        <v/>
      </c>
      <c r="H64" s="88" t="str">
        <f>IF($C64="","",INDEX('תוצרים לפרויקטים'!$H:$H,MATCH($C64,'תוצרים לפרויקטים'!$G:$G,0)))</f>
        <v/>
      </c>
      <c r="I64" s="88" t="str">
        <f>IF($C64="","",INDEX('תוצרים לפרויקטים'!$E:$E,MATCH($C64,'תוצרים לפרויקטים'!$G:$G,0)))</f>
        <v/>
      </c>
      <c r="J64" s="88" t="str">
        <f>IF($A64="","",IF(INDEX('תוצרים לפרויקטים'!$R$8:$R$1007,MATCH($C64,'תוצרים לפרויקטים'!$G$8:$G$1007,0))="","ללא סטטוס",INDEX('תוצרים לפרויקטים'!$R$8:$R$1007,MATCH($C64,'תוצרים לפרויקטים'!$G$8:$G$1007,0))))</f>
        <v/>
      </c>
      <c r="K64" s="141" t="str">
        <f>IF($A64="","",IF(INDEX('תוצרים לפרויקטים'!$P$8:$P$1007,MATCH($C64,'תוצרים לפרויקטים'!$G$8:$G$1007,0))="","",INDEX('תוצרים לפרויקטים'!$P$8:$P$1007,MATCH($C64,'תוצרים לפרויקטים'!$G$8:$G$1007,0))))</f>
        <v/>
      </c>
      <c r="L64" s="141" t="str">
        <f>IF($A64="","",IF(INDEX('תוצרים לפרויקטים'!$Q$8:$Q$1007,MATCH($C64,'תוצרים לפרויקטים'!$G$8:$G$1007,0))="","",INDEX('תוצרים לפרויקטים'!$Q$8:$Q$1007,MATCH($C64,'תוצרים לפרויקטים'!$G$8:$G$1007,0))))</f>
        <v/>
      </c>
    </row>
    <row r="65" spans="1:12">
      <c r="A65" s="87" t="str">
        <f>IF($A64="#",1,IF(MAX(שיוך_משאב)&lt;ROWS(A$2:$A65),"",ROWS(A$2:$A65)))</f>
        <v/>
      </c>
      <c r="B65" s="88" t="str">
        <f t="array" ref="B65">IF($A65="","",INDEX('תוצרים לפרויקטים'!$AJ$7:$AN$7,,MIN(IF(שיוך_משאב=$A65,COLUMN($A:$E)))))</f>
        <v/>
      </c>
      <c r="C65" s="88" t="str">
        <f t="array" ref="C65">IF($A65="","",INDEX('תוצרים לפרויקטים'!$G$8:$G$1007,MIN(IF(שיוך_משאב=A65,שורות))))</f>
        <v/>
      </c>
      <c r="D65" s="88" t="str">
        <f>IF($A65="","",INDEX('תוצרים לפרויקטים'!$T$8:$AC$1007,MATCH($C65,'תוצרים לפרויקטים'!$G$8:$G$1007,0),MATCH($B65,'תוצרים לפרויקטים'!$T$7:$AC$7,0)))</f>
        <v/>
      </c>
      <c r="E65" s="88" t="str">
        <f>IF($A65="","",INDEX('תוצרים לפרויקטים'!$T$8:$AC$1007,MATCH($C65,'תוצרים לפרויקטים'!$G$8:$G$1007,0),MATCH($B65,'תוצרים לפרויקטים'!$T$7:$AC$7,0)+1))</f>
        <v/>
      </c>
      <c r="F65" s="88" t="str">
        <f>IF($D65="","",IFERROR(IF(INDEX('ניהול משאבים'!$D$8:$D$300,MATCH($D65,'ניהול משאבים'!$C$8:$C$300,0))="","",INDEX('ניהול משאבים'!$D$8:$D$300,MATCH($D65,'ניהול משאבים'!$C$8:$C$300,0))),""))</f>
        <v/>
      </c>
      <c r="G65" s="88" t="str">
        <f>IF($D65="","",IFERROR(IF(INDEX('ניהול משאבים'!$E$8:$E$300,MATCH($D65,'ניהול משאבים'!$C$8:$C$300,0))="","",INDEX('ניהול משאבים'!$E$8:$E$300,MATCH($D65,'ניהול משאבים'!$C$8:$C$300,0))),""))</f>
        <v/>
      </c>
      <c r="H65" s="88" t="str">
        <f>IF($C65="","",INDEX('תוצרים לפרויקטים'!$H:$H,MATCH($C65,'תוצרים לפרויקטים'!$G:$G,0)))</f>
        <v/>
      </c>
      <c r="I65" s="88" t="str">
        <f>IF($C65="","",INDEX('תוצרים לפרויקטים'!$E:$E,MATCH($C65,'תוצרים לפרויקטים'!$G:$G,0)))</f>
        <v/>
      </c>
      <c r="J65" s="88" t="str">
        <f>IF($A65="","",IF(INDEX('תוצרים לפרויקטים'!$R$8:$R$1007,MATCH($C65,'תוצרים לפרויקטים'!$G$8:$G$1007,0))="","ללא סטטוס",INDEX('תוצרים לפרויקטים'!$R$8:$R$1007,MATCH($C65,'תוצרים לפרויקטים'!$G$8:$G$1007,0))))</f>
        <v/>
      </c>
      <c r="K65" s="141" t="str">
        <f>IF($A65="","",IF(INDEX('תוצרים לפרויקטים'!$P$8:$P$1007,MATCH($C65,'תוצרים לפרויקטים'!$G$8:$G$1007,0))="","",INDEX('תוצרים לפרויקטים'!$P$8:$P$1007,MATCH($C65,'תוצרים לפרויקטים'!$G$8:$G$1007,0))))</f>
        <v/>
      </c>
      <c r="L65" s="141" t="str">
        <f>IF($A65="","",IF(INDEX('תוצרים לפרויקטים'!$Q$8:$Q$1007,MATCH($C65,'תוצרים לפרויקטים'!$G$8:$G$1007,0))="","",INDEX('תוצרים לפרויקטים'!$Q$8:$Q$1007,MATCH($C65,'תוצרים לפרויקטים'!$G$8:$G$1007,0))))</f>
        <v/>
      </c>
    </row>
    <row r="66" spans="1:12">
      <c r="A66" s="87" t="str">
        <f>IF($A65="#",1,IF(MAX(שיוך_משאב)&lt;ROWS(A$2:$A66),"",ROWS(A$2:$A66)))</f>
        <v/>
      </c>
      <c r="B66" s="88" t="str">
        <f t="array" ref="B66">IF($A66="","",INDEX('תוצרים לפרויקטים'!$AJ$7:$AN$7,,MIN(IF(שיוך_משאב=$A66,COLUMN($A:$E)))))</f>
        <v/>
      </c>
      <c r="C66" s="88" t="str">
        <f t="array" ref="C66">IF($A66="","",INDEX('תוצרים לפרויקטים'!$G$8:$G$1007,MIN(IF(שיוך_משאב=A66,שורות))))</f>
        <v/>
      </c>
      <c r="D66" s="88" t="str">
        <f>IF($A66="","",INDEX('תוצרים לפרויקטים'!$T$8:$AC$1007,MATCH($C66,'תוצרים לפרויקטים'!$G$8:$G$1007,0),MATCH($B66,'תוצרים לפרויקטים'!$T$7:$AC$7,0)))</f>
        <v/>
      </c>
      <c r="E66" s="88" t="str">
        <f>IF($A66="","",INDEX('תוצרים לפרויקטים'!$T$8:$AC$1007,MATCH($C66,'תוצרים לפרויקטים'!$G$8:$G$1007,0),MATCH($B66,'תוצרים לפרויקטים'!$T$7:$AC$7,0)+1))</f>
        <v/>
      </c>
      <c r="F66" s="88" t="str">
        <f>IF($D66="","",IFERROR(IF(INDEX('ניהול משאבים'!$D$8:$D$300,MATCH($D66,'ניהול משאבים'!$C$8:$C$300,0))="","",INDEX('ניהול משאבים'!$D$8:$D$300,MATCH($D66,'ניהול משאבים'!$C$8:$C$300,0))),""))</f>
        <v/>
      </c>
      <c r="G66" s="88" t="str">
        <f>IF($D66="","",IFERROR(IF(INDEX('ניהול משאבים'!$E$8:$E$300,MATCH($D66,'ניהול משאבים'!$C$8:$C$300,0))="","",INDEX('ניהול משאבים'!$E$8:$E$300,MATCH($D66,'ניהול משאבים'!$C$8:$C$300,0))),""))</f>
        <v/>
      </c>
      <c r="H66" s="88" t="str">
        <f>IF($C66="","",INDEX('תוצרים לפרויקטים'!$H:$H,MATCH($C66,'תוצרים לפרויקטים'!$G:$G,0)))</f>
        <v/>
      </c>
      <c r="I66" s="88" t="str">
        <f>IF($C66="","",INDEX('תוצרים לפרויקטים'!$E:$E,MATCH($C66,'תוצרים לפרויקטים'!$G:$G,0)))</f>
        <v/>
      </c>
      <c r="J66" s="88" t="str">
        <f>IF($A66="","",IF(INDEX('תוצרים לפרויקטים'!$R$8:$R$1007,MATCH($C66,'תוצרים לפרויקטים'!$G$8:$G$1007,0))="","ללא סטטוס",INDEX('תוצרים לפרויקטים'!$R$8:$R$1007,MATCH($C66,'תוצרים לפרויקטים'!$G$8:$G$1007,0))))</f>
        <v/>
      </c>
      <c r="K66" s="141" t="str">
        <f>IF($A66="","",IF(INDEX('תוצרים לפרויקטים'!$P$8:$P$1007,MATCH($C66,'תוצרים לפרויקטים'!$G$8:$G$1007,0))="","",INDEX('תוצרים לפרויקטים'!$P$8:$P$1007,MATCH($C66,'תוצרים לפרויקטים'!$G$8:$G$1007,0))))</f>
        <v/>
      </c>
      <c r="L66" s="141" t="str">
        <f>IF($A66="","",IF(INDEX('תוצרים לפרויקטים'!$Q$8:$Q$1007,MATCH($C66,'תוצרים לפרויקטים'!$G$8:$G$1007,0))="","",INDEX('תוצרים לפרויקטים'!$Q$8:$Q$1007,MATCH($C66,'תוצרים לפרויקטים'!$G$8:$G$1007,0))))</f>
        <v/>
      </c>
    </row>
    <row r="67" spans="1:12">
      <c r="A67" s="87" t="str">
        <f>IF($A66="#",1,IF(MAX(שיוך_משאב)&lt;ROWS(A$2:$A67),"",ROWS(A$2:$A67)))</f>
        <v/>
      </c>
      <c r="B67" s="88" t="str">
        <f t="array" ref="B67">IF($A67="","",INDEX('תוצרים לפרויקטים'!$AJ$7:$AN$7,,MIN(IF(שיוך_משאב=$A67,COLUMN($A:$E)))))</f>
        <v/>
      </c>
      <c r="C67" s="88" t="str">
        <f t="array" ref="C67">IF($A67="","",INDEX('תוצרים לפרויקטים'!$G$8:$G$1007,MIN(IF(שיוך_משאב=A67,שורות))))</f>
        <v/>
      </c>
      <c r="D67" s="88" t="str">
        <f>IF($A67="","",INDEX('תוצרים לפרויקטים'!$T$8:$AC$1007,MATCH($C67,'תוצרים לפרויקטים'!$G$8:$G$1007,0),MATCH($B67,'תוצרים לפרויקטים'!$T$7:$AC$7,0)))</f>
        <v/>
      </c>
      <c r="E67" s="88" t="str">
        <f>IF($A67="","",INDEX('תוצרים לפרויקטים'!$T$8:$AC$1007,MATCH($C67,'תוצרים לפרויקטים'!$G$8:$G$1007,0),MATCH($B67,'תוצרים לפרויקטים'!$T$7:$AC$7,0)+1))</f>
        <v/>
      </c>
      <c r="F67" s="88" t="str">
        <f>IF($D67="","",IFERROR(IF(INDEX('ניהול משאבים'!$D$8:$D$300,MATCH($D67,'ניהול משאבים'!$C$8:$C$300,0))="","",INDEX('ניהול משאבים'!$D$8:$D$300,MATCH($D67,'ניהול משאבים'!$C$8:$C$300,0))),""))</f>
        <v/>
      </c>
      <c r="G67" s="88" t="str">
        <f>IF($D67="","",IFERROR(IF(INDEX('ניהול משאבים'!$E$8:$E$300,MATCH($D67,'ניהול משאבים'!$C$8:$C$300,0))="","",INDEX('ניהול משאבים'!$E$8:$E$300,MATCH($D67,'ניהול משאבים'!$C$8:$C$300,0))),""))</f>
        <v/>
      </c>
      <c r="H67" s="88" t="str">
        <f>IF($C67="","",INDEX('תוצרים לפרויקטים'!$H:$H,MATCH($C67,'תוצרים לפרויקטים'!$G:$G,0)))</f>
        <v/>
      </c>
      <c r="I67" s="88" t="str">
        <f>IF($C67="","",INDEX('תוצרים לפרויקטים'!$E:$E,MATCH($C67,'תוצרים לפרויקטים'!$G:$G,0)))</f>
        <v/>
      </c>
      <c r="J67" s="88" t="str">
        <f>IF($A67="","",IF(INDEX('תוצרים לפרויקטים'!$R$8:$R$1007,MATCH($C67,'תוצרים לפרויקטים'!$G$8:$G$1007,0))="","ללא סטטוס",INDEX('תוצרים לפרויקטים'!$R$8:$R$1007,MATCH($C67,'תוצרים לפרויקטים'!$G$8:$G$1007,0))))</f>
        <v/>
      </c>
      <c r="K67" s="141" t="str">
        <f>IF($A67="","",IF(INDEX('תוצרים לפרויקטים'!$P$8:$P$1007,MATCH($C67,'תוצרים לפרויקטים'!$G$8:$G$1007,0))="","",INDEX('תוצרים לפרויקטים'!$P$8:$P$1007,MATCH($C67,'תוצרים לפרויקטים'!$G$8:$G$1007,0))))</f>
        <v/>
      </c>
      <c r="L67" s="141" t="str">
        <f>IF($A67="","",IF(INDEX('תוצרים לפרויקטים'!$Q$8:$Q$1007,MATCH($C67,'תוצרים לפרויקטים'!$G$8:$G$1007,0))="","",INDEX('תוצרים לפרויקטים'!$Q$8:$Q$1007,MATCH($C67,'תוצרים לפרויקטים'!$G$8:$G$1007,0))))</f>
        <v/>
      </c>
    </row>
    <row r="68" spans="1:12">
      <c r="A68" s="87" t="str">
        <f>IF($A67="#",1,IF(MAX(שיוך_משאב)&lt;ROWS(A$2:$A68),"",ROWS(A$2:$A68)))</f>
        <v/>
      </c>
      <c r="B68" s="88" t="str">
        <f t="array" ref="B68">IF($A68="","",INDEX('תוצרים לפרויקטים'!$AJ$7:$AN$7,,MIN(IF(שיוך_משאב=$A68,COLUMN($A:$E)))))</f>
        <v/>
      </c>
      <c r="C68" s="88" t="str">
        <f t="array" ref="C68">IF($A68="","",INDEX('תוצרים לפרויקטים'!$G$8:$G$1007,MIN(IF(שיוך_משאב=A68,שורות))))</f>
        <v/>
      </c>
      <c r="D68" s="88" t="str">
        <f>IF($A68="","",INDEX('תוצרים לפרויקטים'!$T$8:$AC$1007,MATCH($C68,'תוצרים לפרויקטים'!$G$8:$G$1007,0),MATCH($B68,'תוצרים לפרויקטים'!$T$7:$AC$7,0)))</f>
        <v/>
      </c>
      <c r="E68" s="88" t="str">
        <f>IF($A68="","",INDEX('תוצרים לפרויקטים'!$T$8:$AC$1007,MATCH($C68,'תוצרים לפרויקטים'!$G$8:$G$1007,0),MATCH($B68,'תוצרים לפרויקטים'!$T$7:$AC$7,0)+1))</f>
        <v/>
      </c>
      <c r="F68" s="88" t="str">
        <f>IF($D68="","",IFERROR(IF(INDEX('ניהול משאבים'!$D$8:$D$300,MATCH($D68,'ניהול משאבים'!$C$8:$C$300,0))="","",INDEX('ניהול משאבים'!$D$8:$D$300,MATCH($D68,'ניהול משאבים'!$C$8:$C$300,0))),""))</f>
        <v/>
      </c>
      <c r="G68" s="88" t="str">
        <f>IF($D68="","",IFERROR(IF(INDEX('ניהול משאבים'!$E$8:$E$300,MATCH($D68,'ניהול משאבים'!$C$8:$C$300,0))="","",INDEX('ניהול משאבים'!$E$8:$E$300,MATCH($D68,'ניהול משאבים'!$C$8:$C$300,0))),""))</f>
        <v/>
      </c>
      <c r="H68" s="88" t="str">
        <f>IF($C68="","",INDEX('תוצרים לפרויקטים'!$H:$H,MATCH($C68,'תוצרים לפרויקטים'!$G:$G,0)))</f>
        <v/>
      </c>
      <c r="I68" s="88" t="str">
        <f>IF($C68="","",INDEX('תוצרים לפרויקטים'!$E:$E,MATCH($C68,'תוצרים לפרויקטים'!$G:$G,0)))</f>
        <v/>
      </c>
      <c r="J68" s="88" t="str">
        <f>IF($A68="","",IF(INDEX('תוצרים לפרויקטים'!$R$8:$R$1007,MATCH($C68,'תוצרים לפרויקטים'!$G$8:$G$1007,0))="","ללא סטטוס",INDEX('תוצרים לפרויקטים'!$R$8:$R$1007,MATCH($C68,'תוצרים לפרויקטים'!$G$8:$G$1007,0))))</f>
        <v/>
      </c>
      <c r="K68" s="141" t="str">
        <f>IF($A68="","",IF(INDEX('תוצרים לפרויקטים'!$P$8:$P$1007,MATCH($C68,'תוצרים לפרויקטים'!$G$8:$G$1007,0))="","",INDEX('תוצרים לפרויקטים'!$P$8:$P$1007,MATCH($C68,'תוצרים לפרויקטים'!$G$8:$G$1007,0))))</f>
        <v/>
      </c>
      <c r="L68" s="141" t="str">
        <f>IF($A68="","",IF(INDEX('תוצרים לפרויקטים'!$Q$8:$Q$1007,MATCH($C68,'תוצרים לפרויקטים'!$G$8:$G$1007,0))="","",INDEX('תוצרים לפרויקטים'!$Q$8:$Q$1007,MATCH($C68,'תוצרים לפרויקטים'!$G$8:$G$1007,0))))</f>
        <v/>
      </c>
    </row>
    <row r="69" spans="1:12">
      <c r="A69" s="87" t="str">
        <f>IF($A68="#",1,IF(MAX(שיוך_משאב)&lt;ROWS(A$2:$A69),"",ROWS(A$2:$A69)))</f>
        <v/>
      </c>
      <c r="B69" s="88" t="str">
        <f t="array" ref="B69">IF($A69="","",INDEX('תוצרים לפרויקטים'!$AJ$7:$AN$7,,MIN(IF(שיוך_משאב=$A69,COLUMN($A:$E)))))</f>
        <v/>
      </c>
      <c r="C69" s="88" t="str">
        <f t="array" ref="C69">IF($A69="","",INDEX('תוצרים לפרויקטים'!$G$8:$G$1007,MIN(IF(שיוך_משאב=A69,שורות))))</f>
        <v/>
      </c>
      <c r="D69" s="88" t="str">
        <f>IF($A69="","",INDEX('תוצרים לפרויקטים'!$T$8:$AC$1007,MATCH($C69,'תוצרים לפרויקטים'!$G$8:$G$1007,0),MATCH($B69,'תוצרים לפרויקטים'!$T$7:$AC$7,0)))</f>
        <v/>
      </c>
      <c r="E69" s="88" t="str">
        <f>IF($A69="","",INDEX('תוצרים לפרויקטים'!$T$8:$AC$1007,MATCH($C69,'תוצרים לפרויקטים'!$G$8:$G$1007,0),MATCH($B69,'תוצרים לפרויקטים'!$T$7:$AC$7,0)+1))</f>
        <v/>
      </c>
      <c r="F69" s="88" t="str">
        <f>IF($D69="","",IFERROR(IF(INDEX('ניהול משאבים'!$D$8:$D$300,MATCH($D69,'ניהול משאבים'!$C$8:$C$300,0))="","",INDEX('ניהול משאבים'!$D$8:$D$300,MATCH($D69,'ניהול משאבים'!$C$8:$C$300,0))),""))</f>
        <v/>
      </c>
      <c r="G69" s="88" t="str">
        <f>IF($D69="","",IFERROR(IF(INDEX('ניהול משאבים'!$E$8:$E$300,MATCH($D69,'ניהול משאבים'!$C$8:$C$300,0))="","",INDEX('ניהול משאבים'!$E$8:$E$300,MATCH($D69,'ניהול משאבים'!$C$8:$C$300,0))),""))</f>
        <v/>
      </c>
      <c r="H69" s="88" t="str">
        <f>IF($C69="","",INDEX('תוצרים לפרויקטים'!$H:$H,MATCH($C69,'תוצרים לפרויקטים'!$G:$G,0)))</f>
        <v/>
      </c>
      <c r="I69" s="88" t="str">
        <f>IF($C69="","",INDEX('תוצרים לפרויקטים'!$E:$E,MATCH($C69,'תוצרים לפרויקטים'!$G:$G,0)))</f>
        <v/>
      </c>
      <c r="J69" s="88" t="str">
        <f>IF($A69="","",IF(INDEX('תוצרים לפרויקטים'!$R$8:$R$1007,MATCH($C69,'תוצרים לפרויקטים'!$G$8:$G$1007,0))="","ללא סטטוס",INDEX('תוצרים לפרויקטים'!$R$8:$R$1007,MATCH($C69,'תוצרים לפרויקטים'!$G$8:$G$1007,0))))</f>
        <v/>
      </c>
      <c r="K69" s="141" t="str">
        <f>IF($A69="","",IF(INDEX('תוצרים לפרויקטים'!$P$8:$P$1007,MATCH($C69,'תוצרים לפרויקטים'!$G$8:$G$1007,0))="","",INDEX('תוצרים לפרויקטים'!$P$8:$P$1007,MATCH($C69,'תוצרים לפרויקטים'!$G$8:$G$1007,0))))</f>
        <v/>
      </c>
      <c r="L69" s="141" t="str">
        <f>IF($A69="","",IF(INDEX('תוצרים לפרויקטים'!$Q$8:$Q$1007,MATCH($C69,'תוצרים לפרויקטים'!$G$8:$G$1007,0))="","",INDEX('תוצרים לפרויקטים'!$Q$8:$Q$1007,MATCH($C69,'תוצרים לפרויקטים'!$G$8:$G$1007,0))))</f>
        <v/>
      </c>
    </row>
    <row r="70" spans="1:12">
      <c r="A70" s="87" t="str">
        <f>IF($A69="#",1,IF(MAX(שיוך_משאב)&lt;ROWS(A$2:$A70),"",ROWS(A$2:$A70)))</f>
        <v/>
      </c>
      <c r="B70" s="88" t="str">
        <f t="array" ref="B70">IF($A70="","",INDEX('תוצרים לפרויקטים'!$AJ$7:$AN$7,,MIN(IF(שיוך_משאב=$A70,COLUMN($A:$E)))))</f>
        <v/>
      </c>
      <c r="C70" s="88" t="str">
        <f t="array" ref="C70">IF($A70="","",INDEX('תוצרים לפרויקטים'!$G$8:$G$1007,MIN(IF(שיוך_משאב=A70,שורות))))</f>
        <v/>
      </c>
      <c r="D70" s="88" t="str">
        <f>IF($A70="","",INDEX('תוצרים לפרויקטים'!$T$8:$AC$1007,MATCH($C70,'תוצרים לפרויקטים'!$G$8:$G$1007,0),MATCH($B70,'תוצרים לפרויקטים'!$T$7:$AC$7,0)))</f>
        <v/>
      </c>
      <c r="E70" s="88" t="str">
        <f>IF($A70="","",INDEX('תוצרים לפרויקטים'!$T$8:$AC$1007,MATCH($C70,'תוצרים לפרויקטים'!$G$8:$G$1007,0),MATCH($B70,'תוצרים לפרויקטים'!$T$7:$AC$7,0)+1))</f>
        <v/>
      </c>
      <c r="F70" s="88" t="str">
        <f>IF($D70="","",IFERROR(IF(INDEX('ניהול משאבים'!$D$8:$D$300,MATCH($D70,'ניהול משאבים'!$C$8:$C$300,0))="","",INDEX('ניהול משאבים'!$D$8:$D$300,MATCH($D70,'ניהול משאבים'!$C$8:$C$300,0))),""))</f>
        <v/>
      </c>
      <c r="G70" s="88" t="str">
        <f>IF($D70="","",IFERROR(IF(INDEX('ניהול משאבים'!$E$8:$E$300,MATCH($D70,'ניהול משאבים'!$C$8:$C$300,0))="","",INDEX('ניהול משאבים'!$E$8:$E$300,MATCH($D70,'ניהול משאבים'!$C$8:$C$300,0))),""))</f>
        <v/>
      </c>
      <c r="H70" s="88" t="str">
        <f>IF($C70="","",INDEX('תוצרים לפרויקטים'!$H:$H,MATCH($C70,'תוצרים לפרויקטים'!$G:$G,0)))</f>
        <v/>
      </c>
      <c r="I70" s="88" t="str">
        <f>IF($C70="","",INDEX('תוצרים לפרויקטים'!$E:$E,MATCH($C70,'תוצרים לפרויקטים'!$G:$G,0)))</f>
        <v/>
      </c>
      <c r="J70" s="88" t="str">
        <f>IF($A70="","",IF(INDEX('תוצרים לפרויקטים'!$R$8:$R$1007,MATCH($C70,'תוצרים לפרויקטים'!$G$8:$G$1007,0))="","ללא סטטוס",INDEX('תוצרים לפרויקטים'!$R$8:$R$1007,MATCH($C70,'תוצרים לפרויקטים'!$G$8:$G$1007,0))))</f>
        <v/>
      </c>
      <c r="K70" s="141" t="str">
        <f>IF($A70="","",IF(INDEX('תוצרים לפרויקטים'!$P$8:$P$1007,MATCH($C70,'תוצרים לפרויקטים'!$G$8:$G$1007,0))="","",INDEX('תוצרים לפרויקטים'!$P$8:$P$1007,MATCH($C70,'תוצרים לפרויקטים'!$G$8:$G$1007,0))))</f>
        <v/>
      </c>
      <c r="L70" s="141" t="str">
        <f>IF($A70="","",IF(INDEX('תוצרים לפרויקטים'!$Q$8:$Q$1007,MATCH($C70,'תוצרים לפרויקטים'!$G$8:$G$1007,0))="","",INDEX('תוצרים לפרויקטים'!$Q$8:$Q$1007,MATCH($C70,'תוצרים לפרויקטים'!$G$8:$G$1007,0))))</f>
        <v/>
      </c>
    </row>
    <row r="71" spans="1:12">
      <c r="A71" s="87" t="str">
        <f>IF($A70="#",1,IF(MAX(שיוך_משאב)&lt;ROWS(A$2:$A71),"",ROWS(A$2:$A71)))</f>
        <v/>
      </c>
      <c r="B71" s="88" t="str">
        <f t="array" ref="B71">IF($A71="","",INDEX('תוצרים לפרויקטים'!$AJ$7:$AN$7,,MIN(IF(שיוך_משאב=$A71,COLUMN($A:$E)))))</f>
        <v/>
      </c>
      <c r="C71" s="88" t="str">
        <f t="array" ref="C71">IF($A71="","",INDEX('תוצרים לפרויקטים'!$G$8:$G$1007,MIN(IF(שיוך_משאב=A71,שורות))))</f>
        <v/>
      </c>
      <c r="D71" s="88" t="str">
        <f>IF($A71="","",INDEX('תוצרים לפרויקטים'!$T$8:$AC$1007,MATCH($C71,'תוצרים לפרויקטים'!$G$8:$G$1007,0),MATCH($B71,'תוצרים לפרויקטים'!$T$7:$AC$7,0)))</f>
        <v/>
      </c>
      <c r="E71" s="88" t="str">
        <f>IF($A71="","",INDEX('תוצרים לפרויקטים'!$T$8:$AC$1007,MATCH($C71,'תוצרים לפרויקטים'!$G$8:$G$1007,0),MATCH($B71,'תוצרים לפרויקטים'!$T$7:$AC$7,0)+1))</f>
        <v/>
      </c>
      <c r="F71" s="88" t="str">
        <f>IF($D71="","",IFERROR(IF(INDEX('ניהול משאבים'!$D$8:$D$300,MATCH($D71,'ניהול משאבים'!$C$8:$C$300,0))="","",INDEX('ניהול משאבים'!$D$8:$D$300,MATCH($D71,'ניהול משאבים'!$C$8:$C$300,0))),""))</f>
        <v/>
      </c>
      <c r="G71" s="88" t="str">
        <f>IF($D71="","",IFERROR(IF(INDEX('ניהול משאבים'!$E$8:$E$300,MATCH($D71,'ניהול משאבים'!$C$8:$C$300,0))="","",INDEX('ניהול משאבים'!$E$8:$E$300,MATCH($D71,'ניהול משאבים'!$C$8:$C$300,0))),""))</f>
        <v/>
      </c>
      <c r="H71" s="88" t="str">
        <f>IF($C71="","",INDEX('תוצרים לפרויקטים'!$H:$H,MATCH($C71,'תוצרים לפרויקטים'!$G:$G,0)))</f>
        <v/>
      </c>
      <c r="I71" s="88" t="str">
        <f>IF($C71="","",INDEX('תוצרים לפרויקטים'!$E:$E,MATCH($C71,'תוצרים לפרויקטים'!$G:$G,0)))</f>
        <v/>
      </c>
      <c r="J71" s="88" t="str">
        <f>IF($A71="","",IF(INDEX('תוצרים לפרויקטים'!$R$8:$R$1007,MATCH($C71,'תוצרים לפרויקטים'!$G$8:$G$1007,0))="","ללא סטטוס",INDEX('תוצרים לפרויקטים'!$R$8:$R$1007,MATCH($C71,'תוצרים לפרויקטים'!$G$8:$G$1007,0))))</f>
        <v/>
      </c>
      <c r="K71" s="141" t="str">
        <f>IF($A71="","",IF(INDEX('תוצרים לפרויקטים'!$P$8:$P$1007,MATCH($C71,'תוצרים לפרויקטים'!$G$8:$G$1007,0))="","",INDEX('תוצרים לפרויקטים'!$P$8:$P$1007,MATCH($C71,'תוצרים לפרויקטים'!$G$8:$G$1007,0))))</f>
        <v/>
      </c>
      <c r="L71" s="141" t="str">
        <f>IF($A71="","",IF(INDEX('תוצרים לפרויקטים'!$Q$8:$Q$1007,MATCH($C71,'תוצרים לפרויקטים'!$G$8:$G$1007,0))="","",INDEX('תוצרים לפרויקטים'!$Q$8:$Q$1007,MATCH($C71,'תוצרים לפרויקטים'!$G$8:$G$1007,0))))</f>
        <v/>
      </c>
    </row>
    <row r="72" spans="1:12">
      <c r="A72" s="87" t="str">
        <f>IF($A71="#",1,IF(MAX(שיוך_משאב)&lt;ROWS(A$2:$A72),"",ROWS(A$2:$A72)))</f>
        <v/>
      </c>
      <c r="B72" s="88" t="str">
        <f t="array" ref="B72">IF($A72="","",INDEX('תוצרים לפרויקטים'!$AJ$7:$AN$7,,MIN(IF(שיוך_משאב=$A72,COLUMN($A:$E)))))</f>
        <v/>
      </c>
      <c r="C72" s="88" t="str">
        <f t="array" ref="C72">IF($A72="","",INDEX('תוצרים לפרויקטים'!$G$8:$G$1007,MIN(IF(שיוך_משאב=A72,שורות))))</f>
        <v/>
      </c>
      <c r="D72" s="88" t="str">
        <f>IF($A72="","",INDEX('תוצרים לפרויקטים'!$T$8:$AC$1007,MATCH($C72,'תוצרים לפרויקטים'!$G$8:$G$1007,0),MATCH($B72,'תוצרים לפרויקטים'!$T$7:$AC$7,0)))</f>
        <v/>
      </c>
      <c r="E72" s="88" t="str">
        <f>IF($A72="","",INDEX('תוצרים לפרויקטים'!$T$8:$AC$1007,MATCH($C72,'תוצרים לפרויקטים'!$G$8:$G$1007,0),MATCH($B72,'תוצרים לפרויקטים'!$T$7:$AC$7,0)+1))</f>
        <v/>
      </c>
      <c r="F72" s="88" t="str">
        <f>IF($D72="","",IFERROR(IF(INDEX('ניהול משאבים'!$D$8:$D$300,MATCH($D72,'ניהול משאבים'!$C$8:$C$300,0))="","",INDEX('ניהול משאבים'!$D$8:$D$300,MATCH($D72,'ניהול משאבים'!$C$8:$C$300,0))),""))</f>
        <v/>
      </c>
      <c r="G72" s="88" t="str">
        <f>IF($D72="","",IFERROR(IF(INDEX('ניהול משאבים'!$E$8:$E$300,MATCH($D72,'ניהול משאבים'!$C$8:$C$300,0))="","",INDEX('ניהול משאבים'!$E$8:$E$300,MATCH($D72,'ניהול משאבים'!$C$8:$C$300,0))),""))</f>
        <v/>
      </c>
      <c r="H72" s="88" t="str">
        <f>IF($C72="","",INDEX('תוצרים לפרויקטים'!$H:$H,MATCH($C72,'תוצרים לפרויקטים'!$G:$G,0)))</f>
        <v/>
      </c>
      <c r="I72" s="88" t="str">
        <f>IF($C72="","",INDEX('תוצרים לפרויקטים'!$E:$E,MATCH($C72,'תוצרים לפרויקטים'!$G:$G,0)))</f>
        <v/>
      </c>
      <c r="J72" s="88" t="str">
        <f>IF($A72="","",IF(INDEX('תוצרים לפרויקטים'!$R$8:$R$1007,MATCH($C72,'תוצרים לפרויקטים'!$G$8:$G$1007,0))="","ללא סטטוס",INDEX('תוצרים לפרויקטים'!$R$8:$R$1007,MATCH($C72,'תוצרים לפרויקטים'!$G$8:$G$1007,0))))</f>
        <v/>
      </c>
      <c r="K72" s="141" t="str">
        <f>IF($A72="","",IF(INDEX('תוצרים לפרויקטים'!$P$8:$P$1007,MATCH($C72,'תוצרים לפרויקטים'!$G$8:$G$1007,0))="","",INDEX('תוצרים לפרויקטים'!$P$8:$P$1007,MATCH($C72,'תוצרים לפרויקטים'!$G$8:$G$1007,0))))</f>
        <v/>
      </c>
      <c r="L72" s="141" t="str">
        <f>IF($A72="","",IF(INDEX('תוצרים לפרויקטים'!$Q$8:$Q$1007,MATCH($C72,'תוצרים לפרויקטים'!$G$8:$G$1007,0))="","",INDEX('תוצרים לפרויקטים'!$Q$8:$Q$1007,MATCH($C72,'תוצרים לפרויקטים'!$G$8:$G$1007,0))))</f>
        <v/>
      </c>
    </row>
    <row r="73" spans="1:12">
      <c r="A73" s="87" t="str">
        <f>IF($A72="#",1,IF(MAX(שיוך_משאב)&lt;ROWS(A$2:$A73),"",ROWS(A$2:$A73)))</f>
        <v/>
      </c>
      <c r="B73" s="88" t="str">
        <f t="array" ref="B73">IF($A73="","",INDEX('תוצרים לפרויקטים'!$AJ$7:$AN$7,,MIN(IF(שיוך_משאב=$A73,COLUMN($A:$E)))))</f>
        <v/>
      </c>
      <c r="C73" s="88" t="str">
        <f t="array" ref="C73">IF($A73="","",INDEX('תוצרים לפרויקטים'!$G$8:$G$1007,MIN(IF(שיוך_משאב=A73,שורות))))</f>
        <v/>
      </c>
      <c r="D73" s="88" t="str">
        <f>IF($A73="","",INDEX('תוצרים לפרויקטים'!$T$8:$AC$1007,MATCH($C73,'תוצרים לפרויקטים'!$G$8:$G$1007,0),MATCH($B73,'תוצרים לפרויקטים'!$T$7:$AC$7,0)))</f>
        <v/>
      </c>
      <c r="E73" s="88" t="str">
        <f>IF($A73="","",INDEX('תוצרים לפרויקטים'!$T$8:$AC$1007,MATCH($C73,'תוצרים לפרויקטים'!$G$8:$G$1007,0),MATCH($B73,'תוצרים לפרויקטים'!$T$7:$AC$7,0)+1))</f>
        <v/>
      </c>
      <c r="F73" s="88" t="str">
        <f>IF($D73="","",IFERROR(IF(INDEX('ניהול משאבים'!$D$8:$D$300,MATCH($D73,'ניהול משאבים'!$C$8:$C$300,0))="","",INDEX('ניהול משאבים'!$D$8:$D$300,MATCH($D73,'ניהול משאבים'!$C$8:$C$300,0))),""))</f>
        <v/>
      </c>
      <c r="G73" s="88" t="str">
        <f>IF($D73="","",IFERROR(IF(INDEX('ניהול משאבים'!$E$8:$E$300,MATCH($D73,'ניהול משאבים'!$C$8:$C$300,0))="","",INDEX('ניהול משאבים'!$E$8:$E$300,MATCH($D73,'ניהול משאבים'!$C$8:$C$300,0))),""))</f>
        <v/>
      </c>
      <c r="H73" s="88" t="str">
        <f>IF($C73="","",INDEX('תוצרים לפרויקטים'!$H:$H,MATCH($C73,'תוצרים לפרויקטים'!$G:$G,0)))</f>
        <v/>
      </c>
      <c r="I73" s="88" t="str">
        <f>IF($C73="","",INDEX('תוצרים לפרויקטים'!$E:$E,MATCH($C73,'תוצרים לפרויקטים'!$G:$G,0)))</f>
        <v/>
      </c>
      <c r="J73" s="88" t="str">
        <f>IF($A73="","",IF(INDEX('תוצרים לפרויקטים'!$R$8:$R$1007,MATCH($C73,'תוצרים לפרויקטים'!$G$8:$G$1007,0))="","ללא סטטוס",INDEX('תוצרים לפרויקטים'!$R$8:$R$1007,MATCH($C73,'תוצרים לפרויקטים'!$G$8:$G$1007,0))))</f>
        <v/>
      </c>
      <c r="K73" s="141" t="str">
        <f>IF($A73="","",IF(INDEX('תוצרים לפרויקטים'!$P$8:$P$1007,MATCH($C73,'תוצרים לפרויקטים'!$G$8:$G$1007,0))="","",INDEX('תוצרים לפרויקטים'!$P$8:$P$1007,MATCH($C73,'תוצרים לפרויקטים'!$G$8:$G$1007,0))))</f>
        <v/>
      </c>
      <c r="L73" s="141" t="str">
        <f>IF($A73="","",IF(INDEX('תוצרים לפרויקטים'!$Q$8:$Q$1007,MATCH($C73,'תוצרים לפרויקטים'!$G$8:$G$1007,0))="","",INDEX('תוצרים לפרויקטים'!$Q$8:$Q$1007,MATCH($C73,'תוצרים לפרויקטים'!$G$8:$G$1007,0))))</f>
        <v/>
      </c>
    </row>
    <row r="74" spans="1:12">
      <c r="A74" s="87" t="str">
        <f>IF($A73="#",1,IF(MAX(שיוך_משאב)&lt;ROWS(A$2:$A74),"",ROWS(A$2:$A74)))</f>
        <v/>
      </c>
      <c r="B74" s="88" t="str">
        <f t="array" ref="B74">IF($A74="","",INDEX('תוצרים לפרויקטים'!$AJ$7:$AN$7,,MIN(IF(שיוך_משאב=$A74,COLUMN($A:$E)))))</f>
        <v/>
      </c>
      <c r="C74" s="88" t="str">
        <f t="array" ref="C74">IF($A74="","",INDEX('תוצרים לפרויקטים'!$G$8:$G$1007,MIN(IF(שיוך_משאב=A74,שורות))))</f>
        <v/>
      </c>
      <c r="D74" s="88" t="str">
        <f>IF($A74="","",INDEX('תוצרים לפרויקטים'!$T$8:$AC$1007,MATCH($C74,'תוצרים לפרויקטים'!$G$8:$G$1007,0),MATCH($B74,'תוצרים לפרויקטים'!$T$7:$AC$7,0)))</f>
        <v/>
      </c>
      <c r="E74" s="88" t="str">
        <f>IF($A74="","",INDEX('תוצרים לפרויקטים'!$T$8:$AC$1007,MATCH($C74,'תוצרים לפרויקטים'!$G$8:$G$1007,0),MATCH($B74,'תוצרים לפרויקטים'!$T$7:$AC$7,0)+1))</f>
        <v/>
      </c>
      <c r="F74" s="88" t="str">
        <f>IF($D74="","",IFERROR(IF(INDEX('ניהול משאבים'!$D$8:$D$300,MATCH($D74,'ניהול משאבים'!$C$8:$C$300,0))="","",INDEX('ניהול משאבים'!$D$8:$D$300,MATCH($D74,'ניהול משאבים'!$C$8:$C$300,0))),""))</f>
        <v/>
      </c>
      <c r="G74" s="88" t="str">
        <f>IF($D74="","",IFERROR(IF(INDEX('ניהול משאבים'!$E$8:$E$300,MATCH($D74,'ניהול משאבים'!$C$8:$C$300,0))="","",INDEX('ניהול משאבים'!$E$8:$E$300,MATCH($D74,'ניהול משאבים'!$C$8:$C$300,0))),""))</f>
        <v/>
      </c>
      <c r="H74" s="88" t="str">
        <f>IF($C74="","",INDEX('תוצרים לפרויקטים'!$H:$H,MATCH($C74,'תוצרים לפרויקטים'!$G:$G,0)))</f>
        <v/>
      </c>
      <c r="I74" s="88" t="str">
        <f>IF($C74="","",INDEX('תוצרים לפרויקטים'!$E:$E,MATCH($C74,'תוצרים לפרויקטים'!$G:$G,0)))</f>
        <v/>
      </c>
      <c r="J74" s="88" t="str">
        <f>IF($A74="","",IF(INDEX('תוצרים לפרויקטים'!$R$8:$R$1007,MATCH($C74,'תוצרים לפרויקטים'!$G$8:$G$1007,0))="","ללא סטטוס",INDEX('תוצרים לפרויקטים'!$R$8:$R$1007,MATCH($C74,'תוצרים לפרויקטים'!$G$8:$G$1007,0))))</f>
        <v/>
      </c>
      <c r="K74" s="141" t="str">
        <f>IF($A74="","",IF(INDEX('תוצרים לפרויקטים'!$P$8:$P$1007,MATCH($C74,'תוצרים לפרויקטים'!$G$8:$G$1007,0))="","",INDEX('תוצרים לפרויקטים'!$P$8:$P$1007,MATCH($C74,'תוצרים לפרויקטים'!$G$8:$G$1007,0))))</f>
        <v/>
      </c>
      <c r="L74" s="141" t="str">
        <f>IF($A74="","",IF(INDEX('תוצרים לפרויקטים'!$Q$8:$Q$1007,MATCH($C74,'תוצרים לפרויקטים'!$G$8:$G$1007,0))="","",INDEX('תוצרים לפרויקטים'!$Q$8:$Q$1007,MATCH($C74,'תוצרים לפרויקטים'!$G$8:$G$1007,0))))</f>
        <v/>
      </c>
    </row>
    <row r="75" spans="1:12">
      <c r="A75" s="87" t="str">
        <f>IF($A74="#",1,IF(MAX(שיוך_משאב)&lt;ROWS(A$2:$A75),"",ROWS(A$2:$A75)))</f>
        <v/>
      </c>
      <c r="B75" s="88" t="str">
        <f t="array" ref="B75">IF($A75="","",INDEX('תוצרים לפרויקטים'!$AJ$7:$AN$7,,MIN(IF(שיוך_משאב=$A75,COLUMN($A:$E)))))</f>
        <v/>
      </c>
      <c r="C75" s="88" t="str">
        <f t="array" ref="C75">IF($A75="","",INDEX('תוצרים לפרויקטים'!$G$8:$G$1007,MIN(IF(שיוך_משאב=A75,שורות))))</f>
        <v/>
      </c>
      <c r="D75" s="88" t="str">
        <f>IF($A75="","",INDEX('תוצרים לפרויקטים'!$T$8:$AC$1007,MATCH($C75,'תוצרים לפרויקטים'!$G$8:$G$1007,0),MATCH($B75,'תוצרים לפרויקטים'!$T$7:$AC$7,0)))</f>
        <v/>
      </c>
      <c r="E75" s="88" t="str">
        <f>IF($A75="","",INDEX('תוצרים לפרויקטים'!$T$8:$AC$1007,MATCH($C75,'תוצרים לפרויקטים'!$G$8:$G$1007,0),MATCH($B75,'תוצרים לפרויקטים'!$T$7:$AC$7,0)+1))</f>
        <v/>
      </c>
      <c r="F75" s="88" t="str">
        <f>IF($D75="","",IFERROR(IF(INDEX('ניהול משאבים'!$D$8:$D$300,MATCH($D75,'ניהול משאבים'!$C$8:$C$300,0))="","",INDEX('ניהול משאבים'!$D$8:$D$300,MATCH($D75,'ניהול משאבים'!$C$8:$C$300,0))),""))</f>
        <v/>
      </c>
      <c r="G75" s="88" t="str">
        <f>IF($D75="","",IFERROR(IF(INDEX('ניהול משאבים'!$E$8:$E$300,MATCH($D75,'ניהול משאבים'!$C$8:$C$300,0))="","",INDEX('ניהול משאבים'!$E$8:$E$300,MATCH($D75,'ניהול משאבים'!$C$8:$C$300,0))),""))</f>
        <v/>
      </c>
      <c r="H75" s="88" t="str">
        <f>IF($C75="","",INDEX('תוצרים לפרויקטים'!$H:$H,MATCH($C75,'תוצרים לפרויקטים'!$G:$G,0)))</f>
        <v/>
      </c>
      <c r="I75" s="88" t="str">
        <f>IF($C75="","",INDEX('תוצרים לפרויקטים'!$E:$E,MATCH($C75,'תוצרים לפרויקטים'!$G:$G,0)))</f>
        <v/>
      </c>
      <c r="J75" s="88" t="str">
        <f>IF($A75="","",IF(INDEX('תוצרים לפרויקטים'!$R$8:$R$1007,MATCH($C75,'תוצרים לפרויקטים'!$G$8:$G$1007,0))="","ללא סטטוס",INDEX('תוצרים לפרויקטים'!$R$8:$R$1007,MATCH($C75,'תוצרים לפרויקטים'!$G$8:$G$1007,0))))</f>
        <v/>
      </c>
      <c r="K75" s="141" t="str">
        <f>IF($A75="","",IF(INDEX('תוצרים לפרויקטים'!$P$8:$P$1007,MATCH($C75,'תוצרים לפרויקטים'!$G$8:$G$1007,0))="","",INDEX('תוצרים לפרויקטים'!$P$8:$P$1007,MATCH($C75,'תוצרים לפרויקטים'!$G$8:$G$1007,0))))</f>
        <v/>
      </c>
      <c r="L75" s="141" t="str">
        <f>IF($A75="","",IF(INDEX('תוצרים לפרויקטים'!$Q$8:$Q$1007,MATCH($C75,'תוצרים לפרויקטים'!$G$8:$G$1007,0))="","",INDEX('תוצרים לפרויקטים'!$Q$8:$Q$1007,MATCH($C75,'תוצרים לפרויקטים'!$G$8:$G$1007,0))))</f>
        <v/>
      </c>
    </row>
    <row r="76" spans="1:12">
      <c r="A76" s="87" t="str">
        <f>IF($A75="#",1,IF(MAX(שיוך_משאב)&lt;ROWS(A$2:$A76),"",ROWS(A$2:$A76)))</f>
        <v/>
      </c>
      <c r="B76" s="88" t="str">
        <f t="array" ref="B76">IF($A76="","",INDEX('תוצרים לפרויקטים'!$AJ$7:$AN$7,,MIN(IF(שיוך_משאב=$A76,COLUMN($A:$E)))))</f>
        <v/>
      </c>
      <c r="C76" s="88" t="str">
        <f t="array" ref="C76">IF($A76="","",INDEX('תוצרים לפרויקטים'!$G$8:$G$1007,MIN(IF(שיוך_משאב=A76,שורות))))</f>
        <v/>
      </c>
      <c r="D76" s="88" t="str">
        <f>IF($A76="","",INDEX('תוצרים לפרויקטים'!$T$8:$AC$1007,MATCH($C76,'תוצרים לפרויקטים'!$G$8:$G$1007,0),MATCH($B76,'תוצרים לפרויקטים'!$T$7:$AC$7,0)))</f>
        <v/>
      </c>
      <c r="E76" s="88" t="str">
        <f>IF($A76="","",INDEX('תוצרים לפרויקטים'!$T$8:$AC$1007,MATCH($C76,'תוצרים לפרויקטים'!$G$8:$G$1007,0),MATCH($B76,'תוצרים לפרויקטים'!$T$7:$AC$7,0)+1))</f>
        <v/>
      </c>
      <c r="F76" s="88" t="str">
        <f>IF($D76="","",IFERROR(IF(INDEX('ניהול משאבים'!$D$8:$D$300,MATCH($D76,'ניהול משאבים'!$C$8:$C$300,0))="","",INDEX('ניהול משאבים'!$D$8:$D$300,MATCH($D76,'ניהול משאבים'!$C$8:$C$300,0))),""))</f>
        <v/>
      </c>
      <c r="G76" s="88" t="str">
        <f>IF($D76="","",IFERROR(IF(INDEX('ניהול משאבים'!$E$8:$E$300,MATCH($D76,'ניהול משאבים'!$C$8:$C$300,0))="","",INDEX('ניהול משאבים'!$E$8:$E$300,MATCH($D76,'ניהול משאבים'!$C$8:$C$300,0))),""))</f>
        <v/>
      </c>
      <c r="H76" s="88" t="str">
        <f>IF($C76="","",INDEX('תוצרים לפרויקטים'!$H:$H,MATCH($C76,'תוצרים לפרויקטים'!$G:$G,0)))</f>
        <v/>
      </c>
      <c r="I76" s="88" t="str">
        <f>IF($C76="","",INDEX('תוצרים לפרויקטים'!$E:$E,MATCH($C76,'תוצרים לפרויקטים'!$G:$G,0)))</f>
        <v/>
      </c>
      <c r="J76" s="88" t="str">
        <f>IF($A76="","",IF(INDEX('תוצרים לפרויקטים'!$R$8:$R$1007,MATCH($C76,'תוצרים לפרויקטים'!$G$8:$G$1007,0))="","ללא סטטוס",INDEX('תוצרים לפרויקטים'!$R$8:$R$1007,MATCH($C76,'תוצרים לפרויקטים'!$G$8:$G$1007,0))))</f>
        <v/>
      </c>
      <c r="K76" s="141" t="str">
        <f>IF($A76="","",IF(INDEX('תוצרים לפרויקטים'!$P$8:$P$1007,MATCH($C76,'תוצרים לפרויקטים'!$G$8:$G$1007,0))="","",INDEX('תוצרים לפרויקטים'!$P$8:$P$1007,MATCH($C76,'תוצרים לפרויקטים'!$G$8:$G$1007,0))))</f>
        <v/>
      </c>
      <c r="L76" s="141" t="str">
        <f>IF($A76="","",IF(INDEX('תוצרים לפרויקטים'!$Q$8:$Q$1007,MATCH($C76,'תוצרים לפרויקטים'!$G$8:$G$1007,0))="","",INDEX('תוצרים לפרויקטים'!$Q$8:$Q$1007,MATCH($C76,'תוצרים לפרויקטים'!$G$8:$G$1007,0))))</f>
        <v/>
      </c>
    </row>
    <row r="77" spans="1:12">
      <c r="A77" s="87" t="str">
        <f>IF($A76="#",1,IF(MAX(שיוך_משאב)&lt;ROWS(A$2:$A77),"",ROWS(A$2:$A77)))</f>
        <v/>
      </c>
      <c r="B77" s="88" t="str">
        <f t="array" ref="B77">IF($A77="","",INDEX('תוצרים לפרויקטים'!$AJ$7:$AN$7,,MIN(IF(שיוך_משאב=$A77,COLUMN($A:$E)))))</f>
        <v/>
      </c>
      <c r="C77" s="88" t="str">
        <f t="array" ref="C77">IF($A77="","",INDEX('תוצרים לפרויקטים'!$G$8:$G$1007,MIN(IF(שיוך_משאב=A77,שורות))))</f>
        <v/>
      </c>
      <c r="D77" s="88" t="str">
        <f>IF($A77="","",INDEX('תוצרים לפרויקטים'!$T$8:$AC$1007,MATCH($C77,'תוצרים לפרויקטים'!$G$8:$G$1007,0),MATCH($B77,'תוצרים לפרויקטים'!$T$7:$AC$7,0)))</f>
        <v/>
      </c>
      <c r="E77" s="88" t="str">
        <f>IF($A77="","",INDEX('תוצרים לפרויקטים'!$T$8:$AC$1007,MATCH($C77,'תוצרים לפרויקטים'!$G$8:$G$1007,0),MATCH($B77,'תוצרים לפרויקטים'!$T$7:$AC$7,0)+1))</f>
        <v/>
      </c>
      <c r="F77" s="88" t="str">
        <f>IF($D77="","",IFERROR(IF(INDEX('ניהול משאבים'!$D$8:$D$300,MATCH($D77,'ניהול משאבים'!$C$8:$C$300,0))="","",INDEX('ניהול משאבים'!$D$8:$D$300,MATCH($D77,'ניהול משאבים'!$C$8:$C$300,0))),""))</f>
        <v/>
      </c>
      <c r="G77" s="88" t="str">
        <f>IF($D77="","",IFERROR(IF(INDEX('ניהול משאבים'!$E$8:$E$300,MATCH($D77,'ניהול משאבים'!$C$8:$C$300,0))="","",INDEX('ניהול משאבים'!$E$8:$E$300,MATCH($D77,'ניהול משאבים'!$C$8:$C$300,0))),""))</f>
        <v/>
      </c>
      <c r="H77" s="88" t="str">
        <f>IF($C77="","",INDEX('תוצרים לפרויקטים'!$H:$H,MATCH($C77,'תוצרים לפרויקטים'!$G:$G,0)))</f>
        <v/>
      </c>
      <c r="I77" s="88" t="str">
        <f>IF($C77="","",INDEX('תוצרים לפרויקטים'!$E:$E,MATCH($C77,'תוצרים לפרויקטים'!$G:$G,0)))</f>
        <v/>
      </c>
      <c r="J77" s="88" t="str">
        <f>IF($A77="","",IF(INDEX('תוצרים לפרויקטים'!$R$8:$R$1007,MATCH($C77,'תוצרים לפרויקטים'!$G$8:$G$1007,0))="","ללא סטטוס",INDEX('תוצרים לפרויקטים'!$R$8:$R$1007,MATCH($C77,'תוצרים לפרויקטים'!$G$8:$G$1007,0))))</f>
        <v/>
      </c>
      <c r="K77" s="141" t="str">
        <f>IF($A77="","",IF(INDEX('תוצרים לפרויקטים'!$P$8:$P$1007,MATCH($C77,'תוצרים לפרויקטים'!$G$8:$G$1007,0))="","",INDEX('תוצרים לפרויקטים'!$P$8:$P$1007,MATCH($C77,'תוצרים לפרויקטים'!$G$8:$G$1007,0))))</f>
        <v/>
      </c>
      <c r="L77" s="141" t="str">
        <f>IF($A77="","",IF(INDEX('תוצרים לפרויקטים'!$Q$8:$Q$1007,MATCH($C77,'תוצרים לפרויקטים'!$G$8:$G$1007,0))="","",INDEX('תוצרים לפרויקטים'!$Q$8:$Q$1007,MATCH($C77,'תוצרים לפרויקטים'!$G$8:$G$1007,0))))</f>
        <v/>
      </c>
    </row>
    <row r="78" spans="1:12">
      <c r="A78" s="87" t="str">
        <f>IF($A77="#",1,IF(MAX(שיוך_משאב)&lt;ROWS(A$2:$A78),"",ROWS(A$2:$A78)))</f>
        <v/>
      </c>
      <c r="B78" s="88" t="str">
        <f t="array" ref="B78">IF($A78="","",INDEX('תוצרים לפרויקטים'!$AJ$7:$AN$7,,MIN(IF(שיוך_משאב=$A78,COLUMN($A:$E)))))</f>
        <v/>
      </c>
      <c r="C78" s="88" t="str">
        <f t="array" ref="C78">IF($A78="","",INDEX('תוצרים לפרויקטים'!$G$8:$G$1007,MIN(IF(שיוך_משאב=A78,שורות))))</f>
        <v/>
      </c>
      <c r="D78" s="88" t="str">
        <f>IF($A78="","",INDEX('תוצרים לפרויקטים'!$T$8:$AC$1007,MATCH($C78,'תוצרים לפרויקטים'!$G$8:$G$1007,0),MATCH($B78,'תוצרים לפרויקטים'!$T$7:$AC$7,0)))</f>
        <v/>
      </c>
      <c r="E78" s="88" t="str">
        <f>IF($A78="","",INDEX('תוצרים לפרויקטים'!$T$8:$AC$1007,MATCH($C78,'תוצרים לפרויקטים'!$G$8:$G$1007,0),MATCH($B78,'תוצרים לפרויקטים'!$T$7:$AC$7,0)+1))</f>
        <v/>
      </c>
      <c r="F78" s="88" t="str">
        <f>IF($D78="","",IFERROR(IF(INDEX('ניהול משאבים'!$D$8:$D$300,MATCH($D78,'ניהול משאבים'!$C$8:$C$300,0))="","",INDEX('ניהול משאבים'!$D$8:$D$300,MATCH($D78,'ניהול משאבים'!$C$8:$C$300,0))),""))</f>
        <v/>
      </c>
      <c r="G78" s="88" t="str">
        <f>IF($D78="","",IFERROR(IF(INDEX('ניהול משאבים'!$E$8:$E$300,MATCH($D78,'ניהול משאבים'!$C$8:$C$300,0))="","",INDEX('ניהול משאבים'!$E$8:$E$300,MATCH($D78,'ניהול משאבים'!$C$8:$C$300,0))),""))</f>
        <v/>
      </c>
      <c r="H78" s="88" t="str">
        <f>IF($C78="","",INDEX('תוצרים לפרויקטים'!$H:$H,MATCH($C78,'תוצרים לפרויקטים'!$G:$G,0)))</f>
        <v/>
      </c>
      <c r="I78" s="88" t="str">
        <f>IF($C78="","",INDEX('תוצרים לפרויקטים'!$E:$E,MATCH($C78,'תוצרים לפרויקטים'!$G:$G,0)))</f>
        <v/>
      </c>
      <c r="J78" s="88" t="str">
        <f>IF($A78="","",IF(INDEX('תוצרים לפרויקטים'!$R$8:$R$1007,MATCH($C78,'תוצרים לפרויקטים'!$G$8:$G$1007,0))="","ללא סטטוס",INDEX('תוצרים לפרויקטים'!$R$8:$R$1007,MATCH($C78,'תוצרים לפרויקטים'!$G$8:$G$1007,0))))</f>
        <v/>
      </c>
      <c r="K78" s="141" t="str">
        <f>IF($A78="","",IF(INDEX('תוצרים לפרויקטים'!$P$8:$P$1007,MATCH($C78,'תוצרים לפרויקטים'!$G$8:$G$1007,0))="","",INDEX('תוצרים לפרויקטים'!$P$8:$P$1007,MATCH($C78,'תוצרים לפרויקטים'!$G$8:$G$1007,0))))</f>
        <v/>
      </c>
      <c r="L78" s="141" t="str">
        <f>IF($A78="","",IF(INDEX('תוצרים לפרויקטים'!$Q$8:$Q$1007,MATCH($C78,'תוצרים לפרויקטים'!$G$8:$G$1007,0))="","",INDEX('תוצרים לפרויקטים'!$Q$8:$Q$1007,MATCH($C78,'תוצרים לפרויקטים'!$G$8:$G$1007,0))))</f>
        <v/>
      </c>
    </row>
    <row r="79" spans="1:12">
      <c r="A79" s="87" t="str">
        <f>IF($A78="#",1,IF(MAX(שיוך_משאב)&lt;ROWS(A$2:$A79),"",ROWS(A$2:$A79)))</f>
        <v/>
      </c>
      <c r="B79" s="88" t="str">
        <f t="array" ref="B79">IF($A79="","",INDEX('תוצרים לפרויקטים'!$AJ$7:$AN$7,,MIN(IF(שיוך_משאב=$A79,COLUMN($A:$E)))))</f>
        <v/>
      </c>
      <c r="C79" s="88" t="str">
        <f t="array" ref="C79">IF($A79="","",INDEX('תוצרים לפרויקטים'!$G$8:$G$1007,MIN(IF(שיוך_משאב=A79,שורות))))</f>
        <v/>
      </c>
      <c r="D79" s="88" t="str">
        <f>IF($A79="","",INDEX('תוצרים לפרויקטים'!$T$8:$AC$1007,MATCH($C79,'תוצרים לפרויקטים'!$G$8:$G$1007,0),MATCH($B79,'תוצרים לפרויקטים'!$T$7:$AC$7,0)))</f>
        <v/>
      </c>
      <c r="E79" s="88" t="str">
        <f>IF($A79="","",INDEX('תוצרים לפרויקטים'!$T$8:$AC$1007,MATCH($C79,'תוצרים לפרויקטים'!$G$8:$G$1007,0),MATCH($B79,'תוצרים לפרויקטים'!$T$7:$AC$7,0)+1))</f>
        <v/>
      </c>
      <c r="F79" s="88" t="str">
        <f>IF($D79="","",IFERROR(IF(INDEX('ניהול משאבים'!$D$8:$D$300,MATCH($D79,'ניהול משאבים'!$C$8:$C$300,0))="","",INDEX('ניהול משאבים'!$D$8:$D$300,MATCH($D79,'ניהול משאבים'!$C$8:$C$300,0))),""))</f>
        <v/>
      </c>
      <c r="G79" s="88" t="str">
        <f>IF($D79="","",IFERROR(IF(INDEX('ניהול משאבים'!$E$8:$E$300,MATCH($D79,'ניהול משאבים'!$C$8:$C$300,0))="","",INDEX('ניהול משאבים'!$E$8:$E$300,MATCH($D79,'ניהול משאבים'!$C$8:$C$300,0))),""))</f>
        <v/>
      </c>
      <c r="H79" s="88" t="str">
        <f>IF($C79="","",INDEX('תוצרים לפרויקטים'!$H:$H,MATCH($C79,'תוצרים לפרויקטים'!$G:$G,0)))</f>
        <v/>
      </c>
      <c r="I79" s="88" t="str">
        <f>IF($C79="","",INDEX('תוצרים לפרויקטים'!$E:$E,MATCH($C79,'תוצרים לפרויקטים'!$G:$G,0)))</f>
        <v/>
      </c>
      <c r="J79" s="88" t="str">
        <f>IF($A79="","",IF(INDEX('תוצרים לפרויקטים'!$R$8:$R$1007,MATCH($C79,'תוצרים לפרויקטים'!$G$8:$G$1007,0))="","ללא סטטוס",INDEX('תוצרים לפרויקטים'!$R$8:$R$1007,MATCH($C79,'תוצרים לפרויקטים'!$G$8:$G$1007,0))))</f>
        <v/>
      </c>
      <c r="K79" s="141" t="str">
        <f>IF($A79="","",IF(INDEX('תוצרים לפרויקטים'!$P$8:$P$1007,MATCH($C79,'תוצרים לפרויקטים'!$G$8:$G$1007,0))="","",INDEX('תוצרים לפרויקטים'!$P$8:$P$1007,MATCH($C79,'תוצרים לפרויקטים'!$G$8:$G$1007,0))))</f>
        <v/>
      </c>
      <c r="L79" s="141" t="str">
        <f>IF($A79="","",IF(INDEX('תוצרים לפרויקטים'!$Q$8:$Q$1007,MATCH($C79,'תוצרים לפרויקטים'!$G$8:$G$1007,0))="","",INDEX('תוצרים לפרויקטים'!$Q$8:$Q$1007,MATCH($C79,'תוצרים לפרויקטים'!$G$8:$G$1007,0))))</f>
        <v/>
      </c>
    </row>
    <row r="80" spans="1:12">
      <c r="A80" s="87" t="str">
        <f>IF($A79="#",1,IF(MAX(שיוך_משאב)&lt;ROWS(A$2:$A80),"",ROWS(A$2:$A80)))</f>
        <v/>
      </c>
      <c r="B80" s="88" t="str">
        <f t="array" ref="B80">IF($A80="","",INDEX('תוצרים לפרויקטים'!$AJ$7:$AN$7,,MIN(IF(שיוך_משאב=$A80,COLUMN($A:$E)))))</f>
        <v/>
      </c>
      <c r="C80" s="88" t="str">
        <f t="array" ref="C80">IF($A80="","",INDEX('תוצרים לפרויקטים'!$G$8:$G$1007,MIN(IF(שיוך_משאב=A80,שורות))))</f>
        <v/>
      </c>
      <c r="D80" s="88" t="str">
        <f>IF($A80="","",INDEX('תוצרים לפרויקטים'!$T$8:$AC$1007,MATCH($C80,'תוצרים לפרויקטים'!$G$8:$G$1007,0),MATCH($B80,'תוצרים לפרויקטים'!$T$7:$AC$7,0)))</f>
        <v/>
      </c>
      <c r="E80" s="88" t="str">
        <f>IF($A80="","",INDEX('תוצרים לפרויקטים'!$T$8:$AC$1007,MATCH($C80,'תוצרים לפרויקטים'!$G$8:$G$1007,0),MATCH($B80,'תוצרים לפרויקטים'!$T$7:$AC$7,0)+1))</f>
        <v/>
      </c>
      <c r="F80" s="88" t="str">
        <f>IF($D80="","",IFERROR(IF(INDEX('ניהול משאבים'!$D$8:$D$300,MATCH($D80,'ניהול משאבים'!$C$8:$C$300,0))="","",INDEX('ניהול משאבים'!$D$8:$D$300,MATCH($D80,'ניהול משאבים'!$C$8:$C$300,0))),""))</f>
        <v/>
      </c>
      <c r="G80" s="88" t="str">
        <f>IF($D80="","",IFERROR(IF(INDEX('ניהול משאבים'!$E$8:$E$300,MATCH($D80,'ניהול משאבים'!$C$8:$C$300,0))="","",INDEX('ניהול משאבים'!$E$8:$E$300,MATCH($D80,'ניהול משאבים'!$C$8:$C$300,0))),""))</f>
        <v/>
      </c>
      <c r="H80" s="88" t="str">
        <f>IF($C80="","",INDEX('תוצרים לפרויקטים'!$H:$H,MATCH($C80,'תוצרים לפרויקטים'!$G:$G,0)))</f>
        <v/>
      </c>
      <c r="I80" s="88" t="str">
        <f>IF($C80="","",INDEX('תוצרים לפרויקטים'!$E:$E,MATCH($C80,'תוצרים לפרויקטים'!$G:$G,0)))</f>
        <v/>
      </c>
      <c r="J80" s="88" t="str">
        <f>IF($A80="","",IF(INDEX('תוצרים לפרויקטים'!$R$8:$R$1007,MATCH($C80,'תוצרים לפרויקטים'!$G$8:$G$1007,0))="","ללא סטטוס",INDEX('תוצרים לפרויקטים'!$R$8:$R$1007,MATCH($C80,'תוצרים לפרויקטים'!$G$8:$G$1007,0))))</f>
        <v/>
      </c>
      <c r="K80" s="141" t="str">
        <f>IF($A80="","",IF(INDEX('תוצרים לפרויקטים'!$P$8:$P$1007,MATCH($C80,'תוצרים לפרויקטים'!$G$8:$G$1007,0))="","",INDEX('תוצרים לפרויקטים'!$P$8:$P$1007,MATCH($C80,'תוצרים לפרויקטים'!$G$8:$G$1007,0))))</f>
        <v/>
      </c>
      <c r="L80" s="141" t="str">
        <f>IF($A80="","",IF(INDEX('תוצרים לפרויקטים'!$Q$8:$Q$1007,MATCH($C80,'תוצרים לפרויקטים'!$G$8:$G$1007,0))="","",INDEX('תוצרים לפרויקטים'!$Q$8:$Q$1007,MATCH($C80,'תוצרים לפרויקטים'!$G$8:$G$1007,0))))</f>
        <v/>
      </c>
    </row>
    <row r="81" spans="1:12">
      <c r="A81" s="87" t="str">
        <f>IF($A80="#",1,IF(MAX(שיוך_משאב)&lt;ROWS(A$2:$A81),"",ROWS(A$2:$A81)))</f>
        <v/>
      </c>
      <c r="B81" s="88" t="str">
        <f t="array" ref="B81">IF($A81="","",INDEX('תוצרים לפרויקטים'!$AJ$7:$AN$7,,MIN(IF(שיוך_משאב=$A81,COLUMN($A:$E)))))</f>
        <v/>
      </c>
      <c r="C81" s="88" t="str">
        <f t="array" ref="C81">IF($A81="","",INDEX('תוצרים לפרויקטים'!$G$8:$G$1007,MIN(IF(שיוך_משאב=A81,שורות))))</f>
        <v/>
      </c>
      <c r="D81" s="88" t="str">
        <f>IF($A81="","",INDEX('תוצרים לפרויקטים'!$T$8:$AC$1007,MATCH($C81,'תוצרים לפרויקטים'!$G$8:$G$1007,0),MATCH($B81,'תוצרים לפרויקטים'!$T$7:$AC$7,0)))</f>
        <v/>
      </c>
      <c r="E81" s="88" t="str">
        <f>IF($A81="","",INDEX('תוצרים לפרויקטים'!$T$8:$AC$1007,MATCH($C81,'תוצרים לפרויקטים'!$G$8:$G$1007,0),MATCH($B81,'תוצרים לפרויקטים'!$T$7:$AC$7,0)+1))</f>
        <v/>
      </c>
      <c r="F81" s="88" t="str">
        <f>IF($D81="","",IFERROR(IF(INDEX('ניהול משאבים'!$D$8:$D$300,MATCH($D81,'ניהול משאבים'!$C$8:$C$300,0))="","",INDEX('ניהול משאבים'!$D$8:$D$300,MATCH($D81,'ניהול משאבים'!$C$8:$C$300,0))),""))</f>
        <v/>
      </c>
      <c r="G81" s="88" t="str">
        <f>IF($D81="","",IFERROR(IF(INDEX('ניהול משאבים'!$E$8:$E$300,MATCH($D81,'ניהול משאבים'!$C$8:$C$300,0))="","",INDEX('ניהול משאבים'!$E$8:$E$300,MATCH($D81,'ניהול משאבים'!$C$8:$C$300,0))),""))</f>
        <v/>
      </c>
      <c r="H81" s="88" t="str">
        <f>IF($C81="","",INDEX('תוצרים לפרויקטים'!$H:$H,MATCH($C81,'תוצרים לפרויקטים'!$G:$G,0)))</f>
        <v/>
      </c>
      <c r="I81" s="88" t="str">
        <f>IF($C81="","",INDEX('תוצרים לפרויקטים'!$E:$E,MATCH($C81,'תוצרים לפרויקטים'!$G:$G,0)))</f>
        <v/>
      </c>
      <c r="J81" s="88" t="str">
        <f>IF($A81="","",IF(INDEX('תוצרים לפרויקטים'!$R$8:$R$1007,MATCH($C81,'תוצרים לפרויקטים'!$G$8:$G$1007,0))="","ללא סטטוס",INDEX('תוצרים לפרויקטים'!$R$8:$R$1007,MATCH($C81,'תוצרים לפרויקטים'!$G$8:$G$1007,0))))</f>
        <v/>
      </c>
      <c r="K81" s="141" t="str">
        <f>IF($A81="","",IF(INDEX('תוצרים לפרויקטים'!$P$8:$P$1007,MATCH($C81,'תוצרים לפרויקטים'!$G$8:$G$1007,0))="","",INDEX('תוצרים לפרויקטים'!$P$8:$P$1007,MATCH($C81,'תוצרים לפרויקטים'!$G$8:$G$1007,0))))</f>
        <v/>
      </c>
      <c r="L81" s="141" t="str">
        <f>IF($A81="","",IF(INDEX('תוצרים לפרויקטים'!$Q$8:$Q$1007,MATCH($C81,'תוצרים לפרויקטים'!$G$8:$G$1007,0))="","",INDEX('תוצרים לפרויקטים'!$Q$8:$Q$1007,MATCH($C81,'תוצרים לפרויקטים'!$G$8:$G$1007,0))))</f>
        <v/>
      </c>
    </row>
    <row r="82" spans="1:12">
      <c r="A82" s="87" t="str">
        <f>IF($A81="#",1,IF(MAX(שיוך_משאב)&lt;ROWS(A$2:$A82),"",ROWS(A$2:$A82)))</f>
        <v/>
      </c>
      <c r="B82" s="88" t="str">
        <f t="array" ref="B82">IF($A82="","",INDEX('תוצרים לפרויקטים'!$AJ$7:$AN$7,,MIN(IF(שיוך_משאב=$A82,COLUMN($A:$E)))))</f>
        <v/>
      </c>
      <c r="C82" s="88" t="str">
        <f t="array" ref="C82">IF($A82="","",INDEX('תוצרים לפרויקטים'!$G$8:$G$1007,MIN(IF(שיוך_משאב=A82,שורות))))</f>
        <v/>
      </c>
      <c r="D82" s="88" t="str">
        <f>IF($A82="","",INDEX('תוצרים לפרויקטים'!$T$8:$AC$1007,MATCH($C82,'תוצרים לפרויקטים'!$G$8:$G$1007,0),MATCH($B82,'תוצרים לפרויקטים'!$T$7:$AC$7,0)))</f>
        <v/>
      </c>
      <c r="E82" s="88" t="str">
        <f>IF($A82="","",INDEX('תוצרים לפרויקטים'!$T$8:$AC$1007,MATCH($C82,'תוצרים לפרויקטים'!$G$8:$G$1007,0),MATCH($B82,'תוצרים לפרויקטים'!$T$7:$AC$7,0)+1))</f>
        <v/>
      </c>
      <c r="F82" s="88" t="str">
        <f>IF($D82="","",IFERROR(IF(INDEX('ניהול משאבים'!$D$8:$D$300,MATCH($D82,'ניהול משאבים'!$C$8:$C$300,0))="","",INDEX('ניהול משאבים'!$D$8:$D$300,MATCH($D82,'ניהול משאבים'!$C$8:$C$300,0))),""))</f>
        <v/>
      </c>
      <c r="G82" s="88" t="str">
        <f>IF($D82="","",IFERROR(IF(INDEX('ניהול משאבים'!$E$8:$E$300,MATCH($D82,'ניהול משאבים'!$C$8:$C$300,0))="","",INDEX('ניהול משאבים'!$E$8:$E$300,MATCH($D82,'ניהול משאבים'!$C$8:$C$300,0))),""))</f>
        <v/>
      </c>
      <c r="H82" s="88" t="str">
        <f>IF($C82="","",INDEX('תוצרים לפרויקטים'!$H:$H,MATCH($C82,'תוצרים לפרויקטים'!$G:$G,0)))</f>
        <v/>
      </c>
      <c r="I82" s="88" t="str">
        <f>IF($C82="","",INDEX('תוצרים לפרויקטים'!$E:$E,MATCH($C82,'תוצרים לפרויקטים'!$G:$G,0)))</f>
        <v/>
      </c>
      <c r="J82" s="88" t="str">
        <f>IF($A82="","",IF(INDEX('תוצרים לפרויקטים'!$R$8:$R$1007,MATCH($C82,'תוצרים לפרויקטים'!$G$8:$G$1007,0))="","ללא סטטוס",INDEX('תוצרים לפרויקטים'!$R$8:$R$1007,MATCH($C82,'תוצרים לפרויקטים'!$G$8:$G$1007,0))))</f>
        <v/>
      </c>
      <c r="K82" s="141" t="str">
        <f>IF($A82="","",IF(INDEX('תוצרים לפרויקטים'!$P$8:$P$1007,MATCH($C82,'תוצרים לפרויקטים'!$G$8:$G$1007,0))="","",INDEX('תוצרים לפרויקטים'!$P$8:$P$1007,MATCH($C82,'תוצרים לפרויקטים'!$G$8:$G$1007,0))))</f>
        <v/>
      </c>
      <c r="L82" s="141" t="str">
        <f>IF($A82="","",IF(INDEX('תוצרים לפרויקטים'!$Q$8:$Q$1007,MATCH($C82,'תוצרים לפרויקטים'!$G$8:$G$1007,0))="","",INDEX('תוצרים לפרויקטים'!$Q$8:$Q$1007,MATCH($C82,'תוצרים לפרויקטים'!$G$8:$G$1007,0))))</f>
        <v/>
      </c>
    </row>
    <row r="83" spans="1:12">
      <c r="A83" s="87" t="str">
        <f>IF($A82="#",1,IF(MAX(שיוך_משאב)&lt;ROWS(A$2:$A83),"",ROWS(A$2:$A83)))</f>
        <v/>
      </c>
      <c r="B83" s="88" t="str">
        <f t="array" ref="B83">IF($A83="","",INDEX('תוצרים לפרויקטים'!$AJ$7:$AN$7,,MIN(IF(שיוך_משאב=$A83,COLUMN($A:$E)))))</f>
        <v/>
      </c>
      <c r="C83" s="88" t="str">
        <f t="array" ref="C83">IF($A83="","",INDEX('תוצרים לפרויקטים'!$G$8:$G$1007,MIN(IF(שיוך_משאב=A83,שורות))))</f>
        <v/>
      </c>
      <c r="D83" s="88" t="str">
        <f>IF($A83="","",INDEX('תוצרים לפרויקטים'!$T$8:$AC$1007,MATCH($C83,'תוצרים לפרויקטים'!$G$8:$G$1007,0),MATCH($B83,'תוצרים לפרויקטים'!$T$7:$AC$7,0)))</f>
        <v/>
      </c>
      <c r="E83" s="88" t="str">
        <f>IF($A83="","",INDEX('תוצרים לפרויקטים'!$T$8:$AC$1007,MATCH($C83,'תוצרים לפרויקטים'!$G$8:$G$1007,0),MATCH($B83,'תוצרים לפרויקטים'!$T$7:$AC$7,0)+1))</f>
        <v/>
      </c>
      <c r="F83" s="88" t="str">
        <f>IF($D83="","",IFERROR(IF(INDEX('ניהול משאבים'!$D$8:$D$300,MATCH($D83,'ניהול משאבים'!$C$8:$C$300,0))="","",INDEX('ניהול משאבים'!$D$8:$D$300,MATCH($D83,'ניהול משאבים'!$C$8:$C$300,0))),""))</f>
        <v/>
      </c>
      <c r="G83" s="88" t="str">
        <f>IF($D83="","",IFERROR(IF(INDEX('ניהול משאבים'!$E$8:$E$300,MATCH($D83,'ניהול משאבים'!$C$8:$C$300,0))="","",INDEX('ניהול משאבים'!$E$8:$E$300,MATCH($D83,'ניהול משאבים'!$C$8:$C$300,0))),""))</f>
        <v/>
      </c>
      <c r="H83" s="88" t="str">
        <f>IF($C83="","",INDEX('תוצרים לפרויקטים'!$H:$H,MATCH($C83,'תוצרים לפרויקטים'!$G:$G,0)))</f>
        <v/>
      </c>
      <c r="I83" s="88" t="str">
        <f>IF($C83="","",INDEX('תוצרים לפרויקטים'!$E:$E,MATCH($C83,'תוצרים לפרויקטים'!$G:$G,0)))</f>
        <v/>
      </c>
      <c r="J83" s="88" t="str">
        <f>IF($A83="","",IF(INDEX('תוצרים לפרויקטים'!$R$8:$R$1007,MATCH($C83,'תוצרים לפרויקטים'!$G$8:$G$1007,0))="","ללא סטטוס",INDEX('תוצרים לפרויקטים'!$R$8:$R$1007,MATCH($C83,'תוצרים לפרויקטים'!$G$8:$G$1007,0))))</f>
        <v/>
      </c>
      <c r="K83" s="141" t="str">
        <f>IF($A83="","",IF(INDEX('תוצרים לפרויקטים'!$P$8:$P$1007,MATCH($C83,'תוצרים לפרויקטים'!$G$8:$G$1007,0))="","",INDEX('תוצרים לפרויקטים'!$P$8:$P$1007,MATCH($C83,'תוצרים לפרויקטים'!$G$8:$G$1007,0))))</f>
        <v/>
      </c>
      <c r="L83" s="141" t="str">
        <f>IF($A83="","",IF(INDEX('תוצרים לפרויקטים'!$Q$8:$Q$1007,MATCH($C83,'תוצרים לפרויקטים'!$G$8:$G$1007,0))="","",INDEX('תוצרים לפרויקטים'!$Q$8:$Q$1007,MATCH($C83,'תוצרים לפרויקטים'!$G$8:$G$1007,0))))</f>
        <v/>
      </c>
    </row>
    <row r="84" spans="1:12">
      <c r="A84" s="87" t="str">
        <f>IF($A83="#",1,IF(MAX(שיוך_משאב)&lt;ROWS(A$2:$A84),"",ROWS(A$2:$A84)))</f>
        <v/>
      </c>
      <c r="B84" s="88" t="str">
        <f t="array" ref="B84">IF($A84="","",INDEX('תוצרים לפרויקטים'!$AJ$7:$AN$7,,MIN(IF(שיוך_משאב=$A84,COLUMN($A:$E)))))</f>
        <v/>
      </c>
      <c r="C84" s="88" t="str">
        <f t="array" ref="C84">IF($A84="","",INDEX('תוצרים לפרויקטים'!$G$8:$G$1007,MIN(IF(שיוך_משאב=A84,שורות))))</f>
        <v/>
      </c>
      <c r="D84" s="88" t="str">
        <f>IF($A84="","",INDEX('תוצרים לפרויקטים'!$T$8:$AC$1007,MATCH($C84,'תוצרים לפרויקטים'!$G$8:$G$1007,0),MATCH($B84,'תוצרים לפרויקטים'!$T$7:$AC$7,0)))</f>
        <v/>
      </c>
      <c r="E84" s="88" t="str">
        <f>IF($A84="","",INDEX('תוצרים לפרויקטים'!$T$8:$AC$1007,MATCH($C84,'תוצרים לפרויקטים'!$G$8:$G$1007,0),MATCH($B84,'תוצרים לפרויקטים'!$T$7:$AC$7,0)+1))</f>
        <v/>
      </c>
      <c r="F84" s="88" t="str">
        <f>IF($D84="","",IFERROR(IF(INDEX('ניהול משאבים'!$D$8:$D$300,MATCH($D84,'ניהול משאבים'!$C$8:$C$300,0))="","",INDEX('ניהול משאבים'!$D$8:$D$300,MATCH($D84,'ניהול משאבים'!$C$8:$C$300,0))),""))</f>
        <v/>
      </c>
      <c r="G84" s="88" t="str">
        <f>IF($D84="","",IFERROR(IF(INDEX('ניהול משאבים'!$E$8:$E$300,MATCH($D84,'ניהול משאבים'!$C$8:$C$300,0))="","",INDEX('ניהול משאבים'!$E$8:$E$300,MATCH($D84,'ניהול משאבים'!$C$8:$C$300,0))),""))</f>
        <v/>
      </c>
      <c r="H84" s="88" t="str">
        <f>IF($C84="","",INDEX('תוצרים לפרויקטים'!$H:$H,MATCH($C84,'תוצרים לפרויקטים'!$G:$G,0)))</f>
        <v/>
      </c>
      <c r="I84" s="88" t="str">
        <f>IF($C84="","",INDEX('תוצרים לפרויקטים'!$E:$E,MATCH($C84,'תוצרים לפרויקטים'!$G:$G,0)))</f>
        <v/>
      </c>
      <c r="J84" s="88" t="str">
        <f>IF($A84="","",IF(INDEX('תוצרים לפרויקטים'!$R$8:$R$1007,MATCH($C84,'תוצרים לפרויקטים'!$G$8:$G$1007,0))="","ללא סטטוס",INDEX('תוצרים לפרויקטים'!$R$8:$R$1007,MATCH($C84,'תוצרים לפרויקטים'!$G$8:$G$1007,0))))</f>
        <v/>
      </c>
      <c r="K84" s="141" t="str">
        <f>IF($A84="","",IF(INDEX('תוצרים לפרויקטים'!$P$8:$P$1007,MATCH($C84,'תוצרים לפרויקטים'!$G$8:$G$1007,0))="","",INDEX('תוצרים לפרויקטים'!$P$8:$P$1007,MATCH($C84,'תוצרים לפרויקטים'!$G$8:$G$1007,0))))</f>
        <v/>
      </c>
      <c r="L84" s="141" t="str">
        <f>IF($A84="","",IF(INDEX('תוצרים לפרויקטים'!$Q$8:$Q$1007,MATCH($C84,'תוצרים לפרויקטים'!$G$8:$G$1007,0))="","",INDEX('תוצרים לפרויקטים'!$Q$8:$Q$1007,MATCH($C84,'תוצרים לפרויקטים'!$G$8:$G$1007,0))))</f>
        <v/>
      </c>
    </row>
    <row r="85" spans="1:12">
      <c r="A85" s="87" t="str">
        <f>IF($A84="#",1,IF(MAX(שיוך_משאב)&lt;ROWS(A$2:$A85),"",ROWS(A$2:$A85)))</f>
        <v/>
      </c>
      <c r="B85" s="88" t="str">
        <f t="array" ref="B85">IF($A85="","",INDEX('תוצרים לפרויקטים'!$AJ$7:$AN$7,,MIN(IF(שיוך_משאב=$A85,COLUMN($A:$E)))))</f>
        <v/>
      </c>
      <c r="C85" s="88" t="str">
        <f t="array" ref="C85">IF($A85="","",INDEX('תוצרים לפרויקטים'!$G$8:$G$1007,MIN(IF(שיוך_משאב=A85,שורות))))</f>
        <v/>
      </c>
      <c r="D85" s="88" t="str">
        <f>IF($A85="","",INDEX('תוצרים לפרויקטים'!$T$8:$AC$1007,MATCH($C85,'תוצרים לפרויקטים'!$G$8:$G$1007,0),MATCH($B85,'תוצרים לפרויקטים'!$T$7:$AC$7,0)))</f>
        <v/>
      </c>
      <c r="E85" s="88" t="str">
        <f>IF($A85="","",INDEX('תוצרים לפרויקטים'!$T$8:$AC$1007,MATCH($C85,'תוצרים לפרויקטים'!$G$8:$G$1007,0),MATCH($B85,'תוצרים לפרויקטים'!$T$7:$AC$7,0)+1))</f>
        <v/>
      </c>
      <c r="F85" s="88" t="str">
        <f>IF($D85="","",IFERROR(IF(INDEX('ניהול משאבים'!$D$8:$D$300,MATCH($D85,'ניהול משאבים'!$C$8:$C$300,0))="","",INDEX('ניהול משאבים'!$D$8:$D$300,MATCH($D85,'ניהול משאבים'!$C$8:$C$300,0))),""))</f>
        <v/>
      </c>
      <c r="G85" s="88" t="str">
        <f>IF($D85="","",IFERROR(IF(INDEX('ניהול משאבים'!$E$8:$E$300,MATCH($D85,'ניהול משאבים'!$C$8:$C$300,0))="","",INDEX('ניהול משאבים'!$E$8:$E$300,MATCH($D85,'ניהול משאבים'!$C$8:$C$300,0))),""))</f>
        <v/>
      </c>
      <c r="H85" s="88" t="str">
        <f>IF($C85="","",INDEX('תוצרים לפרויקטים'!$H:$H,MATCH($C85,'תוצרים לפרויקטים'!$G:$G,0)))</f>
        <v/>
      </c>
      <c r="I85" s="88" t="str">
        <f>IF($C85="","",INDEX('תוצרים לפרויקטים'!$E:$E,MATCH($C85,'תוצרים לפרויקטים'!$G:$G,0)))</f>
        <v/>
      </c>
      <c r="J85" s="88" t="str">
        <f>IF($A85="","",IF(INDEX('תוצרים לפרויקטים'!$R$8:$R$1007,MATCH($C85,'תוצרים לפרויקטים'!$G$8:$G$1007,0))="","ללא סטטוס",INDEX('תוצרים לפרויקטים'!$R$8:$R$1007,MATCH($C85,'תוצרים לפרויקטים'!$G$8:$G$1007,0))))</f>
        <v/>
      </c>
      <c r="K85" s="141" t="str">
        <f>IF($A85="","",IF(INDEX('תוצרים לפרויקטים'!$P$8:$P$1007,MATCH($C85,'תוצרים לפרויקטים'!$G$8:$G$1007,0))="","",INDEX('תוצרים לפרויקטים'!$P$8:$P$1007,MATCH($C85,'תוצרים לפרויקטים'!$G$8:$G$1007,0))))</f>
        <v/>
      </c>
      <c r="L85" s="141" t="str">
        <f>IF($A85="","",IF(INDEX('תוצרים לפרויקטים'!$Q$8:$Q$1007,MATCH($C85,'תוצרים לפרויקטים'!$G$8:$G$1007,0))="","",INDEX('תוצרים לפרויקטים'!$Q$8:$Q$1007,MATCH($C85,'תוצרים לפרויקטים'!$G$8:$G$1007,0))))</f>
        <v/>
      </c>
    </row>
    <row r="86" spans="1:12">
      <c r="A86" s="87" t="str">
        <f>IF($A85="#",1,IF(MAX(שיוך_משאב)&lt;ROWS(A$2:$A86),"",ROWS(A$2:$A86)))</f>
        <v/>
      </c>
      <c r="B86" s="88" t="str">
        <f t="array" ref="B86">IF($A86="","",INDEX('תוצרים לפרויקטים'!$AJ$7:$AN$7,,MIN(IF(שיוך_משאב=$A86,COLUMN($A:$E)))))</f>
        <v/>
      </c>
      <c r="C86" s="88" t="str">
        <f t="array" ref="C86">IF($A86="","",INDEX('תוצרים לפרויקטים'!$G$8:$G$1007,MIN(IF(שיוך_משאב=A86,שורות))))</f>
        <v/>
      </c>
      <c r="D86" s="88" t="str">
        <f>IF($A86="","",INDEX('תוצרים לפרויקטים'!$T$8:$AC$1007,MATCH($C86,'תוצרים לפרויקטים'!$G$8:$G$1007,0),MATCH($B86,'תוצרים לפרויקטים'!$T$7:$AC$7,0)))</f>
        <v/>
      </c>
      <c r="E86" s="88" t="str">
        <f>IF($A86="","",INDEX('תוצרים לפרויקטים'!$T$8:$AC$1007,MATCH($C86,'תוצרים לפרויקטים'!$G$8:$G$1007,0),MATCH($B86,'תוצרים לפרויקטים'!$T$7:$AC$7,0)+1))</f>
        <v/>
      </c>
      <c r="F86" s="88" t="str">
        <f>IF($D86="","",IFERROR(IF(INDEX('ניהול משאבים'!$D$8:$D$300,MATCH($D86,'ניהול משאבים'!$C$8:$C$300,0))="","",INDEX('ניהול משאבים'!$D$8:$D$300,MATCH($D86,'ניהול משאבים'!$C$8:$C$300,0))),""))</f>
        <v/>
      </c>
      <c r="G86" s="88" t="str">
        <f>IF($D86="","",IFERROR(IF(INDEX('ניהול משאבים'!$E$8:$E$300,MATCH($D86,'ניהול משאבים'!$C$8:$C$300,0))="","",INDEX('ניהול משאבים'!$E$8:$E$300,MATCH($D86,'ניהול משאבים'!$C$8:$C$300,0))),""))</f>
        <v/>
      </c>
      <c r="H86" s="88" t="str">
        <f>IF($C86="","",INDEX('תוצרים לפרויקטים'!$H:$H,MATCH($C86,'תוצרים לפרויקטים'!$G:$G,0)))</f>
        <v/>
      </c>
      <c r="I86" s="88" t="str">
        <f>IF($C86="","",INDEX('תוצרים לפרויקטים'!$E:$E,MATCH($C86,'תוצרים לפרויקטים'!$G:$G,0)))</f>
        <v/>
      </c>
      <c r="J86" s="88" t="str">
        <f>IF($A86="","",IF(INDEX('תוצרים לפרויקטים'!$R$8:$R$1007,MATCH($C86,'תוצרים לפרויקטים'!$G$8:$G$1007,0))="","ללא סטטוס",INDEX('תוצרים לפרויקטים'!$R$8:$R$1007,MATCH($C86,'תוצרים לפרויקטים'!$G$8:$G$1007,0))))</f>
        <v/>
      </c>
      <c r="K86" s="141" t="str">
        <f>IF($A86="","",IF(INDEX('תוצרים לפרויקטים'!$P$8:$P$1007,MATCH($C86,'תוצרים לפרויקטים'!$G$8:$G$1007,0))="","",INDEX('תוצרים לפרויקטים'!$P$8:$P$1007,MATCH($C86,'תוצרים לפרויקטים'!$G$8:$G$1007,0))))</f>
        <v/>
      </c>
      <c r="L86" s="141" t="str">
        <f>IF($A86="","",IF(INDEX('תוצרים לפרויקטים'!$Q$8:$Q$1007,MATCH($C86,'תוצרים לפרויקטים'!$G$8:$G$1007,0))="","",INDEX('תוצרים לפרויקטים'!$Q$8:$Q$1007,MATCH($C86,'תוצרים לפרויקטים'!$G$8:$G$1007,0))))</f>
        <v/>
      </c>
    </row>
    <row r="87" spans="1:12">
      <c r="A87" s="87" t="str">
        <f>IF($A86="#",1,IF(MAX(שיוך_משאב)&lt;ROWS(A$2:$A87),"",ROWS(A$2:$A87)))</f>
        <v/>
      </c>
      <c r="B87" s="88" t="str">
        <f t="array" ref="B87">IF($A87="","",INDEX('תוצרים לפרויקטים'!$AJ$7:$AN$7,,MIN(IF(שיוך_משאב=$A87,COLUMN($A:$E)))))</f>
        <v/>
      </c>
      <c r="C87" s="88" t="str">
        <f t="array" ref="C87">IF($A87="","",INDEX('תוצרים לפרויקטים'!$G$8:$G$1007,MIN(IF(שיוך_משאב=A87,שורות))))</f>
        <v/>
      </c>
      <c r="D87" s="88" t="str">
        <f>IF($A87="","",INDEX('תוצרים לפרויקטים'!$T$8:$AC$1007,MATCH($C87,'תוצרים לפרויקטים'!$G$8:$G$1007,0),MATCH($B87,'תוצרים לפרויקטים'!$T$7:$AC$7,0)))</f>
        <v/>
      </c>
      <c r="E87" s="88" t="str">
        <f>IF($A87="","",INDEX('תוצרים לפרויקטים'!$T$8:$AC$1007,MATCH($C87,'תוצרים לפרויקטים'!$G$8:$G$1007,0),MATCH($B87,'תוצרים לפרויקטים'!$T$7:$AC$7,0)+1))</f>
        <v/>
      </c>
      <c r="F87" s="88" t="str">
        <f>IF($D87="","",IFERROR(IF(INDEX('ניהול משאבים'!$D$8:$D$300,MATCH($D87,'ניהול משאבים'!$C$8:$C$300,0))="","",INDEX('ניהול משאבים'!$D$8:$D$300,MATCH($D87,'ניהול משאבים'!$C$8:$C$300,0))),""))</f>
        <v/>
      </c>
      <c r="G87" s="88" t="str">
        <f>IF($D87="","",IFERROR(IF(INDEX('ניהול משאבים'!$E$8:$E$300,MATCH($D87,'ניהול משאבים'!$C$8:$C$300,0))="","",INDEX('ניהול משאבים'!$E$8:$E$300,MATCH($D87,'ניהול משאבים'!$C$8:$C$300,0))),""))</f>
        <v/>
      </c>
      <c r="H87" s="88" t="str">
        <f>IF($C87="","",INDEX('תוצרים לפרויקטים'!$H:$H,MATCH($C87,'תוצרים לפרויקטים'!$G:$G,0)))</f>
        <v/>
      </c>
      <c r="I87" s="88" t="str">
        <f>IF($C87="","",INDEX('תוצרים לפרויקטים'!$E:$E,MATCH($C87,'תוצרים לפרויקטים'!$G:$G,0)))</f>
        <v/>
      </c>
      <c r="J87" s="88" t="str">
        <f>IF($A87="","",IF(INDEX('תוצרים לפרויקטים'!$R$8:$R$1007,MATCH($C87,'תוצרים לפרויקטים'!$G$8:$G$1007,0))="","ללא סטטוס",INDEX('תוצרים לפרויקטים'!$R$8:$R$1007,MATCH($C87,'תוצרים לפרויקטים'!$G$8:$G$1007,0))))</f>
        <v/>
      </c>
      <c r="K87" s="141" t="str">
        <f>IF($A87="","",IF(INDEX('תוצרים לפרויקטים'!$P$8:$P$1007,MATCH($C87,'תוצרים לפרויקטים'!$G$8:$G$1007,0))="","",INDEX('תוצרים לפרויקטים'!$P$8:$P$1007,MATCH($C87,'תוצרים לפרויקטים'!$G$8:$G$1007,0))))</f>
        <v/>
      </c>
      <c r="L87" s="141" t="str">
        <f>IF($A87="","",IF(INDEX('תוצרים לפרויקטים'!$Q$8:$Q$1007,MATCH($C87,'תוצרים לפרויקטים'!$G$8:$G$1007,0))="","",INDEX('תוצרים לפרויקטים'!$Q$8:$Q$1007,MATCH($C87,'תוצרים לפרויקטים'!$G$8:$G$1007,0))))</f>
        <v/>
      </c>
    </row>
    <row r="88" spans="1:12">
      <c r="A88" s="87" t="str">
        <f>IF($A87="#",1,IF(MAX(שיוך_משאב)&lt;ROWS(A$2:$A88),"",ROWS(A$2:$A88)))</f>
        <v/>
      </c>
      <c r="B88" s="88" t="str">
        <f t="array" ref="B88">IF($A88="","",INDEX('תוצרים לפרויקטים'!$AJ$7:$AN$7,,MIN(IF(שיוך_משאב=$A88,COLUMN($A:$E)))))</f>
        <v/>
      </c>
      <c r="C88" s="88" t="str">
        <f t="array" ref="C88">IF($A88="","",INDEX('תוצרים לפרויקטים'!$G$8:$G$1007,MIN(IF(שיוך_משאב=A88,שורות))))</f>
        <v/>
      </c>
      <c r="D88" s="88" t="str">
        <f>IF($A88="","",INDEX('תוצרים לפרויקטים'!$T$8:$AC$1007,MATCH($C88,'תוצרים לפרויקטים'!$G$8:$G$1007,0),MATCH($B88,'תוצרים לפרויקטים'!$T$7:$AC$7,0)))</f>
        <v/>
      </c>
      <c r="E88" s="88" t="str">
        <f>IF($A88="","",INDEX('תוצרים לפרויקטים'!$T$8:$AC$1007,MATCH($C88,'תוצרים לפרויקטים'!$G$8:$G$1007,0),MATCH($B88,'תוצרים לפרויקטים'!$T$7:$AC$7,0)+1))</f>
        <v/>
      </c>
      <c r="F88" s="88" t="str">
        <f>IF($D88="","",IFERROR(IF(INDEX('ניהול משאבים'!$D$8:$D$300,MATCH($D88,'ניהול משאבים'!$C$8:$C$300,0))="","",INDEX('ניהול משאבים'!$D$8:$D$300,MATCH($D88,'ניהול משאבים'!$C$8:$C$300,0))),""))</f>
        <v/>
      </c>
      <c r="G88" s="88" t="str">
        <f>IF($D88="","",IFERROR(IF(INDEX('ניהול משאבים'!$E$8:$E$300,MATCH($D88,'ניהול משאבים'!$C$8:$C$300,0))="","",INDEX('ניהול משאבים'!$E$8:$E$300,MATCH($D88,'ניהול משאבים'!$C$8:$C$300,0))),""))</f>
        <v/>
      </c>
      <c r="H88" s="88" t="str">
        <f>IF($C88="","",INDEX('תוצרים לפרויקטים'!$H:$H,MATCH($C88,'תוצרים לפרויקטים'!$G:$G,0)))</f>
        <v/>
      </c>
      <c r="I88" s="88" t="str">
        <f>IF($C88="","",INDEX('תוצרים לפרויקטים'!$E:$E,MATCH($C88,'תוצרים לפרויקטים'!$G:$G,0)))</f>
        <v/>
      </c>
      <c r="J88" s="88" t="str">
        <f>IF($A88="","",IF(INDEX('תוצרים לפרויקטים'!$R$8:$R$1007,MATCH($C88,'תוצרים לפרויקטים'!$G$8:$G$1007,0))="","ללא סטטוס",INDEX('תוצרים לפרויקטים'!$R$8:$R$1007,MATCH($C88,'תוצרים לפרויקטים'!$G$8:$G$1007,0))))</f>
        <v/>
      </c>
      <c r="K88" s="141" t="str">
        <f>IF($A88="","",IF(INDEX('תוצרים לפרויקטים'!$P$8:$P$1007,MATCH($C88,'תוצרים לפרויקטים'!$G$8:$G$1007,0))="","",INDEX('תוצרים לפרויקטים'!$P$8:$P$1007,MATCH($C88,'תוצרים לפרויקטים'!$G$8:$G$1007,0))))</f>
        <v/>
      </c>
      <c r="L88" s="141" t="str">
        <f>IF($A88="","",IF(INDEX('תוצרים לפרויקטים'!$Q$8:$Q$1007,MATCH($C88,'תוצרים לפרויקטים'!$G$8:$G$1007,0))="","",INDEX('תוצרים לפרויקטים'!$Q$8:$Q$1007,MATCH($C88,'תוצרים לפרויקטים'!$G$8:$G$1007,0))))</f>
        <v/>
      </c>
    </row>
    <row r="89" spans="1:12">
      <c r="A89" s="87" t="str">
        <f>IF($A88="#",1,IF(MAX(שיוך_משאב)&lt;ROWS(A$2:$A89),"",ROWS(A$2:$A89)))</f>
        <v/>
      </c>
      <c r="B89" s="88" t="str">
        <f t="array" ref="B89">IF($A89="","",INDEX('תוצרים לפרויקטים'!$AJ$7:$AN$7,,MIN(IF(שיוך_משאב=$A89,COLUMN($A:$E)))))</f>
        <v/>
      </c>
      <c r="C89" s="88" t="str">
        <f t="array" ref="C89">IF($A89="","",INDEX('תוצרים לפרויקטים'!$G$8:$G$1007,MIN(IF(שיוך_משאב=A89,שורות))))</f>
        <v/>
      </c>
      <c r="D89" s="88" t="str">
        <f>IF($A89="","",INDEX('תוצרים לפרויקטים'!$T$8:$AC$1007,MATCH($C89,'תוצרים לפרויקטים'!$G$8:$G$1007,0),MATCH($B89,'תוצרים לפרויקטים'!$T$7:$AC$7,0)))</f>
        <v/>
      </c>
      <c r="E89" s="88" t="str">
        <f>IF($A89="","",INDEX('תוצרים לפרויקטים'!$T$8:$AC$1007,MATCH($C89,'תוצרים לפרויקטים'!$G$8:$G$1007,0),MATCH($B89,'תוצרים לפרויקטים'!$T$7:$AC$7,0)+1))</f>
        <v/>
      </c>
      <c r="F89" s="88" t="str">
        <f>IF($D89="","",IFERROR(IF(INDEX('ניהול משאבים'!$D$8:$D$300,MATCH($D89,'ניהול משאבים'!$C$8:$C$300,0))="","",INDEX('ניהול משאבים'!$D$8:$D$300,MATCH($D89,'ניהול משאבים'!$C$8:$C$300,0))),""))</f>
        <v/>
      </c>
      <c r="G89" s="88" t="str">
        <f>IF($D89="","",IFERROR(IF(INDEX('ניהול משאבים'!$E$8:$E$300,MATCH($D89,'ניהול משאבים'!$C$8:$C$300,0))="","",INDEX('ניהול משאבים'!$E$8:$E$300,MATCH($D89,'ניהול משאבים'!$C$8:$C$300,0))),""))</f>
        <v/>
      </c>
      <c r="H89" s="88" t="str">
        <f>IF($C89="","",INDEX('תוצרים לפרויקטים'!$H:$H,MATCH($C89,'תוצרים לפרויקטים'!$G:$G,0)))</f>
        <v/>
      </c>
      <c r="I89" s="88" t="str">
        <f>IF($C89="","",INDEX('תוצרים לפרויקטים'!$E:$E,MATCH($C89,'תוצרים לפרויקטים'!$G:$G,0)))</f>
        <v/>
      </c>
      <c r="J89" s="88" t="str">
        <f>IF($A89="","",IF(INDEX('תוצרים לפרויקטים'!$R$8:$R$1007,MATCH($C89,'תוצרים לפרויקטים'!$G$8:$G$1007,0))="","ללא סטטוס",INDEX('תוצרים לפרויקטים'!$R$8:$R$1007,MATCH($C89,'תוצרים לפרויקטים'!$G$8:$G$1007,0))))</f>
        <v/>
      </c>
      <c r="K89" s="141" t="str">
        <f>IF($A89="","",IF(INDEX('תוצרים לפרויקטים'!$P$8:$P$1007,MATCH($C89,'תוצרים לפרויקטים'!$G$8:$G$1007,0))="","",INDEX('תוצרים לפרויקטים'!$P$8:$P$1007,MATCH($C89,'תוצרים לפרויקטים'!$G$8:$G$1007,0))))</f>
        <v/>
      </c>
      <c r="L89" s="141" t="str">
        <f>IF($A89="","",IF(INDEX('תוצרים לפרויקטים'!$Q$8:$Q$1007,MATCH($C89,'תוצרים לפרויקטים'!$G$8:$G$1007,0))="","",INDEX('תוצרים לפרויקטים'!$Q$8:$Q$1007,MATCH($C89,'תוצרים לפרויקטים'!$G$8:$G$1007,0))))</f>
        <v/>
      </c>
    </row>
    <row r="90" spans="1:12">
      <c r="A90" s="87" t="str">
        <f>IF($A89="#",1,IF(MAX(שיוך_משאב)&lt;ROWS(A$2:$A90),"",ROWS(A$2:$A90)))</f>
        <v/>
      </c>
      <c r="B90" s="88" t="str">
        <f t="array" ref="B90">IF($A90="","",INDEX('תוצרים לפרויקטים'!$AJ$7:$AN$7,,MIN(IF(שיוך_משאב=$A90,COLUMN($A:$E)))))</f>
        <v/>
      </c>
      <c r="C90" s="88" t="str">
        <f t="array" ref="C90">IF($A90="","",INDEX('תוצרים לפרויקטים'!$G$8:$G$1007,MIN(IF(שיוך_משאב=A90,שורות))))</f>
        <v/>
      </c>
      <c r="D90" s="88" t="str">
        <f>IF($A90="","",INDEX('תוצרים לפרויקטים'!$T$8:$AC$1007,MATCH($C90,'תוצרים לפרויקטים'!$G$8:$G$1007,0),MATCH($B90,'תוצרים לפרויקטים'!$T$7:$AC$7,0)))</f>
        <v/>
      </c>
      <c r="E90" s="88" t="str">
        <f>IF($A90="","",INDEX('תוצרים לפרויקטים'!$T$8:$AC$1007,MATCH($C90,'תוצרים לפרויקטים'!$G$8:$G$1007,0),MATCH($B90,'תוצרים לפרויקטים'!$T$7:$AC$7,0)+1))</f>
        <v/>
      </c>
      <c r="F90" s="88" t="str">
        <f>IF($D90="","",IFERROR(IF(INDEX('ניהול משאבים'!$D$8:$D$300,MATCH($D90,'ניהול משאבים'!$C$8:$C$300,0))="","",INDEX('ניהול משאבים'!$D$8:$D$300,MATCH($D90,'ניהול משאבים'!$C$8:$C$300,0))),""))</f>
        <v/>
      </c>
      <c r="G90" s="88" t="str">
        <f>IF($D90="","",IFERROR(IF(INDEX('ניהול משאבים'!$E$8:$E$300,MATCH($D90,'ניהול משאבים'!$C$8:$C$300,0))="","",INDEX('ניהול משאבים'!$E$8:$E$300,MATCH($D90,'ניהול משאבים'!$C$8:$C$300,0))),""))</f>
        <v/>
      </c>
      <c r="H90" s="88" t="str">
        <f>IF($C90="","",INDEX('תוצרים לפרויקטים'!$H:$H,MATCH($C90,'תוצרים לפרויקטים'!$G:$G,0)))</f>
        <v/>
      </c>
      <c r="I90" s="88" t="str">
        <f>IF($C90="","",INDEX('תוצרים לפרויקטים'!$E:$E,MATCH($C90,'תוצרים לפרויקטים'!$G:$G,0)))</f>
        <v/>
      </c>
      <c r="J90" s="88" t="str">
        <f>IF($A90="","",IF(INDEX('תוצרים לפרויקטים'!$R$8:$R$1007,MATCH($C90,'תוצרים לפרויקטים'!$G$8:$G$1007,0))="","ללא סטטוס",INDEX('תוצרים לפרויקטים'!$R$8:$R$1007,MATCH($C90,'תוצרים לפרויקטים'!$G$8:$G$1007,0))))</f>
        <v/>
      </c>
      <c r="K90" s="141" t="str">
        <f>IF($A90="","",IF(INDEX('תוצרים לפרויקטים'!$P$8:$P$1007,MATCH($C90,'תוצרים לפרויקטים'!$G$8:$G$1007,0))="","",INDEX('תוצרים לפרויקטים'!$P$8:$P$1007,MATCH($C90,'תוצרים לפרויקטים'!$G$8:$G$1007,0))))</f>
        <v/>
      </c>
      <c r="L90" s="141" t="str">
        <f>IF($A90="","",IF(INDEX('תוצרים לפרויקטים'!$Q$8:$Q$1007,MATCH($C90,'תוצרים לפרויקטים'!$G$8:$G$1007,0))="","",INDEX('תוצרים לפרויקטים'!$Q$8:$Q$1007,MATCH($C90,'תוצרים לפרויקטים'!$G$8:$G$1007,0))))</f>
        <v/>
      </c>
    </row>
    <row r="91" spans="1:12">
      <c r="A91" s="87" t="str">
        <f>IF($A90="#",1,IF(MAX(שיוך_משאב)&lt;ROWS(A$2:$A91),"",ROWS(A$2:$A91)))</f>
        <v/>
      </c>
      <c r="B91" s="88" t="str">
        <f t="array" ref="B91">IF($A91="","",INDEX('תוצרים לפרויקטים'!$AJ$7:$AN$7,,MIN(IF(שיוך_משאב=$A91,COLUMN($A:$E)))))</f>
        <v/>
      </c>
      <c r="C91" s="88" t="str">
        <f t="array" ref="C91">IF($A91="","",INDEX('תוצרים לפרויקטים'!$G$8:$G$1007,MIN(IF(שיוך_משאב=A91,שורות))))</f>
        <v/>
      </c>
      <c r="D91" s="88" t="str">
        <f>IF($A91="","",INDEX('תוצרים לפרויקטים'!$T$8:$AC$1007,MATCH($C91,'תוצרים לפרויקטים'!$G$8:$G$1007,0),MATCH($B91,'תוצרים לפרויקטים'!$T$7:$AC$7,0)))</f>
        <v/>
      </c>
      <c r="E91" s="88" t="str">
        <f>IF($A91="","",INDEX('תוצרים לפרויקטים'!$T$8:$AC$1007,MATCH($C91,'תוצרים לפרויקטים'!$G$8:$G$1007,0),MATCH($B91,'תוצרים לפרויקטים'!$T$7:$AC$7,0)+1))</f>
        <v/>
      </c>
      <c r="F91" s="88" t="str">
        <f>IF($D91="","",IFERROR(IF(INDEX('ניהול משאבים'!$D$8:$D$300,MATCH($D91,'ניהול משאבים'!$C$8:$C$300,0))="","",INDEX('ניהול משאבים'!$D$8:$D$300,MATCH($D91,'ניהול משאבים'!$C$8:$C$300,0))),""))</f>
        <v/>
      </c>
      <c r="G91" s="88" t="str">
        <f>IF($D91="","",IFERROR(IF(INDEX('ניהול משאבים'!$E$8:$E$300,MATCH($D91,'ניהול משאבים'!$C$8:$C$300,0))="","",INDEX('ניהול משאבים'!$E$8:$E$300,MATCH($D91,'ניהול משאבים'!$C$8:$C$300,0))),""))</f>
        <v/>
      </c>
      <c r="H91" s="88" t="str">
        <f>IF($C91="","",INDEX('תוצרים לפרויקטים'!$H:$H,MATCH($C91,'תוצרים לפרויקטים'!$G:$G,0)))</f>
        <v/>
      </c>
      <c r="I91" s="88" t="str">
        <f>IF($C91="","",INDEX('תוצרים לפרויקטים'!$E:$E,MATCH($C91,'תוצרים לפרויקטים'!$G:$G,0)))</f>
        <v/>
      </c>
      <c r="J91" s="88" t="str">
        <f>IF($A91="","",IF(INDEX('תוצרים לפרויקטים'!$R$8:$R$1007,MATCH($C91,'תוצרים לפרויקטים'!$G$8:$G$1007,0))="","ללא סטטוס",INDEX('תוצרים לפרויקטים'!$R$8:$R$1007,MATCH($C91,'תוצרים לפרויקטים'!$G$8:$G$1007,0))))</f>
        <v/>
      </c>
      <c r="K91" s="141" t="str">
        <f>IF($A91="","",IF(INDEX('תוצרים לפרויקטים'!$P$8:$P$1007,MATCH($C91,'תוצרים לפרויקטים'!$G$8:$G$1007,0))="","",INDEX('תוצרים לפרויקטים'!$P$8:$P$1007,MATCH($C91,'תוצרים לפרויקטים'!$G$8:$G$1007,0))))</f>
        <v/>
      </c>
      <c r="L91" s="141" t="str">
        <f>IF($A91="","",IF(INDEX('תוצרים לפרויקטים'!$Q$8:$Q$1007,MATCH($C91,'תוצרים לפרויקטים'!$G$8:$G$1007,0))="","",INDEX('תוצרים לפרויקטים'!$Q$8:$Q$1007,MATCH($C91,'תוצרים לפרויקטים'!$G$8:$G$1007,0))))</f>
        <v/>
      </c>
    </row>
    <row r="92" spans="1:12">
      <c r="A92" s="87" t="str">
        <f>IF($A91="#",1,IF(MAX(שיוך_משאב)&lt;ROWS(A$2:$A92),"",ROWS(A$2:$A92)))</f>
        <v/>
      </c>
      <c r="B92" s="88" t="str">
        <f t="array" ref="B92">IF($A92="","",INDEX('תוצרים לפרויקטים'!$AJ$7:$AN$7,,MIN(IF(שיוך_משאב=$A92,COLUMN($A:$E)))))</f>
        <v/>
      </c>
      <c r="C92" s="88" t="str">
        <f t="array" ref="C92">IF($A92="","",INDEX('תוצרים לפרויקטים'!$G$8:$G$1007,MIN(IF(שיוך_משאב=A92,שורות))))</f>
        <v/>
      </c>
      <c r="D92" s="88" t="str">
        <f>IF($A92="","",INDEX('תוצרים לפרויקטים'!$T$8:$AC$1007,MATCH($C92,'תוצרים לפרויקטים'!$G$8:$G$1007,0),MATCH($B92,'תוצרים לפרויקטים'!$T$7:$AC$7,0)))</f>
        <v/>
      </c>
      <c r="E92" s="88" t="str">
        <f>IF($A92="","",INDEX('תוצרים לפרויקטים'!$T$8:$AC$1007,MATCH($C92,'תוצרים לפרויקטים'!$G$8:$G$1007,0),MATCH($B92,'תוצרים לפרויקטים'!$T$7:$AC$7,0)+1))</f>
        <v/>
      </c>
      <c r="F92" s="88" t="str">
        <f>IF($D92="","",IFERROR(IF(INDEX('ניהול משאבים'!$D$8:$D$300,MATCH($D92,'ניהול משאבים'!$C$8:$C$300,0))="","",INDEX('ניהול משאבים'!$D$8:$D$300,MATCH($D92,'ניהול משאבים'!$C$8:$C$300,0))),""))</f>
        <v/>
      </c>
      <c r="G92" s="88" t="str">
        <f>IF($D92="","",IFERROR(IF(INDEX('ניהול משאבים'!$E$8:$E$300,MATCH($D92,'ניהול משאבים'!$C$8:$C$300,0))="","",INDEX('ניהול משאבים'!$E$8:$E$300,MATCH($D92,'ניהול משאבים'!$C$8:$C$300,0))),""))</f>
        <v/>
      </c>
      <c r="H92" s="88" t="str">
        <f>IF($C92="","",INDEX('תוצרים לפרויקטים'!$H:$H,MATCH($C92,'תוצרים לפרויקטים'!$G:$G,0)))</f>
        <v/>
      </c>
      <c r="I92" s="88" t="str">
        <f>IF($C92="","",INDEX('תוצרים לפרויקטים'!$E:$E,MATCH($C92,'תוצרים לפרויקטים'!$G:$G,0)))</f>
        <v/>
      </c>
      <c r="J92" s="88" t="str">
        <f>IF($A92="","",IF(INDEX('תוצרים לפרויקטים'!$R$8:$R$1007,MATCH($C92,'תוצרים לפרויקטים'!$G$8:$G$1007,0))="","ללא סטטוס",INDEX('תוצרים לפרויקטים'!$R$8:$R$1007,MATCH($C92,'תוצרים לפרויקטים'!$G$8:$G$1007,0))))</f>
        <v/>
      </c>
      <c r="K92" s="141" t="str">
        <f>IF($A92="","",IF(INDEX('תוצרים לפרויקטים'!$P$8:$P$1007,MATCH($C92,'תוצרים לפרויקטים'!$G$8:$G$1007,0))="","",INDEX('תוצרים לפרויקטים'!$P$8:$P$1007,MATCH($C92,'תוצרים לפרויקטים'!$G$8:$G$1007,0))))</f>
        <v/>
      </c>
      <c r="L92" s="141" t="str">
        <f>IF($A92="","",IF(INDEX('תוצרים לפרויקטים'!$Q$8:$Q$1007,MATCH($C92,'תוצרים לפרויקטים'!$G$8:$G$1007,0))="","",INDEX('תוצרים לפרויקטים'!$Q$8:$Q$1007,MATCH($C92,'תוצרים לפרויקטים'!$G$8:$G$1007,0))))</f>
        <v/>
      </c>
    </row>
    <row r="93" spans="1:12">
      <c r="A93" s="87" t="str">
        <f>IF($A92="#",1,IF(MAX(שיוך_משאב)&lt;ROWS(A$2:$A93),"",ROWS(A$2:$A93)))</f>
        <v/>
      </c>
      <c r="B93" s="88" t="str">
        <f t="array" ref="B93">IF($A93="","",INDEX('תוצרים לפרויקטים'!$AJ$7:$AN$7,,MIN(IF(שיוך_משאב=$A93,COLUMN($A:$E)))))</f>
        <v/>
      </c>
      <c r="C93" s="88" t="str">
        <f t="array" ref="C93">IF($A93="","",INDEX('תוצרים לפרויקטים'!$G$8:$G$1007,MIN(IF(שיוך_משאב=A93,שורות))))</f>
        <v/>
      </c>
      <c r="D93" s="88" t="str">
        <f>IF($A93="","",INDEX('תוצרים לפרויקטים'!$T$8:$AC$1007,MATCH($C93,'תוצרים לפרויקטים'!$G$8:$G$1007,0),MATCH($B93,'תוצרים לפרויקטים'!$T$7:$AC$7,0)))</f>
        <v/>
      </c>
      <c r="E93" s="88" t="str">
        <f>IF($A93="","",INDEX('תוצרים לפרויקטים'!$T$8:$AC$1007,MATCH($C93,'תוצרים לפרויקטים'!$G$8:$G$1007,0),MATCH($B93,'תוצרים לפרויקטים'!$T$7:$AC$7,0)+1))</f>
        <v/>
      </c>
      <c r="F93" s="88" t="str">
        <f>IF($D93="","",IFERROR(IF(INDEX('ניהול משאבים'!$D$8:$D$300,MATCH($D93,'ניהול משאבים'!$C$8:$C$300,0))="","",INDEX('ניהול משאבים'!$D$8:$D$300,MATCH($D93,'ניהול משאבים'!$C$8:$C$300,0))),""))</f>
        <v/>
      </c>
      <c r="G93" s="88" t="str">
        <f>IF($D93="","",IFERROR(IF(INDEX('ניהול משאבים'!$E$8:$E$300,MATCH($D93,'ניהול משאבים'!$C$8:$C$300,0))="","",INDEX('ניהול משאבים'!$E$8:$E$300,MATCH($D93,'ניהול משאבים'!$C$8:$C$300,0))),""))</f>
        <v/>
      </c>
      <c r="H93" s="88" t="str">
        <f>IF($C93="","",INDEX('תוצרים לפרויקטים'!$H:$H,MATCH($C93,'תוצרים לפרויקטים'!$G:$G,0)))</f>
        <v/>
      </c>
      <c r="I93" s="88" t="str">
        <f>IF($C93="","",INDEX('תוצרים לפרויקטים'!$E:$E,MATCH($C93,'תוצרים לפרויקטים'!$G:$G,0)))</f>
        <v/>
      </c>
      <c r="J93" s="88" t="str">
        <f>IF($A93="","",IF(INDEX('תוצרים לפרויקטים'!$R$8:$R$1007,MATCH($C93,'תוצרים לפרויקטים'!$G$8:$G$1007,0))="","ללא סטטוס",INDEX('תוצרים לפרויקטים'!$R$8:$R$1007,MATCH($C93,'תוצרים לפרויקטים'!$G$8:$G$1007,0))))</f>
        <v/>
      </c>
      <c r="K93" s="141" t="str">
        <f>IF($A93="","",IF(INDEX('תוצרים לפרויקטים'!$P$8:$P$1007,MATCH($C93,'תוצרים לפרויקטים'!$G$8:$G$1007,0))="","",INDEX('תוצרים לפרויקטים'!$P$8:$P$1007,MATCH($C93,'תוצרים לפרויקטים'!$G$8:$G$1007,0))))</f>
        <v/>
      </c>
      <c r="L93" s="141" t="str">
        <f>IF($A93="","",IF(INDEX('תוצרים לפרויקטים'!$Q$8:$Q$1007,MATCH($C93,'תוצרים לפרויקטים'!$G$8:$G$1007,0))="","",INDEX('תוצרים לפרויקטים'!$Q$8:$Q$1007,MATCH($C93,'תוצרים לפרויקטים'!$G$8:$G$1007,0))))</f>
        <v/>
      </c>
    </row>
    <row r="94" spans="1:12">
      <c r="A94" s="87" t="str">
        <f>IF($A93="#",1,IF(MAX(שיוך_משאב)&lt;ROWS(A$2:$A94),"",ROWS(A$2:$A94)))</f>
        <v/>
      </c>
      <c r="B94" s="88" t="str">
        <f t="array" ref="B94">IF($A94="","",INDEX('תוצרים לפרויקטים'!$AJ$7:$AN$7,,MIN(IF(שיוך_משאב=$A94,COLUMN($A:$E)))))</f>
        <v/>
      </c>
      <c r="C94" s="88" t="str">
        <f t="array" ref="C94">IF($A94="","",INDEX('תוצרים לפרויקטים'!$G$8:$G$1007,MIN(IF(שיוך_משאב=A94,שורות))))</f>
        <v/>
      </c>
      <c r="D94" s="88" t="str">
        <f>IF($A94="","",INDEX('תוצרים לפרויקטים'!$T$8:$AC$1007,MATCH($C94,'תוצרים לפרויקטים'!$G$8:$G$1007,0),MATCH($B94,'תוצרים לפרויקטים'!$T$7:$AC$7,0)))</f>
        <v/>
      </c>
      <c r="E94" s="88" t="str">
        <f>IF($A94="","",INDEX('תוצרים לפרויקטים'!$T$8:$AC$1007,MATCH($C94,'תוצרים לפרויקטים'!$G$8:$G$1007,0),MATCH($B94,'תוצרים לפרויקטים'!$T$7:$AC$7,0)+1))</f>
        <v/>
      </c>
      <c r="F94" s="88" t="str">
        <f>IF($D94="","",IFERROR(IF(INDEX('ניהול משאבים'!$D$8:$D$300,MATCH($D94,'ניהול משאבים'!$C$8:$C$300,0))="","",INDEX('ניהול משאבים'!$D$8:$D$300,MATCH($D94,'ניהול משאבים'!$C$8:$C$300,0))),""))</f>
        <v/>
      </c>
      <c r="G94" s="88" t="str">
        <f>IF($D94="","",IFERROR(IF(INDEX('ניהול משאבים'!$E$8:$E$300,MATCH($D94,'ניהול משאבים'!$C$8:$C$300,0))="","",INDEX('ניהול משאבים'!$E$8:$E$300,MATCH($D94,'ניהול משאבים'!$C$8:$C$300,0))),""))</f>
        <v/>
      </c>
      <c r="H94" s="88" t="str">
        <f>IF($C94="","",INDEX('תוצרים לפרויקטים'!$H:$H,MATCH($C94,'תוצרים לפרויקטים'!$G:$G,0)))</f>
        <v/>
      </c>
      <c r="I94" s="88" t="str">
        <f>IF($C94="","",INDEX('תוצרים לפרויקטים'!$E:$E,MATCH($C94,'תוצרים לפרויקטים'!$G:$G,0)))</f>
        <v/>
      </c>
      <c r="J94" s="88" t="str">
        <f>IF($A94="","",IF(INDEX('תוצרים לפרויקטים'!$R$8:$R$1007,MATCH($C94,'תוצרים לפרויקטים'!$G$8:$G$1007,0))="","ללא סטטוס",INDEX('תוצרים לפרויקטים'!$R$8:$R$1007,MATCH($C94,'תוצרים לפרויקטים'!$G$8:$G$1007,0))))</f>
        <v/>
      </c>
      <c r="K94" s="141" t="str">
        <f>IF($A94="","",IF(INDEX('תוצרים לפרויקטים'!$P$8:$P$1007,MATCH($C94,'תוצרים לפרויקטים'!$G$8:$G$1007,0))="","",INDEX('תוצרים לפרויקטים'!$P$8:$P$1007,MATCH($C94,'תוצרים לפרויקטים'!$G$8:$G$1007,0))))</f>
        <v/>
      </c>
      <c r="L94" s="141" t="str">
        <f>IF($A94="","",IF(INDEX('תוצרים לפרויקטים'!$Q$8:$Q$1007,MATCH($C94,'תוצרים לפרויקטים'!$G$8:$G$1007,0))="","",INDEX('תוצרים לפרויקטים'!$Q$8:$Q$1007,MATCH($C94,'תוצרים לפרויקטים'!$G$8:$G$1007,0))))</f>
        <v/>
      </c>
    </row>
    <row r="95" spans="1:12">
      <c r="A95" s="87" t="str">
        <f>IF($A94="#",1,IF(MAX(שיוך_משאב)&lt;ROWS(A$2:$A95),"",ROWS(A$2:$A95)))</f>
        <v/>
      </c>
      <c r="B95" s="88" t="str">
        <f t="array" ref="B95">IF($A95="","",INDEX('תוצרים לפרויקטים'!$AJ$7:$AN$7,,MIN(IF(שיוך_משאב=$A95,COLUMN($A:$E)))))</f>
        <v/>
      </c>
      <c r="C95" s="88" t="str">
        <f t="array" ref="C95">IF($A95="","",INDEX('תוצרים לפרויקטים'!$G$8:$G$1007,MIN(IF(שיוך_משאב=A95,שורות))))</f>
        <v/>
      </c>
      <c r="D95" s="88" t="str">
        <f>IF($A95="","",INDEX('תוצרים לפרויקטים'!$T$8:$AC$1007,MATCH($C95,'תוצרים לפרויקטים'!$G$8:$G$1007,0),MATCH($B95,'תוצרים לפרויקטים'!$T$7:$AC$7,0)))</f>
        <v/>
      </c>
      <c r="E95" s="88" t="str">
        <f>IF($A95="","",INDEX('תוצרים לפרויקטים'!$T$8:$AC$1007,MATCH($C95,'תוצרים לפרויקטים'!$G$8:$G$1007,0),MATCH($B95,'תוצרים לפרויקטים'!$T$7:$AC$7,0)+1))</f>
        <v/>
      </c>
      <c r="F95" s="88" t="str">
        <f>IF($D95="","",IFERROR(IF(INDEX('ניהול משאבים'!$D$8:$D$300,MATCH($D95,'ניהול משאבים'!$C$8:$C$300,0))="","",INDEX('ניהול משאבים'!$D$8:$D$300,MATCH($D95,'ניהול משאבים'!$C$8:$C$300,0))),""))</f>
        <v/>
      </c>
      <c r="G95" s="88" t="str">
        <f>IF($D95="","",IFERROR(IF(INDEX('ניהול משאבים'!$E$8:$E$300,MATCH($D95,'ניהול משאבים'!$C$8:$C$300,0))="","",INDEX('ניהול משאבים'!$E$8:$E$300,MATCH($D95,'ניהול משאבים'!$C$8:$C$300,0))),""))</f>
        <v/>
      </c>
      <c r="H95" s="88" t="str">
        <f>IF($C95="","",INDEX('תוצרים לפרויקטים'!$H:$H,MATCH($C95,'תוצרים לפרויקטים'!$G:$G,0)))</f>
        <v/>
      </c>
      <c r="I95" s="88" t="str">
        <f>IF($C95="","",INDEX('תוצרים לפרויקטים'!$E:$E,MATCH($C95,'תוצרים לפרויקטים'!$G:$G,0)))</f>
        <v/>
      </c>
      <c r="J95" s="88" t="str">
        <f>IF($A95="","",IF(INDEX('תוצרים לפרויקטים'!$R$8:$R$1007,MATCH($C95,'תוצרים לפרויקטים'!$G$8:$G$1007,0))="","ללא סטטוס",INDEX('תוצרים לפרויקטים'!$R$8:$R$1007,MATCH($C95,'תוצרים לפרויקטים'!$G$8:$G$1007,0))))</f>
        <v/>
      </c>
      <c r="K95" s="141" t="str">
        <f>IF($A95="","",IF(INDEX('תוצרים לפרויקטים'!$P$8:$P$1007,MATCH($C95,'תוצרים לפרויקטים'!$G$8:$G$1007,0))="","",INDEX('תוצרים לפרויקטים'!$P$8:$P$1007,MATCH($C95,'תוצרים לפרויקטים'!$G$8:$G$1007,0))))</f>
        <v/>
      </c>
      <c r="L95" s="141" t="str">
        <f>IF($A95="","",IF(INDEX('תוצרים לפרויקטים'!$Q$8:$Q$1007,MATCH($C95,'תוצרים לפרויקטים'!$G$8:$G$1007,0))="","",INDEX('תוצרים לפרויקטים'!$Q$8:$Q$1007,MATCH($C95,'תוצרים לפרויקטים'!$G$8:$G$1007,0))))</f>
        <v/>
      </c>
    </row>
    <row r="96" spans="1:12">
      <c r="A96" s="87" t="str">
        <f>IF($A95="#",1,IF(MAX(שיוך_משאב)&lt;ROWS(A$2:$A96),"",ROWS(A$2:$A96)))</f>
        <v/>
      </c>
      <c r="B96" s="88" t="str">
        <f t="array" ref="B96">IF($A96="","",INDEX('תוצרים לפרויקטים'!$AJ$7:$AN$7,,MIN(IF(שיוך_משאב=$A96,COLUMN($A:$E)))))</f>
        <v/>
      </c>
      <c r="C96" s="88" t="str">
        <f t="array" ref="C96">IF($A96="","",INDEX('תוצרים לפרויקטים'!$G$8:$G$1007,MIN(IF(שיוך_משאב=A96,שורות))))</f>
        <v/>
      </c>
      <c r="D96" s="88" t="str">
        <f>IF($A96="","",INDEX('תוצרים לפרויקטים'!$T$8:$AC$1007,MATCH($C96,'תוצרים לפרויקטים'!$G$8:$G$1007,0),MATCH($B96,'תוצרים לפרויקטים'!$T$7:$AC$7,0)))</f>
        <v/>
      </c>
      <c r="E96" s="88" t="str">
        <f>IF($A96="","",INDEX('תוצרים לפרויקטים'!$T$8:$AC$1007,MATCH($C96,'תוצרים לפרויקטים'!$G$8:$G$1007,0),MATCH($B96,'תוצרים לפרויקטים'!$T$7:$AC$7,0)+1))</f>
        <v/>
      </c>
      <c r="F96" s="88" t="str">
        <f>IF($D96="","",IFERROR(IF(INDEX('ניהול משאבים'!$D$8:$D$300,MATCH($D96,'ניהול משאבים'!$C$8:$C$300,0))="","",INDEX('ניהול משאבים'!$D$8:$D$300,MATCH($D96,'ניהול משאבים'!$C$8:$C$300,0))),""))</f>
        <v/>
      </c>
      <c r="G96" s="88" t="str">
        <f>IF($D96="","",IFERROR(IF(INDEX('ניהול משאבים'!$E$8:$E$300,MATCH($D96,'ניהול משאבים'!$C$8:$C$300,0))="","",INDEX('ניהול משאבים'!$E$8:$E$300,MATCH($D96,'ניהול משאבים'!$C$8:$C$300,0))),""))</f>
        <v/>
      </c>
      <c r="H96" s="88" t="str">
        <f>IF($C96="","",INDEX('תוצרים לפרויקטים'!$H:$H,MATCH($C96,'תוצרים לפרויקטים'!$G:$G,0)))</f>
        <v/>
      </c>
      <c r="I96" s="88" t="str">
        <f>IF($C96="","",INDEX('תוצרים לפרויקטים'!$E:$E,MATCH($C96,'תוצרים לפרויקטים'!$G:$G,0)))</f>
        <v/>
      </c>
      <c r="J96" s="88" t="str">
        <f>IF($A96="","",IF(INDEX('תוצרים לפרויקטים'!$R$8:$R$1007,MATCH($C96,'תוצרים לפרויקטים'!$G$8:$G$1007,0))="","ללא סטטוס",INDEX('תוצרים לפרויקטים'!$R$8:$R$1007,MATCH($C96,'תוצרים לפרויקטים'!$G$8:$G$1007,0))))</f>
        <v/>
      </c>
      <c r="K96" s="141" t="str">
        <f>IF($A96="","",IF(INDEX('תוצרים לפרויקטים'!$P$8:$P$1007,MATCH($C96,'תוצרים לפרויקטים'!$G$8:$G$1007,0))="","",INDEX('תוצרים לפרויקטים'!$P$8:$P$1007,MATCH($C96,'תוצרים לפרויקטים'!$G$8:$G$1007,0))))</f>
        <v/>
      </c>
      <c r="L96" s="141" t="str">
        <f>IF($A96="","",IF(INDEX('תוצרים לפרויקטים'!$Q$8:$Q$1007,MATCH($C96,'תוצרים לפרויקטים'!$G$8:$G$1007,0))="","",INDEX('תוצרים לפרויקטים'!$Q$8:$Q$1007,MATCH($C96,'תוצרים לפרויקטים'!$G$8:$G$1007,0))))</f>
        <v/>
      </c>
    </row>
    <row r="97" spans="1:12">
      <c r="A97" s="87" t="str">
        <f>IF($A96="#",1,IF(MAX(שיוך_משאב)&lt;ROWS(A$2:$A97),"",ROWS(A$2:$A97)))</f>
        <v/>
      </c>
      <c r="B97" s="88" t="str">
        <f t="array" ref="B97">IF($A97="","",INDEX('תוצרים לפרויקטים'!$AJ$7:$AN$7,,MIN(IF(שיוך_משאב=$A97,COLUMN($A:$E)))))</f>
        <v/>
      </c>
      <c r="C97" s="88" t="str">
        <f t="array" ref="C97">IF($A97="","",INDEX('תוצרים לפרויקטים'!$G$8:$G$1007,MIN(IF(שיוך_משאב=A97,שורות))))</f>
        <v/>
      </c>
      <c r="D97" s="88" t="str">
        <f>IF($A97="","",INDEX('תוצרים לפרויקטים'!$T$8:$AC$1007,MATCH($C97,'תוצרים לפרויקטים'!$G$8:$G$1007,0),MATCH($B97,'תוצרים לפרויקטים'!$T$7:$AC$7,0)))</f>
        <v/>
      </c>
      <c r="E97" s="88" t="str">
        <f>IF($A97="","",INDEX('תוצרים לפרויקטים'!$T$8:$AC$1007,MATCH($C97,'תוצרים לפרויקטים'!$G$8:$G$1007,0),MATCH($B97,'תוצרים לפרויקטים'!$T$7:$AC$7,0)+1))</f>
        <v/>
      </c>
      <c r="F97" s="88" t="str">
        <f>IF($D97="","",IFERROR(IF(INDEX('ניהול משאבים'!$D$8:$D$300,MATCH($D97,'ניהול משאבים'!$C$8:$C$300,0))="","",INDEX('ניהול משאבים'!$D$8:$D$300,MATCH($D97,'ניהול משאבים'!$C$8:$C$300,0))),""))</f>
        <v/>
      </c>
      <c r="G97" s="88" t="str">
        <f>IF($D97="","",IFERROR(IF(INDEX('ניהול משאבים'!$E$8:$E$300,MATCH($D97,'ניהול משאבים'!$C$8:$C$300,0))="","",INDEX('ניהול משאבים'!$E$8:$E$300,MATCH($D97,'ניהול משאבים'!$C$8:$C$300,0))),""))</f>
        <v/>
      </c>
      <c r="H97" s="88" t="str">
        <f>IF($C97="","",INDEX('תוצרים לפרויקטים'!$H:$H,MATCH($C97,'תוצרים לפרויקטים'!$G:$G,0)))</f>
        <v/>
      </c>
      <c r="I97" s="88" t="str">
        <f>IF($C97="","",INDEX('תוצרים לפרויקטים'!$E:$E,MATCH($C97,'תוצרים לפרויקטים'!$G:$G,0)))</f>
        <v/>
      </c>
      <c r="J97" s="88" t="str">
        <f>IF($A97="","",IF(INDEX('תוצרים לפרויקטים'!$R$8:$R$1007,MATCH($C97,'תוצרים לפרויקטים'!$G$8:$G$1007,0))="","ללא סטטוס",INDEX('תוצרים לפרויקטים'!$R$8:$R$1007,MATCH($C97,'תוצרים לפרויקטים'!$G$8:$G$1007,0))))</f>
        <v/>
      </c>
      <c r="K97" s="141" t="str">
        <f>IF($A97="","",IF(INDEX('תוצרים לפרויקטים'!$P$8:$P$1007,MATCH($C97,'תוצרים לפרויקטים'!$G$8:$G$1007,0))="","",INDEX('תוצרים לפרויקטים'!$P$8:$P$1007,MATCH($C97,'תוצרים לפרויקטים'!$G$8:$G$1007,0))))</f>
        <v/>
      </c>
      <c r="L97" s="141" t="str">
        <f>IF($A97="","",IF(INDEX('תוצרים לפרויקטים'!$Q$8:$Q$1007,MATCH($C97,'תוצרים לפרויקטים'!$G$8:$G$1007,0))="","",INDEX('תוצרים לפרויקטים'!$Q$8:$Q$1007,MATCH($C97,'תוצרים לפרויקטים'!$G$8:$G$1007,0))))</f>
        <v/>
      </c>
    </row>
    <row r="98" spans="1:12">
      <c r="A98" s="87" t="str">
        <f>IF($A97="#",1,IF(MAX(שיוך_משאב)&lt;ROWS(A$2:$A98),"",ROWS(A$2:$A98)))</f>
        <v/>
      </c>
      <c r="B98" s="88" t="str">
        <f t="array" ref="B98">IF($A98="","",INDEX('תוצרים לפרויקטים'!$AJ$7:$AN$7,,MIN(IF(שיוך_משאב=$A98,COLUMN($A:$E)))))</f>
        <v/>
      </c>
      <c r="C98" s="88" t="str">
        <f t="array" ref="C98">IF($A98="","",INDEX('תוצרים לפרויקטים'!$G$8:$G$1007,MIN(IF(שיוך_משאב=A98,שורות))))</f>
        <v/>
      </c>
      <c r="D98" s="88" t="str">
        <f>IF($A98="","",INDEX('תוצרים לפרויקטים'!$T$8:$AC$1007,MATCH($C98,'תוצרים לפרויקטים'!$G$8:$G$1007,0),MATCH($B98,'תוצרים לפרויקטים'!$T$7:$AC$7,0)))</f>
        <v/>
      </c>
      <c r="E98" s="88" t="str">
        <f>IF($A98="","",INDEX('תוצרים לפרויקטים'!$T$8:$AC$1007,MATCH($C98,'תוצרים לפרויקטים'!$G$8:$G$1007,0),MATCH($B98,'תוצרים לפרויקטים'!$T$7:$AC$7,0)+1))</f>
        <v/>
      </c>
      <c r="F98" s="88" t="str">
        <f>IF($D98="","",IFERROR(IF(INDEX('ניהול משאבים'!$D$8:$D$300,MATCH($D98,'ניהול משאבים'!$C$8:$C$300,0))="","",INDEX('ניהול משאבים'!$D$8:$D$300,MATCH($D98,'ניהול משאבים'!$C$8:$C$300,0))),""))</f>
        <v/>
      </c>
      <c r="G98" s="88" t="str">
        <f>IF($D98="","",IFERROR(IF(INDEX('ניהול משאבים'!$E$8:$E$300,MATCH($D98,'ניהול משאבים'!$C$8:$C$300,0))="","",INDEX('ניהול משאבים'!$E$8:$E$300,MATCH($D98,'ניהול משאבים'!$C$8:$C$300,0))),""))</f>
        <v/>
      </c>
      <c r="H98" s="88" t="str">
        <f>IF($C98="","",INDEX('תוצרים לפרויקטים'!$H:$H,MATCH($C98,'תוצרים לפרויקטים'!$G:$G,0)))</f>
        <v/>
      </c>
      <c r="I98" s="88" t="str">
        <f>IF($C98="","",INDEX('תוצרים לפרויקטים'!$E:$E,MATCH($C98,'תוצרים לפרויקטים'!$G:$G,0)))</f>
        <v/>
      </c>
      <c r="J98" s="88" t="str">
        <f>IF($A98="","",IF(INDEX('תוצרים לפרויקטים'!$R$8:$R$1007,MATCH($C98,'תוצרים לפרויקטים'!$G$8:$G$1007,0))="","ללא סטטוס",INDEX('תוצרים לפרויקטים'!$R$8:$R$1007,MATCH($C98,'תוצרים לפרויקטים'!$G$8:$G$1007,0))))</f>
        <v/>
      </c>
      <c r="K98" s="141" t="str">
        <f>IF($A98="","",IF(INDEX('תוצרים לפרויקטים'!$P$8:$P$1007,MATCH($C98,'תוצרים לפרויקטים'!$G$8:$G$1007,0))="","",INDEX('תוצרים לפרויקטים'!$P$8:$P$1007,MATCH($C98,'תוצרים לפרויקטים'!$G$8:$G$1007,0))))</f>
        <v/>
      </c>
      <c r="L98" s="141" t="str">
        <f>IF($A98="","",IF(INDEX('תוצרים לפרויקטים'!$Q$8:$Q$1007,MATCH($C98,'תוצרים לפרויקטים'!$G$8:$G$1007,0))="","",INDEX('תוצרים לפרויקטים'!$Q$8:$Q$1007,MATCH($C98,'תוצרים לפרויקטים'!$G$8:$G$1007,0))))</f>
        <v/>
      </c>
    </row>
    <row r="99" spans="1:12">
      <c r="A99" s="87" t="str">
        <f>IF($A98="#",1,IF(MAX(שיוך_משאב)&lt;ROWS(A$2:$A99),"",ROWS(A$2:$A99)))</f>
        <v/>
      </c>
      <c r="B99" s="88" t="str">
        <f t="array" ref="B99">IF($A99="","",INDEX('תוצרים לפרויקטים'!$AJ$7:$AN$7,,MIN(IF(שיוך_משאב=$A99,COLUMN($A:$E)))))</f>
        <v/>
      </c>
      <c r="C99" s="88" t="str">
        <f t="array" ref="C99">IF($A99="","",INDEX('תוצרים לפרויקטים'!$G$8:$G$1007,MIN(IF(שיוך_משאב=A99,שורות))))</f>
        <v/>
      </c>
      <c r="D99" s="88" t="str">
        <f>IF($A99="","",INDEX('תוצרים לפרויקטים'!$T$8:$AC$1007,MATCH($C99,'תוצרים לפרויקטים'!$G$8:$G$1007,0),MATCH($B99,'תוצרים לפרויקטים'!$T$7:$AC$7,0)))</f>
        <v/>
      </c>
      <c r="E99" s="88" t="str">
        <f>IF($A99="","",INDEX('תוצרים לפרויקטים'!$T$8:$AC$1007,MATCH($C99,'תוצרים לפרויקטים'!$G$8:$G$1007,0),MATCH($B99,'תוצרים לפרויקטים'!$T$7:$AC$7,0)+1))</f>
        <v/>
      </c>
      <c r="F99" s="88" t="str">
        <f>IF($D99="","",IFERROR(IF(INDEX('ניהול משאבים'!$D$8:$D$300,MATCH($D99,'ניהול משאבים'!$C$8:$C$300,0))="","",INDEX('ניהול משאבים'!$D$8:$D$300,MATCH($D99,'ניהול משאבים'!$C$8:$C$300,0))),""))</f>
        <v/>
      </c>
      <c r="G99" s="88" t="str">
        <f>IF($D99="","",IFERROR(IF(INDEX('ניהול משאבים'!$E$8:$E$300,MATCH($D99,'ניהול משאבים'!$C$8:$C$300,0))="","",INDEX('ניהול משאבים'!$E$8:$E$300,MATCH($D99,'ניהול משאבים'!$C$8:$C$300,0))),""))</f>
        <v/>
      </c>
      <c r="H99" s="88" t="str">
        <f>IF($C99="","",INDEX('תוצרים לפרויקטים'!$H:$H,MATCH($C99,'תוצרים לפרויקטים'!$G:$G,0)))</f>
        <v/>
      </c>
      <c r="I99" s="88" t="str">
        <f>IF($C99="","",INDEX('תוצרים לפרויקטים'!$E:$E,MATCH($C99,'תוצרים לפרויקטים'!$G:$G,0)))</f>
        <v/>
      </c>
      <c r="J99" s="88" t="str">
        <f>IF($A99="","",IF(INDEX('תוצרים לפרויקטים'!$R$8:$R$1007,MATCH($C99,'תוצרים לפרויקטים'!$G$8:$G$1007,0))="","ללא סטטוס",INDEX('תוצרים לפרויקטים'!$R$8:$R$1007,MATCH($C99,'תוצרים לפרויקטים'!$G$8:$G$1007,0))))</f>
        <v/>
      </c>
      <c r="K99" s="141" t="str">
        <f>IF($A99="","",IF(INDEX('תוצרים לפרויקטים'!$P$8:$P$1007,MATCH($C99,'תוצרים לפרויקטים'!$G$8:$G$1007,0))="","",INDEX('תוצרים לפרויקטים'!$P$8:$P$1007,MATCH($C99,'תוצרים לפרויקטים'!$G$8:$G$1007,0))))</f>
        <v/>
      </c>
      <c r="L99" s="141" t="str">
        <f>IF($A99="","",IF(INDEX('תוצרים לפרויקטים'!$Q$8:$Q$1007,MATCH($C99,'תוצרים לפרויקטים'!$G$8:$G$1007,0))="","",INDEX('תוצרים לפרויקטים'!$Q$8:$Q$1007,MATCH($C99,'תוצרים לפרויקטים'!$G$8:$G$1007,0))))</f>
        <v/>
      </c>
    </row>
    <row r="100" spans="1:12">
      <c r="A100" s="87" t="str">
        <f>IF($A99="#",1,IF(MAX(שיוך_משאב)&lt;ROWS(A$2:$A100),"",ROWS(A$2:$A100)))</f>
        <v/>
      </c>
      <c r="B100" s="88" t="str">
        <f t="array" ref="B100">IF($A100="","",INDEX('תוצרים לפרויקטים'!$AJ$7:$AN$7,,MIN(IF(שיוך_משאב=$A100,COLUMN($A:$E)))))</f>
        <v/>
      </c>
      <c r="C100" s="88" t="str">
        <f t="array" ref="C100">IF($A100="","",INDEX('תוצרים לפרויקטים'!$G$8:$G$1007,MIN(IF(שיוך_משאב=A100,שורות))))</f>
        <v/>
      </c>
      <c r="D100" s="88" t="str">
        <f>IF($A100="","",INDEX('תוצרים לפרויקטים'!$T$8:$AC$1007,MATCH($C100,'תוצרים לפרויקטים'!$G$8:$G$1007,0),MATCH($B100,'תוצרים לפרויקטים'!$T$7:$AC$7,0)))</f>
        <v/>
      </c>
      <c r="E100" s="88" t="str">
        <f>IF($A100="","",INDEX('תוצרים לפרויקטים'!$T$8:$AC$1007,MATCH($C100,'תוצרים לפרויקטים'!$G$8:$G$1007,0),MATCH($B100,'תוצרים לפרויקטים'!$T$7:$AC$7,0)+1))</f>
        <v/>
      </c>
      <c r="F100" s="88" t="str">
        <f>IF($D100="","",IFERROR(IF(INDEX('ניהול משאבים'!$D$8:$D$300,MATCH($D100,'ניהול משאבים'!$C$8:$C$300,0))="","",INDEX('ניהול משאבים'!$D$8:$D$300,MATCH($D100,'ניהול משאבים'!$C$8:$C$300,0))),""))</f>
        <v/>
      </c>
      <c r="G100" s="88" t="str">
        <f>IF($D100="","",IFERROR(IF(INDEX('ניהול משאבים'!$E$8:$E$300,MATCH($D100,'ניהול משאבים'!$C$8:$C$300,0))="","",INDEX('ניהול משאבים'!$E$8:$E$300,MATCH($D100,'ניהול משאבים'!$C$8:$C$300,0))),""))</f>
        <v/>
      </c>
      <c r="H100" s="88" t="str">
        <f>IF($C100="","",INDEX('תוצרים לפרויקטים'!$H:$H,MATCH($C100,'תוצרים לפרויקטים'!$G:$G,0)))</f>
        <v/>
      </c>
      <c r="I100" s="88" t="str">
        <f>IF($C100="","",INDEX('תוצרים לפרויקטים'!$E:$E,MATCH($C100,'תוצרים לפרויקטים'!$G:$G,0)))</f>
        <v/>
      </c>
      <c r="J100" s="88" t="str">
        <f>IF($A100="","",IF(INDEX('תוצרים לפרויקטים'!$R$8:$R$1007,MATCH($C100,'תוצרים לפרויקטים'!$G$8:$G$1007,0))="","ללא סטטוס",INDEX('תוצרים לפרויקטים'!$R$8:$R$1007,MATCH($C100,'תוצרים לפרויקטים'!$G$8:$G$1007,0))))</f>
        <v/>
      </c>
      <c r="K100" s="141" t="str">
        <f>IF($A100="","",IF(INDEX('תוצרים לפרויקטים'!$P$8:$P$1007,MATCH($C100,'תוצרים לפרויקטים'!$G$8:$G$1007,0))="","",INDEX('תוצרים לפרויקטים'!$P$8:$P$1007,MATCH($C100,'תוצרים לפרויקטים'!$G$8:$G$1007,0))))</f>
        <v/>
      </c>
      <c r="L100" s="141" t="str">
        <f>IF($A100="","",IF(INDEX('תוצרים לפרויקטים'!$Q$8:$Q$1007,MATCH($C100,'תוצרים לפרויקטים'!$G$8:$G$1007,0))="","",INDEX('תוצרים לפרויקטים'!$Q$8:$Q$1007,MATCH($C100,'תוצרים לפרויקטים'!$G$8:$G$1007,0))))</f>
        <v/>
      </c>
    </row>
    <row r="101" spans="1:12">
      <c r="A101" s="87" t="str">
        <f>IF($A100="#",1,IF(MAX(שיוך_משאב)&lt;ROWS(A$2:$A101),"",ROWS(A$2:$A101)))</f>
        <v/>
      </c>
      <c r="B101" s="88" t="str">
        <f t="array" ref="B101">IF($A101="","",INDEX('תוצרים לפרויקטים'!$AJ$7:$AN$7,,MIN(IF(שיוך_משאב=$A101,COLUMN($A:$E)))))</f>
        <v/>
      </c>
      <c r="C101" s="88" t="str">
        <f t="array" ref="C101">IF($A101="","",INDEX('תוצרים לפרויקטים'!$G$8:$G$1007,MIN(IF(שיוך_משאב=A101,שורות))))</f>
        <v/>
      </c>
      <c r="D101" s="88" t="str">
        <f>IF($A101="","",INDEX('תוצרים לפרויקטים'!$T$8:$AC$1007,MATCH($C101,'תוצרים לפרויקטים'!$G$8:$G$1007,0),MATCH($B101,'תוצרים לפרויקטים'!$T$7:$AC$7,0)))</f>
        <v/>
      </c>
      <c r="E101" s="88" t="str">
        <f>IF($A101="","",INDEX('תוצרים לפרויקטים'!$T$8:$AC$1007,MATCH($C101,'תוצרים לפרויקטים'!$G$8:$G$1007,0),MATCH($B101,'תוצרים לפרויקטים'!$T$7:$AC$7,0)+1))</f>
        <v/>
      </c>
      <c r="F101" s="88" t="str">
        <f>IF($D101="","",IFERROR(IF(INDEX('ניהול משאבים'!$D$8:$D$300,MATCH($D101,'ניהול משאבים'!$C$8:$C$300,0))="","",INDEX('ניהול משאבים'!$D$8:$D$300,MATCH($D101,'ניהול משאבים'!$C$8:$C$300,0))),""))</f>
        <v/>
      </c>
      <c r="G101" s="88" t="str">
        <f>IF($D101="","",IFERROR(IF(INDEX('ניהול משאבים'!$E$8:$E$300,MATCH($D101,'ניהול משאבים'!$C$8:$C$300,0))="","",INDEX('ניהול משאבים'!$E$8:$E$300,MATCH($D101,'ניהול משאבים'!$C$8:$C$300,0))),""))</f>
        <v/>
      </c>
      <c r="H101" s="88" t="str">
        <f>IF($C101="","",INDEX('תוצרים לפרויקטים'!$H:$H,MATCH($C101,'תוצרים לפרויקטים'!$G:$G,0)))</f>
        <v/>
      </c>
      <c r="I101" s="88" t="str">
        <f>IF($C101="","",INDEX('תוצרים לפרויקטים'!$E:$E,MATCH($C101,'תוצרים לפרויקטים'!$G:$G,0)))</f>
        <v/>
      </c>
      <c r="J101" s="88" t="str">
        <f>IF($A101="","",IF(INDEX('תוצרים לפרויקטים'!$R$8:$R$1007,MATCH($C101,'תוצרים לפרויקטים'!$G$8:$G$1007,0))="","ללא סטטוס",INDEX('תוצרים לפרויקטים'!$R$8:$R$1007,MATCH($C101,'תוצרים לפרויקטים'!$G$8:$G$1007,0))))</f>
        <v/>
      </c>
      <c r="K101" s="141" t="str">
        <f>IF($A101="","",IF(INDEX('תוצרים לפרויקטים'!$P$8:$P$1007,MATCH($C101,'תוצרים לפרויקטים'!$G$8:$G$1007,0))="","",INDEX('תוצרים לפרויקטים'!$P$8:$P$1007,MATCH($C101,'תוצרים לפרויקטים'!$G$8:$G$1007,0))))</f>
        <v/>
      </c>
      <c r="L101" s="141" t="str">
        <f>IF($A101="","",IF(INDEX('תוצרים לפרויקטים'!$Q$8:$Q$1007,MATCH($C101,'תוצרים לפרויקטים'!$G$8:$G$1007,0))="","",INDEX('תוצרים לפרויקטים'!$Q$8:$Q$1007,MATCH($C101,'תוצרים לפרויקטים'!$G$8:$G$1007,0))))</f>
        <v/>
      </c>
    </row>
    <row r="102" spans="1:12">
      <c r="A102" s="87" t="str">
        <f>IF($A101="#",1,IF(MAX(שיוך_משאב)&lt;ROWS(A$2:$A102),"",ROWS(A$2:$A102)))</f>
        <v/>
      </c>
      <c r="B102" s="88" t="str">
        <f t="array" ref="B102">IF($A102="","",INDEX('תוצרים לפרויקטים'!$AJ$7:$AN$7,,MIN(IF(שיוך_משאב=$A102,COLUMN($A:$E)))))</f>
        <v/>
      </c>
      <c r="C102" s="88" t="str">
        <f t="array" ref="C102">IF($A102="","",INDEX('תוצרים לפרויקטים'!$G$8:$G$1007,MIN(IF(שיוך_משאב=A102,שורות))))</f>
        <v/>
      </c>
      <c r="D102" s="88" t="str">
        <f>IF($A102="","",INDEX('תוצרים לפרויקטים'!$T$8:$AC$1007,MATCH($C102,'תוצרים לפרויקטים'!$G$8:$G$1007,0),MATCH($B102,'תוצרים לפרויקטים'!$T$7:$AC$7,0)))</f>
        <v/>
      </c>
      <c r="E102" s="88" t="str">
        <f>IF($A102="","",INDEX('תוצרים לפרויקטים'!$T$8:$AC$1007,MATCH($C102,'תוצרים לפרויקטים'!$G$8:$G$1007,0),MATCH($B102,'תוצרים לפרויקטים'!$T$7:$AC$7,0)+1))</f>
        <v/>
      </c>
      <c r="F102" s="88" t="str">
        <f>IF($D102="","",IFERROR(IF(INDEX('ניהול משאבים'!$D$8:$D$300,MATCH($D102,'ניהול משאבים'!$C$8:$C$300,0))="","",INDEX('ניהול משאבים'!$D$8:$D$300,MATCH($D102,'ניהול משאבים'!$C$8:$C$300,0))),""))</f>
        <v/>
      </c>
      <c r="G102" s="88" t="str">
        <f>IF($D102="","",IFERROR(IF(INDEX('ניהול משאבים'!$E$8:$E$300,MATCH($D102,'ניהול משאבים'!$C$8:$C$300,0))="","",INDEX('ניהול משאבים'!$E$8:$E$300,MATCH($D102,'ניהול משאבים'!$C$8:$C$300,0))),""))</f>
        <v/>
      </c>
      <c r="H102" s="88" t="str">
        <f>IF($C102="","",INDEX('תוצרים לפרויקטים'!$H:$H,MATCH($C102,'תוצרים לפרויקטים'!$G:$G,0)))</f>
        <v/>
      </c>
      <c r="I102" s="88" t="str">
        <f>IF($C102="","",INDEX('תוצרים לפרויקטים'!$E:$E,MATCH($C102,'תוצרים לפרויקטים'!$G:$G,0)))</f>
        <v/>
      </c>
      <c r="J102" s="88" t="str">
        <f>IF($A102="","",IF(INDEX('תוצרים לפרויקטים'!$R$8:$R$1007,MATCH($C102,'תוצרים לפרויקטים'!$G$8:$G$1007,0))="","ללא סטטוס",INDEX('תוצרים לפרויקטים'!$R$8:$R$1007,MATCH($C102,'תוצרים לפרויקטים'!$G$8:$G$1007,0))))</f>
        <v/>
      </c>
      <c r="K102" s="141" t="str">
        <f>IF($A102="","",IF(INDEX('תוצרים לפרויקטים'!$P$8:$P$1007,MATCH($C102,'תוצרים לפרויקטים'!$G$8:$G$1007,0))="","",INDEX('תוצרים לפרויקטים'!$P$8:$P$1007,MATCH($C102,'תוצרים לפרויקטים'!$G$8:$G$1007,0))))</f>
        <v/>
      </c>
      <c r="L102" s="141" t="str">
        <f>IF($A102="","",IF(INDEX('תוצרים לפרויקטים'!$Q$8:$Q$1007,MATCH($C102,'תוצרים לפרויקטים'!$G$8:$G$1007,0))="","",INDEX('תוצרים לפרויקטים'!$Q$8:$Q$1007,MATCH($C102,'תוצרים לפרויקטים'!$G$8:$G$1007,0))))</f>
        <v/>
      </c>
    </row>
    <row r="103" spans="1:12">
      <c r="A103" s="87" t="str">
        <f>IF($A102="#",1,IF(MAX(שיוך_משאב)&lt;ROWS(A$2:$A103),"",ROWS(A$2:$A103)))</f>
        <v/>
      </c>
      <c r="B103" s="88" t="str">
        <f t="array" ref="B103">IF($A103="","",INDEX('תוצרים לפרויקטים'!$AJ$7:$AN$7,,MIN(IF(שיוך_משאב=$A103,COLUMN($A:$E)))))</f>
        <v/>
      </c>
      <c r="C103" s="88" t="str">
        <f t="array" ref="C103">IF($A103="","",INDEX('תוצרים לפרויקטים'!$G$8:$G$1007,MIN(IF(שיוך_משאב=A103,שורות))))</f>
        <v/>
      </c>
      <c r="D103" s="88" t="str">
        <f>IF($A103="","",INDEX('תוצרים לפרויקטים'!$T$8:$AC$1007,MATCH($C103,'תוצרים לפרויקטים'!$G$8:$G$1007,0),MATCH($B103,'תוצרים לפרויקטים'!$T$7:$AC$7,0)))</f>
        <v/>
      </c>
      <c r="E103" s="88" t="str">
        <f>IF($A103="","",INDEX('תוצרים לפרויקטים'!$T$8:$AC$1007,MATCH($C103,'תוצרים לפרויקטים'!$G$8:$G$1007,0),MATCH($B103,'תוצרים לפרויקטים'!$T$7:$AC$7,0)+1))</f>
        <v/>
      </c>
      <c r="F103" s="88" t="str">
        <f>IF($D103="","",IFERROR(IF(INDEX('ניהול משאבים'!$D$8:$D$300,MATCH($D103,'ניהול משאבים'!$C$8:$C$300,0))="","",INDEX('ניהול משאבים'!$D$8:$D$300,MATCH($D103,'ניהול משאבים'!$C$8:$C$300,0))),""))</f>
        <v/>
      </c>
      <c r="G103" s="88" t="str">
        <f>IF($D103="","",IFERROR(IF(INDEX('ניהול משאבים'!$E$8:$E$300,MATCH($D103,'ניהול משאבים'!$C$8:$C$300,0))="","",INDEX('ניהול משאבים'!$E$8:$E$300,MATCH($D103,'ניהול משאבים'!$C$8:$C$300,0))),""))</f>
        <v/>
      </c>
      <c r="H103" s="88" t="str">
        <f>IF($C103="","",INDEX('תוצרים לפרויקטים'!$H:$H,MATCH($C103,'תוצרים לפרויקטים'!$G:$G,0)))</f>
        <v/>
      </c>
      <c r="I103" s="88" t="str">
        <f>IF($C103="","",INDEX('תוצרים לפרויקטים'!$E:$E,MATCH($C103,'תוצרים לפרויקטים'!$G:$G,0)))</f>
        <v/>
      </c>
      <c r="J103" s="88" t="str">
        <f>IF($A103="","",IF(INDEX('תוצרים לפרויקטים'!$R$8:$R$1007,MATCH($C103,'תוצרים לפרויקטים'!$G$8:$G$1007,0))="","ללא סטטוס",INDEX('תוצרים לפרויקטים'!$R$8:$R$1007,MATCH($C103,'תוצרים לפרויקטים'!$G$8:$G$1007,0))))</f>
        <v/>
      </c>
      <c r="K103" s="141" t="str">
        <f>IF($A103="","",IF(INDEX('תוצרים לפרויקטים'!$P$8:$P$1007,MATCH($C103,'תוצרים לפרויקטים'!$G$8:$G$1007,0))="","",INDEX('תוצרים לפרויקטים'!$P$8:$P$1007,MATCH($C103,'תוצרים לפרויקטים'!$G$8:$G$1007,0))))</f>
        <v/>
      </c>
      <c r="L103" s="141" t="str">
        <f>IF($A103="","",IF(INDEX('תוצרים לפרויקטים'!$Q$8:$Q$1007,MATCH($C103,'תוצרים לפרויקטים'!$G$8:$G$1007,0))="","",INDEX('תוצרים לפרויקטים'!$Q$8:$Q$1007,MATCH($C103,'תוצרים לפרויקטים'!$G$8:$G$1007,0))))</f>
        <v/>
      </c>
    </row>
    <row r="104" spans="1:12">
      <c r="A104" s="87" t="str">
        <f>IF($A103="#",1,IF(MAX(שיוך_משאב)&lt;ROWS(A$2:$A104),"",ROWS(A$2:$A104)))</f>
        <v/>
      </c>
      <c r="B104" s="88" t="str">
        <f t="array" ref="B104">IF($A104="","",INDEX('תוצרים לפרויקטים'!$AJ$7:$AN$7,,MIN(IF(שיוך_משאב=$A104,COLUMN($A:$E)))))</f>
        <v/>
      </c>
      <c r="C104" s="88" t="str">
        <f t="array" ref="C104">IF($A104="","",INDEX('תוצרים לפרויקטים'!$G$8:$G$1007,MIN(IF(שיוך_משאב=A104,שורות))))</f>
        <v/>
      </c>
      <c r="D104" s="88" t="str">
        <f>IF($A104="","",INDEX('תוצרים לפרויקטים'!$T$8:$AC$1007,MATCH($C104,'תוצרים לפרויקטים'!$G$8:$G$1007,0),MATCH($B104,'תוצרים לפרויקטים'!$T$7:$AC$7,0)))</f>
        <v/>
      </c>
      <c r="E104" s="88" t="str">
        <f>IF($A104="","",INDEX('תוצרים לפרויקטים'!$T$8:$AC$1007,MATCH($C104,'תוצרים לפרויקטים'!$G$8:$G$1007,0),MATCH($B104,'תוצרים לפרויקטים'!$T$7:$AC$7,0)+1))</f>
        <v/>
      </c>
      <c r="F104" s="88" t="str">
        <f>IF($D104="","",IFERROR(IF(INDEX('ניהול משאבים'!$D$8:$D$300,MATCH($D104,'ניהול משאבים'!$C$8:$C$300,0))="","",INDEX('ניהול משאבים'!$D$8:$D$300,MATCH($D104,'ניהול משאבים'!$C$8:$C$300,0))),""))</f>
        <v/>
      </c>
      <c r="G104" s="88" t="str">
        <f>IF($D104="","",IFERROR(IF(INDEX('ניהול משאבים'!$E$8:$E$300,MATCH($D104,'ניהול משאבים'!$C$8:$C$300,0))="","",INDEX('ניהול משאבים'!$E$8:$E$300,MATCH($D104,'ניהול משאבים'!$C$8:$C$300,0))),""))</f>
        <v/>
      </c>
      <c r="H104" s="88" t="str">
        <f>IF($C104="","",INDEX('תוצרים לפרויקטים'!$H:$H,MATCH($C104,'תוצרים לפרויקטים'!$G:$G,0)))</f>
        <v/>
      </c>
      <c r="I104" s="88" t="str">
        <f>IF($C104="","",INDEX('תוצרים לפרויקטים'!$E:$E,MATCH($C104,'תוצרים לפרויקטים'!$G:$G,0)))</f>
        <v/>
      </c>
      <c r="J104" s="88" t="str">
        <f>IF($A104="","",IF(INDEX('תוצרים לפרויקטים'!$R$8:$R$1007,MATCH($C104,'תוצרים לפרויקטים'!$G$8:$G$1007,0))="","ללא סטטוס",INDEX('תוצרים לפרויקטים'!$R$8:$R$1007,MATCH($C104,'תוצרים לפרויקטים'!$G$8:$G$1007,0))))</f>
        <v/>
      </c>
      <c r="K104" s="141" t="str">
        <f>IF($A104="","",IF(INDEX('תוצרים לפרויקטים'!$P$8:$P$1007,MATCH($C104,'תוצרים לפרויקטים'!$G$8:$G$1007,0))="","",INDEX('תוצרים לפרויקטים'!$P$8:$P$1007,MATCH($C104,'תוצרים לפרויקטים'!$G$8:$G$1007,0))))</f>
        <v/>
      </c>
      <c r="L104" s="141" t="str">
        <f>IF($A104="","",IF(INDEX('תוצרים לפרויקטים'!$Q$8:$Q$1007,MATCH($C104,'תוצרים לפרויקטים'!$G$8:$G$1007,0))="","",INDEX('תוצרים לפרויקטים'!$Q$8:$Q$1007,MATCH($C104,'תוצרים לפרויקטים'!$G$8:$G$1007,0))))</f>
        <v/>
      </c>
    </row>
    <row r="105" spans="1:12">
      <c r="A105" s="87" t="str">
        <f>IF($A104="#",1,IF(MAX(שיוך_משאב)&lt;ROWS(A$2:$A105),"",ROWS(A$2:$A105)))</f>
        <v/>
      </c>
      <c r="B105" s="88" t="str">
        <f t="array" ref="B105">IF($A105="","",INDEX('תוצרים לפרויקטים'!$AJ$7:$AN$7,,MIN(IF(שיוך_משאב=$A105,COLUMN($A:$E)))))</f>
        <v/>
      </c>
      <c r="C105" s="88" t="str">
        <f t="array" ref="C105">IF($A105="","",INDEX('תוצרים לפרויקטים'!$G$8:$G$1007,MIN(IF(שיוך_משאב=A105,שורות))))</f>
        <v/>
      </c>
      <c r="D105" s="88" t="str">
        <f>IF($A105="","",INDEX('תוצרים לפרויקטים'!$T$8:$AC$1007,MATCH($C105,'תוצרים לפרויקטים'!$G$8:$G$1007,0),MATCH($B105,'תוצרים לפרויקטים'!$T$7:$AC$7,0)))</f>
        <v/>
      </c>
      <c r="E105" s="88" t="str">
        <f>IF($A105="","",INDEX('תוצרים לפרויקטים'!$T$8:$AC$1007,MATCH($C105,'תוצרים לפרויקטים'!$G$8:$G$1007,0),MATCH($B105,'תוצרים לפרויקטים'!$T$7:$AC$7,0)+1))</f>
        <v/>
      </c>
      <c r="F105" s="88" t="str">
        <f>IF($D105="","",IFERROR(IF(INDEX('ניהול משאבים'!$D$8:$D$300,MATCH($D105,'ניהול משאבים'!$C$8:$C$300,0))="","",INDEX('ניהול משאבים'!$D$8:$D$300,MATCH($D105,'ניהול משאבים'!$C$8:$C$300,0))),""))</f>
        <v/>
      </c>
      <c r="G105" s="88" t="str">
        <f>IF($D105="","",IFERROR(IF(INDEX('ניהול משאבים'!$E$8:$E$300,MATCH($D105,'ניהול משאבים'!$C$8:$C$300,0))="","",INDEX('ניהול משאבים'!$E$8:$E$300,MATCH($D105,'ניהול משאבים'!$C$8:$C$300,0))),""))</f>
        <v/>
      </c>
      <c r="H105" s="88" t="str">
        <f>IF($C105="","",INDEX('תוצרים לפרויקטים'!$H:$H,MATCH($C105,'תוצרים לפרויקטים'!$G:$G,0)))</f>
        <v/>
      </c>
      <c r="I105" s="88" t="str">
        <f>IF($C105="","",INDEX('תוצרים לפרויקטים'!$E:$E,MATCH($C105,'תוצרים לפרויקטים'!$G:$G,0)))</f>
        <v/>
      </c>
      <c r="J105" s="88" t="str">
        <f>IF($A105="","",IF(INDEX('תוצרים לפרויקטים'!$R$8:$R$1007,MATCH($C105,'תוצרים לפרויקטים'!$G$8:$G$1007,0))="","ללא סטטוס",INDEX('תוצרים לפרויקטים'!$R$8:$R$1007,MATCH($C105,'תוצרים לפרויקטים'!$G$8:$G$1007,0))))</f>
        <v/>
      </c>
      <c r="K105" s="141" t="str">
        <f>IF($A105="","",IF(INDEX('תוצרים לפרויקטים'!$P$8:$P$1007,MATCH($C105,'תוצרים לפרויקטים'!$G$8:$G$1007,0))="","",INDEX('תוצרים לפרויקטים'!$P$8:$P$1007,MATCH($C105,'תוצרים לפרויקטים'!$G$8:$G$1007,0))))</f>
        <v/>
      </c>
      <c r="L105" s="141" t="str">
        <f>IF($A105="","",IF(INDEX('תוצרים לפרויקטים'!$Q$8:$Q$1007,MATCH($C105,'תוצרים לפרויקטים'!$G$8:$G$1007,0))="","",INDEX('תוצרים לפרויקטים'!$Q$8:$Q$1007,MATCH($C105,'תוצרים לפרויקטים'!$G$8:$G$1007,0))))</f>
        <v/>
      </c>
    </row>
    <row r="106" spans="1:12">
      <c r="A106" s="87" t="str">
        <f>IF($A105="#",1,IF(MAX(שיוך_משאב)&lt;ROWS(A$2:$A106),"",ROWS(A$2:$A106)))</f>
        <v/>
      </c>
      <c r="B106" s="88" t="str">
        <f t="array" ref="B106">IF($A106="","",INDEX('תוצרים לפרויקטים'!$AJ$7:$AN$7,,MIN(IF(שיוך_משאב=$A106,COLUMN($A:$E)))))</f>
        <v/>
      </c>
      <c r="C106" s="88" t="str">
        <f t="array" ref="C106">IF($A106="","",INDEX('תוצרים לפרויקטים'!$G$8:$G$1007,MIN(IF(שיוך_משאב=A106,שורות))))</f>
        <v/>
      </c>
      <c r="D106" s="88" t="str">
        <f>IF($A106="","",INDEX('תוצרים לפרויקטים'!$T$8:$AC$1007,MATCH($C106,'תוצרים לפרויקטים'!$G$8:$G$1007,0),MATCH($B106,'תוצרים לפרויקטים'!$T$7:$AC$7,0)))</f>
        <v/>
      </c>
      <c r="E106" s="88" t="str">
        <f>IF($A106="","",INDEX('תוצרים לפרויקטים'!$T$8:$AC$1007,MATCH($C106,'תוצרים לפרויקטים'!$G$8:$G$1007,0),MATCH($B106,'תוצרים לפרויקטים'!$T$7:$AC$7,0)+1))</f>
        <v/>
      </c>
      <c r="F106" s="88" t="str">
        <f>IF($D106="","",IFERROR(IF(INDEX('ניהול משאבים'!$D$8:$D$300,MATCH($D106,'ניהול משאבים'!$C$8:$C$300,0))="","",INDEX('ניהול משאבים'!$D$8:$D$300,MATCH($D106,'ניהול משאבים'!$C$8:$C$300,0))),""))</f>
        <v/>
      </c>
      <c r="G106" s="88" t="str">
        <f>IF($D106="","",IFERROR(IF(INDEX('ניהול משאבים'!$E$8:$E$300,MATCH($D106,'ניהול משאבים'!$C$8:$C$300,0))="","",INDEX('ניהול משאבים'!$E$8:$E$300,MATCH($D106,'ניהול משאבים'!$C$8:$C$300,0))),""))</f>
        <v/>
      </c>
      <c r="H106" s="88" t="str">
        <f>IF($C106="","",INDEX('תוצרים לפרויקטים'!$H:$H,MATCH($C106,'תוצרים לפרויקטים'!$G:$G,0)))</f>
        <v/>
      </c>
      <c r="I106" s="88" t="str">
        <f>IF($C106="","",INDEX('תוצרים לפרויקטים'!$E:$E,MATCH($C106,'תוצרים לפרויקטים'!$G:$G,0)))</f>
        <v/>
      </c>
      <c r="J106" s="88" t="str">
        <f>IF($A106="","",IF(INDEX('תוצרים לפרויקטים'!$R$8:$R$1007,MATCH($C106,'תוצרים לפרויקטים'!$G$8:$G$1007,0))="","ללא סטטוס",INDEX('תוצרים לפרויקטים'!$R$8:$R$1007,MATCH($C106,'תוצרים לפרויקטים'!$G$8:$G$1007,0))))</f>
        <v/>
      </c>
      <c r="K106" s="141" t="str">
        <f>IF($A106="","",IF(INDEX('תוצרים לפרויקטים'!$P$8:$P$1007,MATCH($C106,'תוצרים לפרויקטים'!$G$8:$G$1007,0))="","",INDEX('תוצרים לפרויקטים'!$P$8:$P$1007,MATCH($C106,'תוצרים לפרויקטים'!$G$8:$G$1007,0))))</f>
        <v/>
      </c>
      <c r="L106" s="141" t="str">
        <f>IF($A106="","",IF(INDEX('תוצרים לפרויקטים'!$Q$8:$Q$1007,MATCH($C106,'תוצרים לפרויקטים'!$G$8:$G$1007,0))="","",INDEX('תוצרים לפרויקטים'!$Q$8:$Q$1007,MATCH($C106,'תוצרים לפרויקטים'!$G$8:$G$1007,0))))</f>
        <v/>
      </c>
    </row>
    <row r="107" spans="1:12">
      <c r="A107" s="87" t="str">
        <f>IF($A106="#",1,IF(MAX(שיוך_משאב)&lt;ROWS(A$2:$A107),"",ROWS(A$2:$A107)))</f>
        <v/>
      </c>
      <c r="B107" s="88" t="str">
        <f t="array" ref="B107">IF($A107="","",INDEX('תוצרים לפרויקטים'!$AJ$7:$AN$7,,MIN(IF(שיוך_משאב=$A107,COLUMN($A:$E)))))</f>
        <v/>
      </c>
      <c r="C107" s="88" t="str">
        <f t="array" ref="C107">IF($A107="","",INDEX('תוצרים לפרויקטים'!$G$8:$G$1007,MIN(IF(שיוך_משאב=A107,שורות))))</f>
        <v/>
      </c>
      <c r="D107" s="88" t="str">
        <f>IF($A107="","",INDEX('תוצרים לפרויקטים'!$T$8:$AC$1007,MATCH($C107,'תוצרים לפרויקטים'!$G$8:$G$1007,0),MATCH($B107,'תוצרים לפרויקטים'!$T$7:$AC$7,0)))</f>
        <v/>
      </c>
      <c r="E107" s="88" t="str">
        <f>IF($A107="","",INDEX('תוצרים לפרויקטים'!$T$8:$AC$1007,MATCH($C107,'תוצרים לפרויקטים'!$G$8:$G$1007,0),MATCH($B107,'תוצרים לפרויקטים'!$T$7:$AC$7,0)+1))</f>
        <v/>
      </c>
      <c r="F107" s="88" t="str">
        <f>IF($D107="","",IFERROR(IF(INDEX('ניהול משאבים'!$D$8:$D$300,MATCH($D107,'ניהול משאבים'!$C$8:$C$300,0))="","",INDEX('ניהול משאבים'!$D$8:$D$300,MATCH($D107,'ניהול משאבים'!$C$8:$C$300,0))),""))</f>
        <v/>
      </c>
      <c r="G107" s="88" t="str">
        <f>IF($D107="","",IFERROR(IF(INDEX('ניהול משאבים'!$E$8:$E$300,MATCH($D107,'ניהול משאבים'!$C$8:$C$300,0))="","",INDEX('ניהול משאבים'!$E$8:$E$300,MATCH($D107,'ניהול משאבים'!$C$8:$C$300,0))),""))</f>
        <v/>
      </c>
      <c r="H107" s="88" t="str">
        <f>IF($C107="","",INDEX('תוצרים לפרויקטים'!$H:$H,MATCH($C107,'תוצרים לפרויקטים'!$G:$G,0)))</f>
        <v/>
      </c>
      <c r="I107" s="88" t="str">
        <f>IF($C107="","",INDEX('תוצרים לפרויקטים'!$E:$E,MATCH($C107,'תוצרים לפרויקטים'!$G:$G,0)))</f>
        <v/>
      </c>
      <c r="J107" s="88" t="str">
        <f>IF($A107="","",IF(INDEX('תוצרים לפרויקטים'!$R$8:$R$1007,MATCH($C107,'תוצרים לפרויקטים'!$G$8:$G$1007,0))="","ללא סטטוס",INDEX('תוצרים לפרויקטים'!$R$8:$R$1007,MATCH($C107,'תוצרים לפרויקטים'!$G$8:$G$1007,0))))</f>
        <v/>
      </c>
      <c r="K107" s="141" t="str">
        <f>IF($A107="","",IF(INDEX('תוצרים לפרויקטים'!$P$8:$P$1007,MATCH($C107,'תוצרים לפרויקטים'!$G$8:$G$1007,0))="","",INDEX('תוצרים לפרויקטים'!$P$8:$P$1007,MATCH($C107,'תוצרים לפרויקטים'!$G$8:$G$1007,0))))</f>
        <v/>
      </c>
      <c r="L107" s="141" t="str">
        <f>IF($A107="","",IF(INDEX('תוצרים לפרויקטים'!$Q$8:$Q$1007,MATCH($C107,'תוצרים לפרויקטים'!$G$8:$G$1007,0))="","",INDEX('תוצרים לפרויקטים'!$Q$8:$Q$1007,MATCH($C107,'תוצרים לפרויקטים'!$G$8:$G$1007,0))))</f>
        <v/>
      </c>
    </row>
    <row r="108" spans="1:12">
      <c r="A108" s="87" t="str">
        <f>IF($A107="#",1,IF(MAX(שיוך_משאב)&lt;ROWS(A$2:$A108),"",ROWS(A$2:$A108)))</f>
        <v/>
      </c>
      <c r="B108" s="88" t="str">
        <f t="array" ref="B108">IF($A108="","",INDEX('תוצרים לפרויקטים'!$AJ$7:$AN$7,,MIN(IF(שיוך_משאב=$A108,COLUMN($A:$E)))))</f>
        <v/>
      </c>
      <c r="C108" s="88" t="str">
        <f t="array" ref="C108">IF($A108="","",INDEX('תוצרים לפרויקטים'!$G$8:$G$1007,MIN(IF(שיוך_משאב=A108,שורות))))</f>
        <v/>
      </c>
      <c r="D108" s="88" t="str">
        <f>IF($A108="","",INDEX('תוצרים לפרויקטים'!$T$8:$AC$1007,MATCH($C108,'תוצרים לפרויקטים'!$G$8:$G$1007,0),MATCH($B108,'תוצרים לפרויקטים'!$T$7:$AC$7,0)))</f>
        <v/>
      </c>
      <c r="E108" s="88" t="str">
        <f>IF($A108="","",INDEX('תוצרים לפרויקטים'!$T$8:$AC$1007,MATCH($C108,'תוצרים לפרויקטים'!$G$8:$G$1007,0),MATCH($B108,'תוצרים לפרויקטים'!$T$7:$AC$7,0)+1))</f>
        <v/>
      </c>
      <c r="F108" s="88" t="str">
        <f>IF($D108="","",IFERROR(IF(INDEX('ניהול משאבים'!$D$8:$D$300,MATCH($D108,'ניהול משאבים'!$C$8:$C$300,0))="","",INDEX('ניהול משאבים'!$D$8:$D$300,MATCH($D108,'ניהול משאבים'!$C$8:$C$300,0))),""))</f>
        <v/>
      </c>
      <c r="G108" s="88" t="str">
        <f>IF($D108="","",IFERROR(IF(INDEX('ניהול משאבים'!$E$8:$E$300,MATCH($D108,'ניהול משאבים'!$C$8:$C$300,0))="","",INDEX('ניהול משאבים'!$E$8:$E$300,MATCH($D108,'ניהול משאבים'!$C$8:$C$300,0))),""))</f>
        <v/>
      </c>
      <c r="H108" s="88" t="str">
        <f>IF($C108="","",INDEX('תוצרים לפרויקטים'!$H:$H,MATCH($C108,'תוצרים לפרויקטים'!$G:$G,0)))</f>
        <v/>
      </c>
      <c r="I108" s="88" t="str">
        <f>IF($C108="","",INDEX('תוצרים לפרויקטים'!$E:$E,MATCH($C108,'תוצרים לפרויקטים'!$G:$G,0)))</f>
        <v/>
      </c>
      <c r="J108" s="88" t="str">
        <f>IF($A108="","",IF(INDEX('תוצרים לפרויקטים'!$R$8:$R$1007,MATCH($C108,'תוצרים לפרויקטים'!$G$8:$G$1007,0))="","ללא סטטוס",INDEX('תוצרים לפרויקטים'!$R$8:$R$1007,MATCH($C108,'תוצרים לפרויקטים'!$G$8:$G$1007,0))))</f>
        <v/>
      </c>
      <c r="K108" s="141" t="str">
        <f>IF($A108="","",IF(INDEX('תוצרים לפרויקטים'!$P$8:$P$1007,MATCH($C108,'תוצרים לפרויקטים'!$G$8:$G$1007,0))="","",INDEX('תוצרים לפרויקטים'!$P$8:$P$1007,MATCH($C108,'תוצרים לפרויקטים'!$G$8:$G$1007,0))))</f>
        <v/>
      </c>
      <c r="L108" s="141" t="str">
        <f>IF($A108="","",IF(INDEX('תוצרים לפרויקטים'!$Q$8:$Q$1007,MATCH($C108,'תוצרים לפרויקטים'!$G$8:$G$1007,0))="","",INDEX('תוצרים לפרויקטים'!$Q$8:$Q$1007,MATCH($C108,'תוצרים לפרויקטים'!$G$8:$G$1007,0))))</f>
        <v/>
      </c>
    </row>
    <row r="109" spans="1:12">
      <c r="A109" s="87" t="str">
        <f>IF($A108="#",1,IF(MAX(שיוך_משאב)&lt;ROWS(A$2:$A109),"",ROWS(A$2:$A109)))</f>
        <v/>
      </c>
      <c r="B109" s="88" t="str">
        <f t="array" ref="B109">IF($A109="","",INDEX('תוצרים לפרויקטים'!$AJ$7:$AN$7,,MIN(IF(שיוך_משאב=$A109,COLUMN($A:$E)))))</f>
        <v/>
      </c>
      <c r="C109" s="88" t="str">
        <f t="array" ref="C109">IF($A109="","",INDEX('תוצרים לפרויקטים'!$G$8:$G$1007,MIN(IF(שיוך_משאב=A109,שורות))))</f>
        <v/>
      </c>
      <c r="D109" s="88" t="str">
        <f>IF($A109="","",INDEX('תוצרים לפרויקטים'!$T$8:$AC$1007,MATCH($C109,'תוצרים לפרויקטים'!$G$8:$G$1007,0),MATCH($B109,'תוצרים לפרויקטים'!$T$7:$AC$7,0)))</f>
        <v/>
      </c>
      <c r="E109" s="88" t="str">
        <f>IF($A109="","",INDEX('תוצרים לפרויקטים'!$T$8:$AC$1007,MATCH($C109,'תוצרים לפרויקטים'!$G$8:$G$1007,0),MATCH($B109,'תוצרים לפרויקטים'!$T$7:$AC$7,0)+1))</f>
        <v/>
      </c>
      <c r="F109" s="88" t="str">
        <f>IF($D109="","",IFERROR(IF(INDEX('ניהול משאבים'!$D$8:$D$300,MATCH($D109,'ניהול משאבים'!$C$8:$C$300,0))="","",INDEX('ניהול משאבים'!$D$8:$D$300,MATCH($D109,'ניהול משאבים'!$C$8:$C$300,0))),""))</f>
        <v/>
      </c>
      <c r="G109" s="88" t="str">
        <f>IF($D109="","",IFERROR(IF(INDEX('ניהול משאבים'!$E$8:$E$300,MATCH($D109,'ניהול משאבים'!$C$8:$C$300,0))="","",INDEX('ניהול משאבים'!$E$8:$E$300,MATCH($D109,'ניהול משאבים'!$C$8:$C$300,0))),""))</f>
        <v/>
      </c>
      <c r="H109" s="88" t="str">
        <f>IF($C109="","",INDEX('תוצרים לפרויקטים'!$H:$H,MATCH($C109,'תוצרים לפרויקטים'!$G:$G,0)))</f>
        <v/>
      </c>
      <c r="I109" s="88" t="str">
        <f>IF($C109="","",INDEX('תוצרים לפרויקטים'!$E:$E,MATCH($C109,'תוצרים לפרויקטים'!$G:$G,0)))</f>
        <v/>
      </c>
      <c r="J109" s="88" t="str">
        <f>IF($A109="","",IF(INDEX('תוצרים לפרויקטים'!$R$8:$R$1007,MATCH($C109,'תוצרים לפרויקטים'!$G$8:$G$1007,0))="","ללא סטטוס",INDEX('תוצרים לפרויקטים'!$R$8:$R$1007,MATCH($C109,'תוצרים לפרויקטים'!$G$8:$G$1007,0))))</f>
        <v/>
      </c>
      <c r="K109" s="141" t="str">
        <f>IF($A109="","",IF(INDEX('תוצרים לפרויקטים'!$P$8:$P$1007,MATCH($C109,'תוצרים לפרויקטים'!$G$8:$G$1007,0))="","",INDEX('תוצרים לפרויקטים'!$P$8:$P$1007,MATCH($C109,'תוצרים לפרויקטים'!$G$8:$G$1007,0))))</f>
        <v/>
      </c>
      <c r="L109" s="141" t="str">
        <f>IF($A109="","",IF(INDEX('תוצרים לפרויקטים'!$Q$8:$Q$1007,MATCH($C109,'תוצרים לפרויקטים'!$G$8:$G$1007,0))="","",INDEX('תוצרים לפרויקטים'!$Q$8:$Q$1007,MATCH($C109,'תוצרים לפרויקטים'!$G$8:$G$1007,0))))</f>
        <v/>
      </c>
    </row>
    <row r="110" spans="1:12">
      <c r="A110" s="87" t="str">
        <f>IF($A109="#",1,IF(MAX(שיוך_משאב)&lt;ROWS(A$2:$A110),"",ROWS(A$2:$A110)))</f>
        <v/>
      </c>
      <c r="B110" s="88" t="str">
        <f t="array" ref="B110">IF($A110="","",INDEX('תוצרים לפרויקטים'!$AJ$7:$AN$7,,MIN(IF(שיוך_משאב=$A110,COLUMN($A:$E)))))</f>
        <v/>
      </c>
      <c r="C110" s="88" t="str">
        <f t="array" ref="C110">IF($A110="","",INDEX('תוצרים לפרויקטים'!$G$8:$G$1007,MIN(IF(שיוך_משאב=A110,שורות))))</f>
        <v/>
      </c>
      <c r="D110" s="88" t="str">
        <f>IF($A110="","",INDEX('תוצרים לפרויקטים'!$T$8:$AC$1007,MATCH($C110,'תוצרים לפרויקטים'!$G$8:$G$1007,0),MATCH($B110,'תוצרים לפרויקטים'!$T$7:$AC$7,0)))</f>
        <v/>
      </c>
      <c r="E110" s="88" t="str">
        <f>IF($A110="","",INDEX('תוצרים לפרויקטים'!$T$8:$AC$1007,MATCH($C110,'תוצרים לפרויקטים'!$G$8:$G$1007,0),MATCH($B110,'תוצרים לפרויקטים'!$T$7:$AC$7,0)+1))</f>
        <v/>
      </c>
      <c r="F110" s="88" t="str">
        <f>IF($D110="","",IFERROR(IF(INDEX('ניהול משאבים'!$D$8:$D$300,MATCH($D110,'ניהול משאבים'!$C$8:$C$300,0))="","",INDEX('ניהול משאבים'!$D$8:$D$300,MATCH($D110,'ניהול משאבים'!$C$8:$C$300,0))),""))</f>
        <v/>
      </c>
      <c r="G110" s="88" t="str">
        <f>IF($D110="","",IFERROR(IF(INDEX('ניהול משאבים'!$E$8:$E$300,MATCH($D110,'ניהול משאבים'!$C$8:$C$300,0))="","",INDEX('ניהול משאבים'!$E$8:$E$300,MATCH($D110,'ניהול משאבים'!$C$8:$C$300,0))),""))</f>
        <v/>
      </c>
      <c r="H110" s="88" t="str">
        <f>IF($C110="","",INDEX('תוצרים לפרויקטים'!$H:$H,MATCH($C110,'תוצרים לפרויקטים'!$G:$G,0)))</f>
        <v/>
      </c>
      <c r="I110" s="88" t="str">
        <f>IF($C110="","",INDEX('תוצרים לפרויקטים'!$E:$E,MATCH($C110,'תוצרים לפרויקטים'!$G:$G,0)))</f>
        <v/>
      </c>
      <c r="J110" s="88" t="str">
        <f>IF($A110="","",IF(INDEX('תוצרים לפרויקטים'!$R$8:$R$1007,MATCH($C110,'תוצרים לפרויקטים'!$G$8:$G$1007,0))="","ללא סטטוס",INDEX('תוצרים לפרויקטים'!$R$8:$R$1007,MATCH($C110,'תוצרים לפרויקטים'!$G$8:$G$1007,0))))</f>
        <v/>
      </c>
      <c r="K110" s="141" t="str">
        <f>IF($A110="","",IF(INDEX('תוצרים לפרויקטים'!$P$8:$P$1007,MATCH($C110,'תוצרים לפרויקטים'!$G$8:$G$1007,0))="","",INDEX('תוצרים לפרויקטים'!$P$8:$P$1007,MATCH($C110,'תוצרים לפרויקטים'!$G$8:$G$1007,0))))</f>
        <v/>
      </c>
      <c r="L110" s="141" t="str">
        <f>IF($A110="","",IF(INDEX('תוצרים לפרויקטים'!$Q$8:$Q$1007,MATCH($C110,'תוצרים לפרויקטים'!$G$8:$G$1007,0))="","",INDEX('תוצרים לפרויקטים'!$Q$8:$Q$1007,MATCH($C110,'תוצרים לפרויקטים'!$G$8:$G$1007,0))))</f>
        <v/>
      </c>
    </row>
    <row r="111" spans="1:12">
      <c r="A111" s="87" t="str">
        <f>IF($A110="#",1,IF(MAX(שיוך_משאב)&lt;ROWS(A$2:$A111),"",ROWS(A$2:$A111)))</f>
        <v/>
      </c>
      <c r="B111" s="88" t="str">
        <f t="array" ref="B111">IF($A111="","",INDEX('תוצרים לפרויקטים'!$AJ$7:$AN$7,,MIN(IF(שיוך_משאב=$A111,COLUMN($A:$E)))))</f>
        <v/>
      </c>
      <c r="C111" s="88" t="str">
        <f t="array" ref="C111">IF($A111="","",INDEX('תוצרים לפרויקטים'!$G$8:$G$1007,MIN(IF(שיוך_משאב=A111,שורות))))</f>
        <v/>
      </c>
      <c r="D111" s="88" t="str">
        <f>IF($A111="","",INDEX('תוצרים לפרויקטים'!$T$8:$AC$1007,MATCH($C111,'תוצרים לפרויקטים'!$G$8:$G$1007,0),MATCH($B111,'תוצרים לפרויקטים'!$T$7:$AC$7,0)))</f>
        <v/>
      </c>
      <c r="E111" s="88" t="str">
        <f>IF($A111="","",INDEX('תוצרים לפרויקטים'!$T$8:$AC$1007,MATCH($C111,'תוצרים לפרויקטים'!$G$8:$G$1007,0),MATCH($B111,'תוצרים לפרויקטים'!$T$7:$AC$7,0)+1))</f>
        <v/>
      </c>
      <c r="F111" s="88" t="str">
        <f>IF($D111="","",IFERROR(IF(INDEX('ניהול משאבים'!$D$8:$D$300,MATCH($D111,'ניהול משאבים'!$C$8:$C$300,0))="","",INDEX('ניהול משאבים'!$D$8:$D$300,MATCH($D111,'ניהול משאבים'!$C$8:$C$300,0))),""))</f>
        <v/>
      </c>
      <c r="G111" s="88" t="str">
        <f>IF($D111="","",IFERROR(IF(INDEX('ניהול משאבים'!$E$8:$E$300,MATCH($D111,'ניהול משאבים'!$C$8:$C$300,0))="","",INDEX('ניהול משאבים'!$E$8:$E$300,MATCH($D111,'ניהול משאבים'!$C$8:$C$300,0))),""))</f>
        <v/>
      </c>
      <c r="H111" s="88" t="str">
        <f>IF($C111="","",INDEX('תוצרים לפרויקטים'!$H:$H,MATCH($C111,'תוצרים לפרויקטים'!$G:$G,0)))</f>
        <v/>
      </c>
      <c r="I111" s="88" t="str">
        <f>IF($C111="","",INDEX('תוצרים לפרויקטים'!$E:$E,MATCH($C111,'תוצרים לפרויקטים'!$G:$G,0)))</f>
        <v/>
      </c>
      <c r="J111" s="88" t="str">
        <f>IF($A111="","",IF(INDEX('תוצרים לפרויקטים'!$R$8:$R$1007,MATCH($C111,'תוצרים לפרויקטים'!$G$8:$G$1007,0))="","ללא סטטוס",INDEX('תוצרים לפרויקטים'!$R$8:$R$1007,MATCH($C111,'תוצרים לפרויקטים'!$G$8:$G$1007,0))))</f>
        <v/>
      </c>
      <c r="K111" s="141" t="str">
        <f>IF($A111="","",IF(INDEX('תוצרים לפרויקטים'!$P$8:$P$1007,MATCH($C111,'תוצרים לפרויקטים'!$G$8:$G$1007,0))="","",INDEX('תוצרים לפרויקטים'!$P$8:$P$1007,MATCH($C111,'תוצרים לפרויקטים'!$G$8:$G$1007,0))))</f>
        <v/>
      </c>
      <c r="L111" s="141" t="str">
        <f>IF($A111="","",IF(INDEX('תוצרים לפרויקטים'!$Q$8:$Q$1007,MATCH($C111,'תוצרים לפרויקטים'!$G$8:$G$1007,0))="","",INDEX('תוצרים לפרויקטים'!$Q$8:$Q$1007,MATCH($C111,'תוצרים לפרויקטים'!$G$8:$G$1007,0))))</f>
        <v/>
      </c>
    </row>
    <row r="112" spans="1:12">
      <c r="A112" s="87" t="str">
        <f>IF($A111="#",1,IF(MAX(שיוך_משאב)&lt;ROWS(A$2:$A112),"",ROWS(A$2:$A112)))</f>
        <v/>
      </c>
      <c r="B112" s="88" t="str">
        <f t="array" ref="B112">IF($A112="","",INDEX('תוצרים לפרויקטים'!$AJ$7:$AN$7,,MIN(IF(שיוך_משאב=$A112,COLUMN($A:$E)))))</f>
        <v/>
      </c>
      <c r="C112" s="88" t="str">
        <f t="array" ref="C112">IF($A112="","",INDEX('תוצרים לפרויקטים'!$G$8:$G$1007,MIN(IF(שיוך_משאב=A112,שורות))))</f>
        <v/>
      </c>
      <c r="D112" s="88" t="str">
        <f>IF($A112="","",INDEX('תוצרים לפרויקטים'!$T$8:$AC$1007,MATCH($C112,'תוצרים לפרויקטים'!$G$8:$G$1007,0),MATCH($B112,'תוצרים לפרויקטים'!$T$7:$AC$7,0)))</f>
        <v/>
      </c>
      <c r="E112" s="88" t="str">
        <f>IF($A112="","",INDEX('תוצרים לפרויקטים'!$T$8:$AC$1007,MATCH($C112,'תוצרים לפרויקטים'!$G$8:$G$1007,0),MATCH($B112,'תוצרים לפרויקטים'!$T$7:$AC$7,0)+1))</f>
        <v/>
      </c>
      <c r="F112" s="88" t="str">
        <f>IF($D112="","",IFERROR(IF(INDEX('ניהול משאבים'!$D$8:$D$300,MATCH($D112,'ניהול משאבים'!$C$8:$C$300,0))="","",INDEX('ניהול משאבים'!$D$8:$D$300,MATCH($D112,'ניהול משאבים'!$C$8:$C$300,0))),""))</f>
        <v/>
      </c>
      <c r="G112" s="88" t="str">
        <f>IF($D112="","",IFERROR(IF(INDEX('ניהול משאבים'!$E$8:$E$300,MATCH($D112,'ניהול משאבים'!$C$8:$C$300,0))="","",INDEX('ניהול משאבים'!$E$8:$E$300,MATCH($D112,'ניהול משאבים'!$C$8:$C$300,0))),""))</f>
        <v/>
      </c>
      <c r="H112" s="88" t="str">
        <f>IF($C112="","",INDEX('תוצרים לפרויקטים'!$H:$H,MATCH($C112,'תוצרים לפרויקטים'!$G:$G,0)))</f>
        <v/>
      </c>
      <c r="I112" s="88" t="str">
        <f>IF($C112="","",INDEX('תוצרים לפרויקטים'!$E:$E,MATCH($C112,'תוצרים לפרויקטים'!$G:$G,0)))</f>
        <v/>
      </c>
      <c r="J112" s="88" t="str">
        <f>IF($A112="","",IF(INDEX('תוצרים לפרויקטים'!$R$8:$R$1007,MATCH($C112,'תוצרים לפרויקטים'!$G$8:$G$1007,0))="","ללא סטטוס",INDEX('תוצרים לפרויקטים'!$R$8:$R$1007,MATCH($C112,'תוצרים לפרויקטים'!$G$8:$G$1007,0))))</f>
        <v/>
      </c>
      <c r="K112" s="141" t="str">
        <f>IF($A112="","",IF(INDEX('תוצרים לפרויקטים'!$P$8:$P$1007,MATCH($C112,'תוצרים לפרויקטים'!$G$8:$G$1007,0))="","",INDEX('תוצרים לפרויקטים'!$P$8:$P$1007,MATCH($C112,'תוצרים לפרויקטים'!$G$8:$G$1007,0))))</f>
        <v/>
      </c>
      <c r="L112" s="141" t="str">
        <f>IF($A112="","",IF(INDEX('תוצרים לפרויקטים'!$Q$8:$Q$1007,MATCH($C112,'תוצרים לפרויקטים'!$G$8:$G$1007,0))="","",INDEX('תוצרים לפרויקטים'!$Q$8:$Q$1007,MATCH($C112,'תוצרים לפרויקטים'!$G$8:$G$1007,0))))</f>
        <v/>
      </c>
    </row>
    <row r="113" spans="1:12">
      <c r="A113" s="87" t="str">
        <f>IF($A112="#",1,IF(MAX(שיוך_משאב)&lt;ROWS(A$2:$A113),"",ROWS(A$2:$A113)))</f>
        <v/>
      </c>
      <c r="B113" s="88" t="str">
        <f t="array" ref="B113">IF($A113="","",INDEX('תוצרים לפרויקטים'!$AJ$7:$AN$7,,MIN(IF(שיוך_משאב=$A113,COLUMN($A:$E)))))</f>
        <v/>
      </c>
      <c r="C113" s="88" t="str">
        <f t="array" ref="C113">IF($A113="","",INDEX('תוצרים לפרויקטים'!$G$8:$G$1007,MIN(IF(שיוך_משאב=A113,שורות))))</f>
        <v/>
      </c>
      <c r="D113" s="88" t="str">
        <f>IF($A113="","",INDEX('תוצרים לפרויקטים'!$T$8:$AC$1007,MATCH($C113,'תוצרים לפרויקטים'!$G$8:$G$1007,0),MATCH($B113,'תוצרים לפרויקטים'!$T$7:$AC$7,0)))</f>
        <v/>
      </c>
      <c r="E113" s="88" t="str">
        <f>IF($A113="","",INDEX('תוצרים לפרויקטים'!$T$8:$AC$1007,MATCH($C113,'תוצרים לפרויקטים'!$G$8:$G$1007,0),MATCH($B113,'תוצרים לפרויקטים'!$T$7:$AC$7,0)+1))</f>
        <v/>
      </c>
      <c r="F113" s="88" t="str">
        <f>IF($D113="","",IFERROR(IF(INDEX('ניהול משאבים'!$D$8:$D$300,MATCH($D113,'ניהול משאבים'!$C$8:$C$300,0))="","",INDEX('ניהול משאבים'!$D$8:$D$300,MATCH($D113,'ניהול משאבים'!$C$8:$C$300,0))),""))</f>
        <v/>
      </c>
      <c r="G113" s="88" t="str">
        <f>IF($D113="","",IFERROR(IF(INDEX('ניהול משאבים'!$E$8:$E$300,MATCH($D113,'ניהול משאבים'!$C$8:$C$300,0))="","",INDEX('ניהול משאבים'!$E$8:$E$300,MATCH($D113,'ניהול משאבים'!$C$8:$C$300,0))),""))</f>
        <v/>
      </c>
      <c r="H113" s="88" t="str">
        <f>IF($C113="","",INDEX('תוצרים לפרויקטים'!$H:$H,MATCH($C113,'תוצרים לפרויקטים'!$G:$G,0)))</f>
        <v/>
      </c>
      <c r="I113" s="88" t="str">
        <f>IF($C113="","",INDEX('תוצרים לפרויקטים'!$E:$E,MATCH($C113,'תוצרים לפרויקטים'!$G:$G,0)))</f>
        <v/>
      </c>
      <c r="J113" s="88" t="str">
        <f>IF($A113="","",IF(INDEX('תוצרים לפרויקטים'!$R$8:$R$1007,MATCH($C113,'תוצרים לפרויקטים'!$G$8:$G$1007,0))="","ללא סטטוס",INDEX('תוצרים לפרויקטים'!$R$8:$R$1007,MATCH($C113,'תוצרים לפרויקטים'!$G$8:$G$1007,0))))</f>
        <v/>
      </c>
      <c r="K113" s="141" t="str">
        <f>IF($A113="","",IF(INDEX('תוצרים לפרויקטים'!$P$8:$P$1007,MATCH($C113,'תוצרים לפרויקטים'!$G$8:$G$1007,0))="","",INDEX('תוצרים לפרויקטים'!$P$8:$P$1007,MATCH($C113,'תוצרים לפרויקטים'!$G$8:$G$1007,0))))</f>
        <v/>
      </c>
      <c r="L113" s="141" t="str">
        <f>IF($A113="","",IF(INDEX('תוצרים לפרויקטים'!$Q$8:$Q$1007,MATCH($C113,'תוצרים לפרויקטים'!$G$8:$G$1007,0))="","",INDEX('תוצרים לפרויקטים'!$Q$8:$Q$1007,MATCH($C113,'תוצרים לפרויקטים'!$G$8:$G$1007,0))))</f>
        <v/>
      </c>
    </row>
    <row r="114" spans="1:12">
      <c r="A114" s="87" t="str">
        <f>IF($A113="#",1,IF(MAX(שיוך_משאב)&lt;ROWS(A$2:$A114),"",ROWS(A$2:$A114)))</f>
        <v/>
      </c>
      <c r="B114" s="88" t="str">
        <f t="array" ref="B114">IF($A114="","",INDEX('תוצרים לפרויקטים'!$AJ$7:$AN$7,,MIN(IF(שיוך_משאב=$A114,COLUMN($A:$E)))))</f>
        <v/>
      </c>
      <c r="C114" s="88" t="str">
        <f t="array" ref="C114">IF($A114="","",INDEX('תוצרים לפרויקטים'!$G$8:$G$1007,MIN(IF(שיוך_משאב=A114,שורות))))</f>
        <v/>
      </c>
      <c r="D114" s="88" t="str">
        <f>IF($A114="","",INDEX('תוצרים לפרויקטים'!$T$8:$AC$1007,MATCH($C114,'תוצרים לפרויקטים'!$G$8:$G$1007,0),MATCH($B114,'תוצרים לפרויקטים'!$T$7:$AC$7,0)))</f>
        <v/>
      </c>
      <c r="E114" s="88" t="str">
        <f>IF($A114="","",INDEX('תוצרים לפרויקטים'!$T$8:$AC$1007,MATCH($C114,'תוצרים לפרויקטים'!$G$8:$G$1007,0),MATCH($B114,'תוצרים לפרויקטים'!$T$7:$AC$7,0)+1))</f>
        <v/>
      </c>
      <c r="F114" s="88" t="str">
        <f>IF($D114="","",IFERROR(IF(INDEX('ניהול משאבים'!$D$8:$D$300,MATCH($D114,'ניהול משאבים'!$C$8:$C$300,0))="","",INDEX('ניהול משאבים'!$D$8:$D$300,MATCH($D114,'ניהול משאבים'!$C$8:$C$300,0))),""))</f>
        <v/>
      </c>
      <c r="G114" s="88" t="str">
        <f>IF($D114="","",IFERROR(IF(INDEX('ניהול משאבים'!$E$8:$E$300,MATCH($D114,'ניהול משאבים'!$C$8:$C$300,0))="","",INDEX('ניהול משאבים'!$E$8:$E$300,MATCH($D114,'ניהול משאבים'!$C$8:$C$300,0))),""))</f>
        <v/>
      </c>
      <c r="H114" s="88" t="str">
        <f>IF($C114="","",INDEX('תוצרים לפרויקטים'!$H:$H,MATCH($C114,'תוצרים לפרויקטים'!$G:$G,0)))</f>
        <v/>
      </c>
      <c r="I114" s="88" t="str">
        <f>IF($C114="","",INDEX('תוצרים לפרויקטים'!$E:$E,MATCH($C114,'תוצרים לפרויקטים'!$G:$G,0)))</f>
        <v/>
      </c>
      <c r="J114" s="88" t="str">
        <f>IF($A114="","",IF(INDEX('תוצרים לפרויקטים'!$R$8:$R$1007,MATCH($C114,'תוצרים לפרויקטים'!$G$8:$G$1007,0))="","ללא סטטוס",INDEX('תוצרים לפרויקטים'!$R$8:$R$1007,MATCH($C114,'תוצרים לפרויקטים'!$G$8:$G$1007,0))))</f>
        <v/>
      </c>
      <c r="K114" s="141" t="str">
        <f>IF($A114="","",IF(INDEX('תוצרים לפרויקטים'!$P$8:$P$1007,MATCH($C114,'תוצרים לפרויקטים'!$G$8:$G$1007,0))="","",INDEX('תוצרים לפרויקטים'!$P$8:$P$1007,MATCH($C114,'תוצרים לפרויקטים'!$G$8:$G$1007,0))))</f>
        <v/>
      </c>
      <c r="L114" s="141" t="str">
        <f>IF($A114="","",IF(INDEX('תוצרים לפרויקטים'!$Q$8:$Q$1007,MATCH($C114,'תוצרים לפרויקטים'!$G$8:$G$1007,0))="","",INDEX('תוצרים לפרויקטים'!$Q$8:$Q$1007,MATCH($C114,'תוצרים לפרויקטים'!$G$8:$G$1007,0))))</f>
        <v/>
      </c>
    </row>
    <row r="115" spans="1:12">
      <c r="A115" s="87" t="str">
        <f>IF($A114="#",1,IF(MAX(שיוך_משאב)&lt;ROWS(A$2:$A115),"",ROWS(A$2:$A115)))</f>
        <v/>
      </c>
      <c r="B115" s="88" t="str">
        <f t="array" ref="B115">IF($A115="","",INDEX('תוצרים לפרויקטים'!$AJ$7:$AN$7,,MIN(IF(שיוך_משאב=$A115,COLUMN($A:$E)))))</f>
        <v/>
      </c>
      <c r="C115" s="88" t="str">
        <f t="array" ref="C115">IF($A115="","",INDEX('תוצרים לפרויקטים'!$G$8:$G$1007,MIN(IF(שיוך_משאב=A115,שורות))))</f>
        <v/>
      </c>
      <c r="D115" s="88" t="str">
        <f>IF($A115="","",INDEX('תוצרים לפרויקטים'!$T$8:$AC$1007,MATCH($C115,'תוצרים לפרויקטים'!$G$8:$G$1007,0),MATCH($B115,'תוצרים לפרויקטים'!$T$7:$AC$7,0)))</f>
        <v/>
      </c>
      <c r="E115" s="88" t="str">
        <f>IF($A115="","",INDEX('תוצרים לפרויקטים'!$T$8:$AC$1007,MATCH($C115,'תוצרים לפרויקטים'!$G$8:$G$1007,0),MATCH($B115,'תוצרים לפרויקטים'!$T$7:$AC$7,0)+1))</f>
        <v/>
      </c>
      <c r="F115" s="88" t="str">
        <f>IF($D115="","",IFERROR(IF(INDEX('ניהול משאבים'!$D$8:$D$300,MATCH($D115,'ניהול משאבים'!$C$8:$C$300,0))="","",INDEX('ניהול משאבים'!$D$8:$D$300,MATCH($D115,'ניהול משאבים'!$C$8:$C$300,0))),""))</f>
        <v/>
      </c>
      <c r="G115" s="88" t="str">
        <f>IF($D115="","",IFERROR(IF(INDEX('ניהול משאבים'!$E$8:$E$300,MATCH($D115,'ניהול משאבים'!$C$8:$C$300,0))="","",INDEX('ניהול משאבים'!$E$8:$E$300,MATCH($D115,'ניהול משאבים'!$C$8:$C$300,0))),""))</f>
        <v/>
      </c>
      <c r="H115" s="88" t="str">
        <f>IF($C115="","",INDEX('תוצרים לפרויקטים'!$H:$H,MATCH($C115,'תוצרים לפרויקטים'!$G:$G,0)))</f>
        <v/>
      </c>
      <c r="I115" s="88" t="str">
        <f>IF($C115="","",INDEX('תוצרים לפרויקטים'!$E:$E,MATCH($C115,'תוצרים לפרויקטים'!$G:$G,0)))</f>
        <v/>
      </c>
      <c r="J115" s="88" t="str">
        <f>IF($A115="","",IF(INDEX('תוצרים לפרויקטים'!$R$8:$R$1007,MATCH($C115,'תוצרים לפרויקטים'!$G$8:$G$1007,0))="","ללא סטטוס",INDEX('תוצרים לפרויקטים'!$R$8:$R$1007,MATCH($C115,'תוצרים לפרויקטים'!$G$8:$G$1007,0))))</f>
        <v/>
      </c>
      <c r="K115" s="141" t="str">
        <f>IF($A115="","",IF(INDEX('תוצרים לפרויקטים'!$P$8:$P$1007,MATCH($C115,'תוצרים לפרויקטים'!$G$8:$G$1007,0))="","",INDEX('תוצרים לפרויקטים'!$P$8:$P$1007,MATCH($C115,'תוצרים לפרויקטים'!$G$8:$G$1007,0))))</f>
        <v/>
      </c>
      <c r="L115" s="141" t="str">
        <f>IF($A115="","",IF(INDEX('תוצרים לפרויקטים'!$Q$8:$Q$1007,MATCH($C115,'תוצרים לפרויקטים'!$G$8:$G$1007,0))="","",INDEX('תוצרים לפרויקטים'!$Q$8:$Q$1007,MATCH($C115,'תוצרים לפרויקטים'!$G$8:$G$1007,0))))</f>
        <v/>
      </c>
    </row>
    <row r="116" spans="1:12">
      <c r="A116" s="87" t="str">
        <f>IF($A115="#",1,IF(MAX(שיוך_משאב)&lt;ROWS(A$2:$A116),"",ROWS(A$2:$A116)))</f>
        <v/>
      </c>
      <c r="B116" s="88" t="str">
        <f t="array" ref="B116">IF($A116="","",INDEX('תוצרים לפרויקטים'!$AJ$7:$AN$7,,MIN(IF(שיוך_משאב=$A116,COLUMN($A:$E)))))</f>
        <v/>
      </c>
      <c r="C116" s="88" t="str">
        <f t="array" ref="C116">IF($A116="","",INDEX('תוצרים לפרויקטים'!$G$8:$G$1007,MIN(IF(שיוך_משאב=A116,שורות))))</f>
        <v/>
      </c>
      <c r="D116" s="88" t="str">
        <f>IF($A116="","",INDEX('תוצרים לפרויקטים'!$T$8:$AC$1007,MATCH($C116,'תוצרים לפרויקטים'!$G$8:$G$1007,0),MATCH($B116,'תוצרים לפרויקטים'!$T$7:$AC$7,0)))</f>
        <v/>
      </c>
      <c r="E116" s="88" t="str">
        <f>IF($A116="","",INDEX('תוצרים לפרויקטים'!$T$8:$AC$1007,MATCH($C116,'תוצרים לפרויקטים'!$G$8:$G$1007,0),MATCH($B116,'תוצרים לפרויקטים'!$T$7:$AC$7,0)+1))</f>
        <v/>
      </c>
      <c r="F116" s="88" t="str">
        <f>IF($D116="","",IFERROR(IF(INDEX('ניהול משאבים'!$D$8:$D$300,MATCH($D116,'ניהול משאבים'!$C$8:$C$300,0))="","",INDEX('ניהול משאבים'!$D$8:$D$300,MATCH($D116,'ניהול משאבים'!$C$8:$C$300,0))),""))</f>
        <v/>
      </c>
      <c r="G116" s="88" t="str">
        <f>IF($D116="","",IFERROR(IF(INDEX('ניהול משאבים'!$E$8:$E$300,MATCH($D116,'ניהול משאבים'!$C$8:$C$300,0))="","",INDEX('ניהול משאבים'!$E$8:$E$300,MATCH($D116,'ניהול משאבים'!$C$8:$C$300,0))),""))</f>
        <v/>
      </c>
      <c r="H116" s="88" t="str">
        <f>IF($C116="","",INDEX('תוצרים לפרויקטים'!$H:$H,MATCH($C116,'תוצרים לפרויקטים'!$G:$G,0)))</f>
        <v/>
      </c>
      <c r="I116" s="88" t="str">
        <f>IF($C116="","",INDEX('תוצרים לפרויקטים'!$E:$E,MATCH($C116,'תוצרים לפרויקטים'!$G:$G,0)))</f>
        <v/>
      </c>
      <c r="J116" s="88" t="str">
        <f>IF($A116="","",IF(INDEX('תוצרים לפרויקטים'!$R$8:$R$1007,MATCH($C116,'תוצרים לפרויקטים'!$G$8:$G$1007,0))="","ללא סטטוס",INDEX('תוצרים לפרויקטים'!$R$8:$R$1007,MATCH($C116,'תוצרים לפרויקטים'!$G$8:$G$1007,0))))</f>
        <v/>
      </c>
      <c r="K116" s="141" t="str">
        <f>IF($A116="","",IF(INDEX('תוצרים לפרויקטים'!$P$8:$P$1007,MATCH($C116,'תוצרים לפרויקטים'!$G$8:$G$1007,0))="","",INDEX('תוצרים לפרויקטים'!$P$8:$P$1007,MATCH($C116,'תוצרים לפרויקטים'!$G$8:$G$1007,0))))</f>
        <v/>
      </c>
      <c r="L116" s="141" t="str">
        <f>IF($A116="","",IF(INDEX('תוצרים לפרויקטים'!$Q$8:$Q$1007,MATCH($C116,'תוצרים לפרויקטים'!$G$8:$G$1007,0))="","",INDEX('תוצרים לפרויקטים'!$Q$8:$Q$1007,MATCH($C116,'תוצרים לפרויקטים'!$G$8:$G$1007,0))))</f>
        <v/>
      </c>
    </row>
    <row r="117" spans="1:12">
      <c r="A117" s="87" t="str">
        <f>IF($A116="#",1,IF(MAX(שיוך_משאב)&lt;ROWS(A$2:$A117),"",ROWS(A$2:$A117)))</f>
        <v/>
      </c>
      <c r="B117" s="88" t="str">
        <f t="array" ref="B117">IF($A117="","",INDEX('תוצרים לפרויקטים'!$AJ$7:$AN$7,,MIN(IF(שיוך_משאב=$A117,COLUMN($A:$E)))))</f>
        <v/>
      </c>
      <c r="C117" s="88" t="str">
        <f t="array" ref="C117">IF($A117="","",INDEX('תוצרים לפרויקטים'!$G$8:$G$1007,MIN(IF(שיוך_משאב=A117,שורות))))</f>
        <v/>
      </c>
      <c r="D117" s="88" t="str">
        <f>IF($A117="","",INDEX('תוצרים לפרויקטים'!$T$8:$AC$1007,MATCH($C117,'תוצרים לפרויקטים'!$G$8:$G$1007,0),MATCH($B117,'תוצרים לפרויקטים'!$T$7:$AC$7,0)))</f>
        <v/>
      </c>
      <c r="E117" s="88" t="str">
        <f>IF($A117="","",INDEX('תוצרים לפרויקטים'!$T$8:$AC$1007,MATCH($C117,'תוצרים לפרויקטים'!$G$8:$G$1007,0),MATCH($B117,'תוצרים לפרויקטים'!$T$7:$AC$7,0)+1))</f>
        <v/>
      </c>
      <c r="F117" s="88" t="str">
        <f>IF($D117="","",IFERROR(IF(INDEX('ניהול משאבים'!$D$8:$D$300,MATCH($D117,'ניהול משאבים'!$C$8:$C$300,0))="","",INDEX('ניהול משאבים'!$D$8:$D$300,MATCH($D117,'ניהול משאבים'!$C$8:$C$300,0))),""))</f>
        <v/>
      </c>
      <c r="G117" s="88" t="str">
        <f>IF($D117="","",IFERROR(IF(INDEX('ניהול משאבים'!$E$8:$E$300,MATCH($D117,'ניהול משאבים'!$C$8:$C$300,0))="","",INDEX('ניהול משאבים'!$E$8:$E$300,MATCH($D117,'ניהול משאבים'!$C$8:$C$300,0))),""))</f>
        <v/>
      </c>
      <c r="H117" s="88" t="str">
        <f>IF($C117="","",INDEX('תוצרים לפרויקטים'!$H:$H,MATCH($C117,'תוצרים לפרויקטים'!$G:$G,0)))</f>
        <v/>
      </c>
      <c r="I117" s="88" t="str">
        <f>IF($C117="","",INDEX('תוצרים לפרויקטים'!$E:$E,MATCH($C117,'תוצרים לפרויקטים'!$G:$G,0)))</f>
        <v/>
      </c>
      <c r="J117" s="88" t="str">
        <f>IF($A117="","",IF(INDEX('תוצרים לפרויקטים'!$R$8:$R$1007,MATCH($C117,'תוצרים לפרויקטים'!$G$8:$G$1007,0))="","ללא סטטוס",INDEX('תוצרים לפרויקטים'!$R$8:$R$1007,MATCH($C117,'תוצרים לפרויקטים'!$G$8:$G$1007,0))))</f>
        <v/>
      </c>
      <c r="K117" s="141" t="str">
        <f>IF($A117="","",IF(INDEX('תוצרים לפרויקטים'!$P$8:$P$1007,MATCH($C117,'תוצרים לפרויקטים'!$G$8:$G$1007,0))="","",INDEX('תוצרים לפרויקטים'!$P$8:$P$1007,MATCH($C117,'תוצרים לפרויקטים'!$G$8:$G$1007,0))))</f>
        <v/>
      </c>
      <c r="L117" s="141" t="str">
        <f>IF($A117="","",IF(INDEX('תוצרים לפרויקטים'!$Q$8:$Q$1007,MATCH($C117,'תוצרים לפרויקטים'!$G$8:$G$1007,0))="","",INDEX('תוצרים לפרויקטים'!$Q$8:$Q$1007,MATCH($C117,'תוצרים לפרויקטים'!$G$8:$G$1007,0))))</f>
        <v/>
      </c>
    </row>
    <row r="118" spans="1:12">
      <c r="A118" s="87" t="str">
        <f>IF($A117="#",1,IF(MAX(שיוך_משאב)&lt;ROWS(A$2:$A118),"",ROWS(A$2:$A118)))</f>
        <v/>
      </c>
      <c r="B118" s="88" t="str">
        <f t="array" ref="B118">IF($A118="","",INDEX('תוצרים לפרויקטים'!$AJ$7:$AN$7,,MIN(IF(שיוך_משאב=$A118,COLUMN($A:$E)))))</f>
        <v/>
      </c>
      <c r="C118" s="88" t="str">
        <f t="array" ref="C118">IF($A118="","",INDEX('תוצרים לפרויקטים'!$G$8:$G$1007,MIN(IF(שיוך_משאב=A118,שורות))))</f>
        <v/>
      </c>
      <c r="D118" s="88" t="str">
        <f>IF($A118="","",INDEX('תוצרים לפרויקטים'!$T$8:$AC$1007,MATCH($C118,'תוצרים לפרויקטים'!$G$8:$G$1007,0),MATCH($B118,'תוצרים לפרויקטים'!$T$7:$AC$7,0)))</f>
        <v/>
      </c>
      <c r="E118" s="88" t="str">
        <f>IF($A118="","",INDEX('תוצרים לפרויקטים'!$T$8:$AC$1007,MATCH($C118,'תוצרים לפרויקטים'!$G$8:$G$1007,0),MATCH($B118,'תוצרים לפרויקטים'!$T$7:$AC$7,0)+1))</f>
        <v/>
      </c>
      <c r="F118" s="88" t="str">
        <f>IF($D118="","",IFERROR(IF(INDEX('ניהול משאבים'!$D$8:$D$300,MATCH($D118,'ניהול משאבים'!$C$8:$C$300,0))="","",INDEX('ניהול משאבים'!$D$8:$D$300,MATCH($D118,'ניהול משאבים'!$C$8:$C$300,0))),""))</f>
        <v/>
      </c>
      <c r="G118" s="88" t="str">
        <f>IF($D118="","",IFERROR(IF(INDEX('ניהול משאבים'!$E$8:$E$300,MATCH($D118,'ניהול משאבים'!$C$8:$C$300,0))="","",INDEX('ניהול משאבים'!$E$8:$E$300,MATCH($D118,'ניהול משאבים'!$C$8:$C$300,0))),""))</f>
        <v/>
      </c>
      <c r="H118" s="88" t="str">
        <f>IF($C118="","",INDEX('תוצרים לפרויקטים'!$H:$H,MATCH($C118,'תוצרים לפרויקטים'!$G:$G,0)))</f>
        <v/>
      </c>
      <c r="I118" s="88" t="str">
        <f>IF($C118="","",INDEX('תוצרים לפרויקטים'!$E:$E,MATCH($C118,'תוצרים לפרויקטים'!$G:$G,0)))</f>
        <v/>
      </c>
      <c r="J118" s="88" t="str">
        <f>IF($A118="","",IF(INDEX('תוצרים לפרויקטים'!$R$8:$R$1007,MATCH($C118,'תוצרים לפרויקטים'!$G$8:$G$1007,0))="","ללא סטטוס",INDEX('תוצרים לפרויקטים'!$R$8:$R$1007,MATCH($C118,'תוצרים לפרויקטים'!$G$8:$G$1007,0))))</f>
        <v/>
      </c>
      <c r="K118" s="141" t="str">
        <f>IF($A118="","",IF(INDEX('תוצרים לפרויקטים'!$P$8:$P$1007,MATCH($C118,'תוצרים לפרויקטים'!$G$8:$G$1007,0))="","",INDEX('תוצרים לפרויקטים'!$P$8:$P$1007,MATCH($C118,'תוצרים לפרויקטים'!$G$8:$G$1007,0))))</f>
        <v/>
      </c>
      <c r="L118" s="141" t="str">
        <f>IF($A118="","",IF(INDEX('תוצרים לפרויקטים'!$Q$8:$Q$1007,MATCH($C118,'תוצרים לפרויקטים'!$G$8:$G$1007,0))="","",INDEX('תוצרים לפרויקטים'!$Q$8:$Q$1007,MATCH($C118,'תוצרים לפרויקטים'!$G$8:$G$1007,0))))</f>
        <v/>
      </c>
    </row>
    <row r="119" spans="1:12">
      <c r="A119" s="87" t="str">
        <f>IF($A118="#",1,IF(MAX(שיוך_משאב)&lt;ROWS(A$2:$A119),"",ROWS(A$2:$A119)))</f>
        <v/>
      </c>
      <c r="B119" s="88" t="str">
        <f t="array" ref="B119">IF($A119="","",INDEX('תוצרים לפרויקטים'!$AJ$7:$AN$7,,MIN(IF(שיוך_משאב=$A119,COLUMN($A:$E)))))</f>
        <v/>
      </c>
      <c r="C119" s="88" t="str">
        <f t="array" ref="C119">IF($A119="","",INDEX('תוצרים לפרויקטים'!$G$8:$G$1007,MIN(IF(שיוך_משאב=A119,שורות))))</f>
        <v/>
      </c>
      <c r="D119" s="88" t="str">
        <f>IF($A119="","",INDEX('תוצרים לפרויקטים'!$T$8:$AC$1007,MATCH($C119,'תוצרים לפרויקטים'!$G$8:$G$1007,0),MATCH($B119,'תוצרים לפרויקטים'!$T$7:$AC$7,0)))</f>
        <v/>
      </c>
      <c r="E119" s="88" t="str">
        <f>IF($A119="","",INDEX('תוצרים לפרויקטים'!$T$8:$AC$1007,MATCH($C119,'תוצרים לפרויקטים'!$G$8:$G$1007,0),MATCH($B119,'תוצרים לפרויקטים'!$T$7:$AC$7,0)+1))</f>
        <v/>
      </c>
      <c r="F119" s="88" t="str">
        <f>IF($D119="","",IFERROR(IF(INDEX('ניהול משאבים'!$D$8:$D$300,MATCH($D119,'ניהול משאבים'!$C$8:$C$300,0))="","",INDEX('ניהול משאבים'!$D$8:$D$300,MATCH($D119,'ניהול משאבים'!$C$8:$C$300,0))),""))</f>
        <v/>
      </c>
      <c r="G119" s="88" t="str">
        <f>IF($D119="","",IFERROR(IF(INDEX('ניהול משאבים'!$E$8:$E$300,MATCH($D119,'ניהול משאבים'!$C$8:$C$300,0))="","",INDEX('ניהול משאבים'!$E$8:$E$300,MATCH($D119,'ניהול משאבים'!$C$8:$C$300,0))),""))</f>
        <v/>
      </c>
      <c r="H119" s="88" t="str">
        <f>IF($C119="","",INDEX('תוצרים לפרויקטים'!$H:$H,MATCH($C119,'תוצרים לפרויקטים'!$G:$G,0)))</f>
        <v/>
      </c>
      <c r="I119" s="88" t="str">
        <f>IF($C119="","",INDEX('תוצרים לפרויקטים'!$E:$E,MATCH($C119,'תוצרים לפרויקטים'!$G:$G,0)))</f>
        <v/>
      </c>
      <c r="J119" s="88" t="str">
        <f>IF($A119="","",IF(INDEX('תוצרים לפרויקטים'!$R$8:$R$1007,MATCH($C119,'תוצרים לפרויקטים'!$G$8:$G$1007,0))="","ללא סטטוס",INDEX('תוצרים לפרויקטים'!$R$8:$R$1007,MATCH($C119,'תוצרים לפרויקטים'!$G$8:$G$1007,0))))</f>
        <v/>
      </c>
      <c r="K119" s="141" t="str">
        <f>IF($A119="","",IF(INDEX('תוצרים לפרויקטים'!$P$8:$P$1007,MATCH($C119,'תוצרים לפרויקטים'!$G$8:$G$1007,0))="","",INDEX('תוצרים לפרויקטים'!$P$8:$P$1007,MATCH($C119,'תוצרים לפרויקטים'!$G$8:$G$1007,0))))</f>
        <v/>
      </c>
      <c r="L119" s="141" t="str">
        <f>IF($A119="","",IF(INDEX('תוצרים לפרויקטים'!$Q$8:$Q$1007,MATCH($C119,'תוצרים לפרויקטים'!$G$8:$G$1007,0))="","",INDEX('תוצרים לפרויקטים'!$Q$8:$Q$1007,MATCH($C119,'תוצרים לפרויקטים'!$G$8:$G$1007,0))))</f>
        <v/>
      </c>
    </row>
    <row r="120" spans="1:12">
      <c r="A120" s="87" t="str">
        <f>IF($A119="#",1,IF(MAX(שיוך_משאב)&lt;ROWS(A$2:$A120),"",ROWS(A$2:$A120)))</f>
        <v/>
      </c>
      <c r="B120" s="88" t="str">
        <f t="array" ref="B120">IF($A120="","",INDEX('תוצרים לפרויקטים'!$AJ$7:$AN$7,,MIN(IF(שיוך_משאב=$A120,COLUMN($A:$E)))))</f>
        <v/>
      </c>
      <c r="C120" s="88" t="str">
        <f t="array" ref="C120">IF($A120="","",INDEX('תוצרים לפרויקטים'!$G$8:$G$1007,MIN(IF(שיוך_משאב=A120,שורות))))</f>
        <v/>
      </c>
      <c r="D120" s="88" t="str">
        <f>IF($A120="","",INDEX('תוצרים לפרויקטים'!$T$8:$AC$1007,MATCH($C120,'תוצרים לפרויקטים'!$G$8:$G$1007,0),MATCH($B120,'תוצרים לפרויקטים'!$T$7:$AC$7,0)))</f>
        <v/>
      </c>
      <c r="E120" s="88" t="str">
        <f>IF($A120="","",INDEX('תוצרים לפרויקטים'!$T$8:$AC$1007,MATCH($C120,'תוצרים לפרויקטים'!$G$8:$G$1007,0),MATCH($B120,'תוצרים לפרויקטים'!$T$7:$AC$7,0)+1))</f>
        <v/>
      </c>
      <c r="F120" s="88" t="str">
        <f>IF($D120="","",IFERROR(IF(INDEX('ניהול משאבים'!$D$8:$D$300,MATCH($D120,'ניהול משאבים'!$C$8:$C$300,0))="","",INDEX('ניהול משאבים'!$D$8:$D$300,MATCH($D120,'ניהול משאבים'!$C$8:$C$300,0))),""))</f>
        <v/>
      </c>
      <c r="G120" s="88" t="str">
        <f>IF($D120="","",IFERROR(IF(INDEX('ניהול משאבים'!$E$8:$E$300,MATCH($D120,'ניהול משאבים'!$C$8:$C$300,0))="","",INDEX('ניהול משאבים'!$E$8:$E$300,MATCH($D120,'ניהול משאבים'!$C$8:$C$300,0))),""))</f>
        <v/>
      </c>
      <c r="H120" s="88" t="str">
        <f>IF($C120="","",INDEX('תוצרים לפרויקטים'!$H:$H,MATCH($C120,'תוצרים לפרויקטים'!$G:$G,0)))</f>
        <v/>
      </c>
      <c r="I120" s="88" t="str">
        <f>IF($C120="","",INDEX('תוצרים לפרויקטים'!$E:$E,MATCH($C120,'תוצרים לפרויקטים'!$G:$G,0)))</f>
        <v/>
      </c>
      <c r="J120" s="88" t="str">
        <f>IF($A120="","",IF(INDEX('תוצרים לפרויקטים'!$R$8:$R$1007,MATCH($C120,'תוצרים לפרויקטים'!$G$8:$G$1007,0))="","ללא סטטוס",INDEX('תוצרים לפרויקטים'!$R$8:$R$1007,MATCH($C120,'תוצרים לפרויקטים'!$G$8:$G$1007,0))))</f>
        <v/>
      </c>
      <c r="K120" s="141" t="str">
        <f>IF($A120="","",IF(INDEX('תוצרים לפרויקטים'!$P$8:$P$1007,MATCH($C120,'תוצרים לפרויקטים'!$G$8:$G$1007,0))="","",INDEX('תוצרים לפרויקטים'!$P$8:$P$1007,MATCH($C120,'תוצרים לפרויקטים'!$G$8:$G$1007,0))))</f>
        <v/>
      </c>
      <c r="L120" s="141" t="str">
        <f>IF($A120="","",IF(INDEX('תוצרים לפרויקטים'!$Q$8:$Q$1007,MATCH($C120,'תוצרים לפרויקטים'!$G$8:$G$1007,0))="","",INDEX('תוצרים לפרויקטים'!$Q$8:$Q$1007,MATCH($C120,'תוצרים לפרויקטים'!$G$8:$G$1007,0))))</f>
        <v/>
      </c>
    </row>
    <row r="121" spans="1:12">
      <c r="A121" s="87" t="str">
        <f>IF($A120="#",1,IF(MAX(שיוך_משאב)&lt;ROWS(A$2:$A121),"",ROWS(A$2:$A121)))</f>
        <v/>
      </c>
      <c r="B121" s="88" t="str">
        <f t="array" ref="B121">IF($A121="","",INDEX('תוצרים לפרויקטים'!$AJ$7:$AN$7,,MIN(IF(שיוך_משאב=$A121,COLUMN($A:$E)))))</f>
        <v/>
      </c>
      <c r="C121" s="88" t="str">
        <f t="array" ref="C121">IF($A121="","",INDEX('תוצרים לפרויקטים'!$G$8:$G$1007,MIN(IF(שיוך_משאב=A121,שורות))))</f>
        <v/>
      </c>
      <c r="D121" s="88" t="str">
        <f>IF($A121="","",INDEX('תוצרים לפרויקטים'!$T$8:$AC$1007,MATCH($C121,'תוצרים לפרויקטים'!$G$8:$G$1007,0),MATCH($B121,'תוצרים לפרויקטים'!$T$7:$AC$7,0)))</f>
        <v/>
      </c>
      <c r="E121" s="88" t="str">
        <f>IF($A121="","",INDEX('תוצרים לפרויקטים'!$T$8:$AC$1007,MATCH($C121,'תוצרים לפרויקטים'!$G$8:$G$1007,0),MATCH($B121,'תוצרים לפרויקטים'!$T$7:$AC$7,0)+1))</f>
        <v/>
      </c>
      <c r="F121" s="88" t="str">
        <f>IF($D121="","",IFERROR(IF(INDEX('ניהול משאבים'!$D$8:$D$300,MATCH($D121,'ניהול משאבים'!$C$8:$C$300,0))="","",INDEX('ניהול משאבים'!$D$8:$D$300,MATCH($D121,'ניהול משאבים'!$C$8:$C$300,0))),""))</f>
        <v/>
      </c>
      <c r="G121" s="88" t="str">
        <f>IF($D121="","",IFERROR(IF(INDEX('ניהול משאבים'!$E$8:$E$300,MATCH($D121,'ניהול משאבים'!$C$8:$C$300,0))="","",INDEX('ניהול משאבים'!$E$8:$E$300,MATCH($D121,'ניהול משאבים'!$C$8:$C$300,0))),""))</f>
        <v/>
      </c>
      <c r="H121" s="88" t="str">
        <f>IF($C121="","",INDEX('תוצרים לפרויקטים'!$H:$H,MATCH($C121,'תוצרים לפרויקטים'!$G:$G,0)))</f>
        <v/>
      </c>
      <c r="I121" s="88" t="str">
        <f>IF($C121="","",INDEX('תוצרים לפרויקטים'!$E:$E,MATCH($C121,'תוצרים לפרויקטים'!$G:$G,0)))</f>
        <v/>
      </c>
      <c r="J121" s="88" t="str">
        <f>IF($A121="","",IF(INDEX('תוצרים לפרויקטים'!$R$8:$R$1007,MATCH($C121,'תוצרים לפרויקטים'!$G$8:$G$1007,0))="","ללא סטטוס",INDEX('תוצרים לפרויקטים'!$R$8:$R$1007,MATCH($C121,'תוצרים לפרויקטים'!$G$8:$G$1007,0))))</f>
        <v/>
      </c>
      <c r="K121" s="141" t="str">
        <f>IF($A121="","",IF(INDEX('תוצרים לפרויקטים'!$P$8:$P$1007,MATCH($C121,'תוצרים לפרויקטים'!$G$8:$G$1007,0))="","",INDEX('תוצרים לפרויקטים'!$P$8:$P$1007,MATCH($C121,'תוצרים לפרויקטים'!$G$8:$G$1007,0))))</f>
        <v/>
      </c>
      <c r="L121" s="141" t="str">
        <f>IF($A121="","",IF(INDEX('תוצרים לפרויקטים'!$Q$8:$Q$1007,MATCH($C121,'תוצרים לפרויקטים'!$G$8:$G$1007,0))="","",INDEX('תוצרים לפרויקטים'!$Q$8:$Q$1007,MATCH($C121,'תוצרים לפרויקטים'!$G$8:$G$1007,0))))</f>
        <v/>
      </c>
    </row>
    <row r="122" spans="1:12">
      <c r="A122" s="87" t="str">
        <f>IF($A121="#",1,IF(MAX(שיוך_משאב)&lt;ROWS(A$2:$A122),"",ROWS(A$2:$A122)))</f>
        <v/>
      </c>
      <c r="B122" s="88" t="str">
        <f t="array" ref="B122">IF($A122="","",INDEX('תוצרים לפרויקטים'!$AJ$7:$AN$7,,MIN(IF(שיוך_משאב=$A122,COLUMN($A:$E)))))</f>
        <v/>
      </c>
      <c r="C122" s="88" t="str">
        <f t="array" ref="C122">IF($A122="","",INDEX('תוצרים לפרויקטים'!$G$8:$G$1007,MIN(IF(שיוך_משאב=A122,שורות))))</f>
        <v/>
      </c>
      <c r="D122" s="88" t="str">
        <f>IF($A122="","",INDEX('תוצרים לפרויקטים'!$T$8:$AC$1007,MATCH($C122,'תוצרים לפרויקטים'!$G$8:$G$1007,0),MATCH($B122,'תוצרים לפרויקטים'!$T$7:$AC$7,0)))</f>
        <v/>
      </c>
      <c r="E122" s="88" t="str">
        <f>IF($A122="","",INDEX('תוצרים לפרויקטים'!$T$8:$AC$1007,MATCH($C122,'תוצרים לפרויקטים'!$G$8:$G$1007,0),MATCH($B122,'תוצרים לפרויקטים'!$T$7:$AC$7,0)+1))</f>
        <v/>
      </c>
      <c r="F122" s="88" t="str">
        <f>IF($D122="","",IFERROR(IF(INDEX('ניהול משאבים'!$D$8:$D$300,MATCH($D122,'ניהול משאבים'!$C$8:$C$300,0))="","",INDEX('ניהול משאבים'!$D$8:$D$300,MATCH($D122,'ניהול משאבים'!$C$8:$C$300,0))),""))</f>
        <v/>
      </c>
      <c r="G122" s="88" t="str">
        <f>IF($D122="","",IFERROR(IF(INDEX('ניהול משאבים'!$E$8:$E$300,MATCH($D122,'ניהול משאבים'!$C$8:$C$300,0))="","",INDEX('ניהול משאבים'!$E$8:$E$300,MATCH($D122,'ניהול משאבים'!$C$8:$C$300,0))),""))</f>
        <v/>
      </c>
      <c r="H122" s="88" t="str">
        <f>IF($C122="","",INDEX('תוצרים לפרויקטים'!$H:$H,MATCH($C122,'תוצרים לפרויקטים'!$G:$G,0)))</f>
        <v/>
      </c>
      <c r="I122" s="88" t="str">
        <f>IF($C122="","",INDEX('תוצרים לפרויקטים'!$E:$E,MATCH($C122,'תוצרים לפרויקטים'!$G:$G,0)))</f>
        <v/>
      </c>
      <c r="J122" s="88" t="str">
        <f>IF($A122="","",IF(INDEX('תוצרים לפרויקטים'!$R$8:$R$1007,MATCH($C122,'תוצרים לפרויקטים'!$G$8:$G$1007,0))="","ללא סטטוס",INDEX('תוצרים לפרויקטים'!$R$8:$R$1007,MATCH($C122,'תוצרים לפרויקטים'!$G$8:$G$1007,0))))</f>
        <v/>
      </c>
      <c r="K122" s="141" t="str">
        <f>IF($A122="","",IF(INDEX('תוצרים לפרויקטים'!$P$8:$P$1007,MATCH($C122,'תוצרים לפרויקטים'!$G$8:$G$1007,0))="","",INDEX('תוצרים לפרויקטים'!$P$8:$P$1007,MATCH($C122,'תוצרים לפרויקטים'!$G$8:$G$1007,0))))</f>
        <v/>
      </c>
      <c r="L122" s="141" t="str">
        <f>IF($A122="","",IF(INDEX('תוצרים לפרויקטים'!$Q$8:$Q$1007,MATCH($C122,'תוצרים לפרויקטים'!$G$8:$G$1007,0))="","",INDEX('תוצרים לפרויקטים'!$Q$8:$Q$1007,MATCH($C122,'תוצרים לפרויקטים'!$G$8:$G$1007,0))))</f>
        <v/>
      </c>
    </row>
    <row r="123" spans="1:12">
      <c r="A123" s="87" t="str">
        <f>IF($A122="#",1,IF(MAX(שיוך_משאב)&lt;ROWS(A$2:$A123),"",ROWS(A$2:$A123)))</f>
        <v/>
      </c>
      <c r="B123" s="88" t="str">
        <f t="array" ref="B123">IF($A123="","",INDEX('תוצרים לפרויקטים'!$AJ$7:$AN$7,,MIN(IF(שיוך_משאב=$A123,COLUMN($A:$E)))))</f>
        <v/>
      </c>
      <c r="C123" s="88" t="str">
        <f t="array" ref="C123">IF($A123="","",INDEX('תוצרים לפרויקטים'!$G$8:$G$1007,MIN(IF(שיוך_משאב=A123,שורות))))</f>
        <v/>
      </c>
      <c r="D123" s="88" t="str">
        <f>IF($A123="","",INDEX('תוצרים לפרויקטים'!$T$8:$AC$1007,MATCH($C123,'תוצרים לפרויקטים'!$G$8:$G$1007,0),MATCH($B123,'תוצרים לפרויקטים'!$T$7:$AC$7,0)))</f>
        <v/>
      </c>
      <c r="E123" s="88" t="str">
        <f>IF($A123="","",INDEX('תוצרים לפרויקטים'!$T$8:$AC$1007,MATCH($C123,'תוצרים לפרויקטים'!$G$8:$G$1007,0),MATCH($B123,'תוצרים לפרויקטים'!$T$7:$AC$7,0)+1))</f>
        <v/>
      </c>
      <c r="F123" s="88" t="str">
        <f>IF($D123="","",IFERROR(IF(INDEX('ניהול משאבים'!$D$8:$D$300,MATCH($D123,'ניהול משאבים'!$C$8:$C$300,0))="","",INDEX('ניהול משאבים'!$D$8:$D$300,MATCH($D123,'ניהול משאבים'!$C$8:$C$300,0))),""))</f>
        <v/>
      </c>
      <c r="G123" s="88" t="str">
        <f>IF($D123="","",IFERROR(IF(INDEX('ניהול משאבים'!$E$8:$E$300,MATCH($D123,'ניהול משאבים'!$C$8:$C$300,0))="","",INDEX('ניהול משאבים'!$E$8:$E$300,MATCH($D123,'ניהול משאבים'!$C$8:$C$300,0))),""))</f>
        <v/>
      </c>
      <c r="H123" s="88" t="str">
        <f>IF($C123="","",INDEX('תוצרים לפרויקטים'!$H:$H,MATCH($C123,'תוצרים לפרויקטים'!$G:$G,0)))</f>
        <v/>
      </c>
      <c r="I123" s="88" t="str">
        <f>IF($C123="","",INDEX('תוצרים לפרויקטים'!$E:$E,MATCH($C123,'תוצרים לפרויקטים'!$G:$G,0)))</f>
        <v/>
      </c>
      <c r="J123" s="88" t="str">
        <f>IF($A123="","",IF(INDEX('תוצרים לפרויקטים'!$R$8:$R$1007,MATCH($C123,'תוצרים לפרויקטים'!$G$8:$G$1007,0))="","ללא סטטוס",INDEX('תוצרים לפרויקטים'!$R$8:$R$1007,MATCH($C123,'תוצרים לפרויקטים'!$G$8:$G$1007,0))))</f>
        <v/>
      </c>
      <c r="K123" s="141" t="str">
        <f>IF($A123="","",IF(INDEX('תוצרים לפרויקטים'!$P$8:$P$1007,MATCH($C123,'תוצרים לפרויקטים'!$G$8:$G$1007,0))="","",INDEX('תוצרים לפרויקטים'!$P$8:$P$1007,MATCH($C123,'תוצרים לפרויקטים'!$G$8:$G$1007,0))))</f>
        <v/>
      </c>
      <c r="L123" s="141" t="str">
        <f>IF($A123="","",IF(INDEX('תוצרים לפרויקטים'!$Q$8:$Q$1007,MATCH($C123,'תוצרים לפרויקטים'!$G$8:$G$1007,0))="","",INDEX('תוצרים לפרויקטים'!$Q$8:$Q$1007,MATCH($C123,'תוצרים לפרויקטים'!$G$8:$G$1007,0))))</f>
        <v/>
      </c>
    </row>
    <row r="124" spans="1:12">
      <c r="A124" s="87" t="str">
        <f>IF($A123="#",1,IF(MAX(שיוך_משאב)&lt;ROWS(A$2:$A124),"",ROWS(A$2:$A124)))</f>
        <v/>
      </c>
      <c r="B124" s="88" t="str">
        <f t="array" ref="B124">IF($A124="","",INDEX('תוצרים לפרויקטים'!$AJ$7:$AN$7,,MIN(IF(שיוך_משאב=$A124,COLUMN($A:$E)))))</f>
        <v/>
      </c>
      <c r="C124" s="88" t="str">
        <f t="array" ref="C124">IF($A124="","",INDEX('תוצרים לפרויקטים'!$G$8:$G$1007,MIN(IF(שיוך_משאב=A124,שורות))))</f>
        <v/>
      </c>
      <c r="D124" s="88" t="str">
        <f>IF($A124="","",INDEX('תוצרים לפרויקטים'!$T$8:$AC$1007,MATCH($C124,'תוצרים לפרויקטים'!$G$8:$G$1007,0),MATCH($B124,'תוצרים לפרויקטים'!$T$7:$AC$7,0)))</f>
        <v/>
      </c>
      <c r="E124" s="88" t="str">
        <f>IF($A124="","",INDEX('תוצרים לפרויקטים'!$T$8:$AC$1007,MATCH($C124,'תוצרים לפרויקטים'!$G$8:$G$1007,0),MATCH($B124,'תוצרים לפרויקטים'!$T$7:$AC$7,0)+1))</f>
        <v/>
      </c>
      <c r="F124" s="88" t="str">
        <f>IF($D124="","",IFERROR(IF(INDEX('ניהול משאבים'!$D$8:$D$300,MATCH($D124,'ניהול משאבים'!$C$8:$C$300,0))="","",INDEX('ניהול משאבים'!$D$8:$D$300,MATCH($D124,'ניהול משאבים'!$C$8:$C$300,0))),""))</f>
        <v/>
      </c>
      <c r="G124" s="88" t="str">
        <f>IF($D124="","",IFERROR(IF(INDEX('ניהול משאבים'!$E$8:$E$300,MATCH($D124,'ניהול משאבים'!$C$8:$C$300,0))="","",INDEX('ניהול משאבים'!$E$8:$E$300,MATCH($D124,'ניהול משאבים'!$C$8:$C$300,0))),""))</f>
        <v/>
      </c>
      <c r="H124" s="88" t="str">
        <f>IF($C124="","",INDEX('תוצרים לפרויקטים'!$H:$H,MATCH($C124,'תוצרים לפרויקטים'!$G:$G,0)))</f>
        <v/>
      </c>
      <c r="I124" s="88" t="str">
        <f>IF($C124="","",INDEX('תוצרים לפרויקטים'!$E:$E,MATCH($C124,'תוצרים לפרויקטים'!$G:$G,0)))</f>
        <v/>
      </c>
      <c r="J124" s="88" t="str">
        <f>IF($A124="","",IF(INDEX('תוצרים לפרויקטים'!$R$8:$R$1007,MATCH($C124,'תוצרים לפרויקטים'!$G$8:$G$1007,0))="","ללא סטטוס",INDEX('תוצרים לפרויקטים'!$R$8:$R$1007,MATCH($C124,'תוצרים לפרויקטים'!$G$8:$G$1007,0))))</f>
        <v/>
      </c>
      <c r="K124" s="141" t="str">
        <f>IF($A124="","",IF(INDEX('תוצרים לפרויקטים'!$P$8:$P$1007,MATCH($C124,'תוצרים לפרויקטים'!$G$8:$G$1007,0))="","",INDEX('תוצרים לפרויקטים'!$P$8:$P$1007,MATCH($C124,'תוצרים לפרויקטים'!$G$8:$G$1007,0))))</f>
        <v/>
      </c>
      <c r="L124" s="141" t="str">
        <f>IF($A124="","",IF(INDEX('תוצרים לפרויקטים'!$Q$8:$Q$1007,MATCH($C124,'תוצרים לפרויקטים'!$G$8:$G$1007,0))="","",INDEX('תוצרים לפרויקטים'!$Q$8:$Q$1007,MATCH($C124,'תוצרים לפרויקטים'!$G$8:$G$1007,0))))</f>
        <v/>
      </c>
    </row>
    <row r="125" spans="1:12">
      <c r="A125" s="87" t="str">
        <f>IF($A124="#",1,IF(MAX(שיוך_משאב)&lt;ROWS(A$2:$A125),"",ROWS(A$2:$A125)))</f>
        <v/>
      </c>
      <c r="B125" s="88" t="str">
        <f t="array" ref="B125">IF($A125="","",INDEX('תוצרים לפרויקטים'!$AJ$7:$AN$7,,MIN(IF(שיוך_משאב=$A125,COLUMN($A:$E)))))</f>
        <v/>
      </c>
      <c r="C125" s="88" t="str">
        <f t="array" ref="C125">IF($A125="","",INDEX('תוצרים לפרויקטים'!$G$8:$G$1007,MIN(IF(שיוך_משאב=A125,שורות))))</f>
        <v/>
      </c>
      <c r="D125" s="88" t="str">
        <f>IF($A125="","",INDEX('תוצרים לפרויקטים'!$T$8:$AC$1007,MATCH($C125,'תוצרים לפרויקטים'!$G$8:$G$1007,0),MATCH($B125,'תוצרים לפרויקטים'!$T$7:$AC$7,0)))</f>
        <v/>
      </c>
      <c r="E125" s="88" t="str">
        <f>IF($A125="","",INDEX('תוצרים לפרויקטים'!$T$8:$AC$1007,MATCH($C125,'תוצרים לפרויקטים'!$G$8:$G$1007,0),MATCH($B125,'תוצרים לפרויקטים'!$T$7:$AC$7,0)+1))</f>
        <v/>
      </c>
      <c r="F125" s="88" t="str">
        <f>IF($D125="","",IFERROR(IF(INDEX('ניהול משאבים'!$D$8:$D$300,MATCH($D125,'ניהול משאבים'!$C$8:$C$300,0))="","",INDEX('ניהול משאבים'!$D$8:$D$300,MATCH($D125,'ניהול משאבים'!$C$8:$C$300,0))),""))</f>
        <v/>
      </c>
      <c r="G125" s="88" t="str">
        <f>IF($D125="","",IFERROR(IF(INDEX('ניהול משאבים'!$E$8:$E$300,MATCH($D125,'ניהול משאבים'!$C$8:$C$300,0))="","",INDEX('ניהול משאבים'!$E$8:$E$300,MATCH($D125,'ניהול משאבים'!$C$8:$C$300,0))),""))</f>
        <v/>
      </c>
      <c r="H125" s="88" t="str">
        <f>IF($C125="","",INDEX('תוצרים לפרויקטים'!$H:$H,MATCH($C125,'תוצרים לפרויקטים'!$G:$G,0)))</f>
        <v/>
      </c>
      <c r="I125" s="88" t="str">
        <f>IF($C125="","",INDEX('תוצרים לפרויקטים'!$E:$E,MATCH($C125,'תוצרים לפרויקטים'!$G:$G,0)))</f>
        <v/>
      </c>
      <c r="J125" s="88" t="str">
        <f>IF($A125="","",IF(INDEX('תוצרים לפרויקטים'!$R$8:$R$1007,MATCH($C125,'תוצרים לפרויקטים'!$G$8:$G$1007,0))="","ללא סטטוס",INDEX('תוצרים לפרויקטים'!$R$8:$R$1007,MATCH($C125,'תוצרים לפרויקטים'!$G$8:$G$1007,0))))</f>
        <v/>
      </c>
      <c r="K125" s="141" t="str">
        <f>IF($A125="","",IF(INDEX('תוצרים לפרויקטים'!$P$8:$P$1007,MATCH($C125,'תוצרים לפרויקטים'!$G$8:$G$1007,0))="","",INDEX('תוצרים לפרויקטים'!$P$8:$P$1007,MATCH($C125,'תוצרים לפרויקטים'!$G$8:$G$1007,0))))</f>
        <v/>
      </c>
      <c r="L125" s="141" t="str">
        <f>IF($A125="","",IF(INDEX('תוצרים לפרויקטים'!$Q$8:$Q$1007,MATCH($C125,'תוצרים לפרויקטים'!$G$8:$G$1007,0))="","",INDEX('תוצרים לפרויקטים'!$Q$8:$Q$1007,MATCH($C125,'תוצרים לפרויקטים'!$G$8:$G$1007,0))))</f>
        <v/>
      </c>
    </row>
    <row r="126" spans="1:12">
      <c r="A126" s="87" t="str">
        <f>IF($A125="#",1,IF(MAX(שיוך_משאב)&lt;ROWS(A$2:$A126),"",ROWS(A$2:$A126)))</f>
        <v/>
      </c>
      <c r="B126" s="88" t="str">
        <f t="array" ref="B126">IF($A126="","",INDEX('תוצרים לפרויקטים'!$AJ$7:$AN$7,,MIN(IF(שיוך_משאב=$A126,COLUMN($A:$E)))))</f>
        <v/>
      </c>
      <c r="C126" s="88" t="str">
        <f t="array" ref="C126">IF($A126="","",INDEX('תוצרים לפרויקטים'!$G$8:$G$1007,MIN(IF(שיוך_משאב=A126,שורות))))</f>
        <v/>
      </c>
      <c r="D126" s="88" t="str">
        <f>IF($A126="","",INDEX('תוצרים לפרויקטים'!$T$8:$AC$1007,MATCH($C126,'תוצרים לפרויקטים'!$G$8:$G$1007,0),MATCH($B126,'תוצרים לפרויקטים'!$T$7:$AC$7,0)))</f>
        <v/>
      </c>
      <c r="E126" s="88" t="str">
        <f>IF($A126="","",INDEX('תוצרים לפרויקטים'!$T$8:$AC$1007,MATCH($C126,'תוצרים לפרויקטים'!$G$8:$G$1007,0),MATCH($B126,'תוצרים לפרויקטים'!$T$7:$AC$7,0)+1))</f>
        <v/>
      </c>
      <c r="F126" s="88" t="str">
        <f>IF($D126="","",IFERROR(IF(INDEX('ניהול משאבים'!$D$8:$D$300,MATCH($D126,'ניהול משאבים'!$C$8:$C$300,0))="","",INDEX('ניהול משאבים'!$D$8:$D$300,MATCH($D126,'ניהול משאבים'!$C$8:$C$300,0))),""))</f>
        <v/>
      </c>
      <c r="G126" s="88" t="str">
        <f>IF($D126="","",IFERROR(IF(INDEX('ניהול משאבים'!$E$8:$E$300,MATCH($D126,'ניהול משאבים'!$C$8:$C$300,0))="","",INDEX('ניהול משאבים'!$E$8:$E$300,MATCH($D126,'ניהול משאבים'!$C$8:$C$300,0))),""))</f>
        <v/>
      </c>
      <c r="H126" s="88" t="str">
        <f>IF($C126="","",INDEX('תוצרים לפרויקטים'!$H:$H,MATCH($C126,'תוצרים לפרויקטים'!$G:$G,0)))</f>
        <v/>
      </c>
      <c r="I126" s="88" t="str">
        <f>IF($C126="","",INDEX('תוצרים לפרויקטים'!$E:$E,MATCH($C126,'תוצרים לפרויקטים'!$G:$G,0)))</f>
        <v/>
      </c>
      <c r="J126" s="88" t="str">
        <f>IF($A126="","",IF(INDEX('תוצרים לפרויקטים'!$R$8:$R$1007,MATCH($C126,'תוצרים לפרויקטים'!$G$8:$G$1007,0))="","ללא סטטוס",INDEX('תוצרים לפרויקטים'!$R$8:$R$1007,MATCH($C126,'תוצרים לפרויקטים'!$G$8:$G$1007,0))))</f>
        <v/>
      </c>
      <c r="K126" s="141" t="str">
        <f>IF($A126="","",IF(INDEX('תוצרים לפרויקטים'!$P$8:$P$1007,MATCH($C126,'תוצרים לפרויקטים'!$G$8:$G$1007,0))="","",INDEX('תוצרים לפרויקטים'!$P$8:$P$1007,MATCH($C126,'תוצרים לפרויקטים'!$G$8:$G$1007,0))))</f>
        <v/>
      </c>
      <c r="L126" s="141" t="str">
        <f>IF($A126="","",IF(INDEX('תוצרים לפרויקטים'!$Q$8:$Q$1007,MATCH($C126,'תוצרים לפרויקטים'!$G$8:$G$1007,0))="","",INDEX('תוצרים לפרויקטים'!$Q$8:$Q$1007,MATCH($C126,'תוצרים לפרויקטים'!$G$8:$G$1007,0))))</f>
        <v/>
      </c>
    </row>
    <row r="127" spans="1:12">
      <c r="A127" s="87" t="str">
        <f>IF($A126="#",1,IF(MAX(שיוך_משאב)&lt;ROWS(A$2:$A127),"",ROWS(A$2:$A127)))</f>
        <v/>
      </c>
      <c r="B127" s="88" t="str">
        <f t="array" ref="B127">IF($A127="","",INDEX('תוצרים לפרויקטים'!$AJ$7:$AN$7,,MIN(IF(שיוך_משאב=$A127,COLUMN($A:$E)))))</f>
        <v/>
      </c>
      <c r="C127" s="88" t="str">
        <f t="array" ref="C127">IF($A127="","",INDEX('תוצרים לפרויקטים'!$G$8:$G$1007,MIN(IF(שיוך_משאב=A127,שורות))))</f>
        <v/>
      </c>
      <c r="D127" s="88" t="str">
        <f>IF($A127="","",INDEX('תוצרים לפרויקטים'!$T$8:$AC$1007,MATCH($C127,'תוצרים לפרויקטים'!$G$8:$G$1007,0),MATCH($B127,'תוצרים לפרויקטים'!$T$7:$AC$7,0)))</f>
        <v/>
      </c>
      <c r="E127" s="88" t="str">
        <f>IF($A127="","",INDEX('תוצרים לפרויקטים'!$T$8:$AC$1007,MATCH($C127,'תוצרים לפרויקטים'!$G$8:$G$1007,0),MATCH($B127,'תוצרים לפרויקטים'!$T$7:$AC$7,0)+1))</f>
        <v/>
      </c>
      <c r="F127" s="88" t="str">
        <f>IF($D127="","",IFERROR(IF(INDEX('ניהול משאבים'!$D$8:$D$300,MATCH($D127,'ניהול משאבים'!$C$8:$C$300,0))="","",INDEX('ניהול משאבים'!$D$8:$D$300,MATCH($D127,'ניהול משאבים'!$C$8:$C$300,0))),""))</f>
        <v/>
      </c>
      <c r="G127" s="88" t="str">
        <f>IF($D127="","",IFERROR(IF(INDEX('ניהול משאבים'!$E$8:$E$300,MATCH($D127,'ניהול משאבים'!$C$8:$C$300,0))="","",INDEX('ניהול משאבים'!$E$8:$E$300,MATCH($D127,'ניהול משאבים'!$C$8:$C$300,0))),""))</f>
        <v/>
      </c>
      <c r="H127" s="88" t="str">
        <f>IF($C127="","",INDEX('תוצרים לפרויקטים'!$H:$H,MATCH($C127,'תוצרים לפרויקטים'!$G:$G,0)))</f>
        <v/>
      </c>
      <c r="I127" s="88" t="str">
        <f>IF($C127="","",INDEX('תוצרים לפרויקטים'!$E:$E,MATCH($C127,'תוצרים לפרויקטים'!$G:$G,0)))</f>
        <v/>
      </c>
      <c r="J127" s="88" t="str">
        <f>IF($A127="","",IF(INDEX('תוצרים לפרויקטים'!$R$8:$R$1007,MATCH($C127,'תוצרים לפרויקטים'!$G$8:$G$1007,0))="","ללא סטטוס",INDEX('תוצרים לפרויקטים'!$R$8:$R$1007,MATCH($C127,'תוצרים לפרויקטים'!$G$8:$G$1007,0))))</f>
        <v/>
      </c>
      <c r="K127" s="141" t="str">
        <f>IF($A127="","",IF(INDEX('תוצרים לפרויקטים'!$P$8:$P$1007,MATCH($C127,'תוצרים לפרויקטים'!$G$8:$G$1007,0))="","",INDEX('תוצרים לפרויקטים'!$P$8:$P$1007,MATCH($C127,'תוצרים לפרויקטים'!$G$8:$G$1007,0))))</f>
        <v/>
      </c>
      <c r="L127" s="141" t="str">
        <f>IF($A127="","",IF(INDEX('תוצרים לפרויקטים'!$Q$8:$Q$1007,MATCH($C127,'תוצרים לפרויקטים'!$G$8:$G$1007,0))="","",INDEX('תוצרים לפרויקטים'!$Q$8:$Q$1007,MATCH($C127,'תוצרים לפרויקטים'!$G$8:$G$1007,0))))</f>
        <v/>
      </c>
    </row>
    <row r="128" spans="1:12">
      <c r="A128" s="87" t="str">
        <f>IF($A127="#",1,IF(MAX(שיוך_משאב)&lt;ROWS(A$2:$A128),"",ROWS(A$2:$A128)))</f>
        <v/>
      </c>
      <c r="B128" s="88" t="str">
        <f t="array" ref="B128">IF($A128="","",INDEX('תוצרים לפרויקטים'!$AJ$7:$AN$7,,MIN(IF(שיוך_משאב=$A128,COLUMN($A:$E)))))</f>
        <v/>
      </c>
      <c r="C128" s="88" t="str">
        <f t="array" ref="C128">IF($A128="","",INDEX('תוצרים לפרויקטים'!$G$8:$G$1007,MIN(IF(שיוך_משאב=A128,שורות))))</f>
        <v/>
      </c>
      <c r="D128" s="88" t="str">
        <f>IF($A128="","",INDEX('תוצרים לפרויקטים'!$T$8:$AC$1007,MATCH($C128,'תוצרים לפרויקטים'!$G$8:$G$1007,0),MATCH($B128,'תוצרים לפרויקטים'!$T$7:$AC$7,0)))</f>
        <v/>
      </c>
      <c r="E128" s="88" t="str">
        <f>IF($A128="","",INDEX('תוצרים לפרויקטים'!$T$8:$AC$1007,MATCH($C128,'תוצרים לפרויקטים'!$G$8:$G$1007,0),MATCH($B128,'תוצרים לפרויקטים'!$T$7:$AC$7,0)+1))</f>
        <v/>
      </c>
      <c r="F128" s="88" t="str">
        <f>IF($D128="","",IFERROR(IF(INDEX('ניהול משאבים'!$D$8:$D$300,MATCH($D128,'ניהול משאבים'!$C$8:$C$300,0))="","",INDEX('ניהול משאבים'!$D$8:$D$300,MATCH($D128,'ניהול משאבים'!$C$8:$C$300,0))),""))</f>
        <v/>
      </c>
      <c r="G128" s="88" t="str">
        <f>IF($D128="","",IFERROR(IF(INDEX('ניהול משאבים'!$E$8:$E$300,MATCH($D128,'ניהול משאבים'!$C$8:$C$300,0))="","",INDEX('ניהול משאבים'!$E$8:$E$300,MATCH($D128,'ניהול משאבים'!$C$8:$C$300,0))),""))</f>
        <v/>
      </c>
      <c r="H128" s="88" t="str">
        <f>IF($C128="","",INDEX('תוצרים לפרויקטים'!$H:$H,MATCH($C128,'תוצרים לפרויקטים'!$G:$G,0)))</f>
        <v/>
      </c>
      <c r="I128" s="88" t="str">
        <f>IF($C128="","",INDEX('תוצרים לפרויקטים'!$E:$E,MATCH($C128,'תוצרים לפרויקטים'!$G:$G,0)))</f>
        <v/>
      </c>
      <c r="J128" s="88" t="str">
        <f>IF($A128="","",IF(INDEX('תוצרים לפרויקטים'!$R$8:$R$1007,MATCH($C128,'תוצרים לפרויקטים'!$G$8:$G$1007,0))="","ללא סטטוס",INDEX('תוצרים לפרויקטים'!$R$8:$R$1007,MATCH($C128,'תוצרים לפרויקטים'!$G$8:$G$1007,0))))</f>
        <v/>
      </c>
      <c r="K128" s="141" t="str">
        <f>IF($A128="","",IF(INDEX('תוצרים לפרויקטים'!$P$8:$P$1007,MATCH($C128,'תוצרים לפרויקטים'!$G$8:$G$1007,0))="","",INDEX('תוצרים לפרויקטים'!$P$8:$P$1007,MATCH($C128,'תוצרים לפרויקטים'!$G$8:$G$1007,0))))</f>
        <v/>
      </c>
      <c r="L128" s="141" t="str">
        <f>IF($A128="","",IF(INDEX('תוצרים לפרויקטים'!$Q$8:$Q$1007,MATCH($C128,'תוצרים לפרויקטים'!$G$8:$G$1007,0))="","",INDEX('תוצרים לפרויקטים'!$Q$8:$Q$1007,MATCH($C128,'תוצרים לפרויקטים'!$G$8:$G$1007,0))))</f>
        <v/>
      </c>
    </row>
    <row r="129" spans="1:12">
      <c r="A129" s="87" t="str">
        <f>IF($A128="#",1,IF(MAX(שיוך_משאב)&lt;ROWS(A$2:$A129),"",ROWS(A$2:$A129)))</f>
        <v/>
      </c>
      <c r="B129" s="88" t="str">
        <f t="array" ref="B129">IF($A129="","",INDEX('תוצרים לפרויקטים'!$AJ$7:$AN$7,,MIN(IF(שיוך_משאב=$A129,COLUMN($A:$E)))))</f>
        <v/>
      </c>
      <c r="C129" s="88" t="str">
        <f t="array" ref="C129">IF($A129="","",INDEX('תוצרים לפרויקטים'!$G$8:$G$1007,MIN(IF(שיוך_משאב=A129,שורות))))</f>
        <v/>
      </c>
      <c r="D129" s="88" t="str">
        <f>IF($A129="","",INDEX('תוצרים לפרויקטים'!$T$8:$AC$1007,MATCH($C129,'תוצרים לפרויקטים'!$G$8:$G$1007,0),MATCH($B129,'תוצרים לפרויקטים'!$T$7:$AC$7,0)))</f>
        <v/>
      </c>
      <c r="E129" s="88" t="str">
        <f>IF($A129="","",INDEX('תוצרים לפרויקטים'!$T$8:$AC$1007,MATCH($C129,'תוצרים לפרויקטים'!$G$8:$G$1007,0),MATCH($B129,'תוצרים לפרויקטים'!$T$7:$AC$7,0)+1))</f>
        <v/>
      </c>
      <c r="F129" s="88" t="str">
        <f>IF($D129="","",IFERROR(IF(INDEX('ניהול משאבים'!$D$8:$D$300,MATCH($D129,'ניהול משאבים'!$C$8:$C$300,0))="","",INDEX('ניהול משאבים'!$D$8:$D$300,MATCH($D129,'ניהול משאבים'!$C$8:$C$300,0))),""))</f>
        <v/>
      </c>
      <c r="G129" s="88" t="str">
        <f>IF($D129="","",IFERROR(IF(INDEX('ניהול משאבים'!$E$8:$E$300,MATCH($D129,'ניהול משאבים'!$C$8:$C$300,0))="","",INDEX('ניהול משאבים'!$E$8:$E$300,MATCH($D129,'ניהול משאבים'!$C$8:$C$300,0))),""))</f>
        <v/>
      </c>
      <c r="H129" s="88" t="str">
        <f>IF($C129="","",INDEX('תוצרים לפרויקטים'!$H:$H,MATCH($C129,'תוצרים לפרויקטים'!$G:$G,0)))</f>
        <v/>
      </c>
      <c r="I129" s="88" t="str">
        <f>IF($C129="","",INDEX('תוצרים לפרויקטים'!$E:$E,MATCH($C129,'תוצרים לפרויקטים'!$G:$G,0)))</f>
        <v/>
      </c>
      <c r="J129" s="88" t="str">
        <f>IF($A129="","",IF(INDEX('תוצרים לפרויקטים'!$R$8:$R$1007,MATCH($C129,'תוצרים לפרויקטים'!$G$8:$G$1007,0))="","ללא סטטוס",INDEX('תוצרים לפרויקטים'!$R$8:$R$1007,MATCH($C129,'תוצרים לפרויקטים'!$G$8:$G$1007,0))))</f>
        <v/>
      </c>
      <c r="K129" s="141" t="str">
        <f>IF($A129="","",IF(INDEX('תוצרים לפרויקטים'!$P$8:$P$1007,MATCH($C129,'תוצרים לפרויקטים'!$G$8:$G$1007,0))="","",INDEX('תוצרים לפרויקטים'!$P$8:$P$1007,MATCH($C129,'תוצרים לפרויקטים'!$G$8:$G$1007,0))))</f>
        <v/>
      </c>
      <c r="L129" s="141" t="str">
        <f>IF($A129="","",IF(INDEX('תוצרים לפרויקטים'!$Q$8:$Q$1007,MATCH($C129,'תוצרים לפרויקטים'!$G$8:$G$1007,0))="","",INDEX('תוצרים לפרויקטים'!$Q$8:$Q$1007,MATCH($C129,'תוצרים לפרויקטים'!$G$8:$G$1007,0))))</f>
        <v/>
      </c>
    </row>
    <row r="130" spans="1:12">
      <c r="A130" s="87" t="str">
        <f>IF($A129="#",1,IF(MAX(שיוך_משאב)&lt;ROWS(A$2:$A130),"",ROWS(A$2:$A130)))</f>
        <v/>
      </c>
      <c r="B130" s="88" t="str">
        <f t="array" ref="B130">IF($A130="","",INDEX('תוצרים לפרויקטים'!$AJ$7:$AN$7,,MIN(IF(שיוך_משאב=$A130,COLUMN($A:$E)))))</f>
        <v/>
      </c>
      <c r="C130" s="88" t="str">
        <f t="array" ref="C130">IF($A130="","",INDEX('תוצרים לפרויקטים'!$G$8:$G$1007,MIN(IF(שיוך_משאב=A130,שורות))))</f>
        <v/>
      </c>
      <c r="D130" s="88" t="str">
        <f>IF($A130="","",INDEX('תוצרים לפרויקטים'!$T$8:$AC$1007,MATCH($C130,'תוצרים לפרויקטים'!$G$8:$G$1007,0),MATCH($B130,'תוצרים לפרויקטים'!$T$7:$AC$7,0)))</f>
        <v/>
      </c>
      <c r="E130" s="88" t="str">
        <f>IF($A130="","",INDEX('תוצרים לפרויקטים'!$T$8:$AC$1007,MATCH($C130,'תוצרים לפרויקטים'!$G$8:$G$1007,0),MATCH($B130,'תוצרים לפרויקטים'!$T$7:$AC$7,0)+1))</f>
        <v/>
      </c>
      <c r="F130" s="88" t="str">
        <f>IF($D130="","",IFERROR(IF(INDEX('ניהול משאבים'!$D$8:$D$300,MATCH($D130,'ניהול משאבים'!$C$8:$C$300,0))="","",INDEX('ניהול משאבים'!$D$8:$D$300,MATCH($D130,'ניהול משאבים'!$C$8:$C$300,0))),""))</f>
        <v/>
      </c>
      <c r="G130" s="88" t="str">
        <f>IF($D130="","",IFERROR(IF(INDEX('ניהול משאבים'!$E$8:$E$300,MATCH($D130,'ניהול משאבים'!$C$8:$C$300,0))="","",INDEX('ניהול משאבים'!$E$8:$E$300,MATCH($D130,'ניהול משאבים'!$C$8:$C$300,0))),""))</f>
        <v/>
      </c>
      <c r="H130" s="88" t="str">
        <f>IF($C130="","",INDEX('תוצרים לפרויקטים'!$H:$H,MATCH($C130,'תוצרים לפרויקטים'!$G:$G,0)))</f>
        <v/>
      </c>
      <c r="I130" s="88" t="str">
        <f>IF($C130="","",INDEX('תוצרים לפרויקטים'!$E:$E,MATCH($C130,'תוצרים לפרויקטים'!$G:$G,0)))</f>
        <v/>
      </c>
      <c r="J130" s="88" t="str">
        <f>IF($A130="","",IF(INDEX('תוצרים לפרויקטים'!$R$8:$R$1007,MATCH($C130,'תוצרים לפרויקטים'!$G$8:$G$1007,0))="","ללא סטטוס",INDEX('תוצרים לפרויקטים'!$R$8:$R$1007,MATCH($C130,'תוצרים לפרויקטים'!$G$8:$G$1007,0))))</f>
        <v/>
      </c>
      <c r="K130" s="141" t="str">
        <f>IF($A130="","",IF(INDEX('תוצרים לפרויקטים'!$P$8:$P$1007,MATCH($C130,'תוצרים לפרויקטים'!$G$8:$G$1007,0))="","",INDEX('תוצרים לפרויקטים'!$P$8:$P$1007,MATCH($C130,'תוצרים לפרויקטים'!$G$8:$G$1007,0))))</f>
        <v/>
      </c>
      <c r="L130" s="141" t="str">
        <f>IF($A130="","",IF(INDEX('תוצרים לפרויקטים'!$Q$8:$Q$1007,MATCH($C130,'תוצרים לפרויקטים'!$G$8:$G$1007,0))="","",INDEX('תוצרים לפרויקטים'!$Q$8:$Q$1007,MATCH($C130,'תוצרים לפרויקטים'!$G$8:$G$1007,0))))</f>
        <v/>
      </c>
    </row>
    <row r="131" spans="1:12">
      <c r="A131" s="87" t="str">
        <f>IF($A130="#",1,IF(MAX(שיוך_משאב)&lt;ROWS(A$2:$A131),"",ROWS(A$2:$A131)))</f>
        <v/>
      </c>
      <c r="B131" s="88" t="str">
        <f t="array" ref="B131">IF($A131="","",INDEX('תוצרים לפרויקטים'!$AJ$7:$AN$7,,MIN(IF(שיוך_משאב=$A131,COLUMN($A:$E)))))</f>
        <v/>
      </c>
      <c r="C131" s="88" t="str">
        <f t="array" ref="C131">IF($A131="","",INDEX('תוצרים לפרויקטים'!$G$8:$G$1007,MIN(IF(שיוך_משאב=A131,שורות))))</f>
        <v/>
      </c>
      <c r="D131" s="88" t="str">
        <f>IF($A131="","",INDEX('תוצרים לפרויקטים'!$T$8:$AC$1007,MATCH($C131,'תוצרים לפרויקטים'!$G$8:$G$1007,0),MATCH($B131,'תוצרים לפרויקטים'!$T$7:$AC$7,0)))</f>
        <v/>
      </c>
      <c r="E131" s="88" t="str">
        <f>IF($A131="","",INDEX('תוצרים לפרויקטים'!$T$8:$AC$1007,MATCH($C131,'תוצרים לפרויקטים'!$G$8:$G$1007,0),MATCH($B131,'תוצרים לפרויקטים'!$T$7:$AC$7,0)+1))</f>
        <v/>
      </c>
      <c r="F131" s="88" t="str">
        <f>IF($D131="","",IFERROR(IF(INDEX('ניהול משאבים'!$D$8:$D$300,MATCH($D131,'ניהול משאבים'!$C$8:$C$300,0))="","",INDEX('ניהול משאבים'!$D$8:$D$300,MATCH($D131,'ניהול משאבים'!$C$8:$C$300,0))),""))</f>
        <v/>
      </c>
      <c r="G131" s="88" t="str">
        <f>IF($D131="","",IFERROR(IF(INDEX('ניהול משאבים'!$E$8:$E$300,MATCH($D131,'ניהול משאבים'!$C$8:$C$300,0))="","",INDEX('ניהול משאבים'!$E$8:$E$300,MATCH($D131,'ניהול משאבים'!$C$8:$C$300,0))),""))</f>
        <v/>
      </c>
      <c r="H131" s="88" t="str">
        <f>IF($C131="","",INDEX('תוצרים לפרויקטים'!$H:$H,MATCH($C131,'תוצרים לפרויקטים'!$G:$G,0)))</f>
        <v/>
      </c>
      <c r="I131" s="88" t="str">
        <f>IF($C131="","",INDEX('תוצרים לפרויקטים'!$E:$E,MATCH($C131,'תוצרים לפרויקטים'!$G:$G,0)))</f>
        <v/>
      </c>
      <c r="J131" s="88" t="str">
        <f>IF($A131="","",IF(INDEX('תוצרים לפרויקטים'!$R$8:$R$1007,MATCH($C131,'תוצרים לפרויקטים'!$G$8:$G$1007,0))="","ללא סטטוס",INDEX('תוצרים לפרויקטים'!$R$8:$R$1007,MATCH($C131,'תוצרים לפרויקטים'!$G$8:$G$1007,0))))</f>
        <v/>
      </c>
      <c r="K131" s="141" t="str">
        <f>IF($A131="","",IF(INDEX('תוצרים לפרויקטים'!$P$8:$P$1007,MATCH($C131,'תוצרים לפרויקטים'!$G$8:$G$1007,0))="","",INDEX('תוצרים לפרויקטים'!$P$8:$P$1007,MATCH($C131,'תוצרים לפרויקטים'!$G$8:$G$1007,0))))</f>
        <v/>
      </c>
      <c r="L131" s="141" t="str">
        <f>IF($A131="","",IF(INDEX('תוצרים לפרויקטים'!$Q$8:$Q$1007,MATCH($C131,'תוצרים לפרויקטים'!$G$8:$G$1007,0))="","",INDEX('תוצרים לפרויקטים'!$Q$8:$Q$1007,MATCH($C131,'תוצרים לפרויקטים'!$G$8:$G$1007,0))))</f>
        <v/>
      </c>
    </row>
    <row r="132" spans="1:12">
      <c r="A132" s="87" t="str">
        <f>IF($A131="#",1,IF(MAX(שיוך_משאב)&lt;ROWS(A$2:$A132),"",ROWS(A$2:$A132)))</f>
        <v/>
      </c>
      <c r="B132" s="88" t="str">
        <f t="array" ref="B132">IF($A132="","",INDEX('תוצרים לפרויקטים'!$AJ$7:$AN$7,,MIN(IF(שיוך_משאב=$A132,COLUMN($A:$E)))))</f>
        <v/>
      </c>
      <c r="C132" s="88" t="str">
        <f t="array" ref="C132">IF($A132="","",INDEX('תוצרים לפרויקטים'!$G$8:$G$1007,MIN(IF(שיוך_משאב=A132,שורות))))</f>
        <v/>
      </c>
      <c r="D132" s="88" t="str">
        <f>IF($A132="","",INDEX('תוצרים לפרויקטים'!$T$8:$AC$1007,MATCH($C132,'תוצרים לפרויקטים'!$G$8:$G$1007,0),MATCH($B132,'תוצרים לפרויקטים'!$T$7:$AC$7,0)))</f>
        <v/>
      </c>
      <c r="E132" s="88" t="str">
        <f>IF($A132="","",INDEX('תוצרים לפרויקטים'!$T$8:$AC$1007,MATCH($C132,'תוצרים לפרויקטים'!$G$8:$G$1007,0),MATCH($B132,'תוצרים לפרויקטים'!$T$7:$AC$7,0)+1))</f>
        <v/>
      </c>
      <c r="F132" s="88" t="str">
        <f>IF($D132="","",IFERROR(IF(INDEX('ניהול משאבים'!$D$8:$D$300,MATCH($D132,'ניהול משאבים'!$C$8:$C$300,0))="","",INDEX('ניהול משאבים'!$D$8:$D$300,MATCH($D132,'ניהול משאבים'!$C$8:$C$300,0))),""))</f>
        <v/>
      </c>
      <c r="G132" s="88" t="str">
        <f>IF($D132="","",IFERROR(IF(INDEX('ניהול משאבים'!$E$8:$E$300,MATCH($D132,'ניהול משאבים'!$C$8:$C$300,0))="","",INDEX('ניהול משאבים'!$E$8:$E$300,MATCH($D132,'ניהול משאבים'!$C$8:$C$300,0))),""))</f>
        <v/>
      </c>
      <c r="H132" s="88" t="str">
        <f>IF($C132="","",INDEX('תוצרים לפרויקטים'!$H:$H,MATCH($C132,'תוצרים לפרויקטים'!$G:$G,0)))</f>
        <v/>
      </c>
      <c r="I132" s="88" t="str">
        <f>IF($C132="","",INDEX('תוצרים לפרויקטים'!$E:$E,MATCH($C132,'תוצרים לפרויקטים'!$G:$G,0)))</f>
        <v/>
      </c>
      <c r="J132" s="88" t="str">
        <f>IF($A132="","",IF(INDEX('תוצרים לפרויקטים'!$R$8:$R$1007,MATCH($C132,'תוצרים לפרויקטים'!$G$8:$G$1007,0))="","ללא סטטוס",INDEX('תוצרים לפרויקטים'!$R$8:$R$1007,MATCH($C132,'תוצרים לפרויקטים'!$G$8:$G$1007,0))))</f>
        <v/>
      </c>
      <c r="K132" s="141" t="str">
        <f>IF($A132="","",IF(INDEX('תוצרים לפרויקטים'!$P$8:$P$1007,MATCH($C132,'תוצרים לפרויקטים'!$G$8:$G$1007,0))="","",INDEX('תוצרים לפרויקטים'!$P$8:$P$1007,MATCH($C132,'תוצרים לפרויקטים'!$G$8:$G$1007,0))))</f>
        <v/>
      </c>
      <c r="L132" s="141" t="str">
        <f>IF($A132="","",IF(INDEX('תוצרים לפרויקטים'!$Q$8:$Q$1007,MATCH($C132,'תוצרים לפרויקטים'!$G$8:$G$1007,0))="","",INDEX('תוצרים לפרויקטים'!$Q$8:$Q$1007,MATCH($C132,'תוצרים לפרויקטים'!$G$8:$G$1007,0))))</f>
        <v/>
      </c>
    </row>
    <row r="133" spans="1:12">
      <c r="A133" s="87" t="str">
        <f>IF($A132="#",1,IF(MAX(שיוך_משאב)&lt;ROWS(A$2:$A133),"",ROWS(A$2:$A133)))</f>
        <v/>
      </c>
      <c r="B133" s="88" t="str">
        <f t="array" ref="B133">IF($A133="","",INDEX('תוצרים לפרויקטים'!$AJ$7:$AN$7,,MIN(IF(שיוך_משאב=$A133,COLUMN($A:$E)))))</f>
        <v/>
      </c>
      <c r="C133" s="88" t="str">
        <f t="array" ref="C133">IF($A133="","",INDEX('תוצרים לפרויקטים'!$G$8:$G$1007,MIN(IF(שיוך_משאב=A133,שורות))))</f>
        <v/>
      </c>
      <c r="D133" s="88" t="str">
        <f>IF($A133="","",INDEX('תוצרים לפרויקטים'!$T$8:$AC$1007,MATCH($C133,'תוצרים לפרויקטים'!$G$8:$G$1007,0),MATCH($B133,'תוצרים לפרויקטים'!$T$7:$AC$7,0)))</f>
        <v/>
      </c>
      <c r="E133" s="88" t="str">
        <f>IF($A133="","",INDEX('תוצרים לפרויקטים'!$T$8:$AC$1007,MATCH($C133,'תוצרים לפרויקטים'!$G$8:$G$1007,0),MATCH($B133,'תוצרים לפרויקטים'!$T$7:$AC$7,0)+1))</f>
        <v/>
      </c>
      <c r="F133" s="88" t="str">
        <f>IF($D133="","",IFERROR(IF(INDEX('ניהול משאבים'!$D$8:$D$300,MATCH($D133,'ניהול משאבים'!$C$8:$C$300,0))="","",INDEX('ניהול משאבים'!$D$8:$D$300,MATCH($D133,'ניהול משאבים'!$C$8:$C$300,0))),""))</f>
        <v/>
      </c>
      <c r="G133" s="88" t="str">
        <f>IF($D133="","",IFERROR(IF(INDEX('ניהול משאבים'!$E$8:$E$300,MATCH($D133,'ניהול משאבים'!$C$8:$C$300,0))="","",INDEX('ניהול משאבים'!$E$8:$E$300,MATCH($D133,'ניהול משאבים'!$C$8:$C$300,0))),""))</f>
        <v/>
      </c>
      <c r="H133" s="88" t="str">
        <f>IF($C133="","",INDEX('תוצרים לפרויקטים'!$H:$H,MATCH($C133,'תוצרים לפרויקטים'!$G:$G,0)))</f>
        <v/>
      </c>
      <c r="I133" s="88" t="str">
        <f>IF($C133="","",INDEX('תוצרים לפרויקטים'!$E:$E,MATCH($C133,'תוצרים לפרויקטים'!$G:$G,0)))</f>
        <v/>
      </c>
      <c r="J133" s="88" t="str">
        <f>IF($A133="","",IF(INDEX('תוצרים לפרויקטים'!$R$8:$R$1007,MATCH($C133,'תוצרים לפרויקטים'!$G$8:$G$1007,0))="","ללא סטטוס",INDEX('תוצרים לפרויקטים'!$R$8:$R$1007,MATCH($C133,'תוצרים לפרויקטים'!$G$8:$G$1007,0))))</f>
        <v/>
      </c>
      <c r="K133" s="141" t="str">
        <f>IF($A133="","",IF(INDEX('תוצרים לפרויקטים'!$P$8:$P$1007,MATCH($C133,'תוצרים לפרויקטים'!$G$8:$G$1007,0))="","",INDEX('תוצרים לפרויקטים'!$P$8:$P$1007,MATCH($C133,'תוצרים לפרויקטים'!$G$8:$G$1007,0))))</f>
        <v/>
      </c>
      <c r="L133" s="141" t="str">
        <f>IF($A133="","",IF(INDEX('תוצרים לפרויקטים'!$Q$8:$Q$1007,MATCH($C133,'תוצרים לפרויקטים'!$G$8:$G$1007,0))="","",INDEX('תוצרים לפרויקטים'!$Q$8:$Q$1007,MATCH($C133,'תוצרים לפרויקטים'!$G$8:$G$1007,0))))</f>
        <v/>
      </c>
    </row>
    <row r="134" spans="1:12">
      <c r="A134" s="87" t="str">
        <f>IF($A133="#",1,IF(MAX(שיוך_משאב)&lt;ROWS(A$2:$A134),"",ROWS(A$2:$A134)))</f>
        <v/>
      </c>
      <c r="B134" s="88" t="str">
        <f t="array" ref="B134">IF($A134="","",INDEX('תוצרים לפרויקטים'!$AJ$7:$AN$7,,MIN(IF(שיוך_משאב=$A134,COLUMN($A:$E)))))</f>
        <v/>
      </c>
      <c r="C134" s="88" t="str">
        <f t="array" ref="C134">IF($A134="","",INDEX('תוצרים לפרויקטים'!$G$8:$G$1007,MIN(IF(שיוך_משאב=A134,שורות))))</f>
        <v/>
      </c>
      <c r="D134" s="88" t="str">
        <f>IF($A134="","",INDEX('תוצרים לפרויקטים'!$T$8:$AC$1007,MATCH($C134,'תוצרים לפרויקטים'!$G$8:$G$1007,0),MATCH($B134,'תוצרים לפרויקטים'!$T$7:$AC$7,0)))</f>
        <v/>
      </c>
      <c r="E134" s="88" t="str">
        <f>IF($A134="","",INDEX('תוצרים לפרויקטים'!$T$8:$AC$1007,MATCH($C134,'תוצרים לפרויקטים'!$G$8:$G$1007,0),MATCH($B134,'תוצרים לפרויקטים'!$T$7:$AC$7,0)+1))</f>
        <v/>
      </c>
      <c r="F134" s="88" t="str">
        <f>IF($D134="","",IFERROR(IF(INDEX('ניהול משאבים'!$D$8:$D$300,MATCH($D134,'ניהול משאבים'!$C$8:$C$300,0))="","",INDEX('ניהול משאבים'!$D$8:$D$300,MATCH($D134,'ניהול משאבים'!$C$8:$C$300,0))),""))</f>
        <v/>
      </c>
      <c r="G134" s="88" t="str">
        <f>IF($D134="","",IFERROR(IF(INDEX('ניהול משאבים'!$E$8:$E$300,MATCH($D134,'ניהול משאבים'!$C$8:$C$300,0))="","",INDEX('ניהול משאבים'!$E$8:$E$300,MATCH($D134,'ניהול משאבים'!$C$8:$C$300,0))),""))</f>
        <v/>
      </c>
      <c r="H134" s="88" t="str">
        <f>IF($C134="","",INDEX('תוצרים לפרויקטים'!$H:$H,MATCH($C134,'תוצרים לפרויקטים'!$G:$G,0)))</f>
        <v/>
      </c>
      <c r="I134" s="88" t="str">
        <f>IF($C134="","",INDEX('תוצרים לפרויקטים'!$E:$E,MATCH($C134,'תוצרים לפרויקטים'!$G:$G,0)))</f>
        <v/>
      </c>
      <c r="J134" s="88" t="str">
        <f>IF($A134="","",IF(INDEX('תוצרים לפרויקטים'!$R$8:$R$1007,MATCH($C134,'תוצרים לפרויקטים'!$G$8:$G$1007,0))="","ללא סטטוס",INDEX('תוצרים לפרויקטים'!$R$8:$R$1007,MATCH($C134,'תוצרים לפרויקטים'!$G$8:$G$1007,0))))</f>
        <v/>
      </c>
      <c r="K134" s="141" t="str">
        <f>IF($A134="","",IF(INDEX('תוצרים לפרויקטים'!$P$8:$P$1007,MATCH($C134,'תוצרים לפרויקטים'!$G$8:$G$1007,0))="","",INDEX('תוצרים לפרויקטים'!$P$8:$P$1007,MATCH($C134,'תוצרים לפרויקטים'!$G$8:$G$1007,0))))</f>
        <v/>
      </c>
      <c r="L134" s="141" t="str">
        <f>IF($A134="","",IF(INDEX('תוצרים לפרויקטים'!$Q$8:$Q$1007,MATCH($C134,'תוצרים לפרויקטים'!$G$8:$G$1007,0))="","",INDEX('תוצרים לפרויקטים'!$Q$8:$Q$1007,MATCH($C134,'תוצרים לפרויקטים'!$G$8:$G$1007,0))))</f>
        <v/>
      </c>
    </row>
    <row r="135" spans="1:12">
      <c r="A135" s="87" t="str">
        <f>IF($A134="#",1,IF(MAX(שיוך_משאב)&lt;ROWS(A$2:$A135),"",ROWS(A$2:$A135)))</f>
        <v/>
      </c>
      <c r="B135" s="88" t="str">
        <f t="array" ref="B135">IF($A135="","",INDEX('תוצרים לפרויקטים'!$AJ$7:$AN$7,,MIN(IF(שיוך_משאב=$A135,COLUMN($A:$E)))))</f>
        <v/>
      </c>
      <c r="C135" s="88" t="str">
        <f t="array" ref="C135">IF($A135="","",INDEX('תוצרים לפרויקטים'!$G$8:$G$1007,MIN(IF(שיוך_משאב=A135,שורות))))</f>
        <v/>
      </c>
      <c r="D135" s="88" t="str">
        <f>IF($A135="","",INDEX('תוצרים לפרויקטים'!$T$8:$AC$1007,MATCH($C135,'תוצרים לפרויקטים'!$G$8:$G$1007,0),MATCH($B135,'תוצרים לפרויקטים'!$T$7:$AC$7,0)))</f>
        <v/>
      </c>
      <c r="E135" s="88" t="str">
        <f>IF($A135="","",INDEX('תוצרים לפרויקטים'!$T$8:$AC$1007,MATCH($C135,'תוצרים לפרויקטים'!$G$8:$G$1007,0),MATCH($B135,'תוצרים לפרויקטים'!$T$7:$AC$7,0)+1))</f>
        <v/>
      </c>
      <c r="F135" s="88" t="str">
        <f>IF($D135="","",IFERROR(IF(INDEX('ניהול משאבים'!$D$8:$D$300,MATCH($D135,'ניהול משאבים'!$C$8:$C$300,0))="","",INDEX('ניהול משאבים'!$D$8:$D$300,MATCH($D135,'ניהול משאבים'!$C$8:$C$300,0))),""))</f>
        <v/>
      </c>
      <c r="G135" s="88" t="str">
        <f>IF($D135="","",IFERROR(IF(INDEX('ניהול משאבים'!$E$8:$E$300,MATCH($D135,'ניהול משאבים'!$C$8:$C$300,0))="","",INDEX('ניהול משאבים'!$E$8:$E$300,MATCH($D135,'ניהול משאבים'!$C$8:$C$300,0))),""))</f>
        <v/>
      </c>
      <c r="H135" s="88" t="str">
        <f>IF($C135="","",INDEX('תוצרים לפרויקטים'!$H:$H,MATCH($C135,'תוצרים לפרויקטים'!$G:$G,0)))</f>
        <v/>
      </c>
      <c r="I135" s="88" t="str">
        <f>IF($C135="","",INDEX('תוצרים לפרויקטים'!$E:$E,MATCH($C135,'תוצרים לפרויקטים'!$G:$G,0)))</f>
        <v/>
      </c>
      <c r="J135" s="88" t="str">
        <f>IF($A135="","",IF(INDEX('תוצרים לפרויקטים'!$R$8:$R$1007,MATCH($C135,'תוצרים לפרויקטים'!$G$8:$G$1007,0))="","ללא סטטוס",INDEX('תוצרים לפרויקטים'!$R$8:$R$1007,MATCH($C135,'תוצרים לפרויקטים'!$G$8:$G$1007,0))))</f>
        <v/>
      </c>
      <c r="K135" s="141" t="str">
        <f>IF($A135="","",IF(INDEX('תוצרים לפרויקטים'!$P$8:$P$1007,MATCH($C135,'תוצרים לפרויקטים'!$G$8:$G$1007,0))="","",INDEX('תוצרים לפרויקטים'!$P$8:$P$1007,MATCH($C135,'תוצרים לפרויקטים'!$G$8:$G$1007,0))))</f>
        <v/>
      </c>
      <c r="L135" s="141" t="str">
        <f>IF($A135="","",IF(INDEX('תוצרים לפרויקטים'!$Q$8:$Q$1007,MATCH($C135,'תוצרים לפרויקטים'!$G$8:$G$1007,0))="","",INDEX('תוצרים לפרויקטים'!$Q$8:$Q$1007,MATCH($C135,'תוצרים לפרויקטים'!$G$8:$G$1007,0))))</f>
        <v/>
      </c>
    </row>
    <row r="136" spans="1:12">
      <c r="A136" s="87" t="str">
        <f>IF($A135="#",1,IF(MAX(שיוך_משאב)&lt;ROWS(A$2:$A136),"",ROWS(A$2:$A136)))</f>
        <v/>
      </c>
      <c r="B136" s="88" t="str">
        <f t="array" ref="B136">IF($A136="","",INDEX('תוצרים לפרויקטים'!$AJ$7:$AN$7,,MIN(IF(שיוך_משאב=$A136,COLUMN($A:$E)))))</f>
        <v/>
      </c>
      <c r="C136" s="88" t="str">
        <f t="array" ref="C136">IF($A136="","",INDEX('תוצרים לפרויקטים'!$G$8:$G$1007,MIN(IF(שיוך_משאב=A136,שורות))))</f>
        <v/>
      </c>
      <c r="D136" s="88" t="str">
        <f>IF($A136="","",INDEX('תוצרים לפרויקטים'!$T$8:$AC$1007,MATCH($C136,'תוצרים לפרויקטים'!$G$8:$G$1007,0),MATCH($B136,'תוצרים לפרויקטים'!$T$7:$AC$7,0)))</f>
        <v/>
      </c>
      <c r="E136" s="88" t="str">
        <f>IF($A136="","",INDEX('תוצרים לפרויקטים'!$T$8:$AC$1007,MATCH($C136,'תוצרים לפרויקטים'!$G$8:$G$1007,0),MATCH($B136,'תוצרים לפרויקטים'!$T$7:$AC$7,0)+1))</f>
        <v/>
      </c>
      <c r="F136" s="88" t="str">
        <f>IF($D136="","",IFERROR(IF(INDEX('ניהול משאבים'!$D$8:$D$300,MATCH($D136,'ניהול משאבים'!$C$8:$C$300,0))="","",INDEX('ניהול משאבים'!$D$8:$D$300,MATCH($D136,'ניהול משאבים'!$C$8:$C$300,0))),""))</f>
        <v/>
      </c>
      <c r="G136" s="88" t="str">
        <f>IF($D136="","",IFERROR(IF(INDEX('ניהול משאבים'!$E$8:$E$300,MATCH($D136,'ניהול משאבים'!$C$8:$C$300,0))="","",INDEX('ניהול משאבים'!$E$8:$E$300,MATCH($D136,'ניהול משאבים'!$C$8:$C$300,0))),""))</f>
        <v/>
      </c>
      <c r="H136" s="88" t="str">
        <f>IF($C136="","",INDEX('תוצרים לפרויקטים'!$H:$H,MATCH($C136,'תוצרים לפרויקטים'!$G:$G,0)))</f>
        <v/>
      </c>
      <c r="I136" s="88" t="str">
        <f>IF($C136="","",INDEX('תוצרים לפרויקטים'!$E:$E,MATCH($C136,'תוצרים לפרויקטים'!$G:$G,0)))</f>
        <v/>
      </c>
      <c r="J136" s="88" t="str">
        <f>IF($A136="","",IF(INDEX('תוצרים לפרויקטים'!$R$8:$R$1007,MATCH($C136,'תוצרים לפרויקטים'!$G$8:$G$1007,0))="","ללא סטטוס",INDEX('תוצרים לפרויקטים'!$R$8:$R$1007,MATCH($C136,'תוצרים לפרויקטים'!$G$8:$G$1007,0))))</f>
        <v/>
      </c>
      <c r="K136" s="141" t="str">
        <f>IF($A136="","",IF(INDEX('תוצרים לפרויקטים'!$P$8:$P$1007,MATCH($C136,'תוצרים לפרויקטים'!$G$8:$G$1007,0))="","",INDEX('תוצרים לפרויקטים'!$P$8:$P$1007,MATCH($C136,'תוצרים לפרויקטים'!$G$8:$G$1007,0))))</f>
        <v/>
      </c>
      <c r="L136" s="141" t="str">
        <f>IF($A136="","",IF(INDEX('תוצרים לפרויקטים'!$Q$8:$Q$1007,MATCH($C136,'תוצרים לפרויקטים'!$G$8:$G$1007,0))="","",INDEX('תוצרים לפרויקטים'!$Q$8:$Q$1007,MATCH($C136,'תוצרים לפרויקטים'!$G$8:$G$1007,0))))</f>
        <v/>
      </c>
    </row>
    <row r="137" spans="1:12">
      <c r="A137" s="87" t="str">
        <f>IF($A136="#",1,IF(MAX(שיוך_משאב)&lt;ROWS(A$2:$A137),"",ROWS(A$2:$A137)))</f>
        <v/>
      </c>
      <c r="B137" s="88" t="str">
        <f t="array" ref="B137">IF($A137="","",INDEX('תוצרים לפרויקטים'!$AJ$7:$AN$7,,MIN(IF(שיוך_משאב=$A137,COLUMN($A:$E)))))</f>
        <v/>
      </c>
      <c r="C137" s="88" t="str">
        <f t="array" ref="C137">IF($A137="","",INDEX('תוצרים לפרויקטים'!$G$8:$G$1007,MIN(IF(שיוך_משאב=A137,שורות))))</f>
        <v/>
      </c>
      <c r="D137" s="88" t="str">
        <f>IF($A137="","",INDEX('תוצרים לפרויקטים'!$T$8:$AC$1007,MATCH($C137,'תוצרים לפרויקטים'!$G$8:$G$1007,0),MATCH($B137,'תוצרים לפרויקטים'!$T$7:$AC$7,0)))</f>
        <v/>
      </c>
      <c r="E137" s="88" t="str">
        <f>IF($A137="","",INDEX('תוצרים לפרויקטים'!$T$8:$AC$1007,MATCH($C137,'תוצרים לפרויקטים'!$G$8:$G$1007,0),MATCH($B137,'תוצרים לפרויקטים'!$T$7:$AC$7,0)+1))</f>
        <v/>
      </c>
      <c r="F137" s="88" t="str">
        <f>IF($D137="","",IFERROR(IF(INDEX('ניהול משאבים'!$D$8:$D$300,MATCH($D137,'ניהול משאבים'!$C$8:$C$300,0))="","",INDEX('ניהול משאבים'!$D$8:$D$300,MATCH($D137,'ניהול משאבים'!$C$8:$C$300,0))),""))</f>
        <v/>
      </c>
      <c r="G137" s="88" t="str">
        <f>IF($D137="","",IFERROR(IF(INDEX('ניהול משאבים'!$E$8:$E$300,MATCH($D137,'ניהול משאבים'!$C$8:$C$300,0))="","",INDEX('ניהול משאבים'!$E$8:$E$300,MATCH($D137,'ניהול משאבים'!$C$8:$C$300,0))),""))</f>
        <v/>
      </c>
      <c r="H137" s="88" t="str">
        <f>IF($C137="","",INDEX('תוצרים לפרויקטים'!$H:$H,MATCH($C137,'תוצרים לפרויקטים'!$G:$G,0)))</f>
        <v/>
      </c>
      <c r="I137" s="88" t="str">
        <f>IF($C137="","",INDEX('תוצרים לפרויקטים'!$E:$E,MATCH($C137,'תוצרים לפרויקטים'!$G:$G,0)))</f>
        <v/>
      </c>
      <c r="J137" s="88" t="str">
        <f>IF($A137="","",IF(INDEX('תוצרים לפרויקטים'!$R$8:$R$1007,MATCH($C137,'תוצרים לפרויקטים'!$G$8:$G$1007,0))="","ללא סטטוס",INDEX('תוצרים לפרויקטים'!$R$8:$R$1007,MATCH($C137,'תוצרים לפרויקטים'!$G$8:$G$1007,0))))</f>
        <v/>
      </c>
      <c r="K137" s="141" t="str">
        <f>IF($A137="","",IF(INDEX('תוצרים לפרויקטים'!$P$8:$P$1007,MATCH($C137,'תוצרים לפרויקטים'!$G$8:$G$1007,0))="","",INDEX('תוצרים לפרויקטים'!$P$8:$P$1007,MATCH($C137,'תוצרים לפרויקטים'!$G$8:$G$1007,0))))</f>
        <v/>
      </c>
      <c r="L137" s="141" t="str">
        <f>IF($A137="","",IF(INDEX('תוצרים לפרויקטים'!$Q$8:$Q$1007,MATCH($C137,'תוצרים לפרויקטים'!$G$8:$G$1007,0))="","",INDEX('תוצרים לפרויקטים'!$Q$8:$Q$1007,MATCH($C137,'תוצרים לפרויקטים'!$G$8:$G$1007,0))))</f>
        <v/>
      </c>
    </row>
    <row r="138" spans="1:12">
      <c r="A138" s="87" t="str">
        <f>IF($A137="#",1,IF(MAX(שיוך_משאב)&lt;ROWS(A$2:$A138),"",ROWS(A$2:$A138)))</f>
        <v/>
      </c>
      <c r="B138" s="88" t="str">
        <f t="array" ref="B138">IF($A138="","",INDEX('תוצרים לפרויקטים'!$AJ$7:$AN$7,,MIN(IF(שיוך_משאב=$A138,COLUMN($A:$E)))))</f>
        <v/>
      </c>
      <c r="C138" s="88" t="str">
        <f t="array" ref="C138">IF($A138="","",INDEX('תוצרים לפרויקטים'!$G$8:$G$1007,MIN(IF(שיוך_משאב=A138,שורות))))</f>
        <v/>
      </c>
      <c r="D138" s="88" t="str">
        <f>IF($A138="","",INDEX('תוצרים לפרויקטים'!$T$8:$AC$1007,MATCH($C138,'תוצרים לפרויקטים'!$G$8:$G$1007,0),MATCH($B138,'תוצרים לפרויקטים'!$T$7:$AC$7,0)))</f>
        <v/>
      </c>
      <c r="E138" s="88" t="str">
        <f>IF($A138="","",INDEX('תוצרים לפרויקטים'!$T$8:$AC$1007,MATCH($C138,'תוצרים לפרויקטים'!$G$8:$G$1007,0),MATCH($B138,'תוצרים לפרויקטים'!$T$7:$AC$7,0)+1))</f>
        <v/>
      </c>
      <c r="F138" s="88" t="str">
        <f>IF($D138="","",IFERROR(IF(INDEX('ניהול משאבים'!$D$8:$D$300,MATCH($D138,'ניהול משאבים'!$C$8:$C$300,0))="","",INDEX('ניהול משאבים'!$D$8:$D$300,MATCH($D138,'ניהול משאבים'!$C$8:$C$300,0))),""))</f>
        <v/>
      </c>
      <c r="G138" s="88" t="str">
        <f>IF($D138="","",IFERROR(IF(INDEX('ניהול משאבים'!$E$8:$E$300,MATCH($D138,'ניהול משאבים'!$C$8:$C$300,0))="","",INDEX('ניהול משאבים'!$E$8:$E$300,MATCH($D138,'ניהול משאבים'!$C$8:$C$300,0))),""))</f>
        <v/>
      </c>
      <c r="H138" s="88" t="str">
        <f>IF($C138="","",INDEX('תוצרים לפרויקטים'!$H:$H,MATCH($C138,'תוצרים לפרויקטים'!$G:$G,0)))</f>
        <v/>
      </c>
      <c r="I138" s="88" t="str">
        <f>IF($C138="","",INDEX('תוצרים לפרויקטים'!$E:$E,MATCH($C138,'תוצרים לפרויקטים'!$G:$G,0)))</f>
        <v/>
      </c>
      <c r="J138" s="88" t="str">
        <f>IF($A138="","",IF(INDEX('תוצרים לפרויקטים'!$R$8:$R$1007,MATCH($C138,'תוצרים לפרויקטים'!$G$8:$G$1007,0))="","ללא סטטוס",INDEX('תוצרים לפרויקטים'!$R$8:$R$1007,MATCH($C138,'תוצרים לפרויקטים'!$G$8:$G$1007,0))))</f>
        <v/>
      </c>
      <c r="K138" s="141" t="str">
        <f>IF($A138="","",IF(INDEX('תוצרים לפרויקטים'!$P$8:$P$1007,MATCH($C138,'תוצרים לפרויקטים'!$G$8:$G$1007,0))="","",INDEX('תוצרים לפרויקטים'!$P$8:$P$1007,MATCH($C138,'תוצרים לפרויקטים'!$G$8:$G$1007,0))))</f>
        <v/>
      </c>
      <c r="L138" s="141" t="str">
        <f>IF($A138="","",IF(INDEX('תוצרים לפרויקטים'!$Q$8:$Q$1007,MATCH($C138,'תוצרים לפרויקטים'!$G$8:$G$1007,0))="","",INDEX('תוצרים לפרויקטים'!$Q$8:$Q$1007,MATCH($C138,'תוצרים לפרויקטים'!$G$8:$G$1007,0))))</f>
        <v/>
      </c>
    </row>
    <row r="139" spans="1:12">
      <c r="A139" s="87" t="str">
        <f>IF($A138="#",1,IF(MAX(שיוך_משאב)&lt;ROWS(A$2:$A139),"",ROWS(A$2:$A139)))</f>
        <v/>
      </c>
      <c r="B139" s="88" t="str">
        <f t="array" ref="B139">IF($A139="","",INDEX('תוצרים לפרויקטים'!$AJ$7:$AN$7,,MIN(IF(שיוך_משאב=$A139,COLUMN($A:$E)))))</f>
        <v/>
      </c>
      <c r="C139" s="88" t="str">
        <f t="array" ref="C139">IF($A139="","",INDEX('תוצרים לפרויקטים'!$G$8:$G$1007,MIN(IF(שיוך_משאב=A139,שורות))))</f>
        <v/>
      </c>
      <c r="D139" s="88" t="str">
        <f>IF($A139="","",INDEX('תוצרים לפרויקטים'!$T$8:$AC$1007,MATCH($C139,'תוצרים לפרויקטים'!$G$8:$G$1007,0),MATCH($B139,'תוצרים לפרויקטים'!$T$7:$AC$7,0)))</f>
        <v/>
      </c>
      <c r="E139" s="88" t="str">
        <f>IF($A139="","",INDEX('תוצרים לפרויקטים'!$T$8:$AC$1007,MATCH($C139,'תוצרים לפרויקטים'!$G$8:$G$1007,0),MATCH($B139,'תוצרים לפרויקטים'!$T$7:$AC$7,0)+1))</f>
        <v/>
      </c>
      <c r="F139" s="88" t="str">
        <f>IF($D139="","",IFERROR(IF(INDEX('ניהול משאבים'!$D$8:$D$300,MATCH($D139,'ניהול משאבים'!$C$8:$C$300,0))="","",INDEX('ניהול משאבים'!$D$8:$D$300,MATCH($D139,'ניהול משאבים'!$C$8:$C$300,0))),""))</f>
        <v/>
      </c>
      <c r="G139" s="88" t="str">
        <f>IF($D139="","",IFERROR(IF(INDEX('ניהול משאבים'!$E$8:$E$300,MATCH($D139,'ניהול משאבים'!$C$8:$C$300,0))="","",INDEX('ניהול משאבים'!$E$8:$E$300,MATCH($D139,'ניהול משאבים'!$C$8:$C$300,0))),""))</f>
        <v/>
      </c>
      <c r="H139" s="88" t="str">
        <f>IF($C139="","",INDEX('תוצרים לפרויקטים'!$H:$H,MATCH($C139,'תוצרים לפרויקטים'!$G:$G,0)))</f>
        <v/>
      </c>
      <c r="I139" s="88" t="str">
        <f>IF($C139="","",INDEX('תוצרים לפרויקטים'!$E:$E,MATCH($C139,'תוצרים לפרויקטים'!$G:$G,0)))</f>
        <v/>
      </c>
      <c r="J139" s="88" t="str">
        <f>IF($A139="","",IF(INDEX('תוצרים לפרויקטים'!$R$8:$R$1007,MATCH($C139,'תוצרים לפרויקטים'!$G$8:$G$1007,0))="","ללא סטטוס",INDEX('תוצרים לפרויקטים'!$R$8:$R$1007,MATCH($C139,'תוצרים לפרויקטים'!$G$8:$G$1007,0))))</f>
        <v/>
      </c>
      <c r="K139" s="141" t="str">
        <f>IF($A139="","",IF(INDEX('תוצרים לפרויקטים'!$P$8:$P$1007,MATCH($C139,'תוצרים לפרויקטים'!$G$8:$G$1007,0))="","",INDEX('תוצרים לפרויקטים'!$P$8:$P$1007,MATCH($C139,'תוצרים לפרויקטים'!$G$8:$G$1007,0))))</f>
        <v/>
      </c>
      <c r="L139" s="141" t="str">
        <f>IF($A139="","",IF(INDEX('תוצרים לפרויקטים'!$Q$8:$Q$1007,MATCH($C139,'תוצרים לפרויקטים'!$G$8:$G$1007,0))="","",INDEX('תוצרים לפרויקטים'!$Q$8:$Q$1007,MATCH($C139,'תוצרים לפרויקטים'!$G$8:$G$1007,0))))</f>
        <v/>
      </c>
    </row>
    <row r="140" spans="1:12">
      <c r="A140" s="87" t="str">
        <f>IF($A139="#",1,IF(MAX(שיוך_משאב)&lt;ROWS(A$2:$A140),"",ROWS(A$2:$A140)))</f>
        <v/>
      </c>
      <c r="B140" s="88" t="str">
        <f t="array" ref="B140">IF($A140="","",INDEX('תוצרים לפרויקטים'!$AJ$7:$AN$7,,MIN(IF(שיוך_משאב=$A140,COLUMN($A:$E)))))</f>
        <v/>
      </c>
      <c r="C140" s="88" t="str">
        <f t="array" ref="C140">IF($A140="","",INDEX('תוצרים לפרויקטים'!$G$8:$G$1007,MIN(IF(שיוך_משאב=A140,שורות))))</f>
        <v/>
      </c>
      <c r="D140" s="88" t="str">
        <f>IF($A140="","",INDEX('תוצרים לפרויקטים'!$T$8:$AC$1007,MATCH($C140,'תוצרים לפרויקטים'!$G$8:$G$1007,0),MATCH($B140,'תוצרים לפרויקטים'!$T$7:$AC$7,0)))</f>
        <v/>
      </c>
      <c r="E140" s="88" t="str">
        <f>IF($A140="","",INDEX('תוצרים לפרויקטים'!$T$8:$AC$1007,MATCH($C140,'תוצרים לפרויקטים'!$G$8:$G$1007,0),MATCH($B140,'תוצרים לפרויקטים'!$T$7:$AC$7,0)+1))</f>
        <v/>
      </c>
      <c r="F140" s="88" t="str">
        <f>IF($D140="","",IFERROR(IF(INDEX('ניהול משאבים'!$D$8:$D$300,MATCH($D140,'ניהול משאבים'!$C$8:$C$300,0))="","",INDEX('ניהול משאבים'!$D$8:$D$300,MATCH($D140,'ניהול משאבים'!$C$8:$C$300,0))),""))</f>
        <v/>
      </c>
      <c r="G140" s="88" t="str">
        <f>IF($D140="","",IFERROR(IF(INDEX('ניהול משאבים'!$E$8:$E$300,MATCH($D140,'ניהול משאבים'!$C$8:$C$300,0))="","",INDEX('ניהול משאבים'!$E$8:$E$300,MATCH($D140,'ניהול משאבים'!$C$8:$C$300,0))),""))</f>
        <v/>
      </c>
      <c r="H140" s="88" t="str">
        <f>IF($C140="","",INDEX('תוצרים לפרויקטים'!$H:$H,MATCH($C140,'תוצרים לפרויקטים'!$G:$G,0)))</f>
        <v/>
      </c>
      <c r="I140" s="88" t="str">
        <f>IF($C140="","",INDEX('תוצרים לפרויקטים'!$E:$E,MATCH($C140,'תוצרים לפרויקטים'!$G:$G,0)))</f>
        <v/>
      </c>
      <c r="J140" s="88" t="str">
        <f>IF($A140="","",IF(INDEX('תוצרים לפרויקטים'!$R$8:$R$1007,MATCH($C140,'תוצרים לפרויקטים'!$G$8:$G$1007,0))="","ללא סטטוס",INDEX('תוצרים לפרויקטים'!$R$8:$R$1007,MATCH($C140,'תוצרים לפרויקטים'!$G$8:$G$1007,0))))</f>
        <v/>
      </c>
      <c r="K140" s="141" t="str">
        <f>IF($A140="","",IF(INDEX('תוצרים לפרויקטים'!$P$8:$P$1007,MATCH($C140,'תוצרים לפרויקטים'!$G$8:$G$1007,0))="","",INDEX('תוצרים לפרויקטים'!$P$8:$P$1007,MATCH($C140,'תוצרים לפרויקטים'!$G$8:$G$1007,0))))</f>
        <v/>
      </c>
      <c r="L140" s="141" t="str">
        <f>IF($A140="","",IF(INDEX('תוצרים לפרויקטים'!$Q$8:$Q$1007,MATCH($C140,'תוצרים לפרויקטים'!$G$8:$G$1007,0))="","",INDEX('תוצרים לפרויקטים'!$Q$8:$Q$1007,MATCH($C140,'תוצרים לפרויקטים'!$G$8:$G$1007,0))))</f>
        <v/>
      </c>
    </row>
    <row r="141" spans="1:12">
      <c r="A141" s="87" t="str">
        <f>IF($A140="#",1,IF(MAX(שיוך_משאב)&lt;ROWS(A$2:$A141),"",ROWS(A$2:$A141)))</f>
        <v/>
      </c>
      <c r="B141" s="88" t="str">
        <f t="array" ref="B141">IF($A141="","",INDEX('תוצרים לפרויקטים'!$AJ$7:$AN$7,,MIN(IF(שיוך_משאב=$A141,COLUMN($A:$E)))))</f>
        <v/>
      </c>
      <c r="C141" s="88" t="str">
        <f t="array" ref="C141">IF($A141="","",INDEX('תוצרים לפרויקטים'!$G$8:$G$1007,MIN(IF(שיוך_משאב=A141,שורות))))</f>
        <v/>
      </c>
      <c r="D141" s="88" t="str">
        <f>IF($A141="","",INDEX('תוצרים לפרויקטים'!$T$8:$AC$1007,MATCH($C141,'תוצרים לפרויקטים'!$G$8:$G$1007,0),MATCH($B141,'תוצרים לפרויקטים'!$T$7:$AC$7,0)))</f>
        <v/>
      </c>
      <c r="E141" s="88" t="str">
        <f>IF($A141="","",INDEX('תוצרים לפרויקטים'!$T$8:$AC$1007,MATCH($C141,'תוצרים לפרויקטים'!$G$8:$G$1007,0),MATCH($B141,'תוצרים לפרויקטים'!$T$7:$AC$7,0)+1))</f>
        <v/>
      </c>
      <c r="F141" s="88" t="str">
        <f>IF($D141="","",IFERROR(IF(INDEX('ניהול משאבים'!$D$8:$D$300,MATCH($D141,'ניהול משאבים'!$C$8:$C$300,0))="","",INDEX('ניהול משאבים'!$D$8:$D$300,MATCH($D141,'ניהול משאבים'!$C$8:$C$300,0))),""))</f>
        <v/>
      </c>
      <c r="G141" s="88" t="str">
        <f>IF($D141="","",IFERROR(IF(INDEX('ניהול משאבים'!$E$8:$E$300,MATCH($D141,'ניהול משאבים'!$C$8:$C$300,0))="","",INDEX('ניהול משאבים'!$E$8:$E$300,MATCH($D141,'ניהול משאבים'!$C$8:$C$300,0))),""))</f>
        <v/>
      </c>
      <c r="H141" s="88" t="str">
        <f>IF($C141="","",INDEX('תוצרים לפרויקטים'!$H:$H,MATCH($C141,'תוצרים לפרויקטים'!$G:$G,0)))</f>
        <v/>
      </c>
      <c r="I141" s="88" t="str">
        <f>IF($C141="","",INDEX('תוצרים לפרויקטים'!$E:$E,MATCH($C141,'תוצרים לפרויקטים'!$G:$G,0)))</f>
        <v/>
      </c>
      <c r="J141" s="88" t="str">
        <f>IF($A141="","",IF(INDEX('תוצרים לפרויקטים'!$R$8:$R$1007,MATCH($C141,'תוצרים לפרויקטים'!$G$8:$G$1007,0))="","ללא סטטוס",INDEX('תוצרים לפרויקטים'!$R$8:$R$1007,MATCH($C141,'תוצרים לפרויקטים'!$G$8:$G$1007,0))))</f>
        <v/>
      </c>
      <c r="K141" s="141" t="str">
        <f>IF($A141="","",IF(INDEX('תוצרים לפרויקטים'!$P$8:$P$1007,MATCH($C141,'תוצרים לפרויקטים'!$G$8:$G$1007,0))="","",INDEX('תוצרים לפרויקטים'!$P$8:$P$1007,MATCH($C141,'תוצרים לפרויקטים'!$G$8:$G$1007,0))))</f>
        <v/>
      </c>
      <c r="L141" s="141" t="str">
        <f>IF($A141="","",IF(INDEX('תוצרים לפרויקטים'!$Q$8:$Q$1007,MATCH($C141,'תוצרים לפרויקטים'!$G$8:$G$1007,0))="","",INDEX('תוצרים לפרויקטים'!$Q$8:$Q$1007,MATCH($C141,'תוצרים לפרויקטים'!$G$8:$G$1007,0))))</f>
        <v/>
      </c>
    </row>
    <row r="142" spans="1:12">
      <c r="A142" s="87" t="str">
        <f>IF($A141="#",1,IF(MAX(שיוך_משאב)&lt;ROWS(A$2:$A142),"",ROWS(A$2:$A142)))</f>
        <v/>
      </c>
      <c r="B142" s="88" t="str">
        <f t="array" ref="B142">IF($A142="","",INDEX('תוצרים לפרויקטים'!$AJ$7:$AN$7,,MIN(IF(שיוך_משאב=$A142,COLUMN($A:$E)))))</f>
        <v/>
      </c>
      <c r="C142" s="88" t="str">
        <f t="array" ref="C142">IF($A142="","",INDEX('תוצרים לפרויקטים'!$G$8:$G$1007,MIN(IF(שיוך_משאב=A142,שורות))))</f>
        <v/>
      </c>
      <c r="D142" s="88" t="str">
        <f>IF($A142="","",INDEX('תוצרים לפרויקטים'!$T$8:$AC$1007,MATCH($C142,'תוצרים לפרויקטים'!$G$8:$G$1007,0),MATCH($B142,'תוצרים לפרויקטים'!$T$7:$AC$7,0)))</f>
        <v/>
      </c>
      <c r="E142" s="88" t="str">
        <f>IF($A142="","",INDEX('תוצרים לפרויקטים'!$T$8:$AC$1007,MATCH($C142,'תוצרים לפרויקטים'!$G$8:$G$1007,0),MATCH($B142,'תוצרים לפרויקטים'!$T$7:$AC$7,0)+1))</f>
        <v/>
      </c>
      <c r="F142" s="88" t="str">
        <f>IF($D142="","",IFERROR(IF(INDEX('ניהול משאבים'!$D$8:$D$300,MATCH($D142,'ניהול משאבים'!$C$8:$C$300,0))="","",INDEX('ניהול משאבים'!$D$8:$D$300,MATCH($D142,'ניהול משאבים'!$C$8:$C$300,0))),""))</f>
        <v/>
      </c>
      <c r="G142" s="88" t="str">
        <f>IF($D142="","",IFERROR(IF(INDEX('ניהול משאבים'!$E$8:$E$300,MATCH($D142,'ניהול משאבים'!$C$8:$C$300,0))="","",INDEX('ניהול משאבים'!$E$8:$E$300,MATCH($D142,'ניהול משאבים'!$C$8:$C$300,0))),""))</f>
        <v/>
      </c>
      <c r="H142" s="88" t="str">
        <f>IF($C142="","",INDEX('תוצרים לפרויקטים'!$H:$H,MATCH($C142,'תוצרים לפרויקטים'!$G:$G,0)))</f>
        <v/>
      </c>
      <c r="I142" s="88" t="str">
        <f>IF($C142="","",INDEX('תוצרים לפרויקטים'!$E:$E,MATCH($C142,'תוצרים לפרויקטים'!$G:$G,0)))</f>
        <v/>
      </c>
      <c r="J142" s="88" t="str">
        <f>IF($A142="","",IF(INDEX('תוצרים לפרויקטים'!$R$8:$R$1007,MATCH($C142,'תוצרים לפרויקטים'!$G$8:$G$1007,0))="","ללא סטטוס",INDEX('תוצרים לפרויקטים'!$R$8:$R$1007,MATCH($C142,'תוצרים לפרויקטים'!$G$8:$G$1007,0))))</f>
        <v/>
      </c>
      <c r="K142" s="141" t="str">
        <f>IF($A142="","",IF(INDEX('תוצרים לפרויקטים'!$P$8:$P$1007,MATCH($C142,'תוצרים לפרויקטים'!$G$8:$G$1007,0))="","",INDEX('תוצרים לפרויקטים'!$P$8:$P$1007,MATCH($C142,'תוצרים לפרויקטים'!$G$8:$G$1007,0))))</f>
        <v/>
      </c>
      <c r="L142" s="141" t="str">
        <f>IF($A142="","",IF(INDEX('תוצרים לפרויקטים'!$Q$8:$Q$1007,MATCH($C142,'תוצרים לפרויקטים'!$G$8:$G$1007,0))="","",INDEX('תוצרים לפרויקטים'!$Q$8:$Q$1007,MATCH($C142,'תוצרים לפרויקטים'!$G$8:$G$1007,0))))</f>
        <v/>
      </c>
    </row>
    <row r="143" spans="1:12">
      <c r="A143" s="87" t="str">
        <f>IF($A142="#",1,IF(MAX(שיוך_משאב)&lt;ROWS(A$2:$A143),"",ROWS(A$2:$A143)))</f>
        <v/>
      </c>
      <c r="B143" s="88" t="str">
        <f t="array" ref="B143">IF($A143="","",INDEX('תוצרים לפרויקטים'!$AJ$7:$AN$7,,MIN(IF(שיוך_משאב=$A143,COLUMN($A:$E)))))</f>
        <v/>
      </c>
      <c r="C143" s="88" t="str">
        <f t="array" ref="C143">IF($A143="","",INDEX('תוצרים לפרויקטים'!$G$8:$G$1007,MIN(IF(שיוך_משאב=A143,שורות))))</f>
        <v/>
      </c>
      <c r="D143" s="88" t="str">
        <f>IF($A143="","",INDEX('תוצרים לפרויקטים'!$T$8:$AC$1007,MATCH($C143,'תוצרים לפרויקטים'!$G$8:$G$1007,0),MATCH($B143,'תוצרים לפרויקטים'!$T$7:$AC$7,0)))</f>
        <v/>
      </c>
      <c r="E143" s="88" t="str">
        <f>IF($A143="","",INDEX('תוצרים לפרויקטים'!$T$8:$AC$1007,MATCH($C143,'תוצרים לפרויקטים'!$G$8:$G$1007,0),MATCH($B143,'תוצרים לפרויקטים'!$T$7:$AC$7,0)+1))</f>
        <v/>
      </c>
      <c r="F143" s="88" t="str">
        <f>IF($D143="","",IFERROR(IF(INDEX('ניהול משאבים'!$D$8:$D$300,MATCH($D143,'ניהול משאבים'!$C$8:$C$300,0))="","",INDEX('ניהול משאבים'!$D$8:$D$300,MATCH($D143,'ניהול משאבים'!$C$8:$C$300,0))),""))</f>
        <v/>
      </c>
      <c r="G143" s="88" t="str">
        <f>IF($D143="","",IFERROR(IF(INDEX('ניהול משאבים'!$E$8:$E$300,MATCH($D143,'ניהול משאבים'!$C$8:$C$300,0))="","",INDEX('ניהול משאבים'!$E$8:$E$300,MATCH($D143,'ניהול משאבים'!$C$8:$C$300,0))),""))</f>
        <v/>
      </c>
      <c r="H143" s="88" t="str">
        <f>IF($C143="","",INDEX('תוצרים לפרויקטים'!$H:$H,MATCH($C143,'תוצרים לפרויקטים'!$G:$G,0)))</f>
        <v/>
      </c>
      <c r="I143" s="88" t="str">
        <f>IF($C143="","",INDEX('תוצרים לפרויקטים'!$E:$E,MATCH($C143,'תוצרים לפרויקטים'!$G:$G,0)))</f>
        <v/>
      </c>
      <c r="J143" s="88" t="str">
        <f>IF($A143="","",IF(INDEX('תוצרים לפרויקטים'!$R$8:$R$1007,MATCH($C143,'תוצרים לפרויקטים'!$G$8:$G$1007,0))="","ללא סטטוס",INDEX('תוצרים לפרויקטים'!$R$8:$R$1007,MATCH($C143,'תוצרים לפרויקטים'!$G$8:$G$1007,0))))</f>
        <v/>
      </c>
      <c r="K143" s="141" t="str">
        <f>IF($A143="","",IF(INDEX('תוצרים לפרויקטים'!$P$8:$P$1007,MATCH($C143,'תוצרים לפרויקטים'!$G$8:$G$1007,0))="","",INDEX('תוצרים לפרויקטים'!$P$8:$P$1007,MATCH($C143,'תוצרים לפרויקטים'!$G$8:$G$1007,0))))</f>
        <v/>
      </c>
      <c r="L143" s="141" t="str">
        <f>IF($A143="","",IF(INDEX('תוצרים לפרויקטים'!$Q$8:$Q$1007,MATCH($C143,'תוצרים לפרויקטים'!$G$8:$G$1007,0))="","",INDEX('תוצרים לפרויקטים'!$Q$8:$Q$1007,MATCH($C143,'תוצרים לפרויקטים'!$G$8:$G$1007,0))))</f>
        <v/>
      </c>
    </row>
    <row r="144" spans="1:12">
      <c r="A144" s="87" t="str">
        <f>IF($A143="#",1,IF(MAX(שיוך_משאב)&lt;ROWS(A$2:$A144),"",ROWS(A$2:$A144)))</f>
        <v/>
      </c>
      <c r="B144" s="88" t="str">
        <f t="array" ref="B144">IF($A144="","",INDEX('תוצרים לפרויקטים'!$AJ$7:$AN$7,,MIN(IF(שיוך_משאב=$A144,COLUMN($A:$E)))))</f>
        <v/>
      </c>
      <c r="C144" s="88" t="str">
        <f t="array" ref="C144">IF($A144="","",INDEX('תוצרים לפרויקטים'!$G$8:$G$1007,MIN(IF(שיוך_משאב=A144,שורות))))</f>
        <v/>
      </c>
      <c r="D144" s="88" t="str">
        <f>IF($A144="","",INDEX('תוצרים לפרויקטים'!$T$8:$AC$1007,MATCH($C144,'תוצרים לפרויקטים'!$G$8:$G$1007,0),MATCH($B144,'תוצרים לפרויקטים'!$T$7:$AC$7,0)))</f>
        <v/>
      </c>
      <c r="E144" s="88" t="str">
        <f>IF($A144="","",INDEX('תוצרים לפרויקטים'!$T$8:$AC$1007,MATCH($C144,'תוצרים לפרויקטים'!$G$8:$G$1007,0),MATCH($B144,'תוצרים לפרויקטים'!$T$7:$AC$7,0)+1))</f>
        <v/>
      </c>
      <c r="F144" s="88" t="str">
        <f>IF($D144="","",IFERROR(IF(INDEX('ניהול משאבים'!$D$8:$D$300,MATCH($D144,'ניהול משאבים'!$C$8:$C$300,0))="","",INDEX('ניהול משאבים'!$D$8:$D$300,MATCH($D144,'ניהול משאבים'!$C$8:$C$300,0))),""))</f>
        <v/>
      </c>
      <c r="G144" s="88" t="str">
        <f>IF($D144="","",IFERROR(IF(INDEX('ניהול משאבים'!$E$8:$E$300,MATCH($D144,'ניהול משאבים'!$C$8:$C$300,0))="","",INDEX('ניהול משאבים'!$E$8:$E$300,MATCH($D144,'ניהול משאבים'!$C$8:$C$300,0))),""))</f>
        <v/>
      </c>
      <c r="H144" s="88" t="str">
        <f>IF($C144="","",INDEX('תוצרים לפרויקטים'!$H:$H,MATCH($C144,'תוצרים לפרויקטים'!$G:$G,0)))</f>
        <v/>
      </c>
      <c r="I144" s="88" t="str">
        <f>IF($C144="","",INDEX('תוצרים לפרויקטים'!$E:$E,MATCH($C144,'תוצרים לפרויקטים'!$G:$G,0)))</f>
        <v/>
      </c>
      <c r="J144" s="88" t="str">
        <f>IF($A144="","",IF(INDEX('תוצרים לפרויקטים'!$R$8:$R$1007,MATCH($C144,'תוצרים לפרויקטים'!$G$8:$G$1007,0))="","ללא סטטוס",INDEX('תוצרים לפרויקטים'!$R$8:$R$1007,MATCH($C144,'תוצרים לפרויקטים'!$G$8:$G$1007,0))))</f>
        <v/>
      </c>
      <c r="K144" s="141" t="str">
        <f>IF($A144="","",IF(INDEX('תוצרים לפרויקטים'!$P$8:$P$1007,MATCH($C144,'תוצרים לפרויקטים'!$G$8:$G$1007,0))="","",INDEX('תוצרים לפרויקטים'!$P$8:$P$1007,MATCH($C144,'תוצרים לפרויקטים'!$G$8:$G$1007,0))))</f>
        <v/>
      </c>
      <c r="L144" s="141" t="str">
        <f>IF($A144="","",IF(INDEX('תוצרים לפרויקטים'!$Q$8:$Q$1007,MATCH($C144,'תוצרים לפרויקטים'!$G$8:$G$1007,0))="","",INDEX('תוצרים לפרויקטים'!$Q$8:$Q$1007,MATCH($C144,'תוצרים לפרויקטים'!$G$8:$G$1007,0))))</f>
        <v/>
      </c>
    </row>
    <row r="145" spans="1:12">
      <c r="A145" s="87" t="str">
        <f>IF($A144="#",1,IF(MAX(שיוך_משאב)&lt;ROWS(A$2:$A145),"",ROWS(A$2:$A145)))</f>
        <v/>
      </c>
      <c r="B145" s="88" t="str">
        <f t="array" ref="B145">IF($A145="","",INDEX('תוצרים לפרויקטים'!$AJ$7:$AN$7,,MIN(IF(שיוך_משאב=$A145,COLUMN($A:$E)))))</f>
        <v/>
      </c>
      <c r="C145" s="88" t="str">
        <f t="array" ref="C145">IF($A145="","",INDEX('תוצרים לפרויקטים'!$G$8:$G$1007,MIN(IF(שיוך_משאב=A145,שורות))))</f>
        <v/>
      </c>
      <c r="D145" s="88" t="str">
        <f>IF($A145="","",INDEX('תוצרים לפרויקטים'!$T$8:$AC$1007,MATCH($C145,'תוצרים לפרויקטים'!$G$8:$G$1007,0),MATCH($B145,'תוצרים לפרויקטים'!$T$7:$AC$7,0)))</f>
        <v/>
      </c>
      <c r="E145" s="88" t="str">
        <f>IF($A145="","",INDEX('תוצרים לפרויקטים'!$T$8:$AC$1007,MATCH($C145,'תוצרים לפרויקטים'!$G$8:$G$1007,0),MATCH($B145,'תוצרים לפרויקטים'!$T$7:$AC$7,0)+1))</f>
        <v/>
      </c>
      <c r="F145" s="88" t="str">
        <f>IF($D145="","",IFERROR(IF(INDEX('ניהול משאבים'!$D$8:$D$300,MATCH($D145,'ניהול משאבים'!$C$8:$C$300,0))="","",INDEX('ניהול משאבים'!$D$8:$D$300,MATCH($D145,'ניהול משאבים'!$C$8:$C$300,0))),""))</f>
        <v/>
      </c>
      <c r="G145" s="88" t="str">
        <f>IF($D145="","",IFERROR(IF(INDEX('ניהול משאבים'!$E$8:$E$300,MATCH($D145,'ניהול משאבים'!$C$8:$C$300,0))="","",INDEX('ניהול משאבים'!$E$8:$E$300,MATCH($D145,'ניהול משאבים'!$C$8:$C$300,0))),""))</f>
        <v/>
      </c>
      <c r="H145" s="88" t="str">
        <f>IF($C145="","",INDEX('תוצרים לפרויקטים'!$H:$H,MATCH($C145,'תוצרים לפרויקטים'!$G:$G,0)))</f>
        <v/>
      </c>
      <c r="I145" s="88" t="str">
        <f>IF($C145="","",INDEX('תוצרים לפרויקטים'!$E:$E,MATCH($C145,'תוצרים לפרויקטים'!$G:$G,0)))</f>
        <v/>
      </c>
      <c r="J145" s="88" t="str">
        <f>IF($A145="","",IF(INDEX('תוצרים לפרויקטים'!$R$8:$R$1007,MATCH($C145,'תוצרים לפרויקטים'!$G$8:$G$1007,0))="","ללא סטטוס",INDEX('תוצרים לפרויקטים'!$R$8:$R$1007,MATCH($C145,'תוצרים לפרויקטים'!$G$8:$G$1007,0))))</f>
        <v/>
      </c>
      <c r="K145" s="141" t="str">
        <f>IF($A145="","",IF(INDEX('תוצרים לפרויקטים'!$P$8:$P$1007,MATCH($C145,'תוצרים לפרויקטים'!$G$8:$G$1007,0))="","",INDEX('תוצרים לפרויקטים'!$P$8:$P$1007,MATCH($C145,'תוצרים לפרויקטים'!$G$8:$G$1007,0))))</f>
        <v/>
      </c>
      <c r="L145" s="141" t="str">
        <f>IF($A145="","",IF(INDEX('תוצרים לפרויקטים'!$Q$8:$Q$1007,MATCH($C145,'תוצרים לפרויקטים'!$G$8:$G$1007,0))="","",INDEX('תוצרים לפרויקטים'!$Q$8:$Q$1007,MATCH($C145,'תוצרים לפרויקטים'!$G$8:$G$1007,0))))</f>
        <v/>
      </c>
    </row>
    <row r="146" spans="1:12">
      <c r="A146" s="87" t="str">
        <f>IF($A145="#",1,IF(MAX(שיוך_משאב)&lt;ROWS(A$2:$A146),"",ROWS(A$2:$A146)))</f>
        <v/>
      </c>
      <c r="B146" s="88" t="str">
        <f t="array" ref="B146">IF($A146="","",INDEX('תוצרים לפרויקטים'!$AJ$7:$AN$7,,MIN(IF(שיוך_משאב=$A146,COLUMN($A:$E)))))</f>
        <v/>
      </c>
      <c r="C146" s="88" t="str">
        <f t="array" ref="C146">IF($A146="","",INDEX('תוצרים לפרויקטים'!$G$8:$G$1007,MIN(IF(שיוך_משאב=A146,שורות))))</f>
        <v/>
      </c>
      <c r="D146" s="88" t="str">
        <f>IF($A146="","",INDEX('תוצרים לפרויקטים'!$T$8:$AC$1007,MATCH($C146,'תוצרים לפרויקטים'!$G$8:$G$1007,0),MATCH($B146,'תוצרים לפרויקטים'!$T$7:$AC$7,0)))</f>
        <v/>
      </c>
      <c r="E146" s="88" t="str">
        <f>IF($A146="","",INDEX('תוצרים לפרויקטים'!$T$8:$AC$1007,MATCH($C146,'תוצרים לפרויקטים'!$G$8:$G$1007,0),MATCH($B146,'תוצרים לפרויקטים'!$T$7:$AC$7,0)+1))</f>
        <v/>
      </c>
      <c r="F146" s="88" t="str">
        <f>IF($D146="","",IFERROR(IF(INDEX('ניהול משאבים'!$D$8:$D$300,MATCH($D146,'ניהול משאבים'!$C$8:$C$300,0))="","",INDEX('ניהול משאבים'!$D$8:$D$300,MATCH($D146,'ניהול משאבים'!$C$8:$C$300,0))),""))</f>
        <v/>
      </c>
      <c r="G146" s="88" t="str">
        <f>IF($D146="","",IFERROR(IF(INDEX('ניהול משאבים'!$E$8:$E$300,MATCH($D146,'ניהול משאבים'!$C$8:$C$300,0))="","",INDEX('ניהול משאבים'!$E$8:$E$300,MATCH($D146,'ניהול משאבים'!$C$8:$C$300,0))),""))</f>
        <v/>
      </c>
      <c r="H146" s="88" t="str">
        <f>IF($C146="","",INDEX('תוצרים לפרויקטים'!$H:$H,MATCH($C146,'תוצרים לפרויקטים'!$G:$G,0)))</f>
        <v/>
      </c>
      <c r="I146" s="88" t="str">
        <f>IF($C146="","",INDEX('תוצרים לפרויקטים'!$E:$E,MATCH($C146,'תוצרים לפרויקטים'!$G:$G,0)))</f>
        <v/>
      </c>
      <c r="J146" s="88" t="str">
        <f>IF($A146="","",IF(INDEX('תוצרים לפרויקטים'!$R$8:$R$1007,MATCH($C146,'תוצרים לפרויקטים'!$G$8:$G$1007,0))="","ללא סטטוס",INDEX('תוצרים לפרויקטים'!$R$8:$R$1007,MATCH($C146,'תוצרים לפרויקטים'!$G$8:$G$1007,0))))</f>
        <v/>
      </c>
      <c r="K146" s="141" t="str">
        <f>IF($A146="","",IF(INDEX('תוצרים לפרויקטים'!$P$8:$P$1007,MATCH($C146,'תוצרים לפרויקטים'!$G$8:$G$1007,0))="","",INDEX('תוצרים לפרויקטים'!$P$8:$P$1007,MATCH($C146,'תוצרים לפרויקטים'!$G$8:$G$1007,0))))</f>
        <v/>
      </c>
      <c r="L146" s="141" t="str">
        <f>IF($A146="","",IF(INDEX('תוצרים לפרויקטים'!$Q$8:$Q$1007,MATCH($C146,'תוצרים לפרויקטים'!$G$8:$G$1007,0))="","",INDEX('תוצרים לפרויקטים'!$Q$8:$Q$1007,MATCH($C146,'תוצרים לפרויקטים'!$G$8:$G$1007,0))))</f>
        <v/>
      </c>
    </row>
    <row r="147" spans="1:12">
      <c r="A147" s="87" t="str">
        <f>IF($A146="#",1,IF(MAX(שיוך_משאב)&lt;ROWS(A$2:$A147),"",ROWS(A$2:$A147)))</f>
        <v/>
      </c>
      <c r="B147" s="88" t="str">
        <f t="array" ref="B147">IF($A147="","",INDEX('תוצרים לפרויקטים'!$AJ$7:$AN$7,,MIN(IF(שיוך_משאב=$A147,COLUMN($A:$E)))))</f>
        <v/>
      </c>
      <c r="C147" s="88" t="str">
        <f t="array" ref="C147">IF($A147="","",INDEX('תוצרים לפרויקטים'!$G$8:$G$1007,MIN(IF(שיוך_משאב=A147,שורות))))</f>
        <v/>
      </c>
      <c r="D147" s="88" t="str">
        <f>IF($A147="","",INDEX('תוצרים לפרויקטים'!$T$8:$AC$1007,MATCH($C147,'תוצרים לפרויקטים'!$G$8:$G$1007,0),MATCH($B147,'תוצרים לפרויקטים'!$T$7:$AC$7,0)))</f>
        <v/>
      </c>
      <c r="E147" s="88" t="str">
        <f>IF($A147="","",INDEX('תוצרים לפרויקטים'!$T$8:$AC$1007,MATCH($C147,'תוצרים לפרויקטים'!$G$8:$G$1007,0),MATCH($B147,'תוצרים לפרויקטים'!$T$7:$AC$7,0)+1))</f>
        <v/>
      </c>
      <c r="F147" s="88" t="str">
        <f>IF($D147="","",IFERROR(IF(INDEX('ניהול משאבים'!$D$8:$D$300,MATCH($D147,'ניהול משאבים'!$C$8:$C$300,0))="","",INDEX('ניהול משאבים'!$D$8:$D$300,MATCH($D147,'ניהול משאבים'!$C$8:$C$300,0))),""))</f>
        <v/>
      </c>
      <c r="G147" s="88" t="str">
        <f>IF($D147="","",IFERROR(IF(INDEX('ניהול משאבים'!$E$8:$E$300,MATCH($D147,'ניהול משאבים'!$C$8:$C$300,0))="","",INDEX('ניהול משאבים'!$E$8:$E$300,MATCH($D147,'ניהול משאבים'!$C$8:$C$300,0))),""))</f>
        <v/>
      </c>
      <c r="H147" s="88" t="str">
        <f>IF($C147="","",INDEX('תוצרים לפרויקטים'!$H:$H,MATCH($C147,'תוצרים לפרויקטים'!$G:$G,0)))</f>
        <v/>
      </c>
      <c r="I147" s="88" t="str">
        <f>IF($C147="","",INDEX('תוצרים לפרויקטים'!$E:$E,MATCH($C147,'תוצרים לפרויקטים'!$G:$G,0)))</f>
        <v/>
      </c>
      <c r="J147" s="88" t="str">
        <f>IF($A147="","",IF(INDEX('תוצרים לפרויקטים'!$R$8:$R$1007,MATCH($C147,'תוצרים לפרויקטים'!$G$8:$G$1007,0))="","ללא סטטוס",INDEX('תוצרים לפרויקטים'!$R$8:$R$1007,MATCH($C147,'תוצרים לפרויקטים'!$G$8:$G$1007,0))))</f>
        <v/>
      </c>
      <c r="K147" s="141" t="str">
        <f>IF($A147="","",IF(INDEX('תוצרים לפרויקטים'!$P$8:$P$1007,MATCH($C147,'תוצרים לפרויקטים'!$G$8:$G$1007,0))="","",INDEX('תוצרים לפרויקטים'!$P$8:$P$1007,MATCH($C147,'תוצרים לפרויקטים'!$G$8:$G$1007,0))))</f>
        <v/>
      </c>
      <c r="L147" s="141" t="str">
        <f>IF($A147="","",IF(INDEX('תוצרים לפרויקטים'!$Q$8:$Q$1007,MATCH($C147,'תוצרים לפרויקטים'!$G$8:$G$1007,0))="","",INDEX('תוצרים לפרויקטים'!$Q$8:$Q$1007,MATCH($C147,'תוצרים לפרויקטים'!$G$8:$G$1007,0))))</f>
        <v/>
      </c>
    </row>
    <row r="148" spans="1:12">
      <c r="A148" s="87" t="str">
        <f>IF($A147="#",1,IF(MAX(שיוך_משאב)&lt;ROWS(A$2:$A148),"",ROWS(A$2:$A148)))</f>
        <v/>
      </c>
      <c r="B148" s="88" t="str">
        <f t="array" ref="B148">IF($A148="","",INDEX('תוצרים לפרויקטים'!$AJ$7:$AN$7,,MIN(IF(שיוך_משאב=$A148,COLUMN($A:$E)))))</f>
        <v/>
      </c>
      <c r="C148" s="88" t="str">
        <f t="array" ref="C148">IF($A148="","",INDEX('תוצרים לפרויקטים'!$G$8:$G$1007,MIN(IF(שיוך_משאב=A148,שורות))))</f>
        <v/>
      </c>
      <c r="D148" s="88" t="str">
        <f>IF($A148="","",INDEX('תוצרים לפרויקטים'!$T$8:$AC$1007,MATCH($C148,'תוצרים לפרויקטים'!$G$8:$G$1007,0),MATCH($B148,'תוצרים לפרויקטים'!$T$7:$AC$7,0)))</f>
        <v/>
      </c>
      <c r="E148" s="88" t="str">
        <f>IF($A148="","",INDEX('תוצרים לפרויקטים'!$T$8:$AC$1007,MATCH($C148,'תוצרים לפרויקטים'!$G$8:$G$1007,0),MATCH($B148,'תוצרים לפרויקטים'!$T$7:$AC$7,0)+1))</f>
        <v/>
      </c>
      <c r="F148" s="88" t="str">
        <f>IF($D148="","",IFERROR(IF(INDEX('ניהול משאבים'!$D$8:$D$300,MATCH($D148,'ניהול משאבים'!$C$8:$C$300,0))="","",INDEX('ניהול משאבים'!$D$8:$D$300,MATCH($D148,'ניהול משאבים'!$C$8:$C$300,0))),""))</f>
        <v/>
      </c>
      <c r="G148" s="88" t="str">
        <f>IF($D148="","",IFERROR(IF(INDEX('ניהול משאבים'!$E$8:$E$300,MATCH($D148,'ניהול משאבים'!$C$8:$C$300,0))="","",INDEX('ניהול משאבים'!$E$8:$E$300,MATCH($D148,'ניהול משאבים'!$C$8:$C$300,0))),""))</f>
        <v/>
      </c>
      <c r="H148" s="88" t="str">
        <f>IF($C148="","",INDEX('תוצרים לפרויקטים'!$H:$H,MATCH($C148,'תוצרים לפרויקטים'!$G:$G,0)))</f>
        <v/>
      </c>
      <c r="I148" s="88" t="str">
        <f>IF($C148="","",INDEX('תוצרים לפרויקטים'!$E:$E,MATCH($C148,'תוצרים לפרויקטים'!$G:$G,0)))</f>
        <v/>
      </c>
      <c r="J148" s="88" t="str">
        <f>IF($A148="","",IF(INDEX('תוצרים לפרויקטים'!$R$8:$R$1007,MATCH($C148,'תוצרים לפרויקטים'!$G$8:$G$1007,0))="","ללא סטטוס",INDEX('תוצרים לפרויקטים'!$R$8:$R$1007,MATCH($C148,'תוצרים לפרויקטים'!$G$8:$G$1007,0))))</f>
        <v/>
      </c>
      <c r="K148" s="141" t="str">
        <f>IF($A148="","",IF(INDEX('תוצרים לפרויקטים'!$P$8:$P$1007,MATCH($C148,'תוצרים לפרויקטים'!$G$8:$G$1007,0))="","",INDEX('תוצרים לפרויקטים'!$P$8:$P$1007,MATCH($C148,'תוצרים לפרויקטים'!$G$8:$G$1007,0))))</f>
        <v/>
      </c>
      <c r="L148" s="141" t="str">
        <f>IF($A148="","",IF(INDEX('תוצרים לפרויקטים'!$Q$8:$Q$1007,MATCH($C148,'תוצרים לפרויקטים'!$G$8:$G$1007,0))="","",INDEX('תוצרים לפרויקטים'!$Q$8:$Q$1007,MATCH($C148,'תוצרים לפרויקטים'!$G$8:$G$1007,0))))</f>
        <v/>
      </c>
    </row>
    <row r="149" spans="1:12">
      <c r="A149" s="87" t="str">
        <f>IF($A148="#",1,IF(MAX(שיוך_משאב)&lt;ROWS(A$2:$A149),"",ROWS(A$2:$A149)))</f>
        <v/>
      </c>
      <c r="B149" s="88" t="str">
        <f t="array" ref="B149">IF($A149="","",INDEX('תוצרים לפרויקטים'!$AJ$7:$AN$7,,MIN(IF(שיוך_משאב=$A149,COLUMN($A:$E)))))</f>
        <v/>
      </c>
      <c r="C149" s="88" t="str">
        <f t="array" ref="C149">IF($A149="","",INDEX('תוצרים לפרויקטים'!$G$8:$G$1007,MIN(IF(שיוך_משאב=A149,שורות))))</f>
        <v/>
      </c>
      <c r="D149" s="88" t="str">
        <f>IF($A149="","",INDEX('תוצרים לפרויקטים'!$T$8:$AC$1007,MATCH($C149,'תוצרים לפרויקטים'!$G$8:$G$1007,0),MATCH($B149,'תוצרים לפרויקטים'!$T$7:$AC$7,0)))</f>
        <v/>
      </c>
      <c r="E149" s="88" t="str">
        <f>IF($A149="","",INDEX('תוצרים לפרויקטים'!$T$8:$AC$1007,MATCH($C149,'תוצרים לפרויקטים'!$G$8:$G$1007,0),MATCH($B149,'תוצרים לפרויקטים'!$T$7:$AC$7,0)+1))</f>
        <v/>
      </c>
      <c r="F149" s="88" t="str">
        <f>IF($D149="","",IFERROR(IF(INDEX('ניהול משאבים'!$D$8:$D$300,MATCH($D149,'ניהול משאבים'!$C$8:$C$300,0))="","",INDEX('ניהול משאבים'!$D$8:$D$300,MATCH($D149,'ניהול משאבים'!$C$8:$C$300,0))),""))</f>
        <v/>
      </c>
      <c r="G149" s="88" t="str">
        <f>IF($D149="","",IFERROR(IF(INDEX('ניהול משאבים'!$E$8:$E$300,MATCH($D149,'ניהול משאבים'!$C$8:$C$300,0))="","",INDEX('ניהול משאבים'!$E$8:$E$300,MATCH($D149,'ניהול משאבים'!$C$8:$C$300,0))),""))</f>
        <v/>
      </c>
      <c r="H149" s="88" t="str">
        <f>IF($C149="","",INDEX('תוצרים לפרויקטים'!$H:$H,MATCH($C149,'תוצרים לפרויקטים'!$G:$G,0)))</f>
        <v/>
      </c>
      <c r="I149" s="88" t="str">
        <f>IF($C149="","",INDEX('תוצרים לפרויקטים'!$E:$E,MATCH($C149,'תוצרים לפרויקטים'!$G:$G,0)))</f>
        <v/>
      </c>
      <c r="J149" s="88" t="str">
        <f>IF($A149="","",IF(INDEX('תוצרים לפרויקטים'!$R$8:$R$1007,MATCH($C149,'תוצרים לפרויקטים'!$G$8:$G$1007,0))="","ללא סטטוס",INDEX('תוצרים לפרויקטים'!$R$8:$R$1007,MATCH($C149,'תוצרים לפרויקטים'!$G$8:$G$1007,0))))</f>
        <v/>
      </c>
      <c r="K149" s="141" t="str">
        <f>IF($A149="","",IF(INDEX('תוצרים לפרויקטים'!$P$8:$P$1007,MATCH($C149,'תוצרים לפרויקטים'!$G$8:$G$1007,0))="","",INDEX('תוצרים לפרויקטים'!$P$8:$P$1007,MATCH($C149,'תוצרים לפרויקטים'!$G$8:$G$1007,0))))</f>
        <v/>
      </c>
      <c r="L149" s="141" t="str">
        <f>IF($A149="","",IF(INDEX('תוצרים לפרויקטים'!$Q$8:$Q$1007,MATCH($C149,'תוצרים לפרויקטים'!$G$8:$G$1007,0))="","",INDEX('תוצרים לפרויקטים'!$Q$8:$Q$1007,MATCH($C149,'תוצרים לפרויקטים'!$G$8:$G$1007,0))))</f>
        <v/>
      </c>
    </row>
    <row r="150" spans="1:12">
      <c r="A150" s="87" t="str">
        <f>IF($A149="#",1,IF(MAX(שיוך_משאב)&lt;ROWS(A$2:$A150),"",ROWS(A$2:$A150)))</f>
        <v/>
      </c>
      <c r="B150" s="88" t="str">
        <f t="array" ref="B150">IF($A150="","",INDEX('תוצרים לפרויקטים'!$AJ$7:$AN$7,,MIN(IF(שיוך_משאב=$A150,COLUMN($A:$E)))))</f>
        <v/>
      </c>
      <c r="C150" s="88" t="str">
        <f t="array" ref="C150">IF($A150="","",INDEX('תוצרים לפרויקטים'!$G$8:$G$1007,MIN(IF(שיוך_משאב=A150,שורות))))</f>
        <v/>
      </c>
      <c r="D150" s="88" t="str">
        <f>IF($A150="","",INDEX('תוצרים לפרויקטים'!$T$8:$AC$1007,MATCH($C150,'תוצרים לפרויקטים'!$G$8:$G$1007,0),MATCH($B150,'תוצרים לפרויקטים'!$T$7:$AC$7,0)))</f>
        <v/>
      </c>
      <c r="E150" s="88" t="str">
        <f>IF($A150="","",INDEX('תוצרים לפרויקטים'!$T$8:$AC$1007,MATCH($C150,'תוצרים לפרויקטים'!$G$8:$G$1007,0),MATCH($B150,'תוצרים לפרויקטים'!$T$7:$AC$7,0)+1))</f>
        <v/>
      </c>
      <c r="F150" s="88" t="str">
        <f>IF($D150="","",IFERROR(IF(INDEX('ניהול משאבים'!$D$8:$D$300,MATCH($D150,'ניהול משאבים'!$C$8:$C$300,0))="","",INDEX('ניהול משאבים'!$D$8:$D$300,MATCH($D150,'ניהול משאבים'!$C$8:$C$300,0))),""))</f>
        <v/>
      </c>
      <c r="G150" s="88" t="str">
        <f>IF($D150="","",IFERROR(IF(INDEX('ניהול משאבים'!$E$8:$E$300,MATCH($D150,'ניהול משאבים'!$C$8:$C$300,0))="","",INDEX('ניהול משאבים'!$E$8:$E$300,MATCH($D150,'ניהול משאבים'!$C$8:$C$300,0))),""))</f>
        <v/>
      </c>
      <c r="H150" s="88" t="str">
        <f>IF($C150="","",INDEX('תוצרים לפרויקטים'!$H:$H,MATCH($C150,'תוצרים לפרויקטים'!$G:$G,0)))</f>
        <v/>
      </c>
      <c r="I150" s="88" t="str">
        <f>IF($C150="","",INDEX('תוצרים לפרויקטים'!$E:$E,MATCH($C150,'תוצרים לפרויקטים'!$G:$G,0)))</f>
        <v/>
      </c>
      <c r="J150" s="88" t="str">
        <f>IF($A150="","",IF(INDEX('תוצרים לפרויקטים'!$R$8:$R$1007,MATCH($C150,'תוצרים לפרויקטים'!$G$8:$G$1007,0))="","ללא סטטוס",INDEX('תוצרים לפרויקטים'!$R$8:$R$1007,MATCH($C150,'תוצרים לפרויקטים'!$G$8:$G$1007,0))))</f>
        <v/>
      </c>
      <c r="K150" s="141" t="str">
        <f>IF($A150="","",IF(INDEX('תוצרים לפרויקטים'!$P$8:$P$1007,MATCH($C150,'תוצרים לפרויקטים'!$G$8:$G$1007,0))="","",INDEX('תוצרים לפרויקטים'!$P$8:$P$1007,MATCH($C150,'תוצרים לפרויקטים'!$G$8:$G$1007,0))))</f>
        <v/>
      </c>
      <c r="L150" s="141" t="str">
        <f>IF($A150="","",IF(INDEX('תוצרים לפרויקטים'!$Q$8:$Q$1007,MATCH($C150,'תוצרים לפרויקטים'!$G$8:$G$1007,0))="","",INDEX('תוצרים לפרויקטים'!$Q$8:$Q$1007,MATCH($C150,'תוצרים לפרויקטים'!$G$8:$G$1007,0))))</f>
        <v/>
      </c>
    </row>
    <row r="151" spans="1:12">
      <c r="A151" s="87" t="str">
        <f>IF($A150="#",1,IF(MAX(שיוך_משאב)&lt;ROWS(A$2:$A151),"",ROWS(A$2:$A151)))</f>
        <v/>
      </c>
      <c r="B151" s="88" t="str">
        <f t="array" ref="B151">IF($A151="","",INDEX('תוצרים לפרויקטים'!$AJ$7:$AN$7,,MIN(IF(שיוך_משאב=$A151,COLUMN($A:$E)))))</f>
        <v/>
      </c>
      <c r="C151" s="88" t="str">
        <f t="array" ref="C151">IF($A151="","",INDEX('תוצרים לפרויקטים'!$G$8:$G$1007,MIN(IF(שיוך_משאב=A151,שורות))))</f>
        <v/>
      </c>
      <c r="D151" s="88" t="str">
        <f>IF($A151="","",INDEX('תוצרים לפרויקטים'!$T$8:$AC$1007,MATCH($C151,'תוצרים לפרויקטים'!$G$8:$G$1007,0),MATCH($B151,'תוצרים לפרויקטים'!$T$7:$AC$7,0)))</f>
        <v/>
      </c>
      <c r="E151" s="88" t="str">
        <f>IF($A151="","",INDEX('תוצרים לפרויקטים'!$T$8:$AC$1007,MATCH($C151,'תוצרים לפרויקטים'!$G$8:$G$1007,0),MATCH($B151,'תוצרים לפרויקטים'!$T$7:$AC$7,0)+1))</f>
        <v/>
      </c>
      <c r="F151" s="88" t="str">
        <f>IF($D151="","",IFERROR(IF(INDEX('ניהול משאבים'!$D$8:$D$300,MATCH($D151,'ניהול משאבים'!$C$8:$C$300,0))="","",INDEX('ניהול משאבים'!$D$8:$D$300,MATCH($D151,'ניהול משאבים'!$C$8:$C$300,0))),""))</f>
        <v/>
      </c>
      <c r="G151" s="88" t="str">
        <f>IF($D151="","",IFERROR(IF(INDEX('ניהול משאבים'!$E$8:$E$300,MATCH($D151,'ניהול משאבים'!$C$8:$C$300,0))="","",INDEX('ניהול משאבים'!$E$8:$E$300,MATCH($D151,'ניהול משאבים'!$C$8:$C$300,0))),""))</f>
        <v/>
      </c>
      <c r="H151" s="88" t="str">
        <f>IF($C151="","",INDEX('תוצרים לפרויקטים'!$H:$H,MATCH($C151,'תוצרים לפרויקטים'!$G:$G,0)))</f>
        <v/>
      </c>
      <c r="I151" s="88" t="str">
        <f>IF($C151="","",INDEX('תוצרים לפרויקטים'!$E:$E,MATCH($C151,'תוצרים לפרויקטים'!$G:$G,0)))</f>
        <v/>
      </c>
      <c r="J151" s="88" t="str">
        <f>IF($A151="","",IF(INDEX('תוצרים לפרויקטים'!$R$8:$R$1007,MATCH($C151,'תוצרים לפרויקטים'!$G$8:$G$1007,0))="","ללא סטטוס",INDEX('תוצרים לפרויקטים'!$R$8:$R$1007,MATCH($C151,'תוצרים לפרויקטים'!$G$8:$G$1007,0))))</f>
        <v/>
      </c>
      <c r="K151" s="141" t="str">
        <f>IF($A151="","",IF(INDEX('תוצרים לפרויקטים'!$P$8:$P$1007,MATCH($C151,'תוצרים לפרויקטים'!$G$8:$G$1007,0))="","",INDEX('תוצרים לפרויקטים'!$P$8:$P$1007,MATCH($C151,'תוצרים לפרויקטים'!$G$8:$G$1007,0))))</f>
        <v/>
      </c>
      <c r="L151" s="141" t="str">
        <f>IF($A151="","",IF(INDEX('תוצרים לפרויקטים'!$Q$8:$Q$1007,MATCH($C151,'תוצרים לפרויקטים'!$G$8:$G$1007,0))="","",INDEX('תוצרים לפרויקטים'!$Q$8:$Q$1007,MATCH($C151,'תוצרים לפרויקטים'!$G$8:$G$1007,0))))</f>
        <v/>
      </c>
    </row>
    <row r="152" spans="1:12">
      <c r="A152" s="87" t="str">
        <f>IF($A151="#",1,IF(MAX(שיוך_משאב)&lt;ROWS(A$2:$A152),"",ROWS(A$2:$A152)))</f>
        <v/>
      </c>
      <c r="B152" s="88" t="str">
        <f t="array" ref="B152">IF($A152="","",INDEX('תוצרים לפרויקטים'!$AJ$7:$AN$7,,MIN(IF(שיוך_משאב=$A152,COLUMN($A:$E)))))</f>
        <v/>
      </c>
      <c r="C152" s="88" t="str">
        <f t="array" ref="C152">IF($A152="","",INDEX('תוצרים לפרויקטים'!$G$8:$G$1007,MIN(IF(שיוך_משאב=A152,שורות))))</f>
        <v/>
      </c>
      <c r="D152" s="88" t="str">
        <f>IF($A152="","",INDEX('תוצרים לפרויקטים'!$T$8:$AC$1007,MATCH($C152,'תוצרים לפרויקטים'!$G$8:$G$1007,0),MATCH($B152,'תוצרים לפרויקטים'!$T$7:$AC$7,0)))</f>
        <v/>
      </c>
      <c r="E152" s="88" t="str">
        <f>IF($A152="","",INDEX('תוצרים לפרויקטים'!$T$8:$AC$1007,MATCH($C152,'תוצרים לפרויקטים'!$G$8:$G$1007,0),MATCH($B152,'תוצרים לפרויקטים'!$T$7:$AC$7,0)+1))</f>
        <v/>
      </c>
      <c r="F152" s="88" t="str">
        <f>IF($D152="","",IFERROR(IF(INDEX('ניהול משאבים'!$D$8:$D$300,MATCH($D152,'ניהול משאבים'!$C$8:$C$300,0))="","",INDEX('ניהול משאבים'!$D$8:$D$300,MATCH($D152,'ניהול משאבים'!$C$8:$C$300,0))),""))</f>
        <v/>
      </c>
      <c r="G152" s="88" t="str">
        <f>IF($D152="","",IFERROR(IF(INDEX('ניהול משאבים'!$E$8:$E$300,MATCH($D152,'ניהול משאבים'!$C$8:$C$300,0))="","",INDEX('ניהול משאבים'!$E$8:$E$300,MATCH($D152,'ניהול משאבים'!$C$8:$C$300,0))),""))</f>
        <v/>
      </c>
      <c r="H152" s="88" t="str">
        <f>IF($C152="","",INDEX('תוצרים לפרויקטים'!$H:$H,MATCH($C152,'תוצרים לפרויקטים'!$G:$G,0)))</f>
        <v/>
      </c>
      <c r="I152" s="88" t="str">
        <f>IF($C152="","",INDEX('תוצרים לפרויקטים'!$E:$E,MATCH($C152,'תוצרים לפרויקטים'!$G:$G,0)))</f>
        <v/>
      </c>
      <c r="J152" s="88" t="str">
        <f>IF($A152="","",IF(INDEX('תוצרים לפרויקטים'!$R$8:$R$1007,MATCH($C152,'תוצרים לפרויקטים'!$G$8:$G$1007,0))="","ללא סטטוס",INDEX('תוצרים לפרויקטים'!$R$8:$R$1007,MATCH($C152,'תוצרים לפרויקטים'!$G$8:$G$1007,0))))</f>
        <v/>
      </c>
      <c r="K152" s="141" t="str">
        <f>IF($A152="","",IF(INDEX('תוצרים לפרויקטים'!$P$8:$P$1007,MATCH($C152,'תוצרים לפרויקטים'!$G$8:$G$1007,0))="","",INDEX('תוצרים לפרויקטים'!$P$8:$P$1007,MATCH($C152,'תוצרים לפרויקטים'!$G$8:$G$1007,0))))</f>
        <v/>
      </c>
      <c r="L152" s="141" t="str">
        <f>IF($A152="","",IF(INDEX('תוצרים לפרויקטים'!$Q$8:$Q$1007,MATCH($C152,'תוצרים לפרויקטים'!$G$8:$G$1007,0))="","",INDEX('תוצרים לפרויקטים'!$Q$8:$Q$1007,MATCH($C152,'תוצרים לפרויקטים'!$G$8:$G$1007,0))))</f>
        <v/>
      </c>
    </row>
    <row r="153" spans="1:12">
      <c r="A153" s="87" t="str">
        <f>IF($A152="#",1,IF(MAX(שיוך_משאב)&lt;ROWS(A$2:$A153),"",ROWS(A$2:$A153)))</f>
        <v/>
      </c>
      <c r="B153" s="88" t="str">
        <f t="array" ref="B153">IF($A153="","",INDEX('תוצרים לפרויקטים'!$AJ$7:$AN$7,,MIN(IF(שיוך_משאב=$A153,COLUMN($A:$E)))))</f>
        <v/>
      </c>
      <c r="C153" s="88" t="str">
        <f t="array" ref="C153">IF($A153="","",INDEX('תוצרים לפרויקטים'!$G$8:$G$1007,MIN(IF(שיוך_משאב=A153,שורות))))</f>
        <v/>
      </c>
      <c r="D153" s="88" t="str">
        <f>IF($A153="","",INDEX('תוצרים לפרויקטים'!$T$8:$AC$1007,MATCH($C153,'תוצרים לפרויקטים'!$G$8:$G$1007,0),MATCH($B153,'תוצרים לפרויקטים'!$T$7:$AC$7,0)))</f>
        <v/>
      </c>
      <c r="E153" s="88" t="str">
        <f>IF($A153="","",INDEX('תוצרים לפרויקטים'!$T$8:$AC$1007,MATCH($C153,'תוצרים לפרויקטים'!$G$8:$G$1007,0),MATCH($B153,'תוצרים לפרויקטים'!$T$7:$AC$7,0)+1))</f>
        <v/>
      </c>
      <c r="F153" s="88" t="str">
        <f>IF($D153="","",IFERROR(IF(INDEX('ניהול משאבים'!$D$8:$D$300,MATCH($D153,'ניהול משאבים'!$C$8:$C$300,0))="","",INDEX('ניהול משאבים'!$D$8:$D$300,MATCH($D153,'ניהול משאבים'!$C$8:$C$300,0))),""))</f>
        <v/>
      </c>
      <c r="G153" s="88" t="str">
        <f>IF($D153="","",IFERROR(IF(INDEX('ניהול משאבים'!$E$8:$E$300,MATCH($D153,'ניהול משאבים'!$C$8:$C$300,0))="","",INDEX('ניהול משאבים'!$E$8:$E$300,MATCH($D153,'ניהול משאבים'!$C$8:$C$300,0))),""))</f>
        <v/>
      </c>
      <c r="H153" s="88" t="str">
        <f>IF($C153="","",INDEX('תוצרים לפרויקטים'!$H:$H,MATCH($C153,'תוצרים לפרויקטים'!$G:$G,0)))</f>
        <v/>
      </c>
      <c r="I153" s="88" t="str">
        <f>IF($C153="","",INDEX('תוצרים לפרויקטים'!$E:$E,MATCH($C153,'תוצרים לפרויקטים'!$G:$G,0)))</f>
        <v/>
      </c>
      <c r="J153" s="88" t="str">
        <f>IF($A153="","",IF(INDEX('תוצרים לפרויקטים'!$R$8:$R$1007,MATCH($C153,'תוצרים לפרויקטים'!$G$8:$G$1007,0))="","ללא סטטוס",INDEX('תוצרים לפרויקטים'!$R$8:$R$1007,MATCH($C153,'תוצרים לפרויקטים'!$G$8:$G$1007,0))))</f>
        <v/>
      </c>
      <c r="K153" s="141" t="str">
        <f>IF($A153="","",IF(INDEX('תוצרים לפרויקטים'!$P$8:$P$1007,MATCH($C153,'תוצרים לפרויקטים'!$G$8:$G$1007,0))="","",INDEX('תוצרים לפרויקטים'!$P$8:$P$1007,MATCH($C153,'תוצרים לפרויקטים'!$G$8:$G$1007,0))))</f>
        <v/>
      </c>
      <c r="L153" s="141" t="str">
        <f>IF($A153="","",IF(INDEX('תוצרים לפרויקטים'!$Q$8:$Q$1007,MATCH($C153,'תוצרים לפרויקטים'!$G$8:$G$1007,0))="","",INDEX('תוצרים לפרויקטים'!$Q$8:$Q$1007,MATCH($C153,'תוצרים לפרויקטים'!$G$8:$G$1007,0))))</f>
        <v/>
      </c>
    </row>
    <row r="154" spans="1:12">
      <c r="A154" s="87" t="str">
        <f>IF($A153="#",1,IF(MAX(שיוך_משאב)&lt;ROWS(A$2:$A154),"",ROWS(A$2:$A154)))</f>
        <v/>
      </c>
      <c r="B154" s="88" t="str">
        <f t="array" ref="B154">IF($A154="","",INDEX('תוצרים לפרויקטים'!$AJ$7:$AN$7,,MIN(IF(שיוך_משאב=$A154,COLUMN($A:$E)))))</f>
        <v/>
      </c>
      <c r="C154" s="88" t="str">
        <f t="array" ref="C154">IF($A154="","",INDEX('תוצרים לפרויקטים'!$G$8:$G$1007,MIN(IF(שיוך_משאב=A154,שורות))))</f>
        <v/>
      </c>
      <c r="D154" s="88" t="str">
        <f>IF($A154="","",INDEX('תוצרים לפרויקטים'!$T$8:$AC$1007,MATCH($C154,'תוצרים לפרויקטים'!$G$8:$G$1007,0),MATCH($B154,'תוצרים לפרויקטים'!$T$7:$AC$7,0)))</f>
        <v/>
      </c>
      <c r="E154" s="88" t="str">
        <f>IF($A154="","",INDEX('תוצרים לפרויקטים'!$T$8:$AC$1007,MATCH($C154,'תוצרים לפרויקטים'!$G$8:$G$1007,0),MATCH($B154,'תוצרים לפרויקטים'!$T$7:$AC$7,0)+1))</f>
        <v/>
      </c>
      <c r="F154" s="88" t="str">
        <f>IF($D154="","",IFERROR(IF(INDEX('ניהול משאבים'!$D$8:$D$300,MATCH($D154,'ניהול משאבים'!$C$8:$C$300,0))="","",INDEX('ניהול משאבים'!$D$8:$D$300,MATCH($D154,'ניהול משאבים'!$C$8:$C$300,0))),""))</f>
        <v/>
      </c>
      <c r="G154" s="88" t="str">
        <f>IF($D154="","",IFERROR(IF(INDEX('ניהול משאבים'!$E$8:$E$300,MATCH($D154,'ניהול משאבים'!$C$8:$C$300,0))="","",INDEX('ניהול משאבים'!$E$8:$E$300,MATCH($D154,'ניהול משאבים'!$C$8:$C$300,0))),""))</f>
        <v/>
      </c>
      <c r="H154" s="88" t="str">
        <f>IF($C154="","",INDEX('תוצרים לפרויקטים'!$H:$H,MATCH($C154,'תוצרים לפרויקטים'!$G:$G,0)))</f>
        <v/>
      </c>
      <c r="I154" s="88" t="str">
        <f>IF($C154="","",INDEX('תוצרים לפרויקטים'!$E:$E,MATCH($C154,'תוצרים לפרויקטים'!$G:$G,0)))</f>
        <v/>
      </c>
      <c r="J154" s="88" t="str">
        <f>IF($A154="","",IF(INDEX('תוצרים לפרויקטים'!$R$8:$R$1007,MATCH($C154,'תוצרים לפרויקטים'!$G$8:$G$1007,0))="","ללא סטטוס",INDEX('תוצרים לפרויקטים'!$R$8:$R$1007,MATCH($C154,'תוצרים לפרויקטים'!$G$8:$G$1007,0))))</f>
        <v/>
      </c>
      <c r="K154" s="141" t="str">
        <f>IF($A154="","",IF(INDEX('תוצרים לפרויקטים'!$P$8:$P$1007,MATCH($C154,'תוצרים לפרויקטים'!$G$8:$G$1007,0))="","",INDEX('תוצרים לפרויקטים'!$P$8:$P$1007,MATCH($C154,'תוצרים לפרויקטים'!$G$8:$G$1007,0))))</f>
        <v/>
      </c>
      <c r="L154" s="141" t="str">
        <f>IF($A154="","",IF(INDEX('תוצרים לפרויקטים'!$Q$8:$Q$1007,MATCH($C154,'תוצרים לפרויקטים'!$G$8:$G$1007,0))="","",INDEX('תוצרים לפרויקטים'!$Q$8:$Q$1007,MATCH($C154,'תוצרים לפרויקטים'!$G$8:$G$1007,0))))</f>
        <v/>
      </c>
    </row>
    <row r="155" spans="1:12">
      <c r="A155" s="87" t="str">
        <f>IF($A154="#",1,IF(MAX(שיוך_משאב)&lt;ROWS(A$2:$A155),"",ROWS(A$2:$A155)))</f>
        <v/>
      </c>
      <c r="B155" s="88" t="str">
        <f t="array" ref="B155">IF($A155="","",INDEX('תוצרים לפרויקטים'!$AJ$7:$AN$7,,MIN(IF(שיוך_משאב=$A155,COLUMN($A:$E)))))</f>
        <v/>
      </c>
      <c r="C155" s="88" t="str">
        <f t="array" ref="C155">IF($A155="","",INDEX('תוצרים לפרויקטים'!$G$8:$G$1007,MIN(IF(שיוך_משאב=A155,שורות))))</f>
        <v/>
      </c>
      <c r="D155" s="88" t="str">
        <f>IF($A155="","",INDEX('תוצרים לפרויקטים'!$T$8:$AC$1007,MATCH($C155,'תוצרים לפרויקטים'!$G$8:$G$1007,0),MATCH($B155,'תוצרים לפרויקטים'!$T$7:$AC$7,0)))</f>
        <v/>
      </c>
      <c r="E155" s="88" t="str">
        <f>IF($A155="","",INDEX('תוצרים לפרויקטים'!$T$8:$AC$1007,MATCH($C155,'תוצרים לפרויקטים'!$G$8:$G$1007,0),MATCH($B155,'תוצרים לפרויקטים'!$T$7:$AC$7,0)+1))</f>
        <v/>
      </c>
      <c r="F155" s="88" t="str">
        <f>IF($D155="","",IFERROR(IF(INDEX('ניהול משאבים'!$D$8:$D$300,MATCH($D155,'ניהול משאבים'!$C$8:$C$300,0))="","",INDEX('ניהול משאבים'!$D$8:$D$300,MATCH($D155,'ניהול משאבים'!$C$8:$C$300,0))),""))</f>
        <v/>
      </c>
      <c r="G155" s="88" t="str">
        <f>IF($D155="","",IFERROR(IF(INDEX('ניהול משאבים'!$E$8:$E$300,MATCH($D155,'ניהול משאבים'!$C$8:$C$300,0))="","",INDEX('ניהול משאבים'!$E$8:$E$300,MATCH($D155,'ניהול משאבים'!$C$8:$C$300,0))),""))</f>
        <v/>
      </c>
      <c r="H155" s="88" t="str">
        <f>IF($C155="","",INDEX('תוצרים לפרויקטים'!$H:$H,MATCH($C155,'תוצרים לפרויקטים'!$G:$G,0)))</f>
        <v/>
      </c>
      <c r="I155" s="88" t="str">
        <f>IF($C155="","",INDEX('תוצרים לפרויקטים'!$E:$E,MATCH($C155,'תוצרים לפרויקטים'!$G:$G,0)))</f>
        <v/>
      </c>
      <c r="J155" s="88" t="str">
        <f>IF($A155="","",IF(INDEX('תוצרים לפרויקטים'!$R$8:$R$1007,MATCH($C155,'תוצרים לפרויקטים'!$G$8:$G$1007,0))="","ללא סטטוס",INDEX('תוצרים לפרויקטים'!$R$8:$R$1007,MATCH($C155,'תוצרים לפרויקטים'!$G$8:$G$1007,0))))</f>
        <v/>
      </c>
      <c r="K155" s="141" t="str">
        <f>IF($A155="","",IF(INDEX('תוצרים לפרויקטים'!$P$8:$P$1007,MATCH($C155,'תוצרים לפרויקטים'!$G$8:$G$1007,0))="","",INDEX('תוצרים לפרויקטים'!$P$8:$P$1007,MATCH($C155,'תוצרים לפרויקטים'!$G$8:$G$1007,0))))</f>
        <v/>
      </c>
      <c r="L155" s="141" t="str">
        <f>IF($A155="","",IF(INDEX('תוצרים לפרויקטים'!$Q$8:$Q$1007,MATCH($C155,'תוצרים לפרויקטים'!$G$8:$G$1007,0))="","",INDEX('תוצרים לפרויקטים'!$Q$8:$Q$1007,MATCH($C155,'תוצרים לפרויקטים'!$G$8:$G$1007,0))))</f>
        <v/>
      </c>
    </row>
    <row r="156" spans="1:12">
      <c r="A156" s="87" t="str">
        <f>IF($A155="#",1,IF(MAX(שיוך_משאב)&lt;ROWS(A$2:$A156),"",ROWS(A$2:$A156)))</f>
        <v/>
      </c>
      <c r="B156" s="88" t="str">
        <f t="array" ref="B156">IF($A156="","",INDEX('תוצרים לפרויקטים'!$AJ$7:$AN$7,,MIN(IF(שיוך_משאב=$A156,COLUMN($A:$E)))))</f>
        <v/>
      </c>
      <c r="C156" s="88" t="str">
        <f t="array" ref="C156">IF($A156="","",INDEX('תוצרים לפרויקטים'!$G$8:$G$1007,MIN(IF(שיוך_משאב=A156,שורות))))</f>
        <v/>
      </c>
      <c r="D156" s="88" t="str">
        <f>IF($A156="","",INDEX('תוצרים לפרויקטים'!$T$8:$AC$1007,MATCH($C156,'תוצרים לפרויקטים'!$G$8:$G$1007,0),MATCH($B156,'תוצרים לפרויקטים'!$T$7:$AC$7,0)))</f>
        <v/>
      </c>
      <c r="E156" s="88" t="str">
        <f>IF($A156="","",INDEX('תוצרים לפרויקטים'!$T$8:$AC$1007,MATCH($C156,'תוצרים לפרויקטים'!$G$8:$G$1007,0),MATCH($B156,'תוצרים לפרויקטים'!$T$7:$AC$7,0)+1))</f>
        <v/>
      </c>
      <c r="F156" s="88" t="str">
        <f>IF($D156="","",IFERROR(IF(INDEX('ניהול משאבים'!$D$8:$D$300,MATCH($D156,'ניהול משאבים'!$C$8:$C$300,0))="","",INDEX('ניהול משאבים'!$D$8:$D$300,MATCH($D156,'ניהול משאבים'!$C$8:$C$300,0))),""))</f>
        <v/>
      </c>
      <c r="G156" s="88" t="str">
        <f>IF($D156="","",IFERROR(IF(INDEX('ניהול משאבים'!$E$8:$E$300,MATCH($D156,'ניהול משאבים'!$C$8:$C$300,0))="","",INDEX('ניהול משאבים'!$E$8:$E$300,MATCH($D156,'ניהול משאבים'!$C$8:$C$300,0))),""))</f>
        <v/>
      </c>
      <c r="H156" s="88" t="str">
        <f>IF($C156="","",INDEX('תוצרים לפרויקטים'!$H:$H,MATCH($C156,'תוצרים לפרויקטים'!$G:$G,0)))</f>
        <v/>
      </c>
      <c r="I156" s="88" t="str">
        <f>IF($C156="","",INDEX('תוצרים לפרויקטים'!$E:$E,MATCH($C156,'תוצרים לפרויקטים'!$G:$G,0)))</f>
        <v/>
      </c>
      <c r="J156" s="88" t="str">
        <f>IF($A156="","",IF(INDEX('תוצרים לפרויקטים'!$R$8:$R$1007,MATCH($C156,'תוצרים לפרויקטים'!$G$8:$G$1007,0))="","ללא סטטוס",INDEX('תוצרים לפרויקטים'!$R$8:$R$1007,MATCH($C156,'תוצרים לפרויקטים'!$G$8:$G$1007,0))))</f>
        <v/>
      </c>
      <c r="K156" s="141" t="str">
        <f>IF($A156="","",IF(INDEX('תוצרים לפרויקטים'!$P$8:$P$1007,MATCH($C156,'תוצרים לפרויקטים'!$G$8:$G$1007,0))="","",INDEX('תוצרים לפרויקטים'!$P$8:$P$1007,MATCH($C156,'תוצרים לפרויקטים'!$G$8:$G$1007,0))))</f>
        <v/>
      </c>
      <c r="L156" s="141" t="str">
        <f>IF($A156="","",IF(INDEX('תוצרים לפרויקטים'!$Q$8:$Q$1007,MATCH($C156,'תוצרים לפרויקטים'!$G$8:$G$1007,0))="","",INDEX('תוצרים לפרויקטים'!$Q$8:$Q$1007,MATCH($C156,'תוצרים לפרויקטים'!$G$8:$G$1007,0))))</f>
        <v/>
      </c>
    </row>
    <row r="157" spans="1:12">
      <c r="A157" s="87" t="str">
        <f>IF($A156="#",1,IF(MAX(שיוך_משאב)&lt;ROWS(A$2:$A157),"",ROWS(A$2:$A157)))</f>
        <v/>
      </c>
      <c r="B157" s="88" t="str">
        <f t="array" ref="B157">IF($A157="","",INDEX('תוצרים לפרויקטים'!$AJ$7:$AN$7,,MIN(IF(שיוך_משאב=$A157,COLUMN($A:$E)))))</f>
        <v/>
      </c>
      <c r="C157" s="88" t="str">
        <f t="array" ref="C157">IF($A157="","",INDEX('תוצרים לפרויקטים'!$G$8:$G$1007,MIN(IF(שיוך_משאב=A157,שורות))))</f>
        <v/>
      </c>
      <c r="D157" s="88" t="str">
        <f>IF($A157="","",INDEX('תוצרים לפרויקטים'!$T$8:$AC$1007,MATCH($C157,'תוצרים לפרויקטים'!$G$8:$G$1007,0),MATCH($B157,'תוצרים לפרויקטים'!$T$7:$AC$7,0)))</f>
        <v/>
      </c>
      <c r="E157" s="88" t="str">
        <f>IF($A157="","",INDEX('תוצרים לפרויקטים'!$T$8:$AC$1007,MATCH($C157,'תוצרים לפרויקטים'!$G$8:$G$1007,0),MATCH($B157,'תוצרים לפרויקטים'!$T$7:$AC$7,0)+1))</f>
        <v/>
      </c>
      <c r="F157" s="88" t="str">
        <f>IF($D157="","",IFERROR(IF(INDEX('ניהול משאבים'!$D$8:$D$300,MATCH($D157,'ניהול משאבים'!$C$8:$C$300,0))="","",INDEX('ניהול משאבים'!$D$8:$D$300,MATCH($D157,'ניהול משאבים'!$C$8:$C$300,0))),""))</f>
        <v/>
      </c>
      <c r="G157" s="88" t="str">
        <f>IF($D157="","",IFERROR(IF(INDEX('ניהול משאבים'!$E$8:$E$300,MATCH($D157,'ניהול משאבים'!$C$8:$C$300,0))="","",INDEX('ניהול משאבים'!$E$8:$E$300,MATCH($D157,'ניהול משאבים'!$C$8:$C$300,0))),""))</f>
        <v/>
      </c>
      <c r="H157" s="88" t="str">
        <f>IF($C157="","",INDEX('תוצרים לפרויקטים'!$H:$H,MATCH($C157,'תוצרים לפרויקטים'!$G:$G,0)))</f>
        <v/>
      </c>
      <c r="I157" s="88" t="str">
        <f>IF($C157="","",INDEX('תוצרים לפרויקטים'!$E:$E,MATCH($C157,'תוצרים לפרויקטים'!$G:$G,0)))</f>
        <v/>
      </c>
      <c r="J157" s="88" t="str">
        <f>IF($A157="","",IF(INDEX('תוצרים לפרויקטים'!$R$8:$R$1007,MATCH($C157,'תוצרים לפרויקטים'!$G$8:$G$1007,0))="","ללא סטטוס",INDEX('תוצרים לפרויקטים'!$R$8:$R$1007,MATCH($C157,'תוצרים לפרויקטים'!$G$8:$G$1007,0))))</f>
        <v/>
      </c>
      <c r="K157" s="141" t="str">
        <f>IF($A157="","",IF(INDEX('תוצרים לפרויקטים'!$P$8:$P$1007,MATCH($C157,'תוצרים לפרויקטים'!$G$8:$G$1007,0))="","",INDEX('תוצרים לפרויקטים'!$P$8:$P$1007,MATCH($C157,'תוצרים לפרויקטים'!$G$8:$G$1007,0))))</f>
        <v/>
      </c>
      <c r="L157" s="141" t="str">
        <f>IF($A157="","",IF(INDEX('תוצרים לפרויקטים'!$Q$8:$Q$1007,MATCH($C157,'תוצרים לפרויקטים'!$G$8:$G$1007,0))="","",INDEX('תוצרים לפרויקטים'!$Q$8:$Q$1007,MATCH($C157,'תוצרים לפרויקטים'!$G$8:$G$1007,0))))</f>
        <v/>
      </c>
    </row>
    <row r="158" spans="1:12">
      <c r="A158" s="87" t="str">
        <f>IF($A157="#",1,IF(MAX(שיוך_משאב)&lt;ROWS(A$2:$A158),"",ROWS(A$2:$A158)))</f>
        <v/>
      </c>
      <c r="B158" s="88" t="str">
        <f t="array" ref="B158">IF($A158="","",INDEX('תוצרים לפרויקטים'!$AJ$7:$AN$7,,MIN(IF(שיוך_משאב=$A158,COLUMN($A:$E)))))</f>
        <v/>
      </c>
      <c r="C158" s="88" t="str">
        <f t="array" ref="C158">IF($A158="","",INDEX('תוצרים לפרויקטים'!$G$8:$G$1007,MIN(IF(שיוך_משאב=A158,שורות))))</f>
        <v/>
      </c>
      <c r="D158" s="88" t="str">
        <f>IF($A158="","",INDEX('תוצרים לפרויקטים'!$T$8:$AC$1007,MATCH($C158,'תוצרים לפרויקטים'!$G$8:$G$1007,0),MATCH($B158,'תוצרים לפרויקטים'!$T$7:$AC$7,0)))</f>
        <v/>
      </c>
      <c r="E158" s="88" t="str">
        <f>IF($A158="","",INDEX('תוצרים לפרויקטים'!$T$8:$AC$1007,MATCH($C158,'תוצרים לפרויקטים'!$G$8:$G$1007,0),MATCH($B158,'תוצרים לפרויקטים'!$T$7:$AC$7,0)+1))</f>
        <v/>
      </c>
      <c r="F158" s="88" t="str">
        <f>IF($D158="","",IFERROR(IF(INDEX('ניהול משאבים'!$D$8:$D$300,MATCH($D158,'ניהול משאבים'!$C$8:$C$300,0))="","",INDEX('ניהול משאבים'!$D$8:$D$300,MATCH($D158,'ניהול משאבים'!$C$8:$C$300,0))),""))</f>
        <v/>
      </c>
      <c r="G158" s="88" t="str">
        <f>IF($D158="","",IFERROR(IF(INDEX('ניהול משאבים'!$E$8:$E$300,MATCH($D158,'ניהול משאבים'!$C$8:$C$300,0))="","",INDEX('ניהול משאבים'!$E$8:$E$300,MATCH($D158,'ניהול משאבים'!$C$8:$C$300,0))),""))</f>
        <v/>
      </c>
      <c r="H158" s="88" t="str">
        <f>IF($C158="","",INDEX('תוצרים לפרויקטים'!$H:$H,MATCH($C158,'תוצרים לפרויקטים'!$G:$G,0)))</f>
        <v/>
      </c>
      <c r="I158" s="88" t="str">
        <f>IF($C158="","",INDEX('תוצרים לפרויקטים'!$E:$E,MATCH($C158,'תוצרים לפרויקטים'!$G:$G,0)))</f>
        <v/>
      </c>
      <c r="J158" s="88" t="str">
        <f>IF($A158="","",IF(INDEX('תוצרים לפרויקטים'!$R$8:$R$1007,MATCH($C158,'תוצרים לפרויקטים'!$G$8:$G$1007,0))="","ללא סטטוס",INDEX('תוצרים לפרויקטים'!$R$8:$R$1007,MATCH($C158,'תוצרים לפרויקטים'!$G$8:$G$1007,0))))</f>
        <v/>
      </c>
      <c r="K158" s="141" t="str">
        <f>IF($A158="","",IF(INDEX('תוצרים לפרויקטים'!$P$8:$P$1007,MATCH($C158,'תוצרים לפרויקטים'!$G$8:$G$1007,0))="","",INDEX('תוצרים לפרויקטים'!$P$8:$P$1007,MATCH($C158,'תוצרים לפרויקטים'!$G$8:$G$1007,0))))</f>
        <v/>
      </c>
      <c r="L158" s="141" t="str">
        <f>IF($A158="","",IF(INDEX('תוצרים לפרויקטים'!$Q$8:$Q$1007,MATCH($C158,'תוצרים לפרויקטים'!$G$8:$G$1007,0))="","",INDEX('תוצרים לפרויקטים'!$Q$8:$Q$1007,MATCH($C158,'תוצרים לפרויקטים'!$G$8:$G$1007,0))))</f>
        <v/>
      </c>
    </row>
    <row r="159" spans="1:12">
      <c r="A159" s="87" t="str">
        <f>IF($A158="#",1,IF(MAX(שיוך_משאב)&lt;ROWS(A$2:$A159),"",ROWS(A$2:$A159)))</f>
        <v/>
      </c>
      <c r="B159" s="88" t="str">
        <f t="array" ref="B159">IF($A159="","",INDEX('תוצרים לפרויקטים'!$AJ$7:$AN$7,,MIN(IF(שיוך_משאב=$A159,COLUMN($A:$E)))))</f>
        <v/>
      </c>
      <c r="C159" s="88" t="str">
        <f t="array" ref="C159">IF($A159="","",INDEX('תוצרים לפרויקטים'!$G$8:$G$1007,MIN(IF(שיוך_משאב=A159,שורות))))</f>
        <v/>
      </c>
      <c r="D159" s="88" t="str">
        <f>IF($A159="","",INDEX('תוצרים לפרויקטים'!$T$8:$AC$1007,MATCH($C159,'תוצרים לפרויקטים'!$G$8:$G$1007,0),MATCH($B159,'תוצרים לפרויקטים'!$T$7:$AC$7,0)))</f>
        <v/>
      </c>
      <c r="E159" s="88" t="str">
        <f>IF($A159="","",INDEX('תוצרים לפרויקטים'!$T$8:$AC$1007,MATCH($C159,'תוצרים לפרויקטים'!$G$8:$G$1007,0),MATCH($B159,'תוצרים לפרויקטים'!$T$7:$AC$7,0)+1))</f>
        <v/>
      </c>
      <c r="F159" s="88" t="str">
        <f>IF($D159="","",IFERROR(IF(INDEX('ניהול משאבים'!$D$8:$D$300,MATCH($D159,'ניהול משאבים'!$C$8:$C$300,0))="","",INDEX('ניהול משאבים'!$D$8:$D$300,MATCH($D159,'ניהול משאבים'!$C$8:$C$300,0))),""))</f>
        <v/>
      </c>
      <c r="G159" s="88" t="str">
        <f>IF($D159="","",IFERROR(IF(INDEX('ניהול משאבים'!$E$8:$E$300,MATCH($D159,'ניהול משאבים'!$C$8:$C$300,0))="","",INDEX('ניהול משאבים'!$E$8:$E$300,MATCH($D159,'ניהול משאבים'!$C$8:$C$300,0))),""))</f>
        <v/>
      </c>
      <c r="H159" s="88" t="str">
        <f>IF($C159="","",INDEX('תוצרים לפרויקטים'!$H:$H,MATCH($C159,'תוצרים לפרויקטים'!$G:$G,0)))</f>
        <v/>
      </c>
      <c r="I159" s="88" t="str">
        <f>IF($C159="","",INDEX('תוצרים לפרויקטים'!$E:$E,MATCH($C159,'תוצרים לפרויקטים'!$G:$G,0)))</f>
        <v/>
      </c>
      <c r="J159" s="88" t="str">
        <f>IF($A159="","",IF(INDEX('תוצרים לפרויקטים'!$R$8:$R$1007,MATCH($C159,'תוצרים לפרויקטים'!$G$8:$G$1007,0))="","ללא סטטוס",INDEX('תוצרים לפרויקטים'!$R$8:$R$1007,MATCH($C159,'תוצרים לפרויקטים'!$G$8:$G$1007,0))))</f>
        <v/>
      </c>
      <c r="K159" s="141" t="str">
        <f>IF($A159="","",IF(INDEX('תוצרים לפרויקטים'!$P$8:$P$1007,MATCH($C159,'תוצרים לפרויקטים'!$G$8:$G$1007,0))="","",INDEX('תוצרים לפרויקטים'!$P$8:$P$1007,MATCH($C159,'תוצרים לפרויקטים'!$G$8:$G$1007,0))))</f>
        <v/>
      </c>
      <c r="L159" s="141" t="str">
        <f>IF($A159="","",IF(INDEX('תוצרים לפרויקטים'!$Q$8:$Q$1007,MATCH($C159,'תוצרים לפרויקטים'!$G$8:$G$1007,0))="","",INDEX('תוצרים לפרויקטים'!$Q$8:$Q$1007,MATCH($C159,'תוצרים לפרויקטים'!$G$8:$G$1007,0))))</f>
        <v/>
      </c>
    </row>
    <row r="160" spans="1:12">
      <c r="A160" s="87" t="str">
        <f>IF($A159="#",1,IF(MAX(שיוך_משאב)&lt;ROWS(A$2:$A160),"",ROWS(A$2:$A160)))</f>
        <v/>
      </c>
      <c r="B160" s="88" t="str">
        <f t="array" ref="B160">IF($A160="","",INDEX('תוצרים לפרויקטים'!$AJ$7:$AN$7,,MIN(IF(שיוך_משאב=$A160,COLUMN($A:$E)))))</f>
        <v/>
      </c>
      <c r="C160" s="88" t="str">
        <f t="array" ref="C160">IF($A160="","",INDEX('תוצרים לפרויקטים'!$G$8:$G$1007,MIN(IF(שיוך_משאב=A160,שורות))))</f>
        <v/>
      </c>
      <c r="D160" s="88" t="str">
        <f>IF($A160="","",INDEX('תוצרים לפרויקטים'!$T$8:$AC$1007,MATCH($C160,'תוצרים לפרויקטים'!$G$8:$G$1007,0),MATCH($B160,'תוצרים לפרויקטים'!$T$7:$AC$7,0)))</f>
        <v/>
      </c>
      <c r="E160" s="88" t="str">
        <f>IF($A160="","",INDEX('תוצרים לפרויקטים'!$T$8:$AC$1007,MATCH($C160,'תוצרים לפרויקטים'!$G$8:$G$1007,0),MATCH($B160,'תוצרים לפרויקטים'!$T$7:$AC$7,0)+1))</f>
        <v/>
      </c>
      <c r="F160" s="88" t="str">
        <f>IF($D160="","",IFERROR(IF(INDEX('ניהול משאבים'!$D$8:$D$300,MATCH($D160,'ניהול משאבים'!$C$8:$C$300,0))="","",INDEX('ניהול משאבים'!$D$8:$D$300,MATCH($D160,'ניהול משאבים'!$C$8:$C$300,0))),""))</f>
        <v/>
      </c>
      <c r="G160" s="88" t="str">
        <f>IF($D160="","",IFERROR(IF(INDEX('ניהול משאבים'!$E$8:$E$300,MATCH($D160,'ניהול משאבים'!$C$8:$C$300,0))="","",INDEX('ניהול משאבים'!$E$8:$E$300,MATCH($D160,'ניהול משאבים'!$C$8:$C$300,0))),""))</f>
        <v/>
      </c>
      <c r="H160" s="88" t="str">
        <f>IF($C160="","",INDEX('תוצרים לפרויקטים'!$H:$H,MATCH($C160,'תוצרים לפרויקטים'!$G:$G,0)))</f>
        <v/>
      </c>
      <c r="I160" s="88" t="str">
        <f>IF($C160="","",INDEX('תוצרים לפרויקטים'!$E:$E,MATCH($C160,'תוצרים לפרויקטים'!$G:$G,0)))</f>
        <v/>
      </c>
      <c r="J160" s="88" t="str">
        <f>IF($A160="","",IF(INDEX('תוצרים לפרויקטים'!$R$8:$R$1007,MATCH($C160,'תוצרים לפרויקטים'!$G$8:$G$1007,0))="","ללא סטטוס",INDEX('תוצרים לפרויקטים'!$R$8:$R$1007,MATCH($C160,'תוצרים לפרויקטים'!$G$8:$G$1007,0))))</f>
        <v/>
      </c>
      <c r="K160" s="141" t="str">
        <f>IF($A160="","",IF(INDEX('תוצרים לפרויקטים'!$P$8:$P$1007,MATCH($C160,'תוצרים לפרויקטים'!$G$8:$G$1007,0))="","",INDEX('תוצרים לפרויקטים'!$P$8:$P$1007,MATCH($C160,'תוצרים לפרויקטים'!$G$8:$G$1007,0))))</f>
        <v/>
      </c>
      <c r="L160" s="141" t="str">
        <f>IF($A160="","",IF(INDEX('תוצרים לפרויקטים'!$Q$8:$Q$1007,MATCH($C160,'תוצרים לפרויקטים'!$G$8:$G$1007,0))="","",INDEX('תוצרים לפרויקטים'!$Q$8:$Q$1007,MATCH($C160,'תוצרים לפרויקטים'!$G$8:$G$1007,0))))</f>
        <v/>
      </c>
    </row>
    <row r="161" spans="1:12">
      <c r="A161" s="87" t="str">
        <f>IF($A160="#",1,IF(MAX(שיוך_משאב)&lt;ROWS(A$2:$A161),"",ROWS(A$2:$A161)))</f>
        <v/>
      </c>
      <c r="B161" s="88" t="str">
        <f t="array" ref="B161">IF($A161="","",INDEX('תוצרים לפרויקטים'!$AJ$7:$AN$7,,MIN(IF(שיוך_משאב=$A161,COLUMN($A:$E)))))</f>
        <v/>
      </c>
      <c r="C161" s="88" t="str">
        <f t="array" ref="C161">IF($A161="","",INDEX('תוצרים לפרויקטים'!$G$8:$G$1007,MIN(IF(שיוך_משאב=A161,שורות))))</f>
        <v/>
      </c>
      <c r="D161" s="88" t="str">
        <f>IF($A161="","",INDEX('תוצרים לפרויקטים'!$T$8:$AC$1007,MATCH($C161,'תוצרים לפרויקטים'!$G$8:$G$1007,0),MATCH($B161,'תוצרים לפרויקטים'!$T$7:$AC$7,0)))</f>
        <v/>
      </c>
      <c r="E161" s="88" t="str">
        <f>IF($A161="","",INDEX('תוצרים לפרויקטים'!$T$8:$AC$1007,MATCH($C161,'תוצרים לפרויקטים'!$G$8:$G$1007,0),MATCH($B161,'תוצרים לפרויקטים'!$T$7:$AC$7,0)+1))</f>
        <v/>
      </c>
      <c r="F161" s="88" t="str">
        <f>IF($D161="","",IFERROR(IF(INDEX('ניהול משאבים'!$D$8:$D$300,MATCH($D161,'ניהול משאבים'!$C$8:$C$300,0))="","",INDEX('ניהול משאבים'!$D$8:$D$300,MATCH($D161,'ניהול משאבים'!$C$8:$C$300,0))),""))</f>
        <v/>
      </c>
      <c r="G161" s="88" t="str">
        <f>IF($D161="","",IFERROR(IF(INDEX('ניהול משאבים'!$E$8:$E$300,MATCH($D161,'ניהול משאבים'!$C$8:$C$300,0))="","",INDEX('ניהול משאבים'!$E$8:$E$300,MATCH($D161,'ניהול משאבים'!$C$8:$C$300,0))),""))</f>
        <v/>
      </c>
      <c r="H161" s="88" t="str">
        <f>IF($C161="","",INDEX('תוצרים לפרויקטים'!$H:$H,MATCH($C161,'תוצרים לפרויקטים'!$G:$G,0)))</f>
        <v/>
      </c>
      <c r="I161" s="88" t="str">
        <f>IF($C161="","",INDEX('תוצרים לפרויקטים'!$E:$E,MATCH($C161,'תוצרים לפרויקטים'!$G:$G,0)))</f>
        <v/>
      </c>
      <c r="J161" s="88" t="str">
        <f>IF($A161="","",IF(INDEX('תוצרים לפרויקטים'!$R$8:$R$1007,MATCH($C161,'תוצרים לפרויקטים'!$G$8:$G$1007,0))="","ללא סטטוס",INDEX('תוצרים לפרויקטים'!$R$8:$R$1007,MATCH($C161,'תוצרים לפרויקטים'!$G$8:$G$1007,0))))</f>
        <v/>
      </c>
      <c r="K161" s="141" t="str">
        <f>IF($A161="","",IF(INDEX('תוצרים לפרויקטים'!$P$8:$P$1007,MATCH($C161,'תוצרים לפרויקטים'!$G$8:$G$1007,0))="","",INDEX('תוצרים לפרויקטים'!$P$8:$P$1007,MATCH($C161,'תוצרים לפרויקטים'!$G$8:$G$1007,0))))</f>
        <v/>
      </c>
      <c r="L161" s="141" t="str">
        <f>IF($A161="","",IF(INDEX('תוצרים לפרויקטים'!$Q$8:$Q$1007,MATCH($C161,'תוצרים לפרויקטים'!$G$8:$G$1007,0))="","",INDEX('תוצרים לפרויקטים'!$Q$8:$Q$1007,MATCH($C161,'תוצרים לפרויקטים'!$G$8:$G$1007,0))))</f>
        <v/>
      </c>
    </row>
    <row r="162" spans="1:12">
      <c r="A162" s="87" t="str">
        <f>IF($A161="#",1,IF(MAX(שיוך_משאב)&lt;ROWS(A$2:$A162),"",ROWS(A$2:$A162)))</f>
        <v/>
      </c>
      <c r="B162" s="88" t="str">
        <f t="array" ref="B162">IF($A162="","",INDEX('תוצרים לפרויקטים'!$AJ$7:$AN$7,,MIN(IF(שיוך_משאב=$A162,COLUMN($A:$E)))))</f>
        <v/>
      </c>
      <c r="C162" s="88" t="str">
        <f t="array" ref="C162">IF($A162="","",INDEX('תוצרים לפרויקטים'!$G$8:$G$1007,MIN(IF(שיוך_משאב=A162,שורות))))</f>
        <v/>
      </c>
      <c r="D162" s="88" t="str">
        <f>IF($A162="","",INDEX('תוצרים לפרויקטים'!$T$8:$AC$1007,MATCH($C162,'תוצרים לפרויקטים'!$G$8:$G$1007,0),MATCH($B162,'תוצרים לפרויקטים'!$T$7:$AC$7,0)))</f>
        <v/>
      </c>
      <c r="E162" s="88" t="str">
        <f>IF($A162="","",INDEX('תוצרים לפרויקטים'!$T$8:$AC$1007,MATCH($C162,'תוצרים לפרויקטים'!$G$8:$G$1007,0),MATCH($B162,'תוצרים לפרויקטים'!$T$7:$AC$7,0)+1))</f>
        <v/>
      </c>
      <c r="F162" s="88" t="str">
        <f>IF($D162="","",IFERROR(IF(INDEX('ניהול משאבים'!$D$8:$D$300,MATCH($D162,'ניהול משאבים'!$C$8:$C$300,0))="","",INDEX('ניהול משאבים'!$D$8:$D$300,MATCH($D162,'ניהול משאבים'!$C$8:$C$300,0))),""))</f>
        <v/>
      </c>
      <c r="G162" s="88" t="str">
        <f>IF($D162="","",IFERROR(IF(INDEX('ניהול משאבים'!$E$8:$E$300,MATCH($D162,'ניהול משאבים'!$C$8:$C$300,0))="","",INDEX('ניהול משאבים'!$E$8:$E$300,MATCH($D162,'ניהול משאבים'!$C$8:$C$300,0))),""))</f>
        <v/>
      </c>
      <c r="H162" s="88" t="str">
        <f>IF($C162="","",INDEX('תוצרים לפרויקטים'!$H:$H,MATCH($C162,'תוצרים לפרויקטים'!$G:$G,0)))</f>
        <v/>
      </c>
      <c r="I162" s="88" t="str">
        <f>IF($C162="","",INDEX('תוצרים לפרויקטים'!$E:$E,MATCH($C162,'תוצרים לפרויקטים'!$G:$G,0)))</f>
        <v/>
      </c>
      <c r="J162" s="88" t="str">
        <f>IF($A162="","",IF(INDEX('תוצרים לפרויקטים'!$R$8:$R$1007,MATCH($C162,'תוצרים לפרויקטים'!$G$8:$G$1007,0))="","ללא סטטוס",INDEX('תוצרים לפרויקטים'!$R$8:$R$1007,MATCH($C162,'תוצרים לפרויקטים'!$G$8:$G$1007,0))))</f>
        <v/>
      </c>
      <c r="K162" s="141" t="str">
        <f>IF($A162="","",IF(INDEX('תוצרים לפרויקטים'!$P$8:$P$1007,MATCH($C162,'תוצרים לפרויקטים'!$G$8:$G$1007,0))="","",INDEX('תוצרים לפרויקטים'!$P$8:$P$1007,MATCH($C162,'תוצרים לפרויקטים'!$G$8:$G$1007,0))))</f>
        <v/>
      </c>
      <c r="L162" s="141" t="str">
        <f>IF($A162="","",IF(INDEX('תוצרים לפרויקטים'!$Q$8:$Q$1007,MATCH($C162,'תוצרים לפרויקטים'!$G$8:$G$1007,0))="","",INDEX('תוצרים לפרויקטים'!$Q$8:$Q$1007,MATCH($C162,'תוצרים לפרויקטים'!$G$8:$G$1007,0))))</f>
        <v/>
      </c>
    </row>
    <row r="163" spans="1:12">
      <c r="A163" s="87" t="str">
        <f>IF($A162="#",1,IF(MAX(שיוך_משאב)&lt;ROWS(A$2:$A163),"",ROWS(A$2:$A163)))</f>
        <v/>
      </c>
      <c r="B163" s="88" t="str">
        <f t="array" ref="B163">IF($A163="","",INDEX('תוצרים לפרויקטים'!$AJ$7:$AN$7,,MIN(IF(שיוך_משאב=$A163,COLUMN($A:$E)))))</f>
        <v/>
      </c>
      <c r="C163" s="88" t="str">
        <f t="array" ref="C163">IF($A163="","",INDEX('תוצרים לפרויקטים'!$G$8:$G$1007,MIN(IF(שיוך_משאב=A163,שורות))))</f>
        <v/>
      </c>
      <c r="D163" s="88" t="str">
        <f>IF($A163="","",INDEX('תוצרים לפרויקטים'!$T$8:$AC$1007,MATCH($C163,'תוצרים לפרויקטים'!$G$8:$G$1007,0),MATCH($B163,'תוצרים לפרויקטים'!$T$7:$AC$7,0)))</f>
        <v/>
      </c>
      <c r="E163" s="88" t="str">
        <f>IF($A163="","",INDEX('תוצרים לפרויקטים'!$T$8:$AC$1007,MATCH($C163,'תוצרים לפרויקטים'!$G$8:$G$1007,0),MATCH($B163,'תוצרים לפרויקטים'!$T$7:$AC$7,0)+1))</f>
        <v/>
      </c>
      <c r="F163" s="88" t="str">
        <f>IF($D163="","",IFERROR(IF(INDEX('ניהול משאבים'!$D$8:$D$300,MATCH($D163,'ניהול משאבים'!$C$8:$C$300,0))="","",INDEX('ניהול משאבים'!$D$8:$D$300,MATCH($D163,'ניהול משאבים'!$C$8:$C$300,0))),""))</f>
        <v/>
      </c>
      <c r="G163" s="88" t="str">
        <f>IF($D163="","",IFERROR(IF(INDEX('ניהול משאבים'!$E$8:$E$300,MATCH($D163,'ניהול משאבים'!$C$8:$C$300,0))="","",INDEX('ניהול משאבים'!$E$8:$E$300,MATCH($D163,'ניהול משאבים'!$C$8:$C$300,0))),""))</f>
        <v/>
      </c>
      <c r="H163" s="88" t="str">
        <f>IF($C163="","",INDEX('תוצרים לפרויקטים'!$H:$H,MATCH($C163,'תוצרים לפרויקטים'!$G:$G,0)))</f>
        <v/>
      </c>
      <c r="I163" s="88" t="str">
        <f>IF($C163="","",INDEX('תוצרים לפרויקטים'!$E:$E,MATCH($C163,'תוצרים לפרויקטים'!$G:$G,0)))</f>
        <v/>
      </c>
      <c r="J163" s="88" t="str">
        <f>IF($A163="","",IF(INDEX('תוצרים לפרויקטים'!$R$8:$R$1007,MATCH($C163,'תוצרים לפרויקטים'!$G$8:$G$1007,0))="","ללא סטטוס",INDEX('תוצרים לפרויקטים'!$R$8:$R$1007,MATCH($C163,'תוצרים לפרויקטים'!$G$8:$G$1007,0))))</f>
        <v/>
      </c>
      <c r="K163" s="141" t="str">
        <f>IF($A163="","",IF(INDEX('תוצרים לפרויקטים'!$P$8:$P$1007,MATCH($C163,'תוצרים לפרויקטים'!$G$8:$G$1007,0))="","",INDEX('תוצרים לפרויקטים'!$P$8:$P$1007,MATCH($C163,'תוצרים לפרויקטים'!$G$8:$G$1007,0))))</f>
        <v/>
      </c>
      <c r="L163" s="141" t="str">
        <f>IF($A163="","",IF(INDEX('תוצרים לפרויקטים'!$Q$8:$Q$1007,MATCH($C163,'תוצרים לפרויקטים'!$G$8:$G$1007,0))="","",INDEX('תוצרים לפרויקטים'!$Q$8:$Q$1007,MATCH($C163,'תוצרים לפרויקטים'!$G$8:$G$1007,0))))</f>
        <v/>
      </c>
    </row>
    <row r="164" spans="1:12">
      <c r="A164" s="87" t="str">
        <f>IF($A163="#",1,IF(MAX(שיוך_משאב)&lt;ROWS(A$2:$A164),"",ROWS(A$2:$A164)))</f>
        <v/>
      </c>
      <c r="B164" s="88" t="str">
        <f t="array" ref="B164">IF($A164="","",INDEX('תוצרים לפרויקטים'!$AJ$7:$AN$7,,MIN(IF(שיוך_משאב=$A164,COLUMN($A:$E)))))</f>
        <v/>
      </c>
      <c r="C164" s="88" t="str">
        <f t="array" ref="C164">IF($A164="","",INDEX('תוצרים לפרויקטים'!$G$8:$G$1007,MIN(IF(שיוך_משאב=A164,שורות))))</f>
        <v/>
      </c>
      <c r="D164" s="88" t="str">
        <f>IF($A164="","",INDEX('תוצרים לפרויקטים'!$T$8:$AC$1007,MATCH($C164,'תוצרים לפרויקטים'!$G$8:$G$1007,0),MATCH($B164,'תוצרים לפרויקטים'!$T$7:$AC$7,0)))</f>
        <v/>
      </c>
      <c r="E164" s="88" t="str">
        <f>IF($A164="","",INDEX('תוצרים לפרויקטים'!$T$8:$AC$1007,MATCH($C164,'תוצרים לפרויקטים'!$G$8:$G$1007,0),MATCH($B164,'תוצרים לפרויקטים'!$T$7:$AC$7,0)+1))</f>
        <v/>
      </c>
      <c r="F164" s="88" t="str">
        <f>IF($D164="","",IFERROR(IF(INDEX('ניהול משאבים'!$D$8:$D$300,MATCH($D164,'ניהול משאבים'!$C$8:$C$300,0))="","",INDEX('ניהול משאבים'!$D$8:$D$300,MATCH($D164,'ניהול משאבים'!$C$8:$C$300,0))),""))</f>
        <v/>
      </c>
      <c r="G164" s="88" t="str">
        <f>IF($D164="","",IFERROR(IF(INDEX('ניהול משאבים'!$E$8:$E$300,MATCH($D164,'ניהול משאבים'!$C$8:$C$300,0))="","",INDEX('ניהול משאבים'!$E$8:$E$300,MATCH($D164,'ניהול משאבים'!$C$8:$C$300,0))),""))</f>
        <v/>
      </c>
      <c r="H164" s="88" t="str">
        <f>IF($C164="","",INDEX('תוצרים לפרויקטים'!$H:$H,MATCH($C164,'תוצרים לפרויקטים'!$G:$G,0)))</f>
        <v/>
      </c>
      <c r="I164" s="88" t="str">
        <f>IF($C164="","",INDEX('תוצרים לפרויקטים'!$E:$E,MATCH($C164,'תוצרים לפרויקטים'!$G:$G,0)))</f>
        <v/>
      </c>
      <c r="J164" s="88" t="str">
        <f>IF($A164="","",IF(INDEX('תוצרים לפרויקטים'!$R$8:$R$1007,MATCH($C164,'תוצרים לפרויקטים'!$G$8:$G$1007,0))="","ללא סטטוס",INDEX('תוצרים לפרויקטים'!$R$8:$R$1007,MATCH($C164,'תוצרים לפרויקטים'!$G$8:$G$1007,0))))</f>
        <v/>
      </c>
      <c r="K164" s="141" t="str">
        <f>IF($A164="","",IF(INDEX('תוצרים לפרויקטים'!$P$8:$P$1007,MATCH($C164,'תוצרים לפרויקטים'!$G$8:$G$1007,0))="","",INDEX('תוצרים לפרויקטים'!$P$8:$P$1007,MATCH($C164,'תוצרים לפרויקטים'!$G$8:$G$1007,0))))</f>
        <v/>
      </c>
      <c r="L164" s="141" t="str">
        <f>IF($A164="","",IF(INDEX('תוצרים לפרויקטים'!$Q$8:$Q$1007,MATCH($C164,'תוצרים לפרויקטים'!$G$8:$G$1007,0))="","",INDEX('תוצרים לפרויקטים'!$Q$8:$Q$1007,MATCH($C164,'תוצרים לפרויקטים'!$G$8:$G$1007,0))))</f>
        <v/>
      </c>
    </row>
    <row r="165" spans="1:12">
      <c r="A165" s="87" t="str">
        <f>IF($A164="#",1,IF(MAX(שיוך_משאב)&lt;ROWS(A$2:$A165),"",ROWS(A$2:$A165)))</f>
        <v/>
      </c>
      <c r="B165" s="88" t="str">
        <f t="array" ref="B165">IF($A165="","",INDEX('תוצרים לפרויקטים'!$AJ$7:$AN$7,,MIN(IF(שיוך_משאב=$A165,COLUMN($A:$E)))))</f>
        <v/>
      </c>
      <c r="C165" s="88" t="str">
        <f t="array" ref="C165">IF($A165="","",INDEX('תוצרים לפרויקטים'!$G$8:$G$1007,MIN(IF(שיוך_משאב=A165,שורות))))</f>
        <v/>
      </c>
      <c r="D165" s="88" t="str">
        <f>IF($A165="","",INDEX('תוצרים לפרויקטים'!$T$8:$AC$1007,MATCH($C165,'תוצרים לפרויקטים'!$G$8:$G$1007,0),MATCH($B165,'תוצרים לפרויקטים'!$T$7:$AC$7,0)))</f>
        <v/>
      </c>
      <c r="E165" s="88" t="str">
        <f>IF($A165="","",INDEX('תוצרים לפרויקטים'!$T$8:$AC$1007,MATCH($C165,'תוצרים לפרויקטים'!$G$8:$G$1007,0),MATCH($B165,'תוצרים לפרויקטים'!$T$7:$AC$7,0)+1))</f>
        <v/>
      </c>
      <c r="F165" s="88" t="str">
        <f>IF($D165="","",IFERROR(IF(INDEX('ניהול משאבים'!$D$8:$D$300,MATCH($D165,'ניהול משאבים'!$C$8:$C$300,0))="","",INDEX('ניהול משאבים'!$D$8:$D$300,MATCH($D165,'ניהול משאבים'!$C$8:$C$300,0))),""))</f>
        <v/>
      </c>
      <c r="G165" s="88" t="str">
        <f>IF($D165="","",IFERROR(IF(INDEX('ניהול משאבים'!$E$8:$E$300,MATCH($D165,'ניהול משאבים'!$C$8:$C$300,0))="","",INDEX('ניהול משאבים'!$E$8:$E$300,MATCH($D165,'ניהול משאבים'!$C$8:$C$300,0))),""))</f>
        <v/>
      </c>
      <c r="H165" s="88" t="str">
        <f>IF($C165="","",INDEX('תוצרים לפרויקטים'!$H:$H,MATCH($C165,'תוצרים לפרויקטים'!$G:$G,0)))</f>
        <v/>
      </c>
      <c r="I165" s="88" t="str">
        <f>IF($C165="","",INDEX('תוצרים לפרויקטים'!$E:$E,MATCH($C165,'תוצרים לפרויקטים'!$G:$G,0)))</f>
        <v/>
      </c>
      <c r="J165" s="88" t="str">
        <f>IF($A165="","",IF(INDEX('תוצרים לפרויקטים'!$R$8:$R$1007,MATCH($C165,'תוצרים לפרויקטים'!$G$8:$G$1007,0))="","ללא סטטוס",INDEX('תוצרים לפרויקטים'!$R$8:$R$1007,MATCH($C165,'תוצרים לפרויקטים'!$G$8:$G$1007,0))))</f>
        <v/>
      </c>
      <c r="K165" s="141" t="str">
        <f>IF($A165="","",IF(INDEX('תוצרים לפרויקטים'!$P$8:$P$1007,MATCH($C165,'תוצרים לפרויקטים'!$G$8:$G$1007,0))="","",INDEX('תוצרים לפרויקטים'!$P$8:$P$1007,MATCH($C165,'תוצרים לפרויקטים'!$G$8:$G$1007,0))))</f>
        <v/>
      </c>
      <c r="L165" s="141" t="str">
        <f>IF($A165="","",IF(INDEX('תוצרים לפרויקטים'!$Q$8:$Q$1007,MATCH($C165,'תוצרים לפרויקטים'!$G$8:$G$1007,0))="","",INDEX('תוצרים לפרויקטים'!$Q$8:$Q$1007,MATCH($C165,'תוצרים לפרויקטים'!$G$8:$G$1007,0))))</f>
        <v/>
      </c>
    </row>
    <row r="166" spans="1:12">
      <c r="A166" s="87" t="str">
        <f>IF($A165="#",1,IF(MAX(שיוך_משאב)&lt;ROWS(A$2:$A166),"",ROWS(A$2:$A166)))</f>
        <v/>
      </c>
      <c r="B166" s="88" t="str">
        <f t="array" ref="B166">IF($A166="","",INDEX('תוצרים לפרויקטים'!$AJ$7:$AN$7,,MIN(IF(שיוך_משאב=$A166,COLUMN($A:$E)))))</f>
        <v/>
      </c>
      <c r="C166" s="88" t="str">
        <f t="array" ref="C166">IF($A166="","",INDEX('תוצרים לפרויקטים'!$G$8:$G$1007,MIN(IF(שיוך_משאב=A166,שורות))))</f>
        <v/>
      </c>
      <c r="D166" s="88" t="str">
        <f>IF($A166="","",INDEX('תוצרים לפרויקטים'!$T$8:$AC$1007,MATCH($C166,'תוצרים לפרויקטים'!$G$8:$G$1007,0),MATCH($B166,'תוצרים לפרויקטים'!$T$7:$AC$7,0)))</f>
        <v/>
      </c>
      <c r="E166" s="88" t="str">
        <f>IF($A166="","",INDEX('תוצרים לפרויקטים'!$T$8:$AC$1007,MATCH($C166,'תוצרים לפרויקטים'!$G$8:$G$1007,0),MATCH($B166,'תוצרים לפרויקטים'!$T$7:$AC$7,0)+1))</f>
        <v/>
      </c>
      <c r="F166" s="88" t="str">
        <f>IF($D166="","",IFERROR(IF(INDEX('ניהול משאבים'!$D$8:$D$300,MATCH($D166,'ניהול משאבים'!$C$8:$C$300,0))="","",INDEX('ניהול משאבים'!$D$8:$D$300,MATCH($D166,'ניהול משאבים'!$C$8:$C$300,0))),""))</f>
        <v/>
      </c>
      <c r="G166" s="88" t="str">
        <f>IF($D166="","",IFERROR(IF(INDEX('ניהול משאבים'!$E$8:$E$300,MATCH($D166,'ניהול משאבים'!$C$8:$C$300,0))="","",INDEX('ניהול משאבים'!$E$8:$E$300,MATCH($D166,'ניהול משאבים'!$C$8:$C$300,0))),""))</f>
        <v/>
      </c>
      <c r="H166" s="88" t="str">
        <f>IF($C166="","",INDEX('תוצרים לפרויקטים'!$H:$H,MATCH($C166,'תוצרים לפרויקטים'!$G:$G,0)))</f>
        <v/>
      </c>
      <c r="I166" s="88" t="str">
        <f>IF($C166="","",INDEX('תוצרים לפרויקטים'!$E:$E,MATCH($C166,'תוצרים לפרויקטים'!$G:$G,0)))</f>
        <v/>
      </c>
      <c r="J166" s="88" t="str">
        <f>IF($A166="","",IF(INDEX('תוצרים לפרויקטים'!$R$8:$R$1007,MATCH($C166,'תוצרים לפרויקטים'!$G$8:$G$1007,0))="","ללא סטטוס",INDEX('תוצרים לפרויקטים'!$R$8:$R$1007,MATCH($C166,'תוצרים לפרויקטים'!$G$8:$G$1007,0))))</f>
        <v/>
      </c>
      <c r="K166" s="141" t="str">
        <f>IF($A166="","",IF(INDEX('תוצרים לפרויקטים'!$P$8:$P$1007,MATCH($C166,'תוצרים לפרויקטים'!$G$8:$G$1007,0))="","",INDEX('תוצרים לפרויקטים'!$P$8:$P$1007,MATCH($C166,'תוצרים לפרויקטים'!$G$8:$G$1007,0))))</f>
        <v/>
      </c>
      <c r="L166" s="141" t="str">
        <f>IF($A166="","",IF(INDEX('תוצרים לפרויקטים'!$Q$8:$Q$1007,MATCH($C166,'תוצרים לפרויקטים'!$G$8:$G$1007,0))="","",INDEX('תוצרים לפרויקטים'!$Q$8:$Q$1007,MATCH($C166,'תוצרים לפרויקטים'!$G$8:$G$1007,0))))</f>
        <v/>
      </c>
    </row>
    <row r="167" spans="1:12">
      <c r="A167" s="87" t="str">
        <f>IF($A166="#",1,IF(MAX(שיוך_משאב)&lt;ROWS(A$2:$A167),"",ROWS(A$2:$A167)))</f>
        <v/>
      </c>
      <c r="B167" s="88" t="str">
        <f t="array" ref="B167">IF($A167="","",INDEX('תוצרים לפרויקטים'!$AJ$7:$AN$7,,MIN(IF(שיוך_משאב=$A167,COLUMN($A:$E)))))</f>
        <v/>
      </c>
      <c r="C167" s="88" t="str">
        <f t="array" ref="C167">IF($A167="","",INDEX('תוצרים לפרויקטים'!$G$8:$G$1007,MIN(IF(שיוך_משאב=A167,שורות))))</f>
        <v/>
      </c>
      <c r="D167" s="88" t="str">
        <f>IF($A167="","",INDEX('תוצרים לפרויקטים'!$T$8:$AC$1007,MATCH($C167,'תוצרים לפרויקטים'!$G$8:$G$1007,0),MATCH($B167,'תוצרים לפרויקטים'!$T$7:$AC$7,0)))</f>
        <v/>
      </c>
      <c r="E167" s="88" t="str">
        <f>IF($A167="","",INDEX('תוצרים לפרויקטים'!$T$8:$AC$1007,MATCH($C167,'תוצרים לפרויקטים'!$G$8:$G$1007,0),MATCH($B167,'תוצרים לפרויקטים'!$T$7:$AC$7,0)+1))</f>
        <v/>
      </c>
      <c r="F167" s="88" t="str">
        <f>IF($D167="","",IFERROR(IF(INDEX('ניהול משאבים'!$D$8:$D$300,MATCH($D167,'ניהול משאבים'!$C$8:$C$300,0))="","",INDEX('ניהול משאבים'!$D$8:$D$300,MATCH($D167,'ניהול משאבים'!$C$8:$C$300,0))),""))</f>
        <v/>
      </c>
      <c r="G167" s="88" t="str">
        <f>IF($D167="","",IFERROR(IF(INDEX('ניהול משאבים'!$E$8:$E$300,MATCH($D167,'ניהול משאבים'!$C$8:$C$300,0))="","",INDEX('ניהול משאבים'!$E$8:$E$300,MATCH($D167,'ניהול משאבים'!$C$8:$C$300,0))),""))</f>
        <v/>
      </c>
      <c r="H167" s="88" t="str">
        <f>IF($C167="","",INDEX('תוצרים לפרויקטים'!$H:$H,MATCH($C167,'תוצרים לפרויקטים'!$G:$G,0)))</f>
        <v/>
      </c>
      <c r="I167" s="88" t="str">
        <f>IF($C167="","",INDEX('תוצרים לפרויקטים'!$E:$E,MATCH($C167,'תוצרים לפרויקטים'!$G:$G,0)))</f>
        <v/>
      </c>
      <c r="J167" s="88" t="str">
        <f>IF($A167="","",IF(INDEX('תוצרים לפרויקטים'!$R$8:$R$1007,MATCH($C167,'תוצרים לפרויקטים'!$G$8:$G$1007,0))="","ללא סטטוס",INDEX('תוצרים לפרויקטים'!$R$8:$R$1007,MATCH($C167,'תוצרים לפרויקטים'!$G$8:$G$1007,0))))</f>
        <v/>
      </c>
      <c r="K167" s="141" t="str">
        <f>IF($A167="","",IF(INDEX('תוצרים לפרויקטים'!$P$8:$P$1007,MATCH($C167,'תוצרים לפרויקטים'!$G$8:$G$1007,0))="","",INDEX('תוצרים לפרויקטים'!$P$8:$P$1007,MATCH($C167,'תוצרים לפרויקטים'!$G$8:$G$1007,0))))</f>
        <v/>
      </c>
      <c r="L167" s="141" t="str">
        <f>IF($A167="","",IF(INDEX('תוצרים לפרויקטים'!$Q$8:$Q$1007,MATCH($C167,'תוצרים לפרויקטים'!$G$8:$G$1007,0))="","",INDEX('תוצרים לפרויקטים'!$Q$8:$Q$1007,MATCH($C167,'תוצרים לפרויקטים'!$G$8:$G$1007,0))))</f>
        <v/>
      </c>
    </row>
    <row r="168" spans="1:12">
      <c r="A168" s="87" t="str">
        <f>IF($A167="#",1,IF(MAX(שיוך_משאב)&lt;ROWS(A$2:$A168),"",ROWS(A$2:$A168)))</f>
        <v/>
      </c>
      <c r="B168" s="88" t="str">
        <f t="array" ref="B168">IF($A168="","",INDEX('תוצרים לפרויקטים'!$AJ$7:$AN$7,,MIN(IF(שיוך_משאב=$A168,COLUMN($A:$E)))))</f>
        <v/>
      </c>
      <c r="C168" s="88" t="str">
        <f t="array" ref="C168">IF($A168="","",INDEX('תוצרים לפרויקטים'!$G$8:$G$1007,MIN(IF(שיוך_משאב=A168,שורות))))</f>
        <v/>
      </c>
      <c r="D168" s="88" t="str">
        <f>IF($A168="","",INDEX('תוצרים לפרויקטים'!$T$8:$AC$1007,MATCH($C168,'תוצרים לפרויקטים'!$G$8:$G$1007,0),MATCH($B168,'תוצרים לפרויקטים'!$T$7:$AC$7,0)))</f>
        <v/>
      </c>
      <c r="E168" s="88" t="str">
        <f>IF($A168="","",INDEX('תוצרים לפרויקטים'!$T$8:$AC$1007,MATCH($C168,'תוצרים לפרויקטים'!$G$8:$G$1007,0),MATCH($B168,'תוצרים לפרויקטים'!$T$7:$AC$7,0)+1))</f>
        <v/>
      </c>
      <c r="F168" s="88" t="str">
        <f>IF($D168="","",IFERROR(IF(INDEX('ניהול משאבים'!$D$8:$D$300,MATCH($D168,'ניהול משאבים'!$C$8:$C$300,0))="","",INDEX('ניהול משאבים'!$D$8:$D$300,MATCH($D168,'ניהול משאבים'!$C$8:$C$300,0))),""))</f>
        <v/>
      </c>
      <c r="G168" s="88" t="str">
        <f>IF($D168="","",IFERROR(IF(INDEX('ניהול משאבים'!$E$8:$E$300,MATCH($D168,'ניהול משאבים'!$C$8:$C$300,0))="","",INDEX('ניהול משאבים'!$E$8:$E$300,MATCH($D168,'ניהול משאבים'!$C$8:$C$300,0))),""))</f>
        <v/>
      </c>
      <c r="H168" s="88" t="str">
        <f>IF($C168="","",INDEX('תוצרים לפרויקטים'!$H:$H,MATCH($C168,'תוצרים לפרויקטים'!$G:$G,0)))</f>
        <v/>
      </c>
      <c r="I168" s="88" t="str">
        <f>IF($C168="","",INDEX('תוצרים לפרויקטים'!$E:$E,MATCH($C168,'תוצרים לפרויקטים'!$G:$G,0)))</f>
        <v/>
      </c>
      <c r="J168" s="88" t="str">
        <f>IF($A168="","",IF(INDEX('תוצרים לפרויקטים'!$R$8:$R$1007,MATCH($C168,'תוצרים לפרויקטים'!$G$8:$G$1007,0))="","ללא סטטוס",INDEX('תוצרים לפרויקטים'!$R$8:$R$1007,MATCH($C168,'תוצרים לפרויקטים'!$G$8:$G$1007,0))))</f>
        <v/>
      </c>
      <c r="K168" s="141" t="str">
        <f>IF($A168="","",IF(INDEX('תוצרים לפרויקטים'!$P$8:$P$1007,MATCH($C168,'תוצרים לפרויקטים'!$G$8:$G$1007,0))="","",INDEX('תוצרים לפרויקטים'!$P$8:$P$1007,MATCH($C168,'תוצרים לפרויקטים'!$G$8:$G$1007,0))))</f>
        <v/>
      </c>
      <c r="L168" s="141" t="str">
        <f>IF($A168="","",IF(INDEX('תוצרים לפרויקטים'!$Q$8:$Q$1007,MATCH($C168,'תוצרים לפרויקטים'!$G$8:$G$1007,0))="","",INDEX('תוצרים לפרויקטים'!$Q$8:$Q$1007,MATCH($C168,'תוצרים לפרויקטים'!$G$8:$G$1007,0))))</f>
        <v/>
      </c>
    </row>
    <row r="169" spans="1:12">
      <c r="A169" s="87" t="str">
        <f>IF($A168="#",1,IF(MAX(שיוך_משאב)&lt;ROWS(A$2:$A169),"",ROWS(A$2:$A169)))</f>
        <v/>
      </c>
      <c r="B169" s="88" t="str">
        <f t="array" ref="B169">IF($A169="","",INDEX('תוצרים לפרויקטים'!$AJ$7:$AN$7,,MIN(IF(שיוך_משאב=$A169,COLUMN($A:$E)))))</f>
        <v/>
      </c>
      <c r="C169" s="88" t="str">
        <f t="array" ref="C169">IF($A169="","",INDEX('תוצרים לפרויקטים'!$G$8:$G$1007,MIN(IF(שיוך_משאב=A169,שורות))))</f>
        <v/>
      </c>
      <c r="D169" s="88" t="str">
        <f>IF($A169="","",INDEX('תוצרים לפרויקטים'!$T$8:$AC$1007,MATCH($C169,'תוצרים לפרויקטים'!$G$8:$G$1007,0),MATCH($B169,'תוצרים לפרויקטים'!$T$7:$AC$7,0)))</f>
        <v/>
      </c>
      <c r="E169" s="88" t="str">
        <f>IF($A169="","",INDEX('תוצרים לפרויקטים'!$T$8:$AC$1007,MATCH($C169,'תוצרים לפרויקטים'!$G$8:$G$1007,0),MATCH($B169,'תוצרים לפרויקטים'!$T$7:$AC$7,0)+1))</f>
        <v/>
      </c>
      <c r="F169" s="88" t="str">
        <f>IF($D169="","",IFERROR(IF(INDEX('ניהול משאבים'!$D$8:$D$300,MATCH($D169,'ניהול משאבים'!$C$8:$C$300,0))="","",INDEX('ניהול משאבים'!$D$8:$D$300,MATCH($D169,'ניהול משאבים'!$C$8:$C$300,0))),""))</f>
        <v/>
      </c>
      <c r="G169" s="88" t="str">
        <f>IF($D169="","",IFERROR(IF(INDEX('ניהול משאבים'!$E$8:$E$300,MATCH($D169,'ניהול משאבים'!$C$8:$C$300,0))="","",INDEX('ניהול משאבים'!$E$8:$E$300,MATCH($D169,'ניהול משאבים'!$C$8:$C$300,0))),""))</f>
        <v/>
      </c>
      <c r="H169" s="88" t="str">
        <f>IF($C169="","",INDEX('תוצרים לפרויקטים'!$H:$H,MATCH($C169,'תוצרים לפרויקטים'!$G:$G,0)))</f>
        <v/>
      </c>
      <c r="I169" s="88" t="str">
        <f>IF($C169="","",INDEX('תוצרים לפרויקטים'!$E:$E,MATCH($C169,'תוצרים לפרויקטים'!$G:$G,0)))</f>
        <v/>
      </c>
      <c r="J169" s="88" t="str">
        <f>IF($A169="","",IF(INDEX('תוצרים לפרויקטים'!$R$8:$R$1007,MATCH($C169,'תוצרים לפרויקטים'!$G$8:$G$1007,0))="","ללא סטטוס",INDEX('תוצרים לפרויקטים'!$R$8:$R$1007,MATCH($C169,'תוצרים לפרויקטים'!$G$8:$G$1007,0))))</f>
        <v/>
      </c>
      <c r="K169" s="141" t="str">
        <f>IF($A169="","",IF(INDEX('תוצרים לפרויקטים'!$P$8:$P$1007,MATCH($C169,'תוצרים לפרויקטים'!$G$8:$G$1007,0))="","",INDEX('תוצרים לפרויקטים'!$P$8:$P$1007,MATCH($C169,'תוצרים לפרויקטים'!$G$8:$G$1007,0))))</f>
        <v/>
      </c>
      <c r="L169" s="141" t="str">
        <f>IF($A169="","",IF(INDEX('תוצרים לפרויקטים'!$Q$8:$Q$1007,MATCH($C169,'תוצרים לפרויקטים'!$G$8:$G$1007,0))="","",INDEX('תוצרים לפרויקטים'!$Q$8:$Q$1007,MATCH($C169,'תוצרים לפרויקטים'!$G$8:$G$1007,0))))</f>
        <v/>
      </c>
    </row>
    <row r="170" spans="1:12">
      <c r="A170" s="87" t="str">
        <f>IF($A169="#",1,IF(MAX(שיוך_משאב)&lt;ROWS(A$2:$A170),"",ROWS(A$2:$A170)))</f>
        <v/>
      </c>
      <c r="B170" s="88" t="str">
        <f t="array" ref="B170">IF($A170="","",INDEX('תוצרים לפרויקטים'!$AJ$7:$AN$7,,MIN(IF(שיוך_משאב=$A170,COLUMN($A:$E)))))</f>
        <v/>
      </c>
      <c r="C170" s="88" t="str">
        <f t="array" ref="C170">IF($A170="","",INDEX('תוצרים לפרויקטים'!$G$8:$G$1007,MIN(IF(שיוך_משאב=A170,שורות))))</f>
        <v/>
      </c>
      <c r="D170" s="88" t="str">
        <f>IF($A170="","",INDEX('תוצרים לפרויקטים'!$T$8:$AC$1007,MATCH($C170,'תוצרים לפרויקטים'!$G$8:$G$1007,0),MATCH($B170,'תוצרים לפרויקטים'!$T$7:$AC$7,0)))</f>
        <v/>
      </c>
      <c r="E170" s="88" t="str">
        <f>IF($A170="","",INDEX('תוצרים לפרויקטים'!$T$8:$AC$1007,MATCH($C170,'תוצרים לפרויקטים'!$G$8:$G$1007,0),MATCH($B170,'תוצרים לפרויקטים'!$T$7:$AC$7,0)+1))</f>
        <v/>
      </c>
      <c r="F170" s="88" t="str">
        <f>IF($D170="","",IFERROR(IF(INDEX('ניהול משאבים'!$D$8:$D$300,MATCH($D170,'ניהול משאבים'!$C$8:$C$300,0))="","",INDEX('ניהול משאבים'!$D$8:$D$300,MATCH($D170,'ניהול משאבים'!$C$8:$C$300,0))),""))</f>
        <v/>
      </c>
      <c r="G170" s="88" t="str">
        <f>IF($D170="","",IFERROR(IF(INDEX('ניהול משאבים'!$E$8:$E$300,MATCH($D170,'ניהול משאבים'!$C$8:$C$300,0))="","",INDEX('ניהול משאבים'!$E$8:$E$300,MATCH($D170,'ניהול משאבים'!$C$8:$C$300,0))),""))</f>
        <v/>
      </c>
      <c r="H170" s="88" t="str">
        <f>IF($C170="","",INDEX('תוצרים לפרויקטים'!$H:$H,MATCH($C170,'תוצרים לפרויקטים'!$G:$G,0)))</f>
        <v/>
      </c>
      <c r="I170" s="88" t="str">
        <f>IF($C170="","",INDEX('תוצרים לפרויקטים'!$E:$E,MATCH($C170,'תוצרים לפרויקטים'!$G:$G,0)))</f>
        <v/>
      </c>
      <c r="J170" s="88" t="str">
        <f>IF($A170="","",IF(INDEX('תוצרים לפרויקטים'!$R$8:$R$1007,MATCH($C170,'תוצרים לפרויקטים'!$G$8:$G$1007,0))="","ללא סטטוס",INDEX('תוצרים לפרויקטים'!$R$8:$R$1007,MATCH($C170,'תוצרים לפרויקטים'!$G$8:$G$1007,0))))</f>
        <v/>
      </c>
      <c r="K170" s="141" t="str">
        <f>IF($A170="","",IF(INDEX('תוצרים לפרויקטים'!$P$8:$P$1007,MATCH($C170,'תוצרים לפרויקטים'!$G$8:$G$1007,0))="","",INDEX('תוצרים לפרויקטים'!$P$8:$P$1007,MATCH($C170,'תוצרים לפרויקטים'!$G$8:$G$1007,0))))</f>
        <v/>
      </c>
      <c r="L170" s="141" t="str">
        <f>IF($A170="","",IF(INDEX('תוצרים לפרויקטים'!$Q$8:$Q$1007,MATCH($C170,'תוצרים לפרויקטים'!$G$8:$G$1007,0))="","",INDEX('תוצרים לפרויקטים'!$Q$8:$Q$1007,MATCH($C170,'תוצרים לפרויקטים'!$G$8:$G$1007,0))))</f>
        <v/>
      </c>
    </row>
    <row r="171" spans="1:12">
      <c r="A171" s="87" t="str">
        <f>IF($A170="#",1,IF(MAX(שיוך_משאב)&lt;ROWS(A$2:$A171),"",ROWS(A$2:$A171)))</f>
        <v/>
      </c>
      <c r="B171" s="88" t="str">
        <f t="array" ref="B171">IF($A171="","",INDEX('תוצרים לפרויקטים'!$AJ$7:$AN$7,,MIN(IF(שיוך_משאב=$A171,COLUMN($A:$E)))))</f>
        <v/>
      </c>
      <c r="C171" s="88" t="str">
        <f t="array" ref="C171">IF($A171="","",INDEX('תוצרים לפרויקטים'!$G$8:$G$1007,MIN(IF(שיוך_משאב=A171,שורות))))</f>
        <v/>
      </c>
      <c r="D171" s="88" t="str">
        <f>IF($A171="","",INDEX('תוצרים לפרויקטים'!$T$8:$AC$1007,MATCH($C171,'תוצרים לפרויקטים'!$G$8:$G$1007,0),MATCH($B171,'תוצרים לפרויקטים'!$T$7:$AC$7,0)))</f>
        <v/>
      </c>
      <c r="E171" s="88" t="str">
        <f>IF($A171="","",INDEX('תוצרים לפרויקטים'!$T$8:$AC$1007,MATCH($C171,'תוצרים לפרויקטים'!$G$8:$G$1007,0),MATCH($B171,'תוצרים לפרויקטים'!$T$7:$AC$7,0)+1))</f>
        <v/>
      </c>
      <c r="F171" s="88" t="str">
        <f>IF($D171="","",IFERROR(IF(INDEX('ניהול משאבים'!$D$8:$D$300,MATCH($D171,'ניהול משאבים'!$C$8:$C$300,0))="","",INDEX('ניהול משאבים'!$D$8:$D$300,MATCH($D171,'ניהול משאבים'!$C$8:$C$300,0))),""))</f>
        <v/>
      </c>
      <c r="G171" s="88" t="str">
        <f>IF($D171="","",IFERROR(IF(INDEX('ניהול משאבים'!$E$8:$E$300,MATCH($D171,'ניהול משאבים'!$C$8:$C$300,0))="","",INDEX('ניהול משאבים'!$E$8:$E$300,MATCH($D171,'ניהול משאבים'!$C$8:$C$300,0))),""))</f>
        <v/>
      </c>
      <c r="H171" s="88" t="str">
        <f>IF($C171="","",INDEX('תוצרים לפרויקטים'!$H:$H,MATCH($C171,'תוצרים לפרויקטים'!$G:$G,0)))</f>
        <v/>
      </c>
      <c r="I171" s="88" t="str">
        <f>IF($C171="","",INDEX('תוצרים לפרויקטים'!$E:$E,MATCH($C171,'תוצרים לפרויקטים'!$G:$G,0)))</f>
        <v/>
      </c>
      <c r="J171" s="88" t="str">
        <f>IF($A171="","",IF(INDEX('תוצרים לפרויקטים'!$R$8:$R$1007,MATCH($C171,'תוצרים לפרויקטים'!$G$8:$G$1007,0))="","ללא סטטוס",INDEX('תוצרים לפרויקטים'!$R$8:$R$1007,MATCH($C171,'תוצרים לפרויקטים'!$G$8:$G$1007,0))))</f>
        <v/>
      </c>
      <c r="K171" s="141" t="str">
        <f>IF($A171="","",IF(INDEX('תוצרים לפרויקטים'!$P$8:$P$1007,MATCH($C171,'תוצרים לפרויקטים'!$G$8:$G$1007,0))="","",INDEX('תוצרים לפרויקטים'!$P$8:$P$1007,MATCH($C171,'תוצרים לפרויקטים'!$G$8:$G$1007,0))))</f>
        <v/>
      </c>
      <c r="L171" s="141" t="str">
        <f>IF($A171="","",IF(INDEX('תוצרים לפרויקטים'!$Q$8:$Q$1007,MATCH($C171,'תוצרים לפרויקטים'!$G$8:$G$1007,0))="","",INDEX('תוצרים לפרויקטים'!$Q$8:$Q$1007,MATCH($C171,'תוצרים לפרויקטים'!$G$8:$G$1007,0))))</f>
        <v/>
      </c>
    </row>
    <row r="172" spans="1:12">
      <c r="A172" s="87" t="str">
        <f>IF($A171="#",1,IF(MAX(שיוך_משאב)&lt;ROWS(A$2:$A172),"",ROWS(A$2:$A172)))</f>
        <v/>
      </c>
      <c r="B172" s="88" t="str">
        <f t="array" ref="B172">IF($A172="","",INDEX('תוצרים לפרויקטים'!$AJ$7:$AN$7,,MIN(IF(שיוך_משאב=$A172,COLUMN($A:$E)))))</f>
        <v/>
      </c>
      <c r="C172" s="88" t="str">
        <f t="array" ref="C172">IF($A172="","",INDEX('תוצרים לפרויקטים'!$G$8:$G$1007,MIN(IF(שיוך_משאב=A172,שורות))))</f>
        <v/>
      </c>
      <c r="D172" s="88" t="str">
        <f>IF($A172="","",INDEX('תוצרים לפרויקטים'!$T$8:$AC$1007,MATCH($C172,'תוצרים לפרויקטים'!$G$8:$G$1007,0),MATCH($B172,'תוצרים לפרויקטים'!$T$7:$AC$7,0)))</f>
        <v/>
      </c>
      <c r="E172" s="88" t="str">
        <f>IF($A172="","",INDEX('תוצרים לפרויקטים'!$T$8:$AC$1007,MATCH($C172,'תוצרים לפרויקטים'!$G$8:$G$1007,0),MATCH($B172,'תוצרים לפרויקטים'!$T$7:$AC$7,0)+1))</f>
        <v/>
      </c>
      <c r="F172" s="88" t="str">
        <f>IF($D172="","",IFERROR(IF(INDEX('ניהול משאבים'!$D$8:$D$300,MATCH($D172,'ניהול משאבים'!$C$8:$C$300,0))="","",INDEX('ניהול משאבים'!$D$8:$D$300,MATCH($D172,'ניהול משאבים'!$C$8:$C$300,0))),""))</f>
        <v/>
      </c>
      <c r="G172" s="88" t="str">
        <f>IF($D172="","",IFERROR(IF(INDEX('ניהול משאבים'!$E$8:$E$300,MATCH($D172,'ניהול משאבים'!$C$8:$C$300,0))="","",INDEX('ניהול משאבים'!$E$8:$E$300,MATCH($D172,'ניהול משאבים'!$C$8:$C$300,0))),""))</f>
        <v/>
      </c>
      <c r="H172" s="88" t="str">
        <f>IF($C172="","",INDEX('תוצרים לפרויקטים'!$H:$H,MATCH($C172,'תוצרים לפרויקטים'!$G:$G,0)))</f>
        <v/>
      </c>
      <c r="I172" s="88" t="str">
        <f>IF($C172="","",INDEX('תוצרים לפרויקטים'!$E:$E,MATCH($C172,'תוצרים לפרויקטים'!$G:$G,0)))</f>
        <v/>
      </c>
      <c r="J172" s="88" t="str">
        <f>IF($A172="","",IF(INDEX('תוצרים לפרויקטים'!$R$8:$R$1007,MATCH($C172,'תוצרים לפרויקטים'!$G$8:$G$1007,0))="","ללא סטטוס",INDEX('תוצרים לפרויקטים'!$R$8:$R$1007,MATCH($C172,'תוצרים לפרויקטים'!$G$8:$G$1007,0))))</f>
        <v/>
      </c>
      <c r="K172" s="141" t="str">
        <f>IF($A172="","",IF(INDEX('תוצרים לפרויקטים'!$P$8:$P$1007,MATCH($C172,'תוצרים לפרויקטים'!$G$8:$G$1007,0))="","",INDEX('תוצרים לפרויקטים'!$P$8:$P$1007,MATCH($C172,'תוצרים לפרויקטים'!$G$8:$G$1007,0))))</f>
        <v/>
      </c>
      <c r="L172" s="141" t="str">
        <f>IF($A172="","",IF(INDEX('תוצרים לפרויקטים'!$Q$8:$Q$1007,MATCH($C172,'תוצרים לפרויקטים'!$G$8:$G$1007,0))="","",INDEX('תוצרים לפרויקטים'!$Q$8:$Q$1007,MATCH($C172,'תוצרים לפרויקטים'!$G$8:$G$1007,0))))</f>
        <v/>
      </c>
    </row>
    <row r="173" spans="1:12">
      <c r="A173" s="87" t="str">
        <f>IF($A172="#",1,IF(MAX(שיוך_משאב)&lt;ROWS(A$2:$A173),"",ROWS(A$2:$A173)))</f>
        <v/>
      </c>
      <c r="B173" s="88" t="str">
        <f t="array" ref="B173">IF($A173="","",INDEX('תוצרים לפרויקטים'!$AJ$7:$AN$7,,MIN(IF(שיוך_משאב=$A173,COLUMN($A:$E)))))</f>
        <v/>
      </c>
      <c r="C173" s="88" t="str">
        <f t="array" ref="C173">IF($A173="","",INDEX('תוצרים לפרויקטים'!$G$8:$G$1007,MIN(IF(שיוך_משאב=A173,שורות))))</f>
        <v/>
      </c>
      <c r="D173" s="88" t="str">
        <f>IF($A173="","",INDEX('תוצרים לפרויקטים'!$T$8:$AC$1007,MATCH($C173,'תוצרים לפרויקטים'!$G$8:$G$1007,0),MATCH($B173,'תוצרים לפרויקטים'!$T$7:$AC$7,0)))</f>
        <v/>
      </c>
      <c r="E173" s="88" t="str">
        <f>IF($A173="","",INDEX('תוצרים לפרויקטים'!$T$8:$AC$1007,MATCH($C173,'תוצרים לפרויקטים'!$G$8:$G$1007,0),MATCH($B173,'תוצרים לפרויקטים'!$T$7:$AC$7,0)+1))</f>
        <v/>
      </c>
      <c r="F173" s="88" t="str">
        <f>IF($D173="","",IFERROR(IF(INDEX('ניהול משאבים'!$D$8:$D$300,MATCH($D173,'ניהול משאבים'!$C$8:$C$300,0))="","",INDEX('ניהול משאבים'!$D$8:$D$300,MATCH($D173,'ניהול משאבים'!$C$8:$C$300,0))),""))</f>
        <v/>
      </c>
      <c r="G173" s="88" t="str">
        <f>IF($D173="","",IFERROR(IF(INDEX('ניהול משאבים'!$E$8:$E$300,MATCH($D173,'ניהול משאבים'!$C$8:$C$300,0))="","",INDEX('ניהול משאבים'!$E$8:$E$300,MATCH($D173,'ניהול משאבים'!$C$8:$C$300,0))),""))</f>
        <v/>
      </c>
      <c r="H173" s="88" t="str">
        <f>IF($C173="","",INDEX('תוצרים לפרויקטים'!$H:$H,MATCH($C173,'תוצרים לפרויקטים'!$G:$G,0)))</f>
        <v/>
      </c>
      <c r="I173" s="88" t="str">
        <f>IF($C173="","",INDEX('תוצרים לפרויקטים'!$E:$E,MATCH($C173,'תוצרים לפרויקטים'!$G:$G,0)))</f>
        <v/>
      </c>
      <c r="J173" s="88" t="str">
        <f>IF($A173="","",IF(INDEX('תוצרים לפרויקטים'!$R$8:$R$1007,MATCH($C173,'תוצרים לפרויקטים'!$G$8:$G$1007,0))="","ללא סטטוס",INDEX('תוצרים לפרויקטים'!$R$8:$R$1007,MATCH($C173,'תוצרים לפרויקטים'!$G$8:$G$1007,0))))</f>
        <v/>
      </c>
      <c r="K173" s="141" t="str">
        <f>IF($A173="","",IF(INDEX('תוצרים לפרויקטים'!$P$8:$P$1007,MATCH($C173,'תוצרים לפרויקטים'!$G$8:$G$1007,0))="","",INDEX('תוצרים לפרויקטים'!$P$8:$P$1007,MATCH($C173,'תוצרים לפרויקטים'!$G$8:$G$1007,0))))</f>
        <v/>
      </c>
      <c r="L173" s="141" t="str">
        <f>IF($A173="","",IF(INDEX('תוצרים לפרויקטים'!$Q$8:$Q$1007,MATCH($C173,'תוצרים לפרויקטים'!$G$8:$G$1007,0))="","",INDEX('תוצרים לפרויקטים'!$Q$8:$Q$1007,MATCH($C173,'תוצרים לפרויקטים'!$G$8:$G$1007,0))))</f>
        <v/>
      </c>
    </row>
    <row r="174" spans="1:12">
      <c r="A174" s="87" t="str">
        <f>IF($A173="#",1,IF(MAX(שיוך_משאב)&lt;ROWS(A$2:$A174),"",ROWS(A$2:$A174)))</f>
        <v/>
      </c>
      <c r="B174" s="88" t="str">
        <f t="array" ref="B174">IF($A174="","",INDEX('תוצרים לפרויקטים'!$AJ$7:$AN$7,,MIN(IF(שיוך_משאב=$A174,COLUMN($A:$E)))))</f>
        <v/>
      </c>
      <c r="C174" s="88" t="str">
        <f t="array" ref="C174">IF($A174="","",INDEX('תוצרים לפרויקטים'!$G$8:$G$1007,MIN(IF(שיוך_משאב=A174,שורות))))</f>
        <v/>
      </c>
      <c r="D174" s="88" t="str">
        <f>IF($A174="","",INDEX('תוצרים לפרויקטים'!$T$8:$AC$1007,MATCH($C174,'תוצרים לפרויקטים'!$G$8:$G$1007,0),MATCH($B174,'תוצרים לפרויקטים'!$T$7:$AC$7,0)))</f>
        <v/>
      </c>
      <c r="E174" s="88" t="str">
        <f>IF($A174="","",INDEX('תוצרים לפרויקטים'!$T$8:$AC$1007,MATCH($C174,'תוצרים לפרויקטים'!$G$8:$G$1007,0),MATCH($B174,'תוצרים לפרויקטים'!$T$7:$AC$7,0)+1))</f>
        <v/>
      </c>
      <c r="F174" s="88" t="str">
        <f>IF($D174="","",IFERROR(IF(INDEX('ניהול משאבים'!$D$8:$D$300,MATCH($D174,'ניהול משאבים'!$C$8:$C$300,0))="","",INDEX('ניהול משאבים'!$D$8:$D$300,MATCH($D174,'ניהול משאבים'!$C$8:$C$300,0))),""))</f>
        <v/>
      </c>
      <c r="G174" s="88" t="str">
        <f>IF($D174="","",IFERROR(IF(INDEX('ניהול משאבים'!$E$8:$E$300,MATCH($D174,'ניהול משאבים'!$C$8:$C$300,0))="","",INDEX('ניהול משאבים'!$E$8:$E$300,MATCH($D174,'ניהול משאבים'!$C$8:$C$300,0))),""))</f>
        <v/>
      </c>
      <c r="H174" s="88" t="str">
        <f>IF($C174="","",INDEX('תוצרים לפרויקטים'!$H:$H,MATCH($C174,'תוצרים לפרויקטים'!$G:$G,0)))</f>
        <v/>
      </c>
      <c r="I174" s="88" t="str">
        <f>IF($C174="","",INDEX('תוצרים לפרויקטים'!$E:$E,MATCH($C174,'תוצרים לפרויקטים'!$G:$G,0)))</f>
        <v/>
      </c>
      <c r="J174" s="88" t="str">
        <f>IF($A174="","",IF(INDEX('תוצרים לפרויקטים'!$R$8:$R$1007,MATCH($C174,'תוצרים לפרויקטים'!$G$8:$G$1007,0))="","ללא סטטוס",INDEX('תוצרים לפרויקטים'!$R$8:$R$1007,MATCH($C174,'תוצרים לפרויקטים'!$G$8:$G$1007,0))))</f>
        <v/>
      </c>
      <c r="K174" s="141" t="str">
        <f>IF($A174="","",IF(INDEX('תוצרים לפרויקטים'!$P$8:$P$1007,MATCH($C174,'תוצרים לפרויקטים'!$G$8:$G$1007,0))="","",INDEX('תוצרים לפרויקטים'!$P$8:$P$1007,MATCH($C174,'תוצרים לפרויקטים'!$G$8:$G$1007,0))))</f>
        <v/>
      </c>
      <c r="L174" s="141" t="str">
        <f>IF($A174="","",IF(INDEX('תוצרים לפרויקטים'!$Q$8:$Q$1007,MATCH($C174,'תוצרים לפרויקטים'!$G$8:$G$1007,0))="","",INDEX('תוצרים לפרויקטים'!$Q$8:$Q$1007,MATCH($C174,'תוצרים לפרויקטים'!$G$8:$G$1007,0))))</f>
        <v/>
      </c>
    </row>
    <row r="175" spans="1:12">
      <c r="A175" s="87" t="str">
        <f>IF($A174="#",1,IF(MAX(שיוך_משאב)&lt;ROWS(A$2:$A175),"",ROWS(A$2:$A175)))</f>
        <v/>
      </c>
      <c r="B175" s="88" t="str">
        <f t="array" ref="B175">IF($A175="","",INDEX('תוצרים לפרויקטים'!$AJ$7:$AN$7,,MIN(IF(שיוך_משאב=$A175,COLUMN($A:$E)))))</f>
        <v/>
      </c>
      <c r="C175" s="88" t="str">
        <f t="array" ref="C175">IF($A175="","",INDEX('תוצרים לפרויקטים'!$G$8:$G$1007,MIN(IF(שיוך_משאב=A175,שורות))))</f>
        <v/>
      </c>
      <c r="D175" s="88" t="str">
        <f>IF($A175="","",INDEX('תוצרים לפרויקטים'!$T$8:$AC$1007,MATCH($C175,'תוצרים לפרויקטים'!$G$8:$G$1007,0),MATCH($B175,'תוצרים לפרויקטים'!$T$7:$AC$7,0)))</f>
        <v/>
      </c>
      <c r="E175" s="88" t="str">
        <f>IF($A175="","",INDEX('תוצרים לפרויקטים'!$T$8:$AC$1007,MATCH($C175,'תוצרים לפרויקטים'!$G$8:$G$1007,0),MATCH($B175,'תוצרים לפרויקטים'!$T$7:$AC$7,0)+1))</f>
        <v/>
      </c>
      <c r="F175" s="88" t="str">
        <f>IF($D175="","",IFERROR(IF(INDEX('ניהול משאבים'!$D$8:$D$300,MATCH($D175,'ניהול משאבים'!$C$8:$C$300,0))="","",INDEX('ניהול משאבים'!$D$8:$D$300,MATCH($D175,'ניהול משאבים'!$C$8:$C$300,0))),""))</f>
        <v/>
      </c>
      <c r="G175" s="88" t="str">
        <f>IF($D175="","",IFERROR(IF(INDEX('ניהול משאבים'!$E$8:$E$300,MATCH($D175,'ניהול משאבים'!$C$8:$C$300,0))="","",INDEX('ניהול משאבים'!$E$8:$E$300,MATCH($D175,'ניהול משאבים'!$C$8:$C$300,0))),""))</f>
        <v/>
      </c>
      <c r="H175" s="88" t="str">
        <f>IF($C175="","",INDEX('תוצרים לפרויקטים'!$H:$H,MATCH($C175,'תוצרים לפרויקטים'!$G:$G,0)))</f>
        <v/>
      </c>
      <c r="I175" s="88" t="str">
        <f>IF($C175="","",INDEX('תוצרים לפרויקטים'!$E:$E,MATCH($C175,'תוצרים לפרויקטים'!$G:$G,0)))</f>
        <v/>
      </c>
      <c r="J175" s="88" t="str">
        <f>IF($A175="","",IF(INDEX('תוצרים לפרויקטים'!$R$8:$R$1007,MATCH($C175,'תוצרים לפרויקטים'!$G$8:$G$1007,0))="","ללא סטטוס",INDEX('תוצרים לפרויקטים'!$R$8:$R$1007,MATCH($C175,'תוצרים לפרויקטים'!$G$8:$G$1007,0))))</f>
        <v/>
      </c>
      <c r="K175" s="141" t="str">
        <f>IF($A175="","",IF(INDEX('תוצרים לפרויקטים'!$P$8:$P$1007,MATCH($C175,'תוצרים לפרויקטים'!$G$8:$G$1007,0))="","",INDEX('תוצרים לפרויקטים'!$P$8:$P$1007,MATCH($C175,'תוצרים לפרויקטים'!$G$8:$G$1007,0))))</f>
        <v/>
      </c>
      <c r="L175" s="141" t="str">
        <f>IF($A175="","",IF(INDEX('תוצרים לפרויקטים'!$Q$8:$Q$1007,MATCH($C175,'תוצרים לפרויקטים'!$G$8:$G$1007,0))="","",INDEX('תוצרים לפרויקטים'!$Q$8:$Q$1007,MATCH($C175,'תוצרים לפרויקטים'!$G$8:$G$1007,0))))</f>
        <v/>
      </c>
    </row>
    <row r="176" spans="1:12">
      <c r="A176" s="87" t="str">
        <f>IF($A175="#",1,IF(MAX(שיוך_משאב)&lt;ROWS(A$2:$A176),"",ROWS(A$2:$A176)))</f>
        <v/>
      </c>
      <c r="B176" s="88" t="str">
        <f t="array" ref="B176">IF($A176="","",INDEX('תוצרים לפרויקטים'!$AJ$7:$AN$7,,MIN(IF(שיוך_משאב=$A176,COLUMN($A:$E)))))</f>
        <v/>
      </c>
      <c r="C176" s="88" t="str">
        <f t="array" ref="C176">IF($A176="","",INDEX('תוצרים לפרויקטים'!$G$8:$G$1007,MIN(IF(שיוך_משאב=A176,שורות))))</f>
        <v/>
      </c>
      <c r="D176" s="88" t="str">
        <f>IF($A176="","",INDEX('תוצרים לפרויקטים'!$T$8:$AC$1007,MATCH($C176,'תוצרים לפרויקטים'!$G$8:$G$1007,0),MATCH($B176,'תוצרים לפרויקטים'!$T$7:$AC$7,0)))</f>
        <v/>
      </c>
      <c r="E176" s="88" t="str">
        <f>IF($A176="","",INDEX('תוצרים לפרויקטים'!$T$8:$AC$1007,MATCH($C176,'תוצרים לפרויקטים'!$G$8:$G$1007,0),MATCH($B176,'תוצרים לפרויקטים'!$T$7:$AC$7,0)+1))</f>
        <v/>
      </c>
      <c r="F176" s="88" t="str">
        <f>IF($D176="","",IFERROR(IF(INDEX('ניהול משאבים'!$D$8:$D$300,MATCH($D176,'ניהול משאבים'!$C$8:$C$300,0))="","",INDEX('ניהול משאבים'!$D$8:$D$300,MATCH($D176,'ניהול משאבים'!$C$8:$C$300,0))),""))</f>
        <v/>
      </c>
      <c r="G176" s="88" t="str">
        <f>IF($D176="","",IFERROR(IF(INDEX('ניהול משאבים'!$E$8:$E$300,MATCH($D176,'ניהול משאבים'!$C$8:$C$300,0))="","",INDEX('ניהול משאבים'!$E$8:$E$300,MATCH($D176,'ניהול משאבים'!$C$8:$C$300,0))),""))</f>
        <v/>
      </c>
      <c r="H176" s="88" t="str">
        <f>IF($C176="","",INDEX('תוצרים לפרויקטים'!$H:$H,MATCH($C176,'תוצרים לפרויקטים'!$G:$G,0)))</f>
        <v/>
      </c>
      <c r="I176" s="88" t="str">
        <f>IF($C176="","",INDEX('תוצרים לפרויקטים'!$E:$E,MATCH($C176,'תוצרים לפרויקטים'!$G:$G,0)))</f>
        <v/>
      </c>
      <c r="J176" s="88" t="str">
        <f>IF($A176="","",IF(INDEX('תוצרים לפרויקטים'!$R$8:$R$1007,MATCH($C176,'תוצרים לפרויקטים'!$G$8:$G$1007,0))="","ללא סטטוס",INDEX('תוצרים לפרויקטים'!$R$8:$R$1007,MATCH($C176,'תוצרים לפרויקטים'!$G$8:$G$1007,0))))</f>
        <v/>
      </c>
      <c r="K176" s="141" t="str">
        <f>IF($A176="","",IF(INDEX('תוצרים לפרויקטים'!$P$8:$P$1007,MATCH($C176,'תוצרים לפרויקטים'!$G$8:$G$1007,0))="","",INDEX('תוצרים לפרויקטים'!$P$8:$P$1007,MATCH($C176,'תוצרים לפרויקטים'!$G$8:$G$1007,0))))</f>
        <v/>
      </c>
      <c r="L176" s="141" t="str">
        <f>IF($A176="","",IF(INDEX('תוצרים לפרויקטים'!$Q$8:$Q$1007,MATCH($C176,'תוצרים לפרויקטים'!$G$8:$G$1007,0))="","",INDEX('תוצרים לפרויקטים'!$Q$8:$Q$1007,MATCH($C176,'תוצרים לפרויקטים'!$G$8:$G$1007,0))))</f>
        <v/>
      </c>
    </row>
    <row r="177" spans="1:12">
      <c r="A177" s="87" t="str">
        <f>IF($A176="#",1,IF(MAX(שיוך_משאב)&lt;ROWS(A$2:$A177),"",ROWS(A$2:$A177)))</f>
        <v/>
      </c>
      <c r="B177" s="88" t="str">
        <f t="array" ref="B177">IF($A177="","",INDEX('תוצרים לפרויקטים'!$AJ$7:$AN$7,,MIN(IF(שיוך_משאב=$A177,COLUMN($A:$E)))))</f>
        <v/>
      </c>
      <c r="C177" s="88" t="str">
        <f t="array" ref="C177">IF($A177="","",INDEX('תוצרים לפרויקטים'!$G$8:$G$1007,MIN(IF(שיוך_משאב=A177,שורות))))</f>
        <v/>
      </c>
      <c r="D177" s="88" t="str">
        <f>IF($A177="","",INDEX('תוצרים לפרויקטים'!$T$8:$AC$1007,MATCH($C177,'תוצרים לפרויקטים'!$G$8:$G$1007,0),MATCH($B177,'תוצרים לפרויקטים'!$T$7:$AC$7,0)))</f>
        <v/>
      </c>
      <c r="E177" s="88" t="str">
        <f>IF($A177="","",INDEX('תוצרים לפרויקטים'!$T$8:$AC$1007,MATCH($C177,'תוצרים לפרויקטים'!$G$8:$G$1007,0),MATCH($B177,'תוצרים לפרויקטים'!$T$7:$AC$7,0)+1))</f>
        <v/>
      </c>
      <c r="F177" s="88" t="str">
        <f>IF($D177="","",IFERROR(IF(INDEX('ניהול משאבים'!$D$8:$D$300,MATCH($D177,'ניהול משאבים'!$C$8:$C$300,0))="","",INDEX('ניהול משאבים'!$D$8:$D$300,MATCH($D177,'ניהול משאבים'!$C$8:$C$300,0))),""))</f>
        <v/>
      </c>
      <c r="G177" s="88" t="str">
        <f>IF($D177="","",IFERROR(IF(INDEX('ניהול משאבים'!$E$8:$E$300,MATCH($D177,'ניהול משאבים'!$C$8:$C$300,0))="","",INDEX('ניהול משאבים'!$E$8:$E$300,MATCH($D177,'ניהול משאבים'!$C$8:$C$300,0))),""))</f>
        <v/>
      </c>
      <c r="H177" s="88" t="str">
        <f>IF($C177="","",INDEX('תוצרים לפרויקטים'!$H:$H,MATCH($C177,'תוצרים לפרויקטים'!$G:$G,0)))</f>
        <v/>
      </c>
      <c r="I177" s="88" t="str">
        <f>IF($C177="","",INDEX('תוצרים לפרויקטים'!$E:$E,MATCH($C177,'תוצרים לפרויקטים'!$G:$G,0)))</f>
        <v/>
      </c>
      <c r="J177" s="88" t="str">
        <f>IF($A177="","",IF(INDEX('תוצרים לפרויקטים'!$R$8:$R$1007,MATCH($C177,'תוצרים לפרויקטים'!$G$8:$G$1007,0))="","ללא סטטוס",INDEX('תוצרים לפרויקטים'!$R$8:$R$1007,MATCH($C177,'תוצרים לפרויקטים'!$G$8:$G$1007,0))))</f>
        <v/>
      </c>
      <c r="K177" s="141" t="str">
        <f>IF($A177="","",IF(INDEX('תוצרים לפרויקטים'!$P$8:$P$1007,MATCH($C177,'תוצרים לפרויקטים'!$G$8:$G$1007,0))="","",INDEX('תוצרים לפרויקטים'!$P$8:$P$1007,MATCH($C177,'תוצרים לפרויקטים'!$G$8:$G$1007,0))))</f>
        <v/>
      </c>
      <c r="L177" s="141" t="str">
        <f>IF($A177="","",IF(INDEX('תוצרים לפרויקטים'!$Q$8:$Q$1007,MATCH($C177,'תוצרים לפרויקטים'!$G$8:$G$1007,0))="","",INDEX('תוצרים לפרויקטים'!$Q$8:$Q$1007,MATCH($C177,'תוצרים לפרויקטים'!$G$8:$G$1007,0))))</f>
        <v/>
      </c>
    </row>
    <row r="178" spans="1:12">
      <c r="A178" s="87" t="str">
        <f>IF($A177="#",1,IF(MAX(שיוך_משאב)&lt;ROWS(A$2:$A178),"",ROWS(A$2:$A178)))</f>
        <v/>
      </c>
      <c r="B178" s="88" t="str">
        <f t="array" ref="B178">IF($A178="","",INDEX('תוצרים לפרויקטים'!$AJ$7:$AN$7,,MIN(IF(שיוך_משאב=$A178,COLUMN($A:$E)))))</f>
        <v/>
      </c>
      <c r="C178" s="88" t="str">
        <f t="array" ref="C178">IF($A178="","",INDEX('תוצרים לפרויקטים'!$G$8:$G$1007,MIN(IF(שיוך_משאב=A178,שורות))))</f>
        <v/>
      </c>
      <c r="D178" s="88" t="str">
        <f>IF($A178="","",INDEX('תוצרים לפרויקטים'!$T$8:$AC$1007,MATCH($C178,'תוצרים לפרויקטים'!$G$8:$G$1007,0),MATCH($B178,'תוצרים לפרויקטים'!$T$7:$AC$7,0)))</f>
        <v/>
      </c>
      <c r="E178" s="88" t="str">
        <f>IF($A178="","",INDEX('תוצרים לפרויקטים'!$T$8:$AC$1007,MATCH($C178,'תוצרים לפרויקטים'!$G$8:$G$1007,0),MATCH($B178,'תוצרים לפרויקטים'!$T$7:$AC$7,0)+1))</f>
        <v/>
      </c>
      <c r="F178" s="88" t="str">
        <f>IF($D178="","",IFERROR(IF(INDEX('ניהול משאבים'!$D$8:$D$300,MATCH($D178,'ניהול משאבים'!$C$8:$C$300,0))="","",INDEX('ניהול משאבים'!$D$8:$D$300,MATCH($D178,'ניהול משאבים'!$C$8:$C$300,0))),""))</f>
        <v/>
      </c>
      <c r="G178" s="88" t="str">
        <f>IF($D178="","",IFERROR(IF(INDEX('ניהול משאבים'!$E$8:$E$300,MATCH($D178,'ניהול משאבים'!$C$8:$C$300,0))="","",INDEX('ניהול משאבים'!$E$8:$E$300,MATCH($D178,'ניהול משאבים'!$C$8:$C$300,0))),""))</f>
        <v/>
      </c>
      <c r="H178" s="88" t="str">
        <f>IF($C178="","",INDEX('תוצרים לפרויקטים'!$H:$H,MATCH($C178,'תוצרים לפרויקטים'!$G:$G,0)))</f>
        <v/>
      </c>
      <c r="I178" s="88" t="str">
        <f>IF($C178="","",INDEX('תוצרים לפרויקטים'!$E:$E,MATCH($C178,'תוצרים לפרויקטים'!$G:$G,0)))</f>
        <v/>
      </c>
      <c r="J178" s="88" t="str">
        <f>IF($A178="","",IF(INDEX('תוצרים לפרויקטים'!$R$8:$R$1007,MATCH($C178,'תוצרים לפרויקטים'!$G$8:$G$1007,0))="","ללא סטטוס",INDEX('תוצרים לפרויקטים'!$R$8:$R$1007,MATCH($C178,'תוצרים לפרויקטים'!$G$8:$G$1007,0))))</f>
        <v/>
      </c>
      <c r="K178" s="141" t="str">
        <f>IF($A178="","",IF(INDEX('תוצרים לפרויקטים'!$P$8:$P$1007,MATCH($C178,'תוצרים לפרויקטים'!$G$8:$G$1007,0))="","",INDEX('תוצרים לפרויקטים'!$P$8:$P$1007,MATCH($C178,'תוצרים לפרויקטים'!$G$8:$G$1007,0))))</f>
        <v/>
      </c>
      <c r="L178" s="141" t="str">
        <f>IF($A178="","",IF(INDEX('תוצרים לפרויקטים'!$Q$8:$Q$1007,MATCH($C178,'תוצרים לפרויקטים'!$G$8:$G$1007,0))="","",INDEX('תוצרים לפרויקטים'!$Q$8:$Q$1007,MATCH($C178,'תוצרים לפרויקטים'!$G$8:$G$1007,0))))</f>
        <v/>
      </c>
    </row>
    <row r="179" spans="1:12">
      <c r="A179" s="87" t="str">
        <f>IF($A178="#",1,IF(MAX(שיוך_משאב)&lt;ROWS(A$2:$A179),"",ROWS(A$2:$A179)))</f>
        <v/>
      </c>
      <c r="B179" s="88" t="str">
        <f t="array" ref="B179">IF($A179="","",INDEX('תוצרים לפרויקטים'!$AJ$7:$AN$7,,MIN(IF(שיוך_משאב=$A179,COLUMN($A:$E)))))</f>
        <v/>
      </c>
      <c r="C179" s="88" t="str">
        <f t="array" ref="C179">IF($A179="","",INDEX('תוצרים לפרויקטים'!$G$8:$G$1007,MIN(IF(שיוך_משאב=A179,שורות))))</f>
        <v/>
      </c>
      <c r="D179" s="88" t="str">
        <f>IF($A179="","",INDEX('תוצרים לפרויקטים'!$T$8:$AC$1007,MATCH($C179,'תוצרים לפרויקטים'!$G$8:$G$1007,0),MATCH($B179,'תוצרים לפרויקטים'!$T$7:$AC$7,0)))</f>
        <v/>
      </c>
      <c r="E179" s="88" t="str">
        <f>IF($A179="","",INDEX('תוצרים לפרויקטים'!$T$8:$AC$1007,MATCH($C179,'תוצרים לפרויקטים'!$G$8:$G$1007,0),MATCH($B179,'תוצרים לפרויקטים'!$T$7:$AC$7,0)+1))</f>
        <v/>
      </c>
      <c r="F179" s="88" t="str">
        <f>IF($D179="","",IFERROR(IF(INDEX('ניהול משאבים'!$D$8:$D$300,MATCH($D179,'ניהול משאבים'!$C$8:$C$300,0))="","",INDEX('ניהול משאבים'!$D$8:$D$300,MATCH($D179,'ניהול משאבים'!$C$8:$C$300,0))),""))</f>
        <v/>
      </c>
      <c r="G179" s="88" t="str">
        <f>IF($D179="","",IFERROR(IF(INDEX('ניהול משאבים'!$E$8:$E$300,MATCH($D179,'ניהול משאבים'!$C$8:$C$300,0))="","",INDEX('ניהול משאבים'!$E$8:$E$300,MATCH($D179,'ניהול משאבים'!$C$8:$C$300,0))),""))</f>
        <v/>
      </c>
      <c r="H179" s="88" t="str">
        <f>IF($C179="","",INDEX('תוצרים לפרויקטים'!$H:$H,MATCH($C179,'תוצרים לפרויקטים'!$G:$G,0)))</f>
        <v/>
      </c>
      <c r="I179" s="88" t="str">
        <f>IF($C179="","",INDEX('תוצרים לפרויקטים'!$E:$E,MATCH($C179,'תוצרים לפרויקטים'!$G:$G,0)))</f>
        <v/>
      </c>
      <c r="J179" s="88" t="str">
        <f>IF($A179="","",IF(INDEX('תוצרים לפרויקטים'!$R$8:$R$1007,MATCH($C179,'תוצרים לפרויקטים'!$G$8:$G$1007,0))="","ללא סטטוס",INDEX('תוצרים לפרויקטים'!$R$8:$R$1007,MATCH($C179,'תוצרים לפרויקטים'!$G$8:$G$1007,0))))</f>
        <v/>
      </c>
      <c r="K179" s="141" t="str">
        <f>IF($A179="","",IF(INDEX('תוצרים לפרויקטים'!$P$8:$P$1007,MATCH($C179,'תוצרים לפרויקטים'!$G$8:$G$1007,0))="","",INDEX('תוצרים לפרויקטים'!$P$8:$P$1007,MATCH($C179,'תוצרים לפרויקטים'!$G$8:$G$1007,0))))</f>
        <v/>
      </c>
      <c r="L179" s="141" t="str">
        <f>IF($A179="","",IF(INDEX('תוצרים לפרויקטים'!$Q$8:$Q$1007,MATCH($C179,'תוצרים לפרויקטים'!$G$8:$G$1007,0))="","",INDEX('תוצרים לפרויקטים'!$Q$8:$Q$1007,MATCH($C179,'תוצרים לפרויקטים'!$G$8:$G$1007,0))))</f>
        <v/>
      </c>
    </row>
    <row r="180" spans="1:12">
      <c r="A180" s="87" t="str">
        <f>IF($A179="#",1,IF(MAX(שיוך_משאב)&lt;ROWS(A$2:$A180),"",ROWS(A$2:$A180)))</f>
        <v/>
      </c>
      <c r="B180" s="88" t="str">
        <f t="array" ref="B180">IF($A180="","",INDEX('תוצרים לפרויקטים'!$AJ$7:$AN$7,,MIN(IF(שיוך_משאב=$A180,COLUMN($A:$E)))))</f>
        <v/>
      </c>
      <c r="C180" s="88" t="str">
        <f t="array" ref="C180">IF($A180="","",INDEX('תוצרים לפרויקטים'!$G$8:$G$1007,MIN(IF(שיוך_משאב=A180,שורות))))</f>
        <v/>
      </c>
      <c r="D180" s="88" t="str">
        <f>IF($A180="","",INDEX('תוצרים לפרויקטים'!$T$8:$AC$1007,MATCH($C180,'תוצרים לפרויקטים'!$G$8:$G$1007,0),MATCH($B180,'תוצרים לפרויקטים'!$T$7:$AC$7,0)))</f>
        <v/>
      </c>
      <c r="E180" s="88" t="str">
        <f>IF($A180="","",INDEX('תוצרים לפרויקטים'!$T$8:$AC$1007,MATCH($C180,'תוצרים לפרויקטים'!$G$8:$G$1007,0),MATCH($B180,'תוצרים לפרויקטים'!$T$7:$AC$7,0)+1))</f>
        <v/>
      </c>
      <c r="F180" s="88" t="str">
        <f>IF($D180="","",IFERROR(IF(INDEX('ניהול משאבים'!$D$8:$D$300,MATCH($D180,'ניהול משאבים'!$C$8:$C$300,0))="","",INDEX('ניהול משאבים'!$D$8:$D$300,MATCH($D180,'ניהול משאבים'!$C$8:$C$300,0))),""))</f>
        <v/>
      </c>
      <c r="G180" s="88" t="str">
        <f>IF($D180="","",IFERROR(IF(INDEX('ניהול משאבים'!$E$8:$E$300,MATCH($D180,'ניהול משאבים'!$C$8:$C$300,0))="","",INDEX('ניהול משאבים'!$E$8:$E$300,MATCH($D180,'ניהול משאבים'!$C$8:$C$300,0))),""))</f>
        <v/>
      </c>
      <c r="H180" s="88" t="str">
        <f>IF($C180="","",INDEX('תוצרים לפרויקטים'!$H:$H,MATCH($C180,'תוצרים לפרויקטים'!$G:$G,0)))</f>
        <v/>
      </c>
      <c r="I180" s="88" t="str">
        <f>IF($C180="","",INDEX('תוצרים לפרויקטים'!$E:$E,MATCH($C180,'תוצרים לפרויקטים'!$G:$G,0)))</f>
        <v/>
      </c>
      <c r="J180" s="88" t="str">
        <f>IF($A180="","",IF(INDEX('תוצרים לפרויקטים'!$R$8:$R$1007,MATCH($C180,'תוצרים לפרויקטים'!$G$8:$G$1007,0))="","ללא סטטוס",INDEX('תוצרים לפרויקטים'!$R$8:$R$1007,MATCH($C180,'תוצרים לפרויקטים'!$G$8:$G$1007,0))))</f>
        <v/>
      </c>
      <c r="K180" s="141" t="str">
        <f>IF($A180="","",IF(INDEX('תוצרים לפרויקטים'!$P$8:$P$1007,MATCH($C180,'תוצרים לפרויקטים'!$G$8:$G$1007,0))="","",INDEX('תוצרים לפרויקטים'!$P$8:$P$1007,MATCH($C180,'תוצרים לפרויקטים'!$G$8:$G$1007,0))))</f>
        <v/>
      </c>
      <c r="L180" s="141" t="str">
        <f>IF($A180="","",IF(INDEX('תוצרים לפרויקטים'!$Q$8:$Q$1007,MATCH($C180,'תוצרים לפרויקטים'!$G$8:$G$1007,0))="","",INDEX('תוצרים לפרויקטים'!$Q$8:$Q$1007,MATCH($C180,'תוצרים לפרויקטים'!$G$8:$G$1007,0))))</f>
        <v/>
      </c>
    </row>
    <row r="181" spans="1:12">
      <c r="A181" s="87" t="str">
        <f>IF($A180="#",1,IF(MAX(שיוך_משאב)&lt;ROWS(A$2:$A181),"",ROWS(A$2:$A181)))</f>
        <v/>
      </c>
      <c r="B181" s="88" t="str">
        <f t="array" ref="B181">IF($A181="","",INDEX('תוצרים לפרויקטים'!$AJ$7:$AN$7,,MIN(IF(שיוך_משאב=$A181,COLUMN($A:$E)))))</f>
        <v/>
      </c>
      <c r="C181" s="88" t="str">
        <f t="array" ref="C181">IF($A181="","",INDEX('תוצרים לפרויקטים'!$G$8:$G$1007,MIN(IF(שיוך_משאב=A181,שורות))))</f>
        <v/>
      </c>
      <c r="D181" s="88" t="str">
        <f>IF($A181="","",INDEX('תוצרים לפרויקטים'!$T$8:$AC$1007,MATCH($C181,'תוצרים לפרויקטים'!$G$8:$G$1007,0),MATCH($B181,'תוצרים לפרויקטים'!$T$7:$AC$7,0)))</f>
        <v/>
      </c>
      <c r="E181" s="88" t="str">
        <f>IF($A181="","",INDEX('תוצרים לפרויקטים'!$T$8:$AC$1007,MATCH($C181,'תוצרים לפרויקטים'!$G$8:$G$1007,0),MATCH($B181,'תוצרים לפרויקטים'!$T$7:$AC$7,0)+1))</f>
        <v/>
      </c>
      <c r="F181" s="88" t="str">
        <f>IF($D181="","",IFERROR(IF(INDEX('ניהול משאבים'!$D$8:$D$300,MATCH($D181,'ניהול משאבים'!$C$8:$C$300,0))="","",INDEX('ניהול משאבים'!$D$8:$D$300,MATCH($D181,'ניהול משאבים'!$C$8:$C$300,0))),""))</f>
        <v/>
      </c>
      <c r="G181" s="88" t="str">
        <f>IF($D181="","",IFERROR(IF(INDEX('ניהול משאבים'!$E$8:$E$300,MATCH($D181,'ניהול משאבים'!$C$8:$C$300,0))="","",INDEX('ניהול משאבים'!$E$8:$E$300,MATCH($D181,'ניהול משאבים'!$C$8:$C$300,0))),""))</f>
        <v/>
      </c>
      <c r="H181" s="88" t="str">
        <f>IF($C181="","",INDEX('תוצרים לפרויקטים'!$H:$H,MATCH($C181,'תוצרים לפרויקטים'!$G:$G,0)))</f>
        <v/>
      </c>
      <c r="I181" s="88" t="str">
        <f>IF($C181="","",INDEX('תוצרים לפרויקטים'!$E:$E,MATCH($C181,'תוצרים לפרויקטים'!$G:$G,0)))</f>
        <v/>
      </c>
      <c r="J181" s="88" t="str">
        <f>IF($A181="","",IF(INDEX('תוצרים לפרויקטים'!$R$8:$R$1007,MATCH($C181,'תוצרים לפרויקטים'!$G$8:$G$1007,0))="","ללא סטטוס",INDEX('תוצרים לפרויקטים'!$R$8:$R$1007,MATCH($C181,'תוצרים לפרויקטים'!$G$8:$G$1007,0))))</f>
        <v/>
      </c>
      <c r="K181" s="141" t="str">
        <f>IF($A181="","",IF(INDEX('תוצרים לפרויקטים'!$P$8:$P$1007,MATCH($C181,'תוצרים לפרויקטים'!$G$8:$G$1007,0))="","",INDEX('תוצרים לפרויקטים'!$P$8:$P$1007,MATCH($C181,'תוצרים לפרויקטים'!$G$8:$G$1007,0))))</f>
        <v/>
      </c>
      <c r="L181" s="141" t="str">
        <f>IF($A181="","",IF(INDEX('תוצרים לפרויקטים'!$Q$8:$Q$1007,MATCH($C181,'תוצרים לפרויקטים'!$G$8:$G$1007,0))="","",INDEX('תוצרים לפרויקטים'!$Q$8:$Q$1007,MATCH($C181,'תוצרים לפרויקטים'!$G$8:$G$1007,0))))</f>
        <v/>
      </c>
    </row>
    <row r="182" spans="1:12">
      <c r="A182" s="87" t="str">
        <f>IF($A181="#",1,IF(MAX(שיוך_משאב)&lt;ROWS(A$2:$A182),"",ROWS(A$2:$A182)))</f>
        <v/>
      </c>
      <c r="B182" s="88" t="str">
        <f t="array" ref="B182">IF($A182="","",INDEX('תוצרים לפרויקטים'!$AJ$7:$AN$7,,MIN(IF(שיוך_משאב=$A182,COLUMN($A:$E)))))</f>
        <v/>
      </c>
      <c r="C182" s="88" t="str">
        <f t="array" ref="C182">IF($A182="","",INDEX('תוצרים לפרויקטים'!$G$8:$G$1007,MIN(IF(שיוך_משאב=A182,שורות))))</f>
        <v/>
      </c>
      <c r="D182" s="88" t="str">
        <f>IF($A182="","",INDEX('תוצרים לפרויקטים'!$T$8:$AC$1007,MATCH($C182,'תוצרים לפרויקטים'!$G$8:$G$1007,0),MATCH($B182,'תוצרים לפרויקטים'!$T$7:$AC$7,0)))</f>
        <v/>
      </c>
      <c r="E182" s="88" t="str">
        <f>IF($A182="","",INDEX('תוצרים לפרויקטים'!$T$8:$AC$1007,MATCH($C182,'תוצרים לפרויקטים'!$G$8:$G$1007,0),MATCH($B182,'תוצרים לפרויקטים'!$T$7:$AC$7,0)+1))</f>
        <v/>
      </c>
      <c r="F182" s="88" t="str">
        <f>IF($D182="","",IFERROR(IF(INDEX('ניהול משאבים'!$D$8:$D$300,MATCH($D182,'ניהול משאבים'!$C$8:$C$300,0))="","",INDEX('ניהול משאבים'!$D$8:$D$300,MATCH($D182,'ניהול משאבים'!$C$8:$C$300,0))),""))</f>
        <v/>
      </c>
      <c r="G182" s="88" t="str">
        <f>IF($D182="","",IFERROR(IF(INDEX('ניהול משאבים'!$E$8:$E$300,MATCH($D182,'ניהול משאבים'!$C$8:$C$300,0))="","",INDEX('ניהול משאבים'!$E$8:$E$300,MATCH($D182,'ניהול משאבים'!$C$8:$C$300,0))),""))</f>
        <v/>
      </c>
      <c r="H182" s="88" t="str">
        <f>IF($C182="","",INDEX('תוצרים לפרויקטים'!$H:$H,MATCH($C182,'תוצרים לפרויקטים'!$G:$G,0)))</f>
        <v/>
      </c>
      <c r="I182" s="88" t="str">
        <f>IF($C182="","",INDEX('תוצרים לפרויקטים'!$E:$E,MATCH($C182,'תוצרים לפרויקטים'!$G:$G,0)))</f>
        <v/>
      </c>
      <c r="J182" s="88" t="str">
        <f>IF($A182="","",IF(INDEX('תוצרים לפרויקטים'!$R$8:$R$1007,MATCH($C182,'תוצרים לפרויקטים'!$G$8:$G$1007,0))="","ללא סטטוס",INDEX('תוצרים לפרויקטים'!$R$8:$R$1007,MATCH($C182,'תוצרים לפרויקטים'!$G$8:$G$1007,0))))</f>
        <v/>
      </c>
      <c r="K182" s="141" t="str">
        <f>IF($A182="","",IF(INDEX('תוצרים לפרויקטים'!$P$8:$P$1007,MATCH($C182,'תוצרים לפרויקטים'!$G$8:$G$1007,0))="","",INDEX('תוצרים לפרויקטים'!$P$8:$P$1007,MATCH($C182,'תוצרים לפרויקטים'!$G$8:$G$1007,0))))</f>
        <v/>
      </c>
      <c r="L182" s="141" t="str">
        <f>IF($A182="","",IF(INDEX('תוצרים לפרויקטים'!$Q$8:$Q$1007,MATCH($C182,'תוצרים לפרויקטים'!$G$8:$G$1007,0))="","",INDEX('תוצרים לפרויקטים'!$Q$8:$Q$1007,MATCH($C182,'תוצרים לפרויקטים'!$G$8:$G$1007,0))))</f>
        <v/>
      </c>
    </row>
    <row r="183" spans="1:12">
      <c r="A183" s="87" t="str">
        <f>IF($A182="#",1,IF(MAX(שיוך_משאב)&lt;ROWS(A$2:$A183),"",ROWS(A$2:$A183)))</f>
        <v/>
      </c>
      <c r="B183" s="88" t="str">
        <f t="array" ref="B183">IF($A183="","",INDEX('תוצרים לפרויקטים'!$AJ$7:$AN$7,,MIN(IF(שיוך_משאב=$A183,COLUMN($A:$E)))))</f>
        <v/>
      </c>
      <c r="C183" s="88" t="str">
        <f t="array" ref="C183">IF($A183="","",INDEX('תוצרים לפרויקטים'!$G$8:$G$1007,MIN(IF(שיוך_משאב=A183,שורות))))</f>
        <v/>
      </c>
      <c r="D183" s="88" t="str">
        <f>IF($A183="","",INDEX('תוצרים לפרויקטים'!$T$8:$AC$1007,MATCH($C183,'תוצרים לפרויקטים'!$G$8:$G$1007,0),MATCH($B183,'תוצרים לפרויקטים'!$T$7:$AC$7,0)))</f>
        <v/>
      </c>
      <c r="E183" s="88" t="str">
        <f>IF($A183="","",INDEX('תוצרים לפרויקטים'!$T$8:$AC$1007,MATCH($C183,'תוצרים לפרויקטים'!$G$8:$G$1007,0),MATCH($B183,'תוצרים לפרויקטים'!$T$7:$AC$7,0)+1))</f>
        <v/>
      </c>
      <c r="F183" s="88" t="str">
        <f>IF($D183="","",IFERROR(IF(INDEX('ניהול משאבים'!$D$8:$D$300,MATCH($D183,'ניהול משאבים'!$C$8:$C$300,0))="","",INDEX('ניהול משאבים'!$D$8:$D$300,MATCH($D183,'ניהול משאבים'!$C$8:$C$300,0))),""))</f>
        <v/>
      </c>
      <c r="G183" s="88" t="str">
        <f>IF($D183="","",IFERROR(IF(INDEX('ניהול משאבים'!$E$8:$E$300,MATCH($D183,'ניהול משאבים'!$C$8:$C$300,0))="","",INDEX('ניהול משאבים'!$E$8:$E$300,MATCH($D183,'ניהול משאבים'!$C$8:$C$300,0))),""))</f>
        <v/>
      </c>
      <c r="H183" s="88" t="str">
        <f>IF($C183="","",INDEX('תוצרים לפרויקטים'!$H:$H,MATCH($C183,'תוצרים לפרויקטים'!$G:$G,0)))</f>
        <v/>
      </c>
      <c r="I183" s="88" t="str">
        <f>IF($C183="","",INDEX('תוצרים לפרויקטים'!$E:$E,MATCH($C183,'תוצרים לפרויקטים'!$G:$G,0)))</f>
        <v/>
      </c>
      <c r="J183" s="88" t="str">
        <f>IF($A183="","",IF(INDEX('תוצרים לפרויקטים'!$R$8:$R$1007,MATCH($C183,'תוצרים לפרויקטים'!$G$8:$G$1007,0))="","ללא סטטוס",INDEX('תוצרים לפרויקטים'!$R$8:$R$1007,MATCH($C183,'תוצרים לפרויקטים'!$G$8:$G$1007,0))))</f>
        <v/>
      </c>
      <c r="K183" s="141" t="str">
        <f>IF($A183="","",IF(INDEX('תוצרים לפרויקטים'!$P$8:$P$1007,MATCH($C183,'תוצרים לפרויקטים'!$G$8:$G$1007,0))="","",INDEX('תוצרים לפרויקטים'!$P$8:$P$1007,MATCH($C183,'תוצרים לפרויקטים'!$G$8:$G$1007,0))))</f>
        <v/>
      </c>
      <c r="L183" s="141" t="str">
        <f>IF($A183="","",IF(INDEX('תוצרים לפרויקטים'!$Q$8:$Q$1007,MATCH($C183,'תוצרים לפרויקטים'!$G$8:$G$1007,0))="","",INDEX('תוצרים לפרויקטים'!$Q$8:$Q$1007,MATCH($C183,'תוצרים לפרויקטים'!$G$8:$G$1007,0))))</f>
        <v/>
      </c>
    </row>
    <row r="184" spans="1:12">
      <c r="A184" s="87" t="str">
        <f>IF($A183="#",1,IF(MAX(שיוך_משאב)&lt;ROWS(A$2:$A184),"",ROWS(A$2:$A184)))</f>
        <v/>
      </c>
      <c r="B184" s="88" t="str">
        <f t="array" ref="B184">IF($A184="","",INDEX('תוצרים לפרויקטים'!$AJ$7:$AN$7,,MIN(IF(שיוך_משאב=$A184,COLUMN($A:$E)))))</f>
        <v/>
      </c>
      <c r="C184" s="88" t="str">
        <f t="array" ref="C184">IF($A184="","",INDEX('תוצרים לפרויקטים'!$G$8:$G$1007,MIN(IF(שיוך_משאב=A184,שורות))))</f>
        <v/>
      </c>
      <c r="D184" s="88" t="str">
        <f>IF($A184="","",INDEX('תוצרים לפרויקטים'!$T$8:$AC$1007,MATCH($C184,'תוצרים לפרויקטים'!$G$8:$G$1007,0),MATCH($B184,'תוצרים לפרויקטים'!$T$7:$AC$7,0)))</f>
        <v/>
      </c>
      <c r="E184" s="88" t="str">
        <f>IF($A184="","",INDEX('תוצרים לפרויקטים'!$T$8:$AC$1007,MATCH($C184,'תוצרים לפרויקטים'!$G$8:$G$1007,0),MATCH($B184,'תוצרים לפרויקטים'!$T$7:$AC$7,0)+1))</f>
        <v/>
      </c>
      <c r="F184" s="88" t="str">
        <f>IF($D184="","",IFERROR(IF(INDEX('ניהול משאבים'!$D$8:$D$300,MATCH($D184,'ניהול משאבים'!$C$8:$C$300,0))="","",INDEX('ניהול משאבים'!$D$8:$D$300,MATCH($D184,'ניהול משאבים'!$C$8:$C$300,0))),""))</f>
        <v/>
      </c>
      <c r="G184" s="88" t="str">
        <f>IF($D184="","",IFERROR(IF(INDEX('ניהול משאבים'!$E$8:$E$300,MATCH($D184,'ניהול משאבים'!$C$8:$C$300,0))="","",INDEX('ניהול משאבים'!$E$8:$E$300,MATCH($D184,'ניהול משאבים'!$C$8:$C$300,0))),""))</f>
        <v/>
      </c>
      <c r="H184" s="88" t="str">
        <f>IF($C184="","",INDEX('תוצרים לפרויקטים'!$H:$H,MATCH($C184,'תוצרים לפרויקטים'!$G:$G,0)))</f>
        <v/>
      </c>
      <c r="I184" s="88" t="str">
        <f>IF($C184="","",INDEX('תוצרים לפרויקטים'!$E:$E,MATCH($C184,'תוצרים לפרויקטים'!$G:$G,0)))</f>
        <v/>
      </c>
      <c r="J184" s="88" t="str">
        <f>IF($A184="","",IF(INDEX('תוצרים לפרויקטים'!$R$8:$R$1007,MATCH($C184,'תוצרים לפרויקטים'!$G$8:$G$1007,0))="","ללא סטטוס",INDEX('תוצרים לפרויקטים'!$R$8:$R$1007,MATCH($C184,'תוצרים לפרויקטים'!$G$8:$G$1007,0))))</f>
        <v/>
      </c>
      <c r="K184" s="141" t="str">
        <f>IF($A184="","",IF(INDEX('תוצרים לפרויקטים'!$P$8:$P$1007,MATCH($C184,'תוצרים לפרויקטים'!$G$8:$G$1007,0))="","",INDEX('תוצרים לפרויקטים'!$P$8:$P$1007,MATCH($C184,'תוצרים לפרויקטים'!$G$8:$G$1007,0))))</f>
        <v/>
      </c>
      <c r="L184" s="141" t="str">
        <f>IF($A184="","",IF(INDEX('תוצרים לפרויקטים'!$Q$8:$Q$1007,MATCH($C184,'תוצרים לפרויקטים'!$G$8:$G$1007,0))="","",INDEX('תוצרים לפרויקטים'!$Q$8:$Q$1007,MATCH($C184,'תוצרים לפרויקטים'!$G$8:$G$1007,0))))</f>
        <v/>
      </c>
    </row>
    <row r="185" spans="1:12">
      <c r="A185" s="87" t="str">
        <f>IF($A184="#",1,IF(MAX(שיוך_משאב)&lt;ROWS(A$2:$A185),"",ROWS(A$2:$A185)))</f>
        <v/>
      </c>
      <c r="B185" s="88" t="str">
        <f t="array" ref="B185">IF($A185="","",INDEX('תוצרים לפרויקטים'!$AJ$7:$AN$7,,MIN(IF(שיוך_משאב=$A185,COLUMN($A:$E)))))</f>
        <v/>
      </c>
      <c r="C185" s="88" t="str">
        <f t="array" ref="C185">IF($A185="","",INDEX('תוצרים לפרויקטים'!$G$8:$G$1007,MIN(IF(שיוך_משאב=A185,שורות))))</f>
        <v/>
      </c>
      <c r="D185" s="88" t="str">
        <f>IF($A185="","",INDEX('תוצרים לפרויקטים'!$T$8:$AC$1007,MATCH($C185,'תוצרים לפרויקטים'!$G$8:$G$1007,0),MATCH($B185,'תוצרים לפרויקטים'!$T$7:$AC$7,0)))</f>
        <v/>
      </c>
      <c r="E185" s="88" t="str">
        <f>IF($A185="","",INDEX('תוצרים לפרויקטים'!$T$8:$AC$1007,MATCH($C185,'תוצרים לפרויקטים'!$G$8:$G$1007,0),MATCH($B185,'תוצרים לפרויקטים'!$T$7:$AC$7,0)+1))</f>
        <v/>
      </c>
      <c r="F185" s="88" t="str">
        <f>IF($D185="","",IFERROR(IF(INDEX('ניהול משאבים'!$D$8:$D$300,MATCH($D185,'ניהול משאבים'!$C$8:$C$300,0))="","",INDEX('ניהול משאבים'!$D$8:$D$300,MATCH($D185,'ניהול משאבים'!$C$8:$C$300,0))),""))</f>
        <v/>
      </c>
      <c r="G185" s="88" t="str">
        <f>IF($D185="","",IFERROR(IF(INDEX('ניהול משאבים'!$E$8:$E$300,MATCH($D185,'ניהול משאבים'!$C$8:$C$300,0))="","",INDEX('ניהול משאבים'!$E$8:$E$300,MATCH($D185,'ניהול משאבים'!$C$8:$C$300,0))),""))</f>
        <v/>
      </c>
      <c r="H185" s="88" t="str">
        <f>IF($C185="","",INDEX('תוצרים לפרויקטים'!$H:$H,MATCH($C185,'תוצרים לפרויקטים'!$G:$G,0)))</f>
        <v/>
      </c>
      <c r="I185" s="88" t="str">
        <f>IF($C185="","",INDEX('תוצרים לפרויקטים'!$E:$E,MATCH($C185,'תוצרים לפרויקטים'!$G:$G,0)))</f>
        <v/>
      </c>
      <c r="J185" s="88" t="str">
        <f>IF($A185="","",IF(INDEX('תוצרים לפרויקטים'!$R$8:$R$1007,MATCH($C185,'תוצרים לפרויקטים'!$G$8:$G$1007,0))="","ללא סטטוס",INDEX('תוצרים לפרויקטים'!$R$8:$R$1007,MATCH($C185,'תוצרים לפרויקטים'!$G$8:$G$1007,0))))</f>
        <v/>
      </c>
      <c r="K185" s="141" t="str">
        <f>IF($A185="","",IF(INDEX('תוצרים לפרויקטים'!$P$8:$P$1007,MATCH($C185,'תוצרים לפרויקטים'!$G$8:$G$1007,0))="","",INDEX('תוצרים לפרויקטים'!$P$8:$P$1007,MATCH($C185,'תוצרים לפרויקטים'!$G$8:$G$1007,0))))</f>
        <v/>
      </c>
      <c r="L185" s="141" t="str">
        <f>IF($A185="","",IF(INDEX('תוצרים לפרויקטים'!$Q$8:$Q$1007,MATCH($C185,'תוצרים לפרויקטים'!$G$8:$G$1007,0))="","",INDEX('תוצרים לפרויקטים'!$Q$8:$Q$1007,MATCH($C185,'תוצרים לפרויקטים'!$G$8:$G$1007,0))))</f>
        <v/>
      </c>
    </row>
    <row r="186" spans="1:12">
      <c r="A186" s="87" t="str">
        <f>IF($A185="#",1,IF(MAX(שיוך_משאב)&lt;ROWS(A$2:$A186),"",ROWS(A$2:$A186)))</f>
        <v/>
      </c>
      <c r="B186" s="88" t="str">
        <f t="array" ref="B186">IF($A186="","",INDEX('תוצרים לפרויקטים'!$AJ$7:$AN$7,,MIN(IF(שיוך_משאב=$A186,COLUMN($A:$E)))))</f>
        <v/>
      </c>
      <c r="C186" s="88" t="str">
        <f t="array" ref="C186">IF($A186="","",INDEX('תוצרים לפרויקטים'!$G$8:$G$1007,MIN(IF(שיוך_משאב=A186,שורות))))</f>
        <v/>
      </c>
      <c r="D186" s="88" t="str">
        <f>IF($A186="","",INDEX('תוצרים לפרויקטים'!$T$8:$AC$1007,MATCH($C186,'תוצרים לפרויקטים'!$G$8:$G$1007,0),MATCH($B186,'תוצרים לפרויקטים'!$T$7:$AC$7,0)))</f>
        <v/>
      </c>
      <c r="E186" s="88" t="str">
        <f>IF($A186="","",INDEX('תוצרים לפרויקטים'!$T$8:$AC$1007,MATCH($C186,'תוצרים לפרויקטים'!$G$8:$G$1007,0),MATCH($B186,'תוצרים לפרויקטים'!$T$7:$AC$7,0)+1))</f>
        <v/>
      </c>
      <c r="F186" s="88" t="str">
        <f>IF($D186="","",IFERROR(IF(INDEX('ניהול משאבים'!$D$8:$D$300,MATCH($D186,'ניהול משאבים'!$C$8:$C$300,0))="","",INDEX('ניהול משאבים'!$D$8:$D$300,MATCH($D186,'ניהול משאבים'!$C$8:$C$300,0))),""))</f>
        <v/>
      </c>
      <c r="G186" s="88" t="str">
        <f>IF($D186="","",IFERROR(IF(INDEX('ניהול משאבים'!$E$8:$E$300,MATCH($D186,'ניהול משאבים'!$C$8:$C$300,0))="","",INDEX('ניהול משאבים'!$E$8:$E$300,MATCH($D186,'ניהול משאבים'!$C$8:$C$300,0))),""))</f>
        <v/>
      </c>
      <c r="H186" s="88" t="str">
        <f>IF($C186="","",INDEX('תוצרים לפרויקטים'!$H:$H,MATCH($C186,'תוצרים לפרויקטים'!$G:$G,0)))</f>
        <v/>
      </c>
      <c r="I186" s="88" t="str">
        <f>IF($C186="","",INDEX('תוצרים לפרויקטים'!$E:$E,MATCH($C186,'תוצרים לפרויקטים'!$G:$G,0)))</f>
        <v/>
      </c>
      <c r="J186" s="88" t="str">
        <f>IF($A186="","",IF(INDEX('תוצרים לפרויקטים'!$R$8:$R$1007,MATCH($C186,'תוצרים לפרויקטים'!$G$8:$G$1007,0))="","ללא סטטוס",INDEX('תוצרים לפרויקטים'!$R$8:$R$1007,MATCH($C186,'תוצרים לפרויקטים'!$G$8:$G$1007,0))))</f>
        <v/>
      </c>
      <c r="K186" s="141" t="str">
        <f>IF($A186="","",IF(INDEX('תוצרים לפרויקטים'!$P$8:$P$1007,MATCH($C186,'תוצרים לפרויקטים'!$G$8:$G$1007,0))="","",INDEX('תוצרים לפרויקטים'!$P$8:$P$1007,MATCH($C186,'תוצרים לפרויקטים'!$G$8:$G$1007,0))))</f>
        <v/>
      </c>
      <c r="L186" s="141" t="str">
        <f>IF($A186="","",IF(INDEX('תוצרים לפרויקטים'!$Q$8:$Q$1007,MATCH($C186,'תוצרים לפרויקטים'!$G$8:$G$1007,0))="","",INDEX('תוצרים לפרויקטים'!$Q$8:$Q$1007,MATCH($C186,'תוצרים לפרויקטים'!$G$8:$G$1007,0))))</f>
        <v/>
      </c>
    </row>
    <row r="187" spans="1:12">
      <c r="A187" s="87" t="str">
        <f>IF($A186="#",1,IF(MAX(שיוך_משאב)&lt;ROWS(A$2:$A187),"",ROWS(A$2:$A187)))</f>
        <v/>
      </c>
      <c r="B187" s="88" t="str">
        <f t="array" ref="B187">IF($A187="","",INDEX('תוצרים לפרויקטים'!$AJ$7:$AN$7,,MIN(IF(שיוך_משאב=$A187,COLUMN($A:$E)))))</f>
        <v/>
      </c>
      <c r="C187" s="88" t="str">
        <f t="array" ref="C187">IF($A187="","",INDEX('תוצרים לפרויקטים'!$G$8:$G$1007,MIN(IF(שיוך_משאב=A187,שורות))))</f>
        <v/>
      </c>
      <c r="D187" s="88" t="str">
        <f>IF($A187="","",INDEX('תוצרים לפרויקטים'!$T$8:$AC$1007,MATCH($C187,'תוצרים לפרויקטים'!$G$8:$G$1007,0),MATCH($B187,'תוצרים לפרויקטים'!$T$7:$AC$7,0)))</f>
        <v/>
      </c>
      <c r="E187" s="88" t="str">
        <f>IF($A187="","",INDEX('תוצרים לפרויקטים'!$T$8:$AC$1007,MATCH($C187,'תוצרים לפרויקטים'!$G$8:$G$1007,0),MATCH($B187,'תוצרים לפרויקטים'!$T$7:$AC$7,0)+1))</f>
        <v/>
      </c>
      <c r="F187" s="88" t="str">
        <f>IF($D187="","",IFERROR(IF(INDEX('ניהול משאבים'!$D$8:$D$300,MATCH($D187,'ניהול משאבים'!$C$8:$C$300,0))="","",INDEX('ניהול משאבים'!$D$8:$D$300,MATCH($D187,'ניהול משאבים'!$C$8:$C$300,0))),""))</f>
        <v/>
      </c>
      <c r="G187" s="88" t="str">
        <f>IF($D187="","",IFERROR(IF(INDEX('ניהול משאבים'!$E$8:$E$300,MATCH($D187,'ניהול משאבים'!$C$8:$C$300,0))="","",INDEX('ניהול משאבים'!$E$8:$E$300,MATCH($D187,'ניהול משאבים'!$C$8:$C$300,0))),""))</f>
        <v/>
      </c>
      <c r="H187" s="88" t="str">
        <f>IF($C187="","",INDEX('תוצרים לפרויקטים'!$H:$H,MATCH($C187,'תוצרים לפרויקטים'!$G:$G,0)))</f>
        <v/>
      </c>
      <c r="I187" s="88" t="str">
        <f>IF($C187="","",INDEX('תוצרים לפרויקטים'!$E:$E,MATCH($C187,'תוצרים לפרויקטים'!$G:$G,0)))</f>
        <v/>
      </c>
      <c r="J187" s="88" t="str">
        <f>IF($A187="","",IF(INDEX('תוצרים לפרויקטים'!$R$8:$R$1007,MATCH($C187,'תוצרים לפרויקטים'!$G$8:$G$1007,0))="","ללא סטטוס",INDEX('תוצרים לפרויקטים'!$R$8:$R$1007,MATCH($C187,'תוצרים לפרויקטים'!$G$8:$G$1007,0))))</f>
        <v/>
      </c>
      <c r="K187" s="141" t="str">
        <f>IF($A187="","",IF(INDEX('תוצרים לפרויקטים'!$P$8:$P$1007,MATCH($C187,'תוצרים לפרויקטים'!$G$8:$G$1007,0))="","",INDEX('תוצרים לפרויקטים'!$P$8:$P$1007,MATCH($C187,'תוצרים לפרויקטים'!$G$8:$G$1007,0))))</f>
        <v/>
      </c>
      <c r="L187" s="141" t="str">
        <f>IF($A187="","",IF(INDEX('תוצרים לפרויקטים'!$Q$8:$Q$1007,MATCH($C187,'תוצרים לפרויקטים'!$G$8:$G$1007,0))="","",INDEX('תוצרים לפרויקטים'!$Q$8:$Q$1007,MATCH($C187,'תוצרים לפרויקטים'!$G$8:$G$1007,0))))</f>
        <v/>
      </c>
    </row>
    <row r="188" spans="1:12">
      <c r="A188" s="87" t="str">
        <f>IF($A187="#",1,IF(MAX(שיוך_משאב)&lt;ROWS(A$2:$A188),"",ROWS(A$2:$A188)))</f>
        <v/>
      </c>
      <c r="B188" s="88" t="str">
        <f t="array" ref="B188">IF($A188="","",INDEX('תוצרים לפרויקטים'!$AJ$7:$AN$7,,MIN(IF(שיוך_משאב=$A188,COLUMN($A:$E)))))</f>
        <v/>
      </c>
      <c r="C188" s="88" t="str">
        <f t="array" ref="C188">IF($A188="","",INDEX('תוצרים לפרויקטים'!$G$8:$G$1007,MIN(IF(שיוך_משאב=A188,שורות))))</f>
        <v/>
      </c>
      <c r="D188" s="88" t="str">
        <f>IF($A188="","",INDEX('תוצרים לפרויקטים'!$T$8:$AC$1007,MATCH($C188,'תוצרים לפרויקטים'!$G$8:$G$1007,0),MATCH($B188,'תוצרים לפרויקטים'!$T$7:$AC$7,0)))</f>
        <v/>
      </c>
      <c r="E188" s="88" t="str">
        <f>IF($A188="","",INDEX('תוצרים לפרויקטים'!$T$8:$AC$1007,MATCH($C188,'תוצרים לפרויקטים'!$G$8:$G$1007,0),MATCH($B188,'תוצרים לפרויקטים'!$T$7:$AC$7,0)+1))</f>
        <v/>
      </c>
      <c r="F188" s="88" t="str">
        <f>IF($D188="","",IFERROR(IF(INDEX('ניהול משאבים'!$D$8:$D$300,MATCH($D188,'ניהול משאבים'!$C$8:$C$300,0))="","",INDEX('ניהול משאבים'!$D$8:$D$300,MATCH($D188,'ניהול משאבים'!$C$8:$C$300,0))),""))</f>
        <v/>
      </c>
      <c r="G188" s="88" t="str">
        <f>IF($D188="","",IFERROR(IF(INDEX('ניהול משאבים'!$E$8:$E$300,MATCH($D188,'ניהול משאבים'!$C$8:$C$300,0))="","",INDEX('ניהול משאבים'!$E$8:$E$300,MATCH($D188,'ניהול משאבים'!$C$8:$C$300,0))),""))</f>
        <v/>
      </c>
      <c r="H188" s="88" t="str">
        <f>IF($C188="","",INDEX('תוצרים לפרויקטים'!$H:$H,MATCH($C188,'תוצרים לפרויקטים'!$G:$G,0)))</f>
        <v/>
      </c>
      <c r="I188" s="88" t="str">
        <f>IF($C188="","",INDEX('תוצרים לפרויקטים'!$E:$E,MATCH($C188,'תוצרים לפרויקטים'!$G:$G,0)))</f>
        <v/>
      </c>
      <c r="J188" s="88" t="str">
        <f>IF($A188="","",IF(INDEX('תוצרים לפרויקטים'!$R$8:$R$1007,MATCH($C188,'תוצרים לפרויקטים'!$G$8:$G$1007,0))="","ללא סטטוס",INDEX('תוצרים לפרויקטים'!$R$8:$R$1007,MATCH($C188,'תוצרים לפרויקטים'!$G$8:$G$1007,0))))</f>
        <v/>
      </c>
      <c r="K188" s="141" t="str">
        <f>IF($A188="","",IF(INDEX('תוצרים לפרויקטים'!$P$8:$P$1007,MATCH($C188,'תוצרים לפרויקטים'!$G$8:$G$1007,0))="","",INDEX('תוצרים לפרויקטים'!$P$8:$P$1007,MATCH($C188,'תוצרים לפרויקטים'!$G$8:$G$1007,0))))</f>
        <v/>
      </c>
      <c r="L188" s="141" t="str">
        <f>IF($A188="","",IF(INDEX('תוצרים לפרויקטים'!$Q$8:$Q$1007,MATCH($C188,'תוצרים לפרויקטים'!$G$8:$G$1007,0))="","",INDEX('תוצרים לפרויקטים'!$Q$8:$Q$1007,MATCH($C188,'תוצרים לפרויקטים'!$G$8:$G$1007,0))))</f>
        <v/>
      </c>
    </row>
    <row r="189" spans="1:12">
      <c r="A189" s="87" t="str">
        <f>IF($A188="#",1,IF(MAX(שיוך_משאב)&lt;ROWS(A$2:$A189),"",ROWS(A$2:$A189)))</f>
        <v/>
      </c>
      <c r="B189" s="88" t="str">
        <f t="array" ref="B189">IF($A189="","",INDEX('תוצרים לפרויקטים'!$AJ$7:$AN$7,,MIN(IF(שיוך_משאב=$A189,COLUMN($A:$E)))))</f>
        <v/>
      </c>
      <c r="C189" s="88" t="str">
        <f t="array" ref="C189">IF($A189="","",INDEX('תוצרים לפרויקטים'!$G$8:$G$1007,MIN(IF(שיוך_משאב=A189,שורות))))</f>
        <v/>
      </c>
      <c r="D189" s="88" t="str">
        <f>IF($A189="","",INDEX('תוצרים לפרויקטים'!$T$8:$AC$1007,MATCH($C189,'תוצרים לפרויקטים'!$G$8:$G$1007,0),MATCH($B189,'תוצרים לפרויקטים'!$T$7:$AC$7,0)))</f>
        <v/>
      </c>
      <c r="E189" s="88" t="str">
        <f>IF($A189="","",INDEX('תוצרים לפרויקטים'!$T$8:$AC$1007,MATCH($C189,'תוצרים לפרויקטים'!$G$8:$G$1007,0),MATCH($B189,'תוצרים לפרויקטים'!$T$7:$AC$7,0)+1))</f>
        <v/>
      </c>
      <c r="F189" s="88" t="str">
        <f>IF($D189="","",IFERROR(IF(INDEX('ניהול משאבים'!$D$8:$D$300,MATCH($D189,'ניהול משאבים'!$C$8:$C$300,0))="","",INDEX('ניהול משאבים'!$D$8:$D$300,MATCH($D189,'ניהול משאבים'!$C$8:$C$300,0))),""))</f>
        <v/>
      </c>
      <c r="G189" s="88" t="str">
        <f>IF($D189="","",IFERROR(IF(INDEX('ניהול משאבים'!$E$8:$E$300,MATCH($D189,'ניהול משאבים'!$C$8:$C$300,0))="","",INDEX('ניהול משאבים'!$E$8:$E$300,MATCH($D189,'ניהול משאבים'!$C$8:$C$300,0))),""))</f>
        <v/>
      </c>
      <c r="H189" s="88" t="str">
        <f>IF($C189="","",INDEX('תוצרים לפרויקטים'!$H:$H,MATCH($C189,'תוצרים לפרויקטים'!$G:$G,0)))</f>
        <v/>
      </c>
      <c r="I189" s="88" t="str">
        <f>IF($C189="","",INDEX('תוצרים לפרויקטים'!$E:$E,MATCH($C189,'תוצרים לפרויקטים'!$G:$G,0)))</f>
        <v/>
      </c>
      <c r="J189" s="88" t="str">
        <f>IF($A189="","",IF(INDEX('תוצרים לפרויקטים'!$R$8:$R$1007,MATCH($C189,'תוצרים לפרויקטים'!$G$8:$G$1007,0))="","ללא סטטוס",INDEX('תוצרים לפרויקטים'!$R$8:$R$1007,MATCH($C189,'תוצרים לפרויקטים'!$G$8:$G$1007,0))))</f>
        <v/>
      </c>
      <c r="K189" s="141" t="str">
        <f>IF($A189="","",IF(INDEX('תוצרים לפרויקטים'!$P$8:$P$1007,MATCH($C189,'תוצרים לפרויקטים'!$G$8:$G$1007,0))="","",INDEX('תוצרים לפרויקטים'!$P$8:$P$1007,MATCH($C189,'תוצרים לפרויקטים'!$G$8:$G$1007,0))))</f>
        <v/>
      </c>
      <c r="L189" s="141" t="str">
        <f>IF($A189="","",IF(INDEX('תוצרים לפרויקטים'!$Q$8:$Q$1007,MATCH($C189,'תוצרים לפרויקטים'!$G$8:$G$1007,0))="","",INDEX('תוצרים לפרויקטים'!$Q$8:$Q$1007,MATCH($C189,'תוצרים לפרויקטים'!$G$8:$G$1007,0))))</f>
        <v/>
      </c>
    </row>
    <row r="190" spans="1:12">
      <c r="A190" s="87" t="str">
        <f>IF($A189="#",1,IF(MAX(שיוך_משאב)&lt;ROWS(A$2:$A190),"",ROWS(A$2:$A190)))</f>
        <v/>
      </c>
      <c r="B190" s="88" t="str">
        <f t="array" ref="B190">IF($A190="","",INDEX('תוצרים לפרויקטים'!$AJ$7:$AN$7,,MIN(IF(שיוך_משאב=$A190,COLUMN($A:$E)))))</f>
        <v/>
      </c>
      <c r="C190" s="88" t="str">
        <f t="array" ref="C190">IF($A190="","",INDEX('תוצרים לפרויקטים'!$G$8:$G$1007,MIN(IF(שיוך_משאב=A190,שורות))))</f>
        <v/>
      </c>
      <c r="D190" s="88" t="str">
        <f>IF($A190="","",INDEX('תוצרים לפרויקטים'!$T$8:$AC$1007,MATCH($C190,'תוצרים לפרויקטים'!$G$8:$G$1007,0),MATCH($B190,'תוצרים לפרויקטים'!$T$7:$AC$7,0)))</f>
        <v/>
      </c>
      <c r="E190" s="88" t="str">
        <f>IF($A190="","",INDEX('תוצרים לפרויקטים'!$T$8:$AC$1007,MATCH($C190,'תוצרים לפרויקטים'!$G$8:$G$1007,0),MATCH($B190,'תוצרים לפרויקטים'!$T$7:$AC$7,0)+1))</f>
        <v/>
      </c>
      <c r="F190" s="88" t="str">
        <f>IF($D190="","",IFERROR(IF(INDEX('ניהול משאבים'!$D$8:$D$300,MATCH($D190,'ניהול משאבים'!$C$8:$C$300,0))="","",INDEX('ניהול משאבים'!$D$8:$D$300,MATCH($D190,'ניהול משאבים'!$C$8:$C$300,0))),""))</f>
        <v/>
      </c>
      <c r="G190" s="88" t="str">
        <f>IF($D190="","",IFERROR(IF(INDEX('ניהול משאבים'!$E$8:$E$300,MATCH($D190,'ניהול משאבים'!$C$8:$C$300,0))="","",INDEX('ניהול משאבים'!$E$8:$E$300,MATCH($D190,'ניהול משאבים'!$C$8:$C$300,0))),""))</f>
        <v/>
      </c>
      <c r="H190" s="88" t="str">
        <f>IF($C190="","",INDEX('תוצרים לפרויקטים'!$H:$H,MATCH($C190,'תוצרים לפרויקטים'!$G:$G,0)))</f>
        <v/>
      </c>
      <c r="I190" s="88" t="str">
        <f>IF($C190="","",INDEX('תוצרים לפרויקטים'!$E:$E,MATCH($C190,'תוצרים לפרויקטים'!$G:$G,0)))</f>
        <v/>
      </c>
      <c r="J190" s="88" t="str">
        <f>IF($A190="","",IF(INDEX('תוצרים לפרויקטים'!$R$8:$R$1007,MATCH($C190,'תוצרים לפרויקטים'!$G$8:$G$1007,0))="","ללא סטטוס",INDEX('תוצרים לפרויקטים'!$R$8:$R$1007,MATCH($C190,'תוצרים לפרויקטים'!$G$8:$G$1007,0))))</f>
        <v/>
      </c>
      <c r="K190" s="141" t="str">
        <f>IF($A190="","",IF(INDEX('תוצרים לפרויקטים'!$P$8:$P$1007,MATCH($C190,'תוצרים לפרויקטים'!$G$8:$G$1007,0))="","",INDEX('תוצרים לפרויקטים'!$P$8:$P$1007,MATCH($C190,'תוצרים לפרויקטים'!$G$8:$G$1007,0))))</f>
        <v/>
      </c>
      <c r="L190" s="141" t="str">
        <f>IF($A190="","",IF(INDEX('תוצרים לפרויקטים'!$Q$8:$Q$1007,MATCH($C190,'תוצרים לפרויקטים'!$G$8:$G$1007,0))="","",INDEX('תוצרים לפרויקטים'!$Q$8:$Q$1007,MATCH($C190,'תוצרים לפרויקטים'!$G$8:$G$1007,0))))</f>
        <v/>
      </c>
    </row>
    <row r="191" spans="1:12">
      <c r="A191" s="87" t="str">
        <f>IF($A190="#",1,IF(MAX(שיוך_משאב)&lt;ROWS(A$2:$A191),"",ROWS(A$2:$A191)))</f>
        <v/>
      </c>
      <c r="B191" s="88" t="str">
        <f t="array" ref="B191">IF($A191="","",INDEX('תוצרים לפרויקטים'!$AJ$7:$AN$7,,MIN(IF(שיוך_משאב=$A191,COLUMN($A:$E)))))</f>
        <v/>
      </c>
      <c r="C191" s="88" t="str">
        <f t="array" ref="C191">IF($A191="","",INDEX('תוצרים לפרויקטים'!$G$8:$G$1007,MIN(IF(שיוך_משאב=A191,שורות))))</f>
        <v/>
      </c>
      <c r="D191" s="88" t="str">
        <f>IF($A191="","",INDEX('תוצרים לפרויקטים'!$T$8:$AC$1007,MATCH($C191,'תוצרים לפרויקטים'!$G$8:$G$1007,0),MATCH($B191,'תוצרים לפרויקטים'!$T$7:$AC$7,0)))</f>
        <v/>
      </c>
      <c r="E191" s="88" t="str">
        <f>IF($A191="","",INDEX('תוצרים לפרויקטים'!$T$8:$AC$1007,MATCH($C191,'תוצרים לפרויקטים'!$G$8:$G$1007,0),MATCH($B191,'תוצרים לפרויקטים'!$T$7:$AC$7,0)+1))</f>
        <v/>
      </c>
      <c r="F191" s="88" t="str">
        <f>IF($D191="","",IFERROR(IF(INDEX('ניהול משאבים'!$D$8:$D$300,MATCH($D191,'ניהול משאבים'!$C$8:$C$300,0))="","",INDEX('ניהול משאבים'!$D$8:$D$300,MATCH($D191,'ניהול משאבים'!$C$8:$C$300,0))),""))</f>
        <v/>
      </c>
      <c r="G191" s="88" t="str">
        <f>IF($D191="","",IFERROR(IF(INDEX('ניהול משאבים'!$E$8:$E$300,MATCH($D191,'ניהול משאבים'!$C$8:$C$300,0))="","",INDEX('ניהול משאבים'!$E$8:$E$300,MATCH($D191,'ניהול משאבים'!$C$8:$C$300,0))),""))</f>
        <v/>
      </c>
      <c r="H191" s="88" t="str">
        <f>IF($C191="","",INDEX('תוצרים לפרויקטים'!$H:$H,MATCH($C191,'תוצרים לפרויקטים'!$G:$G,0)))</f>
        <v/>
      </c>
      <c r="I191" s="88" t="str">
        <f>IF($C191="","",INDEX('תוצרים לפרויקטים'!$E:$E,MATCH($C191,'תוצרים לפרויקטים'!$G:$G,0)))</f>
        <v/>
      </c>
      <c r="J191" s="88" t="str">
        <f>IF($A191="","",IF(INDEX('תוצרים לפרויקטים'!$R$8:$R$1007,MATCH($C191,'תוצרים לפרויקטים'!$G$8:$G$1007,0))="","ללא סטטוס",INDEX('תוצרים לפרויקטים'!$R$8:$R$1007,MATCH($C191,'תוצרים לפרויקטים'!$G$8:$G$1007,0))))</f>
        <v/>
      </c>
      <c r="K191" s="141" t="str">
        <f>IF($A191="","",IF(INDEX('תוצרים לפרויקטים'!$P$8:$P$1007,MATCH($C191,'תוצרים לפרויקטים'!$G$8:$G$1007,0))="","",INDEX('תוצרים לפרויקטים'!$P$8:$P$1007,MATCH($C191,'תוצרים לפרויקטים'!$G$8:$G$1007,0))))</f>
        <v/>
      </c>
      <c r="L191" s="141" t="str">
        <f>IF($A191="","",IF(INDEX('תוצרים לפרויקטים'!$Q$8:$Q$1007,MATCH($C191,'תוצרים לפרויקטים'!$G$8:$G$1007,0))="","",INDEX('תוצרים לפרויקטים'!$Q$8:$Q$1007,MATCH($C191,'תוצרים לפרויקטים'!$G$8:$G$1007,0))))</f>
        <v/>
      </c>
    </row>
    <row r="192" spans="1:12">
      <c r="A192" s="87" t="str">
        <f>IF($A191="#",1,IF(MAX(שיוך_משאב)&lt;ROWS(A$2:$A192),"",ROWS(A$2:$A192)))</f>
        <v/>
      </c>
      <c r="B192" s="88" t="str">
        <f t="array" ref="B192">IF($A192="","",INDEX('תוצרים לפרויקטים'!$AJ$7:$AN$7,,MIN(IF(שיוך_משאב=$A192,COLUMN($A:$E)))))</f>
        <v/>
      </c>
      <c r="C192" s="88" t="str">
        <f t="array" ref="C192">IF($A192="","",INDEX('תוצרים לפרויקטים'!$G$8:$G$1007,MIN(IF(שיוך_משאב=A192,שורות))))</f>
        <v/>
      </c>
      <c r="D192" s="88" t="str">
        <f>IF($A192="","",INDEX('תוצרים לפרויקטים'!$T$8:$AC$1007,MATCH($C192,'תוצרים לפרויקטים'!$G$8:$G$1007,0),MATCH($B192,'תוצרים לפרויקטים'!$T$7:$AC$7,0)))</f>
        <v/>
      </c>
      <c r="E192" s="88" t="str">
        <f>IF($A192="","",INDEX('תוצרים לפרויקטים'!$T$8:$AC$1007,MATCH($C192,'תוצרים לפרויקטים'!$G$8:$G$1007,0),MATCH($B192,'תוצרים לפרויקטים'!$T$7:$AC$7,0)+1))</f>
        <v/>
      </c>
      <c r="F192" s="88" t="str">
        <f>IF($D192="","",IFERROR(IF(INDEX('ניהול משאבים'!$D$8:$D$300,MATCH($D192,'ניהול משאבים'!$C$8:$C$300,0))="","",INDEX('ניהול משאבים'!$D$8:$D$300,MATCH($D192,'ניהול משאבים'!$C$8:$C$300,0))),""))</f>
        <v/>
      </c>
      <c r="G192" s="88" t="str">
        <f>IF($D192="","",IFERROR(IF(INDEX('ניהול משאבים'!$E$8:$E$300,MATCH($D192,'ניהול משאבים'!$C$8:$C$300,0))="","",INDEX('ניהול משאבים'!$E$8:$E$300,MATCH($D192,'ניהול משאבים'!$C$8:$C$300,0))),""))</f>
        <v/>
      </c>
      <c r="H192" s="88" t="str">
        <f>IF($C192="","",INDEX('תוצרים לפרויקטים'!$H:$H,MATCH($C192,'תוצרים לפרויקטים'!$G:$G,0)))</f>
        <v/>
      </c>
      <c r="I192" s="88" t="str">
        <f>IF($C192="","",INDEX('תוצרים לפרויקטים'!$E:$E,MATCH($C192,'תוצרים לפרויקטים'!$G:$G,0)))</f>
        <v/>
      </c>
      <c r="J192" s="88" t="str">
        <f>IF($A192="","",IF(INDEX('תוצרים לפרויקטים'!$R$8:$R$1007,MATCH($C192,'תוצרים לפרויקטים'!$G$8:$G$1007,0))="","ללא סטטוס",INDEX('תוצרים לפרויקטים'!$R$8:$R$1007,MATCH($C192,'תוצרים לפרויקטים'!$G$8:$G$1007,0))))</f>
        <v/>
      </c>
      <c r="K192" s="141" t="str">
        <f>IF($A192="","",IF(INDEX('תוצרים לפרויקטים'!$P$8:$P$1007,MATCH($C192,'תוצרים לפרויקטים'!$G$8:$G$1007,0))="","",INDEX('תוצרים לפרויקטים'!$P$8:$P$1007,MATCH($C192,'תוצרים לפרויקטים'!$G$8:$G$1007,0))))</f>
        <v/>
      </c>
      <c r="L192" s="141" t="str">
        <f>IF($A192="","",IF(INDEX('תוצרים לפרויקטים'!$Q$8:$Q$1007,MATCH($C192,'תוצרים לפרויקטים'!$G$8:$G$1007,0))="","",INDEX('תוצרים לפרויקטים'!$Q$8:$Q$1007,MATCH($C192,'תוצרים לפרויקטים'!$G$8:$G$1007,0))))</f>
        <v/>
      </c>
    </row>
    <row r="193" spans="1:12">
      <c r="A193" s="87" t="str">
        <f>IF($A192="#",1,IF(MAX(שיוך_משאב)&lt;ROWS(A$2:$A193),"",ROWS(A$2:$A193)))</f>
        <v/>
      </c>
      <c r="B193" s="88" t="str">
        <f t="array" ref="B193">IF($A193="","",INDEX('תוצרים לפרויקטים'!$AJ$7:$AN$7,,MIN(IF(שיוך_משאב=$A193,COLUMN($A:$E)))))</f>
        <v/>
      </c>
      <c r="C193" s="88" t="str">
        <f t="array" ref="C193">IF($A193="","",INDEX('תוצרים לפרויקטים'!$G$8:$G$1007,MIN(IF(שיוך_משאב=A193,שורות))))</f>
        <v/>
      </c>
      <c r="D193" s="88" t="str">
        <f>IF($A193="","",INDEX('תוצרים לפרויקטים'!$T$8:$AC$1007,MATCH($C193,'תוצרים לפרויקטים'!$G$8:$G$1007,0),MATCH($B193,'תוצרים לפרויקטים'!$T$7:$AC$7,0)))</f>
        <v/>
      </c>
      <c r="E193" s="88" t="str">
        <f>IF($A193="","",INDEX('תוצרים לפרויקטים'!$T$8:$AC$1007,MATCH($C193,'תוצרים לפרויקטים'!$G$8:$G$1007,0),MATCH($B193,'תוצרים לפרויקטים'!$T$7:$AC$7,0)+1))</f>
        <v/>
      </c>
      <c r="F193" s="88" t="str">
        <f>IF($D193="","",IFERROR(IF(INDEX('ניהול משאבים'!$D$8:$D$300,MATCH($D193,'ניהול משאבים'!$C$8:$C$300,0))="","",INDEX('ניהול משאבים'!$D$8:$D$300,MATCH($D193,'ניהול משאבים'!$C$8:$C$300,0))),""))</f>
        <v/>
      </c>
      <c r="G193" s="88" t="str">
        <f>IF($D193="","",IFERROR(IF(INDEX('ניהול משאבים'!$E$8:$E$300,MATCH($D193,'ניהול משאבים'!$C$8:$C$300,0))="","",INDEX('ניהול משאבים'!$E$8:$E$300,MATCH($D193,'ניהול משאבים'!$C$8:$C$300,0))),""))</f>
        <v/>
      </c>
      <c r="H193" s="88" t="str">
        <f>IF($C193="","",INDEX('תוצרים לפרויקטים'!$H:$H,MATCH($C193,'תוצרים לפרויקטים'!$G:$G,0)))</f>
        <v/>
      </c>
      <c r="I193" s="88" t="str">
        <f>IF($C193="","",INDEX('תוצרים לפרויקטים'!$E:$E,MATCH($C193,'תוצרים לפרויקטים'!$G:$G,0)))</f>
        <v/>
      </c>
      <c r="J193" s="88" t="str">
        <f>IF($A193="","",IF(INDEX('תוצרים לפרויקטים'!$R$8:$R$1007,MATCH($C193,'תוצרים לפרויקטים'!$G$8:$G$1007,0))="","ללא סטטוס",INDEX('תוצרים לפרויקטים'!$R$8:$R$1007,MATCH($C193,'תוצרים לפרויקטים'!$G$8:$G$1007,0))))</f>
        <v/>
      </c>
      <c r="K193" s="141" t="str">
        <f>IF($A193="","",IF(INDEX('תוצרים לפרויקטים'!$P$8:$P$1007,MATCH($C193,'תוצרים לפרויקטים'!$G$8:$G$1007,0))="","",INDEX('תוצרים לפרויקטים'!$P$8:$P$1007,MATCH($C193,'תוצרים לפרויקטים'!$G$8:$G$1007,0))))</f>
        <v/>
      </c>
      <c r="L193" s="141" t="str">
        <f>IF($A193="","",IF(INDEX('תוצרים לפרויקטים'!$Q$8:$Q$1007,MATCH($C193,'תוצרים לפרויקטים'!$G$8:$G$1007,0))="","",INDEX('תוצרים לפרויקטים'!$Q$8:$Q$1007,MATCH($C193,'תוצרים לפרויקטים'!$G$8:$G$1007,0))))</f>
        <v/>
      </c>
    </row>
    <row r="194" spans="1:12">
      <c r="A194" s="87" t="str">
        <f>IF($A193="#",1,IF(MAX(שיוך_משאב)&lt;ROWS(A$2:$A194),"",ROWS(A$2:$A194)))</f>
        <v/>
      </c>
      <c r="B194" s="88" t="str">
        <f t="array" ref="B194">IF($A194="","",INDEX('תוצרים לפרויקטים'!$AJ$7:$AN$7,,MIN(IF(שיוך_משאב=$A194,COLUMN($A:$E)))))</f>
        <v/>
      </c>
      <c r="C194" s="88" t="str">
        <f t="array" ref="C194">IF($A194="","",INDEX('תוצרים לפרויקטים'!$G$8:$G$1007,MIN(IF(שיוך_משאב=A194,שורות))))</f>
        <v/>
      </c>
      <c r="D194" s="88" t="str">
        <f>IF($A194="","",INDEX('תוצרים לפרויקטים'!$T$8:$AC$1007,MATCH($C194,'תוצרים לפרויקטים'!$G$8:$G$1007,0),MATCH($B194,'תוצרים לפרויקטים'!$T$7:$AC$7,0)))</f>
        <v/>
      </c>
      <c r="E194" s="88" t="str">
        <f>IF($A194="","",INDEX('תוצרים לפרויקטים'!$T$8:$AC$1007,MATCH($C194,'תוצרים לפרויקטים'!$G$8:$G$1007,0),MATCH($B194,'תוצרים לפרויקטים'!$T$7:$AC$7,0)+1))</f>
        <v/>
      </c>
      <c r="F194" s="88" t="str">
        <f>IF($D194="","",IFERROR(IF(INDEX('ניהול משאבים'!$D$8:$D$300,MATCH($D194,'ניהול משאבים'!$C$8:$C$300,0))="","",INDEX('ניהול משאבים'!$D$8:$D$300,MATCH($D194,'ניהול משאבים'!$C$8:$C$300,0))),""))</f>
        <v/>
      </c>
      <c r="G194" s="88" t="str">
        <f>IF($D194="","",IFERROR(IF(INDEX('ניהול משאבים'!$E$8:$E$300,MATCH($D194,'ניהול משאבים'!$C$8:$C$300,0))="","",INDEX('ניהול משאבים'!$E$8:$E$300,MATCH($D194,'ניהול משאבים'!$C$8:$C$300,0))),""))</f>
        <v/>
      </c>
      <c r="H194" s="88" t="str">
        <f>IF($C194="","",INDEX('תוצרים לפרויקטים'!$H:$H,MATCH($C194,'תוצרים לפרויקטים'!$G:$G,0)))</f>
        <v/>
      </c>
      <c r="I194" s="88" t="str">
        <f>IF($C194="","",INDEX('תוצרים לפרויקטים'!$E:$E,MATCH($C194,'תוצרים לפרויקטים'!$G:$G,0)))</f>
        <v/>
      </c>
      <c r="J194" s="88" t="str">
        <f>IF($A194="","",IF(INDEX('תוצרים לפרויקטים'!$R$8:$R$1007,MATCH($C194,'תוצרים לפרויקטים'!$G$8:$G$1007,0))="","ללא סטטוס",INDEX('תוצרים לפרויקטים'!$R$8:$R$1007,MATCH($C194,'תוצרים לפרויקטים'!$G$8:$G$1007,0))))</f>
        <v/>
      </c>
      <c r="K194" s="141" t="str">
        <f>IF($A194="","",IF(INDEX('תוצרים לפרויקטים'!$P$8:$P$1007,MATCH($C194,'תוצרים לפרויקטים'!$G$8:$G$1007,0))="","",INDEX('תוצרים לפרויקטים'!$P$8:$P$1007,MATCH($C194,'תוצרים לפרויקטים'!$G$8:$G$1007,0))))</f>
        <v/>
      </c>
      <c r="L194" s="141" t="str">
        <f>IF($A194="","",IF(INDEX('תוצרים לפרויקטים'!$Q$8:$Q$1007,MATCH($C194,'תוצרים לפרויקטים'!$G$8:$G$1007,0))="","",INDEX('תוצרים לפרויקטים'!$Q$8:$Q$1007,MATCH($C194,'תוצרים לפרויקטים'!$G$8:$G$1007,0))))</f>
        <v/>
      </c>
    </row>
    <row r="195" spans="1:12">
      <c r="A195" s="87" t="str">
        <f>IF($A194="#",1,IF(MAX(שיוך_משאב)&lt;ROWS(A$2:$A195),"",ROWS(A$2:$A195)))</f>
        <v/>
      </c>
      <c r="B195" s="88" t="str">
        <f t="array" ref="B195">IF($A195="","",INDEX('תוצרים לפרויקטים'!$AJ$7:$AN$7,,MIN(IF(שיוך_משאב=$A195,COLUMN($A:$E)))))</f>
        <v/>
      </c>
      <c r="C195" s="88" t="str">
        <f t="array" ref="C195">IF($A195="","",INDEX('תוצרים לפרויקטים'!$G$8:$G$1007,MIN(IF(שיוך_משאב=A195,שורות))))</f>
        <v/>
      </c>
      <c r="D195" s="88" t="str">
        <f>IF($A195="","",INDEX('תוצרים לפרויקטים'!$T$8:$AC$1007,MATCH($C195,'תוצרים לפרויקטים'!$G$8:$G$1007,0),MATCH($B195,'תוצרים לפרויקטים'!$T$7:$AC$7,0)))</f>
        <v/>
      </c>
      <c r="E195" s="88" t="str">
        <f>IF($A195="","",INDEX('תוצרים לפרויקטים'!$T$8:$AC$1007,MATCH($C195,'תוצרים לפרויקטים'!$G$8:$G$1007,0),MATCH($B195,'תוצרים לפרויקטים'!$T$7:$AC$7,0)+1))</f>
        <v/>
      </c>
      <c r="F195" s="88" t="str">
        <f>IF($D195="","",IFERROR(IF(INDEX('ניהול משאבים'!$D$8:$D$300,MATCH($D195,'ניהול משאבים'!$C$8:$C$300,0))="","",INDEX('ניהול משאבים'!$D$8:$D$300,MATCH($D195,'ניהול משאבים'!$C$8:$C$300,0))),""))</f>
        <v/>
      </c>
      <c r="G195" s="88" t="str">
        <f>IF($D195="","",IFERROR(IF(INDEX('ניהול משאבים'!$E$8:$E$300,MATCH($D195,'ניהול משאבים'!$C$8:$C$300,0))="","",INDEX('ניהול משאבים'!$E$8:$E$300,MATCH($D195,'ניהול משאבים'!$C$8:$C$300,0))),""))</f>
        <v/>
      </c>
      <c r="H195" s="88" t="str">
        <f>IF($C195="","",INDEX('תוצרים לפרויקטים'!$H:$H,MATCH($C195,'תוצרים לפרויקטים'!$G:$G,0)))</f>
        <v/>
      </c>
      <c r="I195" s="88" t="str">
        <f>IF($C195="","",INDEX('תוצרים לפרויקטים'!$E:$E,MATCH($C195,'תוצרים לפרויקטים'!$G:$G,0)))</f>
        <v/>
      </c>
      <c r="J195" s="88" t="str">
        <f>IF($A195="","",IF(INDEX('תוצרים לפרויקטים'!$R$8:$R$1007,MATCH($C195,'תוצרים לפרויקטים'!$G$8:$G$1007,0))="","ללא סטטוס",INDEX('תוצרים לפרויקטים'!$R$8:$R$1007,MATCH($C195,'תוצרים לפרויקטים'!$G$8:$G$1007,0))))</f>
        <v/>
      </c>
      <c r="K195" s="141" t="str">
        <f>IF($A195="","",IF(INDEX('תוצרים לפרויקטים'!$P$8:$P$1007,MATCH($C195,'תוצרים לפרויקטים'!$G$8:$G$1007,0))="","",INDEX('תוצרים לפרויקטים'!$P$8:$P$1007,MATCH($C195,'תוצרים לפרויקטים'!$G$8:$G$1007,0))))</f>
        <v/>
      </c>
      <c r="L195" s="141" t="str">
        <f>IF($A195="","",IF(INDEX('תוצרים לפרויקטים'!$Q$8:$Q$1007,MATCH($C195,'תוצרים לפרויקטים'!$G$8:$G$1007,0))="","",INDEX('תוצרים לפרויקטים'!$Q$8:$Q$1007,MATCH($C195,'תוצרים לפרויקטים'!$G$8:$G$1007,0))))</f>
        <v/>
      </c>
    </row>
    <row r="196" spans="1:12">
      <c r="A196" s="87" t="str">
        <f>IF($A195="#",1,IF(MAX(שיוך_משאב)&lt;ROWS(A$2:$A196),"",ROWS(A$2:$A196)))</f>
        <v/>
      </c>
      <c r="B196" s="88" t="str">
        <f t="array" ref="B196">IF($A196="","",INDEX('תוצרים לפרויקטים'!$AJ$7:$AN$7,,MIN(IF(שיוך_משאב=$A196,COLUMN($A:$E)))))</f>
        <v/>
      </c>
      <c r="C196" s="88" t="str">
        <f t="array" ref="C196">IF($A196="","",INDEX('תוצרים לפרויקטים'!$G$8:$G$1007,MIN(IF(שיוך_משאב=A196,שורות))))</f>
        <v/>
      </c>
      <c r="D196" s="88" t="str">
        <f>IF($A196="","",INDEX('תוצרים לפרויקטים'!$T$8:$AC$1007,MATCH($C196,'תוצרים לפרויקטים'!$G$8:$G$1007,0),MATCH($B196,'תוצרים לפרויקטים'!$T$7:$AC$7,0)))</f>
        <v/>
      </c>
      <c r="E196" s="88" t="str">
        <f>IF($A196="","",INDEX('תוצרים לפרויקטים'!$T$8:$AC$1007,MATCH($C196,'תוצרים לפרויקטים'!$G$8:$G$1007,0),MATCH($B196,'תוצרים לפרויקטים'!$T$7:$AC$7,0)+1))</f>
        <v/>
      </c>
      <c r="F196" s="88" t="str">
        <f>IF($D196="","",IFERROR(IF(INDEX('ניהול משאבים'!$D$8:$D$300,MATCH($D196,'ניהול משאבים'!$C$8:$C$300,0))="","",INDEX('ניהול משאבים'!$D$8:$D$300,MATCH($D196,'ניהול משאבים'!$C$8:$C$300,0))),""))</f>
        <v/>
      </c>
      <c r="G196" s="88" t="str">
        <f>IF($D196="","",IFERROR(IF(INDEX('ניהול משאבים'!$E$8:$E$300,MATCH($D196,'ניהול משאבים'!$C$8:$C$300,0))="","",INDEX('ניהול משאבים'!$E$8:$E$300,MATCH($D196,'ניהול משאבים'!$C$8:$C$300,0))),""))</f>
        <v/>
      </c>
      <c r="H196" s="88" t="str">
        <f>IF($C196="","",INDEX('תוצרים לפרויקטים'!$H:$H,MATCH($C196,'תוצרים לפרויקטים'!$G:$G,0)))</f>
        <v/>
      </c>
      <c r="I196" s="88" t="str">
        <f>IF($C196="","",INDEX('תוצרים לפרויקטים'!$E:$E,MATCH($C196,'תוצרים לפרויקטים'!$G:$G,0)))</f>
        <v/>
      </c>
      <c r="J196" s="88" t="str">
        <f>IF($A196="","",IF(INDEX('תוצרים לפרויקטים'!$R$8:$R$1007,MATCH($C196,'תוצרים לפרויקטים'!$G$8:$G$1007,0))="","ללא סטטוס",INDEX('תוצרים לפרויקטים'!$R$8:$R$1007,MATCH($C196,'תוצרים לפרויקטים'!$G$8:$G$1007,0))))</f>
        <v/>
      </c>
      <c r="K196" s="141" t="str">
        <f>IF($A196="","",IF(INDEX('תוצרים לפרויקטים'!$P$8:$P$1007,MATCH($C196,'תוצרים לפרויקטים'!$G$8:$G$1007,0))="","",INDEX('תוצרים לפרויקטים'!$P$8:$P$1007,MATCH($C196,'תוצרים לפרויקטים'!$G$8:$G$1007,0))))</f>
        <v/>
      </c>
      <c r="L196" s="141" t="str">
        <f>IF($A196="","",IF(INDEX('תוצרים לפרויקטים'!$Q$8:$Q$1007,MATCH($C196,'תוצרים לפרויקטים'!$G$8:$G$1007,0))="","",INDEX('תוצרים לפרויקטים'!$Q$8:$Q$1007,MATCH($C196,'תוצרים לפרויקטים'!$G$8:$G$1007,0))))</f>
        <v/>
      </c>
    </row>
    <row r="197" spans="1:12">
      <c r="A197" s="87" t="str">
        <f>IF($A196="#",1,IF(MAX(שיוך_משאב)&lt;ROWS(A$2:$A197),"",ROWS(A$2:$A197)))</f>
        <v/>
      </c>
      <c r="B197" s="88" t="str">
        <f t="array" ref="B197">IF($A197="","",INDEX('תוצרים לפרויקטים'!$AJ$7:$AN$7,,MIN(IF(שיוך_משאב=$A197,COLUMN($A:$E)))))</f>
        <v/>
      </c>
      <c r="C197" s="88" t="str">
        <f t="array" ref="C197">IF($A197="","",INDEX('תוצרים לפרויקטים'!$G$8:$G$1007,MIN(IF(שיוך_משאב=A197,שורות))))</f>
        <v/>
      </c>
      <c r="D197" s="88" t="str">
        <f>IF($A197="","",INDEX('תוצרים לפרויקטים'!$T$8:$AC$1007,MATCH($C197,'תוצרים לפרויקטים'!$G$8:$G$1007,0),MATCH($B197,'תוצרים לפרויקטים'!$T$7:$AC$7,0)))</f>
        <v/>
      </c>
      <c r="E197" s="88" t="str">
        <f>IF($A197="","",INDEX('תוצרים לפרויקטים'!$T$8:$AC$1007,MATCH($C197,'תוצרים לפרויקטים'!$G$8:$G$1007,0),MATCH($B197,'תוצרים לפרויקטים'!$T$7:$AC$7,0)+1))</f>
        <v/>
      </c>
      <c r="F197" s="88" t="str">
        <f>IF($D197="","",IFERROR(IF(INDEX('ניהול משאבים'!$D$8:$D$300,MATCH($D197,'ניהול משאבים'!$C$8:$C$300,0))="","",INDEX('ניהול משאבים'!$D$8:$D$300,MATCH($D197,'ניהול משאבים'!$C$8:$C$300,0))),""))</f>
        <v/>
      </c>
      <c r="G197" s="88" t="str">
        <f>IF($D197="","",IFERROR(IF(INDEX('ניהול משאבים'!$E$8:$E$300,MATCH($D197,'ניהול משאבים'!$C$8:$C$300,0))="","",INDEX('ניהול משאבים'!$E$8:$E$300,MATCH($D197,'ניהול משאבים'!$C$8:$C$300,0))),""))</f>
        <v/>
      </c>
      <c r="H197" s="88" t="str">
        <f>IF($C197="","",INDEX('תוצרים לפרויקטים'!$H:$H,MATCH($C197,'תוצרים לפרויקטים'!$G:$G,0)))</f>
        <v/>
      </c>
      <c r="I197" s="88" t="str">
        <f>IF($C197="","",INDEX('תוצרים לפרויקטים'!$E:$E,MATCH($C197,'תוצרים לפרויקטים'!$G:$G,0)))</f>
        <v/>
      </c>
      <c r="J197" s="88" t="str">
        <f>IF($A197="","",IF(INDEX('תוצרים לפרויקטים'!$R$8:$R$1007,MATCH($C197,'תוצרים לפרויקטים'!$G$8:$G$1007,0))="","ללא סטטוס",INDEX('תוצרים לפרויקטים'!$R$8:$R$1007,MATCH($C197,'תוצרים לפרויקטים'!$G$8:$G$1007,0))))</f>
        <v/>
      </c>
      <c r="K197" s="141" t="str">
        <f>IF($A197="","",IF(INDEX('תוצרים לפרויקטים'!$P$8:$P$1007,MATCH($C197,'תוצרים לפרויקטים'!$G$8:$G$1007,0))="","",INDEX('תוצרים לפרויקטים'!$P$8:$P$1007,MATCH($C197,'תוצרים לפרויקטים'!$G$8:$G$1007,0))))</f>
        <v/>
      </c>
      <c r="L197" s="141" t="str">
        <f>IF($A197="","",IF(INDEX('תוצרים לפרויקטים'!$Q$8:$Q$1007,MATCH($C197,'תוצרים לפרויקטים'!$G$8:$G$1007,0))="","",INDEX('תוצרים לפרויקטים'!$Q$8:$Q$1007,MATCH($C197,'תוצרים לפרויקטים'!$G$8:$G$1007,0))))</f>
        <v/>
      </c>
    </row>
    <row r="198" spans="1:12">
      <c r="A198" s="87" t="str">
        <f>IF($A197="#",1,IF(MAX(שיוך_משאב)&lt;ROWS(A$2:$A198),"",ROWS(A$2:$A198)))</f>
        <v/>
      </c>
      <c r="B198" s="88" t="str">
        <f t="array" ref="B198">IF($A198="","",INDEX('תוצרים לפרויקטים'!$AJ$7:$AN$7,,MIN(IF(שיוך_משאב=$A198,COLUMN($A:$E)))))</f>
        <v/>
      </c>
      <c r="C198" s="88" t="str">
        <f t="array" ref="C198">IF($A198="","",INDEX('תוצרים לפרויקטים'!$G$8:$G$1007,MIN(IF(שיוך_משאב=A198,שורות))))</f>
        <v/>
      </c>
      <c r="D198" s="88" t="str">
        <f>IF($A198="","",INDEX('תוצרים לפרויקטים'!$T$8:$AC$1007,MATCH($C198,'תוצרים לפרויקטים'!$G$8:$G$1007,0),MATCH($B198,'תוצרים לפרויקטים'!$T$7:$AC$7,0)))</f>
        <v/>
      </c>
      <c r="E198" s="88" t="str">
        <f>IF($A198="","",INDEX('תוצרים לפרויקטים'!$T$8:$AC$1007,MATCH($C198,'תוצרים לפרויקטים'!$G$8:$G$1007,0),MATCH($B198,'תוצרים לפרויקטים'!$T$7:$AC$7,0)+1))</f>
        <v/>
      </c>
      <c r="F198" s="88" t="str">
        <f>IF($D198="","",IFERROR(IF(INDEX('ניהול משאבים'!$D$8:$D$300,MATCH($D198,'ניהול משאבים'!$C$8:$C$300,0))="","",INDEX('ניהול משאבים'!$D$8:$D$300,MATCH($D198,'ניהול משאבים'!$C$8:$C$300,0))),""))</f>
        <v/>
      </c>
      <c r="G198" s="88" t="str">
        <f>IF($D198="","",IFERROR(IF(INDEX('ניהול משאבים'!$E$8:$E$300,MATCH($D198,'ניהול משאבים'!$C$8:$C$300,0))="","",INDEX('ניהול משאבים'!$E$8:$E$300,MATCH($D198,'ניהול משאבים'!$C$8:$C$300,0))),""))</f>
        <v/>
      </c>
      <c r="H198" s="88" t="str">
        <f>IF($C198="","",INDEX('תוצרים לפרויקטים'!$H:$H,MATCH($C198,'תוצרים לפרויקטים'!$G:$G,0)))</f>
        <v/>
      </c>
      <c r="I198" s="88" t="str">
        <f>IF($C198="","",INDEX('תוצרים לפרויקטים'!$E:$E,MATCH($C198,'תוצרים לפרויקטים'!$G:$G,0)))</f>
        <v/>
      </c>
      <c r="J198" s="88" t="str">
        <f>IF($A198="","",IF(INDEX('תוצרים לפרויקטים'!$R$8:$R$1007,MATCH($C198,'תוצרים לפרויקטים'!$G$8:$G$1007,0))="","ללא סטטוס",INDEX('תוצרים לפרויקטים'!$R$8:$R$1007,MATCH($C198,'תוצרים לפרויקטים'!$G$8:$G$1007,0))))</f>
        <v/>
      </c>
      <c r="K198" s="141" t="str">
        <f>IF($A198="","",IF(INDEX('תוצרים לפרויקטים'!$P$8:$P$1007,MATCH($C198,'תוצרים לפרויקטים'!$G$8:$G$1007,0))="","",INDEX('תוצרים לפרויקטים'!$P$8:$P$1007,MATCH($C198,'תוצרים לפרויקטים'!$G$8:$G$1007,0))))</f>
        <v/>
      </c>
      <c r="L198" s="141" t="str">
        <f>IF($A198="","",IF(INDEX('תוצרים לפרויקטים'!$Q$8:$Q$1007,MATCH($C198,'תוצרים לפרויקטים'!$G$8:$G$1007,0))="","",INDEX('תוצרים לפרויקטים'!$Q$8:$Q$1007,MATCH($C198,'תוצרים לפרויקטים'!$G$8:$G$1007,0))))</f>
        <v/>
      </c>
    </row>
    <row r="199" spans="1:12">
      <c r="A199" s="87" t="str">
        <f>IF($A198="#",1,IF(MAX(שיוך_משאב)&lt;ROWS(A$2:$A199),"",ROWS(A$2:$A199)))</f>
        <v/>
      </c>
      <c r="B199" s="88" t="str">
        <f t="array" ref="B199">IF($A199="","",INDEX('תוצרים לפרויקטים'!$AJ$7:$AN$7,,MIN(IF(שיוך_משאב=$A199,COLUMN($A:$E)))))</f>
        <v/>
      </c>
      <c r="C199" s="88" t="str">
        <f t="array" ref="C199">IF($A199="","",INDEX('תוצרים לפרויקטים'!$G$8:$G$1007,MIN(IF(שיוך_משאב=A199,שורות))))</f>
        <v/>
      </c>
      <c r="D199" s="88" t="str">
        <f>IF($A199="","",INDEX('תוצרים לפרויקטים'!$T$8:$AC$1007,MATCH($C199,'תוצרים לפרויקטים'!$G$8:$G$1007,0),MATCH($B199,'תוצרים לפרויקטים'!$T$7:$AC$7,0)))</f>
        <v/>
      </c>
      <c r="E199" s="88" t="str">
        <f>IF($A199="","",INDEX('תוצרים לפרויקטים'!$T$8:$AC$1007,MATCH($C199,'תוצרים לפרויקטים'!$G$8:$G$1007,0),MATCH($B199,'תוצרים לפרויקטים'!$T$7:$AC$7,0)+1))</f>
        <v/>
      </c>
      <c r="F199" s="88" t="str">
        <f>IF($D199="","",IFERROR(IF(INDEX('ניהול משאבים'!$D$8:$D$300,MATCH($D199,'ניהול משאבים'!$C$8:$C$300,0))="","",INDEX('ניהול משאבים'!$D$8:$D$300,MATCH($D199,'ניהול משאבים'!$C$8:$C$300,0))),""))</f>
        <v/>
      </c>
      <c r="G199" s="88" t="str">
        <f>IF($D199="","",IFERROR(IF(INDEX('ניהול משאבים'!$E$8:$E$300,MATCH($D199,'ניהול משאבים'!$C$8:$C$300,0))="","",INDEX('ניהול משאבים'!$E$8:$E$300,MATCH($D199,'ניהול משאבים'!$C$8:$C$300,0))),""))</f>
        <v/>
      </c>
      <c r="H199" s="88" t="str">
        <f>IF($C199="","",INDEX('תוצרים לפרויקטים'!$H:$H,MATCH($C199,'תוצרים לפרויקטים'!$G:$G,0)))</f>
        <v/>
      </c>
      <c r="I199" s="88" t="str">
        <f>IF($C199="","",INDEX('תוצרים לפרויקטים'!$E:$E,MATCH($C199,'תוצרים לפרויקטים'!$G:$G,0)))</f>
        <v/>
      </c>
      <c r="J199" s="88" t="str">
        <f>IF($A199="","",IF(INDEX('תוצרים לפרויקטים'!$R$8:$R$1007,MATCH($C199,'תוצרים לפרויקטים'!$G$8:$G$1007,0))="","ללא סטטוס",INDEX('תוצרים לפרויקטים'!$R$8:$R$1007,MATCH($C199,'תוצרים לפרויקטים'!$G$8:$G$1007,0))))</f>
        <v/>
      </c>
      <c r="K199" s="141" t="str">
        <f>IF($A199="","",IF(INDEX('תוצרים לפרויקטים'!$P$8:$P$1007,MATCH($C199,'תוצרים לפרויקטים'!$G$8:$G$1007,0))="","",INDEX('תוצרים לפרויקטים'!$P$8:$P$1007,MATCH($C199,'תוצרים לפרויקטים'!$G$8:$G$1007,0))))</f>
        <v/>
      </c>
      <c r="L199" s="141" t="str">
        <f>IF($A199="","",IF(INDEX('תוצרים לפרויקטים'!$Q$8:$Q$1007,MATCH($C199,'תוצרים לפרויקטים'!$G$8:$G$1007,0))="","",INDEX('תוצרים לפרויקטים'!$Q$8:$Q$1007,MATCH($C199,'תוצרים לפרויקטים'!$G$8:$G$1007,0))))</f>
        <v/>
      </c>
    </row>
    <row r="200" spans="1:12">
      <c r="A200" s="87" t="str">
        <f>IF($A199="#",1,IF(MAX(שיוך_משאב)&lt;ROWS(A$2:$A200),"",ROWS(A$2:$A200)))</f>
        <v/>
      </c>
      <c r="B200" s="88" t="str">
        <f t="array" ref="B200">IF($A200="","",INDEX('תוצרים לפרויקטים'!$AJ$7:$AN$7,,MIN(IF(שיוך_משאב=$A200,COLUMN($A:$E)))))</f>
        <v/>
      </c>
      <c r="C200" s="88" t="str">
        <f t="array" ref="C200">IF($A200="","",INDEX('תוצרים לפרויקטים'!$G$8:$G$1007,MIN(IF(שיוך_משאב=A200,שורות))))</f>
        <v/>
      </c>
      <c r="D200" s="88" t="str">
        <f>IF($A200="","",INDEX('תוצרים לפרויקטים'!$T$8:$AC$1007,MATCH($C200,'תוצרים לפרויקטים'!$G$8:$G$1007,0),MATCH($B200,'תוצרים לפרויקטים'!$T$7:$AC$7,0)))</f>
        <v/>
      </c>
      <c r="E200" s="88" t="str">
        <f>IF($A200="","",INDEX('תוצרים לפרויקטים'!$T$8:$AC$1007,MATCH($C200,'תוצרים לפרויקטים'!$G$8:$G$1007,0),MATCH($B200,'תוצרים לפרויקטים'!$T$7:$AC$7,0)+1))</f>
        <v/>
      </c>
      <c r="F200" s="88" t="str">
        <f>IF($D200="","",IFERROR(IF(INDEX('ניהול משאבים'!$D$8:$D$300,MATCH($D200,'ניהול משאבים'!$C$8:$C$300,0))="","",INDEX('ניהול משאבים'!$D$8:$D$300,MATCH($D200,'ניהול משאבים'!$C$8:$C$300,0))),""))</f>
        <v/>
      </c>
      <c r="G200" s="88" t="str">
        <f>IF($D200="","",IFERROR(IF(INDEX('ניהול משאבים'!$E$8:$E$300,MATCH($D200,'ניהול משאבים'!$C$8:$C$300,0))="","",INDEX('ניהול משאבים'!$E$8:$E$300,MATCH($D200,'ניהול משאבים'!$C$8:$C$300,0))),""))</f>
        <v/>
      </c>
      <c r="H200" s="88" t="str">
        <f>IF($C200="","",INDEX('תוצרים לפרויקטים'!$H:$H,MATCH($C200,'תוצרים לפרויקטים'!$G:$G,0)))</f>
        <v/>
      </c>
      <c r="I200" s="88" t="str">
        <f>IF($C200="","",INDEX('תוצרים לפרויקטים'!$E:$E,MATCH($C200,'תוצרים לפרויקטים'!$G:$G,0)))</f>
        <v/>
      </c>
      <c r="J200" s="88" t="str">
        <f>IF($A200="","",IF(INDEX('תוצרים לפרויקטים'!$R$8:$R$1007,MATCH($C200,'תוצרים לפרויקטים'!$G$8:$G$1007,0))="","ללא סטטוס",INDEX('תוצרים לפרויקטים'!$R$8:$R$1007,MATCH($C200,'תוצרים לפרויקטים'!$G$8:$G$1007,0))))</f>
        <v/>
      </c>
      <c r="K200" s="141" t="str">
        <f>IF($A200="","",IF(INDEX('תוצרים לפרויקטים'!$P$8:$P$1007,MATCH($C200,'תוצרים לפרויקטים'!$G$8:$G$1007,0))="","",INDEX('תוצרים לפרויקטים'!$P$8:$P$1007,MATCH($C200,'תוצרים לפרויקטים'!$G$8:$G$1007,0))))</f>
        <v/>
      </c>
      <c r="L200" s="141" t="str">
        <f>IF($A200="","",IF(INDEX('תוצרים לפרויקטים'!$Q$8:$Q$1007,MATCH($C200,'תוצרים לפרויקטים'!$G$8:$G$1007,0))="","",INDEX('תוצרים לפרויקטים'!$Q$8:$Q$1007,MATCH($C200,'תוצרים לפרויקטים'!$G$8:$G$1007,0))))</f>
        <v/>
      </c>
    </row>
    <row r="201" spans="1:12">
      <c r="A201" s="87" t="str">
        <f>IF($A200="#",1,IF(MAX(שיוך_משאב)&lt;ROWS(A$2:$A201),"",ROWS(A$2:$A201)))</f>
        <v/>
      </c>
      <c r="B201" s="88" t="str">
        <f t="array" ref="B201">IF($A201="","",INDEX('תוצרים לפרויקטים'!$AJ$7:$AN$7,,MIN(IF(שיוך_משאב=$A201,COLUMN($A:$E)))))</f>
        <v/>
      </c>
      <c r="C201" s="88" t="str">
        <f t="array" ref="C201">IF($A201="","",INDEX('תוצרים לפרויקטים'!$G$8:$G$1007,MIN(IF(שיוך_משאב=A201,שורות))))</f>
        <v/>
      </c>
      <c r="D201" s="88" t="str">
        <f>IF($A201="","",INDEX('תוצרים לפרויקטים'!$T$8:$AC$1007,MATCH($C201,'תוצרים לפרויקטים'!$G$8:$G$1007,0),MATCH($B201,'תוצרים לפרויקטים'!$T$7:$AC$7,0)))</f>
        <v/>
      </c>
      <c r="E201" s="88" t="str">
        <f>IF($A201="","",INDEX('תוצרים לפרויקטים'!$T$8:$AC$1007,MATCH($C201,'תוצרים לפרויקטים'!$G$8:$G$1007,0),MATCH($B201,'תוצרים לפרויקטים'!$T$7:$AC$7,0)+1))</f>
        <v/>
      </c>
      <c r="F201" s="88" t="str">
        <f>IF($D201="","",IFERROR(IF(INDEX('ניהול משאבים'!$D$8:$D$300,MATCH($D201,'ניהול משאבים'!$C$8:$C$300,0))="","",INDEX('ניהול משאבים'!$D$8:$D$300,MATCH($D201,'ניהול משאבים'!$C$8:$C$300,0))),""))</f>
        <v/>
      </c>
      <c r="G201" s="88" t="str">
        <f>IF($D201="","",IFERROR(IF(INDEX('ניהול משאבים'!$E$8:$E$300,MATCH($D201,'ניהול משאבים'!$C$8:$C$300,0))="","",INDEX('ניהול משאבים'!$E$8:$E$300,MATCH($D201,'ניהול משאבים'!$C$8:$C$300,0))),""))</f>
        <v/>
      </c>
      <c r="H201" s="88" t="str">
        <f>IF($C201="","",INDEX('תוצרים לפרויקטים'!$H:$H,MATCH($C201,'תוצרים לפרויקטים'!$G:$G,0)))</f>
        <v/>
      </c>
      <c r="I201" s="88" t="str">
        <f>IF($C201="","",INDEX('תוצרים לפרויקטים'!$E:$E,MATCH($C201,'תוצרים לפרויקטים'!$G:$G,0)))</f>
        <v/>
      </c>
      <c r="J201" s="88" t="str">
        <f>IF($A201="","",IF(INDEX('תוצרים לפרויקטים'!$R$8:$R$1007,MATCH($C201,'תוצרים לפרויקטים'!$G$8:$G$1007,0))="","ללא סטטוס",INDEX('תוצרים לפרויקטים'!$R$8:$R$1007,MATCH($C201,'תוצרים לפרויקטים'!$G$8:$G$1007,0))))</f>
        <v/>
      </c>
      <c r="K201" s="141" t="str">
        <f>IF($A201="","",IF(INDEX('תוצרים לפרויקטים'!$P$8:$P$1007,MATCH($C201,'תוצרים לפרויקטים'!$G$8:$G$1007,0))="","",INDEX('תוצרים לפרויקטים'!$P$8:$P$1007,MATCH($C201,'תוצרים לפרויקטים'!$G$8:$G$1007,0))))</f>
        <v/>
      </c>
      <c r="L201" s="141" t="str">
        <f>IF($A201="","",IF(INDEX('תוצרים לפרויקטים'!$Q$8:$Q$1007,MATCH($C201,'תוצרים לפרויקטים'!$G$8:$G$1007,0))="","",INDEX('תוצרים לפרויקטים'!$Q$8:$Q$1007,MATCH($C201,'תוצרים לפרויקטים'!$G$8:$G$1007,0))))</f>
        <v/>
      </c>
    </row>
    <row r="202" spans="1:12">
      <c r="A202" s="87" t="str">
        <f>IF($A201="#",1,IF(MAX(שיוך_משאב)&lt;ROWS(A$2:$A202),"",ROWS(A$2:$A202)))</f>
        <v/>
      </c>
      <c r="B202" s="88" t="str">
        <f t="array" ref="B202">IF($A202="","",INDEX('תוצרים לפרויקטים'!$AJ$7:$AN$7,,MIN(IF(שיוך_משאב=$A202,COLUMN($A:$E)))))</f>
        <v/>
      </c>
      <c r="C202" s="88" t="str">
        <f t="array" ref="C202">IF($A202="","",INDEX('תוצרים לפרויקטים'!$G$8:$G$1007,MIN(IF(שיוך_משאב=A202,שורות))))</f>
        <v/>
      </c>
      <c r="D202" s="88" t="str">
        <f>IF($A202="","",INDEX('תוצרים לפרויקטים'!$T$8:$AC$1007,MATCH($C202,'תוצרים לפרויקטים'!$G$8:$G$1007,0),MATCH($B202,'תוצרים לפרויקטים'!$T$7:$AC$7,0)))</f>
        <v/>
      </c>
      <c r="E202" s="88" t="str">
        <f>IF($A202="","",INDEX('תוצרים לפרויקטים'!$T$8:$AC$1007,MATCH($C202,'תוצרים לפרויקטים'!$G$8:$G$1007,0),MATCH($B202,'תוצרים לפרויקטים'!$T$7:$AC$7,0)+1))</f>
        <v/>
      </c>
      <c r="F202" s="88" t="str">
        <f>IF($D202="","",IFERROR(IF(INDEX('ניהול משאבים'!$D$8:$D$300,MATCH($D202,'ניהול משאבים'!$C$8:$C$300,0))="","",INDEX('ניהול משאבים'!$D$8:$D$300,MATCH($D202,'ניהול משאבים'!$C$8:$C$300,0))),""))</f>
        <v/>
      </c>
      <c r="G202" s="88" t="str">
        <f>IF($D202="","",IFERROR(IF(INDEX('ניהול משאבים'!$E$8:$E$300,MATCH($D202,'ניהול משאבים'!$C$8:$C$300,0))="","",INDEX('ניהול משאבים'!$E$8:$E$300,MATCH($D202,'ניהול משאבים'!$C$8:$C$300,0))),""))</f>
        <v/>
      </c>
      <c r="H202" s="88" t="str">
        <f>IF($C202="","",INDEX('תוצרים לפרויקטים'!$H:$H,MATCH($C202,'תוצרים לפרויקטים'!$G:$G,0)))</f>
        <v/>
      </c>
      <c r="I202" s="88" t="str">
        <f>IF($C202="","",INDEX('תוצרים לפרויקטים'!$E:$E,MATCH($C202,'תוצרים לפרויקטים'!$G:$G,0)))</f>
        <v/>
      </c>
      <c r="J202" s="88" t="str">
        <f>IF($A202="","",IF(INDEX('תוצרים לפרויקטים'!$R$8:$R$1007,MATCH($C202,'תוצרים לפרויקטים'!$G$8:$G$1007,0))="","ללא סטטוס",INDEX('תוצרים לפרויקטים'!$R$8:$R$1007,MATCH($C202,'תוצרים לפרויקטים'!$G$8:$G$1007,0))))</f>
        <v/>
      </c>
      <c r="K202" s="141" t="str">
        <f>IF($A202="","",IF(INDEX('תוצרים לפרויקטים'!$P$8:$P$1007,MATCH($C202,'תוצרים לפרויקטים'!$G$8:$G$1007,0))="","",INDEX('תוצרים לפרויקטים'!$P$8:$P$1007,MATCH($C202,'תוצרים לפרויקטים'!$G$8:$G$1007,0))))</f>
        <v/>
      </c>
      <c r="L202" s="141" t="str">
        <f>IF($A202="","",IF(INDEX('תוצרים לפרויקטים'!$Q$8:$Q$1007,MATCH($C202,'תוצרים לפרויקטים'!$G$8:$G$1007,0))="","",INDEX('תוצרים לפרויקטים'!$Q$8:$Q$1007,MATCH($C202,'תוצרים לפרויקטים'!$G$8:$G$1007,0))))</f>
        <v/>
      </c>
    </row>
    <row r="203" spans="1:12">
      <c r="A203" s="87" t="str">
        <f>IF($A202="#",1,IF(MAX(שיוך_משאב)&lt;ROWS(A$2:$A203),"",ROWS(A$2:$A203)))</f>
        <v/>
      </c>
      <c r="B203" s="88" t="str">
        <f t="array" ref="B203">IF($A203="","",INDEX('תוצרים לפרויקטים'!$AJ$7:$AN$7,,MIN(IF(שיוך_משאב=$A203,COLUMN($A:$E)))))</f>
        <v/>
      </c>
      <c r="C203" s="88" t="str">
        <f t="array" ref="C203">IF($A203="","",INDEX('תוצרים לפרויקטים'!$G$8:$G$1007,MIN(IF(שיוך_משאב=A203,שורות))))</f>
        <v/>
      </c>
      <c r="D203" s="88" t="str">
        <f>IF($A203="","",INDEX('תוצרים לפרויקטים'!$T$8:$AC$1007,MATCH($C203,'תוצרים לפרויקטים'!$G$8:$G$1007,0),MATCH($B203,'תוצרים לפרויקטים'!$T$7:$AC$7,0)))</f>
        <v/>
      </c>
      <c r="E203" s="88" t="str">
        <f>IF($A203="","",INDEX('תוצרים לפרויקטים'!$T$8:$AC$1007,MATCH($C203,'תוצרים לפרויקטים'!$G$8:$G$1007,0),MATCH($B203,'תוצרים לפרויקטים'!$T$7:$AC$7,0)+1))</f>
        <v/>
      </c>
      <c r="F203" s="88" t="str">
        <f>IF($D203="","",IFERROR(IF(INDEX('ניהול משאבים'!$D$8:$D$300,MATCH($D203,'ניהול משאבים'!$C$8:$C$300,0))="","",INDEX('ניהול משאבים'!$D$8:$D$300,MATCH($D203,'ניהול משאבים'!$C$8:$C$300,0))),""))</f>
        <v/>
      </c>
      <c r="G203" s="88" t="str">
        <f>IF($D203="","",IFERROR(IF(INDEX('ניהול משאבים'!$E$8:$E$300,MATCH($D203,'ניהול משאבים'!$C$8:$C$300,0))="","",INDEX('ניהול משאבים'!$E$8:$E$300,MATCH($D203,'ניהול משאבים'!$C$8:$C$300,0))),""))</f>
        <v/>
      </c>
      <c r="H203" s="88" t="str">
        <f>IF($C203="","",INDEX('תוצרים לפרויקטים'!$H:$H,MATCH($C203,'תוצרים לפרויקטים'!$G:$G,0)))</f>
        <v/>
      </c>
      <c r="I203" s="88" t="str">
        <f>IF($C203="","",INDEX('תוצרים לפרויקטים'!$E:$E,MATCH($C203,'תוצרים לפרויקטים'!$G:$G,0)))</f>
        <v/>
      </c>
      <c r="J203" s="88" t="str">
        <f>IF($A203="","",IF(INDEX('תוצרים לפרויקטים'!$R$8:$R$1007,MATCH($C203,'תוצרים לפרויקטים'!$G$8:$G$1007,0))="","ללא סטטוס",INDEX('תוצרים לפרויקטים'!$R$8:$R$1007,MATCH($C203,'תוצרים לפרויקטים'!$G$8:$G$1007,0))))</f>
        <v/>
      </c>
      <c r="K203" s="141" t="str">
        <f>IF($A203="","",IF(INDEX('תוצרים לפרויקטים'!$P$8:$P$1007,MATCH($C203,'תוצרים לפרויקטים'!$G$8:$G$1007,0))="","",INDEX('תוצרים לפרויקטים'!$P$8:$P$1007,MATCH($C203,'תוצרים לפרויקטים'!$G$8:$G$1007,0))))</f>
        <v/>
      </c>
      <c r="L203" s="141" t="str">
        <f>IF($A203="","",IF(INDEX('תוצרים לפרויקטים'!$Q$8:$Q$1007,MATCH($C203,'תוצרים לפרויקטים'!$G$8:$G$1007,0))="","",INDEX('תוצרים לפרויקטים'!$Q$8:$Q$1007,MATCH($C203,'תוצרים לפרויקטים'!$G$8:$G$1007,0))))</f>
        <v/>
      </c>
    </row>
    <row r="204" spans="1:12">
      <c r="A204" s="87" t="str">
        <f>IF($A203="#",1,IF(MAX(שיוך_משאב)&lt;ROWS(A$2:$A204),"",ROWS(A$2:$A204)))</f>
        <v/>
      </c>
      <c r="B204" s="88" t="str">
        <f t="array" ref="B204">IF($A204="","",INDEX('תוצרים לפרויקטים'!$AJ$7:$AN$7,,MIN(IF(שיוך_משאב=$A204,COLUMN($A:$E)))))</f>
        <v/>
      </c>
      <c r="C204" s="88" t="str">
        <f t="array" ref="C204">IF($A204="","",INDEX('תוצרים לפרויקטים'!$G$8:$G$1007,MIN(IF(שיוך_משאב=A204,שורות))))</f>
        <v/>
      </c>
      <c r="D204" s="88" t="str">
        <f>IF($A204="","",INDEX('תוצרים לפרויקטים'!$T$8:$AC$1007,MATCH($C204,'תוצרים לפרויקטים'!$G$8:$G$1007,0),MATCH($B204,'תוצרים לפרויקטים'!$T$7:$AC$7,0)))</f>
        <v/>
      </c>
      <c r="E204" s="88" t="str">
        <f>IF($A204="","",INDEX('תוצרים לפרויקטים'!$T$8:$AC$1007,MATCH($C204,'תוצרים לפרויקטים'!$G$8:$G$1007,0),MATCH($B204,'תוצרים לפרויקטים'!$T$7:$AC$7,0)+1))</f>
        <v/>
      </c>
      <c r="F204" s="88" t="str">
        <f>IF($D204="","",IFERROR(IF(INDEX('ניהול משאבים'!$D$8:$D$300,MATCH($D204,'ניהול משאבים'!$C$8:$C$300,0))="","",INDEX('ניהול משאבים'!$D$8:$D$300,MATCH($D204,'ניהול משאבים'!$C$8:$C$300,0))),""))</f>
        <v/>
      </c>
      <c r="G204" s="88" t="str">
        <f>IF($D204="","",IFERROR(IF(INDEX('ניהול משאבים'!$E$8:$E$300,MATCH($D204,'ניהול משאבים'!$C$8:$C$300,0))="","",INDEX('ניהול משאבים'!$E$8:$E$300,MATCH($D204,'ניהול משאבים'!$C$8:$C$300,0))),""))</f>
        <v/>
      </c>
      <c r="H204" s="88" t="str">
        <f>IF($C204="","",INDEX('תוצרים לפרויקטים'!$H:$H,MATCH($C204,'תוצרים לפרויקטים'!$G:$G,0)))</f>
        <v/>
      </c>
      <c r="I204" s="88" t="str">
        <f>IF($C204="","",INDEX('תוצרים לפרויקטים'!$E:$E,MATCH($C204,'תוצרים לפרויקטים'!$G:$G,0)))</f>
        <v/>
      </c>
      <c r="J204" s="88" t="str">
        <f>IF($A204="","",IF(INDEX('תוצרים לפרויקטים'!$R$8:$R$1007,MATCH($C204,'תוצרים לפרויקטים'!$G$8:$G$1007,0))="","ללא סטטוס",INDEX('תוצרים לפרויקטים'!$R$8:$R$1007,MATCH($C204,'תוצרים לפרויקטים'!$G$8:$G$1007,0))))</f>
        <v/>
      </c>
      <c r="K204" s="141" t="str">
        <f>IF($A204="","",IF(INDEX('תוצרים לפרויקטים'!$P$8:$P$1007,MATCH($C204,'תוצרים לפרויקטים'!$G$8:$G$1007,0))="","",INDEX('תוצרים לפרויקטים'!$P$8:$P$1007,MATCH($C204,'תוצרים לפרויקטים'!$G$8:$G$1007,0))))</f>
        <v/>
      </c>
      <c r="L204" s="141" t="str">
        <f>IF($A204="","",IF(INDEX('תוצרים לפרויקטים'!$Q$8:$Q$1007,MATCH($C204,'תוצרים לפרויקטים'!$G$8:$G$1007,0))="","",INDEX('תוצרים לפרויקטים'!$Q$8:$Q$1007,MATCH($C204,'תוצרים לפרויקטים'!$G$8:$G$1007,0))))</f>
        <v/>
      </c>
    </row>
    <row r="205" spans="1:12">
      <c r="A205" s="87" t="str">
        <f>IF($A204="#",1,IF(MAX(שיוך_משאב)&lt;ROWS(A$2:$A205),"",ROWS(A$2:$A205)))</f>
        <v/>
      </c>
      <c r="B205" s="88" t="str">
        <f t="array" ref="B205">IF($A205="","",INDEX('תוצרים לפרויקטים'!$AJ$7:$AN$7,,MIN(IF(שיוך_משאב=$A205,COLUMN($A:$E)))))</f>
        <v/>
      </c>
      <c r="C205" s="88" t="str">
        <f t="array" ref="C205">IF($A205="","",INDEX('תוצרים לפרויקטים'!$G$8:$G$1007,MIN(IF(שיוך_משאב=A205,שורות))))</f>
        <v/>
      </c>
      <c r="D205" s="88" t="str">
        <f>IF($A205="","",INDEX('תוצרים לפרויקטים'!$T$8:$AC$1007,MATCH($C205,'תוצרים לפרויקטים'!$G$8:$G$1007,0),MATCH($B205,'תוצרים לפרויקטים'!$T$7:$AC$7,0)))</f>
        <v/>
      </c>
      <c r="E205" s="88" t="str">
        <f>IF($A205="","",INDEX('תוצרים לפרויקטים'!$T$8:$AC$1007,MATCH($C205,'תוצרים לפרויקטים'!$G$8:$G$1007,0),MATCH($B205,'תוצרים לפרויקטים'!$T$7:$AC$7,0)+1))</f>
        <v/>
      </c>
      <c r="F205" s="88" t="str">
        <f>IF($D205="","",IFERROR(IF(INDEX('ניהול משאבים'!$D$8:$D$300,MATCH($D205,'ניהול משאבים'!$C$8:$C$300,0))="","",INDEX('ניהול משאבים'!$D$8:$D$300,MATCH($D205,'ניהול משאבים'!$C$8:$C$300,0))),""))</f>
        <v/>
      </c>
      <c r="G205" s="88" t="str">
        <f>IF($D205="","",IFERROR(IF(INDEX('ניהול משאבים'!$E$8:$E$300,MATCH($D205,'ניהול משאבים'!$C$8:$C$300,0))="","",INDEX('ניהול משאבים'!$E$8:$E$300,MATCH($D205,'ניהול משאבים'!$C$8:$C$300,0))),""))</f>
        <v/>
      </c>
      <c r="H205" s="88" t="str">
        <f>IF($C205="","",INDEX('תוצרים לפרויקטים'!$H:$H,MATCH($C205,'תוצרים לפרויקטים'!$G:$G,0)))</f>
        <v/>
      </c>
      <c r="I205" s="88" t="str">
        <f>IF($C205="","",INDEX('תוצרים לפרויקטים'!$E:$E,MATCH($C205,'תוצרים לפרויקטים'!$G:$G,0)))</f>
        <v/>
      </c>
      <c r="J205" s="88" t="str">
        <f>IF($A205="","",IF(INDEX('תוצרים לפרויקטים'!$R$8:$R$1007,MATCH($C205,'תוצרים לפרויקטים'!$G$8:$G$1007,0))="","ללא סטטוס",INDEX('תוצרים לפרויקטים'!$R$8:$R$1007,MATCH($C205,'תוצרים לפרויקטים'!$G$8:$G$1007,0))))</f>
        <v/>
      </c>
      <c r="K205" s="141" t="str">
        <f>IF($A205="","",IF(INDEX('תוצרים לפרויקטים'!$P$8:$P$1007,MATCH($C205,'תוצרים לפרויקטים'!$G$8:$G$1007,0))="","",INDEX('תוצרים לפרויקטים'!$P$8:$P$1007,MATCH($C205,'תוצרים לפרויקטים'!$G$8:$G$1007,0))))</f>
        <v/>
      </c>
      <c r="L205" s="141" t="str">
        <f>IF($A205="","",IF(INDEX('תוצרים לפרויקטים'!$Q$8:$Q$1007,MATCH($C205,'תוצרים לפרויקטים'!$G$8:$G$1007,0))="","",INDEX('תוצרים לפרויקטים'!$Q$8:$Q$1007,MATCH($C205,'תוצרים לפרויקטים'!$G$8:$G$1007,0))))</f>
        <v/>
      </c>
    </row>
    <row r="206" spans="1:12">
      <c r="A206" s="87" t="str">
        <f>IF($A205="#",1,IF(MAX(שיוך_משאב)&lt;ROWS(A$2:$A206),"",ROWS(A$2:$A206)))</f>
        <v/>
      </c>
      <c r="B206" s="88" t="str">
        <f t="array" ref="B206">IF($A206="","",INDEX('תוצרים לפרויקטים'!$AJ$7:$AN$7,,MIN(IF(שיוך_משאב=$A206,COLUMN($A:$E)))))</f>
        <v/>
      </c>
      <c r="C206" s="88" t="str">
        <f t="array" ref="C206">IF($A206="","",INDEX('תוצרים לפרויקטים'!$G$8:$G$1007,MIN(IF(שיוך_משאב=A206,שורות))))</f>
        <v/>
      </c>
      <c r="D206" s="88" t="str">
        <f>IF($A206="","",INDEX('תוצרים לפרויקטים'!$T$8:$AC$1007,MATCH($C206,'תוצרים לפרויקטים'!$G$8:$G$1007,0),MATCH($B206,'תוצרים לפרויקטים'!$T$7:$AC$7,0)))</f>
        <v/>
      </c>
      <c r="E206" s="88" t="str">
        <f>IF($A206="","",INDEX('תוצרים לפרויקטים'!$T$8:$AC$1007,MATCH($C206,'תוצרים לפרויקטים'!$G$8:$G$1007,0),MATCH($B206,'תוצרים לפרויקטים'!$T$7:$AC$7,0)+1))</f>
        <v/>
      </c>
      <c r="F206" s="88" t="str">
        <f>IF($D206="","",IFERROR(IF(INDEX('ניהול משאבים'!$D$8:$D$300,MATCH($D206,'ניהול משאבים'!$C$8:$C$300,0))="","",INDEX('ניהול משאבים'!$D$8:$D$300,MATCH($D206,'ניהול משאבים'!$C$8:$C$300,0))),""))</f>
        <v/>
      </c>
      <c r="G206" s="88" t="str">
        <f>IF($D206="","",IFERROR(IF(INDEX('ניהול משאבים'!$E$8:$E$300,MATCH($D206,'ניהול משאבים'!$C$8:$C$300,0))="","",INDEX('ניהול משאבים'!$E$8:$E$300,MATCH($D206,'ניהול משאבים'!$C$8:$C$300,0))),""))</f>
        <v/>
      </c>
      <c r="H206" s="88" t="str">
        <f>IF($C206="","",INDEX('תוצרים לפרויקטים'!$H:$H,MATCH($C206,'תוצרים לפרויקטים'!$G:$G,0)))</f>
        <v/>
      </c>
      <c r="I206" s="88" t="str">
        <f>IF($C206="","",INDEX('תוצרים לפרויקטים'!$E:$E,MATCH($C206,'תוצרים לפרויקטים'!$G:$G,0)))</f>
        <v/>
      </c>
      <c r="J206" s="88" t="str">
        <f>IF($A206="","",IF(INDEX('תוצרים לפרויקטים'!$R$8:$R$1007,MATCH($C206,'תוצרים לפרויקטים'!$G$8:$G$1007,0))="","ללא סטטוס",INDEX('תוצרים לפרויקטים'!$R$8:$R$1007,MATCH($C206,'תוצרים לפרויקטים'!$G$8:$G$1007,0))))</f>
        <v/>
      </c>
      <c r="K206" s="141" t="str">
        <f>IF($A206="","",IF(INDEX('תוצרים לפרויקטים'!$P$8:$P$1007,MATCH($C206,'תוצרים לפרויקטים'!$G$8:$G$1007,0))="","",INDEX('תוצרים לפרויקטים'!$P$8:$P$1007,MATCH($C206,'תוצרים לפרויקטים'!$G$8:$G$1007,0))))</f>
        <v/>
      </c>
      <c r="L206" s="141" t="str">
        <f>IF($A206="","",IF(INDEX('תוצרים לפרויקטים'!$Q$8:$Q$1007,MATCH($C206,'תוצרים לפרויקטים'!$G$8:$G$1007,0))="","",INDEX('תוצרים לפרויקטים'!$Q$8:$Q$1007,MATCH($C206,'תוצרים לפרויקטים'!$G$8:$G$1007,0))))</f>
        <v/>
      </c>
    </row>
    <row r="207" spans="1:12">
      <c r="A207" s="87" t="str">
        <f>IF($A206="#",1,IF(MAX(שיוך_משאב)&lt;ROWS(A$2:$A207),"",ROWS(A$2:$A207)))</f>
        <v/>
      </c>
      <c r="B207" s="88" t="str">
        <f t="array" ref="B207">IF($A207="","",INDEX('תוצרים לפרויקטים'!$AJ$7:$AN$7,,MIN(IF(שיוך_משאב=$A207,COLUMN($A:$E)))))</f>
        <v/>
      </c>
      <c r="C207" s="88" t="str">
        <f t="array" ref="C207">IF($A207="","",INDEX('תוצרים לפרויקטים'!$G$8:$G$1007,MIN(IF(שיוך_משאב=A207,שורות))))</f>
        <v/>
      </c>
      <c r="D207" s="88" t="str">
        <f>IF($A207="","",INDEX('תוצרים לפרויקטים'!$T$8:$AC$1007,MATCH($C207,'תוצרים לפרויקטים'!$G$8:$G$1007,0),MATCH($B207,'תוצרים לפרויקטים'!$T$7:$AC$7,0)))</f>
        <v/>
      </c>
      <c r="E207" s="88" t="str">
        <f>IF($A207="","",INDEX('תוצרים לפרויקטים'!$T$8:$AC$1007,MATCH($C207,'תוצרים לפרויקטים'!$G$8:$G$1007,0),MATCH($B207,'תוצרים לפרויקטים'!$T$7:$AC$7,0)+1))</f>
        <v/>
      </c>
      <c r="F207" s="88" t="str">
        <f>IF($D207="","",IFERROR(IF(INDEX('ניהול משאבים'!$D$8:$D$300,MATCH($D207,'ניהול משאבים'!$C$8:$C$300,0))="","",INDEX('ניהול משאבים'!$D$8:$D$300,MATCH($D207,'ניהול משאבים'!$C$8:$C$300,0))),""))</f>
        <v/>
      </c>
      <c r="G207" s="88" t="str">
        <f>IF($D207="","",IFERROR(IF(INDEX('ניהול משאבים'!$E$8:$E$300,MATCH($D207,'ניהול משאבים'!$C$8:$C$300,0))="","",INDEX('ניהול משאבים'!$E$8:$E$300,MATCH($D207,'ניהול משאבים'!$C$8:$C$300,0))),""))</f>
        <v/>
      </c>
      <c r="H207" s="88" t="str">
        <f>IF($C207="","",INDEX('תוצרים לפרויקטים'!$H:$H,MATCH($C207,'תוצרים לפרויקטים'!$G:$G,0)))</f>
        <v/>
      </c>
      <c r="I207" s="88" t="str">
        <f>IF($C207="","",INDEX('תוצרים לפרויקטים'!$E:$E,MATCH($C207,'תוצרים לפרויקטים'!$G:$G,0)))</f>
        <v/>
      </c>
      <c r="J207" s="88" t="str">
        <f>IF($A207="","",IF(INDEX('תוצרים לפרויקטים'!$R$8:$R$1007,MATCH($C207,'תוצרים לפרויקטים'!$G$8:$G$1007,0))="","ללא סטטוס",INDEX('תוצרים לפרויקטים'!$R$8:$R$1007,MATCH($C207,'תוצרים לפרויקטים'!$G$8:$G$1007,0))))</f>
        <v/>
      </c>
      <c r="K207" s="141" t="str">
        <f>IF($A207="","",IF(INDEX('תוצרים לפרויקטים'!$P$8:$P$1007,MATCH($C207,'תוצרים לפרויקטים'!$G$8:$G$1007,0))="","",INDEX('תוצרים לפרויקטים'!$P$8:$P$1007,MATCH($C207,'תוצרים לפרויקטים'!$G$8:$G$1007,0))))</f>
        <v/>
      </c>
      <c r="L207" s="141" t="str">
        <f>IF($A207="","",IF(INDEX('תוצרים לפרויקטים'!$Q$8:$Q$1007,MATCH($C207,'תוצרים לפרויקטים'!$G$8:$G$1007,0))="","",INDEX('תוצרים לפרויקטים'!$Q$8:$Q$1007,MATCH($C207,'תוצרים לפרויקטים'!$G$8:$G$1007,0))))</f>
        <v/>
      </c>
    </row>
    <row r="208" spans="1:12">
      <c r="A208" s="87" t="str">
        <f>IF($A207="#",1,IF(MAX(שיוך_משאב)&lt;ROWS(A$2:$A208),"",ROWS(A$2:$A208)))</f>
        <v/>
      </c>
      <c r="B208" s="88" t="str">
        <f t="array" ref="B208">IF($A208="","",INDEX('תוצרים לפרויקטים'!$AJ$7:$AN$7,,MIN(IF(שיוך_משאב=$A208,COLUMN($A:$E)))))</f>
        <v/>
      </c>
      <c r="C208" s="88" t="str">
        <f t="array" ref="C208">IF($A208="","",INDEX('תוצרים לפרויקטים'!$G$8:$G$1007,MIN(IF(שיוך_משאב=A208,שורות))))</f>
        <v/>
      </c>
      <c r="D208" s="88" t="str">
        <f>IF($A208="","",INDEX('תוצרים לפרויקטים'!$T$8:$AC$1007,MATCH($C208,'תוצרים לפרויקטים'!$G$8:$G$1007,0),MATCH($B208,'תוצרים לפרויקטים'!$T$7:$AC$7,0)))</f>
        <v/>
      </c>
      <c r="E208" s="88" t="str">
        <f>IF($A208="","",INDEX('תוצרים לפרויקטים'!$T$8:$AC$1007,MATCH($C208,'תוצרים לפרויקטים'!$G$8:$G$1007,0),MATCH($B208,'תוצרים לפרויקטים'!$T$7:$AC$7,0)+1))</f>
        <v/>
      </c>
      <c r="F208" s="88" t="str">
        <f>IF($D208="","",IFERROR(IF(INDEX('ניהול משאבים'!$D$8:$D$300,MATCH($D208,'ניהול משאבים'!$C$8:$C$300,0))="","",INDEX('ניהול משאבים'!$D$8:$D$300,MATCH($D208,'ניהול משאבים'!$C$8:$C$300,0))),""))</f>
        <v/>
      </c>
      <c r="G208" s="88" t="str">
        <f>IF($D208="","",IFERROR(IF(INDEX('ניהול משאבים'!$E$8:$E$300,MATCH($D208,'ניהול משאבים'!$C$8:$C$300,0))="","",INDEX('ניהול משאבים'!$E$8:$E$300,MATCH($D208,'ניהול משאבים'!$C$8:$C$300,0))),""))</f>
        <v/>
      </c>
      <c r="H208" s="88" t="str">
        <f>IF($C208="","",INDEX('תוצרים לפרויקטים'!$H:$H,MATCH($C208,'תוצרים לפרויקטים'!$G:$G,0)))</f>
        <v/>
      </c>
      <c r="I208" s="88" t="str">
        <f>IF($C208="","",INDEX('תוצרים לפרויקטים'!$E:$E,MATCH($C208,'תוצרים לפרויקטים'!$G:$G,0)))</f>
        <v/>
      </c>
      <c r="J208" s="88" t="str">
        <f>IF($A208="","",IF(INDEX('תוצרים לפרויקטים'!$R$8:$R$1007,MATCH($C208,'תוצרים לפרויקטים'!$G$8:$G$1007,0))="","ללא סטטוס",INDEX('תוצרים לפרויקטים'!$R$8:$R$1007,MATCH($C208,'תוצרים לפרויקטים'!$G$8:$G$1007,0))))</f>
        <v/>
      </c>
      <c r="K208" s="141" t="str">
        <f>IF($A208="","",IF(INDEX('תוצרים לפרויקטים'!$P$8:$P$1007,MATCH($C208,'תוצרים לפרויקטים'!$G$8:$G$1007,0))="","",INDEX('תוצרים לפרויקטים'!$P$8:$P$1007,MATCH($C208,'תוצרים לפרויקטים'!$G$8:$G$1007,0))))</f>
        <v/>
      </c>
      <c r="L208" s="141" t="str">
        <f>IF($A208="","",IF(INDEX('תוצרים לפרויקטים'!$Q$8:$Q$1007,MATCH($C208,'תוצרים לפרויקטים'!$G$8:$G$1007,0))="","",INDEX('תוצרים לפרויקטים'!$Q$8:$Q$1007,MATCH($C208,'תוצרים לפרויקטים'!$G$8:$G$1007,0))))</f>
        <v/>
      </c>
    </row>
    <row r="209" spans="1:12">
      <c r="A209" s="87" t="str">
        <f>IF($A208="#",1,IF(MAX(שיוך_משאב)&lt;ROWS(A$2:$A209),"",ROWS(A$2:$A209)))</f>
        <v/>
      </c>
      <c r="B209" s="88" t="str">
        <f t="array" ref="B209">IF($A209="","",INDEX('תוצרים לפרויקטים'!$AJ$7:$AN$7,,MIN(IF(שיוך_משאב=$A209,COLUMN($A:$E)))))</f>
        <v/>
      </c>
      <c r="C209" s="88" t="str">
        <f t="array" ref="C209">IF($A209="","",INDEX('תוצרים לפרויקטים'!$G$8:$G$1007,MIN(IF(שיוך_משאב=A209,שורות))))</f>
        <v/>
      </c>
      <c r="D209" s="88" t="str">
        <f>IF($A209="","",INDEX('תוצרים לפרויקטים'!$T$8:$AC$1007,MATCH($C209,'תוצרים לפרויקטים'!$G$8:$G$1007,0),MATCH($B209,'תוצרים לפרויקטים'!$T$7:$AC$7,0)))</f>
        <v/>
      </c>
      <c r="E209" s="88" t="str">
        <f>IF($A209="","",INDEX('תוצרים לפרויקטים'!$T$8:$AC$1007,MATCH($C209,'תוצרים לפרויקטים'!$G$8:$G$1007,0),MATCH($B209,'תוצרים לפרויקטים'!$T$7:$AC$7,0)+1))</f>
        <v/>
      </c>
      <c r="F209" s="88" t="str">
        <f>IF($D209="","",IFERROR(IF(INDEX('ניהול משאבים'!$D$8:$D$300,MATCH($D209,'ניהול משאבים'!$C$8:$C$300,0))="","",INDEX('ניהול משאבים'!$D$8:$D$300,MATCH($D209,'ניהול משאבים'!$C$8:$C$300,0))),""))</f>
        <v/>
      </c>
      <c r="G209" s="88" t="str">
        <f>IF($D209="","",IFERROR(IF(INDEX('ניהול משאבים'!$E$8:$E$300,MATCH($D209,'ניהול משאבים'!$C$8:$C$300,0))="","",INDEX('ניהול משאבים'!$E$8:$E$300,MATCH($D209,'ניהול משאבים'!$C$8:$C$300,0))),""))</f>
        <v/>
      </c>
      <c r="H209" s="88" t="str">
        <f>IF($C209="","",INDEX('תוצרים לפרויקטים'!$H:$H,MATCH($C209,'תוצרים לפרויקטים'!$G:$G,0)))</f>
        <v/>
      </c>
      <c r="I209" s="88" t="str">
        <f>IF($C209="","",INDEX('תוצרים לפרויקטים'!$E:$E,MATCH($C209,'תוצרים לפרויקטים'!$G:$G,0)))</f>
        <v/>
      </c>
      <c r="J209" s="88" t="str">
        <f>IF($A209="","",IF(INDEX('תוצרים לפרויקטים'!$R$8:$R$1007,MATCH($C209,'תוצרים לפרויקטים'!$G$8:$G$1007,0))="","ללא סטטוס",INDEX('תוצרים לפרויקטים'!$R$8:$R$1007,MATCH($C209,'תוצרים לפרויקטים'!$G$8:$G$1007,0))))</f>
        <v/>
      </c>
      <c r="K209" s="141" t="str">
        <f>IF($A209="","",IF(INDEX('תוצרים לפרויקטים'!$P$8:$P$1007,MATCH($C209,'תוצרים לפרויקטים'!$G$8:$G$1007,0))="","",INDEX('תוצרים לפרויקטים'!$P$8:$P$1007,MATCH($C209,'תוצרים לפרויקטים'!$G$8:$G$1007,0))))</f>
        <v/>
      </c>
      <c r="L209" s="141" t="str">
        <f>IF($A209="","",IF(INDEX('תוצרים לפרויקטים'!$Q$8:$Q$1007,MATCH($C209,'תוצרים לפרויקטים'!$G$8:$G$1007,0))="","",INDEX('תוצרים לפרויקטים'!$Q$8:$Q$1007,MATCH($C209,'תוצרים לפרויקטים'!$G$8:$G$1007,0))))</f>
        <v/>
      </c>
    </row>
    <row r="210" spans="1:12">
      <c r="A210" s="87" t="str">
        <f>IF($A209="#",1,IF(MAX(שיוך_משאב)&lt;ROWS(A$2:$A210),"",ROWS(A$2:$A210)))</f>
        <v/>
      </c>
      <c r="B210" s="88" t="str">
        <f t="array" ref="B210">IF($A210="","",INDEX('תוצרים לפרויקטים'!$AJ$7:$AN$7,,MIN(IF(שיוך_משאב=$A210,COLUMN($A:$E)))))</f>
        <v/>
      </c>
      <c r="C210" s="88" t="str">
        <f t="array" ref="C210">IF($A210="","",INDEX('תוצרים לפרויקטים'!$G$8:$G$1007,MIN(IF(שיוך_משאב=A210,שורות))))</f>
        <v/>
      </c>
      <c r="D210" s="88" t="str">
        <f>IF($A210="","",INDEX('תוצרים לפרויקטים'!$T$8:$AC$1007,MATCH($C210,'תוצרים לפרויקטים'!$G$8:$G$1007,0),MATCH($B210,'תוצרים לפרויקטים'!$T$7:$AC$7,0)))</f>
        <v/>
      </c>
      <c r="E210" s="88" t="str">
        <f>IF($A210="","",INDEX('תוצרים לפרויקטים'!$T$8:$AC$1007,MATCH($C210,'תוצרים לפרויקטים'!$G$8:$G$1007,0),MATCH($B210,'תוצרים לפרויקטים'!$T$7:$AC$7,0)+1))</f>
        <v/>
      </c>
      <c r="F210" s="88" t="str">
        <f>IF($D210="","",IFERROR(IF(INDEX('ניהול משאבים'!$D$8:$D$300,MATCH($D210,'ניהול משאבים'!$C$8:$C$300,0))="","",INDEX('ניהול משאבים'!$D$8:$D$300,MATCH($D210,'ניהול משאבים'!$C$8:$C$300,0))),""))</f>
        <v/>
      </c>
      <c r="G210" s="88" t="str">
        <f>IF($D210="","",IFERROR(IF(INDEX('ניהול משאבים'!$E$8:$E$300,MATCH($D210,'ניהול משאבים'!$C$8:$C$300,0))="","",INDEX('ניהול משאבים'!$E$8:$E$300,MATCH($D210,'ניהול משאבים'!$C$8:$C$300,0))),""))</f>
        <v/>
      </c>
      <c r="H210" s="88" t="str">
        <f>IF($C210="","",INDEX('תוצרים לפרויקטים'!$H:$H,MATCH($C210,'תוצרים לפרויקטים'!$G:$G,0)))</f>
        <v/>
      </c>
      <c r="I210" s="88" t="str">
        <f>IF($C210="","",INDEX('תוצרים לפרויקטים'!$E:$E,MATCH($C210,'תוצרים לפרויקטים'!$G:$G,0)))</f>
        <v/>
      </c>
      <c r="J210" s="88" t="str">
        <f>IF($A210="","",IF(INDEX('תוצרים לפרויקטים'!$R$8:$R$1007,MATCH($C210,'תוצרים לפרויקטים'!$G$8:$G$1007,0))="","ללא סטטוס",INDEX('תוצרים לפרויקטים'!$R$8:$R$1007,MATCH($C210,'תוצרים לפרויקטים'!$G$8:$G$1007,0))))</f>
        <v/>
      </c>
      <c r="K210" s="141" t="str">
        <f>IF($A210="","",IF(INDEX('תוצרים לפרויקטים'!$P$8:$P$1007,MATCH($C210,'תוצרים לפרויקטים'!$G$8:$G$1007,0))="","",INDEX('תוצרים לפרויקטים'!$P$8:$P$1007,MATCH($C210,'תוצרים לפרויקטים'!$G$8:$G$1007,0))))</f>
        <v/>
      </c>
      <c r="L210" s="141" t="str">
        <f>IF($A210="","",IF(INDEX('תוצרים לפרויקטים'!$Q$8:$Q$1007,MATCH($C210,'תוצרים לפרויקטים'!$G$8:$G$1007,0))="","",INDEX('תוצרים לפרויקטים'!$Q$8:$Q$1007,MATCH($C210,'תוצרים לפרויקטים'!$G$8:$G$1007,0))))</f>
        <v/>
      </c>
    </row>
    <row r="211" spans="1:12">
      <c r="A211" s="87" t="str">
        <f>IF($A210="#",1,IF(MAX(שיוך_משאב)&lt;ROWS(A$2:$A211),"",ROWS(A$2:$A211)))</f>
        <v/>
      </c>
      <c r="B211" s="88" t="str">
        <f t="array" ref="B211">IF($A211="","",INDEX('תוצרים לפרויקטים'!$AJ$7:$AN$7,,MIN(IF(שיוך_משאב=$A211,COLUMN($A:$E)))))</f>
        <v/>
      </c>
      <c r="C211" s="88" t="str">
        <f t="array" ref="C211">IF($A211="","",INDEX('תוצרים לפרויקטים'!$G$8:$G$1007,MIN(IF(שיוך_משאב=A211,שורות))))</f>
        <v/>
      </c>
      <c r="D211" s="88" t="str">
        <f>IF($A211="","",INDEX('תוצרים לפרויקטים'!$T$8:$AC$1007,MATCH($C211,'תוצרים לפרויקטים'!$G$8:$G$1007,0),MATCH($B211,'תוצרים לפרויקטים'!$T$7:$AC$7,0)))</f>
        <v/>
      </c>
      <c r="E211" s="88" t="str">
        <f>IF($A211="","",INDEX('תוצרים לפרויקטים'!$T$8:$AC$1007,MATCH($C211,'תוצרים לפרויקטים'!$G$8:$G$1007,0),MATCH($B211,'תוצרים לפרויקטים'!$T$7:$AC$7,0)+1))</f>
        <v/>
      </c>
      <c r="F211" s="88" t="str">
        <f>IF($D211="","",IFERROR(IF(INDEX('ניהול משאבים'!$D$8:$D$300,MATCH($D211,'ניהול משאבים'!$C$8:$C$300,0))="","",INDEX('ניהול משאבים'!$D$8:$D$300,MATCH($D211,'ניהול משאבים'!$C$8:$C$300,0))),""))</f>
        <v/>
      </c>
      <c r="G211" s="88" t="str">
        <f>IF($D211="","",IFERROR(IF(INDEX('ניהול משאבים'!$E$8:$E$300,MATCH($D211,'ניהול משאבים'!$C$8:$C$300,0))="","",INDEX('ניהול משאבים'!$E$8:$E$300,MATCH($D211,'ניהול משאבים'!$C$8:$C$300,0))),""))</f>
        <v/>
      </c>
      <c r="H211" s="88" t="str">
        <f>IF($C211="","",INDEX('תוצרים לפרויקטים'!$H:$H,MATCH($C211,'תוצרים לפרויקטים'!$G:$G,0)))</f>
        <v/>
      </c>
      <c r="I211" s="88" t="str">
        <f>IF($C211="","",INDEX('תוצרים לפרויקטים'!$E:$E,MATCH($C211,'תוצרים לפרויקטים'!$G:$G,0)))</f>
        <v/>
      </c>
      <c r="J211" s="88" t="str">
        <f>IF($A211="","",IF(INDEX('תוצרים לפרויקטים'!$R$8:$R$1007,MATCH($C211,'תוצרים לפרויקטים'!$G$8:$G$1007,0))="","ללא סטטוס",INDEX('תוצרים לפרויקטים'!$R$8:$R$1007,MATCH($C211,'תוצרים לפרויקטים'!$G$8:$G$1007,0))))</f>
        <v/>
      </c>
      <c r="K211" s="141" t="str">
        <f>IF($A211="","",IF(INDEX('תוצרים לפרויקטים'!$P$8:$P$1007,MATCH($C211,'תוצרים לפרויקטים'!$G$8:$G$1007,0))="","",INDEX('תוצרים לפרויקטים'!$P$8:$P$1007,MATCH($C211,'תוצרים לפרויקטים'!$G$8:$G$1007,0))))</f>
        <v/>
      </c>
      <c r="L211" s="141" t="str">
        <f>IF($A211="","",IF(INDEX('תוצרים לפרויקטים'!$Q$8:$Q$1007,MATCH($C211,'תוצרים לפרויקטים'!$G$8:$G$1007,0))="","",INDEX('תוצרים לפרויקטים'!$Q$8:$Q$1007,MATCH($C211,'תוצרים לפרויקטים'!$G$8:$G$1007,0))))</f>
        <v/>
      </c>
    </row>
    <row r="212" spans="1:12">
      <c r="A212" s="87" t="str">
        <f>IF($A211="#",1,IF(MAX(שיוך_משאב)&lt;ROWS(A$2:$A212),"",ROWS(A$2:$A212)))</f>
        <v/>
      </c>
      <c r="B212" s="88" t="str">
        <f t="array" ref="B212">IF($A212="","",INDEX('תוצרים לפרויקטים'!$AJ$7:$AN$7,,MIN(IF(שיוך_משאב=$A212,COLUMN($A:$E)))))</f>
        <v/>
      </c>
      <c r="C212" s="88" t="str">
        <f t="array" ref="C212">IF($A212="","",INDEX('תוצרים לפרויקטים'!$G$8:$G$1007,MIN(IF(שיוך_משאב=A212,שורות))))</f>
        <v/>
      </c>
      <c r="D212" s="88" t="str">
        <f>IF($A212="","",INDEX('תוצרים לפרויקטים'!$T$8:$AC$1007,MATCH($C212,'תוצרים לפרויקטים'!$G$8:$G$1007,0),MATCH($B212,'תוצרים לפרויקטים'!$T$7:$AC$7,0)))</f>
        <v/>
      </c>
      <c r="E212" s="88" t="str">
        <f>IF($A212="","",INDEX('תוצרים לפרויקטים'!$T$8:$AC$1007,MATCH($C212,'תוצרים לפרויקטים'!$G$8:$G$1007,0),MATCH($B212,'תוצרים לפרויקטים'!$T$7:$AC$7,0)+1))</f>
        <v/>
      </c>
      <c r="F212" s="88" t="str">
        <f>IF($D212="","",IFERROR(IF(INDEX('ניהול משאבים'!$D$8:$D$300,MATCH($D212,'ניהול משאבים'!$C$8:$C$300,0))="","",INDEX('ניהול משאבים'!$D$8:$D$300,MATCH($D212,'ניהול משאבים'!$C$8:$C$300,0))),""))</f>
        <v/>
      </c>
      <c r="G212" s="88" t="str">
        <f>IF($D212="","",IFERROR(IF(INDEX('ניהול משאבים'!$E$8:$E$300,MATCH($D212,'ניהול משאבים'!$C$8:$C$300,0))="","",INDEX('ניהול משאבים'!$E$8:$E$300,MATCH($D212,'ניהול משאבים'!$C$8:$C$300,0))),""))</f>
        <v/>
      </c>
      <c r="H212" s="88" t="str">
        <f>IF($C212="","",INDEX('תוצרים לפרויקטים'!$H:$H,MATCH($C212,'תוצרים לפרויקטים'!$G:$G,0)))</f>
        <v/>
      </c>
      <c r="I212" s="88" t="str">
        <f>IF($C212="","",INDEX('תוצרים לפרויקטים'!$E:$E,MATCH($C212,'תוצרים לפרויקטים'!$G:$G,0)))</f>
        <v/>
      </c>
      <c r="J212" s="88" t="str">
        <f>IF($A212="","",IF(INDEX('תוצרים לפרויקטים'!$R$8:$R$1007,MATCH($C212,'תוצרים לפרויקטים'!$G$8:$G$1007,0))="","ללא סטטוס",INDEX('תוצרים לפרויקטים'!$R$8:$R$1007,MATCH($C212,'תוצרים לפרויקטים'!$G$8:$G$1007,0))))</f>
        <v/>
      </c>
      <c r="K212" s="141" t="str">
        <f>IF($A212="","",IF(INDEX('תוצרים לפרויקטים'!$P$8:$P$1007,MATCH($C212,'תוצרים לפרויקטים'!$G$8:$G$1007,0))="","",INDEX('תוצרים לפרויקטים'!$P$8:$P$1007,MATCH($C212,'תוצרים לפרויקטים'!$G$8:$G$1007,0))))</f>
        <v/>
      </c>
      <c r="L212" s="141" t="str">
        <f>IF($A212="","",IF(INDEX('תוצרים לפרויקטים'!$Q$8:$Q$1007,MATCH($C212,'תוצרים לפרויקטים'!$G$8:$G$1007,0))="","",INDEX('תוצרים לפרויקטים'!$Q$8:$Q$1007,MATCH($C212,'תוצרים לפרויקטים'!$G$8:$G$1007,0))))</f>
        <v/>
      </c>
    </row>
    <row r="213" spans="1:12">
      <c r="A213" s="87" t="str">
        <f>IF($A212="#",1,IF(MAX(שיוך_משאב)&lt;ROWS(A$2:$A213),"",ROWS(A$2:$A213)))</f>
        <v/>
      </c>
      <c r="B213" s="88" t="str">
        <f t="array" ref="B213">IF($A213="","",INDEX('תוצרים לפרויקטים'!$AJ$7:$AN$7,,MIN(IF(שיוך_משאב=$A213,COLUMN($A:$E)))))</f>
        <v/>
      </c>
      <c r="C213" s="88" t="str">
        <f t="array" ref="C213">IF($A213="","",INDEX('תוצרים לפרויקטים'!$G$8:$G$1007,MIN(IF(שיוך_משאב=A213,שורות))))</f>
        <v/>
      </c>
      <c r="D213" s="88" t="str">
        <f>IF($A213="","",INDEX('תוצרים לפרויקטים'!$T$8:$AC$1007,MATCH($C213,'תוצרים לפרויקטים'!$G$8:$G$1007,0),MATCH($B213,'תוצרים לפרויקטים'!$T$7:$AC$7,0)))</f>
        <v/>
      </c>
      <c r="E213" s="88" t="str">
        <f>IF($A213="","",INDEX('תוצרים לפרויקטים'!$T$8:$AC$1007,MATCH($C213,'תוצרים לפרויקטים'!$G$8:$G$1007,0),MATCH($B213,'תוצרים לפרויקטים'!$T$7:$AC$7,0)+1))</f>
        <v/>
      </c>
      <c r="F213" s="88" t="str">
        <f>IF($D213="","",IFERROR(IF(INDEX('ניהול משאבים'!$D$8:$D$300,MATCH($D213,'ניהול משאבים'!$C$8:$C$300,0))="","",INDEX('ניהול משאבים'!$D$8:$D$300,MATCH($D213,'ניהול משאבים'!$C$8:$C$300,0))),""))</f>
        <v/>
      </c>
      <c r="G213" s="88" t="str">
        <f>IF($D213="","",IFERROR(IF(INDEX('ניהול משאבים'!$E$8:$E$300,MATCH($D213,'ניהול משאבים'!$C$8:$C$300,0))="","",INDEX('ניהול משאבים'!$E$8:$E$300,MATCH($D213,'ניהול משאבים'!$C$8:$C$300,0))),""))</f>
        <v/>
      </c>
      <c r="H213" s="88" t="str">
        <f>IF($C213="","",INDEX('תוצרים לפרויקטים'!$H:$H,MATCH($C213,'תוצרים לפרויקטים'!$G:$G,0)))</f>
        <v/>
      </c>
      <c r="I213" s="88" t="str">
        <f>IF($C213="","",INDEX('תוצרים לפרויקטים'!$E:$E,MATCH($C213,'תוצרים לפרויקטים'!$G:$G,0)))</f>
        <v/>
      </c>
      <c r="J213" s="88" t="str">
        <f>IF($A213="","",IF(INDEX('תוצרים לפרויקטים'!$R$8:$R$1007,MATCH($C213,'תוצרים לפרויקטים'!$G$8:$G$1007,0))="","ללא סטטוס",INDEX('תוצרים לפרויקטים'!$R$8:$R$1007,MATCH($C213,'תוצרים לפרויקטים'!$G$8:$G$1007,0))))</f>
        <v/>
      </c>
      <c r="K213" s="141" t="str">
        <f>IF($A213="","",IF(INDEX('תוצרים לפרויקטים'!$P$8:$P$1007,MATCH($C213,'תוצרים לפרויקטים'!$G$8:$G$1007,0))="","",INDEX('תוצרים לפרויקטים'!$P$8:$P$1007,MATCH($C213,'תוצרים לפרויקטים'!$G$8:$G$1007,0))))</f>
        <v/>
      </c>
      <c r="L213" s="141" t="str">
        <f>IF($A213="","",IF(INDEX('תוצרים לפרויקטים'!$Q$8:$Q$1007,MATCH($C213,'תוצרים לפרויקטים'!$G$8:$G$1007,0))="","",INDEX('תוצרים לפרויקטים'!$Q$8:$Q$1007,MATCH($C213,'תוצרים לפרויקטים'!$G$8:$G$1007,0))))</f>
        <v/>
      </c>
    </row>
    <row r="214" spans="1:12">
      <c r="A214" s="87" t="str">
        <f>IF($A213="#",1,IF(MAX(שיוך_משאב)&lt;ROWS(A$2:$A214),"",ROWS(A$2:$A214)))</f>
        <v/>
      </c>
      <c r="B214" s="88" t="str">
        <f t="array" ref="B214">IF($A214="","",INDEX('תוצרים לפרויקטים'!$AJ$7:$AN$7,,MIN(IF(שיוך_משאב=$A214,COLUMN($A:$E)))))</f>
        <v/>
      </c>
      <c r="C214" s="88" t="str">
        <f t="array" ref="C214">IF($A214="","",INDEX('תוצרים לפרויקטים'!$G$8:$G$1007,MIN(IF(שיוך_משאב=A214,שורות))))</f>
        <v/>
      </c>
      <c r="D214" s="88" t="str">
        <f>IF($A214="","",INDEX('תוצרים לפרויקטים'!$T$8:$AC$1007,MATCH($C214,'תוצרים לפרויקטים'!$G$8:$G$1007,0),MATCH($B214,'תוצרים לפרויקטים'!$T$7:$AC$7,0)))</f>
        <v/>
      </c>
      <c r="E214" s="88" t="str">
        <f>IF($A214="","",INDEX('תוצרים לפרויקטים'!$T$8:$AC$1007,MATCH($C214,'תוצרים לפרויקטים'!$G$8:$G$1007,0),MATCH($B214,'תוצרים לפרויקטים'!$T$7:$AC$7,0)+1))</f>
        <v/>
      </c>
      <c r="F214" s="88" t="str">
        <f>IF($D214="","",IFERROR(IF(INDEX('ניהול משאבים'!$D$8:$D$300,MATCH($D214,'ניהול משאבים'!$C$8:$C$300,0))="","",INDEX('ניהול משאבים'!$D$8:$D$300,MATCH($D214,'ניהול משאבים'!$C$8:$C$300,0))),""))</f>
        <v/>
      </c>
      <c r="G214" s="88" t="str">
        <f>IF($D214="","",IFERROR(IF(INDEX('ניהול משאבים'!$E$8:$E$300,MATCH($D214,'ניהול משאבים'!$C$8:$C$300,0))="","",INDEX('ניהול משאבים'!$E$8:$E$300,MATCH($D214,'ניהול משאבים'!$C$8:$C$300,0))),""))</f>
        <v/>
      </c>
      <c r="H214" s="88" t="str">
        <f>IF($C214="","",INDEX('תוצרים לפרויקטים'!$H:$H,MATCH($C214,'תוצרים לפרויקטים'!$G:$G,0)))</f>
        <v/>
      </c>
      <c r="I214" s="88" t="str">
        <f>IF($C214="","",INDEX('תוצרים לפרויקטים'!$E:$E,MATCH($C214,'תוצרים לפרויקטים'!$G:$G,0)))</f>
        <v/>
      </c>
      <c r="J214" s="88" t="str">
        <f>IF($A214="","",IF(INDEX('תוצרים לפרויקטים'!$R$8:$R$1007,MATCH($C214,'תוצרים לפרויקטים'!$G$8:$G$1007,0))="","ללא סטטוס",INDEX('תוצרים לפרויקטים'!$R$8:$R$1007,MATCH($C214,'תוצרים לפרויקטים'!$G$8:$G$1007,0))))</f>
        <v/>
      </c>
      <c r="K214" s="141" t="str">
        <f>IF($A214="","",IF(INDEX('תוצרים לפרויקטים'!$P$8:$P$1007,MATCH($C214,'תוצרים לפרויקטים'!$G$8:$G$1007,0))="","",INDEX('תוצרים לפרויקטים'!$P$8:$P$1007,MATCH($C214,'תוצרים לפרויקטים'!$G$8:$G$1007,0))))</f>
        <v/>
      </c>
      <c r="L214" s="141" t="str">
        <f>IF($A214="","",IF(INDEX('תוצרים לפרויקטים'!$Q$8:$Q$1007,MATCH($C214,'תוצרים לפרויקטים'!$G$8:$G$1007,0))="","",INDEX('תוצרים לפרויקטים'!$Q$8:$Q$1007,MATCH($C214,'תוצרים לפרויקטים'!$G$8:$G$1007,0))))</f>
        <v/>
      </c>
    </row>
    <row r="215" spans="1:12">
      <c r="A215" s="87" t="str">
        <f>IF($A214="#",1,IF(MAX(שיוך_משאב)&lt;ROWS(A$2:$A215),"",ROWS(A$2:$A215)))</f>
        <v/>
      </c>
      <c r="B215" s="88" t="str">
        <f t="array" ref="B215">IF($A215="","",INDEX('תוצרים לפרויקטים'!$AJ$7:$AN$7,,MIN(IF(שיוך_משאב=$A215,COLUMN($A:$E)))))</f>
        <v/>
      </c>
      <c r="C215" s="88" t="str">
        <f t="array" ref="C215">IF($A215="","",INDEX('תוצרים לפרויקטים'!$G$8:$G$1007,MIN(IF(שיוך_משאב=A215,שורות))))</f>
        <v/>
      </c>
      <c r="D215" s="88" t="str">
        <f>IF($A215="","",INDEX('תוצרים לפרויקטים'!$T$8:$AC$1007,MATCH($C215,'תוצרים לפרויקטים'!$G$8:$G$1007,0),MATCH($B215,'תוצרים לפרויקטים'!$T$7:$AC$7,0)))</f>
        <v/>
      </c>
      <c r="E215" s="88" t="str">
        <f>IF($A215="","",INDEX('תוצרים לפרויקטים'!$T$8:$AC$1007,MATCH($C215,'תוצרים לפרויקטים'!$G$8:$G$1007,0),MATCH($B215,'תוצרים לפרויקטים'!$T$7:$AC$7,0)+1))</f>
        <v/>
      </c>
      <c r="F215" s="88" t="str">
        <f>IF($D215="","",IFERROR(IF(INDEX('ניהול משאבים'!$D$8:$D$300,MATCH($D215,'ניהול משאבים'!$C$8:$C$300,0))="","",INDEX('ניהול משאבים'!$D$8:$D$300,MATCH($D215,'ניהול משאבים'!$C$8:$C$300,0))),""))</f>
        <v/>
      </c>
      <c r="G215" s="88" t="str">
        <f>IF($D215="","",IFERROR(IF(INDEX('ניהול משאבים'!$E$8:$E$300,MATCH($D215,'ניהול משאבים'!$C$8:$C$300,0))="","",INDEX('ניהול משאבים'!$E$8:$E$300,MATCH($D215,'ניהול משאבים'!$C$8:$C$300,0))),""))</f>
        <v/>
      </c>
      <c r="H215" s="88" t="str">
        <f>IF($C215="","",INDEX('תוצרים לפרויקטים'!$H:$H,MATCH($C215,'תוצרים לפרויקטים'!$G:$G,0)))</f>
        <v/>
      </c>
      <c r="I215" s="88" t="str">
        <f>IF($C215="","",INDEX('תוצרים לפרויקטים'!$E:$E,MATCH($C215,'תוצרים לפרויקטים'!$G:$G,0)))</f>
        <v/>
      </c>
      <c r="J215" s="88" t="str">
        <f>IF($A215="","",IF(INDEX('תוצרים לפרויקטים'!$R$8:$R$1007,MATCH($C215,'תוצרים לפרויקטים'!$G$8:$G$1007,0))="","ללא סטטוס",INDEX('תוצרים לפרויקטים'!$R$8:$R$1007,MATCH($C215,'תוצרים לפרויקטים'!$G$8:$G$1007,0))))</f>
        <v/>
      </c>
      <c r="K215" s="141" t="str">
        <f>IF($A215="","",IF(INDEX('תוצרים לפרויקטים'!$P$8:$P$1007,MATCH($C215,'תוצרים לפרויקטים'!$G$8:$G$1007,0))="","",INDEX('תוצרים לפרויקטים'!$P$8:$P$1007,MATCH($C215,'תוצרים לפרויקטים'!$G$8:$G$1007,0))))</f>
        <v/>
      </c>
      <c r="L215" s="141" t="str">
        <f>IF($A215="","",IF(INDEX('תוצרים לפרויקטים'!$Q$8:$Q$1007,MATCH($C215,'תוצרים לפרויקטים'!$G$8:$G$1007,0))="","",INDEX('תוצרים לפרויקטים'!$Q$8:$Q$1007,MATCH($C215,'תוצרים לפרויקטים'!$G$8:$G$1007,0))))</f>
        <v/>
      </c>
    </row>
    <row r="216" spans="1:12">
      <c r="A216" s="87" t="str">
        <f>IF($A215="#",1,IF(MAX(שיוך_משאב)&lt;ROWS(A$2:$A216),"",ROWS(A$2:$A216)))</f>
        <v/>
      </c>
      <c r="B216" s="88" t="str">
        <f t="array" ref="B216">IF($A216="","",INDEX('תוצרים לפרויקטים'!$AJ$7:$AN$7,,MIN(IF(שיוך_משאב=$A216,COLUMN($A:$E)))))</f>
        <v/>
      </c>
      <c r="C216" s="88" t="str">
        <f t="array" ref="C216">IF($A216="","",INDEX('תוצרים לפרויקטים'!$G$8:$G$1007,MIN(IF(שיוך_משאב=A216,שורות))))</f>
        <v/>
      </c>
      <c r="D216" s="88" t="str">
        <f>IF($A216="","",INDEX('תוצרים לפרויקטים'!$T$8:$AC$1007,MATCH($C216,'תוצרים לפרויקטים'!$G$8:$G$1007,0),MATCH($B216,'תוצרים לפרויקטים'!$T$7:$AC$7,0)))</f>
        <v/>
      </c>
      <c r="E216" s="88" t="str">
        <f>IF($A216="","",INDEX('תוצרים לפרויקטים'!$T$8:$AC$1007,MATCH($C216,'תוצרים לפרויקטים'!$G$8:$G$1007,0),MATCH($B216,'תוצרים לפרויקטים'!$T$7:$AC$7,0)+1))</f>
        <v/>
      </c>
      <c r="F216" s="88" t="str">
        <f>IF($D216="","",IFERROR(IF(INDEX('ניהול משאבים'!$D$8:$D$300,MATCH($D216,'ניהול משאבים'!$C$8:$C$300,0))="","",INDEX('ניהול משאבים'!$D$8:$D$300,MATCH($D216,'ניהול משאבים'!$C$8:$C$300,0))),""))</f>
        <v/>
      </c>
      <c r="G216" s="88" t="str">
        <f>IF($D216="","",IFERROR(IF(INDEX('ניהול משאבים'!$E$8:$E$300,MATCH($D216,'ניהול משאבים'!$C$8:$C$300,0))="","",INDEX('ניהול משאבים'!$E$8:$E$300,MATCH($D216,'ניהול משאבים'!$C$8:$C$300,0))),""))</f>
        <v/>
      </c>
      <c r="H216" s="88" t="str">
        <f>IF($C216="","",INDEX('תוצרים לפרויקטים'!$H:$H,MATCH($C216,'תוצרים לפרויקטים'!$G:$G,0)))</f>
        <v/>
      </c>
      <c r="I216" s="88" t="str">
        <f>IF($C216="","",INDEX('תוצרים לפרויקטים'!$E:$E,MATCH($C216,'תוצרים לפרויקטים'!$G:$G,0)))</f>
        <v/>
      </c>
      <c r="J216" s="88" t="str">
        <f>IF($A216="","",IF(INDEX('תוצרים לפרויקטים'!$R$8:$R$1007,MATCH($C216,'תוצרים לפרויקטים'!$G$8:$G$1007,0))="","ללא סטטוס",INDEX('תוצרים לפרויקטים'!$R$8:$R$1007,MATCH($C216,'תוצרים לפרויקטים'!$G$8:$G$1007,0))))</f>
        <v/>
      </c>
      <c r="K216" s="141" t="str">
        <f>IF($A216="","",IF(INDEX('תוצרים לפרויקטים'!$P$8:$P$1007,MATCH($C216,'תוצרים לפרויקטים'!$G$8:$G$1007,0))="","",INDEX('תוצרים לפרויקטים'!$P$8:$P$1007,MATCH($C216,'תוצרים לפרויקטים'!$G$8:$G$1007,0))))</f>
        <v/>
      </c>
      <c r="L216" s="141" t="str">
        <f>IF($A216="","",IF(INDEX('תוצרים לפרויקטים'!$Q$8:$Q$1007,MATCH($C216,'תוצרים לפרויקטים'!$G$8:$G$1007,0))="","",INDEX('תוצרים לפרויקטים'!$Q$8:$Q$1007,MATCH($C216,'תוצרים לפרויקטים'!$G$8:$G$1007,0))))</f>
        <v/>
      </c>
    </row>
    <row r="217" spans="1:12">
      <c r="A217" s="87" t="str">
        <f>IF($A216="#",1,IF(MAX(שיוך_משאב)&lt;ROWS(A$2:$A217),"",ROWS(A$2:$A217)))</f>
        <v/>
      </c>
      <c r="B217" s="88" t="str">
        <f t="array" ref="B217">IF($A217="","",INDEX('תוצרים לפרויקטים'!$AJ$7:$AN$7,,MIN(IF(שיוך_משאב=$A217,COLUMN($A:$E)))))</f>
        <v/>
      </c>
      <c r="C217" s="88" t="str">
        <f t="array" ref="C217">IF($A217="","",INDEX('תוצרים לפרויקטים'!$G$8:$G$1007,MIN(IF(שיוך_משאב=A217,שורות))))</f>
        <v/>
      </c>
      <c r="D217" s="88" t="str">
        <f>IF($A217="","",INDEX('תוצרים לפרויקטים'!$T$8:$AC$1007,MATCH($C217,'תוצרים לפרויקטים'!$G$8:$G$1007,0),MATCH($B217,'תוצרים לפרויקטים'!$T$7:$AC$7,0)))</f>
        <v/>
      </c>
      <c r="E217" s="88" t="str">
        <f>IF($A217="","",INDEX('תוצרים לפרויקטים'!$T$8:$AC$1007,MATCH($C217,'תוצרים לפרויקטים'!$G$8:$G$1007,0),MATCH($B217,'תוצרים לפרויקטים'!$T$7:$AC$7,0)+1))</f>
        <v/>
      </c>
      <c r="F217" s="88" t="str">
        <f>IF($D217="","",IFERROR(IF(INDEX('ניהול משאבים'!$D$8:$D$300,MATCH($D217,'ניהול משאבים'!$C$8:$C$300,0))="","",INDEX('ניהול משאבים'!$D$8:$D$300,MATCH($D217,'ניהול משאבים'!$C$8:$C$300,0))),""))</f>
        <v/>
      </c>
      <c r="G217" s="88" t="str">
        <f>IF($D217="","",IFERROR(IF(INDEX('ניהול משאבים'!$E$8:$E$300,MATCH($D217,'ניהול משאבים'!$C$8:$C$300,0))="","",INDEX('ניהול משאבים'!$E$8:$E$300,MATCH($D217,'ניהול משאבים'!$C$8:$C$300,0))),""))</f>
        <v/>
      </c>
      <c r="H217" s="88" t="str">
        <f>IF($C217="","",INDEX('תוצרים לפרויקטים'!$H:$H,MATCH($C217,'תוצרים לפרויקטים'!$G:$G,0)))</f>
        <v/>
      </c>
      <c r="I217" s="88" t="str">
        <f>IF($C217="","",INDEX('תוצרים לפרויקטים'!$E:$E,MATCH($C217,'תוצרים לפרויקטים'!$G:$G,0)))</f>
        <v/>
      </c>
      <c r="J217" s="88" t="str">
        <f>IF($A217="","",IF(INDEX('תוצרים לפרויקטים'!$R$8:$R$1007,MATCH($C217,'תוצרים לפרויקטים'!$G$8:$G$1007,0))="","ללא סטטוס",INDEX('תוצרים לפרויקטים'!$R$8:$R$1007,MATCH($C217,'תוצרים לפרויקטים'!$G$8:$G$1007,0))))</f>
        <v/>
      </c>
      <c r="K217" s="141" t="str">
        <f>IF($A217="","",IF(INDEX('תוצרים לפרויקטים'!$P$8:$P$1007,MATCH($C217,'תוצרים לפרויקטים'!$G$8:$G$1007,0))="","",INDEX('תוצרים לפרויקטים'!$P$8:$P$1007,MATCH($C217,'תוצרים לפרויקטים'!$G$8:$G$1007,0))))</f>
        <v/>
      </c>
      <c r="L217" s="141" t="str">
        <f>IF($A217="","",IF(INDEX('תוצרים לפרויקטים'!$Q$8:$Q$1007,MATCH($C217,'תוצרים לפרויקטים'!$G$8:$G$1007,0))="","",INDEX('תוצרים לפרויקטים'!$Q$8:$Q$1007,MATCH($C217,'תוצרים לפרויקטים'!$G$8:$G$1007,0))))</f>
        <v/>
      </c>
    </row>
    <row r="218" spans="1:12">
      <c r="A218" s="87" t="str">
        <f>IF($A217="#",1,IF(MAX(שיוך_משאב)&lt;ROWS(A$2:$A218),"",ROWS(A$2:$A218)))</f>
        <v/>
      </c>
      <c r="B218" s="88" t="str">
        <f t="array" ref="B218">IF($A218="","",INDEX('תוצרים לפרויקטים'!$AJ$7:$AN$7,,MIN(IF(שיוך_משאב=$A218,COLUMN($A:$E)))))</f>
        <v/>
      </c>
      <c r="C218" s="88" t="str">
        <f t="array" ref="C218">IF($A218="","",INDEX('תוצרים לפרויקטים'!$G$8:$G$1007,MIN(IF(שיוך_משאב=A218,שורות))))</f>
        <v/>
      </c>
      <c r="D218" s="88" t="str">
        <f>IF($A218="","",INDEX('תוצרים לפרויקטים'!$T$8:$AC$1007,MATCH($C218,'תוצרים לפרויקטים'!$G$8:$G$1007,0),MATCH($B218,'תוצרים לפרויקטים'!$T$7:$AC$7,0)))</f>
        <v/>
      </c>
      <c r="E218" s="88" t="str">
        <f>IF($A218="","",INDEX('תוצרים לפרויקטים'!$T$8:$AC$1007,MATCH($C218,'תוצרים לפרויקטים'!$G$8:$G$1007,0),MATCH($B218,'תוצרים לפרויקטים'!$T$7:$AC$7,0)+1))</f>
        <v/>
      </c>
      <c r="F218" s="88" t="str">
        <f>IF($D218="","",IFERROR(IF(INDEX('ניהול משאבים'!$D$8:$D$300,MATCH($D218,'ניהול משאבים'!$C$8:$C$300,0))="","",INDEX('ניהול משאבים'!$D$8:$D$300,MATCH($D218,'ניהול משאבים'!$C$8:$C$300,0))),""))</f>
        <v/>
      </c>
      <c r="G218" s="88" t="str">
        <f>IF($D218="","",IFERROR(IF(INDEX('ניהול משאבים'!$E$8:$E$300,MATCH($D218,'ניהול משאבים'!$C$8:$C$300,0))="","",INDEX('ניהול משאבים'!$E$8:$E$300,MATCH($D218,'ניהול משאבים'!$C$8:$C$300,0))),""))</f>
        <v/>
      </c>
      <c r="H218" s="88" t="str">
        <f>IF($C218="","",INDEX('תוצרים לפרויקטים'!$H:$H,MATCH($C218,'תוצרים לפרויקטים'!$G:$G,0)))</f>
        <v/>
      </c>
      <c r="I218" s="88" t="str">
        <f>IF($C218="","",INDEX('תוצרים לפרויקטים'!$E:$E,MATCH($C218,'תוצרים לפרויקטים'!$G:$G,0)))</f>
        <v/>
      </c>
      <c r="J218" s="88" t="str">
        <f>IF($A218="","",IF(INDEX('תוצרים לפרויקטים'!$R$8:$R$1007,MATCH($C218,'תוצרים לפרויקטים'!$G$8:$G$1007,0))="","ללא סטטוס",INDEX('תוצרים לפרויקטים'!$R$8:$R$1007,MATCH($C218,'תוצרים לפרויקטים'!$G$8:$G$1007,0))))</f>
        <v/>
      </c>
      <c r="K218" s="141" t="str">
        <f>IF($A218="","",IF(INDEX('תוצרים לפרויקטים'!$P$8:$P$1007,MATCH($C218,'תוצרים לפרויקטים'!$G$8:$G$1007,0))="","",INDEX('תוצרים לפרויקטים'!$P$8:$P$1007,MATCH($C218,'תוצרים לפרויקטים'!$G$8:$G$1007,0))))</f>
        <v/>
      </c>
      <c r="L218" s="141" t="str">
        <f>IF($A218="","",IF(INDEX('תוצרים לפרויקטים'!$Q$8:$Q$1007,MATCH($C218,'תוצרים לפרויקטים'!$G$8:$G$1007,0))="","",INDEX('תוצרים לפרויקטים'!$Q$8:$Q$1007,MATCH($C218,'תוצרים לפרויקטים'!$G$8:$G$1007,0))))</f>
        <v/>
      </c>
    </row>
    <row r="219" spans="1:12">
      <c r="A219" s="87" t="str">
        <f>IF($A218="#",1,IF(MAX(שיוך_משאב)&lt;ROWS(A$2:$A219),"",ROWS(A$2:$A219)))</f>
        <v/>
      </c>
      <c r="B219" s="88" t="str">
        <f t="array" ref="B219">IF($A219="","",INDEX('תוצרים לפרויקטים'!$AJ$7:$AN$7,,MIN(IF(שיוך_משאב=$A219,COLUMN($A:$E)))))</f>
        <v/>
      </c>
      <c r="C219" s="88" t="str">
        <f t="array" ref="C219">IF($A219="","",INDEX('תוצרים לפרויקטים'!$G$8:$G$1007,MIN(IF(שיוך_משאב=A219,שורות))))</f>
        <v/>
      </c>
      <c r="D219" s="88" t="str">
        <f>IF($A219="","",INDEX('תוצרים לפרויקטים'!$T$8:$AC$1007,MATCH($C219,'תוצרים לפרויקטים'!$G$8:$G$1007,0),MATCH($B219,'תוצרים לפרויקטים'!$T$7:$AC$7,0)))</f>
        <v/>
      </c>
      <c r="E219" s="88" t="str">
        <f>IF($A219="","",INDEX('תוצרים לפרויקטים'!$T$8:$AC$1007,MATCH($C219,'תוצרים לפרויקטים'!$G$8:$G$1007,0),MATCH($B219,'תוצרים לפרויקטים'!$T$7:$AC$7,0)+1))</f>
        <v/>
      </c>
      <c r="F219" s="88" t="str">
        <f>IF($D219="","",IFERROR(IF(INDEX('ניהול משאבים'!$D$8:$D$300,MATCH($D219,'ניהול משאבים'!$C$8:$C$300,0))="","",INDEX('ניהול משאבים'!$D$8:$D$300,MATCH($D219,'ניהול משאבים'!$C$8:$C$300,0))),""))</f>
        <v/>
      </c>
      <c r="G219" s="88" t="str">
        <f>IF($D219="","",IFERROR(IF(INDEX('ניהול משאבים'!$E$8:$E$300,MATCH($D219,'ניהול משאבים'!$C$8:$C$300,0))="","",INDEX('ניהול משאבים'!$E$8:$E$300,MATCH($D219,'ניהול משאבים'!$C$8:$C$300,0))),""))</f>
        <v/>
      </c>
      <c r="H219" s="88" t="str">
        <f>IF($C219="","",INDEX('תוצרים לפרויקטים'!$H:$H,MATCH($C219,'תוצרים לפרויקטים'!$G:$G,0)))</f>
        <v/>
      </c>
      <c r="I219" s="88" t="str">
        <f>IF($C219="","",INDEX('תוצרים לפרויקטים'!$E:$E,MATCH($C219,'תוצרים לפרויקטים'!$G:$G,0)))</f>
        <v/>
      </c>
      <c r="J219" s="88" t="str">
        <f>IF($A219="","",IF(INDEX('תוצרים לפרויקטים'!$R$8:$R$1007,MATCH($C219,'תוצרים לפרויקטים'!$G$8:$G$1007,0))="","ללא סטטוס",INDEX('תוצרים לפרויקטים'!$R$8:$R$1007,MATCH($C219,'תוצרים לפרויקטים'!$G$8:$G$1007,0))))</f>
        <v/>
      </c>
      <c r="K219" s="141" t="str">
        <f>IF($A219="","",IF(INDEX('תוצרים לפרויקטים'!$P$8:$P$1007,MATCH($C219,'תוצרים לפרויקטים'!$G$8:$G$1007,0))="","",INDEX('תוצרים לפרויקטים'!$P$8:$P$1007,MATCH($C219,'תוצרים לפרויקטים'!$G$8:$G$1007,0))))</f>
        <v/>
      </c>
      <c r="L219" s="141" t="str">
        <f>IF($A219="","",IF(INDEX('תוצרים לפרויקטים'!$Q$8:$Q$1007,MATCH($C219,'תוצרים לפרויקטים'!$G$8:$G$1007,0))="","",INDEX('תוצרים לפרויקטים'!$Q$8:$Q$1007,MATCH($C219,'תוצרים לפרויקטים'!$G$8:$G$1007,0))))</f>
        <v/>
      </c>
    </row>
    <row r="220" spans="1:12">
      <c r="A220" s="87" t="str">
        <f>IF($A219="#",1,IF(MAX(שיוך_משאב)&lt;ROWS(A$2:$A220),"",ROWS(A$2:$A220)))</f>
        <v/>
      </c>
      <c r="B220" s="88" t="str">
        <f t="array" ref="B220">IF($A220="","",INDEX('תוצרים לפרויקטים'!$AJ$7:$AN$7,,MIN(IF(שיוך_משאב=$A220,COLUMN($A:$E)))))</f>
        <v/>
      </c>
      <c r="C220" s="88" t="str">
        <f t="array" ref="C220">IF($A220="","",INDEX('תוצרים לפרויקטים'!$G$8:$G$1007,MIN(IF(שיוך_משאב=A220,שורות))))</f>
        <v/>
      </c>
      <c r="D220" s="88" t="str">
        <f>IF($A220="","",INDEX('תוצרים לפרויקטים'!$T$8:$AC$1007,MATCH($C220,'תוצרים לפרויקטים'!$G$8:$G$1007,0),MATCH($B220,'תוצרים לפרויקטים'!$T$7:$AC$7,0)))</f>
        <v/>
      </c>
      <c r="E220" s="88" t="str">
        <f>IF($A220="","",INDEX('תוצרים לפרויקטים'!$T$8:$AC$1007,MATCH($C220,'תוצרים לפרויקטים'!$G$8:$G$1007,0),MATCH($B220,'תוצרים לפרויקטים'!$T$7:$AC$7,0)+1))</f>
        <v/>
      </c>
      <c r="F220" s="88" t="str">
        <f>IF($D220="","",IFERROR(IF(INDEX('ניהול משאבים'!$D$8:$D$300,MATCH($D220,'ניהול משאבים'!$C$8:$C$300,0))="","",INDEX('ניהול משאבים'!$D$8:$D$300,MATCH($D220,'ניהול משאבים'!$C$8:$C$300,0))),""))</f>
        <v/>
      </c>
      <c r="G220" s="88" t="str">
        <f>IF($D220="","",IFERROR(IF(INDEX('ניהול משאבים'!$E$8:$E$300,MATCH($D220,'ניהול משאבים'!$C$8:$C$300,0))="","",INDEX('ניהול משאבים'!$E$8:$E$300,MATCH($D220,'ניהול משאבים'!$C$8:$C$300,0))),""))</f>
        <v/>
      </c>
      <c r="H220" s="88" t="str">
        <f>IF($C220="","",INDEX('תוצרים לפרויקטים'!$H:$H,MATCH($C220,'תוצרים לפרויקטים'!$G:$G,0)))</f>
        <v/>
      </c>
      <c r="I220" s="88" t="str">
        <f>IF($C220="","",INDEX('תוצרים לפרויקטים'!$E:$E,MATCH($C220,'תוצרים לפרויקטים'!$G:$G,0)))</f>
        <v/>
      </c>
      <c r="J220" s="88" t="str">
        <f>IF($A220="","",IF(INDEX('תוצרים לפרויקטים'!$R$8:$R$1007,MATCH($C220,'תוצרים לפרויקטים'!$G$8:$G$1007,0))="","ללא סטטוס",INDEX('תוצרים לפרויקטים'!$R$8:$R$1007,MATCH($C220,'תוצרים לפרויקטים'!$G$8:$G$1007,0))))</f>
        <v/>
      </c>
      <c r="K220" s="141" t="str">
        <f>IF($A220="","",IF(INDEX('תוצרים לפרויקטים'!$P$8:$P$1007,MATCH($C220,'תוצרים לפרויקטים'!$G$8:$G$1007,0))="","",INDEX('תוצרים לפרויקטים'!$P$8:$P$1007,MATCH($C220,'תוצרים לפרויקטים'!$G$8:$G$1007,0))))</f>
        <v/>
      </c>
      <c r="L220" s="141" t="str">
        <f>IF($A220="","",IF(INDEX('תוצרים לפרויקטים'!$Q$8:$Q$1007,MATCH($C220,'תוצרים לפרויקטים'!$G$8:$G$1007,0))="","",INDEX('תוצרים לפרויקטים'!$Q$8:$Q$1007,MATCH($C220,'תוצרים לפרויקטים'!$G$8:$G$1007,0))))</f>
        <v/>
      </c>
    </row>
    <row r="221" spans="1:12">
      <c r="A221" s="87" t="str">
        <f>IF($A220="#",1,IF(MAX(שיוך_משאב)&lt;ROWS(A$2:$A221),"",ROWS(A$2:$A221)))</f>
        <v/>
      </c>
      <c r="B221" s="88" t="str">
        <f t="array" ref="B221">IF($A221="","",INDEX('תוצרים לפרויקטים'!$AJ$7:$AN$7,,MIN(IF(שיוך_משאב=$A221,COLUMN($A:$E)))))</f>
        <v/>
      </c>
      <c r="C221" s="88" t="str">
        <f t="array" ref="C221">IF($A221="","",INDEX('תוצרים לפרויקטים'!$G$8:$G$1007,MIN(IF(שיוך_משאב=A221,שורות))))</f>
        <v/>
      </c>
      <c r="D221" s="88" t="str">
        <f>IF($A221="","",INDEX('תוצרים לפרויקטים'!$T$8:$AC$1007,MATCH($C221,'תוצרים לפרויקטים'!$G$8:$G$1007,0),MATCH($B221,'תוצרים לפרויקטים'!$T$7:$AC$7,0)))</f>
        <v/>
      </c>
      <c r="E221" s="88" t="str">
        <f>IF($A221="","",INDEX('תוצרים לפרויקטים'!$T$8:$AC$1007,MATCH($C221,'תוצרים לפרויקטים'!$G$8:$G$1007,0),MATCH($B221,'תוצרים לפרויקטים'!$T$7:$AC$7,0)+1))</f>
        <v/>
      </c>
      <c r="F221" s="88" t="str">
        <f>IF($D221="","",IFERROR(IF(INDEX('ניהול משאבים'!$D$8:$D$300,MATCH($D221,'ניהול משאבים'!$C$8:$C$300,0))="","",INDEX('ניהול משאבים'!$D$8:$D$300,MATCH($D221,'ניהול משאבים'!$C$8:$C$300,0))),""))</f>
        <v/>
      </c>
      <c r="G221" s="88" t="str">
        <f>IF($D221="","",IFERROR(IF(INDEX('ניהול משאבים'!$E$8:$E$300,MATCH($D221,'ניהול משאבים'!$C$8:$C$300,0))="","",INDEX('ניהול משאבים'!$E$8:$E$300,MATCH($D221,'ניהול משאבים'!$C$8:$C$300,0))),""))</f>
        <v/>
      </c>
      <c r="H221" s="88" t="str">
        <f>IF($C221="","",INDEX('תוצרים לפרויקטים'!$H:$H,MATCH($C221,'תוצרים לפרויקטים'!$G:$G,0)))</f>
        <v/>
      </c>
      <c r="I221" s="88" t="str">
        <f>IF($C221="","",INDEX('תוצרים לפרויקטים'!$E:$E,MATCH($C221,'תוצרים לפרויקטים'!$G:$G,0)))</f>
        <v/>
      </c>
      <c r="J221" s="88" t="str">
        <f>IF($A221="","",IF(INDEX('תוצרים לפרויקטים'!$R$8:$R$1007,MATCH($C221,'תוצרים לפרויקטים'!$G$8:$G$1007,0))="","ללא סטטוס",INDEX('תוצרים לפרויקטים'!$R$8:$R$1007,MATCH($C221,'תוצרים לפרויקטים'!$G$8:$G$1007,0))))</f>
        <v/>
      </c>
      <c r="K221" s="141" t="str">
        <f>IF($A221="","",IF(INDEX('תוצרים לפרויקטים'!$P$8:$P$1007,MATCH($C221,'תוצרים לפרויקטים'!$G$8:$G$1007,0))="","",INDEX('תוצרים לפרויקטים'!$P$8:$P$1007,MATCH($C221,'תוצרים לפרויקטים'!$G$8:$G$1007,0))))</f>
        <v/>
      </c>
      <c r="L221" s="141" t="str">
        <f>IF($A221="","",IF(INDEX('תוצרים לפרויקטים'!$Q$8:$Q$1007,MATCH($C221,'תוצרים לפרויקטים'!$G$8:$G$1007,0))="","",INDEX('תוצרים לפרויקטים'!$Q$8:$Q$1007,MATCH($C221,'תוצרים לפרויקטים'!$G$8:$G$1007,0))))</f>
        <v/>
      </c>
    </row>
    <row r="222" spans="1:12">
      <c r="A222" s="87" t="str">
        <f>IF($A221="#",1,IF(MAX(שיוך_משאב)&lt;ROWS(A$2:$A222),"",ROWS(A$2:$A222)))</f>
        <v/>
      </c>
      <c r="B222" s="88" t="str">
        <f t="array" ref="B222">IF($A222="","",INDEX('תוצרים לפרויקטים'!$AJ$7:$AN$7,,MIN(IF(שיוך_משאב=$A222,COLUMN($A:$E)))))</f>
        <v/>
      </c>
      <c r="C222" s="88" t="str">
        <f t="array" ref="C222">IF($A222="","",INDEX('תוצרים לפרויקטים'!$G$8:$G$1007,MIN(IF(שיוך_משאב=A222,שורות))))</f>
        <v/>
      </c>
      <c r="D222" s="88" t="str">
        <f>IF($A222="","",INDEX('תוצרים לפרויקטים'!$T$8:$AC$1007,MATCH($C222,'תוצרים לפרויקטים'!$G$8:$G$1007,0),MATCH($B222,'תוצרים לפרויקטים'!$T$7:$AC$7,0)))</f>
        <v/>
      </c>
      <c r="E222" s="88" t="str">
        <f>IF($A222="","",INDEX('תוצרים לפרויקטים'!$T$8:$AC$1007,MATCH($C222,'תוצרים לפרויקטים'!$G$8:$G$1007,0),MATCH($B222,'תוצרים לפרויקטים'!$T$7:$AC$7,0)+1))</f>
        <v/>
      </c>
      <c r="F222" s="88" t="str">
        <f>IF($D222="","",IFERROR(IF(INDEX('ניהול משאבים'!$D$8:$D$300,MATCH($D222,'ניהול משאבים'!$C$8:$C$300,0))="","",INDEX('ניהול משאבים'!$D$8:$D$300,MATCH($D222,'ניהול משאבים'!$C$8:$C$300,0))),""))</f>
        <v/>
      </c>
      <c r="G222" s="88" t="str">
        <f>IF($D222="","",IFERROR(IF(INDEX('ניהול משאבים'!$E$8:$E$300,MATCH($D222,'ניהול משאבים'!$C$8:$C$300,0))="","",INDEX('ניהול משאבים'!$E$8:$E$300,MATCH($D222,'ניהול משאבים'!$C$8:$C$300,0))),""))</f>
        <v/>
      </c>
      <c r="H222" s="88" t="str">
        <f>IF($C222="","",INDEX('תוצרים לפרויקטים'!$H:$H,MATCH($C222,'תוצרים לפרויקטים'!$G:$G,0)))</f>
        <v/>
      </c>
      <c r="I222" s="88" t="str">
        <f>IF($C222="","",INDEX('תוצרים לפרויקטים'!$E:$E,MATCH($C222,'תוצרים לפרויקטים'!$G:$G,0)))</f>
        <v/>
      </c>
      <c r="J222" s="88" t="str">
        <f>IF($A222="","",IF(INDEX('תוצרים לפרויקטים'!$R$8:$R$1007,MATCH($C222,'תוצרים לפרויקטים'!$G$8:$G$1007,0))="","ללא סטטוס",INDEX('תוצרים לפרויקטים'!$R$8:$R$1007,MATCH($C222,'תוצרים לפרויקטים'!$G$8:$G$1007,0))))</f>
        <v/>
      </c>
      <c r="K222" s="141" t="str">
        <f>IF($A222="","",IF(INDEX('תוצרים לפרויקטים'!$P$8:$P$1007,MATCH($C222,'תוצרים לפרויקטים'!$G$8:$G$1007,0))="","",INDEX('תוצרים לפרויקטים'!$P$8:$P$1007,MATCH($C222,'תוצרים לפרויקטים'!$G$8:$G$1007,0))))</f>
        <v/>
      </c>
      <c r="L222" s="141" t="str">
        <f>IF($A222="","",IF(INDEX('תוצרים לפרויקטים'!$Q$8:$Q$1007,MATCH($C222,'תוצרים לפרויקטים'!$G$8:$G$1007,0))="","",INDEX('תוצרים לפרויקטים'!$Q$8:$Q$1007,MATCH($C222,'תוצרים לפרויקטים'!$G$8:$G$1007,0))))</f>
        <v/>
      </c>
    </row>
    <row r="223" spans="1:12">
      <c r="A223" s="87" t="str">
        <f>IF($A222="#",1,IF(MAX(שיוך_משאב)&lt;ROWS(A$2:$A223),"",ROWS(A$2:$A223)))</f>
        <v/>
      </c>
      <c r="B223" s="88" t="str">
        <f t="array" ref="B223">IF($A223="","",INDEX('תוצרים לפרויקטים'!$AJ$7:$AN$7,,MIN(IF(שיוך_משאב=$A223,COLUMN($A:$E)))))</f>
        <v/>
      </c>
      <c r="C223" s="88" t="str">
        <f t="array" ref="C223">IF($A223="","",INDEX('תוצרים לפרויקטים'!$G$8:$G$1007,MIN(IF(שיוך_משאב=A223,שורות))))</f>
        <v/>
      </c>
      <c r="D223" s="88" t="str">
        <f>IF($A223="","",INDEX('תוצרים לפרויקטים'!$T$8:$AC$1007,MATCH($C223,'תוצרים לפרויקטים'!$G$8:$G$1007,0),MATCH($B223,'תוצרים לפרויקטים'!$T$7:$AC$7,0)))</f>
        <v/>
      </c>
      <c r="E223" s="88" t="str">
        <f>IF($A223="","",INDEX('תוצרים לפרויקטים'!$T$8:$AC$1007,MATCH($C223,'תוצרים לפרויקטים'!$G$8:$G$1007,0),MATCH($B223,'תוצרים לפרויקטים'!$T$7:$AC$7,0)+1))</f>
        <v/>
      </c>
      <c r="F223" s="88" t="str">
        <f>IF($D223="","",IFERROR(IF(INDEX('ניהול משאבים'!$D$8:$D$300,MATCH($D223,'ניהול משאבים'!$C$8:$C$300,0))="","",INDEX('ניהול משאבים'!$D$8:$D$300,MATCH($D223,'ניהול משאבים'!$C$8:$C$300,0))),""))</f>
        <v/>
      </c>
      <c r="G223" s="88" t="str">
        <f>IF($D223="","",IFERROR(IF(INDEX('ניהול משאבים'!$E$8:$E$300,MATCH($D223,'ניהול משאבים'!$C$8:$C$300,0))="","",INDEX('ניהול משאבים'!$E$8:$E$300,MATCH($D223,'ניהול משאבים'!$C$8:$C$300,0))),""))</f>
        <v/>
      </c>
      <c r="H223" s="88" t="str">
        <f>IF($C223="","",INDEX('תוצרים לפרויקטים'!$H:$H,MATCH($C223,'תוצרים לפרויקטים'!$G:$G,0)))</f>
        <v/>
      </c>
      <c r="I223" s="88" t="str">
        <f>IF($C223="","",INDEX('תוצרים לפרויקטים'!$E:$E,MATCH($C223,'תוצרים לפרויקטים'!$G:$G,0)))</f>
        <v/>
      </c>
      <c r="J223" s="88" t="str">
        <f>IF($A223="","",IF(INDEX('תוצרים לפרויקטים'!$R$8:$R$1007,MATCH($C223,'תוצרים לפרויקטים'!$G$8:$G$1007,0))="","ללא סטטוס",INDEX('תוצרים לפרויקטים'!$R$8:$R$1007,MATCH($C223,'תוצרים לפרויקטים'!$G$8:$G$1007,0))))</f>
        <v/>
      </c>
      <c r="K223" s="141" t="str">
        <f>IF($A223="","",IF(INDEX('תוצרים לפרויקטים'!$P$8:$P$1007,MATCH($C223,'תוצרים לפרויקטים'!$G$8:$G$1007,0))="","",INDEX('תוצרים לפרויקטים'!$P$8:$P$1007,MATCH($C223,'תוצרים לפרויקטים'!$G$8:$G$1007,0))))</f>
        <v/>
      </c>
      <c r="L223" s="141" t="str">
        <f>IF($A223="","",IF(INDEX('תוצרים לפרויקטים'!$Q$8:$Q$1007,MATCH($C223,'תוצרים לפרויקטים'!$G$8:$G$1007,0))="","",INDEX('תוצרים לפרויקטים'!$Q$8:$Q$1007,MATCH($C223,'תוצרים לפרויקטים'!$G$8:$G$1007,0))))</f>
        <v/>
      </c>
    </row>
    <row r="224" spans="1:12">
      <c r="A224" s="87" t="str">
        <f>IF($A223="#",1,IF(MAX(שיוך_משאב)&lt;ROWS(A$2:$A224),"",ROWS(A$2:$A224)))</f>
        <v/>
      </c>
      <c r="B224" s="88" t="str">
        <f t="array" ref="B224">IF($A224="","",INDEX('תוצרים לפרויקטים'!$AJ$7:$AN$7,,MIN(IF(שיוך_משאב=$A224,COLUMN($A:$E)))))</f>
        <v/>
      </c>
      <c r="C224" s="88" t="str">
        <f t="array" ref="C224">IF($A224="","",INDEX('תוצרים לפרויקטים'!$G$8:$G$1007,MIN(IF(שיוך_משאב=A224,שורות))))</f>
        <v/>
      </c>
      <c r="D224" s="88" t="str">
        <f>IF($A224="","",INDEX('תוצרים לפרויקטים'!$T$8:$AC$1007,MATCH($C224,'תוצרים לפרויקטים'!$G$8:$G$1007,0),MATCH($B224,'תוצרים לפרויקטים'!$T$7:$AC$7,0)))</f>
        <v/>
      </c>
      <c r="E224" s="88" t="str">
        <f>IF($A224="","",INDEX('תוצרים לפרויקטים'!$T$8:$AC$1007,MATCH($C224,'תוצרים לפרויקטים'!$G$8:$G$1007,0),MATCH($B224,'תוצרים לפרויקטים'!$T$7:$AC$7,0)+1))</f>
        <v/>
      </c>
      <c r="F224" s="88" t="str">
        <f>IF($D224="","",IFERROR(IF(INDEX('ניהול משאבים'!$D$8:$D$300,MATCH($D224,'ניהול משאבים'!$C$8:$C$300,0))="","",INDEX('ניהול משאבים'!$D$8:$D$300,MATCH($D224,'ניהול משאבים'!$C$8:$C$300,0))),""))</f>
        <v/>
      </c>
      <c r="G224" s="88" t="str">
        <f>IF($D224="","",IFERROR(IF(INDEX('ניהול משאבים'!$E$8:$E$300,MATCH($D224,'ניהול משאבים'!$C$8:$C$300,0))="","",INDEX('ניהול משאבים'!$E$8:$E$300,MATCH($D224,'ניהול משאבים'!$C$8:$C$300,0))),""))</f>
        <v/>
      </c>
      <c r="H224" s="88" t="str">
        <f>IF($C224="","",INDEX('תוצרים לפרויקטים'!$H:$H,MATCH($C224,'תוצרים לפרויקטים'!$G:$G,0)))</f>
        <v/>
      </c>
      <c r="I224" s="88" t="str">
        <f>IF($C224="","",INDEX('תוצרים לפרויקטים'!$E:$E,MATCH($C224,'תוצרים לפרויקטים'!$G:$G,0)))</f>
        <v/>
      </c>
      <c r="J224" s="88" t="str">
        <f>IF($A224="","",IF(INDEX('תוצרים לפרויקטים'!$R$8:$R$1007,MATCH($C224,'תוצרים לפרויקטים'!$G$8:$G$1007,0))="","ללא סטטוס",INDEX('תוצרים לפרויקטים'!$R$8:$R$1007,MATCH($C224,'תוצרים לפרויקטים'!$G$8:$G$1007,0))))</f>
        <v/>
      </c>
      <c r="K224" s="141" t="str">
        <f>IF($A224="","",IF(INDEX('תוצרים לפרויקטים'!$P$8:$P$1007,MATCH($C224,'תוצרים לפרויקטים'!$G$8:$G$1007,0))="","",INDEX('תוצרים לפרויקטים'!$P$8:$P$1007,MATCH($C224,'תוצרים לפרויקטים'!$G$8:$G$1007,0))))</f>
        <v/>
      </c>
      <c r="L224" s="141" t="str">
        <f>IF($A224="","",IF(INDEX('תוצרים לפרויקטים'!$Q$8:$Q$1007,MATCH($C224,'תוצרים לפרויקטים'!$G$8:$G$1007,0))="","",INDEX('תוצרים לפרויקטים'!$Q$8:$Q$1007,MATCH($C224,'תוצרים לפרויקטים'!$G$8:$G$1007,0))))</f>
        <v/>
      </c>
    </row>
    <row r="225" spans="1:12">
      <c r="A225" s="87" t="str">
        <f>IF($A224="#",1,IF(MAX(שיוך_משאב)&lt;ROWS(A$2:$A225),"",ROWS(A$2:$A225)))</f>
        <v/>
      </c>
      <c r="B225" s="88" t="str">
        <f t="array" ref="B225">IF($A225="","",INDEX('תוצרים לפרויקטים'!$AJ$7:$AN$7,,MIN(IF(שיוך_משאב=$A225,COLUMN($A:$E)))))</f>
        <v/>
      </c>
      <c r="C225" s="88" t="str">
        <f t="array" ref="C225">IF($A225="","",INDEX('תוצרים לפרויקטים'!$G$8:$G$1007,MIN(IF(שיוך_משאב=A225,שורות))))</f>
        <v/>
      </c>
      <c r="D225" s="88" t="str">
        <f>IF($A225="","",INDEX('תוצרים לפרויקטים'!$T$8:$AC$1007,MATCH($C225,'תוצרים לפרויקטים'!$G$8:$G$1007,0),MATCH($B225,'תוצרים לפרויקטים'!$T$7:$AC$7,0)))</f>
        <v/>
      </c>
      <c r="E225" s="88" t="str">
        <f>IF($A225="","",INDEX('תוצרים לפרויקטים'!$T$8:$AC$1007,MATCH($C225,'תוצרים לפרויקטים'!$G$8:$G$1007,0),MATCH($B225,'תוצרים לפרויקטים'!$T$7:$AC$7,0)+1))</f>
        <v/>
      </c>
      <c r="F225" s="88" t="str">
        <f>IF($D225="","",IFERROR(IF(INDEX('ניהול משאבים'!$D$8:$D$300,MATCH($D225,'ניהול משאבים'!$C$8:$C$300,0))="","",INDEX('ניהול משאבים'!$D$8:$D$300,MATCH($D225,'ניהול משאבים'!$C$8:$C$300,0))),""))</f>
        <v/>
      </c>
      <c r="G225" s="88" t="str">
        <f>IF($D225="","",IFERROR(IF(INDEX('ניהול משאבים'!$E$8:$E$300,MATCH($D225,'ניהול משאבים'!$C$8:$C$300,0))="","",INDEX('ניהול משאבים'!$E$8:$E$300,MATCH($D225,'ניהול משאבים'!$C$8:$C$300,0))),""))</f>
        <v/>
      </c>
      <c r="H225" s="88" t="str">
        <f>IF($C225="","",INDEX('תוצרים לפרויקטים'!$H:$H,MATCH($C225,'תוצרים לפרויקטים'!$G:$G,0)))</f>
        <v/>
      </c>
      <c r="I225" s="88" t="str">
        <f>IF($C225="","",INDEX('תוצרים לפרויקטים'!$E:$E,MATCH($C225,'תוצרים לפרויקטים'!$G:$G,0)))</f>
        <v/>
      </c>
      <c r="J225" s="88" t="str">
        <f>IF($A225="","",IF(INDEX('תוצרים לפרויקטים'!$R$8:$R$1007,MATCH($C225,'תוצרים לפרויקטים'!$G$8:$G$1007,0))="","ללא סטטוס",INDEX('תוצרים לפרויקטים'!$R$8:$R$1007,MATCH($C225,'תוצרים לפרויקטים'!$G$8:$G$1007,0))))</f>
        <v/>
      </c>
      <c r="K225" s="141" t="str">
        <f>IF($A225="","",IF(INDEX('תוצרים לפרויקטים'!$P$8:$P$1007,MATCH($C225,'תוצרים לפרויקטים'!$G$8:$G$1007,0))="","",INDEX('תוצרים לפרויקטים'!$P$8:$P$1007,MATCH($C225,'תוצרים לפרויקטים'!$G$8:$G$1007,0))))</f>
        <v/>
      </c>
      <c r="L225" s="141" t="str">
        <f>IF($A225="","",IF(INDEX('תוצרים לפרויקטים'!$Q$8:$Q$1007,MATCH($C225,'תוצרים לפרויקטים'!$G$8:$G$1007,0))="","",INDEX('תוצרים לפרויקטים'!$Q$8:$Q$1007,MATCH($C225,'תוצרים לפרויקטים'!$G$8:$G$1007,0))))</f>
        <v/>
      </c>
    </row>
    <row r="226" spans="1:12">
      <c r="A226" s="87" t="str">
        <f>IF($A225="#",1,IF(MAX(שיוך_משאב)&lt;ROWS(A$2:$A226),"",ROWS(A$2:$A226)))</f>
        <v/>
      </c>
      <c r="B226" s="88" t="str">
        <f t="array" ref="B226">IF($A226="","",INDEX('תוצרים לפרויקטים'!$AJ$7:$AN$7,,MIN(IF(שיוך_משאב=$A226,COLUMN($A:$E)))))</f>
        <v/>
      </c>
      <c r="C226" s="88" t="str">
        <f t="array" ref="C226">IF($A226="","",INDEX('תוצרים לפרויקטים'!$G$8:$G$1007,MIN(IF(שיוך_משאב=A226,שורות))))</f>
        <v/>
      </c>
      <c r="D226" s="88" t="str">
        <f>IF($A226="","",INDEX('תוצרים לפרויקטים'!$T$8:$AC$1007,MATCH($C226,'תוצרים לפרויקטים'!$G$8:$G$1007,0),MATCH($B226,'תוצרים לפרויקטים'!$T$7:$AC$7,0)))</f>
        <v/>
      </c>
      <c r="E226" s="88" t="str">
        <f>IF($A226="","",INDEX('תוצרים לפרויקטים'!$T$8:$AC$1007,MATCH($C226,'תוצרים לפרויקטים'!$G$8:$G$1007,0),MATCH($B226,'תוצרים לפרויקטים'!$T$7:$AC$7,0)+1))</f>
        <v/>
      </c>
      <c r="F226" s="88" t="str">
        <f>IF($D226="","",IFERROR(IF(INDEX('ניהול משאבים'!$D$8:$D$300,MATCH($D226,'ניהול משאבים'!$C$8:$C$300,0))="","",INDEX('ניהול משאבים'!$D$8:$D$300,MATCH($D226,'ניהול משאבים'!$C$8:$C$300,0))),""))</f>
        <v/>
      </c>
      <c r="G226" s="88" t="str">
        <f>IF($D226="","",IFERROR(IF(INDEX('ניהול משאבים'!$E$8:$E$300,MATCH($D226,'ניהול משאבים'!$C$8:$C$300,0))="","",INDEX('ניהול משאבים'!$E$8:$E$300,MATCH($D226,'ניהול משאבים'!$C$8:$C$300,0))),""))</f>
        <v/>
      </c>
      <c r="H226" s="88" t="str">
        <f>IF($C226="","",INDEX('תוצרים לפרויקטים'!$H:$H,MATCH($C226,'תוצרים לפרויקטים'!$G:$G,0)))</f>
        <v/>
      </c>
      <c r="I226" s="88" t="str">
        <f>IF($C226="","",INDEX('תוצרים לפרויקטים'!$E:$E,MATCH($C226,'תוצרים לפרויקטים'!$G:$G,0)))</f>
        <v/>
      </c>
      <c r="J226" s="88" t="str">
        <f>IF($A226="","",IF(INDEX('תוצרים לפרויקטים'!$R$8:$R$1007,MATCH($C226,'תוצרים לפרויקטים'!$G$8:$G$1007,0))="","ללא סטטוס",INDEX('תוצרים לפרויקטים'!$R$8:$R$1007,MATCH($C226,'תוצרים לפרויקטים'!$G$8:$G$1007,0))))</f>
        <v/>
      </c>
      <c r="K226" s="141" t="str">
        <f>IF($A226="","",IF(INDEX('תוצרים לפרויקטים'!$P$8:$P$1007,MATCH($C226,'תוצרים לפרויקטים'!$G$8:$G$1007,0))="","",INDEX('תוצרים לפרויקטים'!$P$8:$P$1007,MATCH($C226,'תוצרים לפרויקטים'!$G$8:$G$1007,0))))</f>
        <v/>
      </c>
      <c r="L226" s="141" t="str">
        <f>IF($A226="","",IF(INDEX('תוצרים לפרויקטים'!$Q$8:$Q$1007,MATCH($C226,'תוצרים לפרויקטים'!$G$8:$G$1007,0))="","",INDEX('תוצרים לפרויקטים'!$Q$8:$Q$1007,MATCH($C226,'תוצרים לפרויקטים'!$G$8:$G$1007,0))))</f>
        <v/>
      </c>
    </row>
    <row r="227" spans="1:12">
      <c r="A227" s="87" t="str">
        <f>IF($A226="#",1,IF(MAX(שיוך_משאב)&lt;ROWS(A$2:$A227),"",ROWS(A$2:$A227)))</f>
        <v/>
      </c>
      <c r="B227" s="88" t="str">
        <f t="array" ref="B227">IF($A227="","",INDEX('תוצרים לפרויקטים'!$AJ$7:$AN$7,,MIN(IF(שיוך_משאב=$A227,COLUMN($A:$E)))))</f>
        <v/>
      </c>
      <c r="C227" s="88" t="str">
        <f t="array" ref="C227">IF($A227="","",INDEX('תוצרים לפרויקטים'!$G$8:$G$1007,MIN(IF(שיוך_משאב=A227,שורות))))</f>
        <v/>
      </c>
      <c r="D227" s="88" t="str">
        <f>IF($A227="","",INDEX('תוצרים לפרויקטים'!$T$8:$AC$1007,MATCH($C227,'תוצרים לפרויקטים'!$G$8:$G$1007,0),MATCH($B227,'תוצרים לפרויקטים'!$T$7:$AC$7,0)))</f>
        <v/>
      </c>
      <c r="E227" s="88" t="str">
        <f>IF($A227="","",INDEX('תוצרים לפרויקטים'!$T$8:$AC$1007,MATCH($C227,'תוצרים לפרויקטים'!$G$8:$G$1007,0),MATCH($B227,'תוצרים לפרויקטים'!$T$7:$AC$7,0)+1))</f>
        <v/>
      </c>
      <c r="F227" s="88" t="str">
        <f>IF($D227="","",IFERROR(IF(INDEX('ניהול משאבים'!$D$8:$D$300,MATCH($D227,'ניהול משאבים'!$C$8:$C$300,0))="","",INDEX('ניהול משאבים'!$D$8:$D$300,MATCH($D227,'ניהול משאבים'!$C$8:$C$300,0))),""))</f>
        <v/>
      </c>
      <c r="G227" s="88" t="str">
        <f>IF($D227="","",IFERROR(IF(INDEX('ניהול משאבים'!$E$8:$E$300,MATCH($D227,'ניהול משאבים'!$C$8:$C$300,0))="","",INDEX('ניהול משאבים'!$E$8:$E$300,MATCH($D227,'ניהול משאבים'!$C$8:$C$300,0))),""))</f>
        <v/>
      </c>
      <c r="H227" s="88" t="str">
        <f>IF($C227="","",INDEX('תוצרים לפרויקטים'!$H:$H,MATCH($C227,'תוצרים לפרויקטים'!$G:$G,0)))</f>
        <v/>
      </c>
      <c r="I227" s="88" t="str">
        <f>IF($C227="","",INDEX('תוצרים לפרויקטים'!$E:$E,MATCH($C227,'תוצרים לפרויקטים'!$G:$G,0)))</f>
        <v/>
      </c>
      <c r="J227" s="88" t="str">
        <f>IF($A227="","",IF(INDEX('תוצרים לפרויקטים'!$R$8:$R$1007,MATCH($C227,'תוצרים לפרויקטים'!$G$8:$G$1007,0))="","ללא סטטוס",INDEX('תוצרים לפרויקטים'!$R$8:$R$1007,MATCH($C227,'תוצרים לפרויקטים'!$G$8:$G$1007,0))))</f>
        <v/>
      </c>
      <c r="K227" s="141" t="str">
        <f>IF($A227="","",IF(INDEX('תוצרים לפרויקטים'!$P$8:$P$1007,MATCH($C227,'תוצרים לפרויקטים'!$G$8:$G$1007,0))="","",INDEX('תוצרים לפרויקטים'!$P$8:$P$1007,MATCH($C227,'תוצרים לפרויקטים'!$G$8:$G$1007,0))))</f>
        <v/>
      </c>
      <c r="L227" s="141" t="str">
        <f>IF($A227="","",IF(INDEX('תוצרים לפרויקטים'!$Q$8:$Q$1007,MATCH($C227,'תוצרים לפרויקטים'!$G$8:$G$1007,0))="","",INDEX('תוצרים לפרויקטים'!$Q$8:$Q$1007,MATCH($C227,'תוצרים לפרויקטים'!$G$8:$G$1007,0))))</f>
        <v/>
      </c>
    </row>
    <row r="228" spans="1:12">
      <c r="A228" s="87" t="str">
        <f>IF($A227="#",1,IF(MAX(שיוך_משאב)&lt;ROWS(A$2:$A228),"",ROWS(A$2:$A228)))</f>
        <v/>
      </c>
      <c r="B228" s="88" t="str">
        <f t="array" ref="B228">IF($A228="","",INDEX('תוצרים לפרויקטים'!$AJ$7:$AN$7,,MIN(IF(שיוך_משאב=$A228,COLUMN($A:$E)))))</f>
        <v/>
      </c>
      <c r="C228" s="88" t="str">
        <f t="array" ref="C228">IF($A228="","",INDEX('תוצרים לפרויקטים'!$G$8:$G$1007,MIN(IF(שיוך_משאב=A228,שורות))))</f>
        <v/>
      </c>
      <c r="D228" s="88" t="str">
        <f>IF($A228="","",INDEX('תוצרים לפרויקטים'!$T$8:$AC$1007,MATCH($C228,'תוצרים לפרויקטים'!$G$8:$G$1007,0),MATCH($B228,'תוצרים לפרויקטים'!$T$7:$AC$7,0)))</f>
        <v/>
      </c>
      <c r="E228" s="88" t="str">
        <f>IF($A228="","",INDEX('תוצרים לפרויקטים'!$T$8:$AC$1007,MATCH($C228,'תוצרים לפרויקטים'!$G$8:$G$1007,0),MATCH($B228,'תוצרים לפרויקטים'!$T$7:$AC$7,0)+1))</f>
        <v/>
      </c>
      <c r="F228" s="88" t="str">
        <f>IF($D228="","",IFERROR(IF(INDEX('ניהול משאבים'!$D$8:$D$300,MATCH($D228,'ניהול משאבים'!$C$8:$C$300,0))="","",INDEX('ניהול משאבים'!$D$8:$D$300,MATCH($D228,'ניהול משאבים'!$C$8:$C$300,0))),""))</f>
        <v/>
      </c>
      <c r="G228" s="88" t="str">
        <f>IF($D228="","",IFERROR(IF(INDEX('ניהול משאבים'!$E$8:$E$300,MATCH($D228,'ניהול משאבים'!$C$8:$C$300,0))="","",INDEX('ניהול משאבים'!$E$8:$E$300,MATCH($D228,'ניהול משאבים'!$C$8:$C$300,0))),""))</f>
        <v/>
      </c>
      <c r="H228" s="88" t="str">
        <f>IF($C228="","",INDEX('תוצרים לפרויקטים'!$H:$H,MATCH($C228,'תוצרים לפרויקטים'!$G:$G,0)))</f>
        <v/>
      </c>
      <c r="I228" s="88" t="str">
        <f>IF($C228="","",INDEX('תוצרים לפרויקטים'!$E:$E,MATCH($C228,'תוצרים לפרויקטים'!$G:$G,0)))</f>
        <v/>
      </c>
      <c r="J228" s="88" t="str">
        <f>IF($A228="","",IF(INDEX('תוצרים לפרויקטים'!$R$8:$R$1007,MATCH($C228,'תוצרים לפרויקטים'!$G$8:$G$1007,0))="","ללא סטטוס",INDEX('תוצרים לפרויקטים'!$R$8:$R$1007,MATCH($C228,'תוצרים לפרויקטים'!$G$8:$G$1007,0))))</f>
        <v/>
      </c>
      <c r="K228" s="141" t="str">
        <f>IF($A228="","",IF(INDEX('תוצרים לפרויקטים'!$P$8:$P$1007,MATCH($C228,'תוצרים לפרויקטים'!$G$8:$G$1007,0))="","",INDEX('תוצרים לפרויקטים'!$P$8:$P$1007,MATCH($C228,'תוצרים לפרויקטים'!$G$8:$G$1007,0))))</f>
        <v/>
      </c>
      <c r="L228" s="141" t="str">
        <f>IF($A228="","",IF(INDEX('תוצרים לפרויקטים'!$Q$8:$Q$1007,MATCH($C228,'תוצרים לפרויקטים'!$G$8:$G$1007,0))="","",INDEX('תוצרים לפרויקטים'!$Q$8:$Q$1007,MATCH($C228,'תוצרים לפרויקטים'!$G$8:$G$1007,0))))</f>
        <v/>
      </c>
    </row>
    <row r="229" spans="1:12">
      <c r="A229" s="87" t="str">
        <f>IF($A228="#",1,IF(MAX(שיוך_משאב)&lt;ROWS(A$2:$A229),"",ROWS(A$2:$A229)))</f>
        <v/>
      </c>
      <c r="B229" s="88" t="str">
        <f t="array" ref="B229">IF($A229="","",INDEX('תוצרים לפרויקטים'!$AJ$7:$AN$7,,MIN(IF(שיוך_משאב=$A229,COLUMN($A:$E)))))</f>
        <v/>
      </c>
      <c r="C229" s="88" t="str">
        <f t="array" ref="C229">IF($A229="","",INDEX('תוצרים לפרויקטים'!$G$8:$G$1007,MIN(IF(שיוך_משאב=A229,שורות))))</f>
        <v/>
      </c>
      <c r="D229" s="88" t="str">
        <f>IF($A229="","",INDEX('תוצרים לפרויקטים'!$T$8:$AC$1007,MATCH($C229,'תוצרים לפרויקטים'!$G$8:$G$1007,0),MATCH($B229,'תוצרים לפרויקטים'!$T$7:$AC$7,0)))</f>
        <v/>
      </c>
      <c r="E229" s="88" t="str">
        <f>IF($A229="","",INDEX('תוצרים לפרויקטים'!$T$8:$AC$1007,MATCH($C229,'תוצרים לפרויקטים'!$G$8:$G$1007,0),MATCH($B229,'תוצרים לפרויקטים'!$T$7:$AC$7,0)+1))</f>
        <v/>
      </c>
      <c r="F229" s="88" t="str">
        <f>IF($D229="","",IFERROR(IF(INDEX('ניהול משאבים'!$D$8:$D$300,MATCH($D229,'ניהול משאבים'!$C$8:$C$300,0))="","",INDEX('ניהול משאבים'!$D$8:$D$300,MATCH($D229,'ניהול משאבים'!$C$8:$C$300,0))),""))</f>
        <v/>
      </c>
      <c r="G229" s="88" t="str">
        <f>IF($D229="","",IFERROR(IF(INDEX('ניהול משאבים'!$E$8:$E$300,MATCH($D229,'ניהול משאבים'!$C$8:$C$300,0))="","",INDEX('ניהול משאבים'!$E$8:$E$300,MATCH($D229,'ניהול משאבים'!$C$8:$C$300,0))),""))</f>
        <v/>
      </c>
      <c r="H229" s="88" t="str">
        <f>IF($C229="","",INDEX('תוצרים לפרויקטים'!$H:$H,MATCH($C229,'תוצרים לפרויקטים'!$G:$G,0)))</f>
        <v/>
      </c>
      <c r="I229" s="88" t="str">
        <f>IF($C229="","",INDEX('תוצרים לפרויקטים'!$E:$E,MATCH($C229,'תוצרים לפרויקטים'!$G:$G,0)))</f>
        <v/>
      </c>
      <c r="J229" s="88" t="str">
        <f>IF($A229="","",IF(INDEX('תוצרים לפרויקטים'!$R$8:$R$1007,MATCH($C229,'תוצרים לפרויקטים'!$G$8:$G$1007,0))="","ללא סטטוס",INDEX('תוצרים לפרויקטים'!$R$8:$R$1007,MATCH($C229,'תוצרים לפרויקטים'!$G$8:$G$1007,0))))</f>
        <v/>
      </c>
      <c r="K229" s="141" t="str">
        <f>IF($A229="","",IF(INDEX('תוצרים לפרויקטים'!$P$8:$P$1007,MATCH($C229,'תוצרים לפרויקטים'!$G$8:$G$1007,0))="","",INDEX('תוצרים לפרויקטים'!$P$8:$P$1007,MATCH($C229,'תוצרים לפרויקטים'!$G$8:$G$1007,0))))</f>
        <v/>
      </c>
      <c r="L229" s="141" t="str">
        <f>IF($A229="","",IF(INDEX('תוצרים לפרויקטים'!$Q$8:$Q$1007,MATCH($C229,'תוצרים לפרויקטים'!$G$8:$G$1007,0))="","",INDEX('תוצרים לפרויקטים'!$Q$8:$Q$1007,MATCH($C229,'תוצרים לפרויקטים'!$G$8:$G$1007,0))))</f>
        <v/>
      </c>
    </row>
    <row r="230" spans="1:12">
      <c r="A230" s="87" t="str">
        <f>IF($A229="#",1,IF(MAX(שיוך_משאב)&lt;ROWS(A$2:$A230),"",ROWS(A$2:$A230)))</f>
        <v/>
      </c>
      <c r="B230" s="88" t="str">
        <f t="array" ref="B230">IF($A230="","",INDEX('תוצרים לפרויקטים'!$AJ$7:$AN$7,,MIN(IF(שיוך_משאב=$A230,COLUMN($A:$E)))))</f>
        <v/>
      </c>
      <c r="C230" s="88" t="str">
        <f t="array" ref="C230">IF($A230="","",INDEX('תוצרים לפרויקטים'!$G$8:$G$1007,MIN(IF(שיוך_משאב=A230,שורות))))</f>
        <v/>
      </c>
      <c r="D230" s="88" t="str">
        <f>IF($A230="","",INDEX('תוצרים לפרויקטים'!$T$8:$AC$1007,MATCH($C230,'תוצרים לפרויקטים'!$G$8:$G$1007,0),MATCH($B230,'תוצרים לפרויקטים'!$T$7:$AC$7,0)))</f>
        <v/>
      </c>
      <c r="E230" s="88" t="str">
        <f>IF($A230="","",INDEX('תוצרים לפרויקטים'!$T$8:$AC$1007,MATCH($C230,'תוצרים לפרויקטים'!$G$8:$G$1007,0),MATCH($B230,'תוצרים לפרויקטים'!$T$7:$AC$7,0)+1))</f>
        <v/>
      </c>
      <c r="F230" s="88" t="str">
        <f>IF($D230="","",IFERROR(IF(INDEX('ניהול משאבים'!$D$8:$D$300,MATCH($D230,'ניהול משאבים'!$C$8:$C$300,0))="","",INDEX('ניהול משאבים'!$D$8:$D$300,MATCH($D230,'ניהול משאבים'!$C$8:$C$300,0))),""))</f>
        <v/>
      </c>
      <c r="G230" s="88" t="str">
        <f>IF($D230="","",IFERROR(IF(INDEX('ניהול משאבים'!$E$8:$E$300,MATCH($D230,'ניהול משאבים'!$C$8:$C$300,0))="","",INDEX('ניהול משאבים'!$E$8:$E$300,MATCH($D230,'ניהול משאבים'!$C$8:$C$300,0))),""))</f>
        <v/>
      </c>
      <c r="H230" s="88" t="str">
        <f>IF($C230="","",INDEX('תוצרים לפרויקטים'!$H:$H,MATCH($C230,'תוצרים לפרויקטים'!$G:$G,0)))</f>
        <v/>
      </c>
      <c r="I230" s="88" t="str">
        <f>IF($C230="","",INDEX('תוצרים לפרויקטים'!$E:$E,MATCH($C230,'תוצרים לפרויקטים'!$G:$G,0)))</f>
        <v/>
      </c>
      <c r="J230" s="88" t="str">
        <f>IF($A230="","",IF(INDEX('תוצרים לפרויקטים'!$R$8:$R$1007,MATCH($C230,'תוצרים לפרויקטים'!$G$8:$G$1007,0))="","ללא סטטוס",INDEX('תוצרים לפרויקטים'!$R$8:$R$1007,MATCH($C230,'תוצרים לפרויקטים'!$G$8:$G$1007,0))))</f>
        <v/>
      </c>
      <c r="K230" s="141" t="str">
        <f>IF($A230="","",IF(INDEX('תוצרים לפרויקטים'!$P$8:$P$1007,MATCH($C230,'תוצרים לפרויקטים'!$G$8:$G$1007,0))="","",INDEX('תוצרים לפרויקטים'!$P$8:$P$1007,MATCH($C230,'תוצרים לפרויקטים'!$G$8:$G$1007,0))))</f>
        <v/>
      </c>
      <c r="L230" s="141" t="str">
        <f>IF($A230="","",IF(INDEX('תוצרים לפרויקטים'!$Q$8:$Q$1007,MATCH($C230,'תוצרים לפרויקטים'!$G$8:$G$1007,0))="","",INDEX('תוצרים לפרויקטים'!$Q$8:$Q$1007,MATCH($C230,'תוצרים לפרויקטים'!$G$8:$G$1007,0))))</f>
        <v/>
      </c>
    </row>
    <row r="231" spans="1:12">
      <c r="A231" s="87" t="str">
        <f>IF($A230="#",1,IF(MAX(שיוך_משאב)&lt;ROWS(A$2:$A231),"",ROWS(A$2:$A231)))</f>
        <v/>
      </c>
      <c r="B231" s="88" t="str">
        <f t="array" ref="B231">IF($A231="","",INDEX('תוצרים לפרויקטים'!$AJ$7:$AN$7,,MIN(IF(שיוך_משאב=$A231,COLUMN($A:$E)))))</f>
        <v/>
      </c>
      <c r="C231" s="88" t="str">
        <f t="array" ref="C231">IF($A231="","",INDEX('תוצרים לפרויקטים'!$G$8:$G$1007,MIN(IF(שיוך_משאב=A231,שורות))))</f>
        <v/>
      </c>
      <c r="D231" s="88" t="str">
        <f>IF($A231="","",INDEX('תוצרים לפרויקטים'!$T$8:$AC$1007,MATCH($C231,'תוצרים לפרויקטים'!$G$8:$G$1007,0),MATCH($B231,'תוצרים לפרויקטים'!$T$7:$AC$7,0)))</f>
        <v/>
      </c>
      <c r="E231" s="88" t="str">
        <f>IF($A231="","",INDEX('תוצרים לפרויקטים'!$T$8:$AC$1007,MATCH($C231,'תוצרים לפרויקטים'!$G$8:$G$1007,0),MATCH($B231,'תוצרים לפרויקטים'!$T$7:$AC$7,0)+1))</f>
        <v/>
      </c>
      <c r="F231" s="88" t="str">
        <f>IF($D231="","",IFERROR(IF(INDEX('ניהול משאבים'!$D$8:$D$300,MATCH($D231,'ניהול משאבים'!$C$8:$C$300,0))="","",INDEX('ניהול משאבים'!$D$8:$D$300,MATCH($D231,'ניהול משאבים'!$C$8:$C$300,0))),""))</f>
        <v/>
      </c>
      <c r="G231" s="88" t="str">
        <f>IF($D231="","",IFERROR(IF(INDEX('ניהול משאבים'!$E$8:$E$300,MATCH($D231,'ניהול משאבים'!$C$8:$C$300,0))="","",INDEX('ניהול משאבים'!$E$8:$E$300,MATCH($D231,'ניהול משאבים'!$C$8:$C$300,0))),""))</f>
        <v/>
      </c>
      <c r="H231" s="88" t="str">
        <f>IF($C231="","",INDEX('תוצרים לפרויקטים'!$H:$H,MATCH($C231,'תוצרים לפרויקטים'!$G:$G,0)))</f>
        <v/>
      </c>
      <c r="I231" s="88" t="str">
        <f>IF($C231="","",INDEX('תוצרים לפרויקטים'!$E:$E,MATCH($C231,'תוצרים לפרויקטים'!$G:$G,0)))</f>
        <v/>
      </c>
      <c r="J231" s="88" t="str">
        <f>IF($A231="","",IF(INDEX('תוצרים לפרויקטים'!$R$8:$R$1007,MATCH($C231,'תוצרים לפרויקטים'!$G$8:$G$1007,0))="","ללא סטטוס",INDEX('תוצרים לפרויקטים'!$R$8:$R$1007,MATCH($C231,'תוצרים לפרויקטים'!$G$8:$G$1007,0))))</f>
        <v/>
      </c>
      <c r="K231" s="141" t="str">
        <f>IF($A231="","",IF(INDEX('תוצרים לפרויקטים'!$P$8:$P$1007,MATCH($C231,'תוצרים לפרויקטים'!$G$8:$G$1007,0))="","",INDEX('תוצרים לפרויקטים'!$P$8:$P$1007,MATCH($C231,'תוצרים לפרויקטים'!$G$8:$G$1007,0))))</f>
        <v/>
      </c>
      <c r="L231" s="141" t="str">
        <f>IF($A231="","",IF(INDEX('תוצרים לפרויקטים'!$Q$8:$Q$1007,MATCH($C231,'תוצרים לפרויקטים'!$G$8:$G$1007,0))="","",INDEX('תוצרים לפרויקטים'!$Q$8:$Q$1007,MATCH($C231,'תוצרים לפרויקטים'!$G$8:$G$1007,0))))</f>
        <v/>
      </c>
    </row>
    <row r="232" spans="1:12">
      <c r="A232" s="87" t="str">
        <f>IF($A231="#",1,IF(MAX(שיוך_משאב)&lt;ROWS(A$2:$A232),"",ROWS(A$2:$A232)))</f>
        <v/>
      </c>
      <c r="B232" s="88" t="str">
        <f t="array" ref="B232">IF($A232="","",INDEX('תוצרים לפרויקטים'!$AJ$7:$AN$7,,MIN(IF(שיוך_משאב=$A232,COLUMN($A:$E)))))</f>
        <v/>
      </c>
      <c r="C232" s="88" t="str">
        <f t="array" ref="C232">IF($A232="","",INDEX('תוצרים לפרויקטים'!$G$8:$G$1007,MIN(IF(שיוך_משאב=A232,שורות))))</f>
        <v/>
      </c>
      <c r="D232" s="88" t="str">
        <f>IF($A232="","",INDEX('תוצרים לפרויקטים'!$T$8:$AC$1007,MATCH($C232,'תוצרים לפרויקטים'!$G$8:$G$1007,0),MATCH($B232,'תוצרים לפרויקטים'!$T$7:$AC$7,0)))</f>
        <v/>
      </c>
      <c r="E232" s="88" t="str">
        <f>IF($A232="","",INDEX('תוצרים לפרויקטים'!$T$8:$AC$1007,MATCH($C232,'תוצרים לפרויקטים'!$G$8:$G$1007,0),MATCH($B232,'תוצרים לפרויקטים'!$T$7:$AC$7,0)+1))</f>
        <v/>
      </c>
      <c r="F232" s="88" t="str">
        <f>IF($D232="","",IFERROR(IF(INDEX('ניהול משאבים'!$D$8:$D$300,MATCH($D232,'ניהול משאבים'!$C$8:$C$300,0))="","",INDEX('ניהול משאבים'!$D$8:$D$300,MATCH($D232,'ניהול משאבים'!$C$8:$C$300,0))),""))</f>
        <v/>
      </c>
      <c r="G232" s="88" t="str">
        <f>IF($D232="","",IFERROR(IF(INDEX('ניהול משאבים'!$E$8:$E$300,MATCH($D232,'ניהול משאבים'!$C$8:$C$300,0))="","",INDEX('ניהול משאבים'!$E$8:$E$300,MATCH($D232,'ניהול משאבים'!$C$8:$C$300,0))),""))</f>
        <v/>
      </c>
      <c r="H232" s="88" t="str">
        <f>IF($C232="","",INDEX('תוצרים לפרויקטים'!$H:$H,MATCH($C232,'תוצרים לפרויקטים'!$G:$G,0)))</f>
        <v/>
      </c>
      <c r="I232" s="88" t="str">
        <f>IF($C232="","",INDEX('תוצרים לפרויקטים'!$E:$E,MATCH($C232,'תוצרים לפרויקטים'!$G:$G,0)))</f>
        <v/>
      </c>
      <c r="J232" s="88" t="str">
        <f>IF($A232="","",IF(INDEX('תוצרים לפרויקטים'!$R$8:$R$1007,MATCH($C232,'תוצרים לפרויקטים'!$G$8:$G$1007,0))="","ללא סטטוס",INDEX('תוצרים לפרויקטים'!$R$8:$R$1007,MATCH($C232,'תוצרים לפרויקטים'!$G$8:$G$1007,0))))</f>
        <v/>
      </c>
      <c r="K232" s="141" t="str">
        <f>IF($A232="","",IF(INDEX('תוצרים לפרויקטים'!$P$8:$P$1007,MATCH($C232,'תוצרים לפרויקטים'!$G$8:$G$1007,0))="","",INDEX('תוצרים לפרויקטים'!$P$8:$P$1007,MATCH($C232,'תוצרים לפרויקטים'!$G$8:$G$1007,0))))</f>
        <v/>
      </c>
      <c r="L232" s="141" t="str">
        <f>IF($A232="","",IF(INDEX('תוצרים לפרויקטים'!$Q$8:$Q$1007,MATCH($C232,'תוצרים לפרויקטים'!$G$8:$G$1007,0))="","",INDEX('תוצרים לפרויקטים'!$Q$8:$Q$1007,MATCH($C232,'תוצרים לפרויקטים'!$G$8:$G$1007,0))))</f>
        <v/>
      </c>
    </row>
    <row r="233" spans="1:12">
      <c r="A233" s="87" t="str">
        <f>IF($A232="#",1,IF(MAX(שיוך_משאב)&lt;ROWS(A$2:$A233),"",ROWS(A$2:$A233)))</f>
        <v/>
      </c>
      <c r="B233" s="88" t="str">
        <f t="array" ref="B233">IF($A233="","",INDEX('תוצרים לפרויקטים'!$AJ$7:$AN$7,,MIN(IF(שיוך_משאב=$A233,COLUMN($A:$E)))))</f>
        <v/>
      </c>
      <c r="C233" s="88" t="str">
        <f t="array" ref="C233">IF($A233="","",INDEX('תוצרים לפרויקטים'!$G$8:$G$1007,MIN(IF(שיוך_משאב=A233,שורות))))</f>
        <v/>
      </c>
      <c r="D233" s="88" t="str">
        <f>IF($A233="","",INDEX('תוצרים לפרויקטים'!$T$8:$AC$1007,MATCH($C233,'תוצרים לפרויקטים'!$G$8:$G$1007,0),MATCH($B233,'תוצרים לפרויקטים'!$T$7:$AC$7,0)))</f>
        <v/>
      </c>
      <c r="E233" s="88" t="str">
        <f>IF($A233="","",INDEX('תוצרים לפרויקטים'!$T$8:$AC$1007,MATCH($C233,'תוצרים לפרויקטים'!$G$8:$G$1007,0),MATCH($B233,'תוצרים לפרויקטים'!$T$7:$AC$7,0)+1))</f>
        <v/>
      </c>
      <c r="F233" s="88" t="str">
        <f>IF($D233="","",IFERROR(IF(INDEX('ניהול משאבים'!$D$8:$D$300,MATCH($D233,'ניהול משאבים'!$C$8:$C$300,0))="","",INDEX('ניהול משאבים'!$D$8:$D$300,MATCH($D233,'ניהול משאבים'!$C$8:$C$300,0))),""))</f>
        <v/>
      </c>
      <c r="G233" s="88" t="str">
        <f>IF($D233="","",IFERROR(IF(INDEX('ניהול משאבים'!$E$8:$E$300,MATCH($D233,'ניהול משאבים'!$C$8:$C$300,0))="","",INDEX('ניהול משאבים'!$E$8:$E$300,MATCH($D233,'ניהול משאבים'!$C$8:$C$300,0))),""))</f>
        <v/>
      </c>
      <c r="H233" s="88" t="str">
        <f>IF($C233="","",INDEX('תוצרים לפרויקטים'!$H:$H,MATCH($C233,'תוצרים לפרויקטים'!$G:$G,0)))</f>
        <v/>
      </c>
      <c r="I233" s="88" t="str">
        <f>IF($C233="","",INDEX('תוצרים לפרויקטים'!$E:$E,MATCH($C233,'תוצרים לפרויקטים'!$G:$G,0)))</f>
        <v/>
      </c>
      <c r="J233" s="88" t="str">
        <f>IF($A233="","",IF(INDEX('תוצרים לפרויקטים'!$R$8:$R$1007,MATCH($C233,'תוצרים לפרויקטים'!$G$8:$G$1007,0))="","ללא סטטוס",INDEX('תוצרים לפרויקטים'!$R$8:$R$1007,MATCH($C233,'תוצרים לפרויקטים'!$G$8:$G$1007,0))))</f>
        <v/>
      </c>
      <c r="K233" s="141" t="str">
        <f>IF($A233="","",IF(INDEX('תוצרים לפרויקטים'!$P$8:$P$1007,MATCH($C233,'תוצרים לפרויקטים'!$G$8:$G$1007,0))="","",INDEX('תוצרים לפרויקטים'!$P$8:$P$1007,MATCH($C233,'תוצרים לפרויקטים'!$G$8:$G$1007,0))))</f>
        <v/>
      </c>
      <c r="L233" s="141" t="str">
        <f>IF($A233="","",IF(INDEX('תוצרים לפרויקטים'!$Q$8:$Q$1007,MATCH($C233,'תוצרים לפרויקטים'!$G$8:$G$1007,0))="","",INDEX('תוצרים לפרויקטים'!$Q$8:$Q$1007,MATCH($C233,'תוצרים לפרויקטים'!$G$8:$G$1007,0))))</f>
        <v/>
      </c>
    </row>
    <row r="234" spans="1:12">
      <c r="A234" s="87" t="str">
        <f>IF($A233="#",1,IF(MAX(שיוך_משאב)&lt;ROWS(A$2:$A234),"",ROWS(A$2:$A234)))</f>
        <v/>
      </c>
      <c r="B234" s="88" t="str">
        <f t="array" ref="B234">IF($A234="","",INDEX('תוצרים לפרויקטים'!$AJ$7:$AN$7,,MIN(IF(שיוך_משאב=$A234,COLUMN($A:$E)))))</f>
        <v/>
      </c>
      <c r="C234" s="88" t="str">
        <f t="array" ref="C234">IF($A234="","",INDEX('תוצרים לפרויקטים'!$G$8:$G$1007,MIN(IF(שיוך_משאב=A234,שורות))))</f>
        <v/>
      </c>
      <c r="D234" s="88" t="str">
        <f>IF($A234="","",INDEX('תוצרים לפרויקטים'!$T$8:$AC$1007,MATCH($C234,'תוצרים לפרויקטים'!$G$8:$G$1007,0),MATCH($B234,'תוצרים לפרויקטים'!$T$7:$AC$7,0)))</f>
        <v/>
      </c>
      <c r="E234" s="88" t="str">
        <f>IF($A234="","",INDEX('תוצרים לפרויקטים'!$T$8:$AC$1007,MATCH($C234,'תוצרים לפרויקטים'!$G$8:$G$1007,0),MATCH($B234,'תוצרים לפרויקטים'!$T$7:$AC$7,0)+1))</f>
        <v/>
      </c>
      <c r="F234" s="88" t="str">
        <f>IF($D234="","",IFERROR(IF(INDEX('ניהול משאבים'!$D$8:$D$300,MATCH($D234,'ניהול משאבים'!$C$8:$C$300,0))="","",INDEX('ניהול משאבים'!$D$8:$D$300,MATCH($D234,'ניהול משאבים'!$C$8:$C$300,0))),""))</f>
        <v/>
      </c>
      <c r="G234" s="88" t="str">
        <f>IF($D234="","",IFERROR(IF(INDEX('ניהול משאבים'!$E$8:$E$300,MATCH($D234,'ניהול משאבים'!$C$8:$C$300,0))="","",INDEX('ניהול משאבים'!$E$8:$E$300,MATCH($D234,'ניהול משאבים'!$C$8:$C$300,0))),""))</f>
        <v/>
      </c>
      <c r="H234" s="88" t="str">
        <f>IF($C234="","",INDEX('תוצרים לפרויקטים'!$H:$H,MATCH($C234,'תוצרים לפרויקטים'!$G:$G,0)))</f>
        <v/>
      </c>
      <c r="I234" s="88" t="str">
        <f>IF($C234="","",INDEX('תוצרים לפרויקטים'!$E:$E,MATCH($C234,'תוצרים לפרויקטים'!$G:$G,0)))</f>
        <v/>
      </c>
      <c r="J234" s="88" t="str">
        <f>IF($A234="","",IF(INDEX('תוצרים לפרויקטים'!$R$8:$R$1007,MATCH($C234,'תוצרים לפרויקטים'!$G$8:$G$1007,0))="","ללא סטטוס",INDEX('תוצרים לפרויקטים'!$R$8:$R$1007,MATCH($C234,'תוצרים לפרויקטים'!$G$8:$G$1007,0))))</f>
        <v/>
      </c>
      <c r="K234" s="141" t="str">
        <f>IF($A234="","",IF(INDEX('תוצרים לפרויקטים'!$P$8:$P$1007,MATCH($C234,'תוצרים לפרויקטים'!$G$8:$G$1007,0))="","",INDEX('תוצרים לפרויקטים'!$P$8:$P$1007,MATCH($C234,'תוצרים לפרויקטים'!$G$8:$G$1007,0))))</f>
        <v/>
      </c>
      <c r="L234" s="141" t="str">
        <f>IF($A234="","",IF(INDEX('תוצרים לפרויקטים'!$Q$8:$Q$1007,MATCH($C234,'תוצרים לפרויקטים'!$G$8:$G$1007,0))="","",INDEX('תוצרים לפרויקטים'!$Q$8:$Q$1007,MATCH($C234,'תוצרים לפרויקטים'!$G$8:$G$1007,0))))</f>
        <v/>
      </c>
    </row>
    <row r="235" spans="1:12">
      <c r="A235" s="87" t="str">
        <f>IF($A234="#",1,IF(MAX(שיוך_משאב)&lt;ROWS(A$2:$A235),"",ROWS(A$2:$A235)))</f>
        <v/>
      </c>
      <c r="B235" s="88" t="str">
        <f t="array" ref="B235">IF($A235="","",INDEX('תוצרים לפרויקטים'!$AJ$7:$AN$7,,MIN(IF(שיוך_משאב=$A235,COLUMN($A:$E)))))</f>
        <v/>
      </c>
      <c r="C235" s="88" t="str">
        <f t="array" ref="C235">IF($A235="","",INDEX('תוצרים לפרויקטים'!$G$8:$G$1007,MIN(IF(שיוך_משאב=A235,שורות))))</f>
        <v/>
      </c>
      <c r="D235" s="88" t="str">
        <f>IF($A235="","",INDEX('תוצרים לפרויקטים'!$T$8:$AC$1007,MATCH($C235,'תוצרים לפרויקטים'!$G$8:$G$1007,0),MATCH($B235,'תוצרים לפרויקטים'!$T$7:$AC$7,0)))</f>
        <v/>
      </c>
      <c r="E235" s="88" t="str">
        <f>IF($A235="","",INDEX('תוצרים לפרויקטים'!$T$8:$AC$1007,MATCH($C235,'תוצרים לפרויקטים'!$G$8:$G$1007,0),MATCH($B235,'תוצרים לפרויקטים'!$T$7:$AC$7,0)+1))</f>
        <v/>
      </c>
      <c r="F235" s="88" t="str">
        <f>IF($D235="","",IFERROR(IF(INDEX('ניהול משאבים'!$D$8:$D$300,MATCH($D235,'ניהול משאבים'!$C$8:$C$300,0))="","",INDEX('ניהול משאבים'!$D$8:$D$300,MATCH($D235,'ניהול משאבים'!$C$8:$C$300,0))),""))</f>
        <v/>
      </c>
      <c r="G235" s="88" t="str">
        <f>IF($D235="","",IFERROR(IF(INDEX('ניהול משאבים'!$E$8:$E$300,MATCH($D235,'ניהול משאבים'!$C$8:$C$300,0))="","",INDEX('ניהול משאבים'!$E$8:$E$300,MATCH($D235,'ניהול משאבים'!$C$8:$C$300,0))),""))</f>
        <v/>
      </c>
      <c r="H235" s="88" t="str">
        <f>IF($C235="","",INDEX('תוצרים לפרויקטים'!$H:$H,MATCH($C235,'תוצרים לפרויקטים'!$G:$G,0)))</f>
        <v/>
      </c>
      <c r="I235" s="88" t="str">
        <f>IF($C235="","",INDEX('תוצרים לפרויקטים'!$E:$E,MATCH($C235,'תוצרים לפרויקטים'!$G:$G,0)))</f>
        <v/>
      </c>
      <c r="J235" s="88" t="str">
        <f>IF($A235="","",IF(INDEX('תוצרים לפרויקטים'!$R$8:$R$1007,MATCH($C235,'תוצרים לפרויקטים'!$G$8:$G$1007,0))="","ללא סטטוס",INDEX('תוצרים לפרויקטים'!$R$8:$R$1007,MATCH($C235,'תוצרים לפרויקטים'!$G$8:$G$1007,0))))</f>
        <v/>
      </c>
      <c r="K235" s="141" t="str">
        <f>IF($A235="","",IF(INDEX('תוצרים לפרויקטים'!$P$8:$P$1007,MATCH($C235,'תוצרים לפרויקטים'!$G$8:$G$1007,0))="","",INDEX('תוצרים לפרויקטים'!$P$8:$P$1007,MATCH($C235,'תוצרים לפרויקטים'!$G$8:$G$1007,0))))</f>
        <v/>
      </c>
      <c r="L235" s="141" t="str">
        <f>IF($A235="","",IF(INDEX('תוצרים לפרויקטים'!$Q$8:$Q$1007,MATCH($C235,'תוצרים לפרויקטים'!$G$8:$G$1007,0))="","",INDEX('תוצרים לפרויקטים'!$Q$8:$Q$1007,MATCH($C235,'תוצרים לפרויקטים'!$G$8:$G$1007,0))))</f>
        <v/>
      </c>
    </row>
    <row r="236" spans="1:12">
      <c r="A236" s="87" t="str">
        <f>IF($A235="#",1,IF(MAX(שיוך_משאב)&lt;ROWS(A$2:$A236),"",ROWS(A$2:$A236)))</f>
        <v/>
      </c>
      <c r="B236" s="88" t="str">
        <f t="array" ref="B236">IF($A236="","",INDEX('תוצרים לפרויקטים'!$AJ$7:$AN$7,,MIN(IF(שיוך_משאב=$A236,COLUMN($A:$E)))))</f>
        <v/>
      </c>
      <c r="C236" s="88" t="str">
        <f t="array" ref="C236">IF($A236="","",INDEX('תוצרים לפרויקטים'!$G$8:$G$1007,MIN(IF(שיוך_משאב=A236,שורות))))</f>
        <v/>
      </c>
      <c r="D236" s="88" t="str">
        <f>IF($A236="","",INDEX('תוצרים לפרויקטים'!$T$8:$AC$1007,MATCH($C236,'תוצרים לפרויקטים'!$G$8:$G$1007,0),MATCH($B236,'תוצרים לפרויקטים'!$T$7:$AC$7,0)))</f>
        <v/>
      </c>
      <c r="E236" s="88" t="str">
        <f>IF($A236="","",INDEX('תוצרים לפרויקטים'!$T$8:$AC$1007,MATCH($C236,'תוצרים לפרויקטים'!$G$8:$G$1007,0),MATCH($B236,'תוצרים לפרויקטים'!$T$7:$AC$7,0)+1))</f>
        <v/>
      </c>
      <c r="F236" s="88" t="str">
        <f>IF($D236="","",IFERROR(IF(INDEX('ניהול משאבים'!$D$8:$D$300,MATCH($D236,'ניהול משאבים'!$C$8:$C$300,0))="","",INDEX('ניהול משאבים'!$D$8:$D$300,MATCH($D236,'ניהול משאבים'!$C$8:$C$300,0))),""))</f>
        <v/>
      </c>
      <c r="G236" s="88" t="str">
        <f>IF($D236="","",IFERROR(IF(INDEX('ניהול משאבים'!$E$8:$E$300,MATCH($D236,'ניהול משאבים'!$C$8:$C$300,0))="","",INDEX('ניהול משאבים'!$E$8:$E$300,MATCH($D236,'ניהול משאבים'!$C$8:$C$300,0))),""))</f>
        <v/>
      </c>
      <c r="H236" s="88" t="str">
        <f>IF($C236="","",INDEX('תוצרים לפרויקטים'!$H:$H,MATCH($C236,'תוצרים לפרויקטים'!$G:$G,0)))</f>
        <v/>
      </c>
      <c r="I236" s="88" t="str">
        <f>IF($C236="","",INDEX('תוצרים לפרויקטים'!$E:$E,MATCH($C236,'תוצרים לפרויקטים'!$G:$G,0)))</f>
        <v/>
      </c>
      <c r="J236" s="88" t="str">
        <f>IF($A236="","",IF(INDEX('תוצרים לפרויקטים'!$R$8:$R$1007,MATCH($C236,'תוצרים לפרויקטים'!$G$8:$G$1007,0))="","ללא סטטוס",INDEX('תוצרים לפרויקטים'!$R$8:$R$1007,MATCH($C236,'תוצרים לפרויקטים'!$G$8:$G$1007,0))))</f>
        <v/>
      </c>
      <c r="K236" s="141" t="str">
        <f>IF($A236="","",IF(INDEX('תוצרים לפרויקטים'!$P$8:$P$1007,MATCH($C236,'תוצרים לפרויקטים'!$G$8:$G$1007,0))="","",INDEX('תוצרים לפרויקטים'!$P$8:$P$1007,MATCH($C236,'תוצרים לפרויקטים'!$G$8:$G$1007,0))))</f>
        <v/>
      </c>
      <c r="L236" s="141" t="str">
        <f>IF($A236="","",IF(INDEX('תוצרים לפרויקטים'!$Q$8:$Q$1007,MATCH($C236,'תוצרים לפרויקטים'!$G$8:$G$1007,0))="","",INDEX('תוצרים לפרויקטים'!$Q$8:$Q$1007,MATCH($C236,'תוצרים לפרויקטים'!$G$8:$G$1007,0))))</f>
        <v/>
      </c>
    </row>
    <row r="237" spans="1:12">
      <c r="A237" s="87" t="str">
        <f>IF($A236="#",1,IF(MAX(שיוך_משאב)&lt;ROWS(A$2:$A237),"",ROWS(A$2:$A237)))</f>
        <v/>
      </c>
      <c r="B237" s="88" t="str">
        <f t="array" ref="B237">IF($A237="","",INDEX('תוצרים לפרויקטים'!$AJ$7:$AN$7,,MIN(IF(שיוך_משאב=$A237,COLUMN($A:$E)))))</f>
        <v/>
      </c>
      <c r="C237" s="88" t="str">
        <f t="array" ref="C237">IF($A237="","",INDEX('תוצרים לפרויקטים'!$G$8:$G$1007,MIN(IF(שיוך_משאב=A237,שורות))))</f>
        <v/>
      </c>
      <c r="D237" s="88" t="str">
        <f>IF($A237="","",INDEX('תוצרים לפרויקטים'!$T$8:$AC$1007,MATCH($C237,'תוצרים לפרויקטים'!$G$8:$G$1007,0),MATCH($B237,'תוצרים לפרויקטים'!$T$7:$AC$7,0)))</f>
        <v/>
      </c>
      <c r="E237" s="88" t="str">
        <f>IF($A237="","",INDEX('תוצרים לפרויקטים'!$T$8:$AC$1007,MATCH($C237,'תוצרים לפרויקטים'!$G$8:$G$1007,0),MATCH($B237,'תוצרים לפרויקטים'!$T$7:$AC$7,0)+1))</f>
        <v/>
      </c>
      <c r="F237" s="88" t="str">
        <f>IF($D237="","",IFERROR(IF(INDEX('ניהול משאבים'!$D$8:$D$300,MATCH($D237,'ניהול משאבים'!$C$8:$C$300,0))="","",INDEX('ניהול משאבים'!$D$8:$D$300,MATCH($D237,'ניהול משאבים'!$C$8:$C$300,0))),""))</f>
        <v/>
      </c>
      <c r="G237" s="88" t="str">
        <f>IF($D237="","",IFERROR(IF(INDEX('ניהול משאבים'!$E$8:$E$300,MATCH($D237,'ניהול משאבים'!$C$8:$C$300,0))="","",INDEX('ניהול משאבים'!$E$8:$E$300,MATCH($D237,'ניהול משאבים'!$C$8:$C$300,0))),""))</f>
        <v/>
      </c>
      <c r="H237" s="88" t="str">
        <f>IF($C237="","",INDEX('תוצרים לפרויקטים'!$H:$H,MATCH($C237,'תוצרים לפרויקטים'!$G:$G,0)))</f>
        <v/>
      </c>
      <c r="I237" s="88" t="str">
        <f>IF($C237="","",INDEX('תוצרים לפרויקטים'!$E:$E,MATCH($C237,'תוצרים לפרויקטים'!$G:$G,0)))</f>
        <v/>
      </c>
      <c r="J237" s="88" t="str">
        <f>IF($A237="","",IF(INDEX('תוצרים לפרויקטים'!$R$8:$R$1007,MATCH($C237,'תוצרים לפרויקטים'!$G$8:$G$1007,0))="","ללא סטטוס",INDEX('תוצרים לפרויקטים'!$R$8:$R$1007,MATCH($C237,'תוצרים לפרויקטים'!$G$8:$G$1007,0))))</f>
        <v/>
      </c>
      <c r="K237" s="141" t="str">
        <f>IF($A237="","",IF(INDEX('תוצרים לפרויקטים'!$P$8:$P$1007,MATCH($C237,'תוצרים לפרויקטים'!$G$8:$G$1007,0))="","",INDEX('תוצרים לפרויקטים'!$P$8:$P$1007,MATCH($C237,'תוצרים לפרויקטים'!$G$8:$G$1007,0))))</f>
        <v/>
      </c>
      <c r="L237" s="141" t="str">
        <f>IF($A237="","",IF(INDEX('תוצרים לפרויקטים'!$Q$8:$Q$1007,MATCH($C237,'תוצרים לפרויקטים'!$G$8:$G$1007,0))="","",INDEX('תוצרים לפרויקטים'!$Q$8:$Q$1007,MATCH($C237,'תוצרים לפרויקטים'!$G$8:$G$1007,0))))</f>
        <v/>
      </c>
    </row>
    <row r="238" spans="1:12">
      <c r="A238" s="87" t="str">
        <f>IF($A237="#",1,IF(MAX(שיוך_משאב)&lt;ROWS(A$2:$A238),"",ROWS(A$2:$A238)))</f>
        <v/>
      </c>
      <c r="B238" s="88" t="str">
        <f t="array" ref="B238">IF($A238="","",INDEX('תוצרים לפרויקטים'!$AJ$7:$AN$7,,MIN(IF(שיוך_משאב=$A238,COLUMN($A:$E)))))</f>
        <v/>
      </c>
      <c r="C238" s="88" t="str">
        <f t="array" ref="C238">IF($A238="","",INDEX('תוצרים לפרויקטים'!$G$8:$G$1007,MIN(IF(שיוך_משאב=A238,שורות))))</f>
        <v/>
      </c>
      <c r="D238" s="88" t="str">
        <f>IF($A238="","",INDEX('תוצרים לפרויקטים'!$T$8:$AC$1007,MATCH($C238,'תוצרים לפרויקטים'!$G$8:$G$1007,0),MATCH($B238,'תוצרים לפרויקטים'!$T$7:$AC$7,0)))</f>
        <v/>
      </c>
      <c r="E238" s="88" t="str">
        <f>IF($A238="","",INDEX('תוצרים לפרויקטים'!$T$8:$AC$1007,MATCH($C238,'תוצרים לפרויקטים'!$G$8:$G$1007,0),MATCH($B238,'תוצרים לפרויקטים'!$T$7:$AC$7,0)+1))</f>
        <v/>
      </c>
      <c r="F238" s="88" t="str">
        <f>IF($D238="","",IFERROR(IF(INDEX('ניהול משאבים'!$D$8:$D$300,MATCH($D238,'ניהול משאבים'!$C$8:$C$300,0))="","",INDEX('ניהול משאבים'!$D$8:$D$300,MATCH($D238,'ניהול משאבים'!$C$8:$C$300,0))),""))</f>
        <v/>
      </c>
      <c r="G238" s="88" t="str">
        <f>IF($D238="","",IFERROR(IF(INDEX('ניהול משאבים'!$E$8:$E$300,MATCH($D238,'ניהול משאבים'!$C$8:$C$300,0))="","",INDEX('ניהול משאבים'!$E$8:$E$300,MATCH($D238,'ניהול משאבים'!$C$8:$C$300,0))),""))</f>
        <v/>
      </c>
      <c r="H238" s="88" t="str">
        <f>IF($C238="","",INDEX('תוצרים לפרויקטים'!$H:$H,MATCH($C238,'תוצרים לפרויקטים'!$G:$G,0)))</f>
        <v/>
      </c>
      <c r="I238" s="88" t="str">
        <f>IF($C238="","",INDEX('תוצרים לפרויקטים'!$E:$E,MATCH($C238,'תוצרים לפרויקטים'!$G:$G,0)))</f>
        <v/>
      </c>
      <c r="J238" s="88" t="str">
        <f>IF($A238="","",IF(INDEX('תוצרים לפרויקטים'!$R$8:$R$1007,MATCH($C238,'תוצרים לפרויקטים'!$G$8:$G$1007,0))="","ללא סטטוס",INDEX('תוצרים לפרויקטים'!$R$8:$R$1007,MATCH($C238,'תוצרים לפרויקטים'!$G$8:$G$1007,0))))</f>
        <v/>
      </c>
      <c r="K238" s="141" t="str">
        <f>IF($A238="","",IF(INDEX('תוצרים לפרויקטים'!$P$8:$P$1007,MATCH($C238,'תוצרים לפרויקטים'!$G$8:$G$1007,0))="","",INDEX('תוצרים לפרויקטים'!$P$8:$P$1007,MATCH($C238,'תוצרים לפרויקטים'!$G$8:$G$1007,0))))</f>
        <v/>
      </c>
      <c r="L238" s="141" t="str">
        <f>IF($A238="","",IF(INDEX('תוצרים לפרויקטים'!$Q$8:$Q$1007,MATCH($C238,'תוצרים לפרויקטים'!$G$8:$G$1007,0))="","",INDEX('תוצרים לפרויקטים'!$Q$8:$Q$1007,MATCH($C238,'תוצרים לפרויקטים'!$G$8:$G$1007,0))))</f>
        <v/>
      </c>
    </row>
    <row r="239" spans="1:12">
      <c r="A239" s="87" t="str">
        <f>IF($A238="#",1,IF(MAX(שיוך_משאב)&lt;ROWS(A$2:$A239),"",ROWS(A$2:$A239)))</f>
        <v/>
      </c>
      <c r="B239" s="88" t="str">
        <f t="array" ref="B239">IF($A239="","",INDEX('תוצרים לפרויקטים'!$AJ$7:$AN$7,,MIN(IF(שיוך_משאב=$A239,COLUMN($A:$E)))))</f>
        <v/>
      </c>
      <c r="C239" s="88" t="str">
        <f t="array" ref="C239">IF($A239="","",INDEX('תוצרים לפרויקטים'!$G$8:$G$1007,MIN(IF(שיוך_משאב=A239,שורות))))</f>
        <v/>
      </c>
      <c r="D239" s="88" t="str">
        <f>IF($A239="","",INDEX('תוצרים לפרויקטים'!$T$8:$AC$1007,MATCH($C239,'תוצרים לפרויקטים'!$G$8:$G$1007,0),MATCH($B239,'תוצרים לפרויקטים'!$T$7:$AC$7,0)))</f>
        <v/>
      </c>
      <c r="E239" s="88" t="str">
        <f>IF($A239="","",INDEX('תוצרים לפרויקטים'!$T$8:$AC$1007,MATCH($C239,'תוצרים לפרויקטים'!$G$8:$G$1007,0),MATCH($B239,'תוצרים לפרויקטים'!$T$7:$AC$7,0)+1))</f>
        <v/>
      </c>
      <c r="F239" s="88" t="str">
        <f>IF($D239="","",IFERROR(IF(INDEX('ניהול משאבים'!$D$8:$D$300,MATCH($D239,'ניהול משאבים'!$C$8:$C$300,0))="","",INDEX('ניהול משאבים'!$D$8:$D$300,MATCH($D239,'ניהול משאבים'!$C$8:$C$300,0))),""))</f>
        <v/>
      </c>
      <c r="G239" s="88" t="str">
        <f>IF($D239="","",IFERROR(IF(INDEX('ניהול משאבים'!$E$8:$E$300,MATCH($D239,'ניהול משאבים'!$C$8:$C$300,0))="","",INDEX('ניהול משאבים'!$E$8:$E$300,MATCH($D239,'ניהול משאבים'!$C$8:$C$300,0))),""))</f>
        <v/>
      </c>
      <c r="H239" s="88" t="str">
        <f>IF($C239="","",INDEX('תוצרים לפרויקטים'!$H:$H,MATCH($C239,'תוצרים לפרויקטים'!$G:$G,0)))</f>
        <v/>
      </c>
      <c r="I239" s="88" t="str">
        <f>IF($C239="","",INDEX('תוצרים לפרויקטים'!$E:$E,MATCH($C239,'תוצרים לפרויקטים'!$G:$G,0)))</f>
        <v/>
      </c>
      <c r="J239" s="88" t="str">
        <f>IF($A239="","",IF(INDEX('תוצרים לפרויקטים'!$R$8:$R$1007,MATCH($C239,'תוצרים לפרויקטים'!$G$8:$G$1007,0))="","ללא סטטוס",INDEX('תוצרים לפרויקטים'!$R$8:$R$1007,MATCH($C239,'תוצרים לפרויקטים'!$G$8:$G$1007,0))))</f>
        <v/>
      </c>
      <c r="K239" s="141" t="str">
        <f>IF($A239="","",IF(INDEX('תוצרים לפרויקטים'!$P$8:$P$1007,MATCH($C239,'תוצרים לפרויקטים'!$G$8:$G$1007,0))="","",INDEX('תוצרים לפרויקטים'!$P$8:$P$1007,MATCH($C239,'תוצרים לפרויקטים'!$G$8:$G$1007,0))))</f>
        <v/>
      </c>
      <c r="L239" s="141" t="str">
        <f>IF($A239="","",IF(INDEX('תוצרים לפרויקטים'!$Q$8:$Q$1007,MATCH($C239,'תוצרים לפרויקטים'!$G$8:$G$1007,0))="","",INDEX('תוצרים לפרויקטים'!$Q$8:$Q$1007,MATCH($C239,'תוצרים לפרויקטים'!$G$8:$G$1007,0))))</f>
        <v/>
      </c>
    </row>
    <row r="240" spans="1:12">
      <c r="A240" s="87" t="str">
        <f>IF($A239="#",1,IF(MAX(שיוך_משאב)&lt;ROWS(A$2:$A240),"",ROWS(A$2:$A240)))</f>
        <v/>
      </c>
      <c r="B240" s="88" t="str">
        <f t="array" ref="B240">IF($A240="","",INDEX('תוצרים לפרויקטים'!$AJ$7:$AN$7,,MIN(IF(שיוך_משאב=$A240,COLUMN($A:$E)))))</f>
        <v/>
      </c>
      <c r="C240" s="88" t="str">
        <f t="array" ref="C240">IF($A240="","",INDEX('תוצרים לפרויקטים'!$G$8:$G$1007,MIN(IF(שיוך_משאב=A240,שורות))))</f>
        <v/>
      </c>
      <c r="D240" s="88" t="str">
        <f>IF($A240="","",INDEX('תוצרים לפרויקטים'!$T$8:$AC$1007,MATCH($C240,'תוצרים לפרויקטים'!$G$8:$G$1007,0),MATCH($B240,'תוצרים לפרויקטים'!$T$7:$AC$7,0)))</f>
        <v/>
      </c>
      <c r="E240" s="88" t="str">
        <f>IF($A240="","",INDEX('תוצרים לפרויקטים'!$T$8:$AC$1007,MATCH($C240,'תוצרים לפרויקטים'!$G$8:$G$1007,0),MATCH($B240,'תוצרים לפרויקטים'!$T$7:$AC$7,0)+1))</f>
        <v/>
      </c>
      <c r="F240" s="88" t="str">
        <f>IF($D240="","",IFERROR(IF(INDEX('ניהול משאבים'!$D$8:$D$300,MATCH($D240,'ניהול משאבים'!$C$8:$C$300,0))="","",INDEX('ניהול משאבים'!$D$8:$D$300,MATCH($D240,'ניהול משאבים'!$C$8:$C$300,0))),""))</f>
        <v/>
      </c>
      <c r="G240" s="88" t="str">
        <f>IF($D240="","",IFERROR(IF(INDEX('ניהול משאבים'!$E$8:$E$300,MATCH($D240,'ניהול משאבים'!$C$8:$C$300,0))="","",INDEX('ניהול משאבים'!$E$8:$E$300,MATCH($D240,'ניהול משאבים'!$C$8:$C$300,0))),""))</f>
        <v/>
      </c>
      <c r="H240" s="88" t="str">
        <f>IF($C240="","",INDEX('תוצרים לפרויקטים'!$H:$H,MATCH($C240,'תוצרים לפרויקטים'!$G:$G,0)))</f>
        <v/>
      </c>
      <c r="I240" s="88" t="str">
        <f>IF($C240="","",INDEX('תוצרים לפרויקטים'!$E:$E,MATCH($C240,'תוצרים לפרויקטים'!$G:$G,0)))</f>
        <v/>
      </c>
      <c r="J240" s="88" t="str">
        <f>IF($A240="","",IF(INDEX('תוצרים לפרויקטים'!$R$8:$R$1007,MATCH($C240,'תוצרים לפרויקטים'!$G$8:$G$1007,0))="","ללא סטטוס",INDEX('תוצרים לפרויקטים'!$R$8:$R$1007,MATCH($C240,'תוצרים לפרויקטים'!$G$8:$G$1007,0))))</f>
        <v/>
      </c>
      <c r="K240" s="141" t="str">
        <f>IF($A240="","",IF(INDEX('תוצרים לפרויקטים'!$P$8:$P$1007,MATCH($C240,'תוצרים לפרויקטים'!$G$8:$G$1007,0))="","",INDEX('תוצרים לפרויקטים'!$P$8:$P$1007,MATCH($C240,'תוצרים לפרויקטים'!$G$8:$G$1007,0))))</f>
        <v/>
      </c>
      <c r="L240" s="141" t="str">
        <f>IF($A240="","",IF(INDEX('תוצרים לפרויקטים'!$Q$8:$Q$1007,MATCH($C240,'תוצרים לפרויקטים'!$G$8:$G$1007,0))="","",INDEX('תוצרים לפרויקטים'!$Q$8:$Q$1007,MATCH($C240,'תוצרים לפרויקטים'!$G$8:$G$1007,0))))</f>
        <v/>
      </c>
    </row>
    <row r="241" spans="1:12">
      <c r="A241" s="87" t="str">
        <f>IF($A240="#",1,IF(MAX(שיוך_משאב)&lt;ROWS(A$2:$A241),"",ROWS(A$2:$A241)))</f>
        <v/>
      </c>
      <c r="B241" s="88" t="str">
        <f t="array" ref="B241">IF($A241="","",INDEX('תוצרים לפרויקטים'!$AJ$7:$AN$7,,MIN(IF(שיוך_משאב=$A241,COLUMN($A:$E)))))</f>
        <v/>
      </c>
      <c r="C241" s="88" t="str">
        <f t="array" ref="C241">IF($A241="","",INDEX('תוצרים לפרויקטים'!$G$8:$G$1007,MIN(IF(שיוך_משאב=A241,שורות))))</f>
        <v/>
      </c>
      <c r="D241" s="88" t="str">
        <f>IF($A241="","",INDEX('תוצרים לפרויקטים'!$T$8:$AC$1007,MATCH($C241,'תוצרים לפרויקטים'!$G$8:$G$1007,0),MATCH($B241,'תוצרים לפרויקטים'!$T$7:$AC$7,0)))</f>
        <v/>
      </c>
      <c r="E241" s="88" t="str">
        <f>IF($A241="","",INDEX('תוצרים לפרויקטים'!$T$8:$AC$1007,MATCH($C241,'תוצרים לפרויקטים'!$G$8:$G$1007,0),MATCH($B241,'תוצרים לפרויקטים'!$T$7:$AC$7,0)+1))</f>
        <v/>
      </c>
      <c r="F241" s="88" t="str">
        <f>IF($D241="","",IFERROR(IF(INDEX('ניהול משאבים'!$D$8:$D$300,MATCH($D241,'ניהול משאבים'!$C$8:$C$300,0))="","",INDEX('ניהול משאבים'!$D$8:$D$300,MATCH($D241,'ניהול משאבים'!$C$8:$C$300,0))),""))</f>
        <v/>
      </c>
      <c r="G241" s="88" t="str">
        <f>IF($D241="","",IFERROR(IF(INDEX('ניהול משאבים'!$E$8:$E$300,MATCH($D241,'ניהול משאבים'!$C$8:$C$300,0))="","",INDEX('ניהול משאבים'!$E$8:$E$300,MATCH($D241,'ניהול משאבים'!$C$8:$C$300,0))),""))</f>
        <v/>
      </c>
      <c r="H241" s="88" t="str">
        <f>IF($C241="","",INDEX('תוצרים לפרויקטים'!$H:$H,MATCH($C241,'תוצרים לפרויקטים'!$G:$G,0)))</f>
        <v/>
      </c>
      <c r="I241" s="88" t="str">
        <f>IF($C241="","",INDEX('תוצרים לפרויקטים'!$E:$E,MATCH($C241,'תוצרים לפרויקטים'!$G:$G,0)))</f>
        <v/>
      </c>
      <c r="J241" s="88" t="str">
        <f>IF($A241="","",IF(INDEX('תוצרים לפרויקטים'!$R$8:$R$1007,MATCH($C241,'תוצרים לפרויקטים'!$G$8:$G$1007,0))="","ללא סטטוס",INDEX('תוצרים לפרויקטים'!$R$8:$R$1007,MATCH($C241,'תוצרים לפרויקטים'!$G$8:$G$1007,0))))</f>
        <v/>
      </c>
      <c r="K241" s="141" t="str">
        <f>IF($A241="","",IF(INDEX('תוצרים לפרויקטים'!$P$8:$P$1007,MATCH($C241,'תוצרים לפרויקטים'!$G$8:$G$1007,0))="","",INDEX('תוצרים לפרויקטים'!$P$8:$P$1007,MATCH($C241,'תוצרים לפרויקטים'!$G$8:$G$1007,0))))</f>
        <v/>
      </c>
      <c r="L241" s="141" t="str">
        <f>IF($A241="","",IF(INDEX('תוצרים לפרויקטים'!$Q$8:$Q$1007,MATCH($C241,'תוצרים לפרויקטים'!$G$8:$G$1007,0))="","",INDEX('תוצרים לפרויקטים'!$Q$8:$Q$1007,MATCH($C241,'תוצרים לפרויקטים'!$G$8:$G$1007,0))))</f>
        <v/>
      </c>
    </row>
    <row r="242" spans="1:12">
      <c r="A242" s="87" t="str">
        <f>IF($A241="#",1,IF(MAX(שיוך_משאב)&lt;ROWS(A$2:$A242),"",ROWS(A$2:$A242)))</f>
        <v/>
      </c>
      <c r="B242" s="88" t="str">
        <f t="array" ref="B242">IF($A242="","",INDEX('תוצרים לפרויקטים'!$AJ$7:$AN$7,,MIN(IF(שיוך_משאב=$A242,COLUMN($A:$E)))))</f>
        <v/>
      </c>
      <c r="C242" s="88" t="str">
        <f t="array" ref="C242">IF($A242="","",INDEX('תוצרים לפרויקטים'!$G$8:$G$1007,MIN(IF(שיוך_משאב=A242,שורות))))</f>
        <v/>
      </c>
      <c r="D242" s="88" t="str">
        <f>IF($A242="","",INDEX('תוצרים לפרויקטים'!$T$8:$AC$1007,MATCH($C242,'תוצרים לפרויקטים'!$G$8:$G$1007,0),MATCH($B242,'תוצרים לפרויקטים'!$T$7:$AC$7,0)))</f>
        <v/>
      </c>
      <c r="E242" s="88" t="str">
        <f>IF($A242="","",INDEX('תוצרים לפרויקטים'!$T$8:$AC$1007,MATCH($C242,'תוצרים לפרויקטים'!$G$8:$G$1007,0),MATCH($B242,'תוצרים לפרויקטים'!$T$7:$AC$7,0)+1))</f>
        <v/>
      </c>
      <c r="F242" s="88" t="str">
        <f>IF($D242="","",IFERROR(IF(INDEX('ניהול משאבים'!$D$8:$D$300,MATCH($D242,'ניהול משאבים'!$C$8:$C$300,0))="","",INDEX('ניהול משאבים'!$D$8:$D$300,MATCH($D242,'ניהול משאבים'!$C$8:$C$300,0))),""))</f>
        <v/>
      </c>
      <c r="G242" s="88" t="str">
        <f>IF($D242="","",IFERROR(IF(INDEX('ניהול משאבים'!$E$8:$E$300,MATCH($D242,'ניהול משאבים'!$C$8:$C$300,0))="","",INDEX('ניהול משאבים'!$E$8:$E$300,MATCH($D242,'ניהול משאבים'!$C$8:$C$300,0))),""))</f>
        <v/>
      </c>
      <c r="H242" s="88" t="str">
        <f>IF($C242="","",INDEX('תוצרים לפרויקטים'!$H:$H,MATCH($C242,'תוצרים לפרויקטים'!$G:$G,0)))</f>
        <v/>
      </c>
      <c r="I242" s="88" t="str">
        <f>IF($C242="","",INDEX('תוצרים לפרויקטים'!$E:$E,MATCH($C242,'תוצרים לפרויקטים'!$G:$G,0)))</f>
        <v/>
      </c>
      <c r="J242" s="88" t="str">
        <f>IF($A242="","",IF(INDEX('תוצרים לפרויקטים'!$R$8:$R$1007,MATCH($C242,'תוצרים לפרויקטים'!$G$8:$G$1007,0))="","ללא סטטוס",INDEX('תוצרים לפרויקטים'!$R$8:$R$1007,MATCH($C242,'תוצרים לפרויקטים'!$G$8:$G$1007,0))))</f>
        <v/>
      </c>
      <c r="K242" s="141" t="str">
        <f>IF($A242="","",IF(INDEX('תוצרים לפרויקטים'!$P$8:$P$1007,MATCH($C242,'תוצרים לפרויקטים'!$G$8:$G$1007,0))="","",INDEX('תוצרים לפרויקטים'!$P$8:$P$1007,MATCH($C242,'תוצרים לפרויקטים'!$G$8:$G$1007,0))))</f>
        <v/>
      </c>
      <c r="L242" s="141" t="str">
        <f>IF($A242="","",IF(INDEX('תוצרים לפרויקטים'!$Q$8:$Q$1007,MATCH($C242,'תוצרים לפרויקטים'!$G$8:$G$1007,0))="","",INDEX('תוצרים לפרויקטים'!$Q$8:$Q$1007,MATCH($C242,'תוצרים לפרויקטים'!$G$8:$G$1007,0))))</f>
        <v/>
      </c>
    </row>
    <row r="243" spans="1:12">
      <c r="A243" s="87" t="str">
        <f>IF($A242="#",1,IF(MAX(שיוך_משאב)&lt;ROWS(A$2:$A243),"",ROWS(A$2:$A243)))</f>
        <v/>
      </c>
      <c r="B243" s="88" t="str">
        <f t="array" ref="B243">IF($A243="","",INDEX('תוצרים לפרויקטים'!$AJ$7:$AN$7,,MIN(IF(שיוך_משאב=$A243,COLUMN($A:$E)))))</f>
        <v/>
      </c>
      <c r="C243" s="88" t="str">
        <f t="array" ref="C243">IF($A243="","",INDEX('תוצרים לפרויקטים'!$G$8:$G$1007,MIN(IF(שיוך_משאב=A243,שורות))))</f>
        <v/>
      </c>
      <c r="D243" s="88" t="str">
        <f>IF($A243="","",INDEX('תוצרים לפרויקטים'!$T$8:$AC$1007,MATCH($C243,'תוצרים לפרויקטים'!$G$8:$G$1007,0),MATCH($B243,'תוצרים לפרויקטים'!$T$7:$AC$7,0)))</f>
        <v/>
      </c>
      <c r="E243" s="88" t="str">
        <f>IF($A243="","",INDEX('תוצרים לפרויקטים'!$T$8:$AC$1007,MATCH($C243,'תוצרים לפרויקטים'!$G$8:$G$1007,0),MATCH($B243,'תוצרים לפרויקטים'!$T$7:$AC$7,0)+1))</f>
        <v/>
      </c>
      <c r="F243" s="88" t="str">
        <f>IF($D243="","",IFERROR(IF(INDEX('ניהול משאבים'!$D$8:$D$300,MATCH($D243,'ניהול משאבים'!$C$8:$C$300,0))="","",INDEX('ניהול משאבים'!$D$8:$D$300,MATCH($D243,'ניהול משאבים'!$C$8:$C$300,0))),""))</f>
        <v/>
      </c>
      <c r="G243" s="88" t="str">
        <f>IF($D243="","",IFERROR(IF(INDEX('ניהול משאבים'!$E$8:$E$300,MATCH($D243,'ניהול משאבים'!$C$8:$C$300,0))="","",INDEX('ניהול משאבים'!$E$8:$E$300,MATCH($D243,'ניהול משאבים'!$C$8:$C$300,0))),""))</f>
        <v/>
      </c>
      <c r="H243" s="88" t="str">
        <f>IF($C243="","",INDEX('תוצרים לפרויקטים'!$H:$H,MATCH($C243,'תוצרים לפרויקטים'!$G:$G,0)))</f>
        <v/>
      </c>
      <c r="I243" s="88" t="str">
        <f>IF($C243="","",INDEX('תוצרים לפרויקטים'!$E:$E,MATCH($C243,'תוצרים לפרויקטים'!$G:$G,0)))</f>
        <v/>
      </c>
      <c r="J243" s="88" t="str">
        <f>IF($A243="","",IF(INDEX('תוצרים לפרויקטים'!$R$8:$R$1007,MATCH($C243,'תוצרים לפרויקטים'!$G$8:$G$1007,0))="","ללא סטטוס",INDEX('תוצרים לפרויקטים'!$R$8:$R$1007,MATCH($C243,'תוצרים לפרויקטים'!$G$8:$G$1007,0))))</f>
        <v/>
      </c>
      <c r="K243" s="141" t="str">
        <f>IF($A243="","",IF(INDEX('תוצרים לפרויקטים'!$P$8:$P$1007,MATCH($C243,'תוצרים לפרויקטים'!$G$8:$G$1007,0))="","",INDEX('תוצרים לפרויקטים'!$P$8:$P$1007,MATCH($C243,'תוצרים לפרויקטים'!$G$8:$G$1007,0))))</f>
        <v/>
      </c>
      <c r="L243" s="141" t="str">
        <f>IF($A243="","",IF(INDEX('תוצרים לפרויקטים'!$Q$8:$Q$1007,MATCH($C243,'תוצרים לפרויקטים'!$G$8:$G$1007,0))="","",INDEX('תוצרים לפרויקטים'!$Q$8:$Q$1007,MATCH($C243,'תוצרים לפרויקטים'!$G$8:$G$1007,0))))</f>
        <v/>
      </c>
    </row>
    <row r="244" spans="1:12">
      <c r="A244" s="87" t="str">
        <f>IF($A243="#",1,IF(MAX(שיוך_משאב)&lt;ROWS(A$2:$A244),"",ROWS(A$2:$A244)))</f>
        <v/>
      </c>
      <c r="B244" s="88" t="str">
        <f t="array" ref="B244">IF($A244="","",INDEX('תוצרים לפרויקטים'!$AJ$7:$AN$7,,MIN(IF(שיוך_משאב=$A244,COLUMN($A:$E)))))</f>
        <v/>
      </c>
      <c r="C244" s="88" t="str">
        <f t="array" ref="C244">IF($A244="","",INDEX('תוצרים לפרויקטים'!$G$8:$G$1007,MIN(IF(שיוך_משאב=A244,שורות))))</f>
        <v/>
      </c>
      <c r="D244" s="88" t="str">
        <f>IF($A244="","",INDEX('תוצרים לפרויקטים'!$T$8:$AC$1007,MATCH($C244,'תוצרים לפרויקטים'!$G$8:$G$1007,0),MATCH($B244,'תוצרים לפרויקטים'!$T$7:$AC$7,0)))</f>
        <v/>
      </c>
      <c r="E244" s="88" t="str">
        <f>IF($A244="","",INDEX('תוצרים לפרויקטים'!$T$8:$AC$1007,MATCH($C244,'תוצרים לפרויקטים'!$G$8:$G$1007,0),MATCH($B244,'תוצרים לפרויקטים'!$T$7:$AC$7,0)+1))</f>
        <v/>
      </c>
      <c r="F244" s="88" t="str">
        <f>IF($D244="","",IFERROR(IF(INDEX('ניהול משאבים'!$D$8:$D$300,MATCH($D244,'ניהול משאבים'!$C$8:$C$300,0))="","",INDEX('ניהול משאבים'!$D$8:$D$300,MATCH($D244,'ניהול משאבים'!$C$8:$C$300,0))),""))</f>
        <v/>
      </c>
      <c r="G244" s="88" t="str">
        <f>IF($D244="","",IFERROR(IF(INDEX('ניהול משאבים'!$E$8:$E$300,MATCH($D244,'ניהול משאבים'!$C$8:$C$300,0))="","",INDEX('ניהול משאבים'!$E$8:$E$300,MATCH($D244,'ניהול משאבים'!$C$8:$C$300,0))),""))</f>
        <v/>
      </c>
      <c r="H244" s="88" t="str">
        <f>IF($C244="","",INDEX('תוצרים לפרויקטים'!$H:$H,MATCH($C244,'תוצרים לפרויקטים'!$G:$G,0)))</f>
        <v/>
      </c>
      <c r="I244" s="88" t="str">
        <f>IF($C244="","",INDEX('תוצרים לפרויקטים'!$E:$E,MATCH($C244,'תוצרים לפרויקטים'!$G:$G,0)))</f>
        <v/>
      </c>
      <c r="J244" s="88" t="str">
        <f>IF($A244="","",IF(INDEX('תוצרים לפרויקטים'!$R$8:$R$1007,MATCH($C244,'תוצרים לפרויקטים'!$G$8:$G$1007,0))="","ללא סטטוס",INDEX('תוצרים לפרויקטים'!$R$8:$R$1007,MATCH($C244,'תוצרים לפרויקטים'!$G$8:$G$1007,0))))</f>
        <v/>
      </c>
      <c r="K244" s="141" t="str">
        <f>IF($A244="","",IF(INDEX('תוצרים לפרויקטים'!$P$8:$P$1007,MATCH($C244,'תוצרים לפרויקטים'!$G$8:$G$1007,0))="","",INDEX('תוצרים לפרויקטים'!$P$8:$P$1007,MATCH($C244,'תוצרים לפרויקטים'!$G$8:$G$1007,0))))</f>
        <v/>
      </c>
      <c r="L244" s="141" t="str">
        <f>IF($A244="","",IF(INDEX('תוצרים לפרויקטים'!$Q$8:$Q$1007,MATCH($C244,'תוצרים לפרויקטים'!$G$8:$G$1007,0))="","",INDEX('תוצרים לפרויקטים'!$Q$8:$Q$1007,MATCH($C244,'תוצרים לפרויקטים'!$G$8:$G$1007,0))))</f>
        <v/>
      </c>
    </row>
    <row r="245" spans="1:12">
      <c r="A245" s="87" t="str">
        <f>IF($A244="#",1,IF(MAX(שיוך_משאב)&lt;ROWS(A$2:$A245),"",ROWS(A$2:$A245)))</f>
        <v/>
      </c>
      <c r="B245" s="88" t="str">
        <f t="array" ref="B245">IF($A245="","",INDEX('תוצרים לפרויקטים'!$AJ$7:$AN$7,,MIN(IF(שיוך_משאב=$A245,COLUMN($A:$E)))))</f>
        <v/>
      </c>
      <c r="C245" s="88" t="str">
        <f t="array" ref="C245">IF($A245="","",INDEX('תוצרים לפרויקטים'!$G$8:$G$1007,MIN(IF(שיוך_משאב=A245,שורות))))</f>
        <v/>
      </c>
      <c r="D245" s="88" t="str">
        <f>IF($A245="","",INDEX('תוצרים לפרויקטים'!$T$8:$AC$1007,MATCH($C245,'תוצרים לפרויקטים'!$G$8:$G$1007,0),MATCH($B245,'תוצרים לפרויקטים'!$T$7:$AC$7,0)))</f>
        <v/>
      </c>
      <c r="E245" s="88" t="str">
        <f>IF($A245="","",INDEX('תוצרים לפרויקטים'!$T$8:$AC$1007,MATCH($C245,'תוצרים לפרויקטים'!$G$8:$G$1007,0),MATCH($B245,'תוצרים לפרויקטים'!$T$7:$AC$7,0)+1))</f>
        <v/>
      </c>
      <c r="F245" s="88" t="str">
        <f>IF($D245="","",IFERROR(IF(INDEX('ניהול משאבים'!$D$8:$D$300,MATCH($D245,'ניהול משאבים'!$C$8:$C$300,0))="","",INDEX('ניהול משאבים'!$D$8:$D$300,MATCH($D245,'ניהול משאבים'!$C$8:$C$300,0))),""))</f>
        <v/>
      </c>
      <c r="G245" s="88" t="str">
        <f>IF($D245="","",IFERROR(IF(INDEX('ניהול משאבים'!$E$8:$E$300,MATCH($D245,'ניהול משאבים'!$C$8:$C$300,0))="","",INDEX('ניהול משאבים'!$E$8:$E$300,MATCH($D245,'ניהול משאבים'!$C$8:$C$300,0))),""))</f>
        <v/>
      </c>
      <c r="H245" s="88" t="str">
        <f>IF($C245="","",INDEX('תוצרים לפרויקטים'!$H:$H,MATCH($C245,'תוצרים לפרויקטים'!$G:$G,0)))</f>
        <v/>
      </c>
      <c r="I245" s="88" t="str">
        <f>IF($C245="","",INDEX('תוצרים לפרויקטים'!$E:$E,MATCH($C245,'תוצרים לפרויקטים'!$G:$G,0)))</f>
        <v/>
      </c>
      <c r="J245" s="88" t="str">
        <f>IF($A245="","",IF(INDEX('תוצרים לפרויקטים'!$R$8:$R$1007,MATCH($C245,'תוצרים לפרויקטים'!$G$8:$G$1007,0))="","ללא סטטוס",INDEX('תוצרים לפרויקטים'!$R$8:$R$1007,MATCH($C245,'תוצרים לפרויקטים'!$G$8:$G$1007,0))))</f>
        <v/>
      </c>
      <c r="K245" s="141" t="str">
        <f>IF($A245="","",IF(INDEX('תוצרים לפרויקטים'!$P$8:$P$1007,MATCH($C245,'תוצרים לפרויקטים'!$G$8:$G$1007,0))="","",INDEX('תוצרים לפרויקטים'!$P$8:$P$1007,MATCH($C245,'תוצרים לפרויקטים'!$G$8:$G$1007,0))))</f>
        <v/>
      </c>
      <c r="L245" s="141" t="str">
        <f>IF($A245="","",IF(INDEX('תוצרים לפרויקטים'!$Q$8:$Q$1007,MATCH($C245,'תוצרים לפרויקטים'!$G$8:$G$1007,0))="","",INDEX('תוצרים לפרויקטים'!$Q$8:$Q$1007,MATCH($C245,'תוצרים לפרויקטים'!$G$8:$G$1007,0))))</f>
        <v/>
      </c>
    </row>
    <row r="246" spans="1:12">
      <c r="A246" s="87" t="str">
        <f>IF($A245="#",1,IF(MAX(שיוך_משאב)&lt;ROWS(A$2:$A246),"",ROWS(A$2:$A246)))</f>
        <v/>
      </c>
      <c r="B246" s="88" t="str">
        <f t="array" ref="B246">IF($A246="","",INDEX('תוצרים לפרויקטים'!$AJ$7:$AN$7,,MIN(IF(שיוך_משאב=$A246,COLUMN($A:$E)))))</f>
        <v/>
      </c>
      <c r="C246" s="88" t="str">
        <f t="array" ref="C246">IF($A246="","",INDEX('תוצרים לפרויקטים'!$G$8:$G$1007,MIN(IF(שיוך_משאב=A246,שורות))))</f>
        <v/>
      </c>
      <c r="D246" s="88" t="str">
        <f>IF($A246="","",INDEX('תוצרים לפרויקטים'!$T$8:$AC$1007,MATCH($C246,'תוצרים לפרויקטים'!$G$8:$G$1007,0),MATCH($B246,'תוצרים לפרויקטים'!$T$7:$AC$7,0)))</f>
        <v/>
      </c>
      <c r="E246" s="88" t="str">
        <f>IF($A246="","",INDEX('תוצרים לפרויקטים'!$T$8:$AC$1007,MATCH($C246,'תוצרים לפרויקטים'!$G$8:$G$1007,0),MATCH($B246,'תוצרים לפרויקטים'!$T$7:$AC$7,0)+1))</f>
        <v/>
      </c>
      <c r="F246" s="88" t="str">
        <f>IF($D246="","",IFERROR(IF(INDEX('ניהול משאבים'!$D$8:$D$300,MATCH($D246,'ניהול משאבים'!$C$8:$C$300,0))="","",INDEX('ניהול משאבים'!$D$8:$D$300,MATCH($D246,'ניהול משאבים'!$C$8:$C$300,0))),""))</f>
        <v/>
      </c>
      <c r="G246" s="88" t="str">
        <f>IF($D246="","",IFERROR(IF(INDEX('ניהול משאבים'!$E$8:$E$300,MATCH($D246,'ניהול משאבים'!$C$8:$C$300,0))="","",INDEX('ניהול משאבים'!$E$8:$E$300,MATCH($D246,'ניהול משאבים'!$C$8:$C$300,0))),""))</f>
        <v/>
      </c>
      <c r="H246" s="88" t="str">
        <f>IF($C246="","",INDEX('תוצרים לפרויקטים'!$H:$H,MATCH($C246,'תוצרים לפרויקטים'!$G:$G,0)))</f>
        <v/>
      </c>
      <c r="I246" s="88" t="str">
        <f>IF($C246="","",INDEX('תוצרים לפרויקטים'!$E:$E,MATCH($C246,'תוצרים לפרויקטים'!$G:$G,0)))</f>
        <v/>
      </c>
      <c r="J246" s="88" t="str">
        <f>IF($A246="","",IF(INDEX('תוצרים לפרויקטים'!$R$8:$R$1007,MATCH($C246,'תוצרים לפרויקטים'!$G$8:$G$1007,0))="","ללא סטטוס",INDEX('תוצרים לפרויקטים'!$R$8:$R$1007,MATCH($C246,'תוצרים לפרויקטים'!$G$8:$G$1007,0))))</f>
        <v/>
      </c>
      <c r="K246" s="141" t="str">
        <f>IF($A246="","",IF(INDEX('תוצרים לפרויקטים'!$P$8:$P$1007,MATCH($C246,'תוצרים לפרויקטים'!$G$8:$G$1007,0))="","",INDEX('תוצרים לפרויקטים'!$P$8:$P$1007,MATCH($C246,'תוצרים לפרויקטים'!$G$8:$G$1007,0))))</f>
        <v/>
      </c>
      <c r="L246" s="141" t="str">
        <f>IF($A246="","",IF(INDEX('תוצרים לפרויקטים'!$Q$8:$Q$1007,MATCH($C246,'תוצרים לפרויקטים'!$G$8:$G$1007,0))="","",INDEX('תוצרים לפרויקטים'!$Q$8:$Q$1007,MATCH($C246,'תוצרים לפרויקטים'!$G$8:$G$1007,0))))</f>
        <v/>
      </c>
    </row>
    <row r="247" spans="1:12">
      <c r="A247" s="87" t="str">
        <f>IF($A246="#",1,IF(MAX(שיוך_משאב)&lt;ROWS(A$2:$A247),"",ROWS(A$2:$A247)))</f>
        <v/>
      </c>
      <c r="B247" s="88" t="str">
        <f t="array" ref="B247">IF($A247="","",INDEX('תוצרים לפרויקטים'!$AJ$7:$AN$7,,MIN(IF(שיוך_משאב=$A247,COLUMN($A:$E)))))</f>
        <v/>
      </c>
      <c r="C247" s="88" t="str">
        <f t="array" ref="C247">IF($A247="","",INDEX('תוצרים לפרויקטים'!$G$8:$G$1007,MIN(IF(שיוך_משאב=A247,שורות))))</f>
        <v/>
      </c>
      <c r="D247" s="88" t="str">
        <f>IF($A247="","",INDEX('תוצרים לפרויקטים'!$T$8:$AC$1007,MATCH($C247,'תוצרים לפרויקטים'!$G$8:$G$1007,0),MATCH($B247,'תוצרים לפרויקטים'!$T$7:$AC$7,0)))</f>
        <v/>
      </c>
      <c r="E247" s="88" t="str">
        <f>IF($A247="","",INDEX('תוצרים לפרויקטים'!$T$8:$AC$1007,MATCH($C247,'תוצרים לפרויקטים'!$G$8:$G$1007,0),MATCH($B247,'תוצרים לפרויקטים'!$T$7:$AC$7,0)+1))</f>
        <v/>
      </c>
      <c r="F247" s="88" t="str">
        <f>IF($D247="","",IFERROR(IF(INDEX('ניהול משאבים'!$D$8:$D$300,MATCH($D247,'ניהול משאבים'!$C$8:$C$300,0))="","",INDEX('ניהול משאבים'!$D$8:$D$300,MATCH($D247,'ניהול משאבים'!$C$8:$C$300,0))),""))</f>
        <v/>
      </c>
      <c r="G247" s="88" t="str">
        <f>IF($D247="","",IFERROR(IF(INDEX('ניהול משאבים'!$E$8:$E$300,MATCH($D247,'ניהול משאבים'!$C$8:$C$300,0))="","",INDEX('ניהול משאבים'!$E$8:$E$300,MATCH($D247,'ניהול משאבים'!$C$8:$C$300,0))),""))</f>
        <v/>
      </c>
      <c r="H247" s="88" t="str">
        <f>IF($C247="","",INDEX('תוצרים לפרויקטים'!$H:$H,MATCH($C247,'תוצרים לפרויקטים'!$G:$G,0)))</f>
        <v/>
      </c>
      <c r="I247" s="88" t="str">
        <f>IF($C247="","",INDEX('תוצרים לפרויקטים'!$E:$E,MATCH($C247,'תוצרים לפרויקטים'!$G:$G,0)))</f>
        <v/>
      </c>
      <c r="J247" s="88" t="str">
        <f>IF($A247="","",IF(INDEX('תוצרים לפרויקטים'!$R$8:$R$1007,MATCH($C247,'תוצרים לפרויקטים'!$G$8:$G$1007,0))="","ללא סטטוס",INDEX('תוצרים לפרויקטים'!$R$8:$R$1007,MATCH($C247,'תוצרים לפרויקטים'!$G$8:$G$1007,0))))</f>
        <v/>
      </c>
      <c r="K247" s="141" t="str">
        <f>IF($A247="","",IF(INDEX('תוצרים לפרויקטים'!$P$8:$P$1007,MATCH($C247,'תוצרים לפרויקטים'!$G$8:$G$1007,0))="","",INDEX('תוצרים לפרויקטים'!$P$8:$P$1007,MATCH($C247,'תוצרים לפרויקטים'!$G$8:$G$1007,0))))</f>
        <v/>
      </c>
      <c r="L247" s="141" t="str">
        <f>IF($A247="","",IF(INDEX('תוצרים לפרויקטים'!$Q$8:$Q$1007,MATCH($C247,'תוצרים לפרויקטים'!$G$8:$G$1007,0))="","",INDEX('תוצרים לפרויקטים'!$Q$8:$Q$1007,MATCH($C247,'תוצרים לפרויקטים'!$G$8:$G$1007,0))))</f>
        <v/>
      </c>
    </row>
    <row r="248" spans="1:12">
      <c r="A248" s="87" t="str">
        <f>IF($A247="#",1,IF(MAX(שיוך_משאב)&lt;ROWS(A$2:$A248),"",ROWS(A$2:$A248)))</f>
        <v/>
      </c>
      <c r="B248" s="88" t="str">
        <f t="array" ref="B248">IF($A248="","",INDEX('תוצרים לפרויקטים'!$AJ$7:$AN$7,,MIN(IF(שיוך_משאב=$A248,COLUMN($A:$E)))))</f>
        <v/>
      </c>
      <c r="C248" s="88" t="str">
        <f t="array" ref="C248">IF($A248="","",INDEX('תוצרים לפרויקטים'!$G$8:$G$1007,MIN(IF(שיוך_משאב=A248,שורות))))</f>
        <v/>
      </c>
      <c r="D248" s="88" t="str">
        <f>IF($A248="","",INDEX('תוצרים לפרויקטים'!$T$8:$AC$1007,MATCH($C248,'תוצרים לפרויקטים'!$G$8:$G$1007,0),MATCH($B248,'תוצרים לפרויקטים'!$T$7:$AC$7,0)))</f>
        <v/>
      </c>
      <c r="E248" s="88" t="str">
        <f>IF($A248="","",INDEX('תוצרים לפרויקטים'!$T$8:$AC$1007,MATCH($C248,'תוצרים לפרויקטים'!$G$8:$G$1007,0),MATCH($B248,'תוצרים לפרויקטים'!$T$7:$AC$7,0)+1))</f>
        <v/>
      </c>
      <c r="F248" s="88" t="str">
        <f>IF($D248="","",IFERROR(IF(INDEX('ניהול משאבים'!$D$8:$D$300,MATCH($D248,'ניהול משאבים'!$C$8:$C$300,0))="","",INDEX('ניהול משאבים'!$D$8:$D$300,MATCH($D248,'ניהול משאבים'!$C$8:$C$300,0))),""))</f>
        <v/>
      </c>
      <c r="G248" s="88" t="str">
        <f>IF($D248="","",IFERROR(IF(INDEX('ניהול משאבים'!$E$8:$E$300,MATCH($D248,'ניהול משאבים'!$C$8:$C$300,0))="","",INDEX('ניהול משאבים'!$E$8:$E$300,MATCH($D248,'ניהול משאבים'!$C$8:$C$300,0))),""))</f>
        <v/>
      </c>
      <c r="H248" s="88" t="str">
        <f>IF($C248="","",INDEX('תוצרים לפרויקטים'!$H:$H,MATCH($C248,'תוצרים לפרויקטים'!$G:$G,0)))</f>
        <v/>
      </c>
      <c r="I248" s="88" t="str">
        <f>IF($C248="","",INDEX('תוצרים לפרויקטים'!$E:$E,MATCH($C248,'תוצרים לפרויקטים'!$G:$G,0)))</f>
        <v/>
      </c>
      <c r="J248" s="88" t="str">
        <f>IF($A248="","",IF(INDEX('תוצרים לפרויקטים'!$R$8:$R$1007,MATCH($C248,'תוצרים לפרויקטים'!$G$8:$G$1007,0))="","ללא סטטוס",INDEX('תוצרים לפרויקטים'!$R$8:$R$1007,MATCH($C248,'תוצרים לפרויקטים'!$G$8:$G$1007,0))))</f>
        <v/>
      </c>
      <c r="K248" s="141" t="str">
        <f>IF($A248="","",IF(INDEX('תוצרים לפרויקטים'!$P$8:$P$1007,MATCH($C248,'תוצרים לפרויקטים'!$G$8:$G$1007,0))="","",INDEX('תוצרים לפרויקטים'!$P$8:$P$1007,MATCH($C248,'תוצרים לפרויקטים'!$G$8:$G$1007,0))))</f>
        <v/>
      </c>
      <c r="L248" s="141" t="str">
        <f>IF($A248="","",IF(INDEX('תוצרים לפרויקטים'!$Q$8:$Q$1007,MATCH($C248,'תוצרים לפרויקטים'!$G$8:$G$1007,0))="","",INDEX('תוצרים לפרויקטים'!$Q$8:$Q$1007,MATCH($C248,'תוצרים לפרויקטים'!$G$8:$G$1007,0))))</f>
        <v/>
      </c>
    </row>
    <row r="249" spans="1:12">
      <c r="A249" s="87" t="str">
        <f>IF($A248="#",1,IF(MAX(שיוך_משאב)&lt;ROWS(A$2:$A249),"",ROWS(A$2:$A249)))</f>
        <v/>
      </c>
      <c r="B249" s="88" t="str">
        <f t="array" ref="B249">IF($A249="","",INDEX('תוצרים לפרויקטים'!$AJ$7:$AN$7,,MIN(IF(שיוך_משאב=$A249,COLUMN($A:$E)))))</f>
        <v/>
      </c>
      <c r="C249" s="88" t="str">
        <f t="array" ref="C249">IF($A249="","",INDEX('תוצרים לפרויקטים'!$G$8:$G$1007,MIN(IF(שיוך_משאב=A249,שורות))))</f>
        <v/>
      </c>
      <c r="D249" s="88" t="str">
        <f>IF($A249="","",INDEX('תוצרים לפרויקטים'!$T$8:$AC$1007,MATCH($C249,'תוצרים לפרויקטים'!$G$8:$G$1007,0),MATCH($B249,'תוצרים לפרויקטים'!$T$7:$AC$7,0)))</f>
        <v/>
      </c>
      <c r="E249" s="88" t="str">
        <f>IF($A249="","",INDEX('תוצרים לפרויקטים'!$T$8:$AC$1007,MATCH($C249,'תוצרים לפרויקטים'!$G$8:$G$1007,0),MATCH($B249,'תוצרים לפרויקטים'!$T$7:$AC$7,0)+1))</f>
        <v/>
      </c>
      <c r="F249" s="88" t="str">
        <f>IF($D249="","",IFERROR(IF(INDEX('ניהול משאבים'!$D$8:$D$300,MATCH($D249,'ניהול משאבים'!$C$8:$C$300,0))="","",INDEX('ניהול משאבים'!$D$8:$D$300,MATCH($D249,'ניהול משאבים'!$C$8:$C$300,0))),""))</f>
        <v/>
      </c>
      <c r="G249" s="88" t="str">
        <f>IF($D249="","",IFERROR(IF(INDEX('ניהול משאבים'!$E$8:$E$300,MATCH($D249,'ניהול משאבים'!$C$8:$C$300,0))="","",INDEX('ניהול משאבים'!$E$8:$E$300,MATCH($D249,'ניהול משאבים'!$C$8:$C$300,0))),""))</f>
        <v/>
      </c>
      <c r="H249" s="88" t="str">
        <f>IF($C249="","",INDEX('תוצרים לפרויקטים'!$H:$H,MATCH($C249,'תוצרים לפרויקטים'!$G:$G,0)))</f>
        <v/>
      </c>
      <c r="I249" s="88" t="str">
        <f>IF($C249="","",INDEX('תוצרים לפרויקטים'!$E:$E,MATCH($C249,'תוצרים לפרויקטים'!$G:$G,0)))</f>
        <v/>
      </c>
      <c r="J249" s="88" t="str">
        <f>IF($A249="","",IF(INDEX('תוצרים לפרויקטים'!$R$8:$R$1007,MATCH($C249,'תוצרים לפרויקטים'!$G$8:$G$1007,0))="","ללא סטטוס",INDEX('תוצרים לפרויקטים'!$R$8:$R$1007,MATCH($C249,'תוצרים לפרויקטים'!$G$8:$G$1007,0))))</f>
        <v/>
      </c>
      <c r="K249" s="141" t="str">
        <f>IF($A249="","",IF(INDEX('תוצרים לפרויקטים'!$P$8:$P$1007,MATCH($C249,'תוצרים לפרויקטים'!$G$8:$G$1007,0))="","",INDEX('תוצרים לפרויקטים'!$P$8:$P$1007,MATCH($C249,'תוצרים לפרויקטים'!$G$8:$G$1007,0))))</f>
        <v/>
      </c>
      <c r="L249" s="141" t="str">
        <f>IF($A249="","",IF(INDEX('תוצרים לפרויקטים'!$Q$8:$Q$1007,MATCH($C249,'תוצרים לפרויקטים'!$G$8:$G$1007,0))="","",INDEX('תוצרים לפרויקטים'!$Q$8:$Q$1007,MATCH($C249,'תוצרים לפרויקטים'!$G$8:$G$1007,0))))</f>
        <v/>
      </c>
    </row>
    <row r="250" spans="1:12">
      <c r="A250" s="87" t="str">
        <f>IF($A249="#",1,IF(MAX(שיוך_משאב)&lt;ROWS(A$2:$A250),"",ROWS(A$2:$A250)))</f>
        <v/>
      </c>
      <c r="B250" s="88" t="str">
        <f t="array" ref="B250">IF($A250="","",INDEX('תוצרים לפרויקטים'!$AJ$7:$AN$7,,MIN(IF(שיוך_משאב=$A250,COLUMN($A:$E)))))</f>
        <v/>
      </c>
      <c r="C250" s="88" t="str">
        <f t="array" ref="C250">IF($A250="","",INDEX('תוצרים לפרויקטים'!$G$8:$G$1007,MIN(IF(שיוך_משאב=A250,שורות))))</f>
        <v/>
      </c>
      <c r="D250" s="88" t="str">
        <f>IF($A250="","",INDEX('תוצרים לפרויקטים'!$T$8:$AC$1007,MATCH($C250,'תוצרים לפרויקטים'!$G$8:$G$1007,0),MATCH($B250,'תוצרים לפרויקטים'!$T$7:$AC$7,0)))</f>
        <v/>
      </c>
      <c r="E250" s="88" t="str">
        <f>IF($A250="","",INDEX('תוצרים לפרויקטים'!$T$8:$AC$1007,MATCH($C250,'תוצרים לפרויקטים'!$G$8:$G$1007,0),MATCH($B250,'תוצרים לפרויקטים'!$T$7:$AC$7,0)+1))</f>
        <v/>
      </c>
      <c r="F250" s="88" t="str">
        <f>IF($D250="","",IFERROR(IF(INDEX('ניהול משאבים'!$D$8:$D$300,MATCH($D250,'ניהול משאבים'!$C$8:$C$300,0))="","",INDEX('ניהול משאבים'!$D$8:$D$300,MATCH($D250,'ניהול משאבים'!$C$8:$C$300,0))),""))</f>
        <v/>
      </c>
      <c r="G250" s="88" t="str">
        <f>IF($D250="","",IFERROR(IF(INDEX('ניהול משאבים'!$E$8:$E$300,MATCH($D250,'ניהול משאבים'!$C$8:$C$300,0))="","",INDEX('ניהול משאבים'!$E$8:$E$300,MATCH($D250,'ניהול משאבים'!$C$8:$C$300,0))),""))</f>
        <v/>
      </c>
      <c r="H250" s="88" t="str">
        <f>IF($C250="","",INDEX('תוצרים לפרויקטים'!$H:$H,MATCH($C250,'תוצרים לפרויקטים'!$G:$G,0)))</f>
        <v/>
      </c>
      <c r="I250" s="88" t="str">
        <f>IF($C250="","",INDEX('תוצרים לפרויקטים'!$E:$E,MATCH($C250,'תוצרים לפרויקטים'!$G:$G,0)))</f>
        <v/>
      </c>
      <c r="J250" s="88" t="str">
        <f>IF($A250="","",IF(INDEX('תוצרים לפרויקטים'!$R$8:$R$1007,MATCH($C250,'תוצרים לפרויקטים'!$G$8:$G$1007,0))="","ללא סטטוס",INDEX('תוצרים לפרויקטים'!$R$8:$R$1007,MATCH($C250,'תוצרים לפרויקטים'!$G$8:$G$1007,0))))</f>
        <v/>
      </c>
      <c r="K250" s="141" t="str">
        <f>IF($A250="","",IF(INDEX('תוצרים לפרויקטים'!$P$8:$P$1007,MATCH($C250,'תוצרים לפרויקטים'!$G$8:$G$1007,0))="","",INDEX('תוצרים לפרויקטים'!$P$8:$P$1007,MATCH($C250,'תוצרים לפרויקטים'!$G$8:$G$1007,0))))</f>
        <v/>
      </c>
      <c r="L250" s="141" t="str">
        <f>IF($A250="","",IF(INDEX('תוצרים לפרויקטים'!$Q$8:$Q$1007,MATCH($C250,'תוצרים לפרויקטים'!$G$8:$G$1007,0))="","",INDEX('תוצרים לפרויקטים'!$Q$8:$Q$1007,MATCH($C250,'תוצרים לפרויקטים'!$G$8:$G$1007,0))))</f>
        <v/>
      </c>
    </row>
    <row r="251" spans="1:12">
      <c r="A251" s="87" t="str">
        <f>IF($A250="#",1,IF(MAX(שיוך_משאב)&lt;ROWS(A$2:$A251),"",ROWS(A$2:$A251)))</f>
        <v/>
      </c>
      <c r="B251" s="88" t="str">
        <f t="array" ref="B251">IF($A251="","",INDEX('תוצרים לפרויקטים'!$AJ$7:$AN$7,,MIN(IF(שיוך_משאב=$A251,COLUMN($A:$E)))))</f>
        <v/>
      </c>
      <c r="C251" s="88" t="str">
        <f t="array" ref="C251">IF($A251="","",INDEX('תוצרים לפרויקטים'!$G$8:$G$1007,MIN(IF(שיוך_משאב=A251,שורות))))</f>
        <v/>
      </c>
      <c r="D251" s="88" t="str">
        <f>IF($A251="","",INDEX('תוצרים לפרויקטים'!$T$8:$AC$1007,MATCH($C251,'תוצרים לפרויקטים'!$G$8:$G$1007,0),MATCH($B251,'תוצרים לפרויקטים'!$T$7:$AC$7,0)))</f>
        <v/>
      </c>
      <c r="E251" s="88" t="str">
        <f>IF($A251="","",INDEX('תוצרים לפרויקטים'!$T$8:$AC$1007,MATCH($C251,'תוצרים לפרויקטים'!$G$8:$G$1007,0),MATCH($B251,'תוצרים לפרויקטים'!$T$7:$AC$7,0)+1))</f>
        <v/>
      </c>
      <c r="F251" s="88" t="str">
        <f>IF($D251="","",IFERROR(IF(INDEX('ניהול משאבים'!$D$8:$D$300,MATCH($D251,'ניהול משאבים'!$C$8:$C$300,0))="","",INDEX('ניהול משאבים'!$D$8:$D$300,MATCH($D251,'ניהול משאבים'!$C$8:$C$300,0))),""))</f>
        <v/>
      </c>
      <c r="G251" s="88" t="str">
        <f>IF($D251="","",IFERROR(IF(INDEX('ניהול משאבים'!$E$8:$E$300,MATCH($D251,'ניהול משאבים'!$C$8:$C$300,0))="","",INDEX('ניהול משאבים'!$E$8:$E$300,MATCH($D251,'ניהול משאבים'!$C$8:$C$300,0))),""))</f>
        <v/>
      </c>
      <c r="H251" s="88" t="str">
        <f>IF($C251="","",INDEX('תוצרים לפרויקטים'!$H:$H,MATCH($C251,'תוצרים לפרויקטים'!$G:$G,0)))</f>
        <v/>
      </c>
      <c r="I251" s="88" t="str">
        <f>IF($C251="","",INDEX('תוצרים לפרויקטים'!$E:$E,MATCH($C251,'תוצרים לפרויקטים'!$G:$G,0)))</f>
        <v/>
      </c>
      <c r="J251" s="88" t="str">
        <f>IF($A251="","",IF(INDEX('תוצרים לפרויקטים'!$R$8:$R$1007,MATCH($C251,'תוצרים לפרויקטים'!$G$8:$G$1007,0))="","ללא סטטוס",INDEX('תוצרים לפרויקטים'!$R$8:$R$1007,MATCH($C251,'תוצרים לפרויקטים'!$G$8:$G$1007,0))))</f>
        <v/>
      </c>
      <c r="K251" s="141" t="str">
        <f>IF($A251="","",IF(INDEX('תוצרים לפרויקטים'!$P$8:$P$1007,MATCH($C251,'תוצרים לפרויקטים'!$G$8:$G$1007,0))="","",INDEX('תוצרים לפרויקטים'!$P$8:$P$1007,MATCH($C251,'תוצרים לפרויקטים'!$G$8:$G$1007,0))))</f>
        <v/>
      </c>
      <c r="L251" s="141" t="str">
        <f>IF($A251="","",IF(INDEX('תוצרים לפרויקטים'!$Q$8:$Q$1007,MATCH($C251,'תוצרים לפרויקטים'!$G$8:$G$1007,0))="","",INDEX('תוצרים לפרויקטים'!$Q$8:$Q$1007,MATCH($C251,'תוצרים לפרויקטים'!$G$8:$G$1007,0))))</f>
        <v/>
      </c>
    </row>
    <row r="252" spans="1:12">
      <c r="A252" s="87" t="str">
        <f>IF($A251="#",1,IF(MAX(שיוך_משאב)&lt;ROWS(A$2:$A252),"",ROWS(A$2:$A252)))</f>
        <v/>
      </c>
      <c r="B252" s="88" t="str">
        <f t="array" ref="B252">IF($A252="","",INDEX('תוצרים לפרויקטים'!$AJ$7:$AN$7,,MIN(IF(שיוך_משאב=$A252,COLUMN($A:$E)))))</f>
        <v/>
      </c>
      <c r="C252" s="88" t="str">
        <f t="array" ref="C252">IF($A252="","",INDEX('תוצרים לפרויקטים'!$G$8:$G$1007,MIN(IF(שיוך_משאב=A252,שורות))))</f>
        <v/>
      </c>
      <c r="D252" s="88" t="str">
        <f>IF($A252="","",INDEX('תוצרים לפרויקטים'!$T$8:$AC$1007,MATCH($C252,'תוצרים לפרויקטים'!$G$8:$G$1007,0),MATCH($B252,'תוצרים לפרויקטים'!$T$7:$AC$7,0)))</f>
        <v/>
      </c>
      <c r="E252" s="88" t="str">
        <f>IF($A252="","",INDEX('תוצרים לפרויקטים'!$T$8:$AC$1007,MATCH($C252,'תוצרים לפרויקטים'!$G$8:$G$1007,0),MATCH($B252,'תוצרים לפרויקטים'!$T$7:$AC$7,0)+1))</f>
        <v/>
      </c>
      <c r="F252" s="88" t="str">
        <f>IF($D252="","",IFERROR(IF(INDEX('ניהול משאבים'!$D$8:$D$300,MATCH($D252,'ניהול משאבים'!$C$8:$C$300,0))="","",INDEX('ניהול משאבים'!$D$8:$D$300,MATCH($D252,'ניהול משאבים'!$C$8:$C$300,0))),""))</f>
        <v/>
      </c>
      <c r="G252" s="88" t="str">
        <f>IF($D252="","",IFERROR(IF(INDEX('ניהול משאבים'!$E$8:$E$300,MATCH($D252,'ניהול משאבים'!$C$8:$C$300,0))="","",INDEX('ניהול משאבים'!$E$8:$E$300,MATCH($D252,'ניהול משאבים'!$C$8:$C$300,0))),""))</f>
        <v/>
      </c>
      <c r="H252" s="88" t="str">
        <f>IF($C252="","",INDEX('תוצרים לפרויקטים'!$H:$H,MATCH($C252,'תוצרים לפרויקטים'!$G:$G,0)))</f>
        <v/>
      </c>
      <c r="I252" s="88" t="str">
        <f>IF($C252="","",INDEX('תוצרים לפרויקטים'!$E:$E,MATCH($C252,'תוצרים לפרויקטים'!$G:$G,0)))</f>
        <v/>
      </c>
      <c r="J252" s="88" t="str">
        <f>IF($A252="","",IF(INDEX('תוצרים לפרויקטים'!$R$8:$R$1007,MATCH($C252,'תוצרים לפרויקטים'!$G$8:$G$1007,0))="","ללא סטטוס",INDEX('תוצרים לפרויקטים'!$R$8:$R$1007,MATCH($C252,'תוצרים לפרויקטים'!$G$8:$G$1007,0))))</f>
        <v/>
      </c>
      <c r="K252" s="141" t="str">
        <f>IF($A252="","",IF(INDEX('תוצרים לפרויקטים'!$P$8:$P$1007,MATCH($C252,'תוצרים לפרויקטים'!$G$8:$G$1007,0))="","",INDEX('תוצרים לפרויקטים'!$P$8:$P$1007,MATCH($C252,'תוצרים לפרויקטים'!$G$8:$G$1007,0))))</f>
        <v/>
      </c>
      <c r="L252" s="141" t="str">
        <f>IF($A252="","",IF(INDEX('תוצרים לפרויקטים'!$Q$8:$Q$1007,MATCH($C252,'תוצרים לפרויקטים'!$G$8:$G$1007,0))="","",INDEX('תוצרים לפרויקטים'!$Q$8:$Q$1007,MATCH($C252,'תוצרים לפרויקטים'!$G$8:$G$1007,0))))</f>
        <v/>
      </c>
    </row>
    <row r="253" spans="1:12">
      <c r="A253" s="87" t="str">
        <f>IF($A252="#",1,IF(MAX(שיוך_משאב)&lt;ROWS(A$2:$A253),"",ROWS(A$2:$A253)))</f>
        <v/>
      </c>
      <c r="B253" s="88" t="str">
        <f t="array" ref="B253">IF($A253="","",INDEX('תוצרים לפרויקטים'!$AJ$7:$AN$7,,MIN(IF(שיוך_משאב=$A253,COLUMN($A:$E)))))</f>
        <v/>
      </c>
      <c r="C253" s="88" t="str">
        <f t="array" ref="C253">IF($A253="","",INDEX('תוצרים לפרויקטים'!$G$8:$G$1007,MIN(IF(שיוך_משאב=A253,שורות))))</f>
        <v/>
      </c>
      <c r="D253" s="88" t="str">
        <f>IF($A253="","",INDEX('תוצרים לפרויקטים'!$T$8:$AC$1007,MATCH($C253,'תוצרים לפרויקטים'!$G$8:$G$1007,0),MATCH($B253,'תוצרים לפרויקטים'!$T$7:$AC$7,0)))</f>
        <v/>
      </c>
      <c r="E253" s="88" t="str">
        <f>IF($A253="","",INDEX('תוצרים לפרויקטים'!$T$8:$AC$1007,MATCH($C253,'תוצרים לפרויקטים'!$G$8:$G$1007,0),MATCH($B253,'תוצרים לפרויקטים'!$T$7:$AC$7,0)+1))</f>
        <v/>
      </c>
      <c r="F253" s="88" t="str">
        <f>IF($D253="","",IFERROR(IF(INDEX('ניהול משאבים'!$D$8:$D$300,MATCH($D253,'ניהול משאבים'!$C$8:$C$300,0))="","",INDEX('ניהול משאבים'!$D$8:$D$300,MATCH($D253,'ניהול משאבים'!$C$8:$C$300,0))),""))</f>
        <v/>
      </c>
      <c r="G253" s="88" t="str">
        <f>IF($D253="","",IFERROR(IF(INDEX('ניהול משאבים'!$E$8:$E$300,MATCH($D253,'ניהול משאבים'!$C$8:$C$300,0))="","",INDEX('ניהול משאבים'!$E$8:$E$300,MATCH($D253,'ניהול משאבים'!$C$8:$C$300,0))),""))</f>
        <v/>
      </c>
      <c r="H253" s="88" t="str">
        <f>IF($C253="","",INDEX('תוצרים לפרויקטים'!$H:$H,MATCH($C253,'תוצרים לפרויקטים'!$G:$G,0)))</f>
        <v/>
      </c>
      <c r="I253" s="88" t="str">
        <f>IF($C253="","",INDEX('תוצרים לפרויקטים'!$E:$E,MATCH($C253,'תוצרים לפרויקטים'!$G:$G,0)))</f>
        <v/>
      </c>
      <c r="J253" s="88" t="str">
        <f>IF($A253="","",IF(INDEX('תוצרים לפרויקטים'!$R$8:$R$1007,MATCH($C253,'תוצרים לפרויקטים'!$G$8:$G$1007,0))="","ללא סטטוס",INDEX('תוצרים לפרויקטים'!$R$8:$R$1007,MATCH($C253,'תוצרים לפרויקטים'!$G$8:$G$1007,0))))</f>
        <v/>
      </c>
      <c r="K253" s="141" t="str">
        <f>IF($A253="","",IF(INDEX('תוצרים לפרויקטים'!$P$8:$P$1007,MATCH($C253,'תוצרים לפרויקטים'!$G$8:$G$1007,0))="","",INDEX('תוצרים לפרויקטים'!$P$8:$P$1007,MATCH($C253,'תוצרים לפרויקטים'!$G$8:$G$1007,0))))</f>
        <v/>
      </c>
      <c r="L253" s="141" t="str">
        <f>IF($A253="","",IF(INDEX('תוצרים לפרויקטים'!$Q$8:$Q$1007,MATCH($C253,'תוצרים לפרויקטים'!$G$8:$G$1007,0))="","",INDEX('תוצרים לפרויקטים'!$Q$8:$Q$1007,MATCH($C253,'תוצרים לפרויקטים'!$G$8:$G$1007,0))))</f>
        <v/>
      </c>
    </row>
    <row r="254" spans="1:12">
      <c r="A254" s="87" t="str">
        <f>IF($A253="#",1,IF(MAX(שיוך_משאב)&lt;ROWS(A$2:$A254),"",ROWS(A$2:$A254)))</f>
        <v/>
      </c>
      <c r="B254" s="88" t="str">
        <f t="array" ref="B254">IF($A254="","",INDEX('תוצרים לפרויקטים'!$AJ$7:$AN$7,,MIN(IF(שיוך_משאב=$A254,COLUMN($A:$E)))))</f>
        <v/>
      </c>
      <c r="C254" s="88" t="str">
        <f t="array" ref="C254">IF($A254="","",INDEX('תוצרים לפרויקטים'!$G$8:$G$1007,MIN(IF(שיוך_משאב=A254,שורות))))</f>
        <v/>
      </c>
      <c r="D254" s="88" t="str">
        <f>IF($A254="","",INDEX('תוצרים לפרויקטים'!$T$8:$AC$1007,MATCH($C254,'תוצרים לפרויקטים'!$G$8:$G$1007,0),MATCH($B254,'תוצרים לפרויקטים'!$T$7:$AC$7,0)))</f>
        <v/>
      </c>
      <c r="E254" s="88" t="str">
        <f>IF($A254="","",INDEX('תוצרים לפרויקטים'!$T$8:$AC$1007,MATCH($C254,'תוצרים לפרויקטים'!$G$8:$G$1007,0),MATCH($B254,'תוצרים לפרויקטים'!$T$7:$AC$7,0)+1))</f>
        <v/>
      </c>
      <c r="F254" s="88" t="str">
        <f>IF($D254="","",IFERROR(IF(INDEX('ניהול משאבים'!$D$8:$D$300,MATCH($D254,'ניהול משאבים'!$C$8:$C$300,0))="","",INDEX('ניהול משאבים'!$D$8:$D$300,MATCH($D254,'ניהול משאבים'!$C$8:$C$300,0))),""))</f>
        <v/>
      </c>
      <c r="G254" s="88" t="str">
        <f>IF($D254="","",IFERROR(IF(INDEX('ניהול משאבים'!$E$8:$E$300,MATCH($D254,'ניהול משאבים'!$C$8:$C$300,0))="","",INDEX('ניהול משאבים'!$E$8:$E$300,MATCH($D254,'ניהול משאבים'!$C$8:$C$300,0))),""))</f>
        <v/>
      </c>
      <c r="H254" s="88" t="str">
        <f>IF($C254="","",INDEX('תוצרים לפרויקטים'!$H:$H,MATCH($C254,'תוצרים לפרויקטים'!$G:$G,0)))</f>
        <v/>
      </c>
      <c r="I254" s="88" t="str">
        <f>IF($C254="","",INDEX('תוצרים לפרויקטים'!$E:$E,MATCH($C254,'תוצרים לפרויקטים'!$G:$G,0)))</f>
        <v/>
      </c>
      <c r="J254" s="88" t="str">
        <f>IF($A254="","",IF(INDEX('תוצרים לפרויקטים'!$R$8:$R$1007,MATCH($C254,'תוצרים לפרויקטים'!$G$8:$G$1007,0))="","ללא סטטוס",INDEX('תוצרים לפרויקטים'!$R$8:$R$1007,MATCH($C254,'תוצרים לפרויקטים'!$G$8:$G$1007,0))))</f>
        <v/>
      </c>
      <c r="K254" s="141" t="str">
        <f>IF($A254="","",IF(INDEX('תוצרים לפרויקטים'!$P$8:$P$1007,MATCH($C254,'תוצרים לפרויקטים'!$G$8:$G$1007,0))="","",INDEX('תוצרים לפרויקטים'!$P$8:$P$1007,MATCH($C254,'תוצרים לפרויקטים'!$G$8:$G$1007,0))))</f>
        <v/>
      </c>
      <c r="L254" s="141" t="str">
        <f>IF($A254="","",IF(INDEX('תוצרים לפרויקטים'!$Q$8:$Q$1007,MATCH($C254,'תוצרים לפרויקטים'!$G$8:$G$1007,0))="","",INDEX('תוצרים לפרויקטים'!$Q$8:$Q$1007,MATCH($C254,'תוצרים לפרויקטים'!$G$8:$G$1007,0))))</f>
        <v/>
      </c>
    </row>
    <row r="255" spans="1:12">
      <c r="A255" s="87" t="str">
        <f>IF($A254="#",1,IF(MAX(שיוך_משאב)&lt;ROWS(A$2:$A255),"",ROWS(A$2:$A255)))</f>
        <v/>
      </c>
      <c r="B255" s="88" t="str">
        <f t="array" ref="B255">IF($A255="","",INDEX('תוצרים לפרויקטים'!$AJ$7:$AN$7,,MIN(IF(שיוך_משאב=$A255,COLUMN($A:$E)))))</f>
        <v/>
      </c>
      <c r="C255" s="88" t="str">
        <f t="array" ref="C255">IF($A255="","",INDEX('תוצרים לפרויקטים'!$G$8:$G$1007,MIN(IF(שיוך_משאב=A255,שורות))))</f>
        <v/>
      </c>
      <c r="D255" s="88" t="str">
        <f>IF($A255="","",INDEX('תוצרים לפרויקטים'!$T$8:$AC$1007,MATCH($C255,'תוצרים לפרויקטים'!$G$8:$G$1007,0),MATCH($B255,'תוצרים לפרויקטים'!$T$7:$AC$7,0)))</f>
        <v/>
      </c>
      <c r="E255" s="88" t="str">
        <f>IF($A255="","",INDEX('תוצרים לפרויקטים'!$T$8:$AC$1007,MATCH($C255,'תוצרים לפרויקטים'!$G$8:$G$1007,0),MATCH($B255,'תוצרים לפרויקטים'!$T$7:$AC$7,0)+1))</f>
        <v/>
      </c>
      <c r="F255" s="88" t="str">
        <f>IF($D255="","",IFERROR(IF(INDEX('ניהול משאבים'!$D$8:$D$300,MATCH($D255,'ניהול משאבים'!$C$8:$C$300,0))="","",INDEX('ניהול משאבים'!$D$8:$D$300,MATCH($D255,'ניהול משאבים'!$C$8:$C$300,0))),""))</f>
        <v/>
      </c>
      <c r="G255" s="88" t="str">
        <f>IF($D255="","",IFERROR(IF(INDEX('ניהול משאבים'!$E$8:$E$300,MATCH($D255,'ניהול משאבים'!$C$8:$C$300,0))="","",INDEX('ניהול משאבים'!$E$8:$E$300,MATCH($D255,'ניהול משאבים'!$C$8:$C$300,0))),""))</f>
        <v/>
      </c>
      <c r="H255" s="88" t="str">
        <f>IF($C255="","",INDEX('תוצרים לפרויקטים'!$H:$H,MATCH($C255,'תוצרים לפרויקטים'!$G:$G,0)))</f>
        <v/>
      </c>
      <c r="I255" s="88" t="str">
        <f>IF($C255="","",INDEX('תוצרים לפרויקטים'!$E:$E,MATCH($C255,'תוצרים לפרויקטים'!$G:$G,0)))</f>
        <v/>
      </c>
      <c r="J255" s="88" t="str">
        <f>IF($A255="","",IF(INDEX('תוצרים לפרויקטים'!$R$8:$R$1007,MATCH($C255,'תוצרים לפרויקטים'!$G$8:$G$1007,0))="","ללא סטטוס",INDEX('תוצרים לפרויקטים'!$R$8:$R$1007,MATCH($C255,'תוצרים לפרויקטים'!$G$8:$G$1007,0))))</f>
        <v/>
      </c>
      <c r="K255" s="141" t="str">
        <f>IF($A255="","",IF(INDEX('תוצרים לפרויקטים'!$P$8:$P$1007,MATCH($C255,'תוצרים לפרויקטים'!$G$8:$G$1007,0))="","",INDEX('תוצרים לפרויקטים'!$P$8:$P$1007,MATCH($C255,'תוצרים לפרויקטים'!$G$8:$G$1007,0))))</f>
        <v/>
      </c>
      <c r="L255" s="141" t="str">
        <f>IF($A255="","",IF(INDEX('תוצרים לפרויקטים'!$Q$8:$Q$1007,MATCH($C255,'תוצרים לפרויקטים'!$G$8:$G$1007,0))="","",INDEX('תוצרים לפרויקטים'!$Q$8:$Q$1007,MATCH($C255,'תוצרים לפרויקטים'!$G$8:$G$1007,0))))</f>
        <v/>
      </c>
    </row>
    <row r="256" spans="1:12">
      <c r="A256" s="87" t="str">
        <f>IF($A255="#",1,IF(MAX(שיוך_משאב)&lt;ROWS(A$2:$A256),"",ROWS(A$2:$A256)))</f>
        <v/>
      </c>
      <c r="B256" s="88" t="str">
        <f t="array" ref="B256">IF($A256="","",INDEX('תוצרים לפרויקטים'!$AJ$7:$AN$7,,MIN(IF(שיוך_משאב=$A256,COLUMN($A:$E)))))</f>
        <v/>
      </c>
      <c r="C256" s="88" t="str">
        <f t="array" ref="C256">IF($A256="","",INDEX('תוצרים לפרויקטים'!$G$8:$G$1007,MIN(IF(שיוך_משאב=A256,שורות))))</f>
        <v/>
      </c>
      <c r="D256" s="88" t="str">
        <f>IF($A256="","",INDEX('תוצרים לפרויקטים'!$T$8:$AC$1007,MATCH($C256,'תוצרים לפרויקטים'!$G$8:$G$1007,0),MATCH($B256,'תוצרים לפרויקטים'!$T$7:$AC$7,0)))</f>
        <v/>
      </c>
      <c r="E256" s="88" t="str">
        <f>IF($A256="","",INDEX('תוצרים לפרויקטים'!$T$8:$AC$1007,MATCH($C256,'תוצרים לפרויקטים'!$G$8:$G$1007,0),MATCH($B256,'תוצרים לפרויקטים'!$T$7:$AC$7,0)+1))</f>
        <v/>
      </c>
      <c r="F256" s="88" t="str">
        <f>IF($D256="","",IFERROR(IF(INDEX('ניהול משאבים'!$D$8:$D$300,MATCH($D256,'ניהול משאבים'!$C$8:$C$300,0))="","",INDEX('ניהול משאבים'!$D$8:$D$300,MATCH($D256,'ניהול משאבים'!$C$8:$C$300,0))),""))</f>
        <v/>
      </c>
      <c r="G256" s="88" t="str">
        <f>IF($D256="","",IFERROR(IF(INDEX('ניהול משאבים'!$E$8:$E$300,MATCH($D256,'ניהול משאבים'!$C$8:$C$300,0))="","",INDEX('ניהול משאבים'!$E$8:$E$300,MATCH($D256,'ניהול משאבים'!$C$8:$C$300,0))),""))</f>
        <v/>
      </c>
      <c r="H256" s="88" t="str">
        <f>IF($C256="","",INDEX('תוצרים לפרויקטים'!$H:$H,MATCH($C256,'תוצרים לפרויקטים'!$G:$G,0)))</f>
        <v/>
      </c>
      <c r="I256" s="88" t="str">
        <f>IF($C256="","",INDEX('תוצרים לפרויקטים'!$E:$E,MATCH($C256,'תוצרים לפרויקטים'!$G:$G,0)))</f>
        <v/>
      </c>
      <c r="J256" s="88" t="str">
        <f>IF($A256="","",IF(INDEX('תוצרים לפרויקטים'!$R$8:$R$1007,MATCH($C256,'תוצרים לפרויקטים'!$G$8:$G$1007,0))="","ללא סטטוס",INDEX('תוצרים לפרויקטים'!$R$8:$R$1007,MATCH($C256,'תוצרים לפרויקטים'!$G$8:$G$1007,0))))</f>
        <v/>
      </c>
      <c r="K256" s="141" t="str">
        <f>IF($A256="","",IF(INDEX('תוצרים לפרויקטים'!$P$8:$P$1007,MATCH($C256,'תוצרים לפרויקטים'!$G$8:$G$1007,0))="","",INDEX('תוצרים לפרויקטים'!$P$8:$P$1007,MATCH($C256,'תוצרים לפרויקטים'!$G$8:$G$1007,0))))</f>
        <v/>
      </c>
      <c r="L256" s="141" t="str">
        <f>IF($A256="","",IF(INDEX('תוצרים לפרויקטים'!$Q$8:$Q$1007,MATCH($C256,'תוצרים לפרויקטים'!$G$8:$G$1007,0))="","",INDEX('תוצרים לפרויקטים'!$Q$8:$Q$1007,MATCH($C256,'תוצרים לפרויקטים'!$G$8:$G$1007,0))))</f>
        <v/>
      </c>
    </row>
    <row r="257" spans="1:12">
      <c r="A257" s="87" t="str">
        <f>IF($A256="#",1,IF(MAX(שיוך_משאב)&lt;ROWS(A$2:$A257),"",ROWS(A$2:$A257)))</f>
        <v/>
      </c>
      <c r="B257" s="88" t="str">
        <f t="array" ref="B257">IF($A257="","",INDEX('תוצרים לפרויקטים'!$AJ$7:$AN$7,,MIN(IF(שיוך_משאב=$A257,COLUMN($A:$E)))))</f>
        <v/>
      </c>
      <c r="C257" s="88" t="str">
        <f t="array" ref="C257">IF($A257="","",INDEX('תוצרים לפרויקטים'!$G$8:$G$1007,MIN(IF(שיוך_משאב=A257,שורות))))</f>
        <v/>
      </c>
      <c r="D257" s="88" t="str">
        <f>IF($A257="","",INDEX('תוצרים לפרויקטים'!$T$8:$AC$1007,MATCH($C257,'תוצרים לפרויקטים'!$G$8:$G$1007,0),MATCH($B257,'תוצרים לפרויקטים'!$T$7:$AC$7,0)))</f>
        <v/>
      </c>
      <c r="E257" s="88" t="str">
        <f>IF($A257="","",INDEX('תוצרים לפרויקטים'!$T$8:$AC$1007,MATCH($C257,'תוצרים לפרויקטים'!$G$8:$G$1007,0),MATCH($B257,'תוצרים לפרויקטים'!$T$7:$AC$7,0)+1))</f>
        <v/>
      </c>
      <c r="F257" s="88" t="str">
        <f>IF($D257="","",IFERROR(IF(INDEX('ניהול משאבים'!$D$8:$D$300,MATCH($D257,'ניהול משאבים'!$C$8:$C$300,0))="","",INDEX('ניהול משאבים'!$D$8:$D$300,MATCH($D257,'ניהול משאבים'!$C$8:$C$300,0))),""))</f>
        <v/>
      </c>
      <c r="G257" s="88" t="str">
        <f>IF($D257="","",IFERROR(IF(INDEX('ניהול משאבים'!$E$8:$E$300,MATCH($D257,'ניהול משאבים'!$C$8:$C$300,0))="","",INDEX('ניהול משאבים'!$E$8:$E$300,MATCH($D257,'ניהול משאבים'!$C$8:$C$300,0))),""))</f>
        <v/>
      </c>
      <c r="H257" s="88" t="str">
        <f>IF($C257="","",INDEX('תוצרים לפרויקטים'!$H:$H,MATCH($C257,'תוצרים לפרויקטים'!$G:$G,0)))</f>
        <v/>
      </c>
      <c r="I257" s="88" t="str">
        <f>IF($C257="","",INDEX('תוצרים לפרויקטים'!$E:$E,MATCH($C257,'תוצרים לפרויקטים'!$G:$G,0)))</f>
        <v/>
      </c>
      <c r="J257" s="88" t="str">
        <f>IF($A257="","",IF(INDEX('תוצרים לפרויקטים'!$R$8:$R$1007,MATCH($C257,'תוצרים לפרויקטים'!$G$8:$G$1007,0))="","ללא סטטוס",INDEX('תוצרים לפרויקטים'!$R$8:$R$1007,MATCH($C257,'תוצרים לפרויקטים'!$G$8:$G$1007,0))))</f>
        <v/>
      </c>
      <c r="K257" s="141" t="str">
        <f>IF($A257="","",IF(INDEX('תוצרים לפרויקטים'!$P$8:$P$1007,MATCH($C257,'תוצרים לפרויקטים'!$G$8:$G$1007,0))="","",INDEX('תוצרים לפרויקטים'!$P$8:$P$1007,MATCH($C257,'תוצרים לפרויקטים'!$G$8:$G$1007,0))))</f>
        <v/>
      </c>
      <c r="L257" s="141" t="str">
        <f>IF($A257="","",IF(INDEX('תוצרים לפרויקטים'!$Q$8:$Q$1007,MATCH($C257,'תוצרים לפרויקטים'!$G$8:$G$1007,0))="","",INDEX('תוצרים לפרויקטים'!$Q$8:$Q$1007,MATCH($C257,'תוצרים לפרויקטים'!$G$8:$G$1007,0))))</f>
        <v/>
      </c>
    </row>
    <row r="258" spans="1:12">
      <c r="A258" s="87" t="str">
        <f>IF($A257="#",1,IF(MAX(שיוך_משאב)&lt;ROWS(A$2:$A258),"",ROWS(A$2:$A258)))</f>
        <v/>
      </c>
      <c r="B258" s="88" t="str">
        <f t="array" ref="B258">IF($A258="","",INDEX('תוצרים לפרויקטים'!$AJ$7:$AN$7,,MIN(IF(שיוך_משאב=$A258,COLUMN($A:$E)))))</f>
        <v/>
      </c>
      <c r="C258" s="88" t="str">
        <f t="array" ref="C258">IF($A258="","",INDEX('תוצרים לפרויקטים'!$G$8:$G$1007,MIN(IF(שיוך_משאב=A258,שורות))))</f>
        <v/>
      </c>
      <c r="D258" s="88" t="str">
        <f>IF($A258="","",INDEX('תוצרים לפרויקטים'!$T$8:$AC$1007,MATCH($C258,'תוצרים לפרויקטים'!$G$8:$G$1007,0),MATCH($B258,'תוצרים לפרויקטים'!$T$7:$AC$7,0)))</f>
        <v/>
      </c>
      <c r="E258" s="88" t="str">
        <f>IF($A258="","",INDEX('תוצרים לפרויקטים'!$T$8:$AC$1007,MATCH($C258,'תוצרים לפרויקטים'!$G$8:$G$1007,0),MATCH($B258,'תוצרים לפרויקטים'!$T$7:$AC$7,0)+1))</f>
        <v/>
      </c>
      <c r="F258" s="88" t="str">
        <f>IF($D258="","",IFERROR(IF(INDEX('ניהול משאבים'!$D$8:$D$300,MATCH($D258,'ניהול משאבים'!$C$8:$C$300,0))="","",INDEX('ניהול משאבים'!$D$8:$D$300,MATCH($D258,'ניהול משאבים'!$C$8:$C$300,0))),""))</f>
        <v/>
      </c>
      <c r="G258" s="88" t="str">
        <f>IF($D258="","",IFERROR(IF(INDEX('ניהול משאבים'!$E$8:$E$300,MATCH($D258,'ניהול משאבים'!$C$8:$C$300,0))="","",INDEX('ניהול משאבים'!$E$8:$E$300,MATCH($D258,'ניהול משאבים'!$C$8:$C$300,0))),""))</f>
        <v/>
      </c>
      <c r="H258" s="88" t="str">
        <f>IF($C258="","",INDEX('תוצרים לפרויקטים'!$H:$H,MATCH($C258,'תוצרים לפרויקטים'!$G:$G,0)))</f>
        <v/>
      </c>
      <c r="I258" s="88" t="str">
        <f>IF($C258="","",INDEX('תוצרים לפרויקטים'!$E:$E,MATCH($C258,'תוצרים לפרויקטים'!$G:$G,0)))</f>
        <v/>
      </c>
      <c r="J258" s="88" t="str">
        <f>IF($A258="","",IF(INDEX('תוצרים לפרויקטים'!$R$8:$R$1007,MATCH($C258,'תוצרים לפרויקטים'!$G$8:$G$1007,0))="","ללא סטטוס",INDEX('תוצרים לפרויקטים'!$R$8:$R$1007,MATCH($C258,'תוצרים לפרויקטים'!$G$8:$G$1007,0))))</f>
        <v/>
      </c>
      <c r="K258" s="141" t="str">
        <f>IF($A258="","",IF(INDEX('תוצרים לפרויקטים'!$P$8:$P$1007,MATCH($C258,'תוצרים לפרויקטים'!$G$8:$G$1007,0))="","",INDEX('תוצרים לפרויקטים'!$P$8:$P$1007,MATCH($C258,'תוצרים לפרויקטים'!$G$8:$G$1007,0))))</f>
        <v/>
      </c>
      <c r="L258" s="141" t="str">
        <f>IF($A258="","",IF(INDEX('תוצרים לפרויקטים'!$Q$8:$Q$1007,MATCH($C258,'תוצרים לפרויקטים'!$G$8:$G$1007,0))="","",INDEX('תוצרים לפרויקטים'!$Q$8:$Q$1007,MATCH($C258,'תוצרים לפרויקטים'!$G$8:$G$1007,0))))</f>
        <v/>
      </c>
    </row>
    <row r="259" spans="1:12">
      <c r="A259" s="87" t="str">
        <f>IF($A258="#",1,IF(MAX(שיוך_משאב)&lt;ROWS(A$2:$A259),"",ROWS(A$2:$A259)))</f>
        <v/>
      </c>
      <c r="B259" s="88" t="str">
        <f t="array" ref="B259">IF($A259="","",INDEX('תוצרים לפרויקטים'!$AJ$7:$AN$7,,MIN(IF(שיוך_משאב=$A259,COLUMN($A:$E)))))</f>
        <v/>
      </c>
      <c r="C259" s="88" t="str">
        <f t="array" ref="C259">IF($A259="","",INDEX('תוצרים לפרויקטים'!$G$8:$G$1007,MIN(IF(שיוך_משאב=A259,שורות))))</f>
        <v/>
      </c>
      <c r="D259" s="88" t="str">
        <f>IF($A259="","",INDEX('תוצרים לפרויקטים'!$T$8:$AC$1007,MATCH($C259,'תוצרים לפרויקטים'!$G$8:$G$1007,0),MATCH($B259,'תוצרים לפרויקטים'!$T$7:$AC$7,0)))</f>
        <v/>
      </c>
      <c r="E259" s="88" t="str">
        <f>IF($A259="","",INDEX('תוצרים לפרויקטים'!$T$8:$AC$1007,MATCH($C259,'תוצרים לפרויקטים'!$G$8:$G$1007,0),MATCH($B259,'תוצרים לפרויקטים'!$T$7:$AC$7,0)+1))</f>
        <v/>
      </c>
      <c r="F259" s="88" t="str">
        <f>IF($D259="","",IFERROR(IF(INDEX('ניהול משאבים'!$D$8:$D$300,MATCH($D259,'ניהול משאבים'!$C$8:$C$300,0))="","",INDEX('ניהול משאבים'!$D$8:$D$300,MATCH($D259,'ניהול משאבים'!$C$8:$C$300,0))),""))</f>
        <v/>
      </c>
      <c r="G259" s="88" t="str">
        <f>IF($D259="","",IFERROR(IF(INDEX('ניהול משאבים'!$E$8:$E$300,MATCH($D259,'ניהול משאבים'!$C$8:$C$300,0))="","",INDEX('ניהול משאבים'!$E$8:$E$300,MATCH($D259,'ניהול משאבים'!$C$8:$C$300,0))),""))</f>
        <v/>
      </c>
      <c r="H259" s="88" t="str">
        <f>IF($C259="","",INDEX('תוצרים לפרויקטים'!$H:$H,MATCH($C259,'תוצרים לפרויקטים'!$G:$G,0)))</f>
        <v/>
      </c>
      <c r="I259" s="88" t="str">
        <f>IF($C259="","",INDEX('תוצרים לפרויקטים'!$E:$E,MATCH($C259,'תוצרים לפרויקטים'!$G:$G,0)))</f>
        <v/>
      </c>
      <c r="J259" s="88" t="str">
        <f>IF($A259="","",IF(INDEX('תוצרים לפרויקטים'!$R$8:$R$1007,MATCH($C259,'תוצרים לפרויקטים'!$G$8:$G$1007,0))="","ללא סטטוס",INDEX('תוצרים לפרויקטים'!$R$8:$R$1007,MATCH($C259,'תוצרים לפרויקטים'!$G$8:$G$1007,0))))</f>
        <v/>
      </c>
      <c r="K259" s="141" t="str">
        <f>IF($A259="","",IF(INDEX('תוצרים לפרויקטים'!$P$8:$P$1007,MATCH($C259,'תוצרים לפרויקטים'!$G$8:$G$1007,0))="","",INDEX('תוצרים לפרויקטים'!$P$8:$P$1007,MATCH($C259,'תוצרים לפרויקטים'!$G$8:$G$1007,0))))</f>
        <v/>
      </c>
      <c r="L259" s="141" t="str">
        <f>IF($A259="","",IF(INDEX('תוצרים לפרויקטים'!$Q$8:$Q$1007,MATCH($C259,'תוצרים לפרויקטים'!$G$8:$G$1007,0))="","",INDEX('תוצרים לפרויקטים'!$Q$8:$Q$1007,MATCH($C259,'תוצרים לפרויקטים'!$G$8:$G$1007,0))))</f>
        <v/>
      </c>
    </row>
    <row r="260" spans="1:12">
      <c r="A260" s="87" t="str">
        <f>IF($A259="#",1,IF(MAX(שיוך_משאב)&lt;ROWS(A$2:$A260),"",ROWS(A$2:$A260)))</f>
        <v/>
      </c>
      <c r="B260" s="88" t="str">
        <f t="array" ref="B260">IF($A260="","",INDEX('תוצרים לפרויקטים'!$AJ$7:$AN$7,,MIN(IF(שיוך_משאב=$A260,COLUMN($A:$E)))))</f>
        <v/>
      </c>
      <c r="C260" s="88" t="str">
        <f t="array" ref="C260">IF($A260="","",INDEX('תוצרים לפרויקטים'!$G$8:$G$1007,MIN(IF(שיוך_משאב=A260,שורות))))</f>
        <v/>
      </c>
      <c r="D260" s="88" t="str">
        <f>IF($A260="","",INDEX('תוצרים לפרויקטים'!$T$8:$AC$1007,MATCH($C260,'תוצרים לפרויקטים'!$G$8:$G$1007,0),MATCH($B260,'תוצרים לפרויקטים'!$T$7:$AC$7,0)))</f>
        <v/>
      </c>
      <c r="E260" s="88" t="str">
        <f>IF($A260="","",INDEX('תוצרים לפרויקטים'!$T$8:$AC$1007,MATCH($C260,'תוצרים לפרויקטים'!$G$8:$G$1007,0),MATCH($B260,'תוצרים לפרויקטים'!$T$7:$AC$7,0)+1))</f>
        <v/>
      </c>
      <c r="F260" s="88" t="str">
        <f>IF($D260="","",IFERROR(IF(INDEX('ניהול משאבים'!$D$8:$D$300,MATCH($D260,'ניהול משאבים'!$C$8:$C$300,0))="","",INDEX('ניהול משאבים'!$D$8:$D$300,MATCH($D260,'ניהול משאבים'!$C$8:$C$300,0))),""))</f>
        <v/>
      </c>
      <c r="G260" s="88" t="str">
        <f>IF($D260="","",IFERROR(IF(INDEX('ניהול משאבים'!$E$8:$E$300,MATCH($D260,'ניהול משאבים'!$C$8:$C$300,0))="","",INDEX('ניהול משאבים'!$E$8:$E$300,MATCH($D260,'ניהול משאבים'!$C$8:$C$300,0))),""))</f>
        <v/>
      </c>
      <c r="H260" s="88" t="str">
        <f>IF($C260="","",INDEX('תוצרים לפרויקטים'!$H:$H,MATCH($C260,'תוצרים לפרויקטים'!$G:$G,0)))</f>
        <v/>
      </c>
      <c r="I260" s="88" t="str">
        <f>IF($C260="","",INDEX('תוצרים לפרויקטים'!$E:$E,MATCH($C260,'תוצרים לפרויקטים'!$G:$G,0)))</f>
        <v/>
      </c>
      <c r="J260" s="88" t="str">
        <f>IF($A260="","",IF(INDEX('תוצרים לפרויקטים'!$R$8:$R$1007,MATCH($C260,'תוצרים לפרויקטים'!$G$8:$G$1007,0))="","ללא סטטוס",INDEX('תוצרים לפרויקטים'!$R$8:$R$1007,MATCH($C260,'תוצרים לפרויקטים'!$G$8:$G$1007,0))))</f>
        <v/>
      </c>
      <c r="K260" s="141" t="str">
        <f>IF($A260="","",IF(INDEX('תוצרים לפרויקטים'!$P$8:$P$1007,MATCH($C260,'תוצרים לפרויקטים'!$G$8:$G$1007,0))="","",INDEX('תוצרים לפרויקטים'!$P$8:$P$1007,MATCH($C260,'תוצרים לפרויקטים'!$G$8:$G$1007,0))))</f>
        <v/>
      </c>
      <c r="L260" s="141" t="str">
        <f>IF($A260="","",IF(INDEX('תוצרים לפרויקטים'!$Q$8:$Q$1007,MATCH($C260,'תוצרים לפרויקטים'!$G$8:$G$1007,0))="","",INDEX('תוצרים לפרויקטים'!$Q$8:$Q$1007,MATCH($C260,'תוצרים לפרויקטים'!$G$8:$G$1007,0))))</f>
        <v/>
      </c>
    </row>
    <row r="261" spans="1:12">
      <c r="A261" s="87" t="str">
        <f>IF($A260="#",1,IF(MAX(שיוך_משאב)&lt;ROWS(A$2:$A261),"",ROWS(A$2:$A261)))</f>
        <v/>
      </c>
      <c r="B261" s="88" t="str">
        <f t="array" ref="B261">IF($A261="","",INDEX('תוצרים לפרויקטים'!$AJ$7:$AN$7,,MIN(IF(שיוך_משאב=$A261,COLUMN($A:$E)))))</f>
        <v/>
      </c>
      <c r="C261" s="88" t="str">
        <f t="array" ref="C261">IF($A261="","",INDEX('תוצרים לפרויקטים'!$G$8:$G$1007,MIN(IF(שיוך_משאב=A261,שורות))))</f>
        <v/>
      </c>
      <c r="D261" s="88" t="str">
        <f>IF($A261="","",INDEX('תוצרים לפרויקטים'!$T$8:$AC$1007,MATCH($C261,'תוצרים לפרויקטים'!$G$8:$G$1007,0),MATCH($B261,'תוצרים לפרויקטים'!$T$7:$AC$7,0)))</f>
        <v/>
      </c>
      <c r="E261" s="88" t="str">
        <f>IF($A261="","",INDEX('תוצרים לפרויקטים'!$T$8:$AC$1007,MATCH($C261,'תוצרים לפרויקטים'!$G$8:$G$1007,0),MATCH($B261,'תוצרים לפרויקטים'!$T$7:$AC$7,0)+1))</f>
        <v/>
      </c>
      <c r="F261" s="88" t="str">
        <f>IF($D261="","",IFERROR(IF(INDEX('ניהול משאבים'!$D$8:$D$300,MATCH($D261,'ניהול משאבים'!$C$8:$C$300,0))="","",INDEX('ניהול משאבים'!$D$8:$D$300,MATCH($D261,'ניהול משאבים'!$C$8:$C$300,0))),""))</f>
        <v/>
      </c>
      <c r="G261" s="88" t="str">
        <f>IF($D261="","",IFERROR(IF(INDEX('ניהול משאבים'!$E$8:$E$300,MATCH($D261,'ניהול משאבים'!$C$8:$C$300,0))="","",INDEX('ניהול משאבים'!$E$8:$E$300,MATCH($D261,'ניהול משאבים'!$C$8:$C$300,0))),""))</f>
        <v/>
      </c>
      <c r="H261" s="88" t="str">
        <f>IF($C261="","",INDEX('תוצרים לפרויקטים'!$H:$H,MATCH($C261,'תוצרים לפרויקטים'!$G:$G,0)))</f>
        <v/>
      </c>
      <c r="I261" s="88" t="str">
        <f>IF($C261="","",INDEX('תוצרים לפרויקטים'!$E:$E,MATCH($C261,'תוצרים לפרויקטים'!$G:$G,0)))</f>
        <v/>
      </c>
      <c r="J261" s="88" t="str">
        <f>IF($A261="","",IF(INDEX('תוצרים לפרויקטים'!$R$8:$R$1007,MATCH($C261,'תוצרים לפרויקטים'!$G$8:$G$1007,0))="","ללא סטטוס",INDEX('תוצרים לפרויקטים'!$R$8:$R$1007,MATCH($C261,'תוצרים לפרויקטים'!$G$8:$G$1007,0))))</f>
        <v/>
      </c>
      <c r="K261" s="141" t="str">
        <f>IF($A261="","",IF(INDEX('תוצרים לפרויקטים'!$P$8:$P$1007,MATCH($C261,'תוצרים לפרויקטים'!$G$8:$G$1007,0))="","",INDEX('תוצרים לפרויקטים'!$P$8:$P$1007,MATCH($C261,'תוצרים לפרויקטים'!$G$8:$G$1007,0))))</f>
        <v/>
      </c>
      <c r="L261" s="141" t="str">
        <f>IF($A261="","",IF(INDEX('תוצרים לפרויקטים'!$Q$8:$Q$1007,MATCH($C261,'תוצרים לפרויקטים'!$G$8:$G$1007,0))="","",INDEX('תוצרים לפרויקטים'!$Q$8:$Q$1007,MATCH($C261,'תוצרים לפרויקטים'!$G$8:$G$1007,0))))</f>
        <v/>
      </c>
    </row>
    <row r="262" spans="1:12">
      <c r="A262" s="87" t="str">
        <f>IF($A261="#",1,IF(MAX(שיוך_משאב)&lt;ROWS(A$2:$A262),"",ROWS(A$2:$A262)))</f>
        <v/>
      </c>
      <c r="B262" s="88" t="str">
        <f t="array" ref="B262">IF($A262="","",INDEX('תוצרים לפרויקטים'!$AJ$7:$AN$7,,MIN(IF(שיוך_משאב=$A262,COLUMN($A:$E)))))</f>
        <v/>
      </c>
      <c r="C262" s="88" t="str">
        <f t="array" ref="C262">IF($A262="","",INDEX('תוצרים לפרויקטים'!$G$8:$G$1007,MIN(IF(שיוך_משאב=A262,שורות))))</f>
        <v/>
      </c>
      <c r="D262" s="88" t="str">
        <f>IF($A262="","",INDEX('תוצרים לפרויקטים'!$T$8:$AC$1007,MATCH($C262,'תוצרים לפרויקטים'!$G$8:$G$1007,0),MATCH($B262,'תוצרים לפרויקטים'!$T$7:$AC$7,0)))</f>
        <v/>
      </c>
      <c r="E262" s="88" t="str">
        <f>IF($A262="","",INDEX('תוצרים לפרויקטים'!$T$8:$AC$1007,MATCH($C262,'תוצרים לפרויקטים'!$G$8:$G$1007,0),MATCH($B262,'תוצרים לפרויקטים'!$T$7:$AC$7,0)+1))</f>
        <v/>
      </c>
      <c r="F262" s="88" t="str">
        <f>IF($D262="","",IFERROR(IF(INDEX('ניהול משאבים'!$D$8:$D$300,MATCH($D262,'ניהול משאבים'!$C$8:$C$300,0))="","",INDEX('ניהול משאבים'!$D$8:$D$300,MATCH($D262,'ניהול משאבים'!$C$8:$C$300,0))),""))</f>
        <v/>
      </c>
      <c r="G262" s="88" t="str">
        <f>IF($D262="","",IFERROR(IF(INDEX('ניהול משאבים'!$E$8:$E$300,MATCH($D262,'ניהול משאבים'!$C$8:$C$300,0))="","",INDEX('ניהול משאבים'!$E$8:$E$300,MATCH($D262,'ניהול משאבים'!$C$8:$C$300,0))),""))</f>
        <v/>
      </c>
      <c r="H262" s="88" t="str">
        <f>IF($C262="","",INDEX('תוצרים לפרויקטים'!$H:$H,MATCH($C262,'תוצרים לפרויקטים'!$G:$G,0)))</f>
        <v/>
      </c>
      <c r="I262" s="88" t="str">
        <f>IF($C262="","",INDEX('תוצרים לפרויקטים'!$E:$E,MATCH($C262,'תוצרים לפרויקטים'!$G:$G,0)))</f>
        <v/>
      </c>
      <c r="J262" s="88" t="str">
        <f>IF($A262="","",IF(INDEX('תוצרים לפרויקטים'!$R$8:$R$1007,MATCH($C262,'תוצרים לפרויקטים'!$G$8:$G$1007,0))="","ללא סטטוס",INDEX('תוצרים לפרויקטים'!$R$8:$R$1007,MATCH($C262,'תוצרים לפרויקטים'!$G$8:$G$1007,0))))</f>
        <v/>
      </c>
      <c r="K262" s="141" t="str">
        <f>IF($A262="","",IF(INDEX('תוצרים לפרויקטים'!$P$8:$P$1007,MATCH($C262,'תוצרים לפרויקטים'!$G$8:$G$1007,0))="","",INDEX('תוצרים לפרויקטים'!$P$8:$P$1007,MATCH($C262,'תוצרים לפרויקטים'!$G$8:$G$1007,0))))</f>
        <v/>
      </c>
      <c r="L262" s="141" t="str">
        <f>IF($A262="","",IF(INDEX('תוצרים לפרויקטים'!$Q$8:$Q$1007,MATCH($C262,'תוצרים לפרויקטים'!$G$8:$G$1007,0))="","",INDEX('תוצרים לפרויקטים'!$Q$8:$Q$1007,MATCH($C262,'תוצרים לפרויקטים'!$G$8:$G$1007,0))))</f>
        <v/>
      </c>
    </row>
    <row r="263" spans="1:12">
      <c r="A263" s="87" t="str">
        <f>IF($A262="#",1,IF(MAX(שיוך_משאב)&lt;ROWS(A$2:$A263),"",ROWS(A$2:$A263)))</f>
        <v/>
      </c>
      <c r="B263" s="88" t="str">
        <f t="array" ref="B263">IF($A263="","",INDEX('תוצרים לפרויקטים'!$AJ$7:$AN$7,,MIN(IF(שיוך_משאב=$A263,COLUMN($A:$E)))))</f>
        <v/>
      </c>
      <c r="C263" s="88" t="str">
        <f t="array" ref="C263">IF($A263="","",INDEX('תוצרים לפרויקטים'!$G$8:$G$1007,MIN(IF(שיוך_משאב=A263,שורות))))</f>
        <v/>
      </c>
      <c r="D263" s="88" t="str">
        <f>IF($A263="","",INDEX('תוצרים לפרויקטים'!$T$8:$AC$1007,MATCH($C263,'תוצרים לפרויקטים'!$G$8:$G$1007,0),MATCH($B263,'תוצרים לפרויקטים'!$T$7:$AC$7,0)))</f>
        <v/>
      </c>
      <c r="E263" s="88" t="str">
        <f>IF($A263="","",INDEX('תוצרים לפרויקטים'!$T$8:$AC$1007,MATCH($C263,'תוצרים לפרויקטים'!$G$8:$G$1007,0),MATCH($B263,'תוצרים לפרויקטים'!$T$7:$AC$7,0)+1))</f>
        <v/>
      </c>
      <c r="F263" s="88" t="str">
        <f>IF($D263="","",IFERROR(IF(INDEX('ניהול משאבים'!$D$8:$D$300,MATCH($D263,'ניהול משאבים'!$C$8:$C$300,0))="","",INDEX('ניהול משאבים'!$D$8:$D$300,MATCH($D263,'ניהול משאבים'!$C$8:$C$300,0))),""))</f>
        <v/>
      </c>
      <c r="G263" s="88" t="str">
        <f>IF($D263="","",IFERROR(IF(INDEX('ניהול משאבים'!$E$8:$E$300,MATCH($D263,'ניהול משאבים'!$C$8:$C$300,0))="","",INDEX('ניהול משאבים'!$E$8:$E$300,MATCH($D263,'ניהול משאבים'!$C$8:$C$300,0))),""))</f>
        <v/>
      </c>
      <c r="H263" s="88" t="str">
        <f>IF($C263="","",INDEX('תוצרים לפרויקטים'!$H:$H,MATCH($C263,'תוצרים לפרויקטים'!$G:$G,0)))</f>
        <v/>
      </c>
      <c r="I263" s="88" t="str">
        <f>IF($C263="","",INDEX('תוצרים לפרויקטים'!$E:$E,MATCH($C263,'תוצרים לפרויקטים'!$G:$G,0)))</f>
        <v/>
      </c>
      <c r="J263" s="88" t="str">
        <f>IF($A263="","",IF(INDEX('תוצרים לפרויקטים'!$R$8:$R$1007,MATCH($C263,'תוצרים לפרויקטים'!$G$8:$G$1007,0))="","ללא סטטוס",INDEX('תוצרים לפרויקטים'!$R$8:$R$1007,MATCH($C263,'תוצרים לפרויקטים'!$G$8:$G$1007,0))))</f>
        <v/>
      </c>
      <c r="K263" s="141" t="str">
        <f>IF($A263="","",IF(INDEX('תוצרים לפרויקטים'!$P$8:$P$1007,MATCH($C263,'תוצרים לפרויקטים'!$G$8:$G$1007,0))="","",INDEX('תוצרים לפרויקטים'!$P$8:$P$1007,MATCH($C263,'תוצרים לפרויקטים'!$G$8:$G$1007,0))))</f>
        <v/>
      </c>
      <c r="L263" s="141" t="str">
        <f>IF($A263="","",IF(INDEX('תוצרים לפרויקטים'!$Q$8:$Q$1007,MATCH($C263,'תוצרים לפרויקטים'!$G$8:$G$1007,0))="","",INDEX('תוצרים לפרויקטים'!$Q$8:$Q$1007,MATCH($C263,'תוצרים לפרויקטים'!$G$8:$G$1007,0))))</f>
        <v/>
      </c>
    </row>
    <row r="264" spans="1:12">
      <c r="A264" s="87" t="str">
        <f>IF($A263="#",1,IF(MAX(שיוך_משאב)&lt;ROWS(A$2:$A264),"",ROWS(A$2:$A264)))</f>
        <v/>
      </c>
      <c r="B264" s="88" t="str">
        <f t="array" ref="B264">IF($A264="","",INDEX('תוצרים לפרויקטים'!$AJ$7:$AN$7,,MIN(IF(שיוך_משאב=$A264,COLUMN($A:$E)))))</f>
        <v/>
      </c>
      <c r="C264" s="88" t="str">
        <f t="array" ref="C264">IF($A264="","",INDEX('תוצרים לפרויקטים'!$G$8:$G$1007,MIN(IF(שיוך_משאב=A264,שורות))))</f>
        <v/>
      </c>
      <c r="D264" s="88" t="str">
        <f>IF($A264="","",INDEX('תוצרים לפרויקטים'!$T$8:$AC$1007,MATCH($C264,'תוצרים לפרויקטים'!$G$8:$G$1007,0),MATCH($B264,'תוצרים לפרויקטים'!$T$7:$AC$7,0)))</f>
        <v/>
      </c>
      <c r="E264" s="88" t="str">
        <f>IF($A264="","",INDEX('תוצרים לפרויקטים'!$T$8:$AC$1007,MATCH($C264,'תוצרים לפרויקטים'!$G$8:$G$1007,0),MATCH($B264,'תוצרים לפרויקטים'!$T$7:$AC$7,0)+1))</f>
        <v/>
      </c>
      <c r="F264" s="88" t="str">
        <f>IF($D264="","",IFERROR(IF(INDEX('ניהול משאבים'!$D$8:$D$300,MATCH($D264,'ניהול משאבים'!$C$8:$C$300,0))="","",INDEX('ניהול משאבים'!$D$8:$D$300,MATCH($D264,'ניהול משאבים'!$C$8:$C$300,0))),""))</f>
        <v/>
      </c>
      <c r="G264" s="88" t="str">
        <f>IF($D264="","",IFERROR(IF(INDEX('ניהול משאבים'!$E$8:$E$300,MATCH($D264,'ניהול משאבים'!$C$8:$C$300,0))="","",INDEX('ניהול משאבים'!$E$8:$E$300,MATCH($D264,'ניהול משאבים'!$C$8:$C$300,0))),""))</f>
        <v/>
      </c>
      <c r="H264" s="88" t="str">
        <f>IF($C264="","",INDEX('תוצרים לפרויקטים'!$H:$H,MATCH($C264,'תוצרים לפרויקטים'!$G:$G,0)))</f>
        <v/>
      </c>
      <c r="I264" s="88" t="str">
        <f>IF($C264="","",INDEX('תוצרים לפרויקטים'!$E:$E,MATCH($C264,'תוצרים לפרויקטים'!$G:$G,0)))</f>
        <v/>
      </c>
      <c r="J264" s="88" t="str">
        <f>IF($A264="","",IF(INDEX('תוצרים לפרויקטים'!$R$8:$R$1007,MATCH($C264,'תוצרים לפרויקטים'!$G$8:$G$1007,0))="","ללא סטטוס",INDEX('תוצרים לפרויקטים'!$R$8:$R$1007,MATCH($C264,'תוצרים לפרויקטים'!$G$8:$G$1007,0))))</f>
        <v/>
      </c>
      <c r="K264" s="141" t="str">
        <f>IF($A264="","",IF(INDEX('תוצרים לפרויקטים'!$P$8:$P$1007,MATCH($C264,'תוצרים לפרויקטים'!$G$8:$G$1007,0))="","",INDEX('תוצרים לפרויקטים'!$P$8:$P$1007,MATCH($C264,'תוצרים לפרויקטים'!$G$8:$G$1007,0))))</f>
        <v/>
      </c>
      <c r="L264" s="141" t="str">
        <f>IF($A264="","",IF(INDEX('תוצרים לפרויקטים'!$Q$8:$Q$1007,MATCH($C264,'תוצרים לפרויקטים'!$G$8:$G$1007,0))="","",INDEX('תוצרים לפרויקטים'!$Q$8:$Q$1007,MATCH($C264,'תוצרים לפרויקטים'!$G$8:$G$1007,0))))</f>
        <v/>
      </c>
    </row>
    <row r="265" spans="1:12">
      <c r="A265" s="87" t="str">
        <f>IF($A264="#",1,IF(MAX(שיוך_משאב)&lt;ROWS(A$2:$A265),"",ROWS(A$2:$A265)))</f>
        <v/>
      </c>
      <c r="B265" s="88" t="str">
        <f t="array" ref="B265">IF($A265="","",INDEX('תוצרים לפרויקטים'!$AJ$7:$AN$7,,MIN(IF(שיוך_משאב=$A265,COLUMN($A:$E)))))</f>
        <v/>
      </c>
      <c r="C265" s="88" t="str">
        <f t="array" ref="C265">IF($A265="","",INDEX('תוצרים לפרויקטים'!$G$8:$G$1007,MIN(IF(שיוך_משאב=A265,שורות))))</f>
        <v/>
      </c>
      <c r="D265" s="88" t="str">
        <f>IF($A265="","",INDEX('תוצרים לפרויקטים'!$T$8:$AC$1007,MATCH($C265,'תוצרים לפרויקטים'!$G$8:$G$1007,0),MATCH($B265,'תוצרים לפרויקטים'!$T$7:$AC$7,0)))</f>
        <v/>
      </c>
      <c r="E265" s="88" t="str">
        <f>IF($A265="","",INDEX('תוצרים לפרויקטים'!$T$8:$AC$1007,MATCH($C265,'תוצרים לפרויקטים'!$G$8:$G$1007,0),MATCH($B265,'תוצרים לפרויקטים'!$T$7:$AC$7,0)+1))</f>
        <v/>
      </c>
      <c r="F265" s="88" t="str">
        <f>IF($D265="","",IFERROR(IF(INDEX('ניהול משאבים'!$D$8:$D$300,MATCH($D265,'ניהול משאבים'!$C$8:$C$300,0))="","",INDEX('ניהול משאבים'!$D$8:$D$300,MATCH($D265,'ניהול משאבים'!$C$8:$C$300,0))),""))</f>
        <v/>
      </c>
      <c r="G265" s="88" t="str">
        <f>IF($D265="","",IFERROR(IF(INDEX('ניהול משאבים'!$E$8:$E$300,MATCH($D265,'ניהול משאבים'!$C$8:$C$300,0))="","",INDEX('ניהול משאבים'!$E$8:$E$300,MATCH($D265,'ניהול משאבים'!$C$8:$C$300,0))),""))</f>
        <v/>
      </c>
      <c r="H265" s="88" t="str">
        <f>IF($C265="","",INDEX('תוצרים לפרויקטים'!$H:$H,MATCH($C265,'תוצרים לפרויקטים'!$G:$G,0)))</f>
        <v/>
      </c>
      <c r="I265" s="88" t="str">
        <f>IF($C265="","",INDEX('תוצרים לפרויקטים'!$E:$E,MATCH($C265,'תוצרים לפרויקטים'!$G:$G,0)))</f>
        <v/>
      </c>
      <c r="J265" s="88" t="str">
        <f>IF($A265="","",IF(INDEX('תוצרים לפרויקטים'!$R$8:$R$1007,MATCH($C265,'תוצרים לפרויקטים'!$G$8:$G$1007,0))="","ללא סטטוס",INDEX('תוצרים לפרויקטים'!$R$8:$R$1007,MATCH($C265,'תוצרים לפרויקטים'!$G$8:$G$1007,0))))</f>
        <v/>
      </c>
      <c r="K265" s="141" t="str">
        <f>IF($A265="","",IF(INDEX('תוצרים לפרויקטים'!$P$8:$P$1007,MATCH($C265,'תוצרים לפרויקטים'!$G$8:$G$1007,0))="","",INDEX('תוצרים לפרויקטים'!$P$8:$P$1007,MATCH($C265,'תוצרים לפרויקטים'!$G$8:$G$1007,0))))</f>
        <v/>
      </c>
      <c r="L265" s="141" t="str">
        <f>IF($A265="","",IF(INDEX('תוצרים לפרויקטים'!$Q$8:$Q$1007,MATCH($C265,'תוצרים לפרויקטים'!$G$8:$G$1007,0))="","",INDEX('תוצרים לפרויקטים'!$Q$8:$Q$1007,MATCH($C265,'תוצרים לפרויקטים'!$G$8:$G$1007,0))))</f>
        <v/>
      </c>
    </row>
    <row r="266" spans="1:12">
      <c r="A266" s="87" t="str">
        <f>IF($A265="#",1,IF(MAX(שיוך_משאב)&lt;ROWS(A$2:$A266),"",ROWS(A$2:$A266)))</f>
        <v/>
      </c>
      <c r="B266" s="88" t="str">
        <f t="array" ref="B266">IF($A266="","",INDEX('תוצרים לפרויקטים'!$AJ$7:$AN$7,,MIN(IF(שיוך_משאב=$A266,COLUMN($A:$E)))))</f>
        <v/>
      </c>
      <c r="C266" s="88" t="str">
        <f t="array" ref="C266">IF($A266="","",INDEX('תוצרים לפרויקטים'!$G$8:$G$1007,MIN(IF(שיוך_משאב=A266,שורות))))</f>
        <v/>
      </c>
      <c r="D266" s="88" t="str">
        <f>IF($A266="","",INDEX('תוצרים לפרויקטים'!$T$8:$AC$1007,MATCH($C266,'תוצרים לפרויקטים'!$G$8:$G$1007,0),MATCH($B266,'תוצרים לפרויקטים'!$T$7:$AC$7,0)))</f>
        <v/>
      </c>
      <c r="E266" s="88" t="str">
        <f>IF($A266="","",INDEX('תוצרים לפרויקטים'!$T$8:$AC$1007,MATCH($C266,'תוצרים לפרויקטים'!$G$8:$G$1007,0),MATCH($B266,'תוצרים לפרויקטים'!$T$7:$AC$7,0)+1))</f>
        <v/>
      </c>
      <c r="F266" s="88" t="str">
        <f>IF($D266="","",IFERROR(IF(INDEX('ניהול משאבים'!$D$8:$D$300,MATCH($D266,'ניהול משאבים'!$C$8:$C$300,0))="","",INDEX('ניהול משאבים'!$D$8:$D$300,MATCH($D266,'ניהול משאבים'!$C$8:$C$300,0))),""))</f>
        <v/>
      </c>
      <c r="G266" s="88" t="str">
        <f>IF($D266="","",IFERROR(IF(INDEX('ניהול משאבים'!$E$8:$E$300,MATCH($D266,'ניהול משאבים'!$C$8:$C$300,0))="","",INDEX('ניהול משאבים'!$E$8:$E$300,MATCH($D266,'ניהול משאבים'!$C$8:$C$300,0))),""))</f>
        <v/>
      </c>
      <c r="H266" s="88" t="str">
        <f>IF($C266="","",INDEX('תוצרים לפרויקטים'!$H:$H,MATCH($C266,'תוצרים לפרויקטים'!$G:$G,0)))</f>
        <v/>
      </c>
      <c r="I266" s="88" t="str">
        <f>IF($C266="","",INDEX('תוצרים לפרויקטים'!$E:$E,MATCH($C266,'תוצרים לפרויקטים'!$G:$G,0)))</f>
        <v/>
      </c>
      <c r="J266" s="88" t="str">
        <f>IF($A266="","",IF(INDEX('תוצרים לפרויקטים'!$R$8:$R$1007,MATCH($C266,'תוצרים לפרויקטים'!$G$8:$G$1007,0))="","ללא סטטוס",INDEX('תוצרים לפרויקטים'!$R$8:$R$1007,MATCH($C266,'תוצרים לפרויקטים'!$G$8:$G$1007,0))))</f>
        <v/>
      </c>
      <c r="K266" s="141" t="str">
        <f>IF($A266="","",IF(INDEX('תוצרים לפרויקטים'!$P$8:$P$1007,MATCH($C266,'תוצרים לפרויקטים'!$G$8:$G$1007,0))="","",INDEX('תוצרים לפרויקטים'!$P$8:$P$1007,MATCH($C266,'תוצרים לפרויקטים'!$G$8:$G$1007,0))))</f>
        <v/>
      </c>
      <c r="L266" s="141" t="str">
        <f>IF($A266="","",IF(INDEX('תוצרים לפרויקטים'!$Q$8:$Q$1007,MATCH($C266,'תוצרים לפרויקטים'!$G$8:$G$1007,0))="","",INDEX('תוצרים לפרויקטים'!$Q$8:$Q$1007,MATCH($C266,'תוצרים לפרויקטים'!$G$8:$G$1007,0))))</f>
        <v/>
      </c>
    </row>
    <row r="267" spans="1:12">
      <c r="A267" s="87" t="str">
        <f>IF($A266="#",1,IF(MAX(שיוך_משאב)&lt;ROWS(A$2:$A267),"",ROWS(A$2:$A267)))</f>
        <v/>
      </c>
      <c r="B267" s="88" t="str">
        <f t="array" ref="B267">IF($A267="","",INDEX('תוצרים לפרויקטים'!$AJ$7:$AN$7,,MIN(IF(שיוך_משאב=$A267,COLUMN($A:$E)))))</f>
        <v/>
      </c>
      <c r="C267" s="88" t="str">
        <f t="array" ref="C267">IF($A267="","",INDEX('תוצרים לפרויקטים'!$G$8:$G$1007,MIN(IF(שיוך_משאב=A267,שורות))))</f>
        <v/>
      </c>
      <c r="D267" s="88" t="str">
        <f>IF($A267="","",INDEX('תוצרים לפרויקטים'!$T$8:$AC$1007,MATCH($C267,'תוצרים לפרויקטים'!$G$8:$G$1007,0),MATCH($B267,'תוצרים לפרויקטים'!$T$7:$AC$7,0)))</f>
        <v/>
      </c>
      <c r="E267" s="88" t="str">
        <f>IF($A267="","",INDEX('תוצרים לפרויקטים'!$T$8:$AC$1007,MATCH($C267,'תוצרים לפרויקטים'!$G$8:$G$1007,0),MATCH($B267,'תוצרים לפרויקטים'!$T$7:$AC$7,0)+1))</f>
        <v/>
      </c>
      <c r="F267" s="88" t="str">
        <f>IF($D267="","",IFERROR(IF(INDEX('ניהול משאבים'!$D$8:$D$300,MATCH($D267,'ניהול משאבים'!$C$8:$C$300,0))="","",INDEX('ניהול משאבים'!$D$8:$D$300,MATCH($D267,'ניהול משאבים'!$C$8:$C$300,0))),""))</f>
        <v/>
      </c>
      <c r="G267" s="88" t="str">
        <f>IF($D267="","",IFERROR(IF(INDEX('ניהול משאבים'!$E$8:$E$300,MATCH($D267,'ניהול משאבים'!$C$8:$C$300,0))="","",INDEX('ניהול משאבים'!$E$8:$E$300,MATCH($D267,'ניהול משאבים'!$C$8:$C$300,0))),""))</f>
        <v/>
      </c>
      <c r="H267" s="88" t="str">
        <f>IF($C267="","",INDEX('תוצרים לפרויקטים'!$H:$H,MATCH($C267,'תוצרים לפרויקטים'!$G:$G,0)))</f>
        <v/>
      </c>
      <c r="I267" s="88" t="str">
        <f>IF($C267="","",INDEX('תוצרים לפרויקטים'!$E:$E,MATCH($C267,'תוצרים לפרויקטים'!$G:$G,0)))</f>
        <v/>
      </c>
      <c r="J267" s="88" t="str">
        <f>IF($A267="","",IF(INDEX('תוצרים לפרויקטים'!$R$8:$R$1007,MATCH($C267,'תוצרים לפרויקטים'!$G$8:$G$1007,0))="","ללא סטטוס",INDEX('תוצרים לפרויקטים'!$R$8:$R$1007,MATCH($C267,'תוצרים לפרויקטים'!$G$8:$G$1007,0))))</f>
        <v/>
      </c>
      <c r="K267" s="141" t="str">
        <f>IF($A267="","",IF(INDEX('תוצרים לפרויקטים'!$P$8:$P$1007,MATCH($C267,'תוצרים לפרויקטים'!$G$8:$G$1007,0))="","",INDEX('תוצרים לפרויקטים'!$P$8:$P$1007,MATCH($C267,'תוצרים לפרויקטים'!$G$8:$G$1007,0))))</f>
        <v/>
      </c>
      <c r="L267" s="141" t="str">
        <f>IF($A267="","",IF(INDEX('תוצרים לפרויקטים'!$Q$8:$Q$1007,MATCH($C267,'תוצרים לפרויקטים'!$G$8:$G$1007,0))="","",INDEX('תוצרים לפרויקטים'!$Q$8:$Q$1007,MATCH($C267,'תוצרים לפרויקטים'!$G$8:$G$1007,0))))</f>
        <v/>
      </c>
    </row>
    <row r="268" spans="1:12">
      <c r="A268" s="87" t="str">
        <f>IF($A267="#",1,IF(MAX(שיוך_משאב)&lt;ROWS(A$2:$A268),"",ROWS(A$2:$A268)))</f>
        <v/>
      </c>
      <c r="B268" s="88" t="str">
        <f t="array" ref="B268">IF($A268="","",INDEX('תוצרים לפרויקטים'!$AJ$7:$AN$7,,MIN(IF(שיוך_משאב=$A268,COLUMN($A:$E)))))</f>
        <v/>
      </c>
      <c r="C268" s="88" t="str">
        <f t="array" ref="C268">IF($A268="","",INDEX('תוצרים לפרויקטים'!$G$8:$G$1007,MIN(IF(שיוך_משאב=A268,שורות))))</f>
        <v/>
      </c>
      <c r="D268" s="88" t="str">
        <f>IF($A268="","",INDEX('תוצרים לפרויקטים'!$T$8:$AC$1007,MATCH($C268,'תוצרים לפרויקטים'!$G$8:$G$1007,0),MATCH($B268,'תוצרים לפרויקטים'!$T$7:$AC$7,0)))</f>
        <v/>
      </c>
      <c r="E268" s="88" t="str">
        <f>IF($A268="","",INDEX('תוצרים לפרויקטים'!$T$8:$AC$1007,MATCH($C268,'תוצרים לפרויקטים'!$G$8:$G$1007,0),MATCH($B268,'תוצרים לפרויקטים'!$T$7:$AC$7,0)+1))</f>
        <v/>
      </c>
      <c r="F268" s="88" t="str">
        <f>IF($D268="","",IFERROR(IF(INDEX('ניהול משאבים'!$D$8:$D$300,MATCH($D268,'ניהול משאבים'!$C$8:$C$300,0))="","",INDEX('ניהול משאבים'!$D$8:$D$300,MATCH($D268,'ניהול משאבים'!$C$8:$C$300,0))),""))</f>
        <v/>
      </c>
      <c r="G268" s="88" t="str">
        <f>IF($D268="","",IFERROR(IF(INDEX('ניהול משאבים'!$E$8:$E$300,MATCH($D268,'ניהול משאבים'!$C$8:$C$300,0))="","",INDEX('ניהול משאבים'!$E$8:$E$300,MATCH($D268,'ניהול משאבים'!$C$8:$C$300,0))),""))</f>
        <v/>
      </c>
      <c r="H268" s="88" t="str">
        <f>IF($C268="","",INDEX('תוצרים לפרויקטים'!$H:$H,MATCH($C268,'תוצרים לפרויקטים'!$G:$G,0)))</f>
        <v/>
      </c>
      <c r="I268" s="88" t="str">
        <f>IF($C268="","",INDEX('תוצרים לפרויקטים'!$E:$E,MATCH($C268,'תוצרים לפרויקטים'!$G:$G,0)))</f>
        <v/>
      </c>
      <c r="J268" s="88" t="str">
        <f>IF($A268="","",IF(INDEX('תוצרים לפרויקטים'!$R$8:$R$1007,MATCH($C268,'תוצרים לפרויקטים'!$G$8:$G$1007,0))="","ללא סטטוס",INDEX('תוצרים לפרויקטים'!$R$8:$R$1007,MATCH($C268,'תוצרים לפרויקטים'!$G$8:$G$1007,0))))</f>
        <v/>
      </c>
      <c r="K268" s="141" t="str">
        <f>IF($A268="","",IF(INDEX('תוצרים לפרויקטים'!$P$8:$P$1007,MATCH($C268,'תוצרים לפרויקטים'!$G$8:$G$1007,0))="","",INDEX('תוצרים לפרויקטים'!$P$8:$P$1007,MATCH($C268,'תוצרים לפרויקטים'!$G$8:$G$1007,0))))</f>
        <v/>
      </c>
      <c r="L268" s="141" t="str">
        <f>IF($A268="","",IF(INDEX('תוצרים לפרויקטים'!$Q$8:$Q$1007,MATCH($C268,'תוצרים לפרויקטים'!$G$8:$G$1007,0))="","",INDEX('תוצרים לפרויקטים'!$Q$8:$Q$1007,MATCH($C268,'תוצרים לפרויקטים'!$G$8:$G$1007,0))))</f>
        <v/>
      </c>
    </row>
    <row r="269" spans="1:12">
      <c r="A269" s="87" t="str">
        <f>IF($A268="#",1,IF(MAX(שיוך_משאב)&lt;ROWS(A$2:$A269),"",ROWS(A$2:$A269)))</f>
        <v/>
      </c>
      <c r="B269" s="88" t="str">
        <f t="array" ref="B269">IF($A269="","",INDEX('תוצרים לפרויקטים'!$AJ$7:$AN$7,,MIN(IF(שיוך_משאב=$A269,COLUMN($A:$E)))))</f>
        <v/>
      </c>
      <c r="C269" s="88" t="str">
        <f t="array" ref="C269">IF($A269="","",INDEX('תוצרים לפרויקטים'!$G$8:$G$1007,MIN(IF(שיוך_משאב=A269,שורות))))</f>
        <v/>
      </c>
      <c r="D269" s="88" t="str">
        <f>IF($A269="","",INDEX('תוצרים לפרויקטים'!$T$8:$AC$1007,MATCH($C269,'תוצרים לפרויקטים'!$G$8:$G$1007,0),MATCH($B269,'תוצרים לפרויקטים'!$T$7:$AC$7,0)))</f>
        <v/>
      </c>
      <c r="E269" s="88" t="str">
        <f>IF($A269="","",INDEX('תוצרים לפרויקטים'!$T$8:$AC$1007,MATCH($C269,'תוצרים לפרויקטים'!$G$8:$G$1007,0),MATCH($B269,'תוצרים לפרויקטים'!$T$7:$AC$7,0)+1))</f>
        <v/>
      </c>
      <c r="F269" s="88" t="str">
        <f>IF($D269="","",IFERROR(IF(INDEX('ניהול משאבים'!$D$8:$D$300,MATCH($D269,'ניהול משאבים'!$C$8:$C$300,0))="","",INDEX('ניהול משאבים'!$D$8:$D$300,MATCH($D269,'ניהול משאבים'!$C$8:$C$300,0))),""))</f>
        <v/>
      </c>
      <c r="G269" s="88" t="str">
        <f>IF($D269="","",IFERROR(IF(INDEX('ניהול משאבים'!$E$8:$E$300,MATCH($D269,'ניהול משאבים'!$C$8:$C$300,0))="","",INDEX('ניהול משאבים'!$E$8:$E$300,MATCH($D269,'ניהול משאבים'!$C$8:$C$300,0))),""))</f>
        <v/>
      </c>
      <c r="H269" s="88" t="str">
        <f>IF($C269="","",INDEX('תוצרים לפרויקטים'!$H:$H,MATCH($C269,'תוצרים לפרויקטים'!$G:$G,0)))</f>
        <v/>
      </c>
      <c r="I269" s="88" t="str">
        <f>IF($C269="","",INDEX('תוצרים לפרויקטים'!$E:$E,MATCH($C269,'תוצרים לפרויקטים'!$G:$G,0)))</f>
        <v/>
      </c>
      <c r="J269" s="88" t="str">
        <f>IF($A269="","",IF(INDEX('תוצרים לפרויקטים'!$R$8:$R$1007,MATCH($C269,'תוצרים לפרויקטים'!$G$8:$G$1007,0))="","ללא סטטוס",INDEX('תוצרים לפרויקטים'!$R$8:$R$1007,MATCH($C269,'תוצרים לפרויקטים'!$G$8:$G$1007,0))))</f>
        <v/>
      </c>
      <c r="K269" s="141" t="str">
        <f>IF($A269="","",IF(INDEX('תוצרים לפרויקטים'!$P$8:$P$1007,MATCH($C269,'תוצרים לפרויקטים'!$G$8:$G$1007,0))="","",INDEX('תוצרים לפרויקטים'!$P$8:$P$1007,MATCH($C269,'תוצרים לפרויקטים'!$G$8:$G$1007,0))))</f>
        <v/>
      </c>
      <c r="L269" s="141" t="str">
        <f>IF($A269="","",IF(INDEX('תוצרים לפרויקטים'!$Q$8:$Q$1007,MATCH($C269,'תוצרים לפרויקטים'!$G$8:$G$1007,0))="","",INDEX('תוצרים לפרויקטים'!$Q$8:$Q$1007,MATCH($C269,'תוצרים לפרויקטים'!$G$8:$G$1007,0))))</f>
        <v/>
      </c>
    </row>
    <row r="270" spans="1:12">
      <c r="A270" s="87" t="str">
        <f>IF($A269="#",1,IF(MAX(שיוך_משאב)&lt;ROWS(A$2:$A270),"",ROWS(A$2:$A270)))</f>
        <v/>
      </c>
      <c r="B270" s="88" t="str">
        <f t="array" ref="B270">IF($A270="","",INDEX('תוצרים לפרויקטים'!$AJ$7:$AN$7,,MIN(IF(שיוך_משאב=$A270,COLUMN($A:$E)))))</f>
        <v/>
      </c>
      <c r="C270" s="88" t="str">
        <f t="array" ref="C270">IF($A270="","",INDEX('תוצרים לפרויקטים'!$G$8:$G$1007,MIN(IF(שיוך_משאב=A270,שורות))))</f>
        <v/>
      </c>
      <c r="D270" s="88" t="str">
        <f>IF($A270="","",INDEX('תוצרים לפרויקטים'!$T$8:$AC$1007,MATCH($C270,'תוצרים לפרויקטים'!$G$8:$G$1007,0),MATCH($B270,'תוצרים לפרויקטים'!$T$7:$AC$7,0)))</f>
        <v/>
      </c>
      <c r="E270" s="88" t="str">
        <f>IF($A270="","",INDEX('תוצרים לפרויקטים'!$T$8:$AC$1007,MATCH($C270,'תוצרים לפרויקטים'!$G$8:$G$1007,0),MATCH($B270,'תוצרים לפרויקטים'!$T$7:$AC$7,0)+1))</f>
        <v/>
      </c>
      <c r="F270" s="88" t="str">
        <f>IF($D270="","",IFERROR(IF(INDEX('ניהול משאבים'!$D$8:$D$300,MATCH($D270,'ניהול משאבים'!$C$8:$C$300,0))="","",INDEX('ניהול משאבים'!$D$8:$D$300,MATCH($D270,'ניהול משאבים'!$C$8:$C$300,0))),""))</f>
        <v/>
      </c>
      <c r="G270" s="88" t="str">
        <f>IF($D270="","",IFERROR(IF(INDEX('ניהול משאבים'!$E$8:$E$300,MATCH($D270,'ניהול משאבים'!$C$8:$C$300,0))="","",INDEX('ניהול משאבים'!$E$8:$E$300,MATCH($D270,'ניהול משאבים'!$C$8:$C$300,0))),""))</f>
        <v/>
      </c>
      <c r="H270" s="88" t="str">
        <f>IF($C270="","",INDEX('תוצרים לפרויקטים'!$H:$H,MATCH($C270,'תוצרים לפרויקטים'!$G:$G,0)))</f>
        <v/>
      </c>
      <c r="I270" s="88" t="str">
        <f>IF($C270="","",INDEX('תוצרים לפרויקטים'!$E:$E,MATCH($C270,'תוצרים לפרויקטים'!$G:$G,0)))</f>
        <v/>
      </c>
      <c r="J270" s="88" t="str">
        <f>IF($A270="","",IF(INDEX('תוצרים לפרויקטים'!$R$8:$R$1007,MATCH($C270,'תוצרים לפרויקטים'!$G$8:$G$1007,0))="","ללא סטטוס",INDEX('תוצרים לפרויקטים'!$R$8:$R$1007,MATCH($C270,'תוצרים לפרויקטים'!$G$8:$G$1007,0))))</f>
        <v/>
      </c>
      <c r="K270" s="141" t="str">
        <f>IF($A270="","",IF(INDEX('תוצרים לפרויקטים'!$P$8:$P$1007,MATCH($C270,'תוצרים לפרויקטים'!$G$8:$G$1007,0))="","",INDEX('תוצרים לפרויקטים'!$P$8:$P$1007,MATCH($C270,'תוצרים לפרויקטים'!$G$8:$G$1007,0))))</f>
        <v/>
      </c>
      <c r="L270" s="141" t="str">
        <f>IF($A270="","",IF(INDEX('תוצרים לפרויקטים'!$Q$8:$Q$1007,MATCH($C270,'תוצרים לפרויקטים'!$G$8:$G$1007,0))="","",INDEX('תוצרים לפרויקטים'!$Q$8:$Q$1007,MATCH($C270,'תוצרים לפרויקטים'!$G$8:$G$1007,0))))</f>
        <v/>
      </c>
    </row>
    <row r="271" spans="1:12">
      <c r="A271" s="87" t="str">
        <f>IF($A270="#",1,IF(MAX(שיוך_משאב)&lt;ROWS(A$2:$A271),"",ROWS(A$2:$A271)))</f>
        <v/>
      </c>
      <c r="B271" s="88" t="str">
        <f t="array" ref="B271">IF($A271="","",INDEX('תוצרים לפרויקטים'!$AJ$7:$AN$7,,MIN(IF(שיוך_משאב=$A271,COLUMN($A:$E)))))</f>
        <v/>
      </c>
      <c r="C271" s="88" t="str">
        <f t="array" ref="C271">IF($A271="","",INDEX('תוצרים לפרויקטים'!$G$8:$G$1007,MIN(IF(שיוך_משאב=A271,שורות))))</f>
        <v/>
      </c>
      <c r="D271" s="88" t="str">
        <f>IF($A271="","",INDEX('תוצרים לפרויקטים'!$T$8:$AC$1007,MATCH($C271,'תוצרים לפרויקטים'!$G$8:$G$1007,0),MATCH($B271,'תוצרים לפרויקטים'!$T$7:$AC$7,0)))</f>
        <v/>
      </c>
      <c r="E271" s="88" t="str">
        <f>IF($A271="","",INDEX('תוצרים לפרויקטים'!$T$8:$AC$1007,MATCH($C271,'תוצרים לפרויקטים'!$G$8:$G$1007,0),MATCH($B271,'תוצרים לפרויקטים'!$T$7:$AC$7,0)+1))</f>
        <v/>
      </c>
      <c r="F271" s="88" t="str">
        <f>IF($D271="","",IFERROR(IF(INDEX('ניהול משאבים'!$D$8:$D$300,MATCH($D271,'ניהול משאבים'!$C$8:$C$300,0))="","",INDEX('ניהול משאבים'!$D$8:$D$300,MATCH($D271,'ניהול משאבים'!$C$8:$C$300,0))),""))</f>
        <v/>
      </c>
      <c r="G271" s="88" t="str">
        <f>IF($D271="","",IFERROR(IF(INDEX('ניהול משאבים'!$E$8:$E$300,MATCH($D271,'ניהול משאבים'!$C$8:$C$300,0))="","",INDEX('ניהול משאבים'!$E$8:$E$300,MATCH($D271,'ניהול משאבים'!$C$8:$C$300,0))),""))</f>
        <v/>
      </c>
      <c r="H271" s="88" t="str">
        <f>IF($C271="","",INDEX('תוצרים לפרויקטים'!$H:$H,MATCH($C271,'תוצרים לפרויקטים'!$G:$G,0)))</f>
        <v/>
      </c>
      <c r="I271" s="88" t="str">
        <f>IF($C271="","",INDEX('תוצרים לפרויקטים'!$E:$E,MATCH($C271,'תוצרים לפרויקטים'!$G:$G,0)))</f>
        <v/>
      </c>
      <c r="J271" s="88" t="str">
        <f>IF($A271="","",IF(INDEX('תוצרים לפרויקטים'!$R$8:$R$1007,MATCH($C271,'תוצרים לפרויקטים'!$G$8:$G$1007,0))="","ללא סטטוס",INDEX('תוצרים לפרויקטים'!$R$8:$R$1007,MATCH($C271,'תוצרים לפרויקטים'!$G$8:$G$1007,0))))</f>
        <v/>
      </c>
      <c r="K271" s="141" t="str">
        <f>IF($A271="","",IF(INDEX('תוצרים לפרויקטים'!$P$8:$P$1007,MATCH($C271,'תוצרים לפרויקטים'!$G$8:$G$1007,0))="","",INDEX('תוצרים לפרויקטים'!$P$8:$P$1007,MATCH($C271,'תוצרים לפרויקטים'!$G$8:$G$1007,0))))</f>
        <v/>
      </c>
      <c r="L271" s="141" t="str">
        <f>IF($A271="","",IF(INDEX('תוצרים לפרויקטים'!$Q$8:$Q$1007,MATCH($C271,'תוצרים לפרויקטים'!$G$8:$G$1007,0))="","",INDEX('תוצרים לפרויקטים'!$Q$8:$Q$1007,MATCH($C271,'תוצרים לפרויקטים'!$G$8:$G$1007,0))))</f>
        <v/>
      </c>
    </row>
    <row r="272" spans="1:12">
      <c r="A272" s="87" t="str">
        <f>IF($A271="#",1,IF(MAX(שיוך_משאב)&lt;ROWS(A$2:$A272),"",ROWS(A$2:$A272)))</f>
        <v/>
      </c>
      <c r="B272" s="88" t="str">
        <f t="array" ref="B272">IF($A272="","",INDEX('תוצרים לפרויקטים'!$AJ$7:$AN$7,,MIN(IF(שיוך_משאב=$A272,COLUMN($A:$E)))))</f>
        <v/>
      </c>
      <c r="C272" s="88" t="str">
        <f t="array" ref="C272">IF($A272="","",INDEX('תוצרים לפרויקטים'!$G$8:$G$1007,MIN(IF(שיוך_משאב=A272,שורות))))</f>
        <v/>
      </c>
      <c r="D272" s="88" t="str">
        <f>IF($A272="","",INDEX('תוצרים לפרויקטים'!$T$8:$AC$1007,MATCH($C272,'תוצרים לפרויקטים'!$G$8:$G$1007,0),MATCH($B272,'תוצרים לפרויקטים'!$T$7:$AC$7,0)))</f>
        <v/>
      </c>
      <c r="E272" s="88" t="str">
        <f>IF($A272="","",INDEX('תוצרים לפרויקטים'!$T$8:$AC$1007,MATCH($C272,'תוצרים לפרויקטים'!$G$8:$G$1007,0),MATCH($B272,'תוצרים לפרויקטים'!$T$7:$AC$7,0)+1))</f>
        <v/>
      </c>
      <c r="F272" s="88" t="str">
        <f>IF($D272="","",IFERROR(IF(INDEX('ניהול משאבים'!$D$8:$D$300,MATCH($D272,'ניהול משאבים'!$C$8:$C$300,0))="","",INDEX('ניהול משאבים'!$D$8:$D$300,MATCH($D272,'ניהול משאבים'!$C$8:$C$300,0))),""))</f>
        <v/>
      </c>
      <c r="G272" s="88" t="str">
        <f>IF($D272="","",IFERROR(IF(INDEX('ניהול משאבים'!$E$8:$E$300,MATCH($D272,'ניהול משאבים'!$C$8:$C$300,0))="","",INDEX('ניהול משאבים'!$E$8:$E$300,MATCH($D272,'ניהול משאבים'!$C$8:$C$300,0))),""))</f>
        <v/>
      </c>
      <c r="H272" s="88" t="str">
        <f>IF($C272="","",INDEX('תוצרים לפרויקטים'!$H:$H,MATCH($C272,'תוצרים לפרויקטים'!$G:$G,0)))</f>
        <v/>
      </c>
      <c r="I272" s="88" t="str">
        <f>IF($C272="","",INDEX('תוצרים לפרויקטים'!$E:$E,MATCH($C272,'תוצרים לפרויקטים'!$G:$G,0)))</f>
        <v/>
      </c>
      <c r="J272" s="88" t="str">
        <f>IF($A272="","",IF(INDEX('תוצרים לפרויקטים'!$R$8:$R$1007,MATCH($C272,'תוצרים לפרויקטים'!$G$8:$G$1007,0))="","ללא סטטוס",INDEX('תוצרים לפרויקטים'!$R$8:$R$1007,MATCH($C272,'תוצרים לפרויקטים'!$G$8:$G$1007,0))))</f>
        <v/>
      </c>
      <c r="K272" s="141" t="str">
        <f>IF($A272="","",IF(INDEX('תוצרים לפרויקטים'!$P$8:$P$1007,MATCH($C272,'תוצרים לפרויקטים'!$G$8:$G$1007,0))="","",INDEX('תוצרים לפרויקטים'!$P$8:$P$1007,MATCH($C272,'תוצרים לפרויקטים'!$G$8:$G$1007,0))))</f>
        <v/>
      </c>
      <c r="L272" s="141" t="str">
        <f>IF($A272="","",IF(INDEX('תוצרים לפרויקטים'!$Q$8:$Q$1007,MATCH($C272,'תוצרים לפרויקטים'!$G$8:$G$1007,0))="","",INDEX('תוצרים לפרויקטים'!$Q$8:$Q$1007,MATCH($C272,'תוצרים לפרויקטים'!$G$8:$G$1007,0))))</f>
        <v/>
      </c>
    </row>
    <row r="273" spans="1:12">
      <c r="A273" s="87" t="str">
        <f>IF($A272="#",1,IF(MAX(שיוך_משאב)&lt;ROWS(A$2:$A273),"",ROWS(A$2:$A273)))</f>
        <v/>
      </c>
      <c r="B273" s="88" t="str">
        <f t="array" ref="B273">IF($A273="","",INDEX('תוצרים לפרויקטים'!$AJ$7:$AN$7,,MIN(IF(שיוך_משאב=$A273,COLUMN($A:$E)))))</f>
        <v/>
      </c>
      <c r="C273" s="88" t="str">
        <f t="array" ref="C273">IF($A273="","",INDEX('תוצרים לפרויקטים'!$G$8:$G$1007,MIN(IF(שיוך_משאב=A273,שורות))))</f>
        <v/>
      </c>
      <c r="D273" s="88" t="str">
        <f>IF($A273="","",INDEX('תוצרים לפרויקטים'!$T$8:$AC$1007,MATCH($C273,'תוצרים לפרויקטים'!$G$8:$G$1007,0),MATCH($B273,'תוצרים לפרויקטים'!$T$7:$AC$7,0)))</f>
        <v/>
      </c>
      <c r="E273" s="88" t="str">
        <f>IF($A273="","",INDEX('תוצרים לפרויקטים'!$T$8:$AC$1007,MATCH($C273,'תוצרים לפרויקטים'!$G$8:$G$1007,0),MATCH($B273,'תוצרים לפרויקטים'!$T$7:$AC$7,0)+1))</f>
        <v/>
      </c>
      <c r="F273" s="88" t="str">
        <f>IF($D273="","",IFERROR(IF(INDEX('ניהול משאבים'!$D$8:$D$300,MATCH($D273,'ניהול משאבים'!$C$8:$C$300,0))="","",INDEX('ניהול משאבים'!$D$8:$D$300,MATCH($D273,'ניהול משאבים'!$C$8:$C$300,0))),""))</f>
        <v/>
      </c>
      <c r="G273" s="88" t="str">
        <f>IF($D273="","",IFERROR(IF(INDEX('ניהול משאבים'!$E$8:$E$300,MATCH($D273,'ניהול משאבים'!$C$8:$C$300,0))="","",INDEX('ניהול משאבים'!$E$8:$E$300,MATCH($D273,'ניהול משאבים'!$C$8:$C$300,0))),""))</f>
        <v/>
      </c>
      <c r="H273" s="88" t="str">
        <f>IF($C273="","",INDEX('תוצרים לפרויקטים'!$H:$H,MATCH($C273,'תוצרים לפרויקטים'!$G:$G,0)))</f>
        <v/>
      </c>
      <c r="I273" s="88" t="str">
        <f>IF($C273="","",INDEX('תוצרים לפרויקטים'!$E:$E,MATCH($C273,'תוצרים לפרויקטים'!$G:$G,0)))</f>
        <v/>
      </c>
      <c r="J273" s="88" t="str">
        <f>IF($A273="","",IF(INDEX('תוצרים לפרויקטים'!$R$8:$R$1007,MATCH($C273,'תוצרים לפרויקטים'!$G$8:$G$1007,0))="","ללא סטטוס",INDEX('תוצרים לפרויקטים'!$R$8:$R$1007,MATCH($C273,'תוצרים לפרויקטים'!$G$8:$G$1007,0))))</f>
        <v/>
      </c>
      <c r="K273" s="141" t="str">
        <f>IF($A273="","",IF(INDEX('תוצרים לפרויקטים'!$P$8:$P$1007,MATCH($C273,'תוצרים לפרויקטים'!$G$8:$G$1007,0))="","",INDEX('תוצרים לפרויקטים'!$P$8:$P$1007,MATCH($C273,'תוצרים לפרויקטים'!$G$8:$G$1007,0))))</f>
        <v/>
      </c>
      <c r="L273" s="141" t="str">
        <f>IF($A273="","",IF(INDEX('תוצרים לפרויקטים'!$Q$8:$Q$1007,MATCH($C273,'תוצרים לפרויקטים'!$G$8:$G$1007,0))="","",INDEX('תוצרים לפרויקטים'!$Q$8:$Q$1007,MATCH($C273,'תוצרים לפרויקטים'!$G$8:$G$1007,0))))</f>
        <v/>
      </c>
    </row>
    <row r="274" spans="1:12">
      <c r="A274" s="87" t="str">
        <f>IF($A273="#",1,IF(MAX(שיוך_משאב)&lt;ROWS(A$2:$A274),"",ROWS(A$2:$A274)))</f>
        <v/>
      </c>
      <c r="B274" s="88" t="str">
        <f t="array" ref="B274">IF($A274="","",INDEX('תוצרים לפרויקטים'!$AJ$7:$AN$7,,MIN(IF(שיוך_משאב=$A274,COLUMN($A:$E)))))</f>
        <v/>
      </c>
      <c r="C274" s="88" t="str">
        <f t="array" ref="C274">IF($A274="","",INDEX('תוצרים לפרויקטים'!$G$8:$G$1007,MIN(IF(שיוך_משאב=A274,שורות))))</f>
        <v/>
      </c>
      <c r="D274" s="88" t="str">
        <f>IF($A274="","",INDEX('תוצרים לפרויקטים'!$T$8:$AC$1007,MATCH($C274,'תוצרים לפרויקטים'!$G$8:$G$1007,0),MATCH($B274,'תוצרים לפרויקטים'!$T$7:$AC$7,0)))</f>
        <v/>
      </c>
      <c r="E274" s="88" t="str">
        <f>IF($A274="","",INDEX('תוצרים לפרויקטים'!$T$8:$AC$1007,MATCH($C274,'תוצרים לפרויקטים'!$G$8:$G$1007,0),MATCH($B274,'תוצרים לפרויקטים'!$T$7:$AC$7,0)+1))</f>
        <v/>
      </c>
      <c r="F274" s="88" t="str">
        <f>IF($D274="","",IFERROR(IF(INDEX('ניהול משאבים'!$D$8:$D$300,MATCH($D274,'ניהול משאבים'!$C$8:$C$300,0))="","",INDEX('ניהול משאבים'!$D$8:$D$300,MATCH($D274,'ניהול משאבים'!$C$8:$C$300,0))),""))</f>
        <v/>
      </c>
      <c r="G274" s="88" t="str">
        <f>IF($D274="","",IFERROR(IF(INDEX('ניהול משאבים'!$E$8:$E$300,MATCH($D274,'ניהול משאבים'!$C$8:$C$300,0))="","",INDEX('ניהול משאבים'!$E$8:$E$300,MATCH($D274,'ניהול משאבים'!$C$8:$C$300,0))),""))</f>
        <v/>
      </c>
      <c r="H274" s="88" t="str">
        <f>IF($C274="","",INDEX('תוצרים לפרויקטים'!$H:$H,MATCH($C274,'תוצרים לפרויקטים'!$G:$G,0)))</f>
        <v/>
      </c>
      <c r="I274" s="88" t="str">
        <f>IF($C274="","",INDEX('תוצרים לפרויקטים'!$E:$E,MATCH($C274,'תוצרים לפרויקטים'!$G:$G,0)))</f>
        <v/>
      </c>
      <c r="J274" s="88" t="str">
        <f>IF($A274="","",IF(INDEX('תוצרים לפרויקטים'!$R$8:$R$1007,MATCH($C274,'תוצרים לפרויקטים'!$G$8:$G$1007,0))="","ללא סטטוס",INDEX('תוצרים לפרויקטים'!$R$8:$R$1007,MATCH($C274,'תוצרים לפרויקטים'!$G$8:$G$1007,0))))</f>
        <v/>
      </c>
      <c r="K274" s="141" t="str">
        <f>IF($A274="","",IF(INDEX('תוצרים לפרויקטים'!$P$8:$P$1007,MATCH($C274,'תוצרים לפרויקטים'!$G$8:$G$1007,0))="","",INDEX('תוצרים לפרויקטים'!$P$8:$P$1007,MATCH($C274,'תוצרים לפרויקטים'!$G$8:$G$1007,0))))</f>
        <v/>
      </c>
      <c r="L274" s="141" t="str">
        <f>IF($A274="","",IF(INDEX('תוצרים לפרויקטים'!$Q$8:$Q$1007,MATCH($C274,'תוצרים לפרויקטים'!$G$8:$G$1007,0))="","",INDEX('תוצרים לפרויקטים'!$Q$8:$Q$1007,MATCH($C274,'תוצרים לפרויקטים'!$G$8:$G$1007,0))))</f>
        <v/>
      </c>
    </row>
    <row r="275" spans="1:12">
      <c r="A275" s="87" t="str">
        <f>IF($A274="#",1,IF(MAX(שיוך_משאב)&lt;ROWS(A$2:$A275),"",ROWS(A$2:$A275)))</f>
        <v/>
      </c>
      <c r="B275" s="88" t="str">
        <f t="array" ref="B275">IF($A275="","",INDEX('תוצרים לפרויקטים'!$AJ$7:$AN$7,,MIN(IF(שיוך_משאב=$A275,COLUMN($A:$E)))))</f>
        <v/>
      </c>
      <c r="C275" s="88" t="str">
        <f t="array" ref="C275">IF($A275="","",INDEX('תוצרים לפרויקטים'!$G$8:$G$1007,MIN(IF(שיוך_משאב=A275,שורות))))</f>
        <v/>
      </c>
      <c r="D275" s="88" t="str">
        <f>IF($A275="","",INDEX('תוצרים לפרויקטים'!$T$8:$AC$1007,MATCH($C275,'תוצרים לפרויקטים'!$G$8:$G$1007,0),MATCH($B275,'תוצרים לפרויקטים'!$T$7:$AC$7,0)))</f>
        <v/>
      </c>
      <c r="E275" s="88" t="str">
        <f>IF($A275="","",INDEX('תוצרים לפרויקטים'!$T$8:$AC$1007,MATCH($C275,'תוצרים לפרויקטים'!$G$8:$G$1007,0),MATCH($B275,'תוצרים לפרויקטים'!$T$7:$AC$7,0)+1))</f>
        <v/>
      </c>
      <c r="F275" s="88" t="str">
        <f>IF($D275="","",IFERROR(IF(INDEX('ניהול משאבים'!$D$8:$D$300,MATCH($D275,'ניהול משאבים'!$C$8:$C$300,0))="","",INDEX('ניהול משאבים'!$D$8:$D$300,MATCH($D275,'ניהול משאבים'!$C$8:$C$300,0))),""))</f>
        <v/>
      </c>
      <c r="G275" s="88" t="str">
        <f>IF($D275="","",IFERROR(IF(INDEX('ניהול משאבים'!$E$8:$E$300,MATCH($D275,'ניהול משאבים'!$C$8:$C$300,0))="","",INDEX('ניהול משאבים'!$E$8:$E$300,MATCH($D275,'ניהול משאבים'!$C$8:$C$300,0))),""))</f>
        <v/>
      </c>
      <c r="H275" s="88" t="str">
        <f>IF($C275="","",INDEX('תוצרים לפרויקטים'!$H:$H,MATCH($C275,'תוצרים לפרויקטים'!$G:$G,0)))</f>
        <v/>
      </c>
      <c r="I275" s="88" t="str">
        <f>IF($C275="","",INDEX('תוצרים לפרויקטים'!$E:$E,MATCH($C275,'תוצרים לפרויקטים'!$G:$G,0)))</f>
        <v/>
      </c>
      <c r="J275" s="88" t="str">
        <f>IF($A275="","",IF(INDEX('תוצרים לפרויקטים'!$R$8:$R$1007,MATCH($C275,'תוצרים לפרויקטים'!$G$8:$G$1007,0))="","ללא סטטוס",INDEX('תוצרים לפרויקטים'!$R$8:$R$1007,MATCH($C275,'תוצרים לפרויקטים'!$G$8:$G$1007,0))))</f>
        <v/>
      </c>
      <c r="K275" s="141" t="str">
        <f>IF($A275="","",IF(INDEX('תוצרים לפרויקטים'!$P$8:$P$1007,MATCH($C275,'תוצרים לפרויקטים'!$G$8:$G$1007,0))="","",INDEX('תוצרים לפרויקטים'!$P$8:$P$1007,MATCH($C275,'תוצרים לפרויקטים'!$G$8:$G$1007,0))))</f>
        <v/>
      </c>
      <c r="L275" s="141" t="str">
        <f>IF($A275="","",IF(INDEX('תוצרים לפרויקטים'!$Q$8:$Q$1007,MATCH($C275,'תוצרים לפרויקטים'!$G$8:$G$1007,0))="","",INDEX('תוצרים לפרויקטים'!$Q$8:$Q$1007,MATCH($C275,'תוצרים לפרויקטים'!$G$8:$G$1007,0))))</f>
        <v/>
      </c>
    </row>
    <row r="276" spans="1:12">
      <c r="A276" s="87" t="str">
        <f>IF($A275="#",1,IF(MAX(שיוך_משאב)&lt;ROWS(A$2:$A276),"",ROWS(A$2:$A276)))</f>
        <v/>
      </c>
      <c r="B276" s="88" t="str">
        <f t="array" ref="B276">IF($A276="","",INDEX('תוצרים לפרויקטים'!$AJ$7:$AN$7,,MIN(IF(שיוך_משאב=$A276,COLUMN($A:$E)))))</f>
        <v/>
      </c>
      <c r="C276" s="88" t="str">
        <f t="array" ref="C276">IF($A276="","",INDEX('תוצרים לפרויקטים'!$G$8:$G$1007,MIN(IF(שיוך_משאב=A276,שורות))))</f>
        <v/>
      </c>
      <c r="D276" s="88" t="str">
        <f>IF($A276="","",INDEX('תוצרים לפרויקטים'!$T$8:$AC$1007,MATCH($C276,'תוצרים לפרויקטים'!$G$8:$G$1007,0),MATCH($B276,'תוצרים לפרויקטים'!$T$7:$AC$7,0)))</f>
        <v/>
      </c>
      <c r="E276" s="88" t="str">
        <f>IF($A276="","",INDEX('תוצרים לפרויקטים'!$T$8:$AC$1007,MATCH($C276,'תוצרים לפרויקטים'!$G$8:$G$1007,0),MATCH($B276,'תוצרים לפרויקטים'!$T$7:$AC$7,0)+1))</f>
        <v/>
      </c>
      <c r="F276" s="88" t="str">
        <f>IF($D276="","",IFERROR(IF(INDEX('ניהול משאבים'!$D$8:$D$300,MATCH($D276,'ניהול משאבים'!$C$8:$C$300,0))="","",INDEX('ניהול משאבים'!$D$8:$D$300,MATCH($D276,'ניהול משאבים'!$C$8:$C$300,0))),""))</f>
        <v/>
      </c>
      <c r="G276" s="88" t="str">
        <f>IF($D276="","",IFERROR(IF(INDEX('ניהול משאבים'!$E$8:$E$300,MATCH($D276,'ניהול משאבים'!$C$8:$C$300,0))="","",INDEX('ניהול משאבים'!$E$8:$E$300,MATCH($D276,'ניהול משאבים'!$C$8:$C$300,0))),""))</f>
        <v/>
      </c>
      <c r="H276" s="88" t="str">
        <f>IF($C276="","",INDEX('תוצרים לפרויקטים'!$H:$H,MATCH($C276,'תוצרים לפרויקטים'!$G:$G,0)))</f>
        <v/>
      </c>
      <c r="I276" s="88" t="str">
        <f>IF($C276="","",INDEX('תוצרים לפרויקטים'!$E:$E,MATCH($C276,'תוצרים לפרויקטים'!$G:$G,0)))</f>
        <v/>
      </c>
      <c r="J276" s="88" t="str">
        <f>IF($A276="","",IF(INDEX('תוצרים לפרויקטים'!$R$8:$R$1007,MATCH($C276,'תוצרים לפרויקטים'!$G$8:$G$1007,0))="","ללא סטטוס",INDEX('תוצרים לפרויקטים'!$R$8:$R$1007,MATCH($C276,'תוצרים לפרויקטים'!$G$8:$G$1007,0))))</f>
        <v/>
      </c>
      <c r="K276" s="141" t="str">
        <f>IF($A276="","",IF(INDEX('תוצרים לפרויקטים'!$P$8:$P$1007,MATCH($C276,'תוצרים לפרויקטים'!$G$8:$G$1007,0))="","",INDEX('תוצרים לפרויקטים'!$P$8:$P$1007,MATCH($C276,'תוצרים לפרויקטים'!$G$8:$G$1007,0))))</f>
        <v/>
      </c>
      <c r="L276" s="141" t="str">
        <f>IF($A276="","",IF(INDEX('תוצרים לפרויקטים'!$Q$8:$Q$1007,MATCH($C276,'תוצרים לפרויקטים'!$G$8:$G$1007,0))="","",INDEX('תוצרים לפרויקטים'!$Q$8:$Q$1007,MATCH($C276,'תוצרים לפרויקטים'!$G$8:$G$1007,0))))</f>
        <v/>
      </c>
    </row>
    <row r="277" spans="1:12">
      <c r="A277" s="87" t="str">
        <f>IF($A276="#",1,IF(MAX(שיוך_משאב)&lt;ROWS(A$2:$A277),"",ROWS(A$2:$A277)))</f>
        <v/>
      </c>
      <c r="B277" s="88" t="str">
        <f t="array" ref="B277">IF($A277="","",INDEX('תוצרים לפרויקטים'!$AJ$7:$AN$7,,MIN(IF(שיוך_משאב=$A277,COLUMN($A:$E)))))</f>
        <v/>
      </c>
      <c r="C277" s="88" t="str">
        <f t="array" ref="C277">IF($A277="","",INDEX('תוצרים לפרויקטים'!$G$8:$G$1007,MIN(IF(שיוך_משאב=A277,שורות))))</f>
        <v/>
      </c>
      <c r="D277" s="88" t="str">
        <f>IF($A277="","",INDEX('תוצרים לפרויקטים'!$T$8:$AC$1007,MATCH($C277,'תוצרים לפרויקטים'!$G$8:$G$1007,0),MATCH($B277,'תוצרים לפרויקטים'!$T$7:$AC$7,0)))</f>
        <v/>
      </c>
      <c r="E277" s="88" t="str">
        <f>IF($A277="","",INDEX('תוצרים לפרויקטים'!$T$8:$AC$1007,MATCH($C277,'תוצרים לפרויקטים'!$G$8:$G$1007,0),MATCH($B277,'תוצרים לפרויקטים'!$T$7:$AC$7,0)+1))</f>
        <v/>
      </c>
      <c r="F277" s="88" t="str">
        <f>IF($D277="","",IFERROR(IF(INDEX('ניהול משאבים'!$D$8:$D$300,MATCH($D277,'ניהול משאבים'!$C$8:$C$300,0))="","",INDEX('ניהול משאבים'!$D$8:$D$300,MATCH($D277,'ניהול משאבים'!$C$8:$C$300,0))),""))</f>
        <v/>
      </c>
      <c r="G277" s="88" t="str">
        <f>IF($D277="","",IFERROR(IF(INDEX('ניהול משאבים'!$E$8:$E$300,MATCH($D277,'ניהול משאבים'!$C$8:$C$300,0))="","",INDEX('ניהול משאבים'!$E$8:$E$300,MATCH($D277,'ניהול משאבים'!$C$8:$C$300,0))),""))</f>
        <v/>
      </c>
      <c r="H277" s="88" t="str">
        <f>IF($C277="","",INDEX('תוצרים לפרויקטים'!$H:$H,MATCH($C277,'תוצרים לפרויקטים'!$G:$G,0)))</f>
        <v/>
      </c>
      <c r="I277" s="88" t="str">
        <f>IF($C277="","",INDEX('תוצרים לפרויקטים'!$E:$E,MATCH($C277,'תוצרים לפרויקטים'!$G:$G,0)))</f>
        <v/>
      </c>
      <c r="J277" s="88" t="str">
        <f>IF($A277="","",IF(INDEX('תוצרים לפרויקטים'!$R$8:$R$1007,MATCH($C277,'תוצרים לפרויקטים'!$G$8:$G$1007,0))="","ללא סטטוס",INDEX('תוצרים לפרויקטים'!$R$8:$R$1007,MATCH($C277,'תוצרים לפרויקטים'!$G$8:$G$1007,0))))</f>
        <v/>
      </c>
      <c r="K277" s="141" t="str">
        <f>IF($A277="","",IF(INDEX('תוצרים לפרויקטים'!$P$8:$P$1007,MATCH($C277,'תוצרים לפרויקטים'!$G$8:$G$1007,0))="","",INDEX('תוצרים לפרויקטים'!$P$8:$P$1007,MATCH($C277,'תוצרים לפרויקטים'!$G$8:$G$1007,0))))</f>
        <v/>
      </c>
      <c r="L277" s="141" t="str">
        <f>IF($A277="","",IF(INDEX('תוצרים לפרויקטים'!$Q$8:$Q$1007,MATCH($C277,'תוצרים לפרויקטים'!$G$8:$G$1007,0))="","",INDEX('תוצרים לפרויקטים'!$Q$8:$Q$1007,MATCH($C277,'תוצרים לפרויקטים'!$G$8:$G$1007,0))))</f>
        <v/>
      </c>
    </row>
    <row r="278" spans="1:12">
      <c r="A278" s="87" t="str">
        <f>IF($A277="#",1,IF(MAX(שיוך_משאב)&lt;ROWS(A$2:$A278),"",ROWS(A$2:$A278)))</f>
        <v/>
      </c>
      <c r="B278" s="88" t="str">
        <f t="array" ref="B278">IF($A278="","",INDEX('תוצרים לפרויקטים'!$AJ$7:$AN$7,,MIN(IF(שיוך_משאב=$A278,COLUMN($A:$E)))))</f>
        <v/>
      </c>
      <c r="C278" s="88" t="str">
        <f t="array" ref="C278">IF($A278="","",INDEX('תוצרים לפרויקטים'!$G$8:$G$1007,MIN(IF(שיוך_משאב=A278,שורות))))</f>
        <v/>
      </c>
      <c r="D278" s="88" t="str">
        <f>IF($A278="","",INDEX('תוצרים לפרויקטים'!$T$8:$AC$1007,MATCH($C278,'תוצרים לפרויקטים'!$G$8:$G$1007,0),MATCH($B278,'תוצרים לפרויקטים'!$T$7:$AC$7,0)))</f>
        <v/>
      </c>
      <c r="E278" s="88" t="str">
        <f>IF($A278="","",INDEX('תוצרים לפרויקטים'!$T$8:$AC$1007,MATCH($C278,'תוצרים לפרויקטים'!$G$8:$G$1007,0),MATCH($B278,'תוצרים לפרויקטים'!$T$7:$AC$7,0)+1))</f>
        <v/>
      </c>
      <c r="F278" s="88" t="str">
        <f>IF($D278="","",IFERROR(IF(INDEX('ניהול משאבים'!$D$8:$D$300,MATCH($D278,'ניהול משאבים'!$C$8:$C$300,0))="","",INDEX('ניהול משאבים'!$D$8:$D$300,MATCH($D278,'ניהול משאבים'!$C$8:$C$300,0))),""))</f>
        <v/>
      </c>
      <c r="G278" s="88" t="str">
        <f>IF($D278="","",IFERROR(IF(INDEX('ניהול משאבים'!$E$8:$E$300,MATCH($D278,'ניהול משאבים'!$C$8:$C$300,0))="","",INDEX('ניהול משאבים'!$E$8:$E$300,MATCH($D278,'ניהול משאבים'!$C$8:$C$300,0))),""))</f>
        <v/>
      </c>
      <c r="H278" s="88" t="str">
        <f>IF($C278="","",INDEX('תוצרים לפרויקטים'!$H:$H,MATCH($C278,'תוצרים לפרויקטים'!$G:$G,0)))</f>
        <v/>
      </c>
      <c r="I278" s="88" t="str">
        <f>IF($C278="","",INDEX('תוצרים לפרויקטים'!$E:$E,MATCH($C278,'תוצרים לפרויקטים'!$G:$G,0)))</f>
        <v/>
      </c>
      <c r="J278" s="88" t="str">
        <f>IF($A278="","",IF(INDEX('תוצרים לפרויקטים'!$R$8:$R$1007,MATCH($C278,'תוצרים לפרויקטים'!$G$8:$G$1007,0))="","ללא סטטוס",INDEX('תוצרים לפרויקטים'!$R$8:$R$1007,MATCH($C278,'תוצרים לפרויקטים'!$G$8:$G$1007,0))))</f>
        <v/>
      </c>
      <c r="K278" s="141" t="str">
        <f>IF($A278="","",IF(INDEX('תוצרים לפרויקטים'!$P$8:$P$1007,MATCH($C278,'תוצרים לפרויקטים'!$G$8:$G$1007,0))="","",INDEX('תוצרים לפרויקטים'!$P$8:$P$1007,MATCH($C278,'תוצרים לפרויקטים'!$G$8:$G$1007,0))))</f>
        <v/>
      </c>
      <c r="L278" s="141" t="str">
        <f>IF($A278="","",IF(INDEX('תוצרים לפרויקטים'!$Q$8:$Q$1007,MATCH($C278,'תוצרים לפרויקטים'!$G$8:$G$1007,0))="","",INDEX('תוצרים לפרויקטים'!$Q$8:$Q$1007,MATCH($C278,'תוצרים לפרויקטים'!$G$8:$G$1007,0))))</f>
        <v/>
      </c>
    </row>
    <row r="279" spans="1:12">
      <c r="A279" s="87" t="str">
        <f>IF($A278="#",1,IF(MAX(שיוך_משאב)&lt;ROWS(A$2:$A279),"",ROWS(A$2:$A279)))</f>
        <v/>
      </c>
      <c r="B279" s="88" t="str">
        <f t="array" ref="B279">IF($A279="","",INDEX('תוצרים לפרויקטים'!$AJ$7:$AN$7,,MIN(IF(שיוך_משאב=$A279,COLUMN($A:$E)))))</f>
        <v/>
      </c>
      <c r="C279" s="88" t="str">
        <f t="array" ref="C279">IF($A279="","",INDEX('תוצרים לפרויקטים'!$G$8:$G$1007,MIN(IF(שיוך_משאב=A279,שורות))))</f>
        <v/>
      </c>
      <c r="D279" s="88" t="str">
        <f>IF($A279="","",INDEX('תוצרים לפרויקטים'!$T$8:$AC$1007,MATCH($C279,'תוצרים לפרויקטים'!$G$8:$G$1007,0),MATCH($B279,'תוצרים לפרויקטים'!$T$7:$AC$7,0)))</f>
        <v/>
      </c>
      <c r="E279" s="88" t="str">
        <f>IF($A279="","",INDEX('תוצרים לפרויקטים'!$T$8:$AC$1007,MATCH($C279,'תוצרים לפרויקטים'!$G$8:$G$1007,0),MATCH($B279,'תוצרים לפרויקטים'!$T$7:$AC$7,0)+1))</f>
        <v/>
      </c>
      <c r="F279" s="88" t="str">
        <f>IF($D279="","",IFERROR(IF(INDEX('ניהול משאבים'!$D$8:$D$300,MATCH($D279,'ניהול משאבים'!$C$8:$C$300,0))="","",INDEX('ניהול משאבים'!$D$8:$D$300,MATCH($D279,'ניהול משאבים'!$C$8:$C$300,0))),""))</f>
        <v/>
      </c>
      <c r="G279" s="88" t="str">
        <f>IF($D279="","",IFERROR(IF(INDEX('ניהול משאבים'!$E$8:$E$300,MATCH($D279,'ניהול משאבים'!$C$8:$C$300,0))="","",INDEX('ניהול משאבים'!$E$8:$E$300,MATCH($D279,'ניהול משאבים'!$C$8:$C$300,0))),""))</f>
        <v/>
      </c>
      <c r="H279" s="88" t="str">
        <f>IF($C279="","",INDEX('תוצרים לפרויקטים'!$H:$H,MATCH($C279,'תוצרים לפרויקטים'!$G:$G,0)))</f>
        <v/>
      </c>
      <c r="I279" s="88" t="str">
        <f>IF($C279="","",INDEX('תוצרים לפרויקטים'!$E:$E,MATCH($C279,'תוצרים לפרויקטים'!$G:$G,0)))</f>
        <v/>
      </c>
      <c r="J279" s="88" t="str">
        <f>IF($A279="","",IF(INDEX('תוצרים לפרויקטים'!$R$8:$R$1007,MATCH($C279,'תוצרים לפרויקטים'!$G$8:$G$1007,0))="","ללא סטטוס",INDEX('תוצרים לפרויקטים'!$R$8:$R$1007,MATCH($C279,'תוצרים לפרויקטים'!$G$8:$G$1007,0))))</f>
        <v/>
      </c>
      <c r="K279" s="141" t="str">
        <f>IF($A279="","",IF(INDEX('תוצרים לפרויקטים'!$P$8:$P$1007,MATCH($C279,'תוצרים לפרויקטים'!$G$8:$G$1007,0))="","",INDEX('תוצרים לפרויקטים'!$P$8:$P$1007,MATCH($C279,'תוצרים לפרויקטים'!$G$8:$G$1007,0))))</f>
        <v/>
      </c>
      <c r="L279" s="141" t="str">
        <f>IF($A279="","",IF(INDEX('תוצרים לפרויקטים'!$Q$8:$Q$1007,MATCH($C279,'תוצרים לפרויקטים'!$G$8:$G$1007,0))="","",INDEX('תוצרים לפרויקטים'!$Q$8:$Q$1007,MATCH($C279,'תוצרים לפרויקטים'!$G$8:$G$1007,0))))</f>
        <v/>
      </c>
    </row>
    <row r="280" spans="1:12">
      <c r="A280" s="87" t="str">
        <f>IF($A279="#",1,IF(MAX(שיוך_משאב)&lt;ROWS(A$2:$A280),"",ROWS(A$2:$A280)))</f>
        <v/>
      </c>
      <c r="B280" s="88" t="str">
        <f t="array" ref="B280">IF($A280="","",INDEX('תוצרים לפרויקטים'!$AJ$7:$AN$7,,MIN(IF(שיוך_משאב=$A280,COLUMN($A:$E)))))</f>
        <v/>
      </c>
      <c r="C280" s="88" t="str">
        <f t="array" ref="C280">IF($A280="","",INDEX('תוצרים לפרויקטים'!$G$8:$G$1007,MIN(IF(שיוך_משאב=A280,שורות))))</f>
        <v/>
      </c>
      <c r="D280" s="88" t="str">
        <f>IF($A280="","",INDEX('תוצרים לפרויקטים'!$T$8:$AC$1007,MATCH($C280,'תוצרים לפרויקטים'!$G$8:$G$1007,0),MATCH($B280,'תוצרים לפרויקטים'!$T$7:$AC$7,0)))</f>
        <v/>
      </c>
      <c r="E280" s="88" t="str">
        <f>IF($A280="","",INDEX('תוצרים לפרויקטים'!$T$8:$AC$1007,MATCH($C280,'תוצרים לפרויקטים'!$G$8:$G$1007,0),MATCH($B280,'תוצרים לפרויקטים'!$T$7:$AC$7,0)+1))</f>
        <v/>
      </c>
      <c r="F280" s="88" t="str">
        <f>IF($D280="","",IFERROR(IF(INDEX('ניהול משאבים'!$D$8:$D$300,MATCH($D280,'ניהול משאבים'!$C$8:$C$300,0))="","",INDEX('ניהול משאבים'!$D$8:$D$300,MATCH($D280,'ניהול משאבים'!$C$8:$C$300,0))),""))</f>
        <v/>
      </c>
      <c r="G280" s="88" t="str">
        <f>IF($D280="","",IFERROR(IF(INDEX('ניהול משאבים'!$E$8:$E$300,MATCH($D280,'ניהול משאבים'!$C$8:$C$300,0))="","",INDEX('ניהול משאבים'!$E$8:$E$300,MATCH($D280,'ניהול משאבים'!$C$8:$C$300,0))),""))</f>
        <v/>
      </c>
      <c r="H280" s="88" t="str">
        <f>IF($C280="","",INDEX('תוצרים לפרויקטים'!$H:$H,MATCH($C280,'תוצרים לפרויקטים'!$G:$G,0)))</f>
        <v/>
      </c>
      <c r="I280" s="88" t="str">
        <f>IF($C280="","",INDEX('תוצרים לפרויקטים'!$E:$E,MATCH($C280,'תוצרים לפרויקטים'!$G:$G,0)))</f>
        <v/>
      </c>
      <c r="J280" s="88" t="str">
        <f>IF($A280="","",IF(INDEX('תוצרים לפרויקטים'!$R$8:$R$1007,MATCH($C280,'תוצרים לפרויקטים'!$G$8:$G$1007,0))="","ללא סטטוס",INDEX('תוצרים לפרויקטים'!$R$8:$R$1007,MATCH($C280,'תוצרים לפרויקטים'!$G$8:$G$1007,0))))</f>
        <v/>
      </c>
      <c r="K280" s="141" t="str">
        <f>IF($A280="","",IF(INDEX('תוצרים לפרויקטים'!$P$8:$P$1007,MATCH($C280,'תוצרים לפרויקטים'!$G$8:$G$1007,0))="","",INDEX('תוצרים לפרויקטים'!$P$8:$P$1007,MATCH($C280,'תוצרים לפרויקטים'!$G$8:$G$1007,0))))</f>
        <v/>
      </c>
      <c r="L280" s="141" t="str">
        <f>IF($A280="","",IF(INDEX('תוצרים לפרויקטים'!$Q$8:$Q$1007,MATCH($C280,'תוצרים לפרויקטים'!$G$8:$G$1007,0))="","",INDEX('תוצרים לפרויקטים'!$Q$8:$Q$1007,MATCH($C280,'תוצרים לפרויקטים'!$G$8:$G$1007,0))))</f>
        <v/>
      </c>
    </row>
    <row r="281" spans="1:12">
      <c r="A281" s="87" t="str">
        <f>IF($A280="#",1,IF(MAX(שיוך_משאב)&lt;ROWS(A$2:$A281),"",ROWS(A$2:$A281)))</f>
        <v/>
      </c>
      <c r="B281" s="88" t="str">
        <f t="array" ref="B281">IF($A281="","",INDEX('תוצרים לפרויקטים'!$AJ$7:$AN$7,,MIN(IF(שיוך_משאב=$A281,COLUMN($A:$E)))))</f>
        <v/>
      </c>
      <c r="C281" s="88" t="str">
        <f t="array" ref="C281">IF($A281="","",INDEX('תוצרים לפרויקטים'!$G$8:$G$1007,MIN(IF(שיוך_משאב=A281,שורות))))</f>
        <v/>
      </c>
      <c r="D281" s="88" t="str">
        <f>IF($A281="","",INDEX('תוצרים לפרויקטים'!$T$8:$AC$1007,MATCH($C281,'תוצרים לפרויקטים'!$G$8:$G$1007,0),MATCH($B281,'תוצרים לפרויקטים'!$T$7:$AC$7,0)))</f>
        <v/>
      </c>
      <c r="E281" s="88" t="str">
        <f>IF($A281="","",INDEX('תוצרים לפרויקטים'!$T$8:$AC$1007,MATCH($C281,'תוצרים לפרויקטים'!$G$8:$G$1007,0),MATCH($B281,'תוצרים לפרויקטים'!$T$7:$AC$7,0)+1))</f>
        <v/>
      </c>
      <c r="F281" s="88" t="str">
        <f>IF($D281="","",IFERROR(IF(INDEX('ניהול משאבים'!$D$8:$D$300,MATCH($D281,'ניהול משאבים'!$C$8:$C$300,0))="","",INDEX('ניהול משאבים'!$D$8:$D$300,MATCH($D281,'ניהול משאבים'!$C$8:$C$300,0))),""))</f>
        <v/>
      </c>
      <c r="G281" s="88" t="str">
        <f>IF($D281="","",IFERROR(IF(INDEX('ניהול משאבים'!$E$8:$E$300,MATCH($D281,'ניהול משאבים'!$C$8:$C$300,0))="","",INDEX('ניהול משאבים'!$E$8:$E$300,MATCH($D281,'ניהול משאבים'!$C$8:$C$300,0))),""))</f>
        <v/>
      </c>
      <c r="H281" s="88" t="str">
        <f>IF($C281="","",INDEX('תוצרים לפרויקטים'!$H:$H,MATCH($C281,'תוצרים לפרויקטים'!$G:$G,0)))</f>
        <v/>
      </c>
      <c r="I281" s="88" t="str">
        <f>IF($C281="","",INDEX('תוצרים לפרויקטים'!$E:$E,MATCH($C281,'תוצרים לפרויקטים'!$G:$G,0)))</f>
        <v/>
      </c>
      <c r="J281" s="88" t="str">
        <f>IF($A281="","",IF(INDEX('תוצרים לפרויקטים'!$R$8:$R$1007,MATCH($C281,'תוצרים לפרויקטים'!$G$8:$G$1007,0))="","ללא סטטוס",INDEX('תוצרים לפרויקטים'!$R$8:$R$1007,MATCH($C281,'תוצרים לפרויקטים'!$G$8:$G$1007,0))))</f>
        <v/>
      </c>
      <c r="K281" s="141" t="str">
        <f>IF($A281="","",IF(INDEX('תוצרים לפרויקטים'!$P$8:$P$1007,MATCH($C281,'תוצרים לפרויקטים'!$G$8:$G$1007,0))="","",INDEX('תוצרים לפרויקטים'!$P$8:$P$1007,MATCH($C281,'תוצרים לפרויקטים'!$G$8:$G$1007,0))))</f>
        <v/>
      </c>
      <c r="L281" s="141" t="str">
        <f>IF($A281="","",IF(INDEX('תוצרים לפרויקטים'!$Q$8:$Q$1007,MATCH($C281,'תוצרים לפרויקטים'!$G$8:$G$1007,0))="","",INDEX('תוצרים לפרויקטים'!$Q$8:$Q$1007,MATCH($C281,'תוצרים לפרויקטים'!$G$8:$G$1007,0))))</f>
        <v/>
      </c>
    </row>
    <row r="282" spans="1:12">
      <c r="A282" s="87" t="str">
        <f>IF($A281="#",1,IF(MAX(שיוך_משאב)&lt;ROWS(A$2:$A282),"",ROWS(A$2:$A282)))</f>
        <v/>
      </c>
      <c r="B282" s="88" t="str">
        <f t="array" ref="B282">IF($A282="","",INDEX('תוצרים לפרויקטים'!$AJ$7:$AN$7,,MIN(IF(שיוך_משאב=$A282,COLUMN($A:$E)))))</f>
        <v/>
      </c>
      <c r="C282" s="88" t="str">
        <f t="array" ref="C282">IF($A282="","",INDEX('תוצרים לפרויקטים'!$G$8:$G$1007,MIN(IF(שיוך_משאב=A282,שורות))))</f>
        <v/>
      </c>
      <c r="D282" s="88" t="str">
        <f>IF($A282="","",INDEX('תוצרים לפרויקטים'!$T$8:$AC$1007,MATCH($C282,'תוצרים לפרויקטים'!$G$8:$G$1007,0),MATCH($B282,'תוצרים לפרויקטים'!$T$7:$AC$7,0)))</f>
        <v/>
      </c>
      <c r="E282" s="88" t="str">
        <f>IF($A282="","",INDEX('תוצרים לפרויקטים'!$T$8:$AC$1007,MATCH($C282,'תוצרים לפרויקטים'!$G$8:$G$1007,0),MATCH($B282,'תוצרים לפרויקטים'!$T$7:$AC$7,0)+1))</f>
        <v/>
      </c>
      <c r="F282" s="88" t="str">
        <f>IF($D282="","",IFERROR(IF(INDEX('ניהול משאבים'!$D$8:$D$300,MATCH($D282,'ניהול משאבים'!$C$8:$C$300,0))="","",INDEX('ניהול משאבים'!$D$8:$D$300,MATCH($D282,'ניהול משאבים'!$C$8:$C$300,0))),""))</f>
        <v/>
      </c>
      <c r="G282" s="88" t="str">
        <f>IF($D282="","",IFERROR(IF(INDEX('ניהול משאבים'!$E$8:$E$300,MATCH($D282,'ניהול משאבים'!$C$8:$C$300,0))="","",INDEX('ניהול משאבים'!$E$8:$E$300,MATCH($D282,'ניהול משאבים'!$C$8:$C$300,0))),""))</f>
        <v/>
      </c>
      <c r="H282" s="88" t="str">
        <f>IF($C282="","",INDEX('תוצרים לפרויקטים'!$H:$H,MATCH($C282,'תוצרים לפרויקטים'!$G:$G,0)))</f>
        <v/>
      </c>
      <c r="I282" s="88" t="str">
        <f>IF($C282="","",INDEX('תוצרים לפרויקטים'!$E:$E,MATCH($C282,'תוצרים לפרויקטים'!$G:$G,0)))</f>
        <v/>
      </c>
      <c r="J282" s="88" t="str">
        <f>IF($A282="","",IF(INDEX('תוצרים לפרויקטים'!$R$8:$R$1007,MATCH($C282,'תוצרים לפרויקטים'!$G$8:$G$1007,0))="","ללא סטטוס",INDEX('תוצרים לפרויקטים'!$R$8:$R$1007,MATCH($C282,'תוצרים לפרויקטים'!$G$8:$G$1007,0))))</f>
        <v/>
      </c>
      <c r="K282" s="141" t="str">
        <f>IF($A282="","",IF(INDEX('תוצרים לפרויקטים'!$P$8:$P$1007,MATCH($C282,'תוצרים לפרויקטים'!$G$8:$G$1007,0))="","",INDEX('תוצרים לפרויקטים'!$P$8:$P$1007,MATCH($C282,'תוצרים לפרויקטים'!$G$8:$G$1007,0))))</f>
        <v/>
      </c>
      <c r="L282" s="141" t="str">
        <f>IF($A282="","",IF(INDEX('תוצרים לפרויקטים'!$Q$8:$Q$1007,MATCH($C282,'תוצרים לפרויקטים'!$G$8:$G$1007,0))="","",INDEX('תוצרים לפרויקטים'!$Q$8:$Q$1007,MATCH($C282,'תוצרים לפרויקטים'!$G$8:$G$1007,0))))</f>
        <v/>
      </c>
    </row>
    <row r="283" spans="1:12">
      <c r="A283" s="87" t="str">
        <f>IF($A282="#",1,IF(MAX(שיוך_משאב)&lt;ROWS(A$2:$A283),"",ROWS(A$2:$A283)))</f>
        <v/>
      </c>
      <c r="B283" s="88" t="str">
        <f t="array" ref="B283">IF($A283="","",INDEX('תוצרים לפרויקטים'!$AJ$7:$AN$7,,MIN(IF(שיוך_משאב=$A283,COLUMN($A:$E)))))</f>
        <v/>
      </c>
      <c r="C283" s="88" t="str">
        <f t="array" ref="C283">IF($A283="","",INDEX('תוצרים לפרויקטים'!$G$8:$G$1007,MIN(IF(שיוך_משאב=A283,שורות))))</f>
        <v/>
      </c>
      <c r="D283" s="88" t="str">
        <f>IF($A283="","",INDEX('תוצרים לפרויקטים'!$T$8:$AC$1007,MATCH($C283,'תוצרים לפרויקטים'!$G$8:$G$1007,0),MATCH($B283,'תוצרים לפרויקטים'!$T$7:$AC$7,0)))</f>
        <v/>
      </c>
      <c r="E283" s="88" t="str">
        <f>IF($A283="","",INDEX('תוצרים לפרויקטים'!$T$8:$AC$1007,MATCH($C283,'תוצרים לפרויקטים'!$G$8:$G$1007,0),MATCH($B283,'תוצרים לפרויקטים'!$T$7:$AC$7,0)+1))</f>
        <v/>
      </c>
      <c r="F283" s="88" t="str">
        <f>IF($D283="","",IFERROR(IF(INDEX('ניהול משאבים'!$D$8:$D$300,MATCH($D283,'ניהול משאבים'!$C$8:$C$300,0))="","",INDEX('ניהול משאבים'!$D$8:$D$300,MATCH($D283,'ניהול משאבים'!$C$8:$C$300,0))),""))</f>
        <v/>
      </c>
      <c r="G283" s="88" t="str">
        <f>IF($D283="","",IFERROR(IF(INDEX('ניהול משאבים'!$E$8:$E$300,MATCH($D283,'ניהול משאבים'!$C$8:$C$300,0))="","",INDEX('ניהול משאבים'!$E$8:$E$300,MATCH($D283,'ניהול משאבים'!$C$8:$C$300,0))),""))</f>
        <v/>
      </c>
      <c r="H283" s="88" t="str">
        <f>IF($C283="","",INDEX('תוצרים לפרויקטים'!$H:$H,MATCH($C283,'תוצרים לפרויקטים'!$G:$G,0)))</f>
        <v/>
      </c>
      <c r="I283" s="88" t="str">
        <f>IF($C283="","",INDEX('תוצרים לפרויקטים'!$E:$E,MATCH($C283,'תוצרים לפרויקטים'!$G:$G,0)))</f>
        <v/>
      </c>
      <c r="J283" s="88" t="str">
        <f>IF($A283="","",IF(INDEX('תוצרים לפרויקטים'!$R$8:$R$1007,MATCH($C283,'תוצרים לפרויקטים'!$G$8:$G$1007,0))="","ללא סטטוס",INDEX('תוצרים לפרויקטים'!$R$8:$R$1007,MATCH($C283,'תוצרים לפרויקטים'!$G$8:$G$1007,0))))</f>
        <v/>
      </c>
      <c r="K283" s="141" t="str">
        <f>IF($A283="","",IF(INDEX('תוצרים לפרויקטים'!$P$8:$P$1007,MATCH($C283,'תוצרים לפרויקטים'!$G$8:$G$1007,0))="","",INDEX('תוצרים לפרויקטים'!$P$8:$P$1007,MATCH($C283,'תוצרים לפרויקטים'!$G$8:$G$1007,0))))</f>
        <v/>
      </c>
      <c r="L283" s="141" t="str">
        <f>IF($A283="","",IF(INDEX('תוצרים לפרויקטים'!$Q$8:$Q$1007,MATCH($C283,'תוצרים לפרויקטים'!$G$8:$G$1007,0))="","",INDEX('תוצרים לפרויקטים'!$Q$8:$Q$1007,MATCH($C283,'תוצרים לפרויקטים'!$G$8:$G$1007,0))))</f>
        <v/>
      </c>
    </row>
    <row r="284" spans="1:12">
      <c r="A284" s="87" t="str">
        <f>IF($A283="#",1,IF(MAX(שיוך_משאב)&lt;ROWS(A$2:$A284),"",ROWS(A$2:$A284)))</f>
        <v/>
      </c>
      <c r="B284" s="88" t="str">
        <f t="array" ref="B284">IF($A284="","",INDEX('תוצרים לפרויקטים'!$AJ$7:$AN$7,,MIN(IF(שיוך_משאב=$A284,COLUMN($A:$E)))))</f>
        <v/>
      </c>
      <c r="C284" s="88" t="str">
        <f t="array" ref="C284">IF($A284="","",INDEX('תוצרים לפרויקטים'!$G$8:$G$1007,MIN(IF(שיוך_משאב=A284,שורות))))</f>
        <v/>
      </c>
      <c r="D284" s="88" t="str">
        <f>IF($A284="","",INDEX('תוצרים לפרויקטים'!$T$8:$AC$1007,MATCH($C284,'תוצרים לפרויקטים'!$G$8:$G$1007,0),MATCH($B284,'תוצרים לפרויקטים'!$T$7:$AC$7,0)))</f>
        <v/>
      </c>
      <c r="E284" s="88" t="str">
        <f>IF($A284="","",INDEX('תוצרים לפרויקטים'!$T$8:$AC$1007,MATCH($C284,'תוצרים לפרויקטים'!$G$8:$G$1007,0),MATCH($B284,'תוצרים לפרויקטים'!$T$7:$AC$7,0)+1))</f>
        <v/>
      </c>
      <c r="F284" s="88" t="str">
        <f>IF($D284="","",IFERROR(IF(INDEX('ניהול משאבים'!$D$8:$D$300,MATCH($D284,'ניהול משאבים'!$C$8:$C$300,0))="","",INDEX('ניהול משאבים'!$D$8:$D$300,MATCH($D284,'ניהול משאבים'!$C$8:$C$300,0))),""))</f>
        <v/>
      </c>
      <c r="G284" s="88" t="str">
        <f>IF($D284="","",IFERROR(IF(INDEX('ניהול משאבים'!$E$8:$E$300,MATCH($D284,'ניהול משאבים'!$C$8:$C$300,0))="","",INDEX('ניהול משאבים'!$E$8:$E$300,MATCH($D284,'ניהול משאבים'!$C$8:$C$300,0))),""))</f>
        <v/>
      </c>
      <c r="H284" s="88" t="str">
        <f>IF($C284="","",INDEX('תוצרים לפרויקטים'!$H:$H,MATCH($C284,'תוצרים לפרויקטים'!$G:$G,0)))</f>
        <v/>
      </c>
      <c r="I284" s="88" t="str">
        <f>IF($C284="","",INDEX('תוצרים לפרויקטים'!$E:$E,MATCH($C284,'תוצרים לפרויקטים'!$G:$G,0)))</f>
        <v/>
      </c>
      <c r="J284" s="88" t="str">
        <f>IF($A284="","",IF(INDEX('תוצרים לפרויקטים'!$R$8:$R$1007,MATCH($C284,'תוצרים לפרויקטים'!$G$8:$G$1007,0))="","ללא סטטוס",INDEX('תוצרים לפרויקטים'!$R$8:$R$1007,MATCH($C284,'תוצרים לפרויקטים'!$G$8:$G$1007,0))))</f>
        <v/>
      </c>
      <c r="K284" s="141" t="str">
        <f>IF($A284="","",IF(INDEX('תוצרים לפרויקטים'!$P$8:$P$1007,MATCH($C284,'תוצרים לפרויקטים'!$G$8:$G$1007,0))="","",INDEX('תוצרים לפרויקטים'!$P$8:$P$1007,MATCH($C284,'תוצרים לפרויקטים'!$G$8:$G$1007,0))))</f>
        <v/>
      </c>
      <c r="L284" s="141" t="str">
        <f>IF($A284="","",IF(INDEX('תוצרים לפרויקטים'!$Q$8:$Q$1007,MATCH($C284,'תוצרים לפרויקטים'!$G$8:$G$1007,0))="","",INDEX('תוצרים לפרויקטים'!$Q$8:$Q$1007,MATCH($C284,'תוצרים לפרויקטים'!$G$8:$G$1007,0))))</f>
        <v/>
      </c>
    </row>
    <row r="285" spans="1:12">
      <c r="A285" s="87" t="str">
        <f>IF($A284="#",1,IF(MAX(שיוך_משאב)&lt;ROWS(A$2:$A285),"",ROWS(A$2:$A285)))</f>
        <v/>
      </c>
      <c r="B285" s="88" t="str">
        <f t="array" ref="B285">IF($A285="","",INDEX('תוצרים לפרויקטים'!$AJ$7:$AN$7,,MIN(IF(שיוך_משאב=$A285,COLUMN($A:$E)))))</f>
        <v/>
      </c>
      <c r="C285" s="88" t="str">
        <f t="array" ref="C285">IF($A285="","",INDEX('תוצרים לפרויקטים'!$G$8:$G$1007,MIN(IF(שיוך_משאב=A285,שורות))))</f>
        <v/>
      </c>
      <c r="D285" s="88" t="str">
        <f>IF($A285="","",INDEX('תוצרים לפרויקטים'!$T$8:$AC$1007,MATCH($C285,'תוצרים לפרויקטים'!$G$8:$G$1007,0),MATCH($B285,'תוצרים לפרויקטים'!$T$7:$AC$7,0)))</f>
        <v/>
      </c>
      <c r="E285" s="88" t="str">
        <f>IF($A285="","",INDEX('תוצרים לפרויקטים'!$T$8:$AC$1007,MATCH($C285,'תוצרים לפרויקטים'!$G$8:$G$1007,0),MATCH($B285,'תוצרים לפרויקטים'!$T$7:$AC$7,0)+1))</f>
        <v/>
      </c>
      <c r="F285" s="88" t="str">
        <f>IF($D285="","",IFERROR(IF(INDEX('ניהול משאבים'!$D$8:$D$300,MATCH($D285,'ניהול משאבים'!$C$8:$C$300,0))="","",INDEX('ניהול משאבים'!$D$8:$D$300,MATCH($D285,'ניהול משאבים'!$C$8:$C$300,0))),""))</f>
        <v/>
      </c>
      <c r="G285" s="88" t="str">
        <f>IF($D285="","",IFERROR(IF(INDEX('ניהול משאבים'!$E$8:$E$300,MATCH($D285,'ניהול משאבים'!$C$8:$C$300,0))="","",INDEX('ניהול משאבים'!$E$8:$E$300,MATCH($D285,'ניהול משאבים'!$C$8:$C$300,0))),""))</f>
        <v/>
      </c>
      <c r="H285" s="88" t="str">
        <f>IF($C285="","",INDEX('תוצרים לפרויקטים'!$H:$H,MATCH($C285,'תוצרים לפרויקטים'!$G:$G,0)))</f>
        <v/>
      </c>
      <c r="I285" s="88" t="str">
        <f>IF($C285="","",INDEX('תוצרים לפרויקטים'!$E:$E,MATCH($C285,'תוצרים לפרויקטים'!$G:$G,0)))</f>
        <v/>
      </c>
      <c r="J285" s="88" t="str">
        <f>IF($A285="","",IF(INDEX('תוצרים לפרויקטים'!$R$8:$R$1007,MATCH($C285,'תוצרים לפרויקטים'!$G$8:$G$1007,0))="","ללא סטטוס",INDEX('תוצרים לפרויקטים'!$R$8:$R$1007,MATCH($C285,'תוצרים לפרויקטים'!$G$8:$G$1007,0))))</f>
        <v/>
      </c>
      <c r="K285" s="141" t="str">
        <f>IF($A285="","",IF(INDEX('תוצרים לפרויקטים'!$P$8:$P$1007,MATCH($C285,'תוצרים לפרויקטים'!$G$8:$G$1007,0))="","",INDEX('תוצרים לפרויקטים'!$P$8:$P$1007,MATCH($C285,'תוצרים לפרויקטים'!$G$8:$G$1007,0))))</f>
        <v/>
      </c>
      <c r="L285" s="141" t="str">
        <f>IF($A285="","",IF(INDEX('תוצרים לפרויקטים'!$Q$8:$Q$1007,MATCH($C285,'תוצרים לפרויקטים'!$G$8:$G$1007,0))="","",INDEX('תוצרים לפרויקטים'!$Q$8:$Q$1007,MATCH($C285,'תוצרים לפרויקטים'!$G$8:$G$1007,0))))</f>
        <v/>
      </c>
    </row>
    <row r="286" spans="1:12">
      <c r="A286" s="87" t="str">
        <f>IF($A285="#",1,IF(MAX(שיוך_משאב)&lt;ROWS(A$2:$A286),"",ROWS(A$2:$A286)))</f>
        <v/>
      </c>
      <c r="B286" s="88" t="str">
        <f t="array" ref="B286">IF($A286="","",INDEX('תוצרים לפרויקטים'!$AJ$7:$AN$7,,MIN(IF(שיוך_משאב=$A286,COLUMN($A:$E)))))</f>
        <v/>
      </c>
      <c r="C286" s="88" t="str">
        <f t="array" ref="C286">IF($A286="","",INDEX('תוצרים לפרויקטים'!$G$8:$G$1007,MIN(IF(שיוך_משאב=A286,שורות))))</f>
        <v/>
      </c>
      <c r="D286" s="88" t="str">
        <f>IF($A286="","",INDEX('תוצרים לפרויקטים'!$T$8:$AC$1007,MATCH($C286,'תוצרים לפרויקטים'!$G$8:$G$1007,0),MATCH($B286,'תוצרים לפרויקטים'!$T$7:$AC$7,0)))</f>
        <v/>
      </c>
      <c r="E286" s="88" t="str">
        <f>IF($A286="","",INDEX('תוצרים לפרויקטים'!$T$8:$AC$1007,MATCH($C286,'תוצרים לפרויקטים'!$G$8:$G$1007,0),MATCH($B286,'תוצרים לפרויקטים'!$T$7:$AC$7,0)+1))</f>
        <v/>
      </c>
      <c r="F286" s="88" t="str">
        <f>IF($D286="","",IFERROR(IF(INDEX('ניהול משאבים'!$D$8:$D$300,MATCH($D286,'ניהול משאבים'!$C$8:$C$300,0))="","",INDEX('ניהול משאבים'!$D$8:$D$300,MATCH($D286,'ניהול משאבים'!$C$8:$C$300,0))),""))</f>
        <v/>
      </c>
      <c r="G286" s="88" t="str">
        <f>IF($D286="","",IFERROR(IF(INDEX('ניהול משאבים'!$E$8:$E$300,MATCH($D286,'ניהול משאבים'!$C$8:$C$300,0))="","",INDEX('ניהול משאבים'!$E$8:$E$300,MATCH($D286,'ניהול משאבים'!$C$8:$C$300,0))),""))</f>
        <v/>
      </c>
      <c r="H286" s="88" t="str">
        <f>IF($C286="","",INDEX('תוצרים לפרויקטים'!$H:$H,MATCH($C286,'תוצרים לפרויקטים'!$G:$G,0)))</f>
        <v/>
      </c>
      <c r="I286" s="88" t="str">
        <f>IF($C286="","",INDEX('תוצרים לפרויקטים'!$E:$E,MATCH($C286,'תוצרים לפרויקטים'!$G:$G,0)))</f>
        <v/>
      </c>
      <c r="J286" s="88" t="str">
        <f>IF($A286="","",IF(INDEX('תוצרים לפרויקטים'!$R$8:$R$1007,MATCH($C286,'תוצרים לפרויקטים'!$G$8:$G$1007,0))="","ללא סטטוס",INDEX('תוצרים לפרויקטים'!$R$8:$R$1007,MATCH($C286,'תוצרים לפרויקטים'!$G$8:$G$1007,0))))</f>
        <v/>
      </c>
      <c r="K286" s="141" t="str">
        <f>IF($A286="","",IF(INDEX('תוצרים לפרויקטים'!$P$8:$P$1007,MATCH($C286,'תוצרים לפרויקטים'!$G$8:$G$1007,0))="","",INDEX('תוצרים לפרויקטים'!$P$8:$P$1007,MATCH($C286,'תוצרים לפרויקטים'!$G$8:$G$1007,0))))</f>
        <v/>
      </c>
      <c r="L286" s="141" t="str">
        <f>IF($A286="","",IF(INDEX('תוצרים לפרויקטים'!$Q$8:$Q$1007,MATCH($C286,'תוצרים לפרויקטים'!$G$8:$G$1007,0))="","",INDEX('תוצרים לפרויקטים'!$Q$8:$Q$1007,MATCH($C286,'תוצרים לפרויקטים'!$G$8:$G$1007,0))))</f>
        <v/>
      </c>
    </row>
    <row r="287" spans="1:12">
      <c r="A287" s="87" t="str">
        <f>IF($A286="#",1,IF(MAX(שיוך_משאב)&lt;ROWS(A$2:$A287),"",ROWS(A$2:$A287)))</f>
        <v/>
      </c>
      <c r="B287" s="88" t="str">
        <f t="array" ref="B287">IF($A287="","",INDEX('תוצרים לפרויקטים'!$AJ$7:$AN$7,,MIN(IF(שיוך_משאב=$A287,COLUMN($A:$E)))))</f>
        <v/>
      </c>
      <c r="C287" s="88" t="str">
        <f t="array" ref="C287">IF($A287="","",INDEX('תוצרים לפרויקטים'!$G$8:$G$1007,MIN(IF(שיוך_משאב=A287,שורות))))</f>
        <v/>
      </c>
      <c r="D287" s="88" t="str">
        <f>IF($A287="","",INDEX('תוצרים לפרויקטים'!$T$8:$AC$1007,MATCH($C287,'תוצרים לפרויקטים'!$G$8:$G$1007,0),MATCH($B287,'תוצרים לפרויקטים'!$T$7:$AC$7,0)))</f>
        <v/>
      </c>
      <c r="E287" s="88" t="str">
        <f>IF($A287="","",INDEX('תוצרים לפרויקטים'!$T$8:$AC$1007,MATCH($C287,'תוצרים לפרויקטים'!$G$8:$G$1007,0),MATCH($B287,'תוצרים לפרויקטים'!$T$7:$AC$7,0)+1))</f>
        <v/>
      </c>
      <c r="F287" s="88" t="str">
        <f>IF($D287="","",IFERROR(IF(INDEX('ניהול משאבים'!$D$8:$D$300,MATCH($D287,'ניהול משאבים'!$C$8:$C$300,0))="","",INDEX('ניהול משאבים'!$D$8:$D$300,MATCH($D287,'ניהול משאבים'!$C$8:$C$300,0))),""))</f>
        <v/>
      </c>
      <c r="G287" s="88" t="str">
        <f>IF($D287="","",IFERROR(IF(INDEX('ניהול משאבים'!$E$8:$E$300,MATCH($D287,'ניהול משאבים'!$C$8:$C$300,0))="","",INDEX('ניהול משאבים'!$E$8:$E$300,MATCH($D287,'ניהול משאבים'!$C$8:$C$300,0))),""))</f>
        <v/>
      </c>
      <c r="H287" s="88" t="str">
        <f>IF($C287="","",INDEX('תוצרים לפרויקטים'!$H:$H,MATCH($C287,'תוצרים לפרויקטים'!$G:$G,0)))</f>
        <v/>
      </c>
      <c r="I287" s="88" t="str">
        <f>IF($C287="","",INDEX('תוצרים לפרויקטים'!$E:$E,MATCH($C287,'תוצרים לפרויקטים'!$G:$G,0)))</f>
        <v/>
      </c>
      <c r="J287" s="88" t="str">
        <f>IF($A287="","",IF(INDEX('תוצרים לפרויקטים'!$R$8:$R$1007,MATCH($C287,'תוצרים לפרויקטים'!$G$8:$G$1007,0))="","ללא סטטוס",INDEX('תוצרים לפרויקטים'!$R$8:$R$1007,MATCH($C287,'תוצרים לפרויקטים'!$G$8:$G$1007,0))))</f>
        <v/>
      </c>
      <c r="K287" s="141" t="str">
        <f>IF($A287="","",IF(INDEX('תוצרים לפרויקטים'!$P$8:$P$1007,MATCH($C287,'תוצרים לפרויקטים'!$G$8:$G$1007,0))="","",INDEX('תוצרים לפרויקטים'!$P$8:$P$1007,MATCH($C287,'תוצרים לפרויקטים'!$G$8:$G$1007,0))))</f>
        <v/>
      </c>
      <c r="L287" s="141" t="str">
        <f>IF($A287="","",IF(INDEX('תוצרים לפרויקטים'!$Q$8:$Q$1007,MATCH($C287,'תוצרים לפרויקטים'!$G$8:$G$1007,0))="","",INDEX('תוצרים לפרויקטים'!$Q$8:$Q$1007,MATCH($C287,'תוצרים לפרויקטים'!$G$8:$G$1007,0))))</f>
        <v/>
      </c>
    </row>
    <row r="288" spans="1:12">
      <c r="A288" s="87" t="str">
        <f>IF($A287="#",1,IF(MAX(שיוך_משאב)&lt;ROWS(A$2:$A288),"",ROWS(A$2:$A288)))</f>
        <v/>
      </c>
      <c r="B288" s="88" t="str">
        <f t="array" ref="B288">IF($A288="","",INDEX('תוצרים לפרויקטים'!$AJ$7:$AN$7,,MIN(IF(שיוך_משאב=$A288,COLUMN($A:$E)))))</f>
        <v/>
      </c>
      <c r="C288" s="88" t="str">
        <f t="array" ref="C288">IF($A288="","",INDEX('תוצרים לפרויקטים'!$G$8:$G$1007,MIN(IF(שיוך_משאב=A288,שורות))))</f>
        <v/>
      </c>
      <c r="D288" s="88" t="str">
        <f>IF($A288="","",INDEX('תוצרים לפרויקטים'!$T$8:$AC$1007,MATCH($C288,'תוצרים לפרויקטים'!$G$8:$G$1007,0),MATCH($B288,'תוצרים לפרויקטים'!$T$7:$AC$7,0)))</f>
        <v/>
      </c>
      <c r="E288" s="88" t="str">
        <f>IF($A288="","",INDEX('תוצרים לפרויקטים'!$T$8:$AC$1007,MATCH($C288,'תוצרים לפרויקטים'!$G$8:$G$1007,0),MATCH($B288,'תוצרים לפרויקטים'!$T$7:$AC$7,0)+1))</f>
        <v/>
      </c>
      <c r="F288" s="88" t="str">
        <f>IF($D288="","",IFERROR(IF(INDEX('ניהול משאבים'!$D$8:$D$300,MATCH($D288,'ניהול משאבים'!$C$8:$C$300,0))="","",INDEX('ניהול משאבים'!$D$8:$D$300,MATCH($D288,'ניהול משאבים'!$C$8:$C$300,0))),""))</f>
        <v/>
      </c>
      <c r="G288" s="88" t="str">
        <f>IF($D288="","",IFERROR(IF(INDEX('ניהול משאבים'!$E$8:$E$300,MATCH($D288,'ניהול משאבים'!$C$8:$C$300,0))="","",INDEX('ניהול משאבים'!$E$8:$E$300,MATCH($D288,'ניהול משאבים'!$C$8:$C$300,0))),""))</f>
        <v/>
      </c>
      <c r="H288" s="88" t="str">
        <f>IF($C288="","",INDEX('תוצרים לפרויקטים'!$H:$H,MATCH($C288,'תוצרים לפרויקטים'!$G:$G,0)))</f>
        <v/>
      </c>
      <c r="I288" s="88" t="str">
        <f>IF($C288="","",INDEX('תוצרים לפרויקטים'!$E:$E,MATCH($C288,'תוצרים לפרויקטים'!$G:$G,0)))</f>
        <v/>
      </c>
      <c r="J288" s="88" t="str">
        <f>IF($A288="","",IF(INDEX('תוצרים לפרויקטים'!$R$8:$R$1007,MATCH($C288,'תוצרים לפרויקטים'!$G$8:$G$1007,0))="","ללא סטטוס",INDEX('תוצרים לפרויקטים'!$R$8:$R$1007,MATCH($C288,'תוצרים לפרויקטים'!$G$8:$G$1007,0))))</f>
        <v/>
      </c>
      <c r="K288" s="141" t="str">
        <f>IF($A288="","",IF(INDEX('תוצרים לפרויקטים'!$P$8:$P$1007,MATCH($C288,'תוצרים לפרויקטים'!$G$8:$G$1007,0))="","",INDEX('תוצרים לפרויקטים'!$P$8:$P$1007,MATCH($C288,'תוצרים לפרויקטים'!$G$8:$G$1007,0))))</f>
        <v/>
      </c>
      <c r="L288" s="141" t="str">
        <f>IF($A288="","",IF(INDEX('תוצרים לפרויקטים'!$Q$8:$Q$1007,MATCH($C288,'תוצרים לפרויקטים'!$G$8:$G$1007,0))="","",INDEX('תוצרים לפרויקטים'!$Q$8:$Q$1007,MATCH($C288,'תוצרים לפרויקטים'!$G$8:$G$1007,0))))</f>
        <v/>
      </c>
    </row>
    <row r="289" spans="1:12">
      <c r="A289" s="87" t="str">
        <f>IF($A288="#",1,IF(MAX(שיוך_משאב)&lt;ROWS(A$2:$A289),"",ROWS(A$2:$A289)))</f>
        <v/>
      </c>
      <c r="B289" s="88" t="str">
        <f t="array" ref="B289">IF($A289="","",INDEX('תוצרים לפרויקטים'!$AJ$7:$AN$7,,MIN(IF(שיוך_משאב=$A289,COLUMN($A:$E)))))</f>
        <v/>
      </c>
      <c r="C289" s="88" t="str">
        <f t="array" ref="C289">IF($A289="","",INDEX('תוצרים לפרויקטים'!$G$8:$G$1007,MIN(IF(שיוך_משאב=A289,שורות))))</f>
        <v/>
      </c>
      <c r="D289" s="88" t="str">
        <f>IF($A289="","",INDEX('תוצרים לפרויקטים'!$T$8:$AC$1007,MATCH($C289,'תוצרים לפרויקטים'!$G$8:$G$1007,0),MATCH($B289,'תוצרים לפרויקטים'!$T$7:$AC$7,0)))</f>
        <v/>
      </c>
      <c r="E289" s="88" t="str">
        <f>IF($A289="","",INDEX('תוצרים לפרויקטים'!$T$8:$AC$1007,MATCH($C289,'תוצרים לפרויקטים'!$G$8:$G$1007,0),MATCH($B289,'תוצרים לפרויקטים'!$T$7:$AC$7,0)+1))</f>
        <v/>
      </c>
      <c r="F289" s="88" t="str">
        <f>IF($D289="","",IFERROR(IF(INDEX('ניהול משאבים'!$D$8:$D$300,MATCH($D289,'ניהול משאבים'!$C$8:$C$300,0))="","",INDEX('ניהול משאבים'!$D$8:$D$300,MATCH($D289,'ניהול משאבים'!$C$8:$C$300,0))),""))</f>
        <v/>
      </c>
      <c r="G289" s="88" t="str">
        <f>IF($D289="","",IFERROR(IF(INDEX('ניהול משאבים'!$E$8:$E$300,MATCH($D289,'ניהול משאבים'!$C$8:$C$300,0))="","",INDEX('ניהול משאבים'!$E$8:$E$300,MATCH($D289,'ניהול משאבים'!$C$8:$C$300,0))),""))</f>
        <v/>
      </c>
      <c r="H289" s="88" t="str">
        <f>IF($C289="","",INDEX('תוצרים לפרויקטים'!$H:$H,MATCH($C289,'תוצרים לפרויקטים'!$G:$G,0)))</f>
        <v/>
      </c>
      <c r="I289" s="88" t="str">
        <f>IF($C289="","",INDEX('תוצרים לפרויקטים'!$E:$E,MATCH($C289,'תוצרים לפרויקטים'!$G:$G,0)))</f>
        <v/>
      </c>
      <c r="J289" s="88" t="str">
        <f>IF($A289="","",IF(INDEX('תוצרים לפרויקטים'!$R$8:$R$1007,MATCH($C289,'תוצרים לפרויקטים'!$G$8:$G$1007,0))="","ללא סטטוס",INDEX('תוצרים לפרויקטים'!$R$8:$R$1007,MATCH($C289,'תוצרים לפרויקטים'!$G$8:$G$1007,0))))</f>
        <v/>
      </c>
      <c r="K289" s="141" t="str">
        <f>IF($A289="","",IF(INDEX('תוצרים לפרויקטים'!$P$8:$P$1007,MATCH($C289,'תוצרים לפרויקטים'!$G$8:$G$1007,0))="","",INDEX('תוצרים לפרויקטים'!$P$8:$P$1007,MATCH($C289,'תוצרים לפרויקטים'!$G$8:$G$1007,0))))</f>
        <v/>
      </c>
      <c r="L289" s="141" t="str">
        <f>IF($A289="","",IF(INDEX('תוצרים לפרויקטים'!$Q$8:$Q$1007,MATCH($C289,'תוצרים לפרויקטים'!$G$8:$G$1007,0))="","",INDEX('תוצרים לפרויקטים'!$Q$8:$Q$1007,MATCH($C289,'תוצרים לפרויקטים'!$G$8:$G$1007,0))))</f>
        <v/>
      </c>
    </row>
    <row r="290" spans="1:12">
      <c r="A290" s="87" t="str">
        <f>IF($A289="#",1,IF(MAX(שיוך_משאב)&lt;ROWS(A$2:$A290),"",ROWS(A$2:$A290)))</f>
        <v/>
      </c>
      <c r="B290" s="88" t="str">
        <f t="array" ref="B290">IF($A290="","",INDEX('תוצרים לפרויקטים'!$AJ$7:$AN$7,,MIN(IF(שיוך_משאב=$A290,COLUMN($A:$E)))))</f>
        <v/>
      </c>
      <c r="C290" s="88" t="str">
        <f t="array" ref="C290">IF($A290="","",INDEX('תוצרים לפרויקטים'!$G$8:$G$1007,MIN(IF(שיוך_משאב=A290,שורות))))</f>
        <v/>
      </c>
      <c r="D290" s="88" t="str">
        <f>IF($A290="","",INDEX('תוצרים לפרויקטים'!$T$8:$AC$1007,MATCH($C290,'תוצרים לפרויקטים'!$G$8:$G$1007,0),MATCH($B290,'תוצרים לפרויקטים'!$T$7:$AC$7,0)))</f>
        <v/>
      </c>
      <c r="E290" s="88" t="str">
        <f>IF($A290="","",INDEX('תוצרים לפרויקטים'!$T$8:$AC$1007,MATCH($C290,'תוצרים לפרויקטים'!$G$8:$G$1007,0),MATCH($B290,'תוצרים לפרויקטים'!$T$7:$AC$7,0)+1))</f>
        <v/>
      </c>
      <c r="F290" s="88" t="str">
        <f>IF($D290="","",IFERROR(IF(INDEX('ניהול משאבים'!$D$8:$D$300,MATCH($D290,'ניהול משאבים'!$C$8:$C$300,0))="","",INDEX('ניהול משאבים'!$D$8:$D$300,MATCH($D290,'ניהול משאבים'!$C$8:$C$300,0))),""))</f>
        <v/>
      </c>
      <c r="G290" s="88" t="str">
        <f>IF($D290="","",IFERROR(IF(INDEX('ניהול משאבים'!$E$8:$E$300,MATCH($D290,'ניהול משאבים'!$C$8:$C$300,0))="","",INDEX('ניהול משאבים'!$E$8:$E$300,MATCH($D290,'ניהול משאבים'!$C$8:$C$300,0))),""))</f>
        <v/>
      </c>
      <c r="H290" s="88" t="str">
        <f>IF($C290="","",INDEX('תוצרים לפרויקטים'!$H:$H,MATCH($C290,'תוצרים לפרויקטים'!$G:$G,0)))</f>
        <v/>
      </c>
      <c r="I290" s="88" t="str">
        <f>IF($C290="","",INDEX('תוצרים לפרויקטים'!$E:$E,MATCH($C290,'תוצרים לפרויקטים'!$G:$G,0)))</f>
        <v/>
      </c>
      <c r="J290" s="88" t="str">
        <f>IF($A290="","",IF(INDEX('תוצרים לפרויקטים'!$R$8:$R$1007,MATCH($C290,'תוצרים לפרויקטים'!$G$8:$G$1007,0))="","ללא סטטוס",INDEX('תוצרים לפרויקטים'!$R$8:$R$1007,MATCH($C290,'תוצרים לפרויקטים'!$G$8:$G$1007,0))))</f>
        <v/>
      </c>
      <c r="K290" s="141" t="str">
        <f>IF($A290="","",IF(INDEX('תוצרים לפרויקטים'!$P$8:$P$1007,MATCH($C290,'תוצרים לפרויקטים'!$G$8:$G$1007,0))="","",INDEX('תוצרים לפרויקטים'!$P$8:$P$1007,MATCH($C290,'תוצרים לפרויקטים'!$G$8:$G$1007,0))))</f>
        <v/>
      </c>
      <c r="L290" s="141" t="str">
        <f>IF($A290="","",IF(INDEX('תוצרים לפרויקטים'!$Q$8:$Q$1007,MATCH($C290,'תוצרים לפרויקטים'!$G$8:$G$1007,0))="","",INDEX('תוצרים לפרויקטים'!$Q$8:$Q$1007,MATCH($C290,'תוצרים לפרויקטים'!$G$8:$G$1007,0))))</f>
        <v/>
      </c>
    </row>
    <row r="291" spans="1:12">
      <c r="A291" s="87" t="str">
        <f>IF($A290="#",1,IF(MAX(שיוך_משאב)&lt;ROWS(A$2:$A291),"",ROWS(A$2:$A291)))</f>
        <v/>
      </c>
      <c r="B291" s="88" t="str">
        <f t="array" ref="B291">IF($A291="","",INDEX('תוצרים לפרויקטים'!$AJ$7:$AN$7,,MIN(IF(שיוך_משאב=$A291,COLUMN($A:$E)))))</f>
        <v/>
      </c>
      <c r="C291" s="88" t="str">
        <f t="array" ref="C291">IF($A291="","",INDEX('תוצרים לפרויקטים'!$G$8:$G$1007,MIN(IF(שיוך_משאב=A291,שורות))))</f>
        <v/>
      </c>
      <c r="D291" s="88" t="str">
        <f>IF($A291="","",INDEX('תוצרים לפרויקטים'!$T$8:$AC$1007,MATCH($C291,'תוצרים לפרויקטים'!$G$8:$G$1007,0),MATCH($B291,'תוצרים לפרויקטים'!$T$7:$AC$7,0)))</f>
        <v/>
      </c>
      <c r="E291" s="88" t="str">
        <f>IF($A291="","",INDEX('תוצרים לפרויקטים'!$T$8:$AC$1007,MATCH($C291,'תוצרים לפרויקטים'!$G$8:$G$1007,0),MATCH($B291,'תוצרים לפרויקטים'!$T$7:$AC$7,0)+1))</f>
        <v/>
      </c>
      <c r="F291" s="88" t="str">
        <f>IF($D291="","",IFERROR(IF(INDEX('ניהול משאבים'!$D$8:$D$300,MATCH($D291,'ניהול משאבים'!$C$8:$C$300,0))="","",INDEX('ניהול משאבים'!$D$8:$D$300,MATCH($D291,'ניהול משאבים'!$C$8:$C$300,0))),""))</f>
        <v/>
      </c>
      <c r="G291" s="88" t="str">
        <f>IF($D291="","",IFERROR(IF(INDEX('ניהול משאבים'!$E$8:$E$300,MATCH($D291,'ניהול משאבים'!$C$8:$C$300,0))="","",INDEX('ניהול משאבים'!$E$8:$E$300,MATCH($D291,'ניהול משאבים'!$C$8:$C$300,0))),""))</f>
        <v/>
      </c>
      <c r="H291" s="88" t="str">
        <f>IF($C291="","",INDEX('תוצרים לפרויקטים'!$H:$H,MATCH($C291,'תוצרים לפרויקטים'!$G:$G,0)))</f>
        <v/>
      </c>
      <c r="I291" s="88" t="str">
        <f>IF($C291="","",INDEX('תוצרים לפרויקטים'!$E:$E,MATCH($C291,'תוצרים לפרויקטים'!$G:$G,0)))</f>
        <v/>
      </c>
      <c r="J291" s="88" t="str">
        <f>IF($A291="","",IF(INDEX('תוצרים לפרויקטים'!$R$8:$R$1007,MATCH($C291,'תוצרים לפרויקטים'!$G$8:$G$1007,0))="","ללא סטטוס",INDEX('תוצרים לפרויקטים'!$R$8:$R$1007,MATCH($C291,'תוצרים לפרויקטים'!$G$8:$G$1007,0))))</f>
        <v/>
      </c>
      <c r="K291" s="141" t="str">
        <f>IF($A291="","",IF(INDEX('תוצרים לפרויקטים'!$P$8:$P$1007,MATCH($C291,'תוצרים לפרויקטים'!$G$8:$G$1007,0))="","",INDEX('תוצרים לפרויקטים'!$P$8:$P$1007,MATCH($C291,'תוצרים לפרויקטים'!$G$8:$G$1007,0))))</f>
        <v/>
      </c>
      <c r="L291" s="141" t="str">
        <f>IF($A291="","",IF(INDEX('תוצרים לפרויקטים'!$Q$8:$Q$1007,MATCH($C291,'תוצרים לפרויקטים'!$G$8:$G$1007,0))="","",INDEX('תוצרים לפרויקטים'!$Q$8:$Q$1007,MATCH($C291,'תוצרים לפרויקטים'!$G$8:$G$1007,0))))</f>
        <v/>
      </c>
    </row>
    <row r="292" spans="1:12">
      <c r="A292" s="87" t="str">
        <f>IF($A291="#",1,IF(MAX(שיוך_משאב)&lt;ROWS(A$2:$A292),"",ROWS(A$2:$A292)))</f>
        <v/>
      </c>
      <c r="B292" s="88" t="str">
        <f t="array" ref="B292">IF($A292="","",INDEX('תוצרים לפרויקטים'!$AJ$7:$AN$7,,MIN(IF(שיוך_משאב=$A292,COLUMN($A:$E)))))</f>
        <v/>
      </c>
      <c r="C292" s="88" t="str">
        <f t="array" ref="C292">IF($A292="","",INDEX('תוצרים לפרויקטים'!$G$8:$G$1007,MIN(IF(שיוך_משאב=A292,שורות))))</f>
        <v/>
      </c>
      <c r="D292" s="88" t="str">
        <f>IF($A292="","",INDEX('תוצרים לפרויקטים'!$T$8:$AC$1007,MATCH($C292,'תוצרים לפרויקטים'!$G$8:$G$1007,0),MATCH($B292,'תוצרים לפרויקטים'!$T$7:$AC$7,0)))</f>
        <v/>
      </c>
      <c r="E292" s="88" t="str">
        <f>IF($A292="","",INDEX('תוצרים לפרויקטים'!$T$8:$AC$1007,MATCH($C292,'תוצרים לפרויקטים'!$G$8:$G$1007,0),MATCH($B292,'תוצרים לפרויקטים'!$T$7:$AC$7,0)+1))</f>
        <v/>
      </c>
      <c r="F292" s="88" t="str">
        <f>IF($D292="","",IFERROR(IF(INDEX('ניהול משאבים'!$D$8:$D$300,MATCH($D292,'ניהול משאבים'!$C$8:$C$300,0))="","",INDEX('ניהול משאבים'!$D$8:$D$300,MATCH($D292,'ניהול משאבים'!$C$8:$C$300,0))),""))</f>
        <v/>
      </c>
      <c r="G292" s="88" t="str">
        <f>IF($D292="","",IFERROR(IF(INDEX('ניהול משאבים'!$E$8:$E$300,MATCH($D292,'ניהול משאבים'!$C$8:$C$300,0))="","",INDEX('ניהול משאבים'!$E$8:$E$300,MATCH($D292,'ניהול משאבים'!$C$8:$C$300,0))),""))</f>
        <v/>
      </c>
      <c r="H292" s="88" t="str">
        <f>IF($C292="","",INDEX('תוצרים לפרויקטים'!$H:$H,MATCH($C292,'תוצרים לפרויקטים'!$G:$G,0)))</f>
        <v/>
      </c>
      <c r="I292" s="88" t="str">
        <f>IF($C292="","",INDEX('תוצרים לפרויקטים'!$E:$E,MATCH($C292,'תוצרים לפרויקטים'!$G:$G,0)))</f>
        <v/>
      </c>
      <c r="J292" s="88" t="str">
        <f>IF($A292="","",IF(INDEX('תוצרים לפרויקטים'!$R$8:$R$1007,MATCH($C292,'תוצרים לפרויקטים'!$G$8:$G$1007,0))="","ללא סטטוס",INDEX('תוצרים לפרויקטים'!$R$8:$R$1007,MATCH($C292,'תוצרים לפרויקטים'!$G$8:$G$1007,0))))</f>
        <v/>
      </c>
      <c r="K292" s="141" t="str">
        <f>IF($A292="","",IF(INDEX('תוצרים לפרויקטים'!$P$8:$P$1007,MATCH($C292,'תוצרים לפרויקטים'!$G$8:$G$1007,0))="","",INDEX('תוצרים לפרויקטים'!$P$8:$P$1007,MATCH($C292,'תוצרים לפרויקטים'!$G$8:$G$1007,0))))</f>
        <v/>
      </c>
      <c r="L292" s="141" t="str">
        <f>IF($A292="","",IF(INDEX('תוצרים לפרויקטים'!$Q$8:$Q$1007,MATCH($C292,'תוצרים לפרויקטים'!$G$8:$G$1007,0))="","",INDEX('תוצרים לפרויקטים'!$Q$8:$Q$1007,MATCH($C292,'תוצרים לפרויקטים'!$G$8:$G$1007,0))))</f>
        <v/>
      </c>
    </row>
    <row r="293" spans="1:12">
      <c r="A293" s="87" t="str">
        <f>IF($A292="#",1,IF(MAX(שיוך_משאב)&lt;ROWS(A$2:$A293),"",ROWS(A$2:$A293)))</f>
        <v/>
      </c>
      <c r="B293" s="88" t="str">
        <f t="array" ref="B293">IF($A293="","",INDEX('תוצרים לפרויקטים'!$AJ$7:$AN$7,,MIN(IF(שיוך_משאב=$A293,COLUMN($A:$E)))))</f>
        <v/>
      </c>
      <c r="C293" s="88" t="str">
        <f t="array" ref="C293">IF($A293="","",INDEX('תוצרים לפרויקטים'!$G$8:$G$1007,MIN(IF(שיוך_משאב=A293,שורות))))</f>
        <v/>
      </c>
      <c r="D293" s="88" t="str">
        <f>IF($A293="","",INDEX('תוצרים לפרויקטים'!$T$8:$AC$1007,MATCH($C293,'תוצרים לפרויקטים'!$G$8:$G$1007,0),MATCH($B293,'תוצרים לפרויקטים'!$T$7:$AC$7,0)))</f>
        <v/>
      </c>
      <c r="E293" s="88" t="str">
        <f>IF($A293="","",INDEX('תוצרים לפרויקטים'!$T$8:$AC$1007,MATCH($C293,'תוצרים לפרויקטים'!$G$8:$G$1007,0),MATCH($B293,'תוצרים לפרויקטים'!$T$7:$AC$7,0)+1))</f>
        <v/>
      </c>
      <c r="F293" s="88" t="str">
        <f>IF($D293="","",IFERROR(IF(INDEX('ניהול משאבים'!$D$8:$D$300,MATCH($D293,'ניהול משאבים'!$C$8:$C$300,0))="","",INDEX('ניהול משאבים'!$D$8:$D$300,MATCH($D293,'ניהול משאבים'!$C$8:$C$300,0))),""))</f>
        <v/>
      </c>
      <c r="G293" s="88" t="str">
        <f>IF($D293="","",IFERROR(IF(INDEX('ניהול משאבים'!$E$8:$E$300,MATCH($D293,'ניהול משאבים'!$C$8:$C$300,0))="","",INDEX('ניהול משאבים'!$E$8:$E$300,MATCH($D293,'ניהול משאבים'!$C$8:$C$300,0))),""))</f>
        <v/>
      </c>
      <c r="H293" s="88" t="str">
        <f>IF($C293="","",INDEX('תוצרים לפרויקטים'!$H:$H,MATCH($C293,'תוצרים לפרויקטים'!$G:$G,0)))</f>
        <v/>
      </c>
      <c r="I293" s="88" t="str">
        <f>IF($C293="","",INDEX('תוצרים לפרויקטים'!$E:$E,MATCH($C293,'תוצרים לפרויקטים'!$G:$G,0)))</f>
        <v/>
      </c>
      <c r="J293" s="88" t="str">
        <f>IF($A293="","",IF(INDEX('תוצרים לפרויקטים'!$R$8:$R$1007,MATCH($C293,'תוצרים לפרויקטים'!$G$8:$G$1007,0))="","ללא סטטוס",INDEX('תוצרים לפרויקטים'!$R$8:$R$1007,MATCH($C293,'תוצרים לפרויקטים'!$G$8:$G$1007,0))))</f>
        <v/>
      </c>
      <c r="K293" s="141" t="str">
        <f>IF($A293="","",IF(INDEX('תוצרים לפרויקטים'!$P$8:$P$1007,MATCH($C293,'תוצרים לפרויקטים'!$G$8:$G$1007,0))="","",INDEX('תוצרים לפרויקטים'!$P$8:$P$1007,MATCH($C293,'תוצרים לפרויקטים'!$G$8:$G$1007,0))))</f>
        <v/>
      </c>
      <c r="L293" s="141" t="str">
        <f>IF($A293="","",IF(INDEX('תוצרים לפרויקטים'!$Q$8:$Q$1007,MATCH($C293,'תוצרים לפרויקטים'!$G$8:$G$1007,0))="","",INDEX('תוצרים לפרויקטים'!$Q$8:$Q$1007,MATCH($C293,'תוצרים לפרויקטים'!$G$8:$G$1007,0))))</f>
        <v/>
      </c>
    </row>
    <row r="294" spans="1:12">
      <c r="A294" s="87" t="str">
        <f>IF($A293="#",1,IF(MAX(שיוך_משאב)&lt;ROWS(A$2:$A294),"",ROWS(A$2:$A294)))</f>
        <v/>
      </c>
      <c r="B294" s="88" t="str">
        <f t="array" ref="B294">IF($A294="","",INDEX('תוצרים לפרויקטים'!$AJ$7:$AN$7,,MIN(IF(שיוך_משאב=$A294,COLUMN($A:$E)))))</f>
        <v/>
      </c>
      <c r="C294" s="88" t="str">
        <f t="array" ref="C294">IF($A294="","",INDEX('תוצרים לפרויקטים'!$G$8:$G$1007,MIN(IF(שיוך_משאב=A294,שורות))))</f>
        <v/>
      </c>
      <c r="D294" s="88" t="str">
        <f>IF($A294="","",INDEX('תוצרים לפרויקטים'!$T$8:$AC$1007,MATCH($C294,'תוצרים לפרויקטים'!$G$8:$G$1007,0),MATCH($B294,'תוצרים לפרויקטים'!$T$7:$AC$7,0)))</f>
        <v/>
      </c>
      <c r="E294" s="88" t="str">
        <f>IF($A294="","",INDEX('תוצרים לפרויקטים'!$T$8:$AC$1007,MATCH($C294,'תוצרים לפרויקטים'!$G$8:$G$1007,0),MATCH($B294,'תוצרים לפרויקטים'!$T$7:$AC$7,0)+1))</f>
        <v/>
      </c>
      <c r="F294" s="88" t="str">
        <f>IF($D294="","",IFERROR(IF(INDEX('ניהול משאבים'!$D$8:$D$300,MATCH($D294,'ניהול משאבים'!$C$8:$C$300,0))="","",INDEX('ניהול משאבים'!$D$8:$D$300,MATCH($D294,'ניהול משאבים'!$C$8:$C$300,0))),""))</f>
        <v/>
      </c>
      <c r="G294" s="88" t="str">
        <f>IF($D294="","",IFERROR(IF(INDEX('ניהול משאבים'!$E$8:$E$300,MATCH($D294,'ניהול משאבים'!$C$8:$C$300,0))="","",INDEX('ניהול משאבים'!$E$8:$E$300,MATCH($D294,'ניהול משאבים'!$C$8:$C$300,0))),""))</f>
        <v/>
      </c>
      <c r="H294" s="88" t="str">
        <f>IF($C294="","",INDEX('תוצרים לפרויקטים'!$H:$H,MATCH($C294,'תוצרים לפרויקטים'!$G:$G,0)))</f>
        <v/>
      </c>
      <c r="I294" s="88" t="str">
        <f>IF($C294="","",INDEX('תוצרים לפרויקטים'!$E:$E,MATCH($C294,'תוצרים לפרויקטים'!$G:$G,0)))</f>
        <v/>
      </c>
      <c r="J294" s="88" t="str">
        <f>IF($A294="","",IF(INDEX('תוצרים לפרויקטים'!$R$8:$R$1007,MATCH($C294,'תוצרים לפרויקטים'!$G$8:$G$1007,0))="","ללא סטטוס",INDEX('תוצרים לפרויקטים'!$R$8:$R$1007,MATCH($C294,'תוצרים לפרויקטים'!$G$8:$G$1007,0))))</f>
        <v/>
      </c>
      <c r="K294" s="141" t="str">
        <f>IF($A294="","",IF(INDEX('תוצרים לפרויקטים'!$P$8:$P$1007,MATCH($C294,'תוצרים לפרויקטים'!$G$8:$G$1007,0))="","",INDEX('תוצרים לפרויקטים'!$P$8:$P$1007,MATCH($C294,'תוצרים לפרויקטים'!$G$8:$G$1007,0))))</f>
        <v/>
      </c>
      <c r="L294" s="141" t="str">
        <f>IF($A294="","",IF(INDEX('תוצרים לפרויקטים'!$Q$8:$Q$1007,MATCH($C294,'תוצרים לפרויקטים'!$G$8:$G$1007,0))="","",INDEX('תוצרים לפרויקטים'!$Q$8:$Q$1007,MATCH($C294,'תוצרים לפרויקטים'!$G$8:$G$1007,0))))</f>
        <v/>
      </c>
    </row>
    <row r="295" spans="1:12">
      <c r="A295" s="87" t="str">
        <f>IF($A294="#",1,IF(MAX(שיוך_משאב)&lt;ROWS(A$2:$A295),"",ROWS(A$2:$A295)))</f>
        <v/>
      </c>
      <c r="B295" s="88" t="str">
        <f t="array" ref="B295">IF($A295="","",INDEX('תוצרים לפרויקטים'!$AJ$7:$AN$7,,MIN(IF(שיוך_משאב=$A295,COLUMN($A:$E)))))</f>
        <v/>
      </c>
      <c r="C295" s="88" t="str">
        <f t="array" ref="C295">IF($A295="","",INDEX('תוצרים לפרויקטים'!$G$8:$G$1007,MIN(IF(שיוך_משאב=A295,שורות))))</f>
        <v/>
      </c>
      <c r="D295" s="88" t="str">
        <f>IF($A295="","",INDEX('תוצרים לפרויקטים'!$T$8:$AC$1007,MATCH($C295,'תוצרים לפרויקטים'!$G$8:$G$1007,0),MATCH($B295,'תוצרים לפרויקטים'!$T$7:$AC$7,0)))</f>
        <v/>
      </c>
      <c r="E295" s="88" t="str">
        <f>IF($A295="","",INDEX('תוצרים לפרויקטים'!$T$8:$AC$1007,MATCH($C295,'תוצרים לפרויקטים'!$G$8:$G$1007,0),MATCH($B295,'תוצרים לפרויקטים'!$T$7:$AC$7,0)+1))</f>
        <v/>
      </c>
      <c r="F295" s="88" t="str">
        <f>IF($D295="","",IFERROR(IF(INDEX('ניהול משאבים'!$D$8:$D$300,MATCH($D295,'ניהול משאבים'!$C$8:$C$300,0))="","",INDEX('ניהול משאבים'!$D$8:$D$300,MATCH($D295,'ניהול משאבים'!$C$8:$C$300,0))),""))</f>
        <v/>
      </c>
      <c r="G295" s="88" t="str">
        <f>IF($D295="","",IFERROR(IF(INDEX('ניהול משאבים'!$E$8:$E$300,MATCH($D295,'ניהול משאבים'!$C$8:$C$300,0))="","",INDEX('ניהול משאבים'!$E$8:$E$300,MATCH($D295,'ניהול משאבים'!$C$8:$C$300,0))),""))</f>
        <v/>
      </c>
      <c r="H295" s="88" t="str">
        <f>IF($C295="","",INDEX('תוצרים לפרויקטים'!$H:$H,MATCH($C295,'תוצרים לפרויקטים'!$G:$G,0)))</f>
        <v/>
      </c>
      <c r="I295" s="88" t="str">
        <f>IF($C295="","",INDEX('תוצרים לפרויקטים'!$E:$E,MATCH($C295,'תוצרים לפרויקטים'!$G:$G,0)))</f>
        <v/>
      </c>
      <c r="J295" s="88" t="str">
        <f>IF($A295="","",IF(INDEX('תוצרים לפרויקטים'!$R$8:$R$1007,MATCH($C295,'תוצרים לפרויקטים'!$G$8:$G$1007,0))="","ללא סטטוס",INDEX('תוצרים לפרויקטים'!$R$8:$R$1007,MATCH($C295,'תוצרים לפרויקטים'!$G$8:$G$1007,0))))</f>
        <v/>
      </c>
      <c r="K295" s="141" t="str">
        <f>IF($A295="","",IF(INDEX('תוצרים לפרויקטים'!$P$8:$P$1007,MATCH($C295,'תוצרים לפרויקטים'!$G$8:$G$1007,0))="","",INDEX('תוצרים לפרויקטים'!$P$8:$P$1007,MATCH($C295,'תוצרים לפרויקטים'!$G$8:$G$1007,0))))</f>
        <v/>
      </c>
      <c r="L295" s="141" t="str">
        <f>IF($A295="","",IF(INDEX('תוצרים לפרויקטים'!$Q$8:$Q$1007,MATCH($C295,'תוצרים לפרויקטים'!$G$8:$G$1007,0))="","",INDEX('תוצרים לפרויקטים'!$Q$8:$Q$1007,MATCH($C295,'תוצרים לפרויקטים'!$G$8:$G$1007,0))))</f>
        <v/>
      </c>
    </row>
    <row r="296" spans="1:12">
      <c r="A296" s="87" t="str">
        <f>IF($A295="#",1,IF(MAX(שיוך_משאב)&lt;ROWS(A$2:$A296),"",ROWS(A$2:$A296)))</f>
        <v/>
      </c>
      <c r="B296" s="88" t="str">
        <f t="array" ref="B296">IF($A296="","",INDEX('תוצרים לפרויקטים'!$AJ$7:$AN$7,,MIN(IF(שיוך_משאב=$A296,COLUMN($A:$E)))))</f>
        <v/>
      </c>
      <c r="C296" s="88" t="str">
        <f t="array" ref="C296">IF($A296="","",INDEX('תוצרים לפרויקטים'!$G$8:$G$1007,MIN(IF(שיוך_משאב=A296,שורות))))</f>
        <v/>
      </c>
      <c r="D296" s="88" t="str">
        <f>IF($A296="","",INDEX('תוצרים לפרויקטים'!$T$8:$AC$1007,MATCH($C296,'תוצרים לפרויקטים'!$G$8:$G$1007,0),MATCH($B296,'תוצרים לפרויקטים'!$T$7:$AC$7,0)))</f>
        <v/>
      </c>
      <c r="E296" s="88" t="str">
        <f>IF($A296="","",INDEX('תוצרים לפרויקטים'!$T$8:$AC$1007,MATCH($C296,'תוצרים לפרויקטים'!$G$8:$G$1007,0),MATCH($B296,'תוצרים לפרויקטים'!$T$7:$AC$7,0)+1))</f>
        <v/>
      </c>
      <c r="F296" s="88" t="str">
        <f>IF($D296="","",IFERROR(IF(INDEX('ניהול משאבים'!$D$8:$D$300,MATCH($D296,'ניהול משאבים'!$C$8:$C$300,0))="","",INDEX('ניהול משאבים'!$D$8:$D$300,MATCH($D296,'ניהול משאבים'!$C$8:$C$300,0))),""))</f>
        <v/>
      </c>
      <c r="G296" s="88" t="str">
        <f>IF($D296="","",IFERROR(IF(INDEX('ניהול משאבים'!$E$8:$E$300,MATCH($D296,'ניהול משאבים'!$C$8:$C$300,0))="","",INDEX('ניהול משאבים'!$E$8:$E$300,MATCH($D296,'ניהול משאבים'!$C$8:$C$300,0))),""))</f>
        <v/>
      </c>
      <c r="H296" s="88" t="str">
        <f>IF($C296="","",INDEX('תוצרים לפרויקטים'!$H:$H,MATCH($C296,'תוצרים לפרויקטים'!$G:$G,0)))</f>
        <v/>
      </c>
      <c r="I296" s="88" t="str">
        <f>IF($C296="","",INDEX('תוצרים לפרויקטים'!$E:$E,MATCH($C296,'תוצרים לפרויקטים'!$G:$G,0)))</f>
        <v/>
      </c>
      <c r="J296" s="88" t="str">
        <f>IF($A296="","",IF(INDEX('תוצרים לפרויקטים'!$R$8:$R$1007,MATCH($C296,'תוצרים לפרויקטים'!$G$8:$G$1007,0))="","ללא סטטוס",INDEX('תוצרים לפרויקטים'!$R$8:$R$1007,MATCH($C296,'תוצרים לפרויקטים'!$G$8:$G$1007,0))))</f>
        <v/>
      </c>
      <c r="K296" s="141" t="str">
        <f>IF($A296="","",IF(INDEX('תוצרים לפרויקטים'!$P$8:$P$1007,MATCH($C296,'תוצרים לפרויקטים'!$G$8:$G$1007,0))="","",INDEX('תוצרים לפרויקטים'!$P$8:$P$1007,MATCH($C296,'תוצרים לפרויקטים'!$G$8:$G$1007,0))))</f>
        <v/>
      </c>
      <c r="L296" s="141" t="str">
        <f>IF($A296="","",IF(INDEX('תוצרים לפרויקטים'!$Q$8:$Q$1007,MATCH($C296,'תוצרים לפרויקטים'!$G$8:$G$1007,0))="","",INDEX('תוצרים לפרויקטים'!$Q$8:$Q$1007,MATCH($C296,'תוצרים לפרויקטים'!$G$8:$G$1007,0))))</f>
        <v/>
      </c>
    </row>
    <row r="297" spans="1:12">
      <c r="A297" s="87" t="str">
        <f>IF($A296="#",1,IF(MAX(שיוך_משאב)&lt;ROWS(A$2:$A297),"",ROWS(A$2:$A297)))</f>
        <v/>
      </c>
      <c r="B297" s="88" t="str">
        <f t="array" ref="B297">IF($A297="","",INDEX('תוצרים לפרויקטים'!$AJ$7:$AN$7,,MIN(IF(שיוך_משאב=$A297,COLUMN($A:$E)))))</f>
        <v/>
      </c>
      <c r="C297" s="88" t="str">
        <f t="array" ref="C297">IF($A297="","",INDEX('תוצרים לפרויקטים'!$G$8:$G$1007,MIN(IF(שיוך_משאב=A297,שורות))))</f>
        <v/>
      </c>
      <c r="D297" s="88" t="str">
        <f>IF($A297="","",INDEX('תוצרים לפרויקטים'!$T$8:$AC$1007,MATCH($C297,'תוצרים לפרויקטים'!$G$8:$G$1007,0),MATCH($B297,'תוצרים לפרויקטים'!$T$7:$AC$7,0)))</f>
        <v/>
      </c>
      <c r="E297" s="88" t="str">
        <f>IF($A297="","",INDEX('תוצרים לפרויקטים'!$T$8:$AC$1007,MATCH($C297,'תוצרים לפרויקטים'!$G$8:$G$1007,0),MATCH($B297,'תוצרים לפרויקטים'!$T$7:$AC$7,0)+1))</f>
        <v/>
      </c>
      <c r="F297" s="88" t="str">
        <f>IF($D297="","",IFERROR(IF(INDEX('ניהול משאבים'!$D$8:$D$300,MATCH($D297,'ניהול משאבים'!$C$8:$C$300,0))="","",INDEX('ניהול משאבים'!$D$8:$D$300,MATCH($D297,'ניהול משאבים'!$C$8:$C$300,0))),""))</f>
        <v/>
      </c>
      <c r="G297" s="88" t="str">
        <f>IF($D297="","",IFERROR(IF(INDEX('ניהול משאבים'!$E$8:$E$300,MATCH($D297,'ניהול משאבים'!$C$8:$C$300,0))="","",INDEX('ניהול משאבים'!$E$8:$E$300,MATCH($D297,'ניהול משאבים'!$C$8:$C$300,0))),""))</f>
        <v/>
      </c>
      <c r="H297" s="88" t="str">
        <f>IF($C297="","",INDEX('תוצרים לפרויקטים'!$H:$H,MATCH($C297,'תוצרים לפרויקטים'!$G:$G,0)))</f>
        <v/>
      </c>
      <c r="I297" s="88" t="str">
        <f>IF($C297="","",INDEX('תוצרים לפרויקטים'!$E:$E,MATCH($C297,'תוצרים לפרויקטים'!$G:$G,0)))</f>
        <v/>
      </c>
      <c r="J297" s="88" t="str">
        <f>IF($A297="","",IF(INDEX('תוצרים לפרויקטים'!$R$8:$R$1007,MATCH($C297,'תוצרים לפרויקטים'!$G$8:$G$1007,0))="","ללא סטטוס",INDEX('תוצרים לפרויקטים'!$R$8:$R$1007,MATCH($C297,'תוצרים לפרויקטים'!$G$8:$G$1007,0))))</f>
        <v/>
      </c>
      <c r="K297" s="141" t="str">
        <f>IF($A297="","",IF(INDEX('תוצרים לפרויקטים'!$P$8:$P$1007,MATCH($C297,'תוצרים לפרויקטים'!$G$8:$G$1007,0))="","",INDEX('תוצרים לפרויקטים'!$P$8:$P$1007,MATCH($C297,'תוצרים לפרויקטים'!$G$8:$G$1007,0))))</f>
        <v/>
      </c>
      <c r="L297" s="141" t="str">
        <f>IF($A297="","",IF(INDEX('תוצרים לפרויקטים'!$Q$8:$Q$1007,MATCH($C297,'תוצרים לפרויקטים'!$G$8:$G$1007,0))="","",INDEX('תוצרים לפרויקטים'!$Q$8:$Q$1007,MATCH($C297,'תוצרים לפרויקטים'!$G$8:$G$1007,0))))</f>
        <v/>
      </c>
    </row>
    <row r="298" spans="1:12">
      <c r="A298" s="87" t="str">
        <f>IF($A297="#",1,IF(MAX(שיוך_משאב)&lt;ROWS(A$2:$A298),"",ROWS(A$2:$A298)))</f>
        <v/>
      </c>
      <c r="B298" s="88" t="str">
        <f t="array" ref="B298">IF($A298="","",INDEX('תוצרים לפרויקטים'!$AJ$7:$AN$7,,MIN(IF(שיוך_משאב=$A298,COLUMN($A:$E)))))</f>
        <v/>
      </c>
      <c r="C298" s="88" t="str">
        <f t="array" ref="C298">IF($A298="","",INDEX('תוצרים לפרויקטים'!$G$8:$G$1007,MIN(IF(שיוך_משאב=A298,שורות))))</f>
        <v/>
      </c>
      <c r="D298" s="88" t="str">
        <f>IF($A298="","",INDEX('תוצרים לפרויקטים'!$T$8:$AC$1007,MATCH($C298,'תוצרים לפרויקטים'!$G$8:$G$1007,0),MATCH($B298,'תוצרים לפרויקטים'!$T$7:$AC$7,0)))</f>
        <v/>
      </c>
      <c r="E298" s="88" t="str">
        <f>IF($A298="","",INDEX('תוצרים לפרויקטים'!$T$8:$AC$1007,MATCH($C298,'תוצרים לפרויקטים'!$G$8:$G$1007,0),MATCH($B298,'תוצרים לפרויקטים'!$T$7:$AC$7,0)+1))</f>
        <v/>
      </c>
      <c r="F298" s="88" t="str">
        <f>IF($D298="","",IFERROR(IF(INDEX('ניהול משאבים'!$D$8:$D$300,MATCH($D298,'ניהול משאבים'!$C$8:$C$300,0))="","",INDEX('ניהול משאבים'!$D$8:$D$300,MATCH($D298,'ניהול משאבים'!$C$8:$C$300,0))),""))</f>
        <v/>
      </c>
      <c r="G298" s="88" t="str">
        <f>IF($D298="","",IFERROR(IF(INDEX('ניהול משאבים'!$E$8:$E$300,MATCH($D298,'ניהול משאבים'!$C$8:$C$300,0))="","",INDEX('ניהול משאבים'!$E$8:$E$300,MATCH($D298,'ניהול משאבים'!$C$8:$C$300,0))),""))</f>
        <v/>
      </c>
      <c r="H298" s="88" t="str">
        <f>IF($C298="","",INDEX('תוצרים לפרויקטים'!$H:$H,MATCH($C298,'תוצרים לפרויקטים'!$G:$G,0)))</f>
        <v/>
      </c>
      <c r="I298" s="88" t="str">
        <f>IF($C298="","",INDEX('תוצרים לפרויקטים'!$E:$E,MATCH($C298,'תוצרים לפרויקטים'!$G:$G,0)))</f>
        <v/>
      </c>
      <c r="J298" s="88" t="str">
        <f>IF($A298="","",IF(INDEX('תוצרים לפרויקטים'!$R$8:$R$1007,MATCH($C298,'תוצרים לפרויקטים'!$G$8:$G$1007,0))="","ללא סטטוס",INDEX('תוצרים לפרויקטים'!$R$8:$R$1007,MATCH($C298,'תוצרים לפרויקטים'!$G$8:$G$1007,0))))</f>
        <v/>
      </c>
      <c r="K298" s="141" t="str">
        <f>IF($A298="","",IF(INDEX('תוצרים לפרויקטים'!$P$8:$P$1007,MATCH($C298,'תוצרים לפרויקטים'!$G$8:$G$1007,0))="","",INDEX('תוצרים לפרויקטים'!$P$8:$P$1007,MATCH($C298,'תוצרים לפרויקטים'!$G$8:$G$1007,0))))</f>
        <v/>
      </c>
      <c r="L298" s="141" t="str">
        <f>IF($A298="","",IF(INDEX('תוצרים לפרויקטים'!$Q$8:$Q$1007,MATCH($C298,'תוצרים לפרויקטים'!$G$8:$G$1007,0))="","",INDEX('תוצרים לפרויקטים'!$Q$8:$Q$1007,MATCH($C298,'תוצרים לפרויקטים'!$G$8:$G$1007,0))))</f>
        <v/>
      </c>
    </row>
    <row r="299" spans="1:12">
      <c r="A299" s="87" t="str">
        <f>IF($A298="#",1,IF(MAX(שיוך_משאב)&lt;ROWS(A$2:$A299),"",ROWS(A$2:$A299)))</f>
        <v/>
      </c>
      <c r="B299" s="88" t="str">
        <f t="array" ref="B299">IF($A299="","",INDEX('תוצרים לפרויקטים'!$AJ$7:$AN$7,,MIN(IF(שיוך_משאב=$A299,COLUMN($A:$E)))))</f>
        <v/>
      </c>
      <c r="C299" s="88" t="str">
        <f t="array" ref="C299">IF($A299="","",INDEX('תוצרים לפרויקטים'!$G$8:$G$1007,MIN(IF(שיוך_משאב=A299,שורות))))</f>
        <v/>
      </c>
      <c r="D299" s="88" t="str">
        <f>IF($A299="","",INDEX('תוצרים לפרויקטים'!$T$8:$AC$1007,MATCH($C299,'תוצרים לפרויקטים'!$G$8:$G$1007,0),MATCH($B299,'תוצרים לפרויקטים'!$T$7:$AC$7,0)))</f>
        <v/>
      </c>
      <c r="E299" s="88" t="str">
        <f>IF($A299="","",INDEX('תוצרים לפרויקטים'!$T$8:$AC$1007,MATCH($C299,'תוצרים לפרויקטים'!$G$8:$G$1007,0),MATCH($B299,'תוצרים לפרויקטים'!$T$7:$AC$7,0)+1))</f>
        <v/>
      </c>
      <c r="F299" s="88" t="str">
        <f>IF($D299="","",IFERROR(IF(INDEX('ניהול משאבים'!$D$8:$D$300,MATCH($D299,'ניהול משאבים'!$C$8:$C$300,0))="","",INDEX('ניהול משאבים'!$D$8:$D$300,MATCH($D299,'ניהול משאבים'!$C$8:$C$300,0))),""))</f>
        <v/>
      </c>
      <c r="G299" s="88" t="str">
        <f>IF($D299="","",IFERROR(IF(INDEX('ניהול משאבים'!$E$8:$E$300,MATCH($D299,'ניהול משאבים'!$C$8:$C$300,0))="","",INDEX('ניהול משאבים'!$E$8:$E$300,MATCH($D299,'ניהול משאבים'!$C$8:$C$300,0))),""))</f>
        <v/>
      </c>
      <c r="H299" s="88" t="str">
        <f>IF($C299="","",INDEX('תוצרים לפרויקטים'!$H:$H,MATCH($C299,'תוצרים לפרויקטים'!$G:$G,0)))</f>
        <v/>
      </c>
      <c r="I299" s="88" t="str">
        <f>IF($C299="","",INDEX('תוצרים לפרויקטים'!$E:$E,MATCH($C299,'תוצרים לפרויקטים'!$G:$G,0)))</f>
        <v/>
      </c>
      <c r="J299" s="88" t="str">
        <f>IF($A299="","",IF(INDEX('תוצרים לפרויקטים'!$R$8:$R$1007,MATCH($C299,'תוצרים לפרויקטים'!$G$8:$G$1007,0))="","ללא סטטוס",INDEX('תוצרים לפרויקטים'!$R$8:$R$1007,MATCH($C299,'תוצרים לפרויקטים'!$G$8:$G$1007,0))))</f>
        <v/>
      </c>
      <c r="K299" s="141" t="str">
        <f>IF($A299="","",IF(INDEX('תוצרים לפרויקטים'!$P$8:$P$1007,MATCH($C299,'תוצרים לפרויקטים'!$G$8:$G$1007,0))="","",INDEX('תוצרים לפרויקטים'!$P$8:$P$1007,MATCH($C299,'תוצרים לפרויקטים'!$G$8:$G$1007,0))))</f>
        <v/>
      </c>
      <c r="L299" s="141" t="str">
        <f>IF($A299="","",IF(INDEX('תוצרים לפרויקטים'!$Q$8:$Q$1007,MATCH($C299,'תוצרים לפרויקטים'!$G$8:$G$1007,0))="","",INDEX('תוצרים לפרויקטים'!$Q$8:$Q$1007,MATCH($C299,'תוצרים לפרויקטים'!$G$8:$G$1007,0))))</f>
        <v/>
      </c>
    </row>
    <row r="300" spans="1:12">
      <c r="A300" s="87" t="str">
        <f>IF($A299="#",1,IF(MAX(שיוך_משאב)&lt;ROWS(A$2:$A300),"",ROWS(A$2:$A300)))</f>
        <v/>
      </c>
      <c r="B300" s="88" t="str">
        <f t="array" ref="B300">IF($A300="","",INDEX('תוצרים לפרויקטים'!$AJ$7:$AN$7,,MIN(IF(שיוך_משאב=$A300,COLUMN($A:$E)))))</f>
        <v/>
      </c>
      <c r="C300" s="88" t="str">
        <f t="array" ref="C300">IF($A300="","",INDEX('תוצרים לפרויקטים'!$G$8:$G$1007,MIN(IF(שיוך_משאב=A300,שורות))))</f>
        <v/>
      </c>
      <c r="D300" s="88" t="str">
        <f>IF($A300="","",INDEX('תוצרים לפרויקטים'!$T$8:$AC$1007,MATCH($C300,'תוצרים לפרויקטים'!$G$8:$G$1007,0),MATCH($B300,'תוצרים לפרויקטים'!$T$7:$AC$7,0)))</f>
        <v/>
      </c>
      <c r="E300" s="88" t="str">
        <f>IF($A300="","",INDEX('תוצרים לפרויקטים'!$T$8:$AC$1007,MATCH($C300,'תוצרים לפרויקטים'!$G$8:$G$1007,0),MATCH($B300,'תוצרים לפרויקטים'!$T$7:$AC$7,0)+1))</f>
        <v/>
      </c>
      <c r="F300" s="88" t="str">
        <f>IF($D300="","",IFERROR(IF(INDEX('ניהול משאבים'!$D$8:$D$300,MATCH($D300,'ניהול משאבים'!$C$8:$C$300,0))="","",INDEX('ניהול משאבים'!$D$8:$D$300,MATCH($D300,'ניהול משאבים'!$C$8:$C$300,0))),""))</f>
        <v/>
      </c>
      <c r="G300" s="88" t="str">
        <f>IF($D300="","",IFERROR(IF(INDEX('ניהול משאבים'!$E$8:$E$300,MATCH($D300,'ניהול משאבים'!$C$8:$C$300,0))="","",INDEX('ניהול משאבים'!$E$8:$E$300,MATCH($D300,'ניהול משאבים'!$C$8:$C$300,0))),""))</f>
        <v/>
      </c>
      <c r="H300" s="88" t="str">
        <f>IF($C300="","",INDEX('תוצרים לפרויקטים'!$H:$H,MATCH($C300,'תוצרים לפרויקטים'!$G:$G,0)))</f>
        <v/>
      </c>
      <c r="I300" s="88" t="str">
        <f>IF($C300="","",INDEX('תוצרים לפרויקטים'!$E:$E,MATCH($C300,'תוצרים לפרויקטים'!$G:$G,0)))</f>
        <v/>
      </c>
      <c r="J300" s="88" t="str">
        <f>IF($A300="","",IF(INDEX('תוצרים לפרויקטים'!$R$8:$R$1007,MATCH($C300,'תוצרים לפרויקטים'!$G$8:$G$1007,0))="","ללא סטטוס",INDEX('תוצרים לפרויקטים'!$R$8:$R$1007,MATCH($C300,'תוצרים לפרויקטים'!$G$8:$G$1007,0))))</f>
        <v/>
      </c>
      <c r="K300" s="141" t="str">
        <f>IF($A300="","",IF(INDEX('תוצרים לפרויקטים'!$P$8:$P$1007,MATCH($C300,'תוצרים לפרויקטים'!$G$8:$G$1007,0))="","",INDEX('תוצרים לפרויקטים'!$P$8:$P$1007,MATCH($C300,'תוצרים לפרויקטים'!$G$8:$G$1007,0))))</f>
        <v/>
      </c>
      <c r="L300" s="141" t="str">
        <f>IF($A300="","",IF(INDEX('תוצרים לפרויקטים'!$Q$8:$Q$1007,MATCH($C300,'תוצרים לפרויקטים'!$G$8:$G$1007,0))="","",INDEX('תוצרים לפרויקטים'!$Q$8:$Q$1007,MATCH($C300,'תוצרים לפרויקטים'!$G$8:$G$1007,0))))</f>
        <v/>
      </c>
    </row>
    <row r="301" spans="1:12">
      <c r="A301" s="87" t="str">
        <f>IF($A300="#",1,IF(MAX(שיוך_משאב)&lt;ROWS(A$2:$A301),"",ROWS(A$2:$A301)))</f>
        <v/>
      </c>
      <c r="B301" s="88" t="str">
        <f t="array" ref="B301">IF($A301="","",INDEX('תוצרים לפרויקטים'!$AJ$7:$AN$7,,MIN(IF(שיוך_משאב=$A301,COLUMN($A:$E)))))</f>
        <v/>
      </c>
      <c r="C301" s="88" t="str">
        <f t="array" ref="C301">IF($A301="","",INDEX('תוצרים לפרויקטים'!$G$8:$G$1007,MIN(IF(שיוך_משאב=A301,שורות))))</f>
        <v/>
      </c>
      <c r="D301" s="88" t="str">
        <f>IF($A301="","",INDEX('תוצרים לפרויקטים'!$T$8:$AC$1007,MATCH($C301,'תוצרים לפרויקטים'!$G$8:$G$1007,0),MATCH($B301,'תוצרים לפרויקטים'!$T$7:$AC$7,0)))</f>
        <v/>
      </c>
      <c r="E301" s="88" t="str">
        <f>IF($A301="","",INDEX('תוצרים לפרויקטים'!$T$8:$AC$1007,MATCH($C301,'תוצרים לפרויקטים'!$G$8:$G$1007,0),MATCH($B301,'תוצרים לפרויקטים'!$T$7:$AC$7,0)+1))</f>
        <v/>
      </c>
      <c r="F301" s="88" t="str">
        <f>IF($D301="","",IFERROR(IF(INDEX('ניהול משאבים'!$D$8:$D$300,MATCH($D301,'ניהול משאבים'!$C$8:$C$300,0))="","",INDEX('ניהול משאבים'!$D$8:$D$300,MATCH($D301,'ניהול משאבים'!$C$8:$C$300,0))),""))</f>
        <v/>
      </c>
      <c r="G301" s="88" t="str">
        <f>IF($D301="","",IFERROR(IF(INDEX('ניהול משאבים'!$E$8:$E$300,MATCH($D301,'ניהול משאבים'!$C$8:$C$300,0))="","",INDEX('ניהול משאבים'!$E$8:$E$300,MATCH($D301,'ניהול משאבים'!$C$8:$C$300,0))),""))</f>
        <v/>
      </c>
      <c r="H301" s="88" t="str">
        <f>IF($C301="","",INDEX('תוצרים לפרויקטים'!$H:$H,MATCH($C301,'תוצרים לפרויקטים'!$G:$G,0)))</f>
        <v/>
      </c>
      <c r="I301" s="88" t="str">
        <f>IF($C301="","",INDEX('תוצרים לפרויקטים'!$E:$E,MATCH($C301,'תוצרים לפרויקטים'!$G:$G,0)))</f>
        <v/>
      </c>
      <c r="J301" s="88" t="str">
        <f>IF($A301="","",IF(INDEX('תוצרים לפרויקטים'!$R$8:$R$1007,MATCH($C301,'תוצרים לפרויקטים'!$G$8:$G$1007,0))="","ללא סטטוס",INDEX('תוצרים לפרויקטים'!$R$8:$R$1007,MATCH($C301,'תוצרים לפרויקטים'!$G$8:$G$1007,0))))</f>
        <v/>
      </c>
      <c r="K301" s="141" t="str">
        <f>IF($A301="","",IF(INDEX('תוצרים לפרויקטים'!$P$8:$P$1007,MATCH($C301,'תוצרים לפרויקטים'!$G$8:$G$1007,0))="","",INDEX('תוצרים לפרויקטים'!$P$8:$P$1007,MATCH($C301,'תוצרים לפרויקטים'!$G$8:$G$1007,0))))</f>
        <v/>
      </c>
      <c r="L301" s="141" t="str">
        <f>IF($A301="","",IF(INDEX('תוצרים לפרויקטים'!$Q$8:$Q$1007,MATCH($C301,'תוצרים לפרויקטים'!$G$8:$G$1007,0))="","",INDEX('תוצרים לפרויקטים'!$Q$8:$Q$1007,MATCH($C301,'תוצרים לפרויקטים'!$G$8:$G$1007,0))))</f>
        <v/>
      </c>
    </row>
    <row r="302" spans="1:12">
      <c r="A302" s="87" t="str">
        <f>IF($A301="#",1,IF(MAX(שיוך_משאב)&lt;ROWS(A$2:$A302),"",ROWS(A$2:$A302)))</f>
        <v/>
      </c>
      <c r="B302" s="88" t="str">
        <f t="array" ref="B302">IF($A302="","",INDEX('תוצרים לפרויקטים'!$AJ$7:$AN$7,,MIN(IF(שיוך_משאב=$A302,COLUMN($A:$E)))))</f>
        <v/>
      </c>
      <c r="C302" s="88" t="str">
        <f t="array" ref="C302">IF($A302="","",INDEX('תוצרים לפרויקטים'!$G$8:$G$1007,MIN(IF(שיוך_משאב=A302,שורות))))</f>
        <v/>
      </c>
      <c r="D302" s="88" t="str">
        <f>IF($A302="","",INDEX('תוצרים לפרויקטים'!$T$8:$AC$1007,MATCH($C302,'תוצרים לפרויקטים'!$G$8:$G$1007,0),MATCH($B302,'תוצרים לפרויקטים'!$T$7:$AC$7,0)))</f>
        <v/>
      </c>
      <c r="E302" s="88" t="str">
        <f>IF($A302="","",INDEX('תוצרים לפרויקטים'!$T$8:$AC$1007,MATCH($C302,'תוצרים לפרויקטים'!$G$8:$G$1007,0),MATCH($B302,'תוצרים לפרויקטים'!$T$7:$AC$7,0)+1))</f>
        <v/>
      </c>
      <c r="F302" s="88" t="str">
        <f>IF($D302="","",IFERROR(IF(INDEX('ניהול משאבים'!$D$8:$D$300,MATCH($D302,'ניהול משאבים'!$C$8:$C$300,0))="","",INDEX('ניהול משאבים'!$D$8:$D$300,MATCH($D302,'ניהול משאבים'!$C$8:$C$300,0))),""))</f>
        <v/>
      </c>
      <c r="G302" s="88" t="str">
        <f>IF($D302="","",IFERROR(IF(INDEX('ניהול משאבים'!$E$8:$E$300,MATCH($D302,'ניהול משאבים'!$C$8:$C$300,0))="","",INDEX('ניהול משאבים'!$E$8:$E$300,MATCH($D302,'ניהול משאבים'!$C$8:$C$300,0))),""))</f>
        <v/>
      </c>
      <c r="H302" s="88" t="str">
        <f>IF($C302="","",INDEX('תוצרים לפרויקטים'!$H:$H,MATCH($C302,'תוצרים לפרויקטים'!$G:$G,0)))</f>
        <v/>
      </c>
      <c r="I302" s="88" t="str">
        <f>IF($C302="","",INDEX('תוצרים לפרויקטים'!$E:$E,MATCH($C302,'תוצרים לפרויקטים'!$G:$G,0)))</f>
        <v/>
      </c>
      <c r="J302" s="88" t="str">
        <f>IF($A302="","",IF(INDEX('תוצרים לפרויקטים'!$R$8:$R$1007,MATCH($C302,'תוצרים לפרויקטים'!$G$8:$G$1007,0))="","ללא סטטוס",INDEX('תוצרים לפרויקטים'!$R$8:$R$1007,MATCH($C302,'תוצרים לפרויקטים'!$G$8:$G$1007,0))))</f>
        <v/>
      </c>
      <c r="K302" s="141" t="str">
        <f>IF($A302="","",IF(INDEX('תוצרים לפרויקטים'!$P$8:$P$1007,MATCH($C302,'תוצרים לפרויקטים'!$G$8:$G$1007,0))="","",INDEX('תוצרים לפרויקטים'!$P$8:$P$1007,MATCH($C302,'תוצרים לפרויקטים'!$G$8:$G$1007,0))))</f>
        <v/>
      </c>
      <c r="L302" s="141" t="str">
        <f>IF($A302="","",IF(INDEX('תוצרים לפרויקטים'!$Q$8:$Q$1007,MATCH($C302,'תוצרים לפרויקטים'!$G$8:$G$1007,0))="","",INDEX('תוצרים לפרויקטים'!$Q$8:$Q$1007,MATCH($C302,'תוצרים לפרויקטים'!$G$8:$G$1007,0))))</f>
        <v/>
      </c>
    </row>
    <row r="303" spans="1:12">
      <c r="A303" s="87" t="str">
        <f>IF($A302="#",1,IF(MAX(שיוך_משאב)&lt;ROWS(A$2:$A303),"",ROWS(A$2:$A303)))</f>
        <v/>
      </c>
      <c r="B303" s="88" t="str">
        <f t="array" ref="B303">IF($A303="","",INDEX('תוצרים לפרויקטים'!$AJ$7:$AN$7,,MIN(IF(שיוך_משאב=$A303,COLUMN($A:$E)))))</f>
        <v/>
      </c>
      <c r="C303" s="88" t="str">
        <f t="array" ref="C303">IF($A303="","",INDEX('תוצרים לפרויקטים'!$G$8:$G$1007,MIN(IF(שיוך_משאב=A303,שורות))))</f>
        <v/>
      </c>
      <c r="D303" s="88" t="str">
        <f>IF($A303="","",INDEX('תוצרים לפרויקטים'!$T$8:$AC$1007,MATCH($C303,'תוצרים לפרויקטים'!$G$8:$G$1007,0),MATCH($B303,'תוצרים לפרויקטים'!$T$7:$AC$7,0)))</f>
        <v/>
      </c>
      <c r="E303" s="88" t="str">
        <f>IF($A303="","",INDEX('תוצרים לפרויקטים'!$T$8:$AC$1007,MATCH($C303,'תוצרים לפרויקטים'!$G$8:$G$1007,0),MATCH($B303,'תוצרים לפרויקטים'!$T$7:$AC$7,0)+1))</f>
        <v/>
      </c>
      <c r="F303" s="88" t="str">
        <f>IF($D303="","",IFERROR(IF(INDEX('ניהול משאבים'!$D$8:$D$300,MATCH($D303,'ניהול משאבים'!$C$8:$C$300,0))="","",INDEX('ניהול משאבים'!$D$8:$D$300,MATCH($D303,'ניהול משאבים'!$C$8:$C$300,0))),""))</f>
        <v/>
      </c>
      <c r="G303" s="88" t="str">
        <f>IF($D303="","",IFERROR(IF(INDEX('ניהול משאבים'!$E$8:$E$300,MATCH($D303,'ניהול משאבים'!$C$8:$C$300,0))="","",INDEX('ניהול משאבים'!$E$8:$E$300,MATCH($D303,'ניהול משאבים'!$C$8:$C$300,0))),""))</f>
        <v/>
      </c>
      <c r="H303" s="88" t="str">
        <f>IF($C303="","",INDEX('תוצרים לפרויקטים'!$H:$H,MATCH($C303,'תוצרים לפרויקטים'!$G:$G,0)))</f>
        <v/>
      </c>
      <c r="I303" s="88" t="str">
        <f>IF($C303="","",INDEX('תוצרים לפרויקטים'!$E:$E,MATCH($C303,'תוצרים לפרויקטים'!$G:$G,0)))</f>
        <v/>
      </c>
      <c r="J303" s="88" t="str">
        <f>IF($A303="","",IF(INDEX('תוצרים לפרויקטים'!$R$8:$R$1007,MATCH($C303,'תוצרים לפרויקטים'!$G$8:$G$1007,0))="","ללא סטטוס",INDEX('תוצרים לפרויקטים'!$R$8:$R$1007,MATCH($C303,'תוצרים לפרויקטים'!$G$8:$G$1007,0))))</f>
        <v/>
      </c>
      <c r="K303" s="141" t="str">
        <f>IF($A303="","",IF(INDEX('תוצרים לפרויקטים'!$P$8:$P$1007,MATCH($C303,'תוצרים לפרויקטים'!$G$8:$G$1007,0))="","",INDEX('תוצרים לפרויקטים'!$P$8:$P$1007,MATCH($C303,'תוצרים לפרויקטים'!$G$8:$G$1007,0))))</f>
        <v/>
      </c>
      <c r="L303" s="141" t="str">
        <f>IF($A303="","",IF(INDEX('תוצרים לפרויקטים'!$Q$8:$Q$1007,MATCH($C303,'תוצרים לפרויקטים'!$G$8:$G$1007,0))="","",INDEX('תוצרים לפרויקטים'!$Q$8:$Q$1007,MATCH($C303,'תוצרים לפרויקטים'!$G$8:$G$1007,0))))</f>
        <v/>
      </c>
    </row>
    <row r="304" spans="1:12">
      <c r="A304" s="87" t="str">
        <f>IF($A303="#",1,IF(MAX(שיוך_משאב)&lt;ROWS(A$2:$A304),"",ROWS(A$2:$A304)))</f>
        <v/>
      </c>
      <c r="B304" s="88" t="str">
        <f t="array" ref="B304">IF($A304="","",INDEX('תוצרים לפרויקטים'!$AJ$7:$AN$7,,MIN(IF(שיוך_משאב=$A304,COLUMN($A:$E)))))</f>
        <v/>
      </c>
      <c r="C304" s="88" t="str">
        <f t="array" ref="C304">IF($A304="","",INDEX('תוצרים לפרויקטים'!$G$8:$G$1007,MIN(IF(שיוך_משאב=A304,שורות))))</f>
        <v/>
      </c>
      <c r="D304" s="88" t="str">
        <f>IF($A304="","",INDEX('תוצרים לפרויקטים'!$T$8:$AC$1007,MATCH($C304,'תוצרים לפרויקטים'!$G$8:$G$1007,0),MATCH($B304,'תוצרים לפרויקטים'!$T$7:$AC$7,0)))</f>
        <v/>
      </c>
      <c r="E304" s="88" t="str">
        <f>IF($A304="","",INDEX('תוצרים לפרויקטים'!$T$8:$AC$1007,MATCH($C304,'תוצרים לפרויקטים'!$G$8:$G$1007,0),MATCH($B304,'תוצרים לפרויקטים'!$T$7:$AC$7,0)+1))</f>
        <v/>
      </c>
      <c r="F304" s="88" t="str">
        <f>IF($D304="","",IFERROR(IF(INDEX('ניהול משאבים'!$D$8:$D$300,MATCH($D304,'ניהול משאבים'!$C$8:$C$300,0))="","",INDEX('ניהול משאבים'!$D$8:$D$300,MATCH($D304,'ניהול משאבים'!$C$8:$C$300,0))),""))</f>
        <v/>
      </c>
      <c r="G304" s="88" t="str">
        <f>IF($D304="","",IFERROR(IF(INDEX('ניהול משאבים'!$E$8:$E$300,MATCH($D304,'ניהול משאבים'!$C$8:$C$300,0))="","",INDEX('ניהול משאבים'!$E$8:$E$300,MATCH($D304,'ניהול משאבים'!$C$8:$C$300,0))),""))</f>
        <v/>
      </c>
      <c r="H304" s="88" t="str">
        <f>IF($C304="","",INDEX('תוצרים לפרויקטים'!$H:$H,MATCH($C304,'תוצרים לפרויקטים'!$G:$G,0)))</f>
        <v/>
      </c>
      <c r="I304" s="88" t="str">
        <f>IF($C304="","",INDEX('תוצרים לפרויקטים'!$E:$E,MATCH($C304,'תוצרים לפרויקטים'!$G:$G,0)))</f>
        <v/>
      </c>
      <c r="J304" s="88" t="str">
        <f>IF($A304="","",IF(INDEX('תוצרים לפרויקטים'!$R$8:$R$1007,MATCH($C304,'תוצרים לפרויקטים'!$G$8:$G$1007,0))="","ללא סטטוס",INDEX('תוצרים לפרויקטים'!$R$8:$R$1007,MATCH($C304,'תוצרים לפרויקטים'!$G$8:$G$1007,0))))</f>
        <v/>
      </c>
      <c r="K304" s="141" t="str">
        <f>IF($A304="","",IF(INDEX('תוצרים לפרויקטים'!$P$8:$P$1007,MATCH($C304,'תוצרים לפרויקטים'!$G$8:$G$1007,0))="","",INDEX('תוצרים לפרויקטים'!$P$8:$P$1007,MATCH($C304,'תוצרים לפרויקטים'!$G$8:$G$1007,0))))</f>
        <v/>
      </c>
      <c r="L304" s="141" t="str">
        <f>IF($A304="","",IF(INDEX('תוצרים לפרויקטים'!$Q$8:$Q$1007,MATCH($C304,'תוצרים לפרויקטים'!$G$8:$G$1007,0))="","",INDEX('תוצרים לפרויקטים'!$Q$8:$Q$1007,MATCH($C304,'תוצרים לפרויקטים'!$G$8:$G$1007,0))))</f>
        <v/>
      </c>
    </row>
    <row r="305" spans="1:12">
      <c r="A305" s="87" t="str">
        <f>IF($A304="#",1,IF(MAX(שיוך_משאב)&lt;ROWS(A$2:$A305),"",ROWS(A$2:$A305)))</f>
        <v/>
      </c>
      <c r="B305" s="88" t="str">
        <f t="array" ref="B305">IF($A305="","",INDEX('תוצרים לפרויקטים'!$AJ$7:$AN$7,,MIN(IF(שיוך_משאב=$A305,COLUMN($A:$E)))))</f>
        <v/>
      </c>
      <c r="C305" s="88" t="str">
        <f t="array" ref="C305">IF($A305="","",INDEX('תוצרים לפרויקטים'!$G$8:$G$1007,MIN(IF(שיוך_משאב=A305,שורות))))</f>
        <v/>
      </c>
      <c r="D305" s="88" t="str">
        <f>IF($A305="","",INDEX('תוצרים לפרויקטים'!$T$8:$AC$1007,MATCH($C305,'תוצרים לפרויקטים'!$G$8:$G$1007,0),MATCH($B305,'תוצרים לפרויקטים'!$T$7:$AC$7,0)))</f>
        <v/>
      </c>
      <c r="E305" s="88" t="str">
        <f>IF($A305="","",INDEX('תוצרים לפרויקטים'!$T$8:$AC$1007,MATCH($C305,'תוצרים לפרויקטים'!$G$8:$G$1007,0),MATCH($B305,'תוצרים לפרויקטים'!$T$7:$AC$7,0)+1))</f>
        <v/>
      </c>
      <c r="F305" s="88" t="str">
        <f>IF($D305="","",IFERROR(IF(INDEX('ניהול משאבים'!$D$8:$D$300,MATCH($D305,'ניהול משאבים'!$C$8:$C$300,0))="","",INDEX('ניהול משאבים'!$D$8:$D$300,MATCH($D305,'ניהול משאבים'!$C$8:$C$300,0))),""))</f>
        <v/>
      </c>
      <c r="G305" s="88" t="str">
        <f>IF($D305="","",IFERROR(IF(INDEX('ניהול משאבים'!$E$8:$E$300,MATCH($D305,'ניהול משאבים'!$C$8:$C$300,0))="","",INDEX('ניהול משאבים'!$E$8:$E$300,MATCH($D305,'ניהול משאבים'!$C$8:$C$300,0))),""))</f>
        <v/>
      </c>
      <c r="H305" s="88" t="str">
        <f>IF($C305="","",INDEX('תוצרים לפרויקטים'!$H:$H,MATCH($C305,'תוצרים לפרויקטים'!$G:$G,0)))</f>
        <v/>
      </c>
      <c r="I305" s="88" t="str">
        <f>IF($C305="","",INDEX('תוצרים לפרויקטים'!$E:$E,MATCH($C305,'תוצרים לפרויקטים'!$G:$G,0)))</f>
        <v/>
      </c>
      <c r="J305" s="88" t="str">
        <f>IF($A305="","",IF(INDEX('תוצרים לפרויקטים'!$R$8:$R$1007,MATCH($C305,'תוצרים לפרויקטים'!$G$8:$G$1007,0))="","ללא סטטוס",INDEX('תוצרים לפרויקטים'!$R$8:$R$1007,MATCH($C305,'תוצרים לפרויקטים'!$G$8:$G$1007,0))))</f>
        <v/>
      </c>
      <c r="K305" s="141" t="str">
        <f>IF($A305="","",IF(INDEX('תוצרים לפרויקטים'!$P$8:$P$1007,MATCH($C305,'תוצרים לפרויקטים'!$G$8:$G$1007,0))="","",INDEX('תוצרים לפרויקטים'!$P$8:$P$1007,MATCH($C305,'תוצרים לפרויקטים'!$G$8:$G$1007,0))))</f>
        <v/>
      </c>
      <c r="L305" s="141" t="str">
        <f>IF($A305="","",IF(INDEX('תוצרים לפרויקטים'!$Q$8:$Q$1007,MATCH($C305,'תוצרים לפרויקטים'!$G$8:$G$1007,0))="","",INDEX('תוצרים לפרויקטים'!$Q$8:$Q$1007,MATCH($C305,'תוצרים לפרויקטים'!$G$8:$G$1007,0))))</f>
        <v/>
      </c>
    </row>
    <row r="306" spans="1:12">
      <c r="A306" s="87" t="str">
        <f>IF($A305="#",1,IF(MAX(שיוך_משאב)&lt;ROWS(A$2:$A306),"",ROWS(A$2:$A306)))</f>
        <v/>
      </c>
      <c r="B306" s="88" t="str">
        <f t="array" ref="B306">IF($A306="","",INDEX('תוצרים לפרויקטים'!$AJ$7:$AN$7,,MIN(IF(שיוך_משאב=$A306,COLUMN($A:$E)))))</f>
        <v/>
      </c>
      <c r="C306" s="88" t="str">
        <f t="array" ref="C306">IF($A306="","",INDEX('תוצרים לפרויקטים'!$G$8:$G$1007,MIN(IF(שיוך_משאב=A306,שורות))))</f>
        <v/>
      </c>
      <c r="D306" s="88" t="str">
        <f>IF($A306="","",INDEX('תוצרים לפרויקטים'!$T$8:$AC$1007,MATCH($C306,'תוצרים לפרויקטים'!$G$8:$G$1007,0),MATCH($B306,'תוצרים לפרויקטים'!$T$7:$AC$7,0)))</f>
        <v/>
      </c>
      <c r="E306" s="88" t="str">
        <f>IF($A306="","",INDEX('תוצרים לפרויקטים'!$T$8:$AC$1007,MATCH($C306,'תוצרים לפרויקטים'!$G$8:$G$1007,0),MATCH($B306,'תוצרים לפרויקטים'!$T$7:$AC$7,0)+1))</f>
        <v/>
      </c>
      <c r="F306" s="88" t="str">
        <f>IF($D306="","",IFERROR(IF(INDEX('ניהול משאבים'!$D$8:$D$300,MATCH($D306,'ניהול משאבים'!$C$8:$C$300,0))="","",INDEX('ניהול משאבים'!$D$8:$D$300,MATCH($D306,'ניהול משאבים'!$C$8:$C$300,0))),""))</f>
        <v/>
      </c>
      <c r="G306" s="88" t="str">
        <f>IF($D306="","",IFERROR(IF(INDEX('ניהול משאבים'!$E$8:$E$300,MATCH($D306,'ניהול משאבים'!$C$8:$C$300,0))="","",INDEX('ניהול משאבים'!$E$8:$E$300,MATCH($D306,'ניהול משאבים'!$C$8:$C$300,0))),""))</f>
        <v/>
      </c>
      <c r="H306" s="88" t="str">
        <f>IF($C306="","",INDEX('תוצרים לפרויקטים'!$H:$H,MATCH($C306,'תוצרים לפרויקטים'!$G:$G,0)))</f>
        <v/>
      </c>
      <c r="I306" s="88" t="str">
        <f>IF($C306="","",INDEX('תוצרים לפרויקטים'!$E:$E,MATCH($C306,'תוצרים לפרויקטים'!$G:$G,0)))</f>
        <v/>
      </c>
      <c r="J306" s="88" t="str">
        <f>IF($A306="","",IF(INDEX('תוצרים לפרויקטים'!$R$8:$R$1007,MATCH($C306,'תוצרים לפרויקטים'!$G$8:$G$1007,0))="","ללא סטטוס",INDEX('תוצרים לפרויקטים'!$R$8:$R$1007,MATCH($C306,'תוצרים לפרויקטים'!$G$8:$G$1007,0))))</f>
        <v/>
      </c>
      <c r="K306" s="141" t="str">
        <f>IF($A306="","",IF(INDEX('תוצרים לפרויקטים'!$P$8:$P$1007,MATCH($C306,'תוצרים לפרויקטים'!$G$8:$G$1007,0))="","",INDEX('תוצרים לפרויקטים'!$P$8:$P$1007,MATCH($C306,'תוצרים לפרויקטים'!$G$8:$G$1007,0))))</f>
        <v/>
      </c>
      <c r="L306" s="141" t="str">
        <f>IF($A306="","",IF(INDEX('תוצרים לפרויקטים'!$Q$8:$Q$1007,MATCH($C306,'תוצרים לפרויקטים'!$G$8:$G$1007,0))="","",INDEX('תוצרים לפרויקטים'!$Q$8:$Q$1007,MATCH($C306,'תוצרים לפרויקטים'!$G$8:$G$1007,0))))</f>
        <v/>
      </c>
    </row>
    <row r="307" spans="1:12">
      <c r="A307" s="87" t="str">
        <f>IF($A306="#",1,IF(MAX(שיוך_משאב)&lt;ROWS(A$2:$A307),"",ROWS(A$2:$A307)))</f>
        <v/>
      </c>
      <c r="B307" s="88" t="str">
        <f t="array" ref="B307">IF($A307="","",INDEX('תוצרים לפרויקטים'!$AJ$7:$AN$7,,MIN(IF(שיוך_משאב=$A307,COLUMN($A:$E)))))</f>
        <v/>
      </c>
      <c r="C307" s="88" t="str">
        <f t="array" ref="C307">IF($A307="","",INDEX('תוצרים לפרויקטים'!$G$8:$G$1007,MIN(IF(שיוך_משאב=A307,שורות))))</f>
        <v/>
      </c>
      <c r="D307" s="88" t="str">
        <f>IF($A307="","",INDEX('תוצרים לפרויקטים'!$T$8:$AC$1007,MATCH($C307,'תוצרים לפרויקטים'!$G$8:$G$1007,0),MATCH($B307,'תוצרים לפרויקטים'!$T$7:$AC$7,0)))</f>
        <v/>
      </c>
      <c r="E307" s="88" t="str">
        <f>IF($A307="","",INDEX('תוצרים לפרויקטים'!$T$8:$AC$1007,MATCH($C307,'תוצרים לפרויקטים'!$G$8:$G$1007,0),MATCH($B307,'תוצרים לפרויקטים'!$T$7:$AC$7,0)+1))</f>
        <v/>
      </c>
      <c r="F307" s="88" t="str">
        <f>IF($D307="","",IFERROR(IF(INDEX('ניהול משאבים'!$D$8:$D$300,MATCH($D307,'ניהול משאבים'!$C$8:$C$300,0))="","",INDEX('ניהול משאבים'!$D$8:$D$300,MATCH($D307,'ניהול משאבים'!$C$8:$C$300,0))),""))</f>
        <v/>
      </c>
      <c r="G307" s="88" t="str">
        <f>IF($D307="","",IFERROR(IF(INDEX('ניהול משאבים'!$E$8:$E$300,MATCH($D307,'ניהול משאבים'!$C$8:$C$300,0))="","",INDEX('ניהול משאבים'!$E$8:$E$300,MATCH($D307,'ניהול משאבים'!$C$8:$C$300,0))),""))</f>
        <v/>
      </c>
      <c r="H307" s="88" t="str">
        <f>IF($C307="","",INDEX('תוצרים לפרויקטים'!$H:$H,MATCH($C307,'תוצרים לפרויקטים'!$G:$G,0)))</f>
        <v/>
      </c>
      <c r="I307" s="88" t="str">
        <f>IF($C307="","",INDEX('תוצרים לפרויקטים'!$E:$E,MATCH($C307,'תוצרים לפרויקטים'!$G:$G,0)))</f>
        <v/>
      </c>
      <c r="J307" s="88" t="str">
        <f>IF($A307="","",IF(INDEX('תוצרים לפרויקטים'!$R$8:$R$1007,MATCH($C307,'תוצרים לפרויקטים'!$G$8:$G$1007,0))="","ללא סטטוס",INDEX('תוצרים לפרויקטים'!$R$8:$R$1007,MATCH($C307,'תוצרים לפרויקטים'!$G$8:$G$1007,0))))</f>
        <v/>
      </c>
      <c r="K307" s="141" t="str">
        <f>IF($A307="","",IF(INDEX('תוצרים לפרויקטים'!$P$8:$P$1007,MATCH($C307,'תוצרים לפרויקטים'!$G$8:$G$1007,0))="","",INDEX('תוצרים לפרויקטים'!$P$8:$P$1007,MATCH($C307,'תוצרים לפרויקטים'!$G$8:$G$1007,0))))</f>
        <v/>
      </c>
      <c r="L307" s="141" t="str">
        <f>IF($A307="","",IF(INDEX('תוצרים לפרויקטים'!$Q$8:$Q$1007,MATCH($C307,'תוצרים לפרויקטים'!$G$8:$G$1007,0))="","",INDEX('תוצרים לפרויקטים'!$Q$8:$Q$1007,MATCH($C307,'תוצרים לפרויקטים'!$G$8:$G$1007,0))))</f>
        <v/>
      </c>
    </row>
    <row r="308" spans="1:12">
      <c r="A308" s="87" t="str">
        <f>IF($A307="#",1,IF(MAX(שיוך_משאב)&lt;ROWS(A$2:$A308),"",ROWS(A$2:$A308)))</f>
        <v/>
      </c>
      <c r="B308" s="88" t="str">
        <f t="array" ref="B308">IF($A308="","",INDEX('תוצרים לפרויקטים'!$AJ$7:$AN$7,,MIN(IF(שיוך_משאב=$A308,COLUMN($A:$E)))))</f>
        <v/>
      </c>
      <c r="C308" s="88" t="str">
        <f t="array" ref="C308">IF($A308="","",INDEX('תוצרים לפרויקטים'!$G$8:$G$1007,MIN(IF(שיוך_משאב=A308,שורות))))</f>
        <v/>
      </c>
      <c r="D308" s="88" t="str">
        <f>IF($A308="","",INDEX('תוצרים לפרויקטים'!$T$8:$AC$1007,MATCH($C308,'תוצרים לפרויקטים'!$G$8:$G$1007,0),MATCH($B308,'תוצרים לפרויקטים'!$T$7:$AC$7,0)))</f>
        <v/>
      </c>
      <c r="E308" s="88" t="str">
        <f>IF($A308="","",INDEX('תוצרים לפרויקטים'!$T$8:$AC$1007,MATCH($C308,'תוצרים לפרויקטים'!$G$8:$G$1007,0),MATCH($B308,'תוצרים לפרויקטים'!$T$7:$AC$7,0)+1))</f>
        <v/>
      </c>
      <c r="F308" s="88" t="str">
        <f>IF($D308="","",IFERROR(IF(INDEX('ניהול משאבים'!$D$8:$D$300,MATCH($D308,'ניהול משאבים'!$C$8:$C$300,0))="","",INDEX('ניהול משאבים'!$D$8:$D$300,MATCH($D308,'ניהול משאבים'!$C$8:$C$300,0))),""))</f>
        <v/>
      </c>
      <c r="G308" s="88" t="str">
        <f>IF($D308="","",IFERROR(IF(INDEX('ניהול משאבים'!$E$8:$E$300,MATCH($D308,'ניהול משאבים'!$C$8:$C$300,0))="","",INDEX('ניהול משאבים'!$E$8:$E$300,MATCH($D308,'ניהול משאבים'!$C$8:$C$300,0))),""))</f>
        <v/>
      </c>
      <c r="H308" s="88" t="str">
        <f>IF($C308="","",INDEX('תוצרים לפרויקטים'!$H:$H,MATCH($C308,'תוצרים לפרויקטים'!$G:$G,0)))</f>
        <v/>
      </c>
      <c r="I308" s="88" t="str">
        <f>IF($C308="","",INDEX('תוצרים לפרויקטים'!$E:$E,MATCH($C308,'תוצרים לפרויקטים'!$G:$G,0)))</f>
        <v/>
      </c>
      <c r="J308" s="88" t="str">
        <f>IF($A308="","",IF(INDEX('תוצרים לפרויקטים'!$R$8:$R$1007,MATCH($C308,'תוצרים לפרויקטים'!$G$8:$G$1007,0))="","ללא סטטוס",INDEX('תוצרים לפרויקטים'!$R$8:$R$1007,MATCH($C308,'תוצרים לפרויקטים'!$G$8:$G$1007,0))))</f>
        <v/>
      </c>
      <c r="K308" s="141" t="str">
        <f>IF($A308="","",IF(INDEX('תוצרים לפרויקטים'!$P$8:$P$1007,MATCH($C308,'תוצרים לפרויקטים'!$G$8:$G$1007,0))="","",INDEX('תוצרים לפרויקטים'!$P$8:$P$1007,MATCH($C308,'תוצרים לפרויקטים'!$G$8:$G$1007,0))))</f>
        <v/>
      </c>
      <c r="L308" s="141" t="str">
        <f>IF($A308="","",IF(INDEX('תוצרים לפרויקטים'!$Q$8:$Q$1007,MATCH($C308,'תוצרים לפרויקטים'!$G$8:$G$1007,0))="","",INDEX('תוצרים לפרויקטים'!$Q$8:$Q$1007,MATCH($C308,'תוצרים לפרויקטים'!$G$8:$G$1007,0))))</f>
        <v/>
      </c>
    </row>
    <row r="309" spans="1:12">
      <c r="A309" s="87" t="str">
        <f>IF($A308="#",1,IF(MAX(שיוך_משאב)&lt;ROWS(A$2:$A309),"",ROWS(A$2:$A309)))</f>
        <v/>
      </c>
      <c r="B309" s="88" t="str">
        <f t="array" ref="B309">IF($A309="","",INDEX('תוצרים לפרויקטים'!$AJ$7:$AN$7,,MIN(IF(שיוך_משאב=$A309,COLUMN($A:$E)))))</f>
        <v/>
      </c>
      <c r="C309" s="88" t="str">
        <f t="array" ref="C309">IF($A309="","",INDEX('תוצרים לפרויקטים'!$G$8:$G$1007,MIN(IF(שיוך_משאב=A309,שורות))))</f>
        <v/>
      </c>
      <c r="D309" s="88" t="str">
        <f>IF($A309="","",INDEX('תוצרים לפרויקטים'!$T$8:$AC$1007,MATCH($C309,'תוצרים לפרויקטים'!$G$8:$G$1007,0),MATCH($B309,'תוצרים לפרויקטים'!$T$7:$AC$7,0)))</f>
        <v/>
      </c>
      <c r="E309" s="88" t="str">
        <f>IF($A309="","",INDEX('תוצרים לפרויקטים'!$T$8:$AC$1007,MATCH($C309,'תוצרים לפרויקטים'!$G$8:$G$1007,0),MATCH($B309,'תוצרים לפרויקטים'!$T$7:$AC$7,0)+1))</f>
        <v/>
      </c>
      <c r="F309" s="88" t="str">
        <f>IF($D309="","",IFERROR(IF(INDEX('ניהול משאבים'!$D$8:$D$300,MATCH($D309,'ניהול משאבים'!$C$8:$C$300,0))="","",INDEX('ניהול משאבים'!$D$8:$D$300,MATCH($D309,'ניהול משאבים'!$C$8:$C$300,0))),""))</f>
        <v/>
      </c>
      <c r="G309" s="88" t="str">
        <f>IF($D309="","",IFERROR(IF(INDEX('ניהול משאבים'!$E$8:$E$300,MATCH($D309,'ניהול משאבים'!$C$8:$C$300,0))="","",INDEX('ניהול משאבים'!$E$8:$E$300,MATCH($D309,'ניהול משאבים'!$C$8:$C$300,0))),""))</f>
        <v/>
      </c>
      <c r="H309" s="88" t="str">
        <f>IF($C309="","",INDEX('תוצרים לפרויקטים'!$H:$H,MATCH($C309,'תוצרים לפרויקטים'!$G:$G,0)))</f>
        <v/>
      </c>
      <c r="I309" s="88" t="str">
        <f>IF($C309="","",INDEX('תוצרים לפרויקטים'!$E:$E,MATCH($C309,'תוצרים לפרויקטים'!$G:$G,0)))</f>
        <v/>
      </c>
      <c r="J309" s="88" t="str">
        <f>IF($A309="","",IF(INDEX('תוצרים לפרויקטים'!$R$8:$R$1007,MATCH($C309,'תוצרים לפרויקטים'!$G$8:$G$1007,0))="","ללא סטטוס",INDEX('תוצרים לפרויקטים'!$R$8:$R$1007,MATCH($C309,'תוצרים לפרויקטים'!$G$8:$G$1007,0))))</f>
        <v/>
      </c>
      <c r="K309" s="141" t="str">
        <f>IF($A309="","",IF(INDEX('תוצרים לפרויקטים'!$P$8:$P$1007,MATCH($C309,'תוצרים לפרויקטים'!$G$8:$G$1007,0))="","",INDEX('תוצרים לפרויקטים'!$P$8:$P$1007,MATCH($C309,'תוצרים לפרויקטים'!$G$8:$G$1007,0))))</f>
        <v/>
      </c>
      <c r="L309" s="141" t="str">
        <f>IF($A309="","",IF(INDEX('תוצרים לפרויקטים'!$Q$8:$Q$1007,MATCH($C309,'תוצרים לפרויקטים'!$G$8:$G$1007,0))="","",INDEX('תוצרים לפרויקטים'!$Q$8:$Q$1007,MATCH($C309,'תוצרים לפרויקטים'!$G$8:$G$1007,0))))</f>
        <v/>
      </c>
    </row>
    <row r="310" spans="1:12">
      <c r="A310" s="87" t="str">
        <f>IF($A309="#",1,IF(MAX(שיוך_משאב)&lt;ROWS(A$2:$A310),"",ROWS(A$2:$A310)))</f>
        <v/>
      </c>
      <c r="B310" s="88" t="str">
        <f t="array" ref="B310">IF($A310="","",INDEX('תוצרים לפרויקטים'!$AJ$7:$AN$7,,MIN(IF(שיוך_משאב=$A310,COLUMN($A:$E)))))</f>
        <v/>
      </c>
      <c r="C310" s="88" t="str">
        <f t="array" ref="C310">IF($A310="","",INDEX('תוצרים לפרויקטים'!$G$8:$G$1007,MIN(IF(שיוך_משאב=A310,שורות))))</f>
        <v/>
      </c>
      <c r="D310" s="88" t="str">
        <f>IF($A310="","",INDEX('תוצרים לפרויקטים'!$T$8:$AC$1007,MATCH($C310,'תוצרים לפרויקטים'!$G$8:$G$1007,0),MATCH($B310,'תוצרים לפרויקטים'!$T$7:$AC$7,0)))</f>
        <v/>
      </c>
      <c r="E310" s="88" t="str">
        <f>IF($A310="","",INDEX('תוצרים לפרויקטים'!$T$8:$AC$1007,MATCH($C310,'תוצרים לפרויקטים'!$G$8:$G$1007,0),MATCH($B310,'תוצרים לפרויקטים'!$T$7:$AC$7,0)+1))</f>
        <v/>
      </c>
      <c r="F310" s="88" t="str">
        <f>IF($D310="","",IFERROR(IF(INDEX('ניהול משאבים'!$D$8:$D$300,MATCH($D310,'ניהול משאבים'!$C$8:$C$300,0))="","",INDEX('ניהול משאבים'!$D$8:$D$300,MATCH($D310,'ניהול משאבים'!$C$8:$C$300,0))),""))</f>
        <v/>
      </c>
      <c r="G310" s="88" t="str">
        <f>IF($D310="","",IFERROR(IF(INDEX('ניהול משאבים'!$E$8:$E$300,MATCH($D310,'ניהול משאבים'!$C$8:$C$300,0))="","",INDEX('ניהול משאבים'!$E$8:$E$300,MATCH($D310,'ניהול משאבים'!$C$8:$C$300,0))),""))</f>
        <v/>
      </c>
      <c r="H310" s="88" t="str">
        <f>IF($C310="","",INDEX('תוצרים לפרויקטים'!$H:$H,MATCH($C310,'תוצרים לפרויקטים'!$G:$G,0)))</f>
        <v/>
      </c>
      <c r="I310" s="88" t="str">
        <f>IF($C310="","",INDEX('תוצרים לפרויקטים'!$E:$E,MATCH($C310,'תוצרים לפרויקטים'!$G:$G,0)))</f>
        <v/>
      </c>
      <c r="J310" s="88" t="str">
        <f>IF($A310="","",IF(INDEX('תוצרים לפרויקטים'!$R$8:$R$1007,MATCH($C310,'תוצרים לפרויקטים'!$G$8:$G$1007,0))="","ללא סטטוס",INDEX('תוצרים לפרויקטים'!$R$8:$R$1007,MATCH($C310,'תוצרים לפרויקטים'!$G$8:$G$1007,0))))</f>
        <v/>
      </c>
      <c r="K310" s="141" t="str">
        <f>IF($A310="","",IF(INDEX('תוצרים לפרויקטים'!$P$8:$P$1007,MATCH($C310,'תוצרים לפרויקטים'!$G$8:$G$1007,0))="","",INDEX('תוצרים לפרויקטים'!$P$8:$P$1007,MATCH($C310,'תוצרים לפרויקטים'!$G$8:$G$1007,0))))</f>
        <v/>
      </c>
      <c r="L310" s="141" t="str">
        <f>IF($A310="","",IF(INDEX('תוצרים לפרויקטים'!$Q$8:$Q$1007,MATCH($C310,'תוצרים לפרויקטים'!$G$8:$G$1007,0))="","",INDEX('תוצרים לפרויקטים'!$Q$8:$Q$1007,MATCH($C310,'תוצרים לפרויקטים'!$G$8:$G$1007,0))))</f>
        <v/>
      </c>
    </row>
    <row r="311" spans="1:12">
      <c r="A311" s="87" t="str">
        <f>IF($A310="#",1,IF(MAX(שיוך_משאב)&lt;ROWS(A$2:$A311),"",ROWS(A$2:$A311)))</f>
        <v/>
      </c>
      <c r="B311" s="88" t="str">
        <f t="array" ref="B311">IF($A311="","",INDEX('תוצרים לפרויקטים'!$AJ$7:$AN$7,,MIN(IF(שיוך_משאב=$A311,COLUMN($A:$E)))))</f>
        <v/>
      </c>
      <c r="C311" s="88" t="str">
        <f t="array" ref="C311">IF($A311="","",INDEX('תוצרים לפרויקטים'!$G$8:$G$1007,MIN(IF(שיוך_משאב=A311,שורות))))</f>
        <v/>
      </c>
      <c r="D311" s="88" t="str">
        <f>IF($A311="","",INDEX('תוצרים לפרויקטים'!$T$8:$AC$1007,MATCH($C311,'תוצרים לפרויקטים'!$G$8:$G$1007,0),MATCH($B311,'תוצרים לפרויקטים'!$T$7:$AC$7,0)))</f>
        <v/>
      </c>
      <c r="E311" s="88" t="str">
        <f>IF($A311="","",INDEX('תוצרים לפרויקטים'!$T$8:$AC$1007,MATCH($C311,'תוצרים לפרויקטים'!$G$8:$G$1007,0),MATCH($B311,'תוצרים לפרויקטים'!$T$7:$AC$7,0)+1))</f>
        <v/>
      </c>
      <c r="F311" s="88" t="str">
        <f>IF($D311="","",IFERROR(IF(INDEX('ניהול משאבים'!$D$8:$D$300,MATCH($D311,'ניהול משאבים'!$C$8:$C$300,0))="","",INDEX('ניהול משאבים'!$D$8:$D$300,MATCH($D311,'ניהול משאבים'!$C$8:$C$300,0))),""))</f>
        <v/>
      </c>
      <c r="G311" s="88" t="str">
        <f>IF($D311="","",IFERROR(IF(INDEX('ניהול משאבים'!$E$8:$E$300,MATCH($D311,'ניהול משאבים'!$C$8:$C$300,0))="","",INDEX('ניהול משאבים'!$E$8:$E$300,MATCH($D311,'ניהול משאבים'!$C$8:$C$300,0))),""))</f>
        <v/>
      </c>
      <c r="H311" s="88" t="str">
        <f>IF($C311="","",INDEX('תוצרים לפרויקטים'!$H:$H,MATCH($C311,'תוצרים לפרויקטים'!$G:$G,0)))</f>
        <v/>
      </c>
      <c r="I311" s="88" t="str">
        <f>IF($C311="","",INDEX('תוצרים לפרויקטים'!$E:$E,MATCH($C311,'תוצרים לפרויקטים'!$G:$G,0)))</f>
        <v/>
      </c>
      <c r="J311" s="88" t="str">
        <f>IF($A311="","",IF(INDEX('תוצרים לפרויקטים'!$R$8:$R$1007,MATCH($C311,'תוצרים לפרויקטים'!$G$8:$G$1007,0))="","ללא סטטוס",INDEX('תוצרים לפרויקטים'!$R$8:$R$1007,MATCH($C311,'תוצרים לפרויקטים'!$G$8:$G$1007,0))))</f>
        <v/>
      </c>
      <c r="K311" s="141" t="str">
        <f>IF($A311="","",IF(INDEX('תוצרים לפרויקטים'!$P$8:$P$1007,MATCH($C311,'תוצרים לפרויקטים'!$G$8:$G$1007,0))="","",INDEX('תוצרים לפרויקטים'!$P$8:$P$1007,MATCH($C311,'תוצרים לפרויקטים'!$G$8:$G$1007,0))))</f>
        <v/>
      </c>
      <c r="L311" s="141" t="str">
        <f>IF($A311="","",IF(INDEX('תוצרים לפרויקטים'!$Q$8:$Q$1007,MATCH($C311,'תוצרים לפרויקטים'!$G$8:$G$1007,0))="","",INDEX('תוצרים לפרויקטים'!$Q$8:$Q$1007,MATCH($C311,'תוצרים לפרויקטים'!$G$8:$G$1007,0))))</f>
        <v/>
      </c>
    </row>
    <row r="312" spans="1:12">
      <c r="A312" s="87" t="str">
        <f>IF($A311="#",1,IF(MAX(שיוך_משאב)&lt;ROWS(A$2:$A312),"",ROWS(A$2:$A312)))</f>
        <v/>
      </c>
      <c r="B312" s="88" t="str">
        <f t="array" ref="B312">IF($A312="","",INDEX('תוצרים לפרויקטים'!$AJ$7:$AN$7,,MIN(IF(שיוך_משאב=$A312,COLUMN($A:$E)))))</f>
        <v/>
      </c>
      <c r="C312" s="88" t="str">
        <f t="array" ref="C312">IF($A312="","",INDEX('תוצרים לפרויקטים'!$G$8:$G$1007,MIN(IF(שיוך_משאב=A312,שורות))))</f>
        <v/>
      </c>
      <c r="D312" s="88" t="str">
        <f>IF($A312="","",INDEX('תוצרים לפרויקטים'!$T$8:$AC$1007,MATCH($C312,'תוצרים לפרויקטים'!$G$8:$G$1007,0),MATCH($B312,'תוצרים לפרויקטים'!$T$7:$AC$7,0)))</f>
        <v/>
      </c>
      <c r="E312" s="88" t="str">
        <f>IF($A312="","",INDEX('תוצרים לפרויקטים'!$T$8:$AC$1007,MATCH($C312,'תוצרים לפרויקטים'!$G$8:$G$1007,0),MATCH($B312,'תוצרים לפרויקטים'!$T$7:$AC$7,0)+1))</f>
        <v/>
      </c>
      <c r="F312" s="88" t="str">
        <f>IF($D312="","",IFERROR(IF(INDEX('ניהול משאבים'!$D$8:$D$300,MATCH($D312,'ניהול משאבים'!$C$8:$C$300,0))="","",INDEX('ניהול משאבים'!$D$8:$D$300,MATCH($D312,'ניהול משאבים'!$C$8:$C$300,0))),""))</f>
        <v/>
      </c>
      <c r="G312" s="88" t="str">
        <f>IF($D312="","",IFERROR(IF(INDEX('ניהול משאבים'!$E$8:$E$300,MATCH($D312,'ניהול משאבים'!$C$8:$C$300,0))="","",INDEX('ניהול משאבים'!$E$8:$E$300,MATCH($D312,'ניהול משאבים'!$C$8:$C$300,0))),""))</f>
        <v/>
      </c>
      <c r="H312" s="88" t="str">
        <f>IF($C312="","",INDEX('תוצרים לפרויקטים'!$H:$H,MATCH($C312,'תוצרים לפרויקטים'!$G:$G,0)))</f>
        <v/>
      </c>
      <c r="I312" s="88" t="str">
        <f>IF($C312="","",INDEX('תוצרים לפרויקטים'!$E:$E,MATCH($C312,'תוצרים לפרויקטים'!$G:$G,0)))</f>
        <v/>
      </c>
      <c r="J312" s="88" t="str">
        <f>IF($A312="","",IF(INDEX('תוצרים לפרויקטים'!$R$8:$R$1007,MATCH($C312,'תוצרים לפרויקטים'!$G$8:$G$1007,0))="","ללא סטטוס",INDEX('תוצרים לפרויקטים'!$R$8:$R$1007,MATCH($C312,'תוצרים לפרויקטים'!$G$8:$G$1007,0))))</f>
        <v/>
      </c>
      <c r="K312" s="141" t="str">
        <f>IF($A312="","",IF(INDEX('תוצרים לפרויקטים'!$P$8:$P$1007,MATCH($C312,'תוצרים לפרויקטים'!$G$8:$G$1007,0))="","",INDEX('תוצרים לפרויקטים'!$P$8:$P$1007,MATCH($C312,'תוצרים לפרויקטים'!$G$8:$G$1007,0))))</f>
        <v/>
      </c>
      <c r="L312" s="141" t="str">
        <f>IF($A312="","",IF(INDEX('תוצרים לפרויקטים'!$Q$8:$Q$1007,MATCH($C312,'תוצרים לפרויקטים'!$G$8:$G$1007,0))="","",INDEX('תוצרים לפרויקטים'!$Q$8:$Q$1007,MATCH($C312,'תוצרים לפרויקטים'!$G$8:$G$1007,0))))</f>
        <v/>
      </c>
    </row>
    <row r="313" spans="1:12">
      <c r="A313" s="87" t="str">
        <f>IF($A312="#",1,IF(MAX(שיוך_משאב)&lt;ROWS(A$2:$A313),"",ROWS(A$2:$A313)))</f>
        <v/>
      </c>
      <c r="B313" s="88" t="str">
        <f t="array" ref="B313">IF($A313="","",INDEX('תוצרים לפרויקטים'!$AJ$7:$AN$7,,MIN(IF(שיוך_משאב=$A313,COLUMN($A:$E)))))</f>
        <v/>
      </c>
      <c r="C313" s="88" t="str">
        <f t="array" ref="C313">IF($A313="","",INDEX('תוצרים לפרויקטים'!$G$8:$G$1007,MIN(IF(שיוך_משאב=A313,שורות))))</f>
        <v/>
      </c>
      <c r="D313" s="88" t="str">
        <f>IF($A313="","",INDEX('תוצרים לפרויקטים'!$T$8:$AC$1007,MATCH($C313,'תוצרים לפרויקטים'!$G$8:$G$1007,0),MATCH($B313,'תוצרים לפרויקטים'!$T$7:$AC$7,0)))</f>
        <v/>
      </c>
      <c r="E313" s="88" t="str">
        <f>IF($A313="","",INDEX('תוצרים לפרויקטים'!$T$8:$AC$1007,MATCH($C313,'תוצרים לפרויקטים'!$G$8:$G$1007,0),MATCH($B313,'תוצרים לפרויקטים'!$T$7:$AC$7,0)+1))</f>
        <v/>
      </c>
      <c r="F313" s="88" t="str">
        <f>IF($D313="","",IFERROR(IF(INDEX('ניהול משאבים'!$D$8:$D$300,MATCH($D313,'ניהול משאבים'!$C$8:$C$300,0))="","",INDEX('ניהול משאבים'!$D$8:$D$300,MATCH($D313,'ניהול משאבים'!$C$8:$C$300,0))),""))</f>
        <v/>
      </c>
      <c r="G313" s="88" t="str">
        <f>IF($D313="","",IFERROR(IF(INDEX('ניהול משאבים'!$E$8:$E$300,MATCH($D313,'ניהול משאבים'!$C$8:$C$300,0))="","",INDEX('ניהול משאבים'!$E$8:$E$300,MATCH($D313,'ניהול משאבים'!$C$8:$C$300,0))),""))</f>
        <v/>
      </c>
      <c r="H313" s="88" t="str">
        <f>IF($C313="","",INDEX('תוצרים לפרויקטים'!$H:$H,MATCH($C313,'תוצרים לפרויקטים'!$G:$G,0)))</f>
        <v/>
      </c>
      <c r="I313" s="88" t="str">
        <f>IF($C313="","",INDEX('תוצרים לפרויקטים'!$E:$E,MATCH($C313,'תוצרים לפרויקטים'!$G:$G,0)))</f>
        <v/>
      </c>
      <c r="J313" s="88" t="str">
        <f>IF($A313="","",IF(INDEX('תוצרים לפרויקטים'!$R$8:$R$1007,MATCH($C313,'תוצרים לפרויקטים'!$G$8:$G$1007,0))="","ללא סטטוס",INDEX('תוצרים לפרויקטים'!$R$8:$R$1007,MATCH($C313,'תוצרים לפרויקטים'!$G$8:$G$1007,0))))</f>
        <v/>
      </c>
      <c r="K313" s="141" t="str">
        <f>IF($A313="","",IF(INDEX('תוצרים לפרויקטים'!$P$8:$P$1007,MATCH($C313,'תוצרים לפרויקטים'!$G$8:$G$1007,0))="","",INDEX('תוצרים לפרויקטים'!$P$8:$P$1007,MATCH($C313,'תוצרים לפרויקטים'!$G$8:$G$1007,0))))</f>
        <v/>
      </c>
      <c r="L313" s="141" t="str">
        <f>IF($A313="","",IF(INDEX('תוצרים לפרויקטים'!$Q$8:$Q$1007,MATCH($C313,'תוצרים לפרויקטים'!$G$8:$G$1007,0))="","",INDEX('תוצרים לפרויקטים'!$Q$8:$Q$1007,MATCH($C313,'תוצרים לפרויקטים'!$G$8:$G$1007,0))))</f>
        <v/>
      </c>
    </row>
    <row r="314" spans="1:12">
      <c r="A314" s="87" t="str">
        <f>IF($A313="#",1,IF(MAX(שיוך_משאב)&lt;ROWS(A$2:$A314),"",ROWS(A$2:$A314)))</f>
        <v/>
      </c>
      <c r="B314" s="88" t="str">
        <f t="array" ref="B314">IF($A314="","",INDEX('תוצרים לפרויקטים'!$AJ$7:$AN$7,,MIN(IF(שיוך_משאב=$A314,COLUMN($A:$E)))))</f>
        <v/>
      </c>
      <c r="C314" s="88" t="str">
        <f t="array" ref="C314">IF($A314="","",INDEX('תוצרים לפרויקטים'!$G$8:$G$1007,MIN(IF(שיוך_משאב=A314,שורות))))</f>
        <v/>
      </c>
      <c r="D314" s="88" t="str">
        <f>IF($A314="","",INDEX('תוצרים לפרויקטים'!$T$8:$AC$1007,MATCH($C314,'תוצרים לפרויקטים'!$G$8:$G$1007,0),MATCH($B314,'תוצרים לפרויקטים'!$T$7:$AC$7,0)))</f>
        <v/>
      </c>
      <c r="E314" s="88" t="str">
        <f>IF($A314="","",INDEX('תוצרים לפרויקטים'!$T$8:$AC$1007,MATCH($C314,'תוצרים לפרויקטים'!$G$8:$G$1007,0),MATCH($B314,'תוצרים לפרויקטים'!$T$7:$AC$7,0)+1))</f>
        <v/>
      </c>
      <c r="F314" s="88" t="str">
        <f>IF($D314="","",IFERROR(IF(INDEX('ניהול משאבים'!$D$8:$D$300,MATCH($D314,'ניהול משאבים'!$C$8:$C$300,0))="","",INDEX('ניהול משאבים'!$D$8:$D$300,MATCH($D314,'ניהול משאבים'!$C$8:$C$300,0))),""))</f>
        <v/>
      </c>
      <c r="G314" s="88" t="str">
        <f>IF($D314="","",IFERROR(IF(INDEX('ניהול משאבים'!$E$8:$E$300,MATCH($D314,'ניהול משאבים'!$C$8:$C$300,0))="","",INDEX('ניהול משאבים'!$E$8:$E$300,MATCH($D314,'ניהול משאבים'!$C$8:$C$300,0))),""))</f>
        <v/>
      </c>
      <c r="H314" s="88" t="str">
        <f>IF($C314="","",INDEX('תוצרים לפרויקטים'!$H:$H,MATCH($C314,'תוצרים לפרויקטים'!$G:$G,0)))</f>
        <v/>
      </c>
      <c r="I314" s="88" t="str">
        <f>IF($C314="","",INDEX('תוצרים לפרויקטים'!$E:$E,MATCH($C314,'תוצרים לפרויקטים'!$G:$G,0)))</f>
        <v/>
      </c>
      <c r="J314" s="88" t="str">
        <f>IF($A314="","",IF(INDEX('תוצרים לפרויקטים'!$R$8:$R$1007,MATCH($C314,'תוצרים לפרויקטים'!$G$8:$G$1007,0))="","ללא סטטוס",INDEX('תוצרים לפרויקטים'!$R$8:$R$1007,MATCH($C314,'תוצרים לפרויקטים'!$G$8:$G$1007,0))))</f>
        <v/>
      </c>
      <c r="K314" s="141" t="str">
        <f>IF($A314="","",IF(INDEX('תוצרים לפרויקטים'!$P$8:$P$1007,MATCH($C314,'תוצרים לפרויקטים'!$G$8:$G$1007,0))="","",INDEX('תוצרים לפרויקטים'!$P$8:$P$1007,MATCH($C314,'תוצרים לפרויקטים'!$G$8:$G$1007,0))))</f>
        <v/>
      </c>
      <c r="L314" s="141" t="str">
        <f>IF($A314="","",IF(INDEX('תוצרים לפרויקטים'!$Q$8:$Q$1007,MATCH($C314,'תוצרים לפרויקטים'!$G$8:$G$1007,0))="","",INDEX('תוצרים לפרויקטים'!$Q$8:$Q$1007,MATCH($C314,'תוצרים לפרויקטים'!$G$8:$G$1007,0))))</f>
        <v/>
      </c>
    </row>
    <row r="315" spans="1:12">
      <c r="A315" s="87" t="str">
        <f>IF($A314="#",1,IF(MAX(שיוך_משאב)&lt;ROWS(A$2:$A315),"",ROWS(A$2:$A315)))</f>
        <v/>
      </c>
      <c r="B315" s="88" t="str">
        <f t="array" ref="B315">IF($A315="","",INDEX('תוצרים לפרויקטים'!$AJ$7:$AN$7,,MIN(IF(שיוך_משאב=$A315,COLUMN($A:$E)))))</f>
        <v/>
      </c>
      <c r="C315" s="88" t="str">
        <f t="array" ref="C315">IF($A315="","",INDEX('תוצרים לפרויקטים'!$G$8:$G$1007,MIN(IF(שיוך_משאב=A315,שורות))))</f>
        <v/>
      </c>
      <c r="D315" s="88" t="str">
        <f>IF($A315="","",INDEX('תוצרים לפרויקטים'!$T$8:$AC$1007,MATCH($C315,'תוצרים לפרויקטים'!$G$8:$G$1007,0),MATCH($B315,'תוצרים לפרויקטים'!$T$7:$AC$7,0)))</f>
        <v/>
      </c>
      <c r="E315" s="88" t="str">
        <f>IF($A315="","",INDEX('תוצרים לפרויקטים'!$T$8:$AC$1007,MATCH($C315,'תוצרים לפרויקטים'!$G$8:$G$1007,0),MATCH($B315,'תוצרים לפרויקטים'!$T$7:$AC$7,0)+1))</f>
        <v/>
      </c>
      <c r="F315" s="88" t="str">
        <f>IF($D315="","",IFERROR(IF(INDEX('ניהול משאבים'!$D$8:$D$300,MATCH($D315,'ניהול משאבים'!$C$8:$C$300,0))="","",INDEX('ניהול משאבים'!$D$8:$D$300,MATCH($D315,'ניהול משאבים'!$C$8:$C$300,0))),""))</f>
        <v/>
      </c>
      <c r="G315" s="88" t="str">
        <f>IF($D315="","",IFERROR(IF(INDEX('ניהול משאבים'!$E$8:$E$300,MATCH($D315,'ניהול משאבים'!$C$8:$C$300,0))="","",INDEX('ניהול משאבים'!$E$8:$E$300,MATCH($D315,'ניהול משאבים'!$C$8:$C$300,0))),""))</f>
        <v/>
      </c>
      <c r="H315" s="88" t="str">
        <f>IF($C315="","",INDEX('תוצרים לפרויקטים'!$H:$H,MATCH($C315,'תוצרים לפרויקטים'!$G:$G,0)))</f>
        <v/>
      </c>
      <c r="I315" s="88" t="str">
        <f>IF($C315="","",INDEX('תוצרים לפרויקטים'!$E:$E,MATCH($C315,'תוצרים לפרויקטים'!$G:$G,0)))</f>
        <v/>
      </c>
      <c r="J315" s="88" t="str">
        <f>IF($A315="","",IF(INDEX('תוצרים לפרויקטים'!$R$8:$R$1007,MATCH($C315,'תוצרים לפרויקטים'!$G$8:$G$1007,0))="","ללא סטטוס",INDEX('תוצרים לפרויקטים'!$R$8:$R$1007,MATCH($C315,'תוצרים לפרויקטים'!$G$8:$G$1007,0))))</f>
        <v/>
      </c>
      <c r="K315" s="141" t="str">
        <f>IF($A315="","",IF(INDEX('תוצרים לפרויקטים'!$P$8:$P$1007,MATCH($C315,'תוצרים לפרויקטים'!$G$8:$G$1007,0))="","",INDEX('תוצרים לפרויקטים'!$P$8:$P$1007,MATCH($C315,'תוצרים לפרויקטים'!$G$8:$G$1007,0))))</f>
        <v/>
      </c>
      <c r="L315" s="141" t="str">
        <f>IF($A315="","",IF(INDEX('תוצרים לפרויקטים'!$Q$8:$Q$1007,MATCH($C315,'תוצרים לפרויקטים'!$G$8:$G$1007,0))="","",INDEX('תוצרים לפרויקטים'!$Q$8:$Q$1007,MATCH($C315,'תוצרים לפרויקטים'!$G$8:$G$1007,0))))</f>
        <v/>
      </c>
    </row>
    <row r="316" spans="1:12">
      <c r="A316" s="87" t="str">
        <f>IF($A315="#",1,IF(MAX(שיוך_משאב)&lt;ROWS(A$2:$A316),"",ROWS(A$2:$A316)))</f>
        <v/>
      </c>
      <c r="B316" s="88" t="str">
        <f t="array" ref="B316">IF($A316="","",INDEX('תוצרים לפרויקטים'!$AJ$7:$AN$7,,MIN(IF(שיוך_משאב=$A316,COLUMN($A:$E)))))</f>
        <v/>
      </c>
      <c r="C316" s="88" t="str">
        <f t="array" ref="C316">IF($A316="","",INDEX('תוצרים לפרויקטים'!$G$8:$G$1007,MIN(IF(שיוך_משאב=A316,שורות))))</f>
        <v/>
      </c>
      <c r="D316" s="88" t="str">
        <f>IF($A316="","",INDEX('תוצרים לפרויקטים'!$T$8:$AC$1007,MATCH($C316,'תוצרים לפרויקטים'!$G$8:$G$1007,0),MATCH($B316,'תוצרים לפרויקטים'!$T$7:$AC$7,0)))</f>
        <v/>
      </c>
      <c r="E316" s="88" t="str">
        <f>IF($A316="","",INDEX('תוצרים לפרויקטים'!$T$8:$AC$1007,MATCH($C316,'תוצרים לפרויקטים'!$G$8:$G$1007,0),MATCH($B316,'תוצרים לפרויקטים'!$T$7:$AC$7,0)+1))</f>
        <v/>
      </c>
      <c r="F316" s="88" t="str">
        <f>IF($D316="","",IFERROR(IF(INDEX('ניהול משאבים'!$D$8:$D$300,MATCH($D316,'ניהול משאבים'!$C$8:$C$300,0))="","",INDEX('ניהול משאבים'!$D$8:$D$300,MATCH($D316,'ניהול משאבים'!$C$8:$C$300,0))),""))</f>
        <v/>
      </c>
      <c r="G316" s="88" t="str">
        <f>IF($D316="","",IFERROR(IF(INDEX('ניהול משאבים'!$E$8:$E$300,MATCH($D316,'ניהול משאבים'!$C$8:$C$300,0))="","",INDEX('ניהול משאבים'!$E$8:$E$300,MATCH($D316,'ניהול משאבים'!$C$8:$C$300,0))),""))</f>
        <v/>
      </c>
      <c r="H316" s="88" t="str">
        <f>IF($C316="","",INDEX('תוצרים לפרויקטים'!$H:$H,MATCH($C316,'תוצרים לפרויקטים'!$G:$G,0)))</f>
        <v/>
      </c>
      <c r="I316" s="88" t="str">
        <f>IF($C316="","",INDEX('תוצרים לפרויקטים'!$E:$E,MATCH($C316,'תוצרים לפרויקטים'!$G:$G,0)))</f>
        <v/>
      </c>
      <c r="J316" s="88" t="str">
        <f>IF($A316="","",IF(INDEX('תוצרים לפרויקטים'!$R$8:$R$1007,MATCH($C316,'תוצרים לפרויקטים'!$G$8:$G$1007,0))="","ללא סטטוס",INDEX('תוצרים לפרויקטים'!$R$8:$R$1007,MATCH($C316,'תוצרים לפרויקטים'!$G$8:$G$1007,0))))</f>
        <v/>
      </c>
      <c r="K316" s="141" t="str">
        <f>IF($A316="","",IF(INDEX('תוצרים לפרויקטים'!$P$8:$P$1007,MATCH($C316,'תוצרים לפרויקטים'!$G$8:$G$1007,0))="","",INDEX('תוצרים לפרויקטים'!$P$8:$P$1007,MATCH($C316,'תוצרים לפרויקטים'!$G$8:$G$1007,0))))</f>
        <v/>
      </c>
      <c r="L316" s="141" t="str">
        <f>IF($A316="","",IF(INDEX('תוצרים לפרויקטים'!$Q$8:$Q$1007,MATCH($C316,'תוצרים לפרויקטים'!$G$8:$G$1007,0))="","",INDEX('תוצרים לפרויקטים'!$Q$8:$Q$1007,MATCH($C316,'תוצרים לפרויקטים'!$G$8:$G$1007,0))))</f>
        <v/>
      </c>
    </row>
    <row r="317" spans="1:12">
      <c r="A317" s="87" t="str">
        <f>IF($A316="#",1,IF(MAX(שיוך_משאב)&lt;ROWS(A$2:$A317),"",ROWS(A$2:$A317)))</f>
        <v/>
      </c>
      <c r="B317" s="88" t="str">
        <f t="array" ref="B317">IF($A317="","",INDEX('תוצרים לפרויקטים'!$AJ$7:$AN$7,,MIN(IF(שיוך_משאב=$A317,COLUMN($A:$E)))))</f>
        <v/>
      </c>
      <c r="C317" s="88" t="str">
        <f t="array" ref="C317">IF($A317="","",INDEX('תוצרים לפרויקטים'!$G$8:$G$1007,MIN(IF(שיוך_משאב=A317,שורות))))</f>
        <v/>
      </c>
      <c r="D317" s="88" t="str">
        <f>IF($A317="","",INDEX('תוצרים לפרויקטים'!$T$8:$AC$1007,MATCH($C317,'תוצרים לפרויקטים'!$G$8:$G$1007,0),MATCH($B317,'תוצרים לפרויקטים'!$T$7:$AC$7,0)))</f>
        <v/>
      </c>
      <c r="E317" s="88" t="str">
        <f>IF($A317="","",INDEX('תוצרים לפרויקטים'!$T$8:$AC$1007,MATCH($C317,'תוצרים לפרויקטים'!$G$8:$G$1007,0),MATCH($B317,'תוצרים לפרויקטים'!$T$7:$AC$7,0)+1))</f>
        <v/>
      </c>
      <c r="F317" s="88" t="str">
        <f>IF($D317="","",IFERROR(IF(INDEX('ניהול משאבים'!$D$8:$D$300,MATCH($D317,'ניהול משאבים'!$C$8:$C$300,0))="","",INDEX('ניהול משאבים'!$D$8:$D$300,MATCH($D317,'ניהול משאבים'!$C$8:$C$300,0))),""))</f>
        <v/>
      </c>
      <c r="G317" s="88" t="str">
        <f>IF($D317="","",IFERROR(IF(INDEX('ניהול משאבים'!$E$8:$E$300,MATCH($D317,'ניהול משאבים'!$C$8:$C$300,0))="","",INDEX('ניהול משאבים'!$E$8:$E$300,MATCH($D317,'ניהול משאבים'!$C$8:$C$300,0))),""))</f>
        <v/>
      </c>
      <c r="H317" s="88" t="str">
        <f>IF($C317="","",INDEX('תוצרים לפרויקטים'!$H:$H,MATCH($C317,'תוצרים לפרויקטים'!$G:$G,0)))</f>
        <v/>
      </c>
      <c r="I317" s="88" t="str">
        <f>IF($C317="","",INDEX('תוצרים לפרויקטים'!$E:$E,MATCH($C317,'תוצרים לפרויקטים'!$G:$G,0)))</f>
        <v/>
      </c>
      <c r="J317" s="88" t="str">
        <f>IF($A317="","",IF(INDEX('תוצרים לפרויקטים'!$R$8:$R$1007,MATCH($C317,'תוצרים לפרויקטים'!$G$8:$G$1007,0))="","ללא סטטוס",INDEX('תוצרים לפרויקטים'!$R$8:$R$1007,MATCH($C317,'תוצרים לפרויקטים'!$G$8:$G$1007,0))))</f>
        <v/>
      </c>
      <c r="K317" s="141" t="str">
        <f>IF($A317="","",IF(INDEX('תוצרים לפרויקטים'!$P$8:$P$1007,MATCH($C317,'תוצרים לפרויקטים'!$G$8:$G$1007,0))="","",INDEX('תוצרים לפרויקטים'!$P$8:$P$1007,MATCH($C317,'תוצרים לפרויקטים'!$G$8:$G$1007,0))))</f>
        <v/>
      </c>
      <c r="L317" s="141" t="str">
        <f>IF($A317="","",IF(INDEX('תוצרים לפרויקטים'!$Q$8:$Q$1007,MATCH($C317,'תוצרים לפרויקטים'!$G$8:$G$1007,0))="","",INDEX('תוצרים לפרויקטים'!$Q$8:$Q$1007,MATCH($C317,'תוצרים לפרויקטים'!$G$8:$G$1007,0))))</f>
        <v/>
      </c>
    </row>
    <row r="318" spans="1:12">
      <c r="A318" s="87" t="str">
        <f>IF($A317="#",1,IF(MAX(שיוך_משאב)&lt;ROWS(A$2:$A318),"",ROWS(A$2:$A318)))</f>
        <v/>
      </c>
      <c r="B318" s="88" t="str">
        <f t="array" ref="B318">IF($A318="","",INDEX('תוצרים לפרויקטים'!$AJ$7:$AN$7,,MIN(IF(שיוך_משאב=$A318,COLUMN($A:$E)))))</f>
        <v/>
      </c>
      <c r="C318" s="88" t="str">
        <f t="array" ref="C318">IF($A318="","",INDEX('תוצרים לפרויקטים'!$G$8:$G$1007,MIN(IF(שיוך_משאב=A318,שורות))))</f>
        <v/>
      </c>
      <c r="D318" s="88" t="str">
        <f>IF($A318="","",INDEX('תוצרים לפרויקטים'!$T$8:$AC$1007,MATCH($C318,'תוצרים לפרויקטים'!$G$8:$G$1007,0),MATCH($B318,'תוצרים לפרויקטים'!$T$7:$AC$7,0)))</f>
        <v/>
      </c>
      <c r="E318" s="88" t="str">
        <f>IF($A318="","",INDEX('תוצרים לפרויקטים'!$T$8:$AC$1007,MATCH($C318,'תוצרים לפרויקטים'!$G$8:$G$1007,0),MATCH($B318,'תוצרים לפרויקטים'!$T$7:$AC$7,0)+1))</f>
        <v/>
      </c>
      <c r="F318" s="88" t="str">
        <f>IF($D318="","",IFERROR(IF(INDEX('ניהול משאבים'!$D$8:$D$300,MATCH($D318,'ניהול משאבים'!$C$8:$C$300,0))="","",INDEX('ניהול משאבים'!$D$8:$D$300,MATCH($D318,'ניהול משאבים'!$C$8:$C$300,0))),""))</f>
        <v/>
      </c>
      <c r="G318" s="88" t="str">
        <f>IF($D318="","",IFERROR(IF(INDEX('ניהול משאבים'!$E$8:$E$300,MATCH($D318,'ניהול משאבים'!$C$8:$C$300,0))="","",INDEX('ניהול משאבים'!$E$8:$E$300,MATCH($D318,'ניהול משאבים'!$C$8:$C$300,0))),""))</f>
        <v/>
      </c>
      <c r="H318" s="88" t="str">
        <f>IF($C318="","",INDEX('תוצרים לפרויקטים'!$H:$H,MATCH($C318,'תוצרים לפרויקטים'!$G:$G,0)))</f>
        <v/>
      </c>
      <c r="I318" s="88" t="str">
        <f>IF($C318="","",INDEX('תוצרים לפרויקטים'!$E:$E,MATCH($C318,'תוצרים לפרויקטים'!$G:$G,0)))</f>
        <v/>
      </c>
      <c r="J318" s="88" t="str">
        <f>IF($A318="","",IF(INDEX('תוצרים לפרויקטים'!$R$8:$R$1007,MATCH($C318,'תוצרים לפרויקטים'!$G$8:$G$1007,0))="","ללא סטטוס",INDEX('תוצרים לפרויקטים'!$R$8:$R$1007,MATCH($C318,'תוצרים לפרויקטים'!$G$8:$G$1007,0))))</f>
        <v/>
      </c>
      <c r="K318" s="141" t="str">
        <f>IF($A318="","",IF(INDEX('תוצרים לפרויקטים'!$P$8:$P$1007,MATCH($C318,'תוצרים לפרויקטים'!$G$8:$G$1007,0))="","",INDEX('תוצרים לפרויקטים'!$P$8:$P$1007,MATCH($C318,'תוצרים לפרויקטים'!$G$8:$G$1007,0))))</f>
        <v/>
      </c>
      <c r="L318" s="141" t="str">
        <f>IF($A318="","",IF(INDEX('תוצרים לפרויקטים'!$Q$8:$Q$1007,MATCH($C318,'תוצרים לפרויקטים'!$G$8:$G$1007,0))="","",INDEX('תוצרים לפרויקטים'!$Q$8:$Q$1007,MATCH($C318,'תוצרים לפרויקטים'!$G$8:$G$1007,0))))</f>
        <v/>
      </c>
    </row>
    <row r="319" spans="1:12">
      <c r="A319" s="87" t="str">
        <f>IF($A318="#",1,IF(MAX(שיוך_משאב)&lt;ROWS(A$2:$A319),"",ROWS(A$2:$A319)))</f>
        <v/>
      </c>
      <c r="B319" s="88" t="str">
        <f t="array" ref="B319">IF($A319="","",INDEX('תוצרים לפרויקטים'!$AJ$7:$AN$7,,MIN(IF(שיוך_משאב=$A319,COLUMN($A:$E)))))</f>
        <v/>
      </c>
      <c r="C319" s="88" t="str">
        <f t="array" ref="C319">IF($A319="","",INDEX('תוצרים לפרויקטים'!$G$8:$G$1007,MIN(IF(שיוך_משאב=A319,שורות))))</f>
        <v/>
      </c>
      <c r="D319" s="88" t="str">
        <f>IF($A319="","",INDEX('תוצרים לפרויקטים'!$T$8:$AC$1007,MATCH($C319,'תוצרים לפרויקטים'!$G$8:$G$1007,0),MATCH($B319,'תוצרים לפרויקטים'!$T$7:$AC$7,0)))</f>
        <v/>
      </c>
      <c r="E319" s="88" t="str">
        <f>IF($A319="","",INDEX('תוצרים לפרויקטים'!$T$8:$AC$1007,MATCH($C319,'תוצרים לפרויקטים'!$G$8:$G$1007,0),MATCH($B319,'תוצרים לפרויקטים'!$T$7:$AC$7,0)+1))</f>
        <v/>
      </c>
      <c r="F319" s="88" t="str">
        <f>IF($D319="","",IFERROR(IF(INDEX('ניהול משאבים'!$D$8:$D$300,MATCH($D319,'ניהול משאבים'!$C$8:$C$300,0))="","",INDEX('ניהול משאבים'!$D$8:$D$300,MATCH($D319,'ניהול משאבים'!$C$8:$C$300,0))),""))</f>
        <v/>
      </c>
      <c r="G319" s="88" t="str">
        <f>IF($D319="","",IFERROR(IF(INDEX('ניהול משאבים'!$E$8:$E$300,MATCH($D319,'ניהול משאבים'!$C$8:$C$300,0))="","",INDEX('ניהול משאבים'!$E$8:$E$300,MATCH($D319,'ניהול משאבים'!$C$8:$C$300,0))),""))</f>
        <v/>
      </c>
      <c r="H319" s="88" t="str">
        <f>IF($C319="","",INDEX('תוצרים לפרויקטים'!$H:$H,MATCH($C319,'תוצרים לפרויקטים'!$G:$G,0)))</f>
        <v/>
      </c>
      <c r="I319" s="88" t="str">
        <f>IF($C319="","",INDEX('תוצרים לפרויקטים'!$E:$E,MATCH($C319,'תוצרים לפרויקטים'!$G:$G,0)))</f>
        <v/>
      </c>
      <c r="J319" s="88" t="str">
        <f>IF($A319="","",IF(INDEX('תוצרים לפרויקטים'!$R$8:$R$1007,MATCH($C319,'תוצרים לפרויקטים'!$G$8:$G$1007,0))="","ללא סטטוס",INDEX('תוצרים לפרויקטים'!$R$8:$R$1007,MATCH($C319,'תוצרים לפרויקטים'!$G$8:$G$1007,0))))</f>
        <v/>
      </c>
      <c r="K319" s="141" t="str">
        <f>IF($A319="","",IF(INDEX('תוצרים לפרויקטים'!$P$8:$P$1007,MATCH($C319,'תוצרים לפרויקטים'!$G$8:$G$1007,0))="","",INDEX('תוצרים לפרויקטים'!$P$8:$P$1007,MATCH($C319,'תוצרים לפרויקטים'!$G$8:$G$1007,0))))</f>
        <v/>
      </c>
      <c r="L319" s="141" t="str">
        <f>IF($A319="","",IF(INDEX('תוצרים לפרויקטים'!$Q$8:$Q$1007,MATCH($C319,'תוצרים לפרויקטים'!$G$8:$G$1007,0))="","",INDEX('תוצרים לפרויקטים'!$Q$8:$Q$1007,MATCH($C319,'תוצרים לפרויקטים'!$G$8:$G$1007,0))))</f>
        <v/>
      </c>
    </row>
    <row r="320" spans="1:12">
      <c r="A320" s="87" t="str">
        <f>IF($A319="#",1,IF(MAX(שיוך_משאב)&lt;ROWS(A$2:$A320),"",ROWS(A$2:$A320)))</f>
        <v/>
      </c>
      <c r="B320" s="88" t="str">
        <f t="array" ref="B320">IF($A320="","",INDEX('תוצרים לפרויקטים'!$AJ$7:$AN$7,,MIN(IF(שיוך_משאב=$A320,COLUMN($A:$E)))))</f>
        <v/>
      </c>
      <c r="C320" s="88" t="str">
        <f t="array" ref="C320">IF($A320="","",INDEX('תוצרים לפרויקטים'!$G$8:$G$1007,MIN(IF(שיוך_משאב=A320,שורות))))</f>
        <v/>
      </c>
      <c r="D320" s="88" t="str">
        <f>IF($A320="","",INDEX('תוצרים לפרויקטים'!$T$8:$AC$1007,MATCH($C320,'תוצרים לפרויקטים'!$G$8:$G$1007,0),MATCH($B320,'תוצרים לפרויקטים'!$T$7:$AC$7,0)))</f>
        <v/>
      </c>
      <c r="E320" s="88" t="str">
        <f>IF($A320="","",INDEX('תוצרים לפרויקטים'!$T$8:$AC$1007,MATCH($C320,'תוצרים לפרויקטים'!$G$8:$G$1007,0),MATCH($B320,'תוצרים לפרויקטים'!$T$7:$AC$7,0)+1))</f>
        <v/>
      </c>
      <c r="F320" s="88" t="str">
        <f>IF($D320="","",IFERROR(IF(INDEX('ניהול משאבים'!$D$8:$D$300,MATCH($D320,'ניהול משאבים'!$C$8:$C$300,0))="","",INDEX('ניהול משאבים'!$D$8:$D$300,MATCH($D320,'ניהול משאבים'!$C$8:$C$300,0))),""))</f>
        <v/>
      </c>
      <c r="G320" s="88" t="str">
        <f>IF($D320="","",IFERROR(IF(INDEX('ניהול משאבים'!$E$8:$E$300,MATCH($D320,'ניהול משאבים'!$C$8:$C$300,0))="","",INDEX('ניהול משאבים'!$E$8:$E$300,MATCH($D320,'ניהול משאבים'!$C$8:$C$300,0))),""))</f>
        <v/>
      </c>
      <c r="H320" s="88" t="str">
        <f>IF($C320="","",INDEX('תוצרים לפרויקטים'!$H:$H,MATCH($C320,'תוצרים לפרויקטים'!$G:$G,0)))</f>
        <v/>
      </c>
      <c r="I320" s="88" t="str">
        <f>IF($C320="","",INDEX('תוצרים לפרויקטים'!$E:$E,MATCH($C320,'תוצרים לפרויקטים'!$G:$G,0)))</f>
        <v/>
      </c>
      <c r="J320" s="88" t="str">
        <f>IF($A320="","",IF(INDEX('תוצרים לפרויקטים'!$R$8:$R$1007,MATCH($C320,'תוצרים לפרויקטים'!$G$8:$G$1007,0))="","ללא סטטוס",INDEX('תוצרים לפרויקטים'!$R$8:$R$1007,MATCH($C320,'תוצרים לפרויקטים'!$G$8:$G$1007,0))))</f>
        <v/>
      </c>
      <c r="K320" s="141" t="str">
        <f>IF($A320="","",IF(INDEX('תוצרים לפרויקטים'!$P$8:$P$1007,MATCH($C320,'תוצרים לפרויקטים'!$G$8:$G$1007,0))="","",INDEX('תוצרים לפרויקטים'!$P$8:$P$1007,MATCH($C320,'תוצרים לפרויקטים'!$G$8:$G$1007,0))))</f>
        <v/>
      </c>
      <c r="L320" s="141" t="str">
        <f>IF($A320="","",IF(INDEX('תוצרים לפרויקטים'!$Q$8:$Q$1007,MATCH($C320,'תוצרים לפרויקטים'!$G$8:$G$1007,0))="","",INDEX('תוצרים לפרויקטים'!$Q$8:$Q$1007,MATCH($C320,'תוצרים לפרויקטים'!$G$8:$G$1007,0))))</f>
        <v/>
      </c>
    </row>
    <row r="321" spans="1:12">
      <c r="A321" s="87" t="str">
        <f>IF($A320="#",1,IF(MAX(שיוך_משאב)&lt;ROWS(A$2:$A321),"",ROWS(A$2:$A321)))</f>
        <v/>
      </c>
      <c r="B321" s="88" t="str">
        <f t="array" ref="B321">IF($A321="","",INDEX('תוצרים לפרויקטים'!$AJ$7:$AN$7,,MIN(IF(שיוך_משאב=$A321,COLUMN($A:$E)))))</f>
        <v/>
      </c>
      <c r="C321" s="88" t="str">
        <f t="array" ref="C321">IF($A321="","",INDEX('תוצרים לפרויקטים'!$G$8:$G$1007,MIN(IF(שיוך_משאב=A321,שורות))))</f>
        <v/>
      </c>
      <c r="D321" s="88" t="str">
        <f>IF($A321="","",INDEX('תוצרים לפרויקטים'!$T$8:$AC$1007,MATCH($C321,'תוצרים לפרויקטים'!$G$8:$G$1007,0),MATCH($B321,'תוצרים לפרויקטים'!$T$7:$AC$7,0)))</f>
        <v/>
      </c>
      <c r="E321" s="88" t="str">
        <f>IF($A321="","",INDEX('תוצרים לפרויקטים'!$T$8:$AC$1007,MATCH($C321,'תוצרים לפרויקטים'!$G$8:$G$1007,0),MATCH($B321,'תוצרים לפרויקטים'!$T$7:$AC$7,0)+1))</f>
        <v/>
      </c>
      <c r="F321" s="88" t="str">
        <f>IF($D321="","",IFERROR(IF(INDEX('ניהול משאבים'!$D$8:$D$300,MATCH($D321,'ניהול משאבים'!$C$8:$C$300,0))="","",INDEX('ניהול משאבים'!$D$8:$D$300,MATCH($D321,'ניהול משאבים'!$C$8:$C$300,0))),""))</f>
        <v/>
      </c>
      <c r="G321" s="88" t="str">
        <f>IF($D321="","",IFERROR(IF(INDEX('ניהול משאבים'!$E$8:$E$300,MATCH($D321,'ניהול משאבים'!$C$8:$C$300,0))="","",INDEX('ניהול משאבים'!$E$8:$E$300,MATCH($D321,'ניהול משאבים'!$C$8:$C$300,0))),""))</f>
        <v/>
      </c>
      <c r="H321" s="88" t="str">
        <f>IF($C321="","",INDEX('תוצרים לפרויקטים'!$H:$H,MATCH($C321,'תוצרים לפרויקטים'!$G:$G,0)))</f>
        <v/>
      </c>
      <c r="I321" s="88" t="str">
        <f>IF($C321="","",INDEX('תוצרים לפרויקטים'!$E:$E,MATCH($C321,'תוצרים לפרויקטים'!$G:$G,0)))</f>
        <v/>
      </c>
      <c r="J321" s="88" t="str">
        <f>IF($A321="","",IF(INDEX('תוצרים לפרויקטים'!$R$8:$R$1007,MATCH($C321,'תוצרים לפרויקטים'!$G$8:$G$1007,0))="","ללא סטטוס",INDEX('תוצרים לפרויקטים'!$R$8:$R$1007,MATCH($C321,'תוצרים לפרויקטים'!$G$8:$G$1007,0))))</f>
        <v/>
      </c>
      <c r="K321" s="141" t="str">
        <f>IF($A321="","",IF(INDEX('תוצרים לפרויקטים'!$P$8:$P$1007,MATCH($C321,'תוצרים לפרויקטים'!$G$8:$G$1007,0))="","",INDEX('תוצרים לפרויקטים'!$P$8:$P$1007,MATCH($C321,'תוצרים לפרויקטים'!$G$8:$G$1007,0))))</f>
        <v/>
      </c>
      <c r="L321" s="141" t="str">
        <f>IF($A321="","",IF(INDEX('תוצרים לפרויקטים'!$Q$8:$Q$1007,MATCH($C321,'תוצרים לפרויקטים'!$G$8:$G$1007,0))="","",INDEX('תוצרים לפרויקטים'!$Q$8:$Q$1007,MATCH($C321,'תוצרים לפרויקטים'!$G$8:$G$1007,0))))</f>
        <v/>
      </c>
    </row>
    <row r="322" spans="1:12">
      <c r="A322" s="87" t="str">
        <f>IF($A321="#",1,IF(MAX(שיוך_משאב)&lt;ROWS(A$2:$A322),"",ROWS(A$2:$A322)))</f>
        <v/>
      </c>
      <c r="B322" s="88" t="str">
        <f t="array" ref="B322">IF($A322="","",INDEX('תוצרים לפרויקטים'!$AJ$7:$AN$7,,MIN(IF(שיוך_משאב=$A322,COLUMN($A:$E)))))</f>
        <v/>
      </c>
      <c r="C322" s="88" t="str">
        <f t="array" ref="C322">IF($A322="","",INDEX('תוצרים לפרויקטים'!$G$8:$G$1007,MIN(IF(שיוך_משאב=A322,שורות))))</f>
        <v/>
      </c>
      <c r="D322" s="88" t="str">
        <f>IF($A322="","",INDEX('תוצרים לפרויקטים'!$T$8:$AC$1007,MATCH($C322,'תוצרים לפרויקטים'!$G$8:$G$1007,0),MATCH($B322,'תוצרים לפרויקטים'!$T$7:$AC$7,0)))</f>
        <v/>
      </c>
      <c r="E322" s="88" t="str">
        <f>IF($A322="","",INDEX('תוצרים לפרויקטים'!$T$8:$AC$1007,MATCH($C322,'תוצרים לפרויקטים'!$G$8:$G$1007,0),MATCH($B322,'תוצרים לפרויקטים'!$T$7:$AC$7,0)+1))</f>
        <v/>
      </c>
      <c r="F322" s="88" t="str">
        <f>IF($D322="","",IFERROR(IF(INDEX('ניהול משאבים'!$D$8:$D$300,MATCH($D322,'ניהול משאבים'!$C$8:$C$300,0))="","",INDEX('ניהול משאבים'!$D$8:$D$300,MATCH($D322,'ניהול משאבים'!$C$8:$C$300,0))),""))</f>
        <v/>
      </c>
      <c r="G322" s="88" t="str">
        <f>IF($D322="","",IFERROR(IF(INDEX('ניהול משאבים'!$E$8:$E$300,MATCH($D322,'ניהול משאבים'!$C$8:$C$300,0))="","",INDEX('ניהול משאבים'!$E$8:$E$300,MATCH($D322,'ניהול משאבים'!$C$8:$C$300,0))),""))</f>
        <v/>
      </c>
      <c r="H322" s="88" t="str">
        <f>IF($C322="","",INDEX('תוצרים לפרויקטים'!$H:$H,MATCH($C322,'תוצרים לפרויקטים'!$G:$G,0)))</f>
        <v/>
      </c>
      <c r="I322" s="88" t="str">
        <f>IF($C322="","",INDEX('תוצרים לפרויקטים'!$E:$E,MATCH($C322,'תוצרים לפרויקטים'!$G:$G,0)))</f>
        <v/>
      </c>
      <c r="J322" s="88" t="str">
        <f>IF($A322="","",IF(INDEX('תוצרים לפרויקטים'!$R$8:$R$1007,MATCH($C322,'תוצרים לפרויקטים'!$G$8:$G$1007,0))="","ללא סטטוס",INDEX('תוצרים לפרויקטים'!$R$8:$R$1007,MATCH($C322,'תוצרים לפרויקטים'!$G$8:$G$1007,0))))</f>
        <v/>
      </c>
      <c r="K322" s="141" t="str">
        <f>IF($A322="","",IF(INDEX('תוצרים לפרויקטים'!$P$8:$P$1007,MATCH($C322,'תוצרים לפרויקטים'!$G$8:$G$1007,0))="","",INDEX('תוצרים לפרויקטים'!$P$8:$P$1007,MATCH($C322,'תוצרים לפרויקטים'!$G$8:$G$1007,0))))</f>
        <v/>
      </c>
      <c r="L322" s="141" t="str">
        <f>IF($A322="","",IF(INDEX('תוצרים לפרויקטים'!$Q$8:$Q$1007,MATCH($C322,'תוצרים לפרויקטים'!$G$8:$G$1007,0))="","",INDEX('תוצרים לפרויקטים'!$Q$8:$Q$1007,MATCH($C322,'תוצרים לפרויקטים'!$G$8:$G$1007,0))))</f>
        <v/>
      </c>
    </row>
    <row r="323" spans="1:12">
      <c r="A323" s="87" t="str">
        <f>IF($A322="#",1,IF(MAX(שיוך_משאב)&lt;ROWS(A$2:$A323),"",ROWS(A$2:$A323)))</f>
        <v/>
      </c>
      <c r="B323" s="88" t="str">
        <f t="array" ref="B323">IF($A323="","",INDEX('תוצרים לפרויקטים'!$AJ$7:$AN$7,,MIN(IF(שיוך_משאב=$A323,COLUMN($A:$E)))))</f>
        <v/>
      </c>
      <c r="C323" s="88" t="str">
        <f t="array" ref="C323">IF($A323="","",INDEX('תוצרים לפרויקטים'!$G$8:$G$1007,MIN(IF(שיוך_משאב=A323,שורות))))</f>
        <v/>
      </c>
      <c r="D323" s="88" t="str">
        <f>IF($A323="","",INDEX('תוצרים לפרויקטים'!$T$8:$AC$1007,MATCH($C323,'תוצרים לפרויקטים'!$G$8:$G$1007,0),MATCH($B323,'תוצרים לפרויקטים'!$T$7:$AC$7,0)))</f>
        <v/>
      </c>
      <c r="E323" s="88" t="str">
        <f>IF($A323="","",INDEX('תוצרים לפרויקטים'!$T$8:$AC$1007,MATCH($C323,'תוצרים לפרויקטים'!$G$8:$G$1007,0),MATCH($B323,'תוצרים לפרויקטים'!$T$7:$AC$7,0)+1))</f>
        <v/>
      </c>
      <c r="F323" s="88" t="str">
        <f>IF($D323="","",IFERROR(IF(INDEX('ניהול משאבים'!$D$8:$D$300,MATCH($D323,'ניהול משאבים'!$C$8:$C$300,0))="","",INDEX('ניהול משאבים'!$D$8:$D$300,MATCH($D323,'ניהול משאבים'!$C$8:$C$300,0))),""))</f>
        <v/>
      </c>
      <c r="G323" s="88" t="str">
        <f>IF($D323="","",IFERROR(IF(INDEX('ניהול משאבים'!$E$8:$E$300,MATCH($D323,'ניהול משאבים'!$C$8:$C$300,0))="","",INDEX('ניהול משאבים'!$E$8:$E$300,MATCH($D323,'ניהול משאבים'!$C$8:$C$300,0))),""))</f>
        <v/>
      </c>
      <c r="H323" s="88" t="str">
        <f>IF($C323="","",INDEX('תוצרים לפרויקטים'!$H:$H,MATCH($C323,'תוצרים לפרויקטים'!$G:$G,0)))</f>
        <v/>
      </c>
      <c r="I323" s="88" t="str">
        <f>IF($C323="","",INDEX('תוצרים לפרויקטים'!$E:$E,MATCH($C323,'תוצרים לפרויקטים'!$G:$G,0)))</f>
        <v/>
      </c>
      <c r="J323" s="88" t="str">
        <f>IF($A323="","",IF(INDEX('תוצרים לפרויקטים'!$R$8:$R$1007,MATCH($C323,'תוצרים לפרויקטים'!$G$8:$G$1007,0))="","ללא סטטוס",INDEX('תוצרים לפרויקטים'!$R$8:$R$1007,MATCH($C323,'תוצרים לפרויקטים'!$G$8:$G$1007,0))))</f>
        <v/>
      </c>
      <c r="K323" s="141" t="str">
        <f>IF($A323="","",IF(INDEX('תוצרים לפרויקטים'!$P$8:$P$1007,MATCH($C323,'תוצרים לפרויקטים'!$G$8:$G$1007,0))="","",INDEX('תוצרים לפרויקטים'!$P$8:$P$1007,MATCH($C323,'תוצרים לפרויקטים'!$G$8:$G$1007,0))))</f>
        <v/>
      </c>
      <c r="L323" s="141" t="str">
        <f>IF($A323="","",IF(INDEX('תוצרים לפרויקטים'!$Q$8:$Q$1007,MATCH($C323,'תוצרים לפרויקטים'!$G$8:$G$1007,0))="","",INDEX('תוצרים לפרויקטים'!$Q$8:$Q$1007,MATCH($C323,'תוצרים לפרויקטים'!$G$8:$G$1007,0))))</f>
        <v/>
      </c>
    </row>
    <row r="324" spans="1:12">
      <c r="A324" s="87" t="str">
        <f>IF($A323="#",1,IF(MAX(שיוך_משאב)&lt;ROWS(A$2:$A324),"",ROWS(A$2:$A324)))</f>
        <v/>
      </c>
      <c r="B324" s="88" t="str">
        <f t="array" ref="B324">IF($A324="","",INDEX('תוצרים לפרויקטים'!$AJ$7:$AN$7,,MIN(IF(שיוך_משאב=$A324,COLUMN($A:$E)))))</f>
        <v/>
      </c>
      <c r="C324" s="88" t="str">
        <f t="array" ref="C324">IF($A324="","",INDEX('תוצרים לפרויקטים'!$G$8:$G$1007,MIN(IF(שיוך_משאב=A324,שורות))))</f>
        <v/>
      </c>
      <c r="D324" s="88" t="str">
        <f>IF($A324="","",INDEX('תוצרים לפרויקטים'!$T$8:$AC$1007,MATCH($C324,'תוצרים לפרויקטים'!$G$8:$G$1007,0),MATCH($B324,'תוצרים לפרויקטים'!$T$7:$AC$7,0)))</f>
        <v/>
      </c>
      <c r="E324" s="88" t="str">
        <f>IF($A324="","",INDEX('תוצרים לפרויקטים'!$T$8:$AC$1007,MATCH($C324,'תוצרים לפרויקטים'!$G$8:$G$1007,0),MATCH($B324,'תוצרים לפרויקטים'!$T$7:$AC$7,0)+1))</f>
        <v/>
      </c>
      <c r="F324" s="88" t="str">
        <f>IF($D324="","",IFERROR(IF(INDEX('ניהול משאבים'!$D$8:$D$300,MATCH($D324,'ניהול משאבים'!$C$8:$C$300,0))="","",INDEX('ניהול משאבים'!$D$8:$D$300,MATCH($D324,'ניהול משאבים'!$C$8:$C$300,0))),""))</f>
        <v/>
      </c>
      <c r="G324" s="88" t="str">
        <f>IF($D324="","",IFERROR(IF(INDEX('ניהול משאבים'!$E$8:$E$300,MATCH($D324,'ניהול משאבים'!$C$8:$C$300,0))="","",INDEX('ניהול משאבים'!$E$8:$E$300,MATCH($D324,'ניהול משאבים'!$C$8:$C$300,0))),""))</f>
        <v/>
      </c>
      <c r="H324" s="88" t="str">
        <f>IF($C324="","",INDEX('תוצרים לפרויקטים'!$H:$H,MATCH($C324,'תוצרים לפרויקטים'!$G:$G,0)))</f>
        <v/>
      </c>
      <c r="I324" s="88" t="str">
        <f>IF($C324="","",INDEX('תוצרים לפרויקטים'!$E:$E,MATCH($C324,'תוצרים לפרויקטים'!$G:$G,0)))</f>
        <v/>
      </c>
      <c r="J324" s="88" t="str">
        <f>IF($A324="","",IF(INDEX('תוצרים לפרויקטים'!$R$8:$R$1007,MATCH($C324,'תוצרים לפרויקטים'!$G$8:$G$1007,0))="","ללא סטטוס",INDEX('תוצרים לפרויקטים'!$R$8:$R$1007,MATCH($C324,'תוצרים לפרויקטים'!$G$8:$G$1007,0))))</f>
        <v/>
      </c>
      <c r="K324" s="141" t="str">
        <f>IF($A324="","",IF(INDEX('תוצרים לפרויקטים'!$P$8:$P$1007,MATCH($C324,'תוצרים לפרויקטים'!$G$8:$G$1007,0))="","",INDEX('תוצרים לפרויקטים'!$P$8:$P$1007,MATCH($C324,'תוצרים לפרויקטים'!$G$8:$G$1007,0))))</f>
        <v/>
      </c>
      <c r="L324" s="141" t="str">
        <f>IF($A324="","",IF(INDEX('תוצרים לפרויקטים'!$Q$8:$Q$1007,MATCH($C324,'תוצרים לפרויקטים'!$G$8:$G$1007,0))="","",INDEX('תוצרים לפרויקטים'!$Q$8:$Q$1007,MATCH($C324,'תוצרים לפרויקטים'!$G$8:$G$1007,0))))</f>
        <v/>
      </c>
    </row>
    <row r="325" spans="1:12">
      <c r="A325" s="87" t="str">
        <f>IF($A324="#",1,IF(MAX(שיוך_משאב)&lt;ROWS(A$2:$A325),"",ROWS(A$2:$A325)))</f>
        <v/>
      </c>
      <c r="B325" s="88" t="str">
        <f t="array" ref="B325">IF($A325="","",INDEX('תוצרים לפרויקטים'!$AJ$7:$AN$7,,MIN(IF(שיוך_משאב=$A325,COLUMN($A:$E)))))</f>
        <v/>
      </c>
      <c r="C325" s="88" t="str">
        <f t="array" ref="C325">IF($A325="","",INDEX('תוצרים לפרויקטים'!$G$8:$G$1007,MIN(IF(שיוך_משאב=A325,שורות))))</f>
        <v/>
      </c>
      <c r="D325" s="88" t="str">
        <f>IF($A325="","",INDEX('תוצרים לפרויקטים'!$T$8:$AC$1007,MATCH($C325,'תוצרים לפרויקטים'!$G$8:$G$1007,0),MATCH($B325,'תוצרים לפרויקטים'!$T$7:$AC$7,0)))</f>
        <v/>
      </c>
      <c r="E325" s="88" t="str">
        <f>IF($A325="","",INDEX('תוצרים לפרויקטים'!$T$8:$AC$1007,MATCH($C325,'תוצרים לפרויקטים'!$G$8:$G$1007,0),MATCH($B325,'תוצרים לפרויקטים'!$T$7:$AC$7,0)+1))</f>
        <v/>
      </c>
      <c r="F325" s="88" t="str">
        <f>IF($D325="","",IFERROR(IF(INDEX('ניהול משאבים'!$D$8:$D$300,MATCH($D325,'ניהול משאבים'!$C$8:$C$300,0))="","",INDEX('ניהול משאבים'!$D$8:$D$300,MATCH($D325,'ניהול משאבים'!$C$8:$C$300,0))),""))</f>
        <v/>
      </c>
      <c r="G325" s="88" t="str">
        <f>IF($D325="","",IFERROR(IF(INDEX('ניהול משאבים'!$E$8:$E$300,MATCH($D325,'ניהול משאבים'!$C$8:$C$300,0))="","",INDEX('ניהול משאבים'!$E$8:$E$300,MATCH($D325,'ניהול משאבים'!$C$8:$C$300,0))),""))</f>
        <v/>
      </c>
      <c r="H325" s="88" t="str">
        <f>IF($C325="","",INDEX('תוצרים לפרויקטים'!$H:$H,MATCH($C325,'תוצרים לפרויקטים'!$G:$G,0)))</f>
        <v/>
      </c>
      <c r="I325" s="88" t="str">
        <f>IF($C325="","",INDEX('תוצרים לפרויקטים'!$E:$E,MATCH($C325,'תוצרים לפרויקטים'!$G:$G,0)))</f>
        <v/>
      </c>
      <c r="J325" s="88" t="str">
        <f>IF($A325="","",IF(INDEX('תוצרים לפרויקטים'!$R$8:$R$1007,MATCH($C325,'תוצרים לפרויקטים'!$G$8:$G$1007,0))="","ללא סטטוס",INDEX('תוצרים לפרויקטים'!$R$8:$R$1007,MATCH($C325,'תוצרים לפרויקטים'!$G$8:$G$1007,0))))</f>
        <v/>
      </c>
      <c r="K325" s="141" t="str">
        <f>IF($A325="","",IF(INDEX('תוצרים לפרויקטים'!$P$8:$P$1007,MATCH($C325,'תוצרים לפרויקטים'!$G$8:$G$1007,0))="","",INDEX('תוצרים לפרויקטים'!$P$8:$P$1007,MATCH($C325,'תוצרים לפרויקטים'!$G$8:$G$1007,0))))</f>
        <v/>
      </c>
      <c r="L325" s="141" t="str">
        <f>IF($A325="","",IF(INDEX('תוצרים לפרויקטים'!$Q$8:$Q$1007,MATCH($C325,'תוצרים לפרויקטים'!$G$8:$G$1007,0))="","",INDEX('תוצרים לפרויקטים'!$Q$8:$Q$1007,MATCH($C325,'תוצרים לפרויקטים'!$G$8:$G$1007,0))))</f>
        <v/>
      </c>
    </row>
    <row r="326" spans="1:12">
      <c r="A326" s="87" t="str">
        <f>IF($A325="#",1,IF(MAX(שיוך_משאב)&lt;ROWS(A$2:$A326),"",ROWS(A$2:$A326)))</f>
        <v/>
      </c>
      <c r="B326" s="88" t="str">
        <f t="array" ref="B326">IF($A326="","",INDEX('תוצרים לפרויקטים'!$AJ$7:$AN$7,,MIN(IF(שיוך_משאב=$A326,COLUMN($A:$E)))))</f>
        <v/>
      </c>
      <c r="C326" s="88" t="str">
        <f t="array" ref="C326">IF($A326="","",INDEX('תוצרים לפרויקטים'!$G$8:$G$1007,MIN(IF(שיוך_משאב=A326,שורות))))</f>
        <v/>
      </c>
      <c r="D326" s="88" t="str">
        <f>IF($A326="","",INDEX('תוצרים לפרויקטים'!$T$8:$AC$1007,MATCH($C326,'תוצרים לפרויקטים'!$G$8:$G$1007,0),MATCH($B326,'תוצרים לפרויקטים'!$T$7:$AC$7,0)))</f>
        <v/>
      </c>
      <c r="E326" s="88" t="str">
        <f>IF($A326="","",INDEX('תוצרים לפרויקטים'!$T$8:$AC$1007,MATCH($C326,'תוצרים לפרויקטים'!$G$8:$G$1007,0),MATCH($B326,'תוצרים לפרויקטים'!$T$7:$AC$7,0)+1))</f>
        <v/>
      </c>
      <c r="F326" s="88" t="str">
        <f>IF($D326="","",IFERROR(IF(INDEX('ניהול משאבים'!$D$8:$D$300,MATCH($D326,'ניהול משאבים'!$C$8:$C$300,0))="","",INDEX('ניהול משאבים'!$D$8:$D$300,MATCH($D326,'ניהול משאבים'!$C$8:$C$300,0))),""))</f>
        <v/>
      </c>
      <c r="G326" s="88" t="str">
        <f>IF($D326="","",IFERROR(IF(INDEX('ניהול משאבים'!$E$8:$E$300,MATCH($D326,'ניהול משאבים'!$C$8:$C$300,0))="","",INDEX('ניהול משאבים'!$E$8:$E$300,MATCH($D326,'ניהול משאבים'!$C$8:$C$300,0))),""))</f>
        <v/>
      </c>
      <c r="H326" s="88" t="str">
        <f>IF($C326="","",INDEX('תוצרים לפרויקטים'!$H:$H,MATCH($C326,'תוצרים לפרויקטים'!$G:$G,0)))</f>
        <v/>
      </c>
      <c r="I326" s="88" t="str">
        <f>IF($C326="","",INDEX('תוצרים לפרויקטים'!$E:$E,MATCH($C326,'תוצרים לפרויקטים'!$G:$G,0)))</f>
        <v/>
      </c>
      <c r="J326" s="88" t="str">
        <f>IF($A326="","",IF(INDEX('תוצרים לפרויקטים'!$R$8:$R$1007,MATCH($C326,'תוצרים לפרויקטים'!$G$8:$G$1007,0))="","ללא סטטוס",INDEX('תוצרים לפרויקטים'!$R$8:$R$1007,MATCH($C326,'תוצרים לפרויקטים'!$G$8:$G$1007,0))))</f>
        <v/>
      </c>
      <c r="K326" s="141" t="str">
        <f>IF($A326="","",IF(INDEX('תוצרים לפרויקטים'!$P$8:$P$1007,MATCH($C326,'תוצרים לפרויקטים'!$G$8:$G$1007,0))="","",INDEX('תוצרים לפרויקטים'!$P$8:$P$1007,MATCH($C326,'תוצרים לפרויקטים'!$G$8:$G$1007,0))))</f>
        <v/>
      </c>
      <c r="L326" s="141" t="str">
        <f>IF($A326="","",IF(INDEX('תוצרים לפרויקטים'!$Q$8:$Q$1007,MATCH($C326,'תוצרים לפרויקטים'!$G$8:$G$1007,0))="","",INDEX('תוצרים לפרויקטים'!$Q$8:$Q$1007,MATCH($C326,'תוצרים לפרויקטים'!$G$8:$G$1007,0))))</f>
        <v/>
      </c>
    </row>
    <row r="327" spans="1:12">
      <c r="A327" s="87" t="str">
        <f>IF($A326="#",1,IF(MAX(שיוך_משאב)&lt;ROWS(A$2:$A327),"",ROWS(A$2:$A327)))</f>
        <v/>
      </c>
      <c r="B327" s="88" t="str">
        <f t="array" ref="B327">IF($A327="","",INDEX('תוצרים לפרויקטים'!$AJ$7:$AN$7,,MIN(IF(שיוך_משאב=$A327,COLUMN($A:$E)))))</f>
        <v/>
      </c>
      <c r="C327" s="88" t="str">
        <f t="array" ref="C327">IF($A327="","",INDEX('תוצרים לפרויקטים'!$G$8:$G$1007,MIN(IF(שיוך_משאב=A327,שורות))))</f>
        <v/>
      </c>
      <c r="D327" s="88" t="str">
        <f>IF($A327="","",INDEX('תוצרים לפרויקטים'!$T$8:$AC$1007,MATCH($C327,'תוצרים לפרויקטים'!$G$8:$G$1007,0),MATCH($B327,'תוצרים לפרויקטים'!$T$7:$AC$7,0)))</f>
        <v/>
      </c>
      <c r="E327" s="88" t="str">
        <f>IF($A327="","",INDEX('תוצרים לפרויקטים'!$T$8:$AC$1007,MATCH($C327,'תוצרים לפרויקטים'!$G$8:$G$1007,0),MATCH($B327,'תוצרים לפרויקטים'!$T$7:$AC$7,0)+1))</f>
        <v/>
      </c>
      <c r="F327" s="88" t="str">
        <f>IF($D327="","",IFERROR(IF(INDEX('ניהול משאבים'!$D$8:$D$300,MATCH($D327,'ניהול משאבים'!$C$8:$C$300,0))="","",INDEX('ניהול משאבים'!$D$8:$D$300,MATCH($D327,'ניהול משאבים'!$C$8:$C$300,0))),""))</f>
        <v/>
      </c>
      <c r="G327" s="88" t="str">
        <f>IF($D327="","",IFERROR(IF(INDEX('ניהול משאבים'!$E$8:$E$300,MATCH($D327,'ניהול משאבים'!$C$8:$C$300,0))="","",INDEX('ניהול משאבים'!$E$8:$E$300,MATCH($D327,'ניהול משאבים'!$C$8:$C$300,0))),""))</f>
        <v/>
      </c>
      <c r="H327" s="88" t="str">
        <f>IF($C327="","",INDEX('תוצרים לפרויקטים'!$H:$H,MATCH($C327,'תוצרים לפרויקטים'!$G:$G,0)))</f>
        <v/>
      </c>
      <c r="I327" s="88" t="str">
        <f>IF($C327="","",INDEX('תוצרים לפרויקטים'!$E:$E,MATCH($C327,'תוצרים לפרויקטים'!$G:$G,0)))</f>
        <v/>
      </c>
      <c r="J327" s="88" t="str">
        <f>IF($A327="","",IF(INDEX('תוצרים לפרויקטים'!$R$8:$R$1007,MATCH($C327,'תוצרים לפרויקטים'!$G$8:$G$1007,0))="","ללא סטטוס",INDEX('תוצרים לפרויקטים'!$R$8:$R$1007,MATCH($C327,'תוצרים לפרויקטים'!$G$8:$G$1007,0))))</f>
        <v/>
      </c>
      <c r="K327" s="141" t="str">
        <f>IF($A327="","",IF(INDEX('תוצרים לפרויקטים'!$P$8:$P$1007,MATCH($C327,'תוצרים לפרויקטים'!$G$8:$G$1007,0))="","",INDEX('תוצרים לפרויקטים'!$P$8:$P$1007,MATCH($C327,'תוצרים לפרויקטים'!$G$8:$G$1007,0))))</f>
        <v/>
      </c>
      <c r="L327" s="141" t="str">
        <f>IF($A327="","",IF(INDEX('תוצרים לפרויקטים'!$Q$8:$Q$1007,MATCH($C327,'תוצרים לפרויקטים'!$G$8:$G$1007,0))="","",INDEX('תוצרים לפרויקטים'!$Q$8:$Q$1007,MATCH($C327,'תוצרים לפרויקטים'!$G$8:$G$1007,0))))</f>
        <v/>
      </c>
    </row>
    <row r="328" spans="1:12">
      <c r="A328" s="87" t="str">
        <f>IF($A327="#",1,IF(MAX(שיוך_משאב)&lt;ROWS(A$2:$A328),"",ROWS(A$2:$A328)))</f>
        <v/>
      </c>
      <c r="B328" s="88" t="str">
        <f t="array" ref="B328">IF($A328="","",INDEX('תוצרים לפרויקטים'!$AJ$7:$AN$7,,MIN(IF(שיוך_משאב=$A328,COLUMN($A:$E)))))</f>
        <v/>
      </c>
      <c r="C328" s="88" t="str">
        <f t="array" ref="C328">IF($A328="","",INDEX('תוצרים לפרויקטים'!$G$8:$G$1007,MIN(IF(שיוך_משאב=A328,שורות))))</f>
        <v/>
      </c>
      <c r="D328" s="88" t="str">
        <f>IF($A328="","",INDEX('תוצרים לפרויקטים'!$T$8:$AC$1007,MATCH($C328,'תוצרים לפרויקטים'!$G$8:$G$1007,0),MATCH($B328,'תוצרים לפרויקטים'!$T$7:$AC$7,0)))</f>
        <v/>
      </c>
      <c r="E328" s="88" t="str">
        <f>IF($A328="","",INDEX('תוצרים לפרויקטים'!$T$8:$AC$1007,MATCH($C328,'תוצרים לפרויקטים'!$G$8:$G$1007,0),MATCH($B328,'תוצרים לפרויקטים'!$T$7:$AC$7,0)+1))</f>
        <v/>
      </c>
      <c r="F328" s="88" t="str">
        <f>IF($D328="","",IFERROR(IF(INDEX('ניהול משאבים'!$D$8:$D$300,MATCH($D328,'ניהול משאבים'!$C$8:$C$300,0))="","",INDEX('ניהול משאבים'!$D$8:$D$300,MATCH($D328,'ניהול משאבים'!$C$8:$C$300,0))),""))</f>
        <v/>
      </c>
      <c r="G328" s="88" t="str">
        <f>IF($D328="","",IFERROR(IF(INDEX('ניהול משאבים'!$E$8:$E$300,MATCH($D328,'ניהול משאבים'!$C$8:$C$300,0))="","",INDEX('ניהול משאבים'!$E$8:$E$300,MATCH($D328,'ניהול משאבים'!$C$8:$C$300,0))),""))</f>
        <v/>
      </c>
      <c r="H328" s="88" t="str">
        <f>IF($C328="","",INDEX('תוצרים לפרויקטים'!$H:$H,MATCH($C328,'תוצרים לפרויקטים'!$G:$G,0)))</f>
        <v/>
      </c>
      <c r="I328" s="88" t="str">
        <f>IF($C328="","",INDEX('תוצרים לפרויקטים'!$E:$E,MATCH($C328,'תוצרים לפרויקטים'!$G:$G,0)))</f>
        <v/>
      </c>
      <c r="J328" s="88" t="str">
        <f>IF($A328="","",IF(INDEX('תוצרים לפרויקטים'!$R$8:$R$1007,MATCH($C328,'תוצרים לפרויקטים'!$G$8:$G$1007,0))="","ללא סטטוס",INDEX('תוצרים לפרויקטים'!$R$8:$R$1007,MATCH($C328,'תוצרים לפרויקטים'!$G$8:$G$1007,0))))</f>
        <v/>
      </c>
      <c r="K328" s="141" t="str">
        <f>IF($A328="","",IF(INDEX('תוצרים לפרויקטים'!$P$8:$P$1007,MATCH($C328,'תוצרים לפרויקטים'!$G$8:$G$1007,0))="","",INDEX('תוצרים לפרויקטים'!$P$8:$P$1007,MATCH($C328,'תוצרים לפרויקטים'!$G$8:$G$1007,0))))</f>
        <v/>
      </c>
      <c r="L328" s="141" t="str">
        <f>IF($A328="","",IF(INDEX('תוצרים לפרויקטים'!$Q$8:$Q$1007,MATCH($C328,'תוצרים לפרויקטים'!$G$8:$G$1007,0))="","",INDEX('תוצרים לפרויקטים'!$Q$8:$Q$1007,MATCH($C328,'תוצרים לפרויקטים'!$G$8:$G$1007,0))))</f>
        <v/>
      </c>
    </row>
    <row r="329" spans="1:12">
      <c r="A329" s="87" t="str">
        <f>IF($A328="#",1,IF(MAX(שיוך_משאב)&lt;ROWS(A$2:$A329),"",ROWS(A$2:$A329)))</f>
        <v/>
      </c>
      <c r="B329" s="88" t="str">
        <f t="array" ref="B329">IF($A329="","",INDEX('תוצרים לפרויקטים'!$AJ$7:$AN$7,,MIN(IF(שיוך_משאב=$A329,COLUMN($A:$E)))))</f>
        <v/>
      </c>
      <c r="C329" s="88" t="str">
        <f t="array" ref="C329">IF($A329="","",INDEX('תוצרים לפרויקטים'!$G$8:$G$1007,MIN(IF(שיוך_משאב=A329,שורות))))</f>
        <v/>
      </c>
      <c r="D329" s="88" t="str">
        <f>IF($A329="","",INDEX('תוצרים לפרויקטים'!$T$8:$AC$1007,MATCH($C329,'תוצרים לפרויקטים'!$G$8:$G$1007,0),MATCH($B329,'תוצרים לפרויקטים'!$T$7:$AC$7,0)))</f>
        <v/>
      </c>
      <c r="E329" s="88" t="str">
        <f>IF($A329="","",INDEX('תוצרים לפרויקטים'!$T$8:$AC$1007,MATCH($C329,'תוצרים לפרויקטים'!$G$8:$G$1007,0),MATCH($B329,'תוצרים לפרויקטים'!$T$7:$AC$7,0)+1))</f>
        <v/>
      </c>
      <c r="F329" s="88" t="str">
        <f>IF($D329="","",IFERROR(IF(INDEX('ניהול משאבים'!$D$8:$D$300,MATCH($D329,'ניהול משאבים'!$C$8:$C$300,0))="","",INDEX('ניהול משאבים'!$D$8:$D$300,MATCH($D329,'ניהול משאבים'!$C$8:$C$300,0))),""))</f>
        <v/>
      </c>
      <c r="G329" s="88" t="str">
        <f>IF($D329="","",IFERROR(IF(INDEX('ניהול משאבים'!$E$8:$E$300,MATCH($D329,'ניהול משאבים'!$C$8:$C$300,0))="","",INDEX('ניהול משאבים'!$E$8:$E$300,MATCH($D329,'ניהול משאבים'!$C$8:$C$300,0))),""))</f>
        <v/>
      </c>
      <c r="H329" s="88" t="str">
        <f>IF($C329="","",INDEX('תוצרים לפרויקטים'!$H:$H,MATCH($C329,'תוצרים לפרויקטים'!$G:$G,0)))</f>
        <v/>
      </c>
      <c r="I329" s="88" t="str">
        <f>IF($C329="","",INDEX('תוצרים לפרויקטים'!$E:$E,MATCH($C329,'תוצרים לפרויקטים'!$G:$G,0)))</f>
        <v/>
      </c>
      <c r="J329" s="88" t="str">
        <f>IF($A329="","",IF(INDEX('תוצרים לפרויקטים'!$R$8:$R$1007,MATCH($C329,'תוצרים לפרויקטים'!$G$8:$G$1007,0))="","ללא סטטוס",INDEX('תוצרים לפרויקטים'!$R$8:$R$1007,MATCH($C329,'תוצרים לפרויקטים'!$G$8:$G$1007,0))))</f>
        <v/>
      </c>
      <c r="K329" s="141" t="str">
        <f>IF($A329="","",IF(INDEX('תוצרים לפרויקטים'!$P$8:$P$1007,MATCH($C329,'תוצרים לפרויקטים'!$G$8:$G$1007,0))="","",INDEX('תוצרים לפרויקטים'!$P$8:$P$1007,MATCH($C329,'תוצרים לפרויקטים'!$G$8:$G$1007,0))))</f>
        <v/>
      </c>
      <c r="L329" s="141" t="str">
        <f>IF($A329="","",IF(INDEX('תוצרים לפרויקטים'!$Q$8:$Q$1007,MATCH($C329,'תוצרים לפרויקטים'!$G$8:$G$1007,0))="","",INDEX('תוצרים לפרויקטים'!$Q$8:$Q$1007,MATCH($C329,'תוצרים לפרויקטים'!$G$8:$G$1007,0))))</f>
        <v/>
      </c>
    </row>
    <row r="330" spans="1:12">
      <c r="A330" s="87" t="str">
        <f>IF($A329="#",1,IF(MAX(שיוך_משאב)&lt;ROWS(A$2:$A330),"",ROWS(A$2:$A330)))</f>
        <v/>
      </c>
      <c r="B330" s="88" t="str">
        <f t="array" ref="B330">IF($A330="","",INDEX('תוצרים לפרויקטים'!$AJ$7:$AN$7,,MIN(IF(שיוך_משאב=$A330,COLUMN($A:$E)))))</f>
        <v/>
      </c>
      <c r="C330" s="88" t="str">
        <f t="array" ref="C330">IF($A330="","",INDEX('תוצרים לפרויקטים'!$G$8:$G$1007,MIN(IF(שיוך_משאב=A330,שורות))))</f>
        <v/>
      </c>
      <c r="D330" s="88" t="str">
        <f>IF($A330="","",INDEX('תוצרים לפרויקטים'!$T$8:$AC$1007,MATCH($C330,'תוצרים לפרויקטים'!$G$8:$G$1007,0),MATCH($B330,'תוצרים לפרויקטים'!$T$7:$AC$7,0)))</f>
        <v/>
      </c>
      <c r="E330" s="88" t="str">
        <f>IF($A330="","",INDEX('תוצרים לפרויקטים'!$T$8:$AC$1007,MATCH($C330,'תוצרים לפרויקטים'!$G$8:$G$1007,0),MATCH($B330,'תוצרים לפרויקטים'!$T$7:$AC$7,0)+1))</f>
        <v/>
      </c>
      <c r="F330" s="88" t="str">
        <f>IF($D330="","",IFERROR(IF(INDEX('ניהול משאבים'!$D$8:$D$300,MATCH($D330,'ניהול משאבים'!$C$8:$C$300,0))="","",INDEX('ניהול משאבים'!$D$8:$D$300,MATCH($D330,'ניהול משאבים'!$C$8:$C$300,0))),""))</f>
        <v/>
      </c>
      <c r="G330" s="88" t="str">
        <f>IF($D330="","",IFERROR(IF(INDEX('ניהול משאבים'!$E$8:$E$300,MATCH($D330,'ניהול משאבים'!$C$8:$C$300,0))="","",INDEX('ניהול משאבים'!$E$8:$E$300,MATCH($D330,'ניהול משאבים'!$C$8:$C$300,0))),""))</f>
        <v/>
      </c>
      <c r="H330" s="88" t="str">
        <f>IF($C330="","",INDEX('תוצרים לפרויקטים'!$H:$H,MATCH($C330,'תוצרים לפרויקטים'!$G:$G,0)))</f>
        <v/>
      </c>
      <c r="I330" s="88" t="str">
        <f>IF($C330="","",INDEX('תוצרים לפרויקטים'!$E:$E,MATCH($C330,'תוצרים לפרויקטים'!$G:$G,0)))</f>
        <v/>
      </c>
      <c r="J330" s="88" t="str">
        <f>IF($A330="","",IF(INDEX('תוצרים לפרויקטים'!$R$8:$R$1007,MATCH($C330,'תוצרים לפרויקטים'!$G$8:$G$1007,0))="","ללא סטטוס",INDEX('תוצרים לפרויקטים'!$R$8:$R$1007,MATCH($C330,'תוצרים לפרויקטים'!$G$8:$G$1007,0))))</f>
        <v/>
      </c>
      <c r="K330" s="141" t="str">
        <f>IF($A330="","",IF(INDEX('תוצרים לפרויקטים'!$P$8:$P$1007,MATCH($C330,'תוצרים לפרויקטים'!$G$8:$G$1007,0))="","",INDEX('תוצרים לפרויקטים'!$P$8:$P$1007,MATCH($C330,'תוצרים לפרויקטים'!$G$8:$G$1007,0))))</f>
        <v/>
      </c>
      <c r="L330" s="141" t="str">
        <f>IF($A330="","",IF(INDEX('תוצרים לפרויקטים'!$Q$8:$Q$1007,MATCH($C330,'תוצרים לפרויקטים'!$G$8:$G$1007,0))="","",INDEX('תוצרים לפרויקטים'!$Q$8:$Q$1007,MATCH($C330,'תוצרים לפרויקטים'!$G$8:$G$1007,0))))</f>
        <v/>
      </c>
    </row>
    <row r="331" spans="1:12">
      <c r="A331" s="87" t="str">
        <f>IF($A330="#",1,IF(MAX(שיוך_משאב)&lt;ROWS(A$2:$A331),"",ROWS(A$2:$A331)))</f>
        <v/>
      </c>
      <c r="B331" s="88" t="str">
        <f t="array" ref="B331">IF($A331="","",INDEX('תוצרים לפרויקטים'!$AJ$7:$AN$7,,MIN(IF(שיוך_משאב=$A331,COLUMN($A:$E)))))</f>
        <v/>
      </c>
      <c r="C331" s="88" t="str">
        <f t="array" ref="C331">IF($A331="","",INDEX('תוצרים לפרויקטים'!$G$8:$G$1007,MIN(IF(שיוך_משאב=A331,שורות))))</f>
        <v/>
      </c>
      <c r="D331" s="88" t="str">
        <f>IF($A331="","",INDEX('תוצרים לפרויקטים'!$T$8:$AC$1007,MATCH($C331,'תוצרים לפרויקטים'!$G$8:$G$1007,0),MATCH($B331,'תוצרים לפרויקטים'!$T$7:$AC$7,0)))</f>
        <v/>
      </c>
      <c r="E331" s="88" t="str">
        <f>IF($A331="","",INDEX('תוצרים לפרויקטים'!$T$8:$AC$1007,MATCH($C331,'תוצרים לפרויקטים'!$G$8:$G$1007,0),MATCH($B331,'תוצרים לפרויקטים'!$T$7:$AC$7,0)+1))</f>
        <v/>
      </c>
      <c r="F331" s="88" t="str">
        <f>IF($D331="","",IFERROR(IF(INDEX('ניהול משאבים'!$D$8:$D$300,MATCH($D331,'ניהול משאבים'!$C$8:$C$300,0))="","",INDEX('ניהול משאבים'!$D$8:$D$300,MATCH($D331,'ניהול משאבים'!$C$8:$C$300,0))),""))</f>
        <v/>
      </c>
      <c r="G331" s="88" t="str">
        <f>IF($D331="","",IFERROR(IF(INDEX('ניהול משאבים'!$E$8:$E$300,MATCH($D331,'ניהול משאבים'!$C$8:$C$300,0))="","",INDEX('ניהול משאבים'!$E$8:$E$300,MATCH($D331,'ניהול משאבים'!$C$8:$C$300,0))),""))</f>
        <v/>
      </c>
      <c r="H331" s="88" t="str">
        <f>IF($C331="","",INDEX('תוצרים לפרויקטים'!$H:$H,MATCH($C331,'תוצרים לפרויקטים'!$G:$G,0)))</f>
        <v/>
      </c>
      <c r="I331" s="88" t="str">
        <f>IF($C331="","",INDEX('תוצרים לפרויקטים'!$E:$E,MATCH($C331,'תוצרים לפרויקטים'!$G:$G,0)))</f>
        <v/>
      </c>
      <c r="J331" s="88" t="str">
        <f>IF($A331="","",IF(INDEX('תוצרים לפרויקטים'!$R$8:$R$1007,MATCH($C331,'תוצרים לפרויקטים'!$G$8:$G$1007,0))="","ללא סטטוס",INDEX('תוצרים לפרויקטים'!$R$8:$R$1007,MATCH($C331,'תוצרים לפרויקטים'!$G$8:$G$1007,0))))</f>
        <v/>
      </c>
      <c r="K331" s="141" t="str">
        <f>IF($A331="","",IF(INDEX('תוצרים לפרויקטים'!$P$8:$P$1007,MATCH($C331,'תוצרים לפרויקטים'!$G$8:$G$1007,0))="","",INDEX('תוצרים לפרויקטים'!$P$8:$P$1007,MATCH($C331,'תוצרים לפרויקטים'!$G$8:$G$1007,0))))</f>
        <v/>
      </c>
      <c r="L331" s="141" t="str">
        <f>IF($A331="","",IF(INDEX('תוצרים לפרויקטים'!$Q$8:$Q$1007,MATCH($C331,'תוצרים לפרויקטים'!$G$8:$G$1007,0))="","",INDEX('תוצרים לפרויקטים'!$Q$8:$Q$1007,MATCH($C331,'תוצרים לפרויקטים'!$G$8:$G$1007,0))))</f>
        <v/>
      </c>
    </row>
    <row r="332" spans="1:12">
      <c r="A332" s="87" t="str">
        <f>IF($A331="#",1,IF(MAX(שיוך_משאב)&lt;ROWS(A$2:$A332),"",ROWS(A$2:$A332)))</f>
        <v/>
      </c>
      <c r="B332" s="88" t="str">
        <f t="array" ref="B332">IF($A332="","",INDEX('תוצרים לפרויקטים'!$AJ$7:$AN$7,,MIN(IF(שיוך_משאב=$A332,COLUMN($A:$E)))))</f>
        <v/>
      </c>
      <c r="C332" s="88" t="str">
        <f t="array" ref="C332">IF($A332="","",INDEX('תוצרים לפרויקטים'!$G$8:$G$1007,MIN(IF(שיוך_משאב=A332,שורות))))</f>
        <v/>
      </c>
      <c r="D332" s="88" t="str">
        <f>IF($A332="","",INDEX('תוצרים לפרויקטים'!$T$8:$AC$1007,MATCH($C332,'תוצרים לפרויקטים'!$G$8:$G$1007,0),MATCH($B332,'תוצרים לפרויקטים'!$T$7:$AC$7,0)))</f>
        <v/>
      </c>
      <c r="E332" s="88" t="str">
        <f>IF($A332="","",INDEX('תוצרים לפרויקטים'!$T$8:$AC$1007,MATCH($C332,'תוצרים לפרויקטים'!$G$8:$G$1007,0),MATCH($B332,'תוצרים לפרויקטים'!$T$7:$AC$7,0)+1))</f>
        <v/>
      </c>
      <c r="F332" s="88" t="str">
        <f>IF($D332="","",IFERROR(IF(INDEX('ניהול משאבים'!$D$8:$D$300,MATCH($D332,'ניהול משאבים'!$C$8:$C$300,0))="","",INDEX('ניהול משאבים'!$D$8:$D$300,MATCH($D332,'ניהול משאבים'!$C$8:$C$300,0))),""))</f>
        <v/>
      </c>
      <c r="G332" s="88" t="str">
        <f>IF($D332="","",IFERROR(IF(INDEX('ניהול משאבים'!$E$8:$E$300,MATCH($D332,'ניהול משאבים'!$C$8:$C$300,0))="","",INDEX('ניהול משאבים'!$E$8:$E$300,MATCH($D332,'ניהול משאבים'!$C$8:$C$300,0))),""))</f>
        <v/>
      </c>
      <c r="H332" s="88" t="str">
        <f>IF($C332="","",INDEX('תוצרים לפרויקטים'!$H:$H,MATCH($C332,'תוצרים לפרויקטים'!$G:$G,0)))</f>
        <v/>
      </c>
      <c r="I332" s="88" t="str">
        <f>IF($C332="","",INDEX('תוצרים לפרויקטים'!$E:$E,MATCH($C332,'תוצרים לפרויקטים'!$G:$G,0)))</f>
        <v/>
      </c>
      <c r="J332" s="88" t="str">
        <f>IF($A332="","",IF(INDEX('תוצרים לפרויקטים'!$R$8:$R$1007,MATCH($C332,'תוצרים לפרויקטים'!$G$8:$G$1007,0))="","ללא סטטוס",INDEX('תוצרים לפרויקטים'!$R$8:$R$1007,MATCH($C332,'תוצרים לפרויקטים'!$G$8:$G$1007,0))))</f>
        <v/>
      </c>
      <c r="K332" s="141" t="str">
        <f>IF($A332="","",IF(INDEX('תוצרים לפרויקטים'!$P$8:$P$1007,MATCH($C332,'תוצרים לפרויקטים'!$G$8:$G$1007,0))="","",INDEX('תוצרים לפרויקטים'!$P$8:$P$1007,MATCH($C332,'תוצרים לפרויקטים'!$G$8:$G$1007,0))))</f>
        <v/>
      </c>
      <c r="L332" s="141" t="str">
        <f>IF($A332="","",IF(INDEX('תוצרים לפרויקטים'!$Q$8:$Q$1007,MATCH($C332,'תוצרים לפרויקטים'!$G$8:$G$1007,0))="","",INDEX('תוצרים לפרויקטים'!$Q$8:$Q$1007,MATCH($C332,'תוצרים לפרויקטים'!$G$8:$G$1007,0))))</f>
        <v/>
      </c>
    </row>
    <row r="333" spans="1:12">
      <c r="A333" s="87" t="str">
        <f>IF($A332="#",1,IF(MAX(שיוך_משאב)&lt;ROWS(A$2:$A333),"",ROWS(A$2:$A333)))</f>
        <v/>
      </c>
      <c r="B333" s="88" t="str">
        <f t="array" ref="B333">IF($A333="","",INDEX('תוצרים לפרויקטים'!$AJ$7:$AN$7,,MIN(IF(שיוך_משאב=$A333,COLUMN($A:$E)))))</f>
        <v/>
      </c>
      <c r="C333" s="88" t="str">
        <f t="array" ref="C333">IF($A333="","",INDEX('תוצרים לפרויקטים'!$G$8:$G$1007,MIN(IF(שיוך_משאב=A333,שורות))))</f>
        <v/>
      </c>
      <c r="D333" s="88" t="str">
        <f>IF($A333="","",INDEX('תוצרים לפרויקטים'!$T$8:$AC$1007,MATCH($C333,'תוצרים לפרויקטים'!$G$8:$G$1007,0),MATCH($B333,'תוצרים לפרויקטים'!$T$7:$AC$7,0)))</f>
        <v/>
      </c>
      <c r="E333" s="88" t="str">
        <f>IF($A333="","",INDEX('תוצרים לפרויקטים'!$T$8:$AC$1007,MATCH($C333,'תוצרים לפרויקטים'!$G$8:$G$1007,0),MATCH($B333,'תוצרים לפרויקטים'!$T$7:$AC$7,0)+1))</f>
        <v/>
      </c>
      <c r="F333" s="88" t="str">
        <f>IF($D333="","",IFERROR(IF(INDEX('ניהול משאבים'!$D$8:$D$300,MATCH($D333,'ניהול משאבים'!$C$8:$C$300,0))="","",INDEX('ניהול משאבים'!$D$8:$D$300,MATCH($D333,'ניהול משאבים'!$C$8:$C$300,0))),""))</f>
        <v/>
      </c>
      <c r="G333" s="88" t="str">
        <f>IF($D333="","",IFERROR(IF(INDEX('ניהול משאבים'!$E$8:$E$300,MATCH($D333,'ניהול משאבים'!$C$8:$C$300,0))="","",INDEX('ניהול משאבים'!$E$8:$E$300,MATCH($D333,'ניהול משאבים'!$C$8:$C$300,0))),""))</f>
        <v/>
      </c>
      <c r="H333" s="88" t="str">
        <f>IF($C333="","",INDEX('תוצרים לפרויקטים'!$H:$H,MATCH($C333,'תוצרים לפרויקטים'!$G:$G,0)))</f>
        <v/>
      </c>
      <c r="I333" s="88" t="str">
        <f>IF($C333="","",INDEX('תוצרים לפרויקטים'!$E:$E,MATCH($C333,'תוצרים לפרויקטים'!$G:$G,0)))</f>
        <v/>
      </c>
      <c r="J333" s="88" t="str">
        <f>IF($A333="","",IF(INDEX('תוצרים לפרויקטים'!$R$8:$R$1007,MATCH($C333,'תוצרים לפרויקטים'!$G$8:$G$1007,0))="","ללא סטטוס",INDEX('תוצרים לפרויקטים'!$R$8:$R$1007,MATCH($C333,'תוצרים לפרויקטים'!$G$8:$G$1007,0))))</f>
        <v/>
      </c>
      <c r="K333" s="141" t="str">
        <f>IF($A333="","",IF(INDEX('תוצרים לפרויקטים'!$P$8:$P$1007,MATCH($C333,'תוצרים לפרויקטים'!$G$8:$G$1007,0))="","",INDEX('תוצרים לפרויקטים'!$P$8:$P$1007,MATCH($C333,'תוצרים לפרויקטים'!$G$8:$G$1007,0))))</f>
        <v/>
      </c>
      <c r="L333" s="141" t="str">
        <f>IF($A333="","",IF(INDEX('תוצרים לפרויקטים'!$Q$8:$Q$1007,MATCH($C333,'תוצרים לפרויקטים'!$G$8:$G$1007,0))="","",INDEX('תוצרים לפרויקטים'!$Q$8:$Q$1007,MATCH($C333,'תוצרים לפרויקטים'!$G$8:$G$1007,0))))</f>
        <v/>
      </c>
    </row>
    <row r="334" spans="1:12">
      <c r="A334" s="87" t="str">
        <f>IF($A333="#",1,IF(MAX(שיוך_משאב)&lt;ROWS(A$2:$A334),"",ROWS(A$2:$A334)))</f>
        <v/>
      </c>
      <c r="B334" s="88" t="str">
        <f t="array" ref="B334">IF($A334="","",INDEX('תוצרים לפרויקטים'!$AJ$7:$AN$7,,MIN(IF(שיוך_משאב=$A334,COLUMN($A:$E)))))</f>
        <v/>
      </c>
      <c r="C334" s="88" t="str">
        <f t="array" ref="C334">IF($A334="","",INDEX('תוצרים לפרויקטים'!$G$8:$G$1007,MIN(IF(שיוך_משאב=A334,שורות))))</f>
        <v/>
      </c>
      <c r="D334" s="88" t="str">
        <f>IF($A334="","",INDEX('תוצרים לפרויקטים'!$T$8:$AC$1007,MATCH($C334,'תוצרים לפרויקטים'!$G$8:$G$1007,0),MATCH($B334,'תוצרים לפרויקטים'!$T$7:$AC$7,0)))</f>
        <v/>
      </c>
      <c r="E334" s="88" t="str">
        <f>IF($A334="","",INDEX('תוצרים לפרויקטים'!$T$8:$AC$1007,MATCH($C334,'תוצרים לפרויקטים'!$G$8:$G$1007,0),MATCH($B334,'תוצרים לפרויקטים'!$T$7:$AC$7,0)+1))</f>
        <v/>
      </c>
      <c r="F334" s="88" t="str">
        <f>IF($D334="","",IFERROR(IF(INDEX('ניהול משאבים'!$D$8:$D$300,MATCH($D334,'ניהול משאבים'!$C$8:$C$300,0))="","",INDEX('ניהול משאבים'!$D$8:$D$300,MATCH($D334,'ניהול משאבים'!$C$8:$C$300,0))),""))</f>
        <v/>
      </c>
      <c r="G334" s="88" t="str">
        <f>IF($D334="","",IFERROR(IF(INDEX('ניהול משאבים'!$E$8:$E$300,MATCH($D334,'ניהול משאבים'!$C$8:$C$300,0))="","",INDEX('ניהול משאבים'!$E$8:$E$300,MATCH($D334,'ניהול משאבים'!$C$8:$C$300,0))),""))</f>
        <v/>
      </c>
      <c r="H334" s="88" t="str">
        <f>IF($C334="","",INDEX('תוצרים לפרויקטים'!$H:$H,MATCH($C334,'תוצרים לפרויקטים'!$G:$G,0)))</f>
        <v/>
      </c>
      <c r="I334" s="88" t="str">
        <f>IF($C334="","",INDEX('תוצרים לפרויקטים'!$E:$E,MATCH($C334,'תוצרים לפרויקטים'!$G:$G,0)))</f>
        <v/>
      </c>
      <c r="J334" s="88" t="str">
        <f>IF($A334="","",IF(INDEX('תוצרים לפרויקטים'!$R$8:$R$1007,MATCH($C334,'תוצרים לפרויקטים'!$G$8:$G$1007,0))="","ללא סטטוס",INDEX('תוצרים לפרויקטים'!$R$8:$R$1007,MATCH($C334,'תוצרים לפרויקטים'!$G$8:$G$1007,0))))</f>
        <v/>
      </c>
      <c r="K334" s="141" t="str">
        <f>IF($A334="","",IF(INDEX('תוצרים לפרויקטים'!$P$8:$P$1007,MATCH($C334,'תוצרים לפרויקטים'!$G$8:$G$1007,0))="","",INDEX('תוצרים לפרויקטים'!$P$8:$P$1007,MATCH($C334,'תוצרים לפרויקטים'!$G$8:$G$1007,0))))</f>
        <v/>
      </c>
      <c r="L334" s="141" t="str">
        <f>IF($A334="","",IF(INDEX('תוצרים לפרויקטים'!$Q$8:$Q$1007,MATCH($C334,'תוצרים לפרויקטים'!$G$8:$G$1007,0))="","",INDEX('תוצרים לפרויקטים'!$Q$8:$Q$1007,MATCH($C334,'תוצרים לפרויקטים'!$G$8:$G$1007,0))))</f>
        <v/>
      </c>
    </row>
    <row r="335" spans="1:12">
      <c r="A335" s="87" t="str">
        <f>IF($A334="#",1,IF(MAX(שיוך_משאב)&lt;ROWS(A$2:$A335),"",ROWS(A$2:$A335)))</f>
        <v/>
      </c>
      <c r="B335" s="88" t="str">
        <f t="array" ref="B335">IF($A335="","",INDEX('תוצרים לפרויקטים'!$AJ$7:$AN$7,,MIN(IF(שיוך_משאב=$A335,COLUMN($A:$E)))))</f>
        <v/>
      </c>
      <c r="C335" s="88" t="str">
        <f t="array" ref="C335">IF($A335="","",INDEX('תוצרים לפרויקטים'!$G$8:$G$1007,MIN(IF(שיוך_משאב=A335,שורות))))</f>
        <v/>
      </c>
      <c r="D335" s="88" t="str">
        <f>IF($A335="","",INDEX('תוצרים לפרויקטים'!$T$8:$AC$1007,MATCH($C335,'תוצרים לפרויקטים'!$G$8:$G$1007,0),MATCH($B335,'תוצרים לפרויקטים'!$T$7:$AC$7,0)))</f>
        <v/>
      </c>
      <c r="E335" s="88" t="str">
        <f>IF($A335="","",INDEX('תוצרים לפרויקטים'!$T$8:$AC$1007,MATCH($C335,'תוצרים לפרויקטים'!$G$8:$G$1007,0),MATCH($B335,'תוצרים לפרויקטים'!$T$7:$AC$7,0)+1))</f>
        <v/>
      </c>
      <c r="F335" s="88" t="str">
        <f>IF($D335="","",IFERROR(IF(INDEX('ניהול משאבים'!$D$8:$D$300,MATCH($D335,'ניהול משאבים'!$C$8:$C$300,0))="","",INDEX('ניהול משאבים'!$D$8:$D$300,MATCH($D335,'ניהול משאבים'!$C$8:$C$300,0))),""))</f>
        <v/>
      </c>
      <c r="G335" s="88" t="str">
        <f>IF($D335="","",IFERROR(IF(INDEX('ניהול משאבים'!$E$8:$E$300,MATCH($D335,'ניהול משאבים'!$C$8:$C$300,0))="","",INDEX('ניהול משאבים'!$E$8:$E$300,MATCH($D335,'ניהול משאבים'!$C$8:$C$300,0))),""))</f>
        <v/>
      </c>
      <c r="H335" s="88" t="str">
        <f>IF($C335="","",INDEX('תוצרים לפרויקטים'!$H:$H,MATCH($C335,'תוצרים לפרויקטים'!$G:$G,0)))</f>
        <v/>
      </c>
      <c r="I335" s="88" t="str">
        <f>IF($C335="","",INDEX('תוצרים לפרויקטים'!$E:$E,MATCH($C335,'תוצרים לפרויקטים'!$G:$G,0)))</f>
        <v/>
      </c>
      <c r="J335" s="88" t="str">
        <f>IF($A335="","",IF(INDEX('תוצרים לפרויקטים'!$R$8:$R$1007,MATCH($C335,'תוצרים לפרויקטים'!$G$8:$G$1007,0))="","ללא סטטוס",INDEX('תוצרים לפרויקטים'!$R$8:$R$1007,MATCH($C335,'תוצרים לפרויקטים'!$G$8:$G$1007,0))))</f>
        <v/>
      </c>
      <c r="K335" s="141" t="str">
        <f>IF($A335="","",IF(INDEX('תוצרים לפרויקטים'!$P$8:$P$1007,MATCH($C335,'תוצרים לפרויקטים'!$G$8:$G$1007,0))="","",INDEX('תוצרים לפרויקטים'!$P$8:$P$1007,MATCH($C335,'תוצרים לפרויקטים'!$G$8:$G$1007,0))))</f>
        <v/>
      </c>
      <c r="L335" s="141" t="str">
        <f>IF($A335="","",IF(INDEX('תוצרים לפרויקטים'!$Q$8:$Q$1007,MATCH($C335,'תוצרים לפרויקטים'!$G$8:$G$1007,0))="","",INDEX('תוצרים לפרויקטים'!$Q$8:$Q$1007,MATCH($C335,'תוצרים לפרויקטים'!$G$8:$G$1007,0))))</f>
        <v/>
      </c>
    </row>
    <row r="336" spans="1:12">
      <c r="A336" s="87" t="str">
        <f>IF($A335="#",1,IF(MAX(שיוך_משאב)&lt;ROWS(A$2:$A336),"",ROWS(A$2:$A336)))</f>
        <v/>
      </c>
      <c r="B336" s="88" t="str">
        <f t="array" ref="B336">IF($A336="","",INDEX('תוצרים לפרויקטים'!$AJ$7:$AN$7,,MIN(IF(שיוך_משאב=$A336,COLUMN($A:$E)))))</f>
        <v/>
      </c>
      <c r="C336" s="88" t="str">
        <f t="array" ref="C336">IF($A336="","",INDEX('תוצרים לפרויקטים'!$G$8:$G$1007,MIN(IF(שיוך_משאב=A336,שורות))))</f>
        <v/>
      </c>
      <c r="D336" s="88" t="str">
        <f>IF($A336="","",INDEX('תוצרים לפרויקטים'!$T$8:$AC$1007,MATCH($C336,'תוצרים לפרויקטים'!$G$8:$G$1007,0),MATCH($B336,'תוצרים לפרויקטים'!$T$7:$AC$7,0)))</f>
        <v/>
      </c>
      <c r="E336" s="88" t="str">
        <f>IF($A336="","",INDEX('תוצרים לפרויקטים'!$T$8:$AC$1007,MATCH($C336,'תוצרים לפרויקטים'!$G$8:$G$1007,0),MATCH($B336,'תוצרים לפרויקטים'!$T$7:$AC$7,0)+1))</f>
        <v/>
      </c>
      <c r="F336" s="88" t="str">
        <f>IF($D336="","",IFERROR(IF(INDEX('ניהול משאבים'!$D$8:$D$300,MATCH($D336,'ניהול משאבים'!$C$8:$C$300,0))="","",INDEX('ניהול משאבים'!$D$8:$D$300,MATCH($D336,'ניהול משאבים'!$C$8:$C$300,0))),""))</f>
        <v/>
      </c>
      <c r="G336" s="88" t="str">
        <f>IF($D336="","",IFERROR(IF(INDEX('ניהול משאבים'!$E$8:$E$300,MATCH($D336,'ניהול משאבים'!$C$8:$C$300,0))="","",INDEX('ניהול משאבים'!$E$8:$E$300,MATCH($D336,'ניהול משאבים'!$C$8:$C$300,0))),""))</f>
        <v/>
      </c>
      <c r="H336" s="88" t="str">
        <f>IF($C336="","",INDEX('תוצרים לפרויקטים'!$H:$H,MATCH($C336,'תוצרים לפרויקטים'!$G:$G,0)))</f>
        <v/>
      </c>
      <c r="I336" s="88" t="str">
        <f>IF($C336="","",INDEX('תוצרים לפרויקטים'!$E:$E,MATCH($C336,'תוצרים לפרויקטים'!$G:$G,0)))</f>
        <v/>
      </c>
      <c r="J336" s="88" t="str">
        <f>IF($A336="","",IF(INDEX('תוצרים לפרויקטים'!$R$8:$R$1007,MATCH($C336,'תוצרים לפרויקטים'!$G$8:$G$1007,0))="","ללא סטטוס",INDEX('תוצרים לפרויקטים'!$R$8:$R$1007,MATCH($C336,'תוצרים לפרויקטים'!$G$8:$G$1007,0))))</f>
        <v/>
      </c>
      <c r="K336" s="141" t="str">
        <f>IF($A336="","",IF(INDEX('תוצרים לפרויקטים'!$P$8:$P$1007,MATCH($C336,'תוצרים לפרויקטים'!$G$8:$G$1007,0))="","",INDEX('תוצרים לפרויקטים'!$P$8:$P$1007,MATCH($C336,'תוצרים לפרויקטים'!$G$8:$G$1007,0))))</f>
        <v/>
      </c>
      <c r="L336" s="141" t="str">
        <f>IF($A336="","",IF(INDEX('תוצרים לפרויקטים'!$Q$8:$Q$1007,MATCH($C336,'תוצרים לפרויקטים'!$G$8:$G$1007,0))="","",INDEX('תוצרים לפרויקטים'!$Q$8:$Q$1007,MATCH($C336,'תוצרים לפרויקטים'!$G$8:$G$1007,0))))</f>
        <v/>
      </c>
    </row>
    <row r="337" spans="1:12">
      <c r="A337" s="87" t="str">
        <f>IF($A336="#",1,IF(MAX(שיוך_משאב)&lt;ROWS(A$2:$A337),"",ROWS(A$2:$A337)))</f>
        <v/>
      </c>
      <c r="B337" s="88" t="str">
        <f t="array" ref="B337">IF($A337="","",INDEX('תוצרים לפרויקטים'!$AJ$7:$AN$7,,MIN(IF(שיוך_משאב=$A337,COLUMN($A:$E)))))</f>
        <v/>
      </c>
      <c r="C337" s="88" t="str">
        <f t="array" ref="C337">IF($A337="","",INDEX('תוצרים לפרויקטים'!$G$8:$G$1007,MIN(IF(שיוך_משאב=A337,שורות))))</f>
        <v/>
      </c>
      <c r="D337" s="88" t="str">
        <f>IF($A337="","",INDEX('תוצרים לפרויקטים'!$T$8:$AC$1007,MATCH($C337,'תוצרים לפרויקטים'!$G$8:$G$1007,0),MATCH($B337,'תוצרים לפרויקטים'!$T$7:$AC$7,0)))</f>
        <v/>
      </c>
      <c r="E337" s="88" t="str">
        <f>IF($A337="","",INDEX('תוצרים לפרויקטים'!$T$8:$AC$1007,MATCH($C337,'תוצרים לפרויקטים'!$G$8:$G$1007,0),MATCH($B337,'תוצרים לפרויקטים'!$T$7:$AC$7,0)+1))</f>
        <v/>
      </c>
      <c r="F337" s="88" t="str">
        <f>IF($D337="","",IFERROR(IF(INDEX('ניהול משאבים'!$D$8:$D$300,MATCH($D337,'ניהול משאבים'!$C$8:$C$300,0))="","",INDEX('ניהול משאבים'!$D$8:$D$300,MATCH($D337,'ניהול משאבים'!$C$8:$C$300,0))),""))</f>
        <v/>
      </c>
      <c r="G337" s="88" t="str">
        <f>IF($D337="","",IFERROR(IF(INDEX('ניהול משאבים'!$E$8:$E$300,MATCH($D337,'ניהול משאבים'!$C$8:$C$300,0))="","",INDEX('ניהול משאבים'!$E$8:$E$300,MATCH($D337,'ניהול משאבים'!$C$8:$C$300,0))),""))</f>
        <v/>
      </c>
      <c r="H337" s="88" t="str">
        <f>IF($C337="","",INDEX('תוצרים לפרויקטים'!$H:$H,MATCH($C337,'תוצרים לפרויקטים'!$G:$G,0)))</f>
        <v/>
      </c>
      <c r="I337" s="88" t="str">
        <f>IF($C337="","",INDEX('תוצרים לפרויקטים'!$E:$E,MATCH($C337,'תוצרים לפרויקטים'!$G:$G,0)))</f>
        <v/>
      </c>
      <c r="J337" s="88" t="str">
        <f>IF($A337="","",IF(INDEX('תוצרים לפרויקטים'!$R$8:$R$1007,MATCH($C337,'תוצרים לפרויקטים'!$G$8:$G$1007,0))="","ללא סטטוס",INDEX('תוצרים לפרויקטים'!$R$8:$R$1007,MATCH($C337,'תוצרים לפרויקטים'!$G$8:$G$1007,0))))</f>
        <v/>
      </c>
      <c r="K337" s="141" t="str">
        <f>IF($A337="","",IF(INDEX('תוצרים לפרויקטים'!$P$8:$P$1007,MATCH($C337,'תוצרים לפרויקטים'!$G$8:$G$1007,0))="","",INDEX('תוצרים לפרויקטים'!$P$8:$P$1007,MATCH($C337,'תוצרים לפרויקטים'!$G$8:$G$1007,0))))</f>
        <v/>
      </c>
      <c r="L337" s="141" t="str">
        <f>IF($A337="","",IF(INDEX('תוצרים לפרויקטים'!$Q$8:$Q$1007,MATCH($C337,'תוצרים לפרויקטים'!$G$8:$G$1007,0))="","",INDEX('תוצרים לפרויקטים'!$Q$8:$Q$1007,MATCH($C337,'תוצרים לפרויקטים'!$G$8:$G$1007,0))))</f>
        <v/>
      </c>
    </row>
    <row r="338" spans="1:12">
      <c r="A338" s="87" t="str">
        <f>IF($A337="#",1,IF(MAX(שיוך_משאב)&lt;ROWS(A$2:$A338),"",ROWS(A$2:$A338)))</f>
        <v/>
      </c>
      <c r="B338" s="88" t="str">
        <f t="array" ref="B338">IF($A338="","",INDEX('תוצרים לפרויקטים'!$AJ$7:$AN$7,,MIN(IF(שיוך_משאב=$A338,COLUMN($A:$E)))))</f>
        <v/>
      </c>
      <c r="C338" s="88" t="str">
        <f t="array" ref="C338">IF($A338="","",INDEX('תוצרים לפרויקטים'!$G$8:$G$1007,MIN(IF(שיוך_משאב=A338,שורות))))</f>
        <v/>
      </c>
      <c r="D338" s="88" t="str">
        <f>IF($A338="","",INDEX('תוצרים לפרויקטים'!$T$8:$AC$1007,MATCH($C338,'תוצרים לפרויקטים'!$G$8:$G$1007,0),MATCH($B338,'תוצרים לפרויקטים'!$T$7:$AC$7,0)))</f>
        <v/>
      </c>
      <c r="E338" s="88" t="str">
        <f>IF($A338="","",INDEX('תוצרים לפרויקטים'!$T$8:$AC$1007,MATCH($C338,'תוצרים לפרויקטים'!$G$8:$G$1007,0),MATCH($B338,'תוצרים לפרויקטים'!$T$7:$AC$7,0)+1))</f>
        <v/>
      </c>
      <c r="F338" s="88" t="str">
        <f>IF($D338="","",IFERROR(IF(INDEX('ניהול משאבים'!$D$8:$D$300,MATCH($D338,'ניהול משאבים'!$C$8:$C$300,0))="","",INDEX('ניהול משאבים'!$D$8:$D$300,MATCH($D338,'ניהול משאבים'!$C$8:$C$300,0))),""))</f>
        <v/>
      </c>
      <c r="G338" s="88" t="str">
        <f>IF($D338="","",IFERROR(IF(INDEX('ניהול משאבים'!$E$8:$E$300,MATCH($D338,'ניהול משאבים'!$C$8:$C$300,0))="","",INDEX('ניהול משאבים'!$E$8:$E$300,MATCH($D338,'ניהול משאבים'!$C$8:$C$300,0))),""))</f>
        <v/>
      </c>
      <c r="H338" s="88" t="str">
        <f>IF($C338="","",INDEX('תוצרים לפרויקטים'!$H:$H,MATCH($C338,'תוצרים לפרויקטים'!$G:$G,0)))</f>
        <v/>
      </c>
      <c r="I338" s="88" t="str">
        <f>IF($C338="","",INDEX('תוצרים לפרויקטים'!$E:$E,MATCH($C338,'תוצרים לפרויקטים'!$G:$G,0)))</f>
        <v/>
      </c>
      <c r="J338" s="88" t="str">
        <f>IF($A338="","",IF(INDEX('תוצרים לפרויקטים'!$R$8:$R$1007,MATCH($C338,'תוצרים לפרויקטים'!$G$8:$G$1007,0))="","ללא סטטוס",INDEX('תוצרים לפרויקטים'!$R$8:$R$1007,MATCH($C338,'תוצרים לפרויקטים'!$G$8:$G$1007,0))))</f>
        <v/>
      </c>
      <c r="K338" s="141" t="str">
        <f>IF($A338="","",IF(INDEX('תוצרים לפרויקטים'!$P$8:$P$1007,MATCH($C338,'תוצרים לפרויקטים'!$G$8:$G$1007,0))="","",INDEX('תוצרים לפרויקטים'!$P$8:$P$1007,MATCH($C338,'תוצרים לפרויקטים'!$G$8:$G$1007,0))))</f>
        <v/>
      </c>
      <c r="L338" s="141" t="str">
        <f>IF($A338="","",IF(INDEX('תוצרים לפרויקטים'!$Q$8:$Q$1007,MATCH($C338,'תוצרים לפרויקטים'!$G$8:$G$1007,0))="","",INDEX('תוצרים לפרויקטים'!$Q$8:$Q$1007,MATCH($C338,'תוצרים לפרויקטים'!$G$8:$G$1007,0))))</f>
        <v/>
      </c>
    </row>
    <row r="339" spans="1:12">
      <c r="A339" s="87" t="str">
        <f>IF($A338="#",1,IF(MAX(שיוך_משאב)&lt;ROWS(A$2:$A339),"",ROWS(A$2:$A339)))</f>
        <v/>
      </c>
      <c r="B339" s="88" t="str">
        <f t="array" ref="B339">IF($A339="","",INDEX('תוצרים לפרויקטים'!$AJ$7:$AN$7,,MIN(IF(שיוך_משאב=$A339,COLUMN($A:$E)))))</f>
        <v/>
      </c>
      <c r="C339" s="88" t="str">
        <f t="array" ref="C339">IF($A339="","",INDEX('תוצרים לפרויקטים'!$G$8:$G$1007,MIN(IF(שיוך_משאב=A339,שורות))))</f>
        <v/>
      </c>
      <c r="D339" s="88" t="str">
        <f>IF($A339="","",INDEX('תוצרים לפרויקטים'!$T$8:$AC$1007,MATCH($C339,'תוצרים לפרויקטים'!$G$8:$G$1007,0),MATCH($B339,'תוצרים לפרויקטים'!$T$7:$AC$7,0)))</f>
        <v/>
      </c>
      <c r="E339" s="88" t="str">
        <f>IF($A339="","",INDEX('תוצרים לפרויקטים'!$T$8:$AC$1007,MATCH($C339,'תוצרים לפרויקטים'!$G$8:$G$1007,0),MATCH($B339,'תוצרים לפרויקטים'!$T$7:$AC$7,0)+1))</f>
        <v/>
      </c>
      <c r="F339" s="88" t="str">
        <f>IF($D339="","",IFERROR(IF(INDEX('ניהול משאבים'!$D$8:$D$300,MATCH($D339,'ניהול משאבים'!$C$8:$C$300,0))="","",INDEX('ניהול משאבים'!$D$8:$D$300,MATCH($D339,'ניהול משאבים'!$C$8:$C$300,0))),""))</f>
        <v/>
      </c>
      <c r="G339" s="88" t="str">
        <f>IF($D339="","",IFERROR(IF(INDEX('ניהול משאבים'!$E$8:$E$300,MATCH($D339,'ניהול משאבים'!$C$8:$C$300,0))="","",INDEX('ניהול משאבים'!$E$8:$E$300,MATCH($D339,'ניהול משאבים'!$C$8:$C$300,0))),""))</f>
        <v/>
      </c>
      <c r="H339" s="88" t="str">
        <f>IF($C339="","",INDEX('תוצרים לפרויקטים'!$H:$H,MATCH($C339,'תוצרים לפרויקטים'!$G:$G,0)))</f>
        <v/>
      </c>
      <c r="I339" s="88" t="str">
        <f>IF($C339="","",INDEX('תוצרים לפרויקטים'!$E:$E,MATCH($C339,'תוצרים לפרויקטים'!$G:$G,0)))</f>
        <v/>
      </c>
      <c r="J339" s="88" t="str">
        <f>IF($A339="","",IF(INDEX('תוצרים לפרויקטים'!$R$8:$R$1007,MATCH($C339,'תוצרים לפרויקטים'!$G$8:$G$1007,0))="","ללא סטטוס",INDEX('תוצרים לפרויקטים'!$R$8:$R$1007,MATCH($C339,'תוצרים לפרויקטים'!$G$8:$G$1007,0))))</f>
        <v/>
      </c>
      <c r="K339" s="141" t="str">
        <f>IF($A339="","",IF(INDEX('תוצרים לפרויקטים'!$P$8:$P$1007,MATCH($C339,'תוצרים לפרויקטים'!$G$8:$G$1007,0))="","",INDEX('תוצרים לפרויקטים'!$P$8:$P$1007,MATCH($C339,'תוצרים לפרויקטים'!$G$8:$G$1007,0))))</f>
        <v/>
      </c>
      <c r="L339" s="141" t="str">
        <f>IF($A339="","",IF(INDEX('תוצרים לפרויקטים'!$Q$8:$Q$1007,MATCH($C339,'תוצרים לפרויקטים'!$G$8:$G$1007,0))="","",INDEX('תוצרים לפרויקטים'!$Q$8:$Q$1007,MATCH($C339,'תוצרים לפרויקטים'!$G$8:$G$1007,0))))</f>
        <v/>
      </c>
    </row>
    <row r="340" spans="1:12">
      <c r="A340" s="87" t="str">
        <f>IF($A339="#",1,IF(MAX(שיוך_משאב)&lt;ROWS(A$2:$A340),"",ROWS(A$2:$A340)))</f>
        <v/>
      </c>
      <c r="B340" s="88" t="str">
        <f t="array" ref="B340">IF($A340="","",INDEX('תוצרים לפרויקטים'!$AJ$7:$AN$7,,MIN(IF(שיוך_משאב=$A340,COLUMN($A:$E)))))</f>
        <v/>
      </c>
      <c r="C340" s="88" t="str">
        <f t="array" ref="C340">IF($A340="","",INDEX('תוצרים לפרויקטים'!$G$8:$G$1007,MIN(IF(שיוך_משאב=A340,שורות))))</f>
        <v/>
      </c>
      <c r="D340" s="88" t="str">
        <f>IF($A340="","",INDEX('תוצרים לפרויקטים'!$T$8:$AC$1007,MATCH($C340,'תוצרים לפרויקטים'!$G$8:$G$1007,0),MATCH($B340,'תוצרים לפרויקטים'!$T$7:$AC$7,0)))</f>
        <v/>
      </c>
      <c r="E340" s="88" t="str">
        <f>IF($A340="","",INDEX('תוצרים לפרויקטים'!$T$8:$AC$1007,MATCH($C340,'תוצרים לפרויקטים'!$G$8:$G$1007,0),MATCH($B340,'תוצרים לפרויקטים'!$T$7:$AC$7,0)+1))</f>
        <v/>
      </c>
      <c r="F340" s="88" t="str">
        <f>IF($D340="","",IFERROR(IF(INDEX('ניהול משאבים'!$D$8:$D$300,MATCH($D340,'ניהול משאבים'!$C$8:$C$300,0))="","",INDEX('ניהול משאבים'!$D$8:$D$300,MATCH($D340,'ניהול משאבים'!$C$8:$C$300,0))),""))</f>
        <v/>
      </c>
      <c r="G340" s="88" t="str">
        <f>IF($D340="","",IFERROR(IF(INDEX('ניהול משאבים'!$E$8:$E$300,MATCH($D340,'ניהול משאבים'!$C$8:$C$300,0))="","",INDEX('ניהול משאבים'!$E$8:$E$300,MATCH($D340,'ניהול משאבים'!$C$8:$C$300,0))),""))</f>
        <v/>
      </c>
      <c r="H340" s="88" t="str">
        <f>IF($C340="","",INDEX('תוצרים לפרויקטים'!$H:$H,MATCH($C340,'תוצרים לפרויקטים'!$G:$G,0)))</f>
        <v/>
      </c>
      <c r="I340" s="88" t="str">
        <f>IF($C340="","",INDEX('תוצרים לפרויקטים'!$E:$E,MATCH($C340,'תוצרים לפרויקטים'!$G:$G,0)))</f>
        <v/>
      </c>
      <c r="J340" s="88" t="str">
        <f>IF($A340="","",IF(INDEX('תוצרים לפרויקטים'!$R$8:$R$1007,MATCH($C340,'תוצרים לפרויקטים'!$G$8:$G$1007,0))="","ללא סטטוס",INDEX('תוצרים לפרויקטים'!$R$8:$R$1007,MATCH($C340,'תוצרים לפרויקטים'!$G$8:$G$1007,0))))</f>
        <v/>
      </c>
      <c r="K340" s="141" t="str">
        <f>IF($A340="","",IF(INDEX('תוצרים לפרויקטים'!$P$8:$P$1007,MATCH($C340,'תוצרים לפרויקטים'!$G$8:$G$1007,0))="","",INDEX('תוצרים לפרויקטים'!$P$8:$P$1007,MATCH($C340,'תוצרים לפרויקטים'!$G$8:$G$1007,0))))</f>
        <v/>
      </c>
      <c r="L340" s="141" t="str">
        <f>IF($A340="","",IF(INDEX('תוצרים לפרויקטים'!$Q$8:$Q$1007,MATCH($C340,'תוצרים לפרויקטים'!$G$8:$G$1007,0))="","",INDEX('תוצרים לפרויקטים'!$Q$8:$Q$1007,MATCH($C340,'תוצרים לפרויקטים'!$G$8:$G$1007,0))))</f>
        <v/>
      </c>
    </row>
    <row r="341" spans="1:12">
      <c r="A341" s="87" t="str">
        <f>IF($A340="#",1,IF(MAX(שיוך_משאב)&lt;ROWS(A$2:$A341),"",ROWS(A$2:$A341)))</f>
        <v/>
      </c>
      <c r="B341" s="88" t="str">
        <f t="array" ref="B341">IF($A341="","",INDEX('תוצרים לפרויקטים'!$AJ$7:$AN$7,,MIN(IF(שיוך_משאב=$A341,COLUMN($A:$E)))))</f>
        <v/>
      </c>
      <c r="C341" s="88" t="str">
        <f t="array" ref="C341">IF($A341="","",INDEX('תוצרים לפרויקטים'!$G$8:$G$1007,MIN(IF(שיוך_משאב=A341,שורות))))</f>
        <v/>
      </c>
      <c r="D341" s="88" t="str">
        <f>IF($A341="","",INDEX('תוצרים לפרויקטים'!$T$8:$AC$1007,MATCH($C341,'תוצרים לפרויקטים'!$G$8:$G$1007,0),MATCH($B341,'תוצרים לפרויקטים'!$T$7:$AC$7,0)))</f>
        <v/>
      </c>
      <c r="E341" s="88" t="str">
        <f>IF($A341="","",INDEX('תוצרים לפרויקטים'!$T$8:$AC$1007,MATCH($C341,'תוצרים לפרויקטים'!$G$8:$G$1007,0),MATCH($B341,'תוצרים לפרויקטים'!$T$7:$AC$7,0)+1))</f>
        <v/>
      </c>
      <c r="F341" s="88" t="str">
        <f>IF($D341="","",IFERROR(IF(INDEX('ניהול משאבים'!$D$8:$D$300,MATCH($D341,'ניהול משאבים'!$C$8:$C$300,0))="","",INDEX('ניהול משאבים'!$D$8:$D$300,MATCH($D341,'ניהול משאבים'!$C$8:$C$300,0))),""))</f>
        <v/>
      </c>
      <c r="G341" s="88" t="str">
        <f>IF($D341="","",IFERROR(IF(INDEX('ניהול משאבים'!$E$8:$E$300,MATCH($D341,'ניהול משאבים'!$C$8:$C$300,0))="","",INDEX('ניהול משאבים'!$E$8:$E$300,MATCH($D341,'ניהול משאבים'!$C$8:$C$300,0))),""))</f>
        <v/>
      </c>
      <c r="H341" s="88" t="str">
        <f>IF($C341="","",INDEX('תוצרים לפרויקטים'!$H:$H,MATCH($C341,'תוצרים לפרויקטים'!$G:$G,0)))</f>
        <v/>
      </c>
      <c r="I341" s="88" t="str">
        <f>IF($C341="","",INDEX('תוצרים לפרויקטים'!$E:$E,MATCH($C341,'תוצרים לפרויקטים'!$G:$G,0)))</f>
        <v/>
      </c>
      <c r="J341" s="88" t="str">
        <f>IF($A341="","",IF(INDEX('תוצרים לפרויקטים'!$R$8:$R$1007,MATCH($C341,'תוצרים לפרויקטים'!$G$8:$G$1007,0))="","ללא סטטוס",INDEX('תוצרים לפרויקטים'!$R$8:$R$1007,MATCH($C341,'תוצרים לפרויקטים'!$G$8:$G$1007,0))))</f>
        <v/>
      </c>
      <c r="K341" s="141" t="str">
        <f>IF($A341="","",IF(INDEX('תוצרים לפרויקטים'!$P$8:$P$1007,MATCH($C341,'תוצרים לפרויקטים'!$G$8:$G$1007,0))="","",INDEX('תוצרים לפרויקטים'!$P$8:$P$1007,MATCH($C341,'תוצרים לפרויקטים'!$G$8:$G$1007,0))))</f>
        <v/>
      </c>
      <c r="L341" s="141" t="str">
        <f>IF($A341="","",IF(INDEX('תוצרים לפרויקטים'!$Q$8:$Q$1007,MATCH($C341,'תוצרים לפרויקטים'!$G$8:$G$1007,0))="","",INDEX('תוצרים לפרויקטים'!$Q$8:$Q$1007,MATCH($C341,'תוצרים לפרויקטים'!$G$8:$G$1007,0))))</f>
        <v/>
      </c>
    </row>
    <row r="342" spans="1:12">
      <c r="A342" s="87" t="str">
        <f>IF($A341="#",1,IF(MAX(שיוך_משאב)&lt;ROWS(A$2:$A342),"",ROWS(A$2:$A342)))</f>
        <v/>
      </c>
      <c r="B342" s="88" t="str">
        <f t="array" ref="B342">IF($A342="","",INDEX('תוצרים לפרויקטים'!$AJ$7:$AN$7,,MIN(IF(שיוך_משאב=$A342,COLUMN($A:$E)))))</f>
        <v/>
      </c>
      <c r="C342" s="88" t="str">
        <f t="array" ref="C342">IF($A342="","",INDEX('תוצרים לפרויקטים'!$G$8:$G$1007,MIN(IF(שיוך_משאב=A342,שורות))))</f>
        <v/>
      </c>
      <c r="D342" s="88" t="str">
        <f>IF($A342="","",INDEX('תוצרים לפרויקטים'!$T$8:$AC$1007,MATCH($C342,'תוצרים לפרויקטים'!$G$8:$G$1007,0),MATCH($B342,'תוצרים לפרויקטים'!$T$7:$AC$7,0)))</f>
        <v/>
      </c>
      <c r="E342" s="88" t="str">
        <f>IF($A342="","",INDEX('תוצרים לפרויקטים'!$T$8:$AC$1007,MATCH($C342,'תוצרים לפרויקטים'!$G$8:$G$1007,0),MATCH($B342,'תוצרים לפרויקטים'!$T$7:$AC$7,0)+1))</f>
        <v/>
      </c>
      <c r="F342" s="88" t="str">
        <f>IF($D342="","",IFERROR(IF(INDEX('ניהול משאבים'!$D$8:$D$300,MATCH($D342,'ניהול משאבים'!$C$8:$C$300,0))="","",INDEX('ניהול משאבים'!$D$8:$D$300,MATCH($D342,'ניהול משאבים'!$C$8:$C$300,0))),""))</f>
        <v/>
      </c>
      <c r="G342" s="88" t="str">
        <f>IF($D342="","",IFERROR(IF(INDEX('ניהול משאבים'!$E$8:$E$300,MATCH($D342,'ניהול משאבים'!$C$8:$C$300,0))="","",INDEX('ניהול משאבים'!$E$8:$E$300,MATCH($D342,'ניהול משאבים'!$C$8:$C$300,0))),""))</f>
        <v/>
      </c>
      <c r="H342" s="88" t="str">
        <f>IF($C342="","",INDEX('תוצרים לפרויקטים'!$H:$H,MATCH($C342,'תוצרים לפרויקטים'!$G:$G,0)))</f>
        <v/>
      </c>
      <c r="I342" s="88" t="str">
        <f>IF($C342="","",INDEX('תוצרים לפרויקטים'!$E:$E,MATCH($C342,'תוצרים לפרויקטים'!$G:$G,0)))</f>
        <v/>
      </c>
      <c r="J342" s="88" t="str">
        <f>IF($A342="","",IF(INDEX('תוצרים לפרויקטים'!$R$8:$R$1007,MATCH($C342,'תוצרים לפרויקטים'!$G$8:$G$1007,0))="","ללא סטטוס",INDEX('תוצרים לפרויקטים'!$R$8:$R$1007,MATCH($C342,'תוצרים לפרויקטים'!$G$8:$G$1007,0))))</f>
        <v/>
      </c>
      <c r="K342" s="141" t="str">
        <f>IF($A342="","",IF(INDEX('תוצרים לפרויקטים'!$P$8:$P$1007,MATCH($C342,'תוצרים לפרויקטים'!$G$8:$G$1007,0))="","",INDEX('תוצרים לפרויקטים'!$P$8:$P$1007,MATCH($C342,'תוצרים לפרויקטים'!$G$8:$G$1007,0))))</f>
        <v/>
      </c>
      <c r="L342" s="141" t="str">
        <f>IF($A342="","",IF(INDEX('תוצרים לפרויקטים'!$Q$8:$Q$1007,MATCH($C342,'תוצרים לפרויקטים'!$G$8:$G$1007,0))="","",INDEX('תוצרים לפרויקטים'!$Q$8:$Q$1007,MATCH($C342,'תוצרים לפרויקטים'!$G$8:$G$1007,0))))</f>
        <v/>
      </c>
    </row>
    <row r="343" spans="1:12">
      <c r="A343" s="87" t="str">
        <f>IF($A342="#",1,IF(MAX(שיוך_משאב)&lt;ROWS(A$2:$A343),"",ROWS(A$2:$A343)))</f>
        <v/>
      </c>
      <c r="B343" s="88" t="str">
        <f t="array" ref="B343">IF($A343="","",INDEX('תוצרים לפרויקטים'!$AJ$7:$AN$7,,MIN(IF(שיוך_משאב=$A343,COLUMN($A:$E)))))</f>
        <v/>
      </c>
      <c r="C343" s="88" t="str">
        <f t="array" ref="C343">IF($A343="","",INDEX('תוצרים לפרויקטים'!$G$8:$G$1007,MIN(IF(שיוך_משאב=A343,שורות))))</f>
        <v/>
      </c>
      <c r="D343" s="88" t="str">
        <f>IF($A343="","",INDEX('תוצרים לפרויקטים'!$T$8:$AC$1007,MATCH($C343,'תוצרים לפרויקטים'!$G$8:$G$1007,0),MATCH($B343,'תוצרים לפרויקטים'!$T$7:$AC$7,0)))</f>
        <v/>
      </c>
      <c r="E343" s="88" t="str">
        <f>IF($A343="","",INDEX('תוצרים לפרויקטים'!$T$8:$AC$1007,MATCH($C343,'תוצרים לפרויקטים'!$G$8:$G$1007,0),MATCH($B343,'תוצרים לפרויקטים'!$T$7:$AC$7,0)+1))</f>
        <v/>
      </c>
      <c r="F343" s="88" t="str">
        <f>IF($D343="","",IFERROR(IF(INDEX('ניהול משאבים'!$D$8:$D$300,MATCH($D343,'ניהול משאבים'!$C$8:$C$300,0))="","",INDEX('ניהול משאבים'!$D$8:$D$300,MATCH($D343,'ניהול משאבים'!$C$8:$C$300,0))),""))</f>
        <v/>
      </c>
      <c r="G343" s="88" t="str">
        <f>IF($D343="","",IFERROR(IF(INDEX('ניהול משאבים'!$E$8:$E$300,MATCH($D343,'ניהול משאבים'!$C$8:$C$300,0))="","",INDEX('ניהול משאבים'!$E$8:$E$300,MATCH($D343,'ניהול משאבים'!$C$8:$C$300,0))),""))</f>
        <v/>
      </c>
      <c r="H343" s="88" t="str">
        <f>IF($C343="","",INDEX('תוצרים לפרויקטים'!$H:$H,MATCH($C343,'תוצרים לפרויקטים'!$G:$G,0)))</f>
        <v/>
      </c>
      <c r="I343" s="88" t="str">
        <f>IF($C343="","",INDEX('תוצרים לפרויקטים'!$E:$E,MATCH($C343,'תוצרים לפרויקטים'!$G:$G,0)))</f>
        <v/>
      </c>
      <c r="J343" s="88" t="str">
        <f>IF($A343="","",IF(INDEX('תוצרים לפרויקטים'!$R$8:$R$1007,MATCH($C343,'תוצרים לפרויקטים'!$G$8:$G$1007,0))="","ללא סטטוס",INDEX('תוצרים לפרויקטים'!$R$8:$R$1007,MATCH($C343,'תוצרים לפרויקטים'!$G$8:$G$1007,0))))</f>
        <v/>
      </c>
      <c r="K343" s="141" t="str">
        <f>IF($A343="","",IF(INDEX('תוצרים לפרויקטים'!$P$8:$P$1007,MATCH($C343,'תוצרים לפרויקטים'!$G$8:$G$1007,0))="","",INDEX('תוצרים לפרויקטים'!$P$8:$P$1007,MATCH($C343,'תוצרים לפרויקטים'!$G$8:$G$1007,0))))</f>
        <v/>
      </c>
      <c r="L343" s="141" t="str">
        <f>IF($A343="","",IF(INDEX('תוצרים לפרויקטים'!$Q$8:$Q$1007,MATCH($C343,'תוצרים לפרויקטים'!$G$8:$G$1007,0))="","",INDEX('תוצרים לפרויקטים'!$Q$8:$Q$1007,MATCH($C343,'תוצרים לפרויקטים'!$G$8:$G$1007,0))))</f>
        <v/>
      </c>
    </row>
    <row r="344" spans="1:12">
      <c r="A344" s="87" t="str">
        <f>IF($A343="#",1,IF(MAX(שיוך_משאב)&lt;ROWS(A$2:$A344),"",ROWS(A$2:$A344)))</f>
        <v/>
      </c>
      <c r="B344" s="88" t="str">
        <f t="array" ref="B344">IF($A344="","",INDEX('תוצרים לפרויקטים'!$AJ$7:$AN$7,,MIN(IF(שיוך_משאב=$A344,COLUMN($A:$E)))))</f>
        <v/>
      </c>
      <c r="C344" s="88" t="str">
        <f t="array" ref="C344">IF($A344="","",INDEX('תוצרים לפרויקטים'!$G$8:$G$1007,MIN(IF(שיוך_משאב=A344,שורות))))</f>
        <v/>
      </c>
      <c r="D344" s="88" t="str">
        <f>IF($A344="","",INDEX('תוצרים לפרויקטים'!$T$8:$AC$1007,MATCH($C344,'תוצרים לפרויקטים'!$G$8:$G$1007,0),MATCH($B344,'תוצרים לפרויקטים'!$T$7:$AC$7,0)))</f>
        <v/>
      </c>
      <c r="E344" s="88" t="str">
        <f>IF($A344="","",INDEX('תוצרים לפרויקטים'!$T$8:$AC$1007,MATCH($C344,'תוצרים לפרויקטים'!$G$8:$G$1007,0),MATCH($B344,'תוצרים לפרויקטים'!$T$7:$AC$7,0)+1))</f>
        <v/>
      </c>
      <c r="F344" s="88" t="str">
        <f>IF($D344="","",IFERROR(IF(INDEX('ניהול משאבים'!$D$8:$D$300,MATCH($D344,'ניהול משאבים'!$C$8:$C$300,0))="","",INDEX('ניהול משאבים'!$D$8:$D$300,MATCH($D344,'ניהול משאבים'!$C$8:$C$300,0))),""))</f>
        <v/>
      </c>
      <c r="G344" s="88" t="str">
        <f>IF($D344="","",IFERROR(IF(INDEX('ניהול משאבים'!$E$8:$E$300,MATCH($D344,'ניהול משאבים'!$C$8:$C$300,0))="","",INDEX('ניהול משאבים'!$E$8:$E$300,MATCH($D344,'ניהול משאבים'!$C$8:$C$300,0))),""))</f>
        <v/>
      </c>
      <c r="H344" s="88" t="str">
        <f>IF($C344="","",INDEX('תוצרים לפרויקטים'!$H:$H,MATCH($C344,'תוצרים לפרויקטים'!$G:$G,0)))</f>
        <v/>
      </c>
      <c r="I344" s="88" t="str">
        <f>IF($C344="","",INDEX('תוצרים לפרויקטים'!$E:$E,MATCH($C344,'תוצרים לפרויקטים'!$G:$G,0)))</f>
        <v/>
      </c>
      <c r="J344" s="88" t="str">
        <f>IF($A344="","",IF(INDEX('תוצרים לפרויקטים'!$R$8:$R$1007,MATCH($C344,'תוצרים לפרויקטים'!$G$8:$G$1007,0))="","ללא סטטוס",INDEX('תוצרים לפרויקטים'!$R$8:$R$1007,MATCH($C344,'תוצרים לפרויקטים'!$G$8:$G$1007,0))))</f>
        <v/>
      </c>
      <c r="K344" s="141" t="str">
        <f>IF($A344="","",IF(INDEX('תוצרים לפרויקטים'!$P$8:$P$1007,MATCH($C344,'תוצרים לפרויקטים'!$G$8:$G$1007,0))="","",INDEX('תוצרים לפרויקטים'!$P$8:$P$1007,MATCH($C344,'תוצרים לפרויקטים'!$G$8:$G$1007,0))))</f>
        <v/>
      </c>
      <c r="L344" s="141" t="str">
        <f>IF($A344="","",IF(INDEX('תוצרים לפרויקטים'!$Q$8:$Q$1007,MATCH($C344,'תוצרים לפרויקטים'!$G$8:$G$1007,0))="","",INDEX('תוצרים לפרויקטים'!$Q$8:$Q$1007,MATCH($C344,'תוצרים לפרויקטים'!$G$8:$G$1007,0))))</f>
        <v/>
      </c>
    </row>
    <row r="345" spans="1:12">
      <c r="A345" s="87" t="str">
        <f>IF($A344="#",1,IF(MAX(שיוך_משאב)&lt;ROWS(A$2:$A345),"",ROWS(A$2:$A345)))</f>
        <v/>
      </c>
      <c r="B345" s="88" t="str">
        <f t="array" ref="B345">IF($A345="","",INDEX('תוצרים לפרויקטים'!$AJ$7:$AN$7,,MIN(IF(שיוך_משאב=$A345,COLUMN($A:$E)))))</f>
        <v/>
      </c>
      <c r="C345" s="88" t="str">
        <f t="array" ref="C345">IF($A345="","",INDEX('תוצרים לפרויקטים'!$G$8:$G$1007,MIN(IF(שיוך_משאב=A345,שורות))))</f>
        <v/>
      </c>
      <c r="D345" s="88" t="str">
        <f>IF($A345="","",INDEX('תוצרים לפרויקטים'!$T$8:$AC$1007,MATCH($C345,'תוצרים לפרויקטים'!$G$8:$G$1007,0),MATCH($B345,'תוצרים לפרויקטים'!$T$7:$AC$7,0)))</f>
        <v/>
      </c>
      <c r="E345" s="88" t="str">
        <f>IF($A345="","",INDEX('תוצרים לפרויקטים'!$T$8:$AC$1007,MATCH($C345,'תוצרים לפרויקטים'!$G$8:$G$1007,0),MATCH($B345,'תוצרים לפרויקטים'!$T$7:$AC$7,0)+1))</f>
        <v/>
      </c>
      <c r="F345" s="88" t="str">
        <f>IF($D345="","",IFERROR(IF(INDEX('ניהול משאבים'!$D$8:$D$300,MATCH($D345,'ניהול משאבים'!$C$8:$C$300,0))="","",INDEX('ניהול משאבים'!$D$8:$D$300,MATCH($D345,'ניהול משאבים'!$C$8:$C$300,0))),""))</f>
        <v/>
      </c>
      <c r="G345" s="88" t="str">
        <f>IF($D345="","",IFERROR(IF(INDEX('ניהול משאבים'!$E$8:$E$300,MATCH($D345,'ניהול משאבים'!$C$8:$C$300,0))="","",INDEX('ניהול משאבים'!$E$8:$E$300,MATCH($D345,'ניהול משאבים'!$C$8:$C$300,0))),""))</f>
        <v/>
      </c>
      <c r="H345" s="88" t="str">
        <f>IF($C345="","",INDEX('תוצרים לפרויקטים'!$H:$H,MATCH($C345,'תוצרים לפרויקטים'!$G:$G,0)))</f>
        <v/>
      </c>
      <c r="I345" s="88" t="str">
        <f>IF($C345="","",INDEX('תוצרים לפרויקטים'!$E:$E,MATCH($C345,'תוצרים לפרויקטים'!$G:$G,0)))</f>
        <v/>
      </c>
      <c r="J345" s="88" t="str">
        <f>IF($A345="","",IF(INDEX('תוצרים לפרויקטים'!$R$8:$R$1007,MATCH($C345,'תוצרים לפרויקטים'!$G$8:$G$1007,0))="","ללא סטטוס",INDEX('תוצרים לפרויקטים'!$R$8:$R$1007,MATCH($C345,'תוצרים לפרויקטים'!$G$8:$G$1007,0))))</f>
        <v/>
      </c>
      <c r="K345" s="141" t="str">
        <f>IF($A345="","",IF(INDEX('תוצרים לפרויקטים'!$P$8:$P$1007,MATCH($C345,'תוצרים לפרויקטים'!$G$8:$G$1007,0))="","",INDEX('תוצרים לפרויקטים'!$P$8:$P$1007,MATCH($C345,'תוצרים לפרויקטים'!$G$8:$G$1007,0))))</f>
        <v/>
      </c>
      <c r="L345" s="141" t="str">
        <f>IF($A345="","",IF(INDEX('תוצרים לפרויקטים'!$Q$8:$Q$1007,MATCH($C345,'תוצרים לפרויקטים'!$G$8:$G$1007,0))="","",INDEX('תוצרים לפרויקטים'!$Q$8:$Q$1007,MATCH($C345,'תוצרים לפרויקטים'!$G$8:$G$1007,0))))</f>
        <v/>
      </c>
    </row>
    <row r="346" spans="1:12">
      <c r="A346" s="87" t="str">
        <f>IF($A345="#",1,IF(MAX(שיוך_משאב)&lt;ROWS(A$2:$A346),"",ROWS(A$2:$A346)))</f>
        <v/>
      </c>
      <c r="B346" s="88" t="str">
        <f t="array" ref="B346">IF($A346="","",INDEX('תוצרים לפרויקטים'!$AJ$7:$AN$7,,MIN(IF(שיוך_משאב=$A346,COLUMN($A:$E)))))</f>
        <v/>
      </c>
      <c r="C346" s="88" t="str">
        <f t="array" ref="C346">IF($A346="","",INDEX('תוצרים לפרויקטים'!$G$8:$G$1007,MIN(IF(שיוך_משאב=A346,שורות))))</f>
        <v/>
      </c>
      <c r="D346" s="88" t="str">
        <f>IF($A346="","",INDEX('תוצרים לפרויקטים'!$T$8:$AC$1007,MATCH($C346,'תוצרים לפרויקטים'!$G$8:$G$1007,0),MATCH($B346,'תוצרים לפרויקטים'!$T$7:$AC$7,0)))</f>
        <v/>
      </c>
      <c r="E346" s="88" t="str">
        <f>IF($A346="","",INDEX('תוצרים לפרויקטים'!$T$8:$AC$1007,MATCH($C346,'תוצרים לפרויקטים'!$G$8:$G$1007,0),MATCH($B346,'תוצרים לפרויקטים'!$T$7:$AC$7,0)+1))</f>
        <v/>
      </c>
      <c r="F346" s="88" t="str">
        <f>IF($D346="","",IFERROR(IF(INDEX('ניהול משאבים'!$D$8:$D$300,MATCH($D346,'ניהול משאבים'!$C$8:$C$300,0))="","",INDEX('ניהול משאבים'!$D$8:$D$300,MATCH($D346,'ניהול משאבים'!$C$8:$C$300,0))),""))</f>
        <v/>
      </c>
      <c r="G346" s="88" t="str">
        <f>IF($D346="","",IFERROR(IF(INDEX('ניהול משאבים'!$E$8:$E$300,MATCH($D346,'ניהול משאבים'!$C$8:$C$300,0))="","",INDEX('ניהול משאבים'!$E$8:$E$300,MATCH($D346,'ניהול משאבים'!$C$8:$C$300,0))),""))</f>
        <v/>
      </c>
      <c r="H346" s="88" t="str">
        <f>IF($C346="","",INDEX('תוצרים לפרויקטים'!$H:$H,MATCH($C346,'תוצרים לפרויקטים'!$G:$G,0)))</f>
        <v/>
      </c>
      <c r="I346" s="88" t="str">
        <f>IF($C346="","",INDEX('תוצרים לפרויקטים'!$E:$E,MATCH($C346,'תוצרים לפרויקטים'!$G:$G,0)))</f>
        <v/>
      </c>
      <c r="J346" s="88" t="str">
        <f>IF($A346="","",IF(INDEX('תוצרים לפרויקטים'!$R$8:$R$1007,MATCH($C346,'תוצרים לפרויקטים'!$G$8:$G$1007,0))="","ללא סטטוס",INDEX('תוצרים לפרויקטים'!$R$8:$R$1007,MATCH($C346,'תוצרים לפרויקטים'!$G$8:$G$1007,0))))</f>
        <v/>
      </c>
      <c r="K346" s="141" t="str">
        <f>IF($A346="","",IF(INDEX('תוצרים לפרויקטים'!$P$8:$P$1007,MATCH($C346,'תוצרים לפרויקטים'!$G$8:$G$1007,0))="","",INDEX('תוצרים לפרויקטים'!$P$8:$P$1007,MATCH($C346,'תוצרים לפרויקטים'!$G$8:$G$1007,0))))</f>
        <v/>
      </c>
      <c r="L346" s="141" t="str">
        <f>IF($A346="","",IF(INDEX('תוצרים לפרויקטים'!$Q$8:$Q$1007,MATCH($C346,'תוצרים לפרויקטים'!$G$8:$G$1007,0))="","",INDEX('תוצרים לפרויקטים'!$Q$8:$Q$1007,MATCH($C346,'תוצרים לפרויקטים'!$G$8:$G$1007,0))))</f>
        <v/>
      </c>
    </row>
    <row r="347" spans="1:12">
      <c r="A347" s="87" t="str">
        <f>IF($A346="#",1,IF(MAX(שיוך_משאב)&lt;ROWS(A$2:$A347),"",ROWS(A$2:$A347)))</f>
        <v/>
      </c>
      <c r="B347" s="88" t="str">
        <f t="array" ref="B347">IF($A347="","",INDEX('תוצרים לפרויקטים'!$AJ$7:$AN$7,,MIN(IF(שיוך_משאב=$A347,COLUMN($A:$E)))))</f>
        <v/>
      </c>
      <c r="C347" s="88" t="str">
        <f t="array" ref="C347">IF($A347="","",INDEX('תוצרים לפרויקטים'!$G$8:$G$1007,MIN(IF(שיוך_משאב=A347,שורות))))</f>
        <v/>
      </c>
      <c r="D347" s="88" t="str">
        <f>IF($A347="","",INDEX('תוצרים לפרויקטים'!$T$8:$AC$1007,MATCH($C347,'תוצרים לפרויקטים'!$G$8:$G$1007,0),MATCH($B347,'תוצרים לפרויקטים'!$T$7:$AC$7,0)))</f>
        <v/>
      </c>
      <c r="E347" s="88" t="str">
        <f>IF($A347="","",INDEX('תוצרים לפרויקטים'!$T$8:$AC$1007,MATCH($C347,'תוצרים לפרויקטים'!$G$8:$G$1007,0),MATCH($B347,'תוצרים לפרויקטים'!$T$7:$AC$7,0)+1))</f>
        <v/>
      </c>
      <c r="F347" s="88" t="str">
        <f>IF($D347="","",IFERROR(IF(INDEX('ניהול משאבים'!$D$8:$D$300,MATCH($D347,'ניהול משאבים'!$C$8:$C$300,0))="","",INDEX('ניהול משאבים'!$D$8:$D$300,MATCH($D347,'ניהול משאבים'!$C$8:$C$300,0))),""))</f>
        <v/>
      </c>
      <c r="G347" s="88" t="str">
        <f>IF($D347="","",IFERROR(IF(INDEX('ניהול משאבים'!$E$8:$E$300,MATCH($D347,'ניהול משאבים'!$C$8:$C$300,0))="","",INDEX('ניהול משאבים'!$E$8:$E$300,MATCH($D347,'ניהול משאבים'!$C$8:$C$300,0))),""))</f>
        <v/>
      </c>
      <c r="H347" s="88" t="str">
        <f>IF($C347="","",INDEX('תוצרים לפרויקטים'!$H:$H,MATCH($C347,'תוצרים לפרויקטים'!$G:$G,0)))</f>
        <v/>
      </c>
      <c r="I347" s="88" t="str">
        <f>IF($C347="","",INDEX('תוצרים לפרויקטים'!$E:$E,MATCH($C347,'תוצרים לפרויקטים'!$G:$G,0)))</f>
        <v/>
      </c>
      <c r="J347" s="88" t="str">
        <f>IF($A347="","",IF(INDEX('תוצרים לפרויקטים'!$R$8:$R$1007,MATCH($C347,'תוצרים לפרויקטים'!$G$8:$G$1007,0))="","ללא סטטוס",INDEX('תוצרים לפרויקטים'!$R$8:$R$1007,MATCH($C347,'תוצרים לפרויקטים'!$G$8:$G$1007,0))))</f>
        <v/>
      </c>
      <c r="K347" s="141" t="str">
        <f>IF($A347="","",IF(INDEX('תוצרים לפרויקטים'!$P$8:$P$1007,MATCH($C347,'תוצרים לפרויקטים'!$G$8:$G$1007,0))="","",INDEX('תוצרים לפרויקטים'!$P$8:$P$1007,MATCH($C347,'תוצרים לפרויקטים'!$G$8:$G$1007,0))))</f>
        <v/>
      </c>
      <c r="L347" s="141" t="str">
        <f>IF($A347="","",IF(INDEX('תוצרים לפרויקטים'!$Q$8:$Q$1007,MATCH($C347,'תוצרים לפרויקטים'!$G$8:$G$1007,0))="","",INDEX('תוצרים לפרויקטים'!$Q$8:$Q$1007,MATCH($C347,'תוצרים לפרויקטים'!$G$8:$G$1007,0))))</f>
        <v/>
      </c>
    </row>
    <row r="348" spans="1:12">
      <c r="A348" s="87" t="str">
        <f>IF($A347="#",1,IF(MAX(שיוך_משאב)&lt;ROWS(A$2:$A348),"",ROWS(A$2:$A348)))</f>
        <v/>
      </c>
      <c r="B348" s="88" t="str">
        <f t="array" ref="B348">IF($A348="","",INDEX('תוצרים לפרויקטים'!$AJ$7:$AN$7,,MIN(IF(שיוך_משאב=$A348,COLUMN($A:$E)))))</f>
        <v/>
      </c>
      <c r="C348" s="88" t="str">
        <f t="array" ref="C348">IF($A348="","",INDEX('תוצרים לפרויקטים'!$G$8:$G$1007,MIN(IF(שיוך_משאב=A348,שורות))))</f>
        <v/>
      </c>
      <c r="D348" s="88" t="str">
        <f>IF($A348="","",INDEX('תוצרים לפרויקטים'!$T$8:$AC$1007,MATCH($C348,'תוצרים לפרויקטים'!$G$8:$G$1007,0),MATCH($B348,'תוצרים לפרויקטים'!$T$7:$AC$7,0)))</f>
        <v/>
      </c>
      <c r="E348" s="88" t="str">
        <f>IF($A348="","",INDEX('תוצרים לפרויקטים'!$T$8:$AC$1007,MATCH($C348,'תוצרים לפרויקטים'!$G$8:$G$1007,0),MATCH($B348,'תוצרים לפרויקטים'!$T$7:$AC$7,0)+1))</f>
        <v/>
      </c>
      <c r="F348" s="88" t="str">
        <f>IF($D348="","",IFERROR(IF(INDEX('ניהול משאבים'!$D$8:$D$300,MATCH($D348,'ניהול משאבים'!$C$8:$C$300,0))="","",INDEX('ניהול משאבים'!$D$8:$D$300,MATCH($D348,'ניהול משאבים'!$C$8:$C$300,0))),""))</f>
        <v/>
      </c>
      <c r="G348" s="88" t="str">
        <f>IF($D348="","",IFERROR(IF(INDEX('ניהול משאבים'!$E$8:$E$300,MATCH($D348,'ניהול משאבים'!$C$8:$C$300,0))="","",INDEX('ניהול משאבים'!$E$8:$E$300,MATCH($D348,'ניהול משאבים'!$C$8:$C$300,0))),""))</f>
        <v/>
      </c>
      <c r="H348" s="88" t="str">
        <f>IF($C348="","",INDEX('תוצרים לפרויקטים'!$H:$H,MATCH($C348,'תוצרים לפרויקטים'!$G:$G,0)))</f>
        <v/>
      </c>
      <c r="I348" s="88" t="str">
        <f>IF($C348="","",INDEX('תוצרים לפרויקטים'!$E:$E,MATCH($C348,'תוצרים לפרויקטים'!$G:$G,0)))</f>
        <v/>
      </c>
      <c r="J348" s="88" t="str">
        <f>IF($A348="","",IF(INDEX('תוצרים לפרויקטים'!$R$8:$R$1007,MATCH($C348,'תוצרים לפרויקטים'!$G$8:$G$1007,0))="","ללא סטטוס",INDEX('תוצרים לפרויקטים'!$R$8:$R$1007,MATCH($C348,'תוצרים לפרויקטים'!$G$8:$G$1007,0))))</f>
        <v/>
      </c>
      <c r="K348" s="141" t="str">
        <f>IF($A348="","",IF(INDEX('תוצרים לפרויקטים'!$P$8:$P$1007,MATCH($C348,'תוצרים לפרויקטים'!$G$8:$G$1007,0))="","",INDEX('תוצרים לפרויקטים'!$P$8:$P$1007,MATCH($C348,'תוצרים לפרויקטים'!$G$8:$G$1007,0))))</f>
        <v/>
      </c>
      <c r="L348" s="141" t="str">
        <f>IF($A348="","",IF(INDEX('תוצרים לפרויקטים'!$Q$8:$Q$1007,MATCH($C348,'תוצרים לפרויקטים'!$G$8:$G$1007,0))="","",INDEX('תוצרים לפרויקטים'!$Q$8:$Q$1007,MATCH($C348,'תוצרים לפרויקטים'!$G$8:$G$1007,0))))</f>
        <v/>
      </c>
    </row>
    <row r="349" spans="1:12">
      <c r="A349" s="87" t="str">
        <f>IF($A348="#",1,IF(MAX(שיוך_משאב)&lt;ROWS(A$2:$A349),"",ROWS(A$2:$A349)))</f>
        <v/>
      </c>
      <c r="B349" s="88" t="str">
        <f t="array" ref="B349">IF($A349="","",INDEX('תוצרים לפרויקטים'!$AJ$7:$AN$7,,MIN(IF(שיוך_משאב=$A349,COLUMN($A:$E)))))</f>
        <v/>
      </c>
      <c r="C349" s="88" t="str">
        <f t="array" ref="C349">IF($A349="","",INDEX('תוצרים לפרויקטים'!$G$8:$G$1007,MIN(IF(שיוך_משאב=A349,שורות))))</f>
        <v/>
      </c>
      <c r="D349" s="88" t="str">
        <f>IF($A349="","",INDEX('תוצרים לפרויקטים'!$T$8:$AC$1007,MATCH($C349,'תוצרים לפרויקטים'!$G$8:$G$1007,0),MATCH($B349,'תוצרים לפרויקטים'!$T$7:$AC$7,0)))</f>
        <v/>
      </c>
      <c r="E349" s="88" t="str">
        <f>IF($A349="","",INDEX('תוצרים לפרויקטים'!$T$8:$AC$1007,MATCH($C349,'תוצרים לפרויקטים'!$G$8:$G$1007,0),MATCH($B349,'תוצרים לפרויקטים'!$T$7:$AC$7,0)+1))</f>
        <v/>
      </c>
      <c r="F349" s="88" t="str">
        <f>IF($D349="","",IFERROR(IF(INDEX('ניהול משאבים'!$D$8:$D$300,MATCH($D349,'ניהול משאבים'!$C$8:$C$300,0))="","",INDEX('ניהול משאבים'!$D$8:$D$300,MATCH($D349,'ניהול משאבים'!$C$8:$C$300,0))),""))</f>
        <v/>
      </c>
      <c r="G349" s="88" t="str">
        <f>IF($D349="","",IFERROR(IF(INDEX('ניהול משאבים'!$E$8:$E$300,MATCH($D349,'ניהול משאבים'!$C$8:$C$300,0))="","",INDEX('ניהול משאבים'!$E$8:$E$300,MATCH($D349,'ניהול משאבים'!$C$8:$C$300,0))),""))</f>
        <v/>
      </c>
      <c r="H349" s="88" t="str">
        <f>IF($C349="","",INDEX('תוצרים לפרויקטים'!$H:$H,MATCH($C349,'תוצרים לפרויקטים'!$G:$G,0)))</f>
        <v/>
      </c>
      <c r="I349" s="88" t="str">
        <f>IF($C349="","",INDEX('תוצרים לפרויקטים'!$E:$E,MATCH($C349,'תוצרים לפרויקטים'!$G:$G,0)))</f>
        <v/>
      </c>
      <c r="J349" s="88" t="str">
        <f>IF($A349="","",IF(INDEX('תוצרים לפרויקטים'!$R$8:$R$1007,MATCH($C349,'תוצרים לפרויקטים'!$G$8:$G$1007,0))="","ללא סטטוס",INDEX('תוצרים לפרויקטים'!$R$8:$R$1007,MATCH($C349,'תוצרים לפרויקטים'!$G$8:$G$1007,0))))</f>
        <v/>
      </c>
      <c r="K349" s="141" t="str">
        <f>IF($A349="","",IF(INDEX('תוצרים לפרויקטים'!$P$8:$P$1007,MATCH($C349,'תוצרים לפרויקטים'!$G$8:$G$1007,0))="","",INDEX('תוצרים לפרויקטים'!$P$8:$P$1007,MATCH($C349,'תוצרים לפרויקטים'!$G$8:$G$1007,0))))</f>
        <v/>
      </c>
      <c r="L349" s="141" t="str">
        <f>IF($A349="","",IF(INDEX('תוצרים לפרויקטים'!$Q$8:$Q$1007,MATCH($C349,'תוצרים לפרויקטים'!$G$8:$G$1007,0))="","",INDEX('תוצרים לפרויקטים'!$Q$8:$Q$1007,MATCH($C349,'תוצרים לפרויקטים'!$G$8:$G$1007,0))))</f>
        <v/>
      </c>
    </row>
    <row r="350" spans="1:12">
      <c r="A350" s="87" t="str">
        <f>IF($A349="#",1,IF(MAX(שיוך_משאב)&lt;ROWS(A$2:$A350),"",ROWS(A$2:$A350)))</f>
        <v/>
      </c>
      <c r="B350" s="88" t="str">
        <f t="array" ref="B350">IF($A350="","",INDEX('תוצרים לפרויקטים'!$AJ$7:$AN$7,,MIN(IF(שיוך_משאב=$A350,COLUMN($A:$E)))))</f>
        <v/>
      </c>
      <c r="C350" s="88" t="str">
        <f t="array" ref="C350">IF($A350="","",INDEX('תוצרים לפרויקטים'!$G$8:$G$1007,MIN(IF(שיוך_משאב=A350,שורות))))</f>
        <v/>
      </c>
      <c r="D350" s="88" t="str">
        <f>IF($A350="","",INDEX('תוצרים לפרויקטים'!$T$8:$AC$1007,MATCH($C350,'תוצרים לפרויקטים'!$G$8:$G$1007,0),MATCH($B350,'תוצרים לפרויקטים'!$T$7:$AC$7,0)))</f>
        <v/>
      </c>
      <c r="E350" s="88" t="str">
        <f>IF($A350="","",INDEX('תוצרים לפרויקטים'!$T$8:$AC$1007,MATCH($C350,'תוצרים לפרויקטים'!$G$8:$G$1007,0),MATCH($B350,'תוצרים לפרויקטים'!$T$7:$AC$7,0)+1))</f>
        <v/>
      </c>
      <c r="F350" s="88" t="str">
        <f>IF($D350="","",IFERROR(IF(INDEX('ניהול משאבים'!$D$8:$D$300,MATCH($D350,'ניהול משאבים'!$C$8:$C$300,0))="","",INDEX('ניהול משאבים'!$D$8:$D$300,MATCH($D350,'ניהול משאבים'!$C$8:$C$300,0))),""))</f>
        <v/>
      </c>
      <c r="G350" s="88" t="str">
        <f>IF($D350="","",IFERROR(IF(INDEX('ניהול משאבים'!$E$8:$E$300,MATCH($D350,'ניהול משאבים'!$C$8:$C$300,0))="","",INDEX('ניהול משאבים'!$E$8:$E$300,MATCH($D350,'ניהול משאבים'!$C$8:$C$300,0))),""))</f>
        <v/>
      </c>
      <c r="H350" s="88" t="str">
        <f>IF($C350="","",INDEX('תוצרים לפרויקטים'!$H:$H,MATCH($C350,'תוצרים לפרויקטים'!$G:$G,0)))</f>
        <v/>
      </c>
      <c r="I350" s="88" t="str">
        <f>IF($C350="","",INDEX('תוצרים לפרויקטים'!$E:$E,MATCH($C350,'תוצרים לפרויקטים'!$G:$G,0)))</f>
        <v/>
      </c>
      <c r="J350" s="88" t="str">
        <f>IF($A350="","",IF(INDEX('תוצרים לפרויקטים'!$R$8:$R$1007,MATCH($C350,'תוצרים לפרויקטים'!$G$8:$G$1007,0))="","ללא סטטוס",INDEX('תוצרים לפרויקטים'!$R$8:$R$1007,MATCH($C350,'תוצרים לפרויקטים'!$G$8:$G$1007,0))))</f>
        <v/>
      </c>
      <c r="K350" s="141" t="str">
        <f>IF($A350="","",IF(INDEX('תוצרים לפרויקטים'!$P$8:$P$1007,MATCH($C350,'תוצרים לפרויקטים'!$G$8:$G$1007,0))="","",INDEX('תוצרים לפרויקטים'!$P$8:$P$1007,MATCH($C350,'תוצרים לפרויקטים'!$G$8:$G$1007,0))))</f>
        <v/>
      </c>
      <c r="L350" s="141" t="str">
        <f>IF($A350="","",IF(INDEX('תוצרים לפרויקטים'!$Q$8:$Q$1007,MATCH($C350,'תוצרים לפרויקטים'!$G$8:$G$1007,0))="","",INDEX('תוצרים לפרויקטים'!$Q$8:$Q$1007,MATCH($C350,'תוצרים לפרויקטים'!$G$8:$G$1007,0))))</f>
        <v/>
      </c>
    </row>
    <row r="351" spans="1:12">
      <c r="A351" s="87" t="str">
        <f>IF($A350="#",1,IF(MAX(שיוך_משאב)&lt;ROWS(A$2:$A351),"",ROWS(A$2:$A351)))</f>
        <v/>
      </c>
      <c r="B351" s="88" t="str">
        <f t="array" ref="B351">IF($A351="","",INDEX('תוצרים לפרויקטים'!$AJ$7:$AN$7,,MIN(IF(שיוך_משאב=$A351,COLUMN($A:$E)))))</f>
        <v/>
      </c>
      <c r="C351" s="88" t="str">
        <f t="array" ref="C351">IF($A351="","",INDEX('תוצרים לפרויקטים'!$G$8:$G$1007,MIN(IF(שיוך_משאב=A351,שורות))))</f>
        <v/>
      </c>
      <c r="D351" s="88" t="str">
        <f>IF($A351="","",INDEX('תוצרים לפרויקטים'!$T$8:$AC$1007,MATCH($C351,'תוצרים לפרויקטים'!$G$8:$G$1007,0),MATCH($B351,'תוצרים לפרויקטים'!$T$7:$AC$7,0)))</f>
        <v/>
      </c>
      <c r="E351" s="88" t="str">
        <f>IF($A351="","",INDEX('תוצרים לפרויקטים'!$T$8:$AC$1007,MATCH($C351,'תוצרים לפרויקטים'!$G$8:$G$1007,0),MATCH($B351,'תוצרים לפרויקטים'!$T$7:$AC$7,0)+1))</f>
        <v/>
      </c>
      <c r="F351" s="88" t="str">
        <f>IF($D351="","",IFERROR(IF(INDEX('ניהול משאבים'!$D$8:$D$300,MATCH($D351,'ניהול משאבים'!$C$8:$C$300,0))="","",INDEX('ניהול משאבים'!$D$8:$D$300,MATCH($D351,'ניהול משאבים'!$C$8:$C$300,0))),""))</f>
        <v/>
      </c>
      <c r="G351" s="88" t="str">
        <f>IF($D351="","",IFERROR(IF(INDEX('ניהול משאבים'!$E$8:$E$300,MATCH($D351,'ניהול משאבים'!$C$8:$C$300,0))="","",INDEX('ניהול משאבים'!$E$8:$E$300,MATCH($D351,'ניהול משאבים'!$C$8:$C$300,0))),""))</f>
        <v/>
      </c>
      <c r="H351" s="88" t="str">
        <f>IF($C351="","",INDEX('תוצרים לפרויקטים'!$H:$H,MATCH($C351,'תוצרים לפרויקטים'!$G:$G,0)))</f>
        <v/>
      </c>
      <c r="I351" s="88" t="str">
        <f>IF($C351="","",INDEX('תוצרים לפרויקטים'!$E:$E,MATCH($C351,'תוצרים לפרויקטים'!$G:$G,0)))</f>
        <v/>
      </c>
      <c r="J351" s="88" t="str">
        <f>IF($A351="","",IF(INDEX('תוצרים לפרויקטים'!$R$8:$R$1007,MATCH($C351,'תוצרים לפרויקטים'!$G$8:$G$1007,0))="","ללא סטטוס",INDEX('תוצרים לפרויקטים'!$R$8:$R$1007,MATCH($C351,'תוצרים לפרויקטים'!$G$8:$G$1007,0))))</f>
        <v/>
      </c>
      <c r="K351" s="141" t="str">
        <f>IF($A351="","",IF(INDEX('תוצרים לפרויקטים'!$P$8:$P$1007,MATCH($C351,'תוצרים לפרויקטים'!$G$8:$G$1007,0))="","",INDEX('תוצרים לפרויקטים'!$P$8:$P$1007,MATCH($C351,'תוצרים לפרויקטים'!$G$8:$G$1007,0))))</f>
        <v/>
      </c>
      <c r="L351" s="141" t="str">
        <f>IF($A351="","",IF(INDEX('תוצרים לפרויקטים'!$Q$8:$Q$1007,MATCH($C351,'תוצרים לפרויקטים'!$G$8:$G$1007,0))="","",INDEX('תוצרים לפרויקטים'!$Q$8:$Q$1007,MATCH($C351,'תוצרים לפרויקטים'!$G$8:$G$1007,0))))</f>
        <v/>
      </c>
    </row>
    <row r="352" spans="1:12">
      <c r="A352" s="87" t="str">
        <f>IF($A351="#",1,IF(MAX(שיוך_משאב)&lt;ROWS(A$2:$A352),"",ROWS(A$2:$A352)))</f>
        <v/>
      </c>
      <c r="B352" s="88" t="str">
        <f t="array" ref="B352">IF($A352="","",INDEX('תוצרים לפרויקטים'!$AJ$7:$AN$7,,MIN(IF(שיוך_משאב=$A352,COLUMN($A:$E)))))</f>
        <v/>
      </c>
      <c r="C352" s="88" t="str">
        <f t="array" ref="C352">IF($A352="","",INDEX('תוצרים לפרויקטים'!$G$8:$G$1007,MIN(IF(שיוך_משאב=A352,שורות))))</f>
        <v/>
      </c>
      <c r="D352" s="88" t="str">
        <f>IF($A352="","",INDEX('תוצרים לפרויקטים'!$T$8:$AC$1007,MATCH($C352,'תוצרים לפרויקטים'!$G$8:$G$1007,0),MATCH($B352,'תוצרים לפרויקטים'!$T$7:$AC$7,0)))</f>
        <v/>
      </c>
      <c r="E352" s="88" t="str">
        <f>IF($A352="","",INDEX('תוצרים לפרויקטים'!$T$8:$AC$1007,MATCH($C352,'תוצרים לפרויקטים'!$G$8:$G$1007,0),MATCH($B352,'תוצרים לפרויקטים'!$T$7:$AC$7,0)+1))</f>
        <v/>
      </c>
      <c r="F352" s="88" t="str">
        <f>IF($D352="","",IFERROR(IF(INDEX('ניהול משאבים'!$D$8:$D$300,MATCH($D352,'ניהול משאבים'!$C$8:$C$300,0))="","",INDEX('ניהול משאבים'!$D$8:$D$300,MATCH($D352,'ניהול משאבים'!$C$8:$C$300,0))),""))</f>
        <v/>
      </c>
      <c r="G352" s="88" t="str">
        <f>IF($D352="","",IFERROR(IF(INDEX('ניהול משאבים'!$E$8:$E$300,MATCH($D352,'ניהול משאבים'!$C$8:$C$300,0))="","",INDEX('ניהול משאבים'!$E$8:$E$300,MATCH($D352,'ניהול משאבים'!$C$8:$C$300,0))),""))</f>
        <v/>
      </c>
      <c r="H352" s="88" t="str">
        <f>IF($C352="","",INDEX('תוצרים לפרויקטים'!$H:$H,MATCH($C352,'תוצרים לפרויקטים'!$G:$G,0)))</f>
        <v/>
      </c>
      <c r="I352" s="88" t="str">
        <f>IF($C352="","",INDEX('תוצרים לפרויקטים'!$E:$E,MATCH($C352,'תוצרים לפרויקטים'!$G:$G,0)))</f>
        <v/>
      </c>
      <c r="J352" s="88" t="str">
        <f>IF($A352="","",IF(INDEX('תוצרים לפרויקטים'!$R$8:$R$1007,MATCH($C352,'תוצרים לפרויקטים'!$G$8:$G$1007,0))="","ללא סטטוס",INDEX('תוצרים לפרויקטים'!$R$8:$R$1007,MATCH($C352,'תוצרים לפרויקטים'!$G$8:$G$1007,0))))</f>
        <v/>
      </c>
      <c r="K352" s="141" t="str">
        <f>IF($A352="","",IF(INDEX('תוצרים לפרויקטים'!$P$8:$P$1007,MATCH($C352,'תוצרים לפרויקטים'!$G$8:$G$1007,0))="","",INDEX('תוצרים לפרויקטים'!$P$8:$P$1007,MATCH($C352,'תוצרים לפרויקטים'!$G$8:$G$1007,0))))</f>
        <v/>
      </c>
      <c r="L352" s="141" t="str">
        <f>IF($A352="","",IF(INDEX('תוצרים לפרויקטים'!$Q$8:$Q$1007,MATCH($C352,'תוצרים לפרויקטים'!$G$8:$G$1007,0))="","",INDEX('תוצרים לפרויקטים'!$Q$8:$Q$1007,MATCH($C352,'תוצרים לפרויקטים'!$G$8:$G$1007,0))))</f>
        <v/>
      </c>
    </row>
    <row r="353" spans="1:12">
      <c r="A353" s="87" t="str">
        <f>IF($A352="#",1,IF(MAX(שיוך_משאב)&lt;ROWS(A$2:$A353),"",ROWS(A$2:$A353)))</f>
        <v/>
      </c>
      <c r="B353" s="88" t="str">
        <f t="array" ref="B353">IF($A353="","",INDEX('תוצרים לפרויקטים'!$AJ$7:$AN$7,,MIN(IF(שיוך_משאב=$A353,COLUMN($A:$E)))))</f>
        <v/>
      </c>
      <c r="C353" s="88" t="str">
        <f t="array" ref="C353">IF($A353="","",INDEX('תוצרים לפרויקטים'!$G$8:$G$1007,MIN(IF(שיוך_משאב=A353,שורות))))</f>
        <v/>
      </c>
      <c r="D353" s="88" t="str">
        <f>IF($A353="","",INDEX('תוצרים לפרויקטים'!$T$8:$AC$1007,MATCH($C353,'תוצרים לפרויקטים'!$G$8:$G$1007,0),MATCH($B353,'תוצרים לפרויקטים'!$T$7:$AC$7,0)))</f>
        <v/>
      </c>
      <c r="E353" s="88" t="str">
        <f>IF($A353="","",INDEX('תוצרים לפרויקטים'!$T$8:$AC$1007,MATCH($C353,'תוצרים לפרויקטים'!$G$8:$G$1007,0),MATCH($B353,'תוצרים לפרויקטים'!$T$7:$AC$7,0)+1))</f>
        <v/>
      </c>
      <c r="F353" s="88" t="str">
        <f>IF($D353="","",IFERROR(IF(INDEX('ניהול משאבים'!$D$8:$D$300,MATCH($D353,'ניהול משאבים'!$C$8:$C$300,0))="","",INDEX('ניהול משאבים'!$D$8:$D$300,MATCH($D353,'ניהול משאבים'!$C$8:$C$300,0))),""))</f>
        <v/>
      </c>
      <c r="G353" s="88" t="str">
        <f>IF($D353="","",IFERROR(IF(INDEX('ניהול משאבים'!$E$8:$E$300,MATCH($D353,'ניהול משאבים'!$C$8:$C$300,0))="","",INDEX('ניהול משאבים'!$E$8:$E$300,MATCH($D353,'ניהול משאבים'!$C$8:$C$300,0))),""))</f>
        <v/>
      </c>
      <c r="H353" s="88" t="str">
        <f>IF($C353="","",INDEX('תוצרים לפרויקטים'!$H:$H,MATCH($C353,'תוצרים לפרויקטים'!$G:$G,0)))</f>
        <v/>
      </c>
      <c r="I353" s="88" t="str">
        <f>IF($C353="","",INDEX('תוצרים לפרויקטים'!$E:$E,MATCH($C353,'תוצרים לפרויקטים'!$G:$G,0)))</f>
        <v/>
      </c>
      <c r="J353" s="88" t="str">
        <f>IF($A353="","",IF(INDEX('תוצרים לפרויקטים'!$R$8:$R$1007,MATCH($C353,'תוצרים לפרויקטים'!$G$8:$G$1007,0))="","ללא סטטוס",INDEX('תוצרים לפרויקטים'!$R$8:$R$1007,MATCH($C353,'תוצרים לפרויקטים'!$G$8:$G$1007,0))))</f>
        <v/>
      </c>
      <c r="K353" s="141" t="str">
        <f>IF($A353="","",IF(INDEX('תוצרים לפרויקטים'!$P$8:$P$1007,MATCH($C353,'תוצרים לפרויקטים'!$G$8:$G$1007,0))="","",INDEX('תוצרים לפרויקטים'!$P$8:$P$1007,MATCH($C353,'תוצרים לפרויקטים'!$G$8:$G$1007,0))))</f>
        <v/>
      </c>
      <c r="L353" s="141" t="str">
        <f>IF($A353="","",IF(INDEX('תוצרים לפרויקטים'!$Q$8:$Q$1007,MATCH($C353,'תוצרים לפרויקטים'!$G$8:$G$1007,0))="","",INDEX('תוצרים לפרויקטים'!$Q$8:$Q$1007,MATCH($C353,'תוצרים לפרויקטים'!$G$8:$G$1007,0))))</f>
        <v/>
      </c>
    </row>
    <row r="354" spans="1:12">
      <c r="A354" s="87" t="str">
        <f>IF($A353="#",1,IF(MAX(שיוך_משאב)&lt;ROWS(A$2:$A354),"",ROWS(A$2:$A354)))</f>
        <v/>
      </c>
      <c r="B354" s="88" t="str">
        <f t="array" ref="B354">IF($A354="","",INDEX('תוצרים לפרויקטים'!$AJ$7:$AN$7,,MIN(IF(שיוך_משאב=$A354,COLUMN($A:$E)))))</f>
        <v/>
      </c>
      <c r="C354" s="88" t="str">
        <f t="array" ref="C354">IF($A354="","",INDEX('תוצרים לפרויקטים'!$G$8:$G$1007,MIN(IF(שיוך_משאב=A354,שורות))))</f>
        <v/>
      </c>
      <c r="D354" s="88" t="str">
        <f>IF($A354="","",INDEX('תוצרים לפרויקטים'!$T$8:$AC$1007,MATCH($C354,'תוצרים לפרויקטים'!$G$8:$G$1007,0),MATCH($B354,'תוצרים לפרויקטים'!$T$7:$AC$7,0)))</f>
        <v/>
      </c>
      <c r="E354" s="88" t="str">
        <f>IF($A354="","",INDEX('תוצרים לפרויקטים'!$T$8:$AC$1007,MATCH($C354,'תוצרים לפרויקטים'!$G$8:$G$1007,0),MATCH($B354,'תוצרים לפרויקטים'!$T$7:$AC$7,0)+1))</f>
        <v/>
      </c>
      <c r="F354" s="88" t="str">
        <f>IF($D354="","",IFERROR(IF(INDEX('ניהול משאבים'!$D$8:$D$300,MATCH($D354,'ניהול משאבים'!$C$8:$C$300,0))="","",INDEX('ניהול משאבים'!$D$8:$D$300,MATCH($D354,'ניהול משאבים'!$C$8:$C$300,0))),""))</f>
        <v/>
      </c>
      <c r="G354" s="88" t="str">
        <f>IF($D354="","",IFERROR(IF(INDEX('ניהול משאבים'!$E$8:$E$300,MATCH($D354,'ניהול משאבים'!$C$8:$C$300,0))="","",INDEX('ניהול משאבים'!$E$8:$E$300,MATCH($D354,'ניהול משאבים'!$C$8:$C$300,0))),""))</f>
        <v/>
      </c>
      <c r="H354" s="88" t="str">
        <f>IF($C354="","",INDEX('תוצרים לפרויקטים'!$H:$H,MATCH($C354,'תוצרים לפרויקטים'!$G:$G,0)))</f>
        <v/>
      </c>
      <c r="I354" s="88" t="str">
        <f>IF($C354="","",INDEX('תוצרים לפרויקטים'!$E:$E,MATCH($C354,'תוצרים לפרויקטים'!$G:$G,0)))</f>
        <v/>
      </c>
      <c r="J354" s="88" t="str">
        <f>IF($A354="","",IF(INDEX('תוצרים לפרויקטים'!$R$8:$R$1007,MATCH($C354,'תוצרים לפרויקטים'!$G$8:$G$1007,0))="","ללא סטטוס",INDEX('תוצרים לפרויקטים'!$R$8:$R$1007,MATCH($C354,'תוצרים לפרויקטים'!$G$8:$G$1007,0))))</f>
        <v/>
      </c>
      <c r="K354" s="141" t="str">
        <f>IF($A354="","",IF(INDEX('תוצרים לפרויקטים'!$P$8:$P$1007,MATCH($C354,'תוצרים לפרויקטים'!$G$8:$G$1007,0))="","",INDEX('תוצרים לפרויקטים'!$P$8:$P$1007,MATCH($C354,'תוצרים לפרויקטים'!$G$8:$G$1007,0))))</f>
        <v/>
      </c>
      <c r="L354" s="141" t="str">
        <f>IF($A354="","",IF(INDEX('תוצרים לפרויקטים'!$Q$8:$Q$1007,MATCH($C354,'תוצרים לפרויקטים'!$G$8:$G$1007,0))="","",INDEX('תוצרים לפרויקטים'!$Q$8:$Q$1007,MATCH($C354,'תוצרים לפרויקטים'!$G$8:$G$1007,0))))</f>
        <v/>
      </c>
    </row>
    <row r="355" spans="1:12">
      <c r="A355" s="87" t="str">
        <f>IF($A354="#",1,IF(MAX(שיוך_משאב)&lt;ROWS(A$2:$A355),"",ROWS(A$2:$A355)))</f>
        <v/>
      </c>
      <c r="B355" s="88" t="str">
        <f t="array" ref="B355">IF($A355="","",INDEX('תוצרים לפרויקטים'!$AJ$7:$AN$7,,MIN(IF(שיוך_משאב=$A355,COLUMN($A:$E)))))</f>
        <v/>
      </c>
      <c r="C355" s="88" t="str">
        <f t="array" ref="C355">IF($A355="","",INDEX('תוצרים לפרויקטים'!$G$8:$G$1007,MIN(IF(שיוך_משאב=A355,שורות))))</f>
        <v/>
      </c>
      <c r="D355" s="88" t="str">
        <f>IF($A355="","",INDEX('תוצרים לפרויקטים'!$T$8:$AC$1007,MATCH($C355,'תוצרים לפרויקטים'!$G$8:$G$1007,0),MATCH($B355,'תוצרים לפרויקטים'!$T$7:$AC$7,0)))</f>
        <v/>
      </c>
      <c r="E355" s="88" t="str">
        <f>IF($A355="","",INDEX('תוצרים לפרויקטים'!$T$8:$AC$1007,MATCH($C355,'תוצרים לפרויקטים'!$G$8:$G$1007,0),MATCH($B355,'תוצרים לפרויקטים'!$T$7:$AC$7,0)+1))</f>
        <v/>
      </c>
      <c r="F355" s="88" t="str">
        <f>IF($D355="","",IFERROR(IF(INDEX('ניהול משאבים'!$D$8:$D$300,MATCH($D355,'ניהול משאבים'!$C$8:$C$300,0))="","",INDEX('ניהול משאבים'!$D$8:$D$300,MATCH($D355,'ניהול משאבים'!$C$8:$C$300,0))),""))</f>
        <v/>
      </c>
      <c r="G355" s="88" t="str">
        <f>IF($D355="","",IFERROR(IF(INDEX('ניהול משאבים'!$E$8:$E$300,MATCH($D355,'ניהול משאבים'!$C$8:$C$300,0))="","",INDEX('ניהול משאבים'!$E$8:$E$300,MATCH($D355,'ניהול משאבים'!$C$8:$C$300,0))),""))</f>
        <v/>
      </c>
      <c r="H355" s="88" t="str">
        <f>IF($C355="","",INDEX('תוצרים לפרויקטים'!$H:$H,MATCH($C355,'תוצרים לפרויקטים'!$G:$G,0)))</f>
        <v/>
      </c>
      <c r="I355" s="88" t="str">
        <f>IF($C355="","",INDEX('תוצרים לפרויקטים'!$E:$E,MATCH($C355,'תוצרים לפרויקטים'!$G:$G,0)))</f>
        <v/>
      </c>
      <c r="J355" s="88" t="str">
        <f>IF($A355="","",IF(INDEX('תוצרים לפרויקטים'!$R$8:$R$1007,MATCH($C355,'תוצרים לפרויקטים'!$G$8:$G$1007,0))="","ללא סטטוס",INDEX('תוצרים לפרויקטים'!$R$8:$R$1007,MATCH($C355,'תוצרים לפרויקטים'!$G$8:$G$1007,0))))</f>
        <v/>
      </c>
      <c r="K355" s="141" t="str">
        <f>IF($A355="","",IF(INDEX('תוצרים לפרויקטים'!$P$8:$P$1007,MATCH($C355,'תוצרים לפרויקטים'!$G$8:$G$1007,0))="","",INDEX('תוצרים לפרויקטים'!$P$8:$P$1007,MATCH($C355,'תוצרים לפרויקטים'!$G$8:$G$1007,0))))</f>
        <v/>
      </c>
      <c r="L355" s="141" t="str">
        <f>IF($A355="","",IF(INDEX('תוצרים לפרויקטים'!$Q$8:$Q$1007,MATCH($C355,'תוצרים לפרויקטים'!$G$8:$G$1007,0))="","",INDEX('תוצרים לפרויקטים'!$Q$8:$Q$1007,MATCH($C355,'תוצרים לפרויקטים'!$G$8:$G$1007,0))))</f>
        <v/>
      </c>
    </row>
    <row r="356" spans="1:12">
      <c r="A356" s="87" t="str">
        <f>IF($A355="#",1,IF(MAX(שיוך_משאב)&lt;ROWS(A$2:$A356),"",ROWS(A$2:$A356)))</f>
        <v/>
      </c>
      <c r="B356" s="88" t="str">
        <f t="array" ref="B356">IF($A356="","",INDEX('תוצרים לפרויקטים'!$AJ$7:$AN$7,,MIN(IF(שיוך_משאב=$A356,COLUMN($A:$E)))))</f>
        <v/>
      </c>
      <c r="C356" s="88" t="str">
        <f t="array" ref="C356">IF($A356="","",INDEX('תוצרים לפרויקטים'!$G$8:$G$1007,MIN(IF(שיוך_משאב=A356,שורות))))</f>
        <v/>
      </c>
      <c r="D356" s="88" t="str">
        <f>IF($A356="","",INDEX('תוצרים לפרויקטים'!$T$8:$AC$1007,MATCH($C356,'תוצרים לפרויקטים'!$G$8:$G$1007,0),MATCH($B356,'תוצרים לפרויקטים'!$T$7:$AC$7,0)))</f>
        <v/>
      </c>
      <c r="E356" s="88" t="str">
        <f>IF($A356="","",INDEX('תוצרים לפרויקטים'!$T$8:$AC$1007,MATCH($C356,'תוצרים לפרויקטים'!$G$8:$G$1007,0),MATCH($B356,'תוצרים לפרויקטים'!$T$7:$AC$7,0)+1))</f>
        <v/>
      </c>
      <c r="F356" s="88" t="str">
        <f>IF($D356="","",IFERROR(IF(INDEX('ניהול משאבים'!$D$8:$D$300,MATCH($D356,'ניהול משאבים'!$C$8:$C$300,0))="","",INDEX('ניהול משאבים'!$D$8:$D$300,MATCH($D356,'ניהול משאבים'!$C$8:$C$300,0))),""))</f>
        <v/>
      </c>
      <c r="G356" s="88" t="str">
        <f>IF($D356="","",IFERROR(IF(INDEX('ניהול משאבים'!$E$8:$E$300,MATCH($D356,'ניהול משאבים'!$C$8:$C$300,0))="","",INDEX('ניהול משאבים'!$E$8:$E$300,MATCH($D356,'ניהול משאבים'!$C$8:$C$300,0))),""))</f>
        <v/>
      </c>
      <c r="H356" s="88" t="str">
        <f>IF($C356="","",INDEX('תוצרים לפרויקטים'!$H:$H,MATCH($C356,'תוצרים לפרויקטים'!$G:$G,0)))</f>
        <v/>
      </c>
      <c r="I356" s="88" t="str">
        <f>IF($C356="","",INDEX('תוצרים לפרויקטים'!$E:$E,MATCH($C356,'תוצרים לפרויקטים'!$G:$G,0)))</f>
        <v/>
      </c>
      <c r="J356" s="88" t="str">
        <f>IF($A356="","",IF(INDEX('תוצרים לפרויקטים'!$R$8:$R$1007,MATCH($C356,'תוצרים לפרויקטים'!$G$8:$G$1007,0))="","ללא סטטוס",INDEX('תוצרים לפרויקטים'!$R$8:$R$1007,MATCH($C356,'תוצרים לפרויקטים'!$G$8:$G$1007,0))))</f>
        <v/>
      </c>
      <c r="K356" s="141" t="str">
        <f>IF($A356="","",IF(INDEX('תוצרים לפרויקטים'!$P$8:$P$1007,MATCH($C356,'תוצרים לפרויקטים'!$G$8:$G$1007,0))="","",INDEX('תוצרים לפרויקטים'!$P$8:$P$1007,MATCH($C356,'תוצרים לפרויקטים'!$G$8:$G$1007,0))))</f>
        <v/>
      </c>
      <c r="L356" s="141" t="str">
        <f>IF($A356="","",IF(INDEX('תוצרים לפרויקטים'!$Q$8:$Q$1007,MATCH($C356,'תוצרים לפרויקטים'!$G$8:$G$1007,0))="","",INDEX('תוצרים לפרויקטים'!$Q$8:$Q$1007,MATCH($C356,'תוצרים לפרויקטים'!$G$8:$G$1007,0))))</f>
        <v/>
      </c>
    </row>
    <row r="357" spans="1:12">
      <c r="A357" s="87" t="str">
        <f>IF($A356="#",1,IF(MAX(שיוך_משאב)&lt;ROWS(A$2:$A357),"",ROWS(A$2:$A357)))</f>
        <v/>
      </c>
      <c r="B357" s="88" t="str">
        <f t="array" ref="B357">IF($A357="","",INDEX('תוצרים לפרויקטים'!$AJ$7:$AN$7,,MIN(IF(שיוך_משאב=$A357,COLUMN($A:$E)))))</f>
        <v/>
      </c>
      <c r="C357" s="88" t="str">
        <f t="array" ref="C357">IF($A357="","",INDEX('תוצרים לפרויקטים'!$G$8:$G$1007,MIN(IF(שיוך_משאב=A357,שורות))))</f>
        <v/>
      </c>
      <c r="D357" s="88" t="str">
        <f>IF($A357="","",INDEX('תוצרים לפרויקטים'!$T$8:$AC$1007,MATCH($C357,'תוצרים לפרויקטים'!$G$8:$G$1007,0),MATCH($B357,'תוצרים לפרויקטים'!$T$7:$AC$7,0)))</f>
        <v/>
      </c>
      <c r="E357" s="88" t="str">
        <f>IF($A357="","",INDEX('תוצרים לפרויקטים'!$T$8:$AC$1007,MATCH($C357,'תוצרים לפרויקטים'!$G$8:$G$1007,0),MATCH($B357,'תוצרים לפרויקטים'!$T$7:$AC$7,0)+1))</f>
        <v/>
      </c>
      <c r="F357" s="88" t="str">
        <f>IF($D357="","",IFERROR(IF(INDEX('ניהול משאבים'!$D$8:$D$300,MATCH($D357,'ניהול משאבים'!$C$8:$C$300,0))="","",INDEX('ניהול משאבים'!$D$8:$D$300,MATCH($D357,'ניהול משאבים'!$C$8:$C$300,0))),""))</f>
        <v/>
      </c>
      <c r="G357" s="88" t="str">
        <f>IF($D357="","",IFERROR(IF(INDEX('ניהול משאבים'!$E$8:$E$300,MATCH($D357,'ניהול משאבים'!$C$8:$C$300,0))="","",INDEX('ניהול משאבים'!$E$8:$E$300,MATCH($D357,'ניהול משאבים'!$C$8:$C$300,0))),""))</f>
        <v/>
      </c>
      <c r="H357" s="88" t="str">
        <f>IF($C357="","",INDEX('תוצרים לפרויקטים'!$H:$H,MATCH($C357,'תוצרים לפרויקטים'!$G:$G,0)))</f>
        <v/>
      </c>
      <c r="I357" s="88" t="str">
        <f>IF($C357="","",INDEX('תוצרים לפרויקטים'!$E:$E,MATCH($C357,'תוצרים לפרויקטים'!$G:$G,0)))</f>
        <v/>
      </c>
      <c r="J357" s="88" t="str">
        <f>IF($A357="","",IF(INDEX('תוצרים לפרויקטים'!$R$8:$R$1007,MATCH($C357,'תוצרים לפרויקטים'!$G$8:$G$1007,0))="","ללא סטטוס",INDEX('תוצרים לפרויקטים'!$R$8:$R$1007,MATCH($C357,'תוצרים לפרויקטים'!$G$8:$G$1007,0))))</f>
        <v/>
      </c>
      <c r="K357" s="141" t="str">
        <f>IF($A357="","",IF(INDEX('תוצרים לפרויקטים'!$P$8:$P$1007,MATCH($C357,'תוצרים לפרויקטים'!$G$8:$G$1007,0))="","",INDEX('תוצרים לפרויקטים'!$P$8:$P$1007,MATCH($C357,'תוצרים לפרויקטים'!$G$8:$G$1007,0))))</f>
        <v/>
      </c>
      <c r="L357" s="141" t="str">
        <f>IF($A357="","",IF(INDEX('תוצרים לפרויקטים'!$Q$8:$Q$1007,MATCH($C357,'תוצרים לפרויקטים'!$G$8:$G$1007,0))="","",INDEX('תוצרים לפרויקטים'!$Q$8:$Q$1007,MATCH($C357,'תוצרים לפרויקטים'!$G$8:$G$1007,0))))</f>
        <v/>
      </c>
    </row>
    <row r="358" spans="1:12">
      <c r="A358" s="87" t="str">
        <f>IF($A357="#",1,IF(MAX(שיוך_משאב)&lt;ROWS(A$2:$A358),"",ROWS(A$2:$A358)))</f>
        <v/>
      </c>
      <c r="B358" s="88" t="str">
        <f t="array" ref="B358">IF($A358="","",INDEX('תוצרים לפרויקטים'!$AJ$7:$AN$7,,MIN(IF(שיוך_משאב=$A358,COLUMN($A:$E)))))</f>
        <v/>
      </c>
      <c r="C358" s="88" t="str">
        <f t="array" ref="C358">IF($A358="","",INDEX('תוצרים לפרויקטים'!$G$8:$G$1007,MIN(IF(שיוך_משאב=A358,שורות))))</f>
        <v/>
      </c>
      <c r="D358" s="88" t="str">
        <f>IF($A358="","",INDEX('תוצרים לפרויקטים'!$T$8:$AC$1007,MATCH($C358,'תוצרים לפרויקטים'!$G$8:$G$1007,0),MATCH($B358,'תוצרים לפרויקטים'!$T$7:$AC$7,0)))</f>
        <v/>
      </c>
      <c r="E358" s="88" t="str">
        <f>IF($A358="","",INDEX('תוצרים לפרויקטים'!$T$8:$AC$1007,MATCH($C358,'תוצרים לפרויקטים'!$G$8:$G$1007,0),MATCH($B358,'תוצרים לפרויקטים'!$T$7:$AC$7,0)+1))</f>
        <v/>
      </c>
      <c r="F358" s="88" t="str">
        <f>IF($D358="","",IFERROR(IF(INDEX('ניהול משאבים'!$D$8:$D$300,MATCH($D358,'ניהול משאבים'!$C$8:$C$300,0))="","",INDEX('ניהול משאבים'!$D$8:$D$300,MATCH($D358,'ניהול משאבים'!$C$8:$C$300,0))),""))</f>
        <v/>
      </c>
      <c r="G358" s="88" t="str">
        <f>IF($D358="","",IFERROR(IF(INDEX('ניהול משאבים'!$E$8:$E$300,MATCH($D358,'ניהול משאבים'!$C$8:$C$300,0))="","",INDEX('ניהול משאבים'!$E$8:$E$300,MATCH($D358,'ניהול משאבים'!$C$8:$C$300,0))),""))</f>
        <v/>
      </c>
      <c r="H358" s="88" t="str">
        <f>IF($C358="","",INDEX('תוצרים לפרויקטים'!$H:$H,MATCH($C358,'תוצרים לפרויקטים'!$G:$G,0)))</f>
        <v/>
      </c>
      <c r="I358" s="88" t="str">
        <f>IF($C358="","",INDEX('תוצרים לפרויקטים'!$E:$E,MATCH($C358,'תוצרים לפרויקטים'!$G:$G,0)))</f>
        <v/>
      </c>
      <c r="J358" s="88" t="str">
        <f>IF($A358="","",IF(INDEX('תוצרים לפרויקטים'!$R$8:$R$1007,MATCH($C358,'תוצרים לפרויקטים'!$G$8:$G$1007,0))="","ללא סטטוס",INDEX('תוצרים לפרויקטים'!$R$8:$R$1007,MATCH($C358,'תוצרים לפרויקטים'!$G$8:$G$1007,0))))</f>
        <v/>
      </c>
      <c r="K358" s="141" t="str">
        <f>IF($A358="","",IF(INDEX('תוצרים לפרויקטים'!$P$8:$P$1007,MATCH($C358,'תוצרים לפרויקטים'!$G$8:$G$1007,0))="","",INDEX('תוצרים לפרויקטים'!$P$8:$P$1007,MATCH($C358,'תוצרים לפרויקטים'!$G$8:$G$1007,0))))</f>
        <v/>
      </c>
      <c r="L358" s="141" t="str">
        <f>IF($A358="","",IF(INDEX('תוצרים לפרויקטים'!$Q$8:$Q$1007,MATCH($C358,'תוצרים לפרויקטים'!$G$8:$G$1007,0))="","",INDEX('תוצרים לפרויקטים'!$Q$8:$Q$1007,MATCH($C358,'תוצרים לפרויקטים'!$G$8:$G$1007,0))))</f>
        <v/>
      </c>
    </row>
    <row r="359" spans="1:12">
      <c r="A359" s="87" t="str">
        <f>IF($A358="#",1,IF(MAX(שיוך_משאב)&lt;ROWS(A$2:$A359),"",ROWS(A$2:$A359)))</f>
        <v/>
      </c>
      <c r="B359" s="88" t="str">
        <f t="array" ref="B359">IF($A359="","",INDEX('תוצרים לפרויקטים'!$AJ$7:$AN$7,,MIN(IF(שיוך_משאב=$A359,COLUMN($A:$E)))))</f>
        <v/>
      </c>
      <c r="C359" s="88" t="str">
        <f t="array" ref="C359">IF($A359="","",INDEX('תוצרים לפרויקטים'!$G$8:$G$1007,MIN(IF(שיוך_משאב=A359,שורות))))</f>
        <v/>
      </c>
      <c r="D359" s="88" t="str">
        <f>IF($A359="","",INDEX('תוצרים לפרויקטים'!$T$8:$AC$1007,MATCH($C359,'תוצרים לפרויקטים'!$G$8:$G$1007,0),MATCH($B359,'תוצרים לפרויקטים'!$T$7:$AC$7,0)))</f>
        <v/>
      </c>
      <c r="E359" s="88" t="str">
        <f>IF($A359="","",INDEX('תוצרים לפרויקטים'!$T$8:$AC$1007,MATCH($C359,'תוצרים לפרויקטים'!$G$8:$G$1007,0),MATCH($B359,'תוצרים לפרויקטים'!$T$7:$AC$7,0)+1))</f>
        <v/>
      </c>
      <c r="F359" s="88" t="str">
        <f>IF($D359="","",IFERROR(IF(INDEX('ניהול משאבים'!$D$8:$D$300,MATCH($D359,'ניהול משאבים'!$C$8:$C$300,0))="","",INDEX('ניהול משאבים'!$D$8:$D$300,MATCH($D359,'ניהול משאבים'!$C$8:$C$300,0))),""))</f>
        <v/>
      </c>
      <c r="G359" s="88" t="str">
        <f>IF($D359="","",IFERROR(IF(INDEX('ניהול משאבים'!$E$8:$E$300,MATCH($D359,'ניהול משאבים'!$C$8:$C$300,0))="","",INDEX('ניהול משאבים'!$E$8:$E$300,MATCH($D359,'ניהול משאבים'!$C$8:$C$300,0))),""))</f>
        <v/>
      </c>
      <c r="H359" s="88" t="str">
        <f>IF($C359="","",INDEX('תוצרים לפרויקטים'!$H:$H,MATCH($C359,'תוצרים לפרויקטים'!$G:$G,0)))</f>
        <v/>
      </c>
      <c r="I359" s="88" t="str">
        <f>IF($C359="","",INDEX('תוצרים לפרויקטים'!$E:$E,MATCH($C359,'תוצרים לפרויקטים'!$G:$G,0)))</f>
        <v/>
      </c>
      <c r="J359" s="88" t="str">
        <f>IF($A359="","",IF(INDEX('תוצרים לפרויקטים'!$R$8:$R$1007,MATCH($C359,'תוצרים לפרויקטים'!$G$8:$G$1007,0))="","ללא סטטוס",INDEX('תוצרים לפרויקטים'!$R$8:$R$1007,MATCH($C359,'תוצרים לפרויקטים'!$G$8:$G$1007,0))))</f>
        <v/>
      </c>
      <c r="K359" s="141" t="str">
        <f>IF($A359="","",IF(INDEX('תוצרים לפרויקטים'!$P$8:$P$1007,MATCH($C359,'תוצרים לפרויקטים'!$G$8:$G$1007,0))="","",INDEX('תוצרים לפרויקטים'!$P$8:$P$1007,MATCH($C359,'תוצרים לפרויקטים'!$G$8:$G$1007,0))))</f>
        <v/>
      </c>
      <c r="L359" s="141" t="str">
        <f>IF($A359="","",IF(INDEX('תוצרים לפרויקטים'!$Q$8:$Q$1007,MATCH($C359,'תוצרים לפרויקטים'!$G$8:$G$1007,0))="","",INDEX('תוצרים לפרויקטים'!$Q$8:$Q$1007,MATCH($C359,'תוצרים לפרויקטים'!$G$8:$G$1007,0))))</f>
        <v/>
      </c>
    </row>
    <row r="360" spans="1:12">
      <c r="A360" s="87" t="str">
        <f>IF($A359="#",1,IF(MAX(שיוך_משאב)&lt;ROWS(A$2:$A360),"",ROWS(A$2:$A360)))</f>
        <v/>
      </c>
      <c r="B360" s="88" t="str">
        <f t="array" ref="B360">IF($A360="","",INDEX('תוצרים לפרויקטים'!$AJ$7:$AN$7,,MIN(IF(שיוך_משאב=$A360,COLUMN($A:$E)))))</f>
        <v/>
      </c>
      <c r="C360" s="88" t="str">
        <f t="array" ref="C360">IF($A360="","",INDEX('תוצרים לפרויקטים'!$G$8:$G$1007,MIN(IF(שיוך_משאב=A360,שורות))))</f>
        <v/>
      </c>
      <c r="D360" s="88" t="str">
        <f>IF($A360="","",INDEX('תוצרים לפרויקטים'!$T$8:$AC$1007,MATCH($C360,'תוצרים לפרויקטים'!$G$8:$G$1007,0),MATCH($B360,'תוצרים לפרויקטים'!$T$7:$AC$7,0)))</f>
        <v/>
      </c>
      <c r="E360" s="88" t="str">
        <f>IF($A360="","",INDEX('תוצרים לפרויקטים'!$T$8:$AC$1007,MATCH($C360,'תוצרים לפרויקטים'!$G$8:$G$1007,0),MATCH($B360,'תוצרים לפרויקטים'!$T$7:$AC$7,0)+1))</f>
        <v/>
      </c>
      <c r="F360" s="88" t="str">
        <f>IF($D360="","",IFERROR(IF(INDEX('ניהול משאבים'!$D$8:$D$300,MATCH($D360,'ניהול משאבים'!$C$8:$C$300,0))="","",INDEX('ניהול משאבים'!$D$8:$D$300,MATCH($D360,'ניהול משאבים'!$C$8:$C$300,0))),""))</f>
        <v/>
      </c>
      <c r="G360" s="88" t="str">
        <f>IF($D360="","",IFERROR(IF(INDEX('ניהול משאבים'!$E$8:$E$300,MATCH($D360,'ניהול משאבים'!$C$8:$C$300,0))="","",INDEX('ניהול משאבים'!$E$8:$E$300,MATCH($D360,'ניהול משאבים'!$C$8:$C$300,0))),""))</f>
        <v/>
      </c>
      <c r="H360" s="88" t="str">
        <f>IF($C360="","",INDEX('תוצרים לפרויקטים'!$H:$H,MATCH($C360,'תוצרים לפרויקטים'!$G:$G,0)))</f>
        <v/>
      </c>
      <c r="I360" s="88" t="str">
        <f>IF($C360="","",INDEX('תוצרים לפרויקטים'!$E:$E,MATCH($C360,'תוצרים לפרויקטים'!$G:$G,0)))</f>
        <v/>
      </c>
      <c r="J360" s="88" t="str">
        <f>IF($A360="","",IF(INDEX('תוצרים לפרויקטים'!$R$8:$R$1007,MATCH($C360,'תוצרים לפרויקטים'!$G$8:$G$1007,0))="","ללא סטטוס",INDEX('תוצרים לפרויקטים'!$R$8:$R$1007,MATCH($C360,'תוצרים לפרויקטים'!$G$8:$G$1007,0))))</f>
        <v/>
      </c>
      <c r="K360" s="141" t="str">
        <f>IF($A360="","",IF(INDEX('תוצרים לפרויקטים'!$P$8:$P$1007,MATCH($C360,'תוצרים לפרויקטים'!$G$8:$G$1007,0))="","",INDEX('תוצרים לפרויקטים'!$P$8:$P$1007,MATCH($C360,'תוצרים לפרויקטים'!$G$8:$G$1007,0))))</f>
        <v/>
      </c>
      <c r="L360" s="141" t="str">
        <f>IF($A360="","",IF(INDEX('תוצרים לפרויקטים'!$Q$8:$Q$1007,MATCH($C360,'תוצרים לפרויקטים'!$G$8:$G$1007,0))="","",INDEX('תוצרים לפרויקטים'!$Q$8:$Q$1007,MATCH($C360,'תוצרים לפרויקטים'!$G$8:$G$1007,0))))</f>
        <v/>
      </c>
    </row>
    <row r="361" spans="1:12">
      <c r="A361" s="87" t="str">
        <f>IF($A360="#",1,IF(MAX(שיוך_משאב)&lt;ROWS(A$2:$A361),"",ROWS(A$2:$A361)))</f>
        <v/>
      </c>
      <c r="B361" s="88" t="str">
        <f t="array" ref="B361">IF($A361="","",INDEX('תוצרים לפרויקטים'!$AJ$7:$AN$7,,MIN(IF(שיוך_משאב=$A361,COLUMN($A:$E)))))</f>
        <v/>
      </c>
      <c r="C361" s="88" t="str">
        <f t="array" ref="C361">IF($A361="","",INDEX('תוצרים לפרויקטים'!$G$8:$G$1007,MIN(IF(שיוך_משאב=A361,שורות))))</f>
        <v/>
      </c>
      <c r="D361" s="88" t="str">
        <f>IF($A361="","",INDEX('תוצרים לפרויקטים'!$T$8:$AC$1007,MATCH($C361,'תוצרים לפרויקטים'!$G$8:$G$1007,0),MATCH($B361,'תוצרים לפרויקטים'!$T$7:$AC$7,0)))</f>
        <v/>
      </c>
      <c r="E361" s="88" t="str">
        <f>IF($A361="","",INDEX('תוצרים לפרויקטים'!$T$8:$AC$1007,MATCH($C361,'תוצרים לפרויקטים'!$G$8:$G$1007,0),MATCH($B361,'תוצרים לפרויקטים'!$T$7:$AC$7,0)+1))</f>
        <v/>
      </c>
      <c r="F361" s="88" t="str">
        <f>IF($D361="","",IFERROR(IF(INDEX('ניהול משאבים'!$D$8:$D$300,MATCH($D361,'ניהול משאבים'!$C$8:$C$300,0))="","",INDEX('ניהול משאבים'!$D$8:$D$300,MATCH($D361,'ניהול משאבים'!$C$8:$C$300,0))),""))</f>
        <v/>
      </c>
      <c r="G361" s="88" t="str">
        <f>IF($D361="","",IFERROR(IF(INDEX('ניהול משאבים'!$E$8:$E$300,MATCH($D361,'ניהול משאבים'!$C$8:$C$300,0))="","",INDEX('ניהול משאבים'!$E$8:$E$300,MATCH($D361,'ניהול משאבים'!$C$8:$C$300,0))),""))</f>
        <v/>
      </c>
      <c r="H361" s="88" t="str">
        <f>IF($C361="","",INDEX('תוצרים לפרויקטים'!$H:$H,MATCH($C361,'תוצרים לפרויקטים'!$G:$G,0)))</f>
        <v/>
      </c>
      <c r="I361" s="88" t="str">
        <f>IF($C361="","",INDEX('תוצרים לפרויקטים'!$E:$E,MATCH($C361,'תוצרים לפרויקטים'!$G:$G,0)))</f>
        <v/>
      </c>
      <c r="J361" s="88" t="str">
        <f>IF($A361="","",IF(INDEX('תוצרים לפרויקטים'!$R$8:$R$1007,MATCH($C361,'תוצרים לפרויקטים'!$G$8:$G$1007,0))="","ללא סטטוס",INDEX('תוצרים לפרויקטים'!$R$8:$R$1007,MATCH($C361,'תוצרים לפרויקטים'!$G$8:$G$1007,0))))</f>
        <v/>
      </c>
      <c r="K361" s="141" t="str">
        <f>IF($A361="","",IF(INDEX('תוצרים לפרויקטים'!$P$8:$P$1007,MATCH($C361,'תוצרים לפרויקטים'!$G$8:$G$1007,0))="","",INDEX('תוצרים לפרויקטים'!$P$8:$P$1007,MATCH($C361,'תוצרים לפרויקטים'!$G$8:$G$1007,0))))</f>
        <v/>
      </c>
      <c r="L361" s="141" t="str">
        <f>IF($A361="","",IF(INDEX('תוצרים לפרויקטים'!$Q$8:$Q$1007,MATCH($C361,'תוצרים לפרויקטים'!$G$8:$G$1007,0))="","",INDEX('תוצרים לפרויקטים'!$Q$8:$Q$1007,MATCH($C361,'תוצרים לפרויקטים'!$G$8:$G$1007,0))))</f>
        <v/>
      </c>
    </row>
    <row r="362" spans="1:12">
      <c r="A362" s="87" t="str">
        <f>IF($A361="#",1,IF(MAX(שיוך_משאב)&lt;ROWS(A$2:$A362),"",ROWS(A$2:$A362)))</f>
        <v/>
      </c>
      <c r="B362" s="88" t="str">
        <f t="array" ref="B362">IF($A362="","",INDEX('תוצרים לפרויקטים'!$AJ$7:$AN$7,,MIN(IF(שיוך_משאב=$A362,COLUMN($A:$E)))))</f>
        <v/>
      </c>
      <c r="C362" s="88" t="str">
        <f t="array" ref="C362">IF($A362="","",INDEX('תוצרים לפרויקטים'!$G$8:$G$1007,MIN(IF(שיוך_משאב=A362,שורות))))</f>
        <v/>
      </c>
      <c r="D362" s="88" t="str">
        <f>IF($A362="","",INDEX('תוצרים לפרויקטים'!$T$8:$AC$1007,MATCH($C362,'תוצרים לפרויקטים'!$G$8:$G$1007,0),MATCH($B362,'תוצרים לפרויקטים'!$T$7:$AC$7,0)))</f>
        <v/>
      </c>
      <c r="E362" s="88" t="str">
        <f>IF($A362="","",INDEX('תוצרים לפרויקטים'!$T$8:$AC$1007,MATCH($C362,'תוצרים לפרויקטים'!$G$8:$G$1007,0),MATCH($B362,'תוצרים לפרויקטים'!$T$7:$AC$7,0)+1))</f>
        <v/>
      </c>
      <c r="F362" s="88" t="str">
        <f>IF($D362="","",IFERROR(IF(INDEX('ניהול משאבים'!$D$8:$D$300,MATCH($D362,'ניהול משאבים'!$C$8:$C$300,0))="","",INDEX('ניהול משאבים'!$D$8:$D$300,MATCH($D362,'ניהול משאבים'!$C$8:$C$300,0))),""))</f>
        <v/>
      </c>
      <c r="G362" s="88" t="str">
        <f>IF($D362="","",IFERROR(IF(INDEX('ניהול משאבים'!$E$8:$E$300,MATCH($D362,'ניהול משאבים'!$C$8:$C$300,0))="","",INDEX('ניהול משאבים'!$E$8:$E$300,MATCH($D362,'ניהול משאבים'!$C$8:$C$300,0))),""))</f>
        <v/>
      </c>
      <c r="H362" s="88" t="str">
        <f>IF($C362="","",INDEX('תוצרים לפרויקטים'!$H:$H,MATCH($C362,'תוצרים לפרויקטים'!$G:$G,0)))</f>
        <v/>
      </c>
      <c r="I362" s="88" t="str">
        <f>IF($C362="","",INDEX('תוצרים לפרויקטים'!$E:$E,MATCH($C362,'תוצרים לפרויקטים'!$G:$G,0)))</f>
        <v/>
      </c>
      <c r="J362" s="88" t="str">
        <f>IF($A362="","",IF(INDEX('תוצרים לפרויקטים'!$R$8:$R$1007,MATCH($C362,'תוצרים לפרויקטים'!$G$8:$G$1007,0))="","ללא סטטוס",INDEX('תוצרים לפרויקטים'!$R$8:$R$1007,MATCH($C362,'תוצרים לפרויקטים'!$G$8:$G$1007,0))))</f>
        <v/>
      </c>
      <c r="K362" s="141" t="str">
        <f>IF($A362="","",IF(INDEX('תוצרים לפרויקטים'!$P$8:$P$1007,MATCH($C362,'תוצרים לפרויקטים'!$G$8:$G$1007,0))="","",INDEX('תוצרים לפרויקטים'!$P$8:$P$1007,MATCH($C362,'תוצרים לפרויקטים'!$G$8:$G$1007,0))))</f>
        <v/>
      </c>
      <c r="L362" s="141" t="str">
        <f>IF($A362="","",IF(INDEX('תוצרים לפרויקטים'!$Q$8:$Q$1007,MATCH($C362,'תוצרים לפרויקטים'!$G$8:$G$1007,0))="","",INDEX('תוצרים לפרויקטים'!$Q$8:$Q$1007,MATCH($C362,'תוצרים לפרויקטים'!$G$8:$G$1007,0))))</f>
        <v/>
      </c>
    </row>
    <row r="363" spans="1:12">
      <c r="A363" s="87" t="str">
        <f>IF($A362="#",1,IF(MAX(שיוך_משאב)&lt;ROWS(A$2:$A363),"",ROWS(A$2:$A363)))</f>
        <v/>
      </c>
      <c r="B363" s="88" t="str">
        <f t="array" ref="B363">IF($A363="","",INDEX('תוצרים לפרויקטים'!$AJ$7:$AN$7,,MIN(IF(שיוך_משאב=$A363,COLUMN($A:$E)))))</f>
        <v/>
      </c>
      <c r="C363" s="88" t="str">
        <f t="array" ref="C363">IF($A363="","",INDEX('תוצרים לפרויקטים'!$G$8:$G$1007,MIN(IF(שיוך_משאב=A363,שורות))))</f>
        <v/>
      </c>
      <c r="D363" s="88" t="str">
        <f>IF($A363="","",INDEX('תוצרים לפרויקטים'!$T$8:$AC$1007,MATCH($C363,'תוצרים לפרויקטים'!$G$8:$G$1007,0),MATCH($B363,'תוצרים לפרויקטים'!$T$7:$AC$7,0)))</f>
        <v/>
      </c>
      <c r="E363" s="88" t="str">
        <f>IF($A363="","",INDEX('תוצרים לפרויקטים'!$T$8:$AC$1007,MATCH($C363,'תוצרים לפרויקטים'!$G$8:$G$1007,0),MATCH($B363,'תוצרים לפרויקטים'!$T$7:$AC$7,0)+1))</f>
        <v/>
      </c>
      <c r="F363" s="88" t="str">
        <f>IF($D363="","",IFERROR(IF(INDEX('ניהול משאבים'!$D$8:$D$300,MATCH($D363,'ניהול משאבים'!$C$8:$C$300,0))="","",INDEX('ניהול משאבים'!$D$8:$D$300,MATCH($D363,'ניהול משאבים'!$C$8:$C$300,0))),""))</f>
        <v/>
      </c>
      <c r="G363" s="88" t="str">
        <f>IF($D363="","",IFERROR(IF(INDEX('ניהול משאבים'!$E$8:$E$300,MATCH($D363,'ניהול משאבים'!$C$8:$C$300,0))="","",INDEX('ניהול משאבים'!$E$8:$E$300,MATCH($D363,'ניהול משאבים'!$C$8:$C$300,0))),""))</f>
        <v/>
      </c>
      <c r="H363" s="88" t="str">
        <f>IF($C363="","",INDEX('תוצרים לפרויקטים'!$H:$H,MATCH($C363,'תוצרים לפרויקטים'!$G:$G,0)))</f>
        <v/>
      </c>
      <c r="I363" s="88" t="str">
        <f>IF($C363="","",INDEX('תוצרים לפרויקטים'!$E:$E,MATCH($C363,'תוצרים לפרויקטים'!$G:$G,0)))</f>
        <v/>
      </c>
      <c r="J363" s="88" t="str">
        <f>IF($A363="","",IF(INDEX('תוצרים לפרויקטים'!$R$8:$R$1007,MATCH($C363,'תוצרים לפרויקטים'!$G$8:$G$1007,0))="","ללא סטטוס",INDEX('תוצרים לפרויקטים'!$R$8:$R$1007,MATCH($C363,'תוצרים לפרויקטים'!$G$8:$G$1007,0))))</f>
        <v/>
      </c>
      <c r="K363" s="141" t="str">
        <f>IF($A363="","",IF(INDEX('תוצרים לפרויקטים'!$P$8:$P$1007,MATCH($C363,'תוצרים לפרויקטים'!$G$8:$G$1007,0))="","",INDEX('תוצרים לפרויקטים'!$P$8:$P$1007,MATCH($C363,'תוצרים לפרויקטים'!$G$8:$G$1007,0))))</f>
        <v/>
      </c>
      <c r="L363" s="141" t="str">
        <f>IF($A363="","",IF(INDEX('תוצרים לפרויקטים'!$Q$8:$Q$1007,MATCH($C363,'תוצרים לפרויקטים'!$G$8:$G$1007,0))="","",INDEX('תוצרים לפרויקטים'!$Q$8:$Q$1007,MATCH($C363,'תוצרים לפרויקטים'!$G$8:$G$1007,0))))</f>
        <v/>
      </c>
    </row>
    <row r="364" spans="1:12">
      <c r="A364" s="87" t="str">
        <f>IF($A363="#",1,IF(MAX(שיוך_משאב)&lt;ROWS(A$2:$A364),"",ROWS(A$2:$A364)))</f>
        <v/>
      </c>
      <c r="B364" s="88" t="str">
        <f t="array" ref="B364">IF($A364="","",INDEX('תוצרים לפרויקטים'!$AJ$7:$AN$7,,MIN(IF(שיוך_משאב=$A364,COLUMN($A:$E)))))</f>
        <v/>
      </c>
      <c r="C364" s="88" t="str">
        <f t="array" ref="C364">IF($A364="","",INDEX('תוצרים לפרויקטים'!$G$8:$G$1007,MIN(IF(שיוך_משאב=A364,שורות))))</f>
        <v/>
      </c>
      <c r="D364" s="88" t="str">
        <f>IF($A364="","",INDEX('תוצרים לפרויקטים'!$T$8:$AC$1007,MATCH($C364,'תוצרים לפרויקטים'!$G$8:$G$1007,0),MATCH($B364,'תוצרים לפרויקטים'!$T$7:$AC$7,0)))</f>
        <v/>
      </c>
      <c r="E364" s="88" t="str">
        <f>IF($A364="","",INDEX('תוצרים לפרויקטים'!$T$8:$AC$1007,MATCH($C364,'תוצרים לפרויקטים'!$G$8:$G$1007,0),MATCH($B364,'תוצרים לפרויקטים'!$T$7:$AC$7,0)+1))</f>
        <v/>
      </c>
      <c r="F364" s="88" t="str">
        <f>IF($D364="","",IFERROR(IF(INDEX('ניהול משאבים'!$D$8:$D$300,MATCH($D364,'ניהול משאבים'!$C$8:$C$300,0))="","",INDEX('ניהול משאבים'!$D$8:$D$300,MATCH($D364,'ניהול משאבים'!$C$8:$C$300,0))),""))</f>
        <v/>
      </c>
      <c r="G364" s="88" t="str">
        <f>IF($D364="","",IFERROR(IF(INDEX('ניהול משאבים'!$E$8:$E$300,MATCH($D364,'ניהול משאבים'!$C$8:$C$300,0))="","",INDEX('ניהול משאבים'!$E$8:$E$300,MATCH($D364,'ניהול משאבים'!$C$8:$C$300,0))),""))</f>
        <v/>
      </c>
      <c r="H364" s="88" t="str">
        <f>IF($C364="","",INDEX('תוצרים לפרויקטים'!$H:$H,MATCH($C364,'תוצרים לפרויקטים'!$G:$G,0)))</f>
        <v/>
      </c>
      <c r="I364" s="88" t="str">
        <f>IF($C364="","",INDEX('תוצרים לפרויקטים'!$E:$E,MATCH($C364,'תוצרים לפרויקטים'!$G:$G,0)))</f>
        <v/>
      </c>
      <c r="J364" s="88" t="str">
        <f>IF($A364="","",IF(INDEX('תוצרים לפרויקטים'!$R$8:$R$1007,MATCH($C364,'תוצרים לפרויקטים'!$G$8:$G$1007,0))="","ללא סטטוס",INDEX('תוצרים לפרויקטים'!$R$8:$R$1007,MATCH($C364,'תוצרים לפרויקטים'!$G$8:$G$1007,0))))</f>
        <v/>
      </c>
      <c r="K364" s="141" t="str">
        <f>IF($A364="","",IF(INDEX('תוצרים לפרויקטים'!$P$8:$P$1007,MATCH($C364,'תוצרים לפרויקטים'!$G$8:$G$1007,0))="","",INDEX('תוצרים לפרויקטים'!$P$8:$P$1007,MATCH($C364,'תוצרים לפרויקטים'!$G$8:$G$1007,0))))</f>
        <v/>
      </c>
      <c r="L364" s="141" t="str">
        <f>IF($A364="","",IF(INDEX('תוצרים לפרויקטים'!$Q$8:$Q$1007,MATCH($C364,'תוצרים לפרויקטים'!$G$8:$G$1007,0))="","",INDEX('תוצרים לפרויקטים'!$Q$8:$Q$1007,MATCH($C364,'תוצרים לפרויקטים'!$G$8:$G$1007,0))))</f>
        <v/>
      </c>
    </row>
    <row r="365" spans="1:12">
      <c r="A365" s="87" t="str">
        <f>IF($A364="#",1,IF(MAX(שיוך_משאב)&lt;ROWS(A$2:$A365),"",ROWS(A$2:$A365)))</f>
        <v/>
      </c>
      <c r="B365" s="88" t="str">
        <f t="array" ref="B365">IF($A365="","",INDEX('תוצרים לפרויקטים'!$AJ$7:$AN$7,,MIN(IF(שיוך_משאב=$A365,COLUMN($A:$E)))))</f>
        <v/>
      </c>
      <c r="C365" s="88" t="str">
        <f t="array" ref="C365">IF($A365="","",INDEX('תוצרים לפרויקטים'!$G$8:$G$1007,MIN(IF(שיוך_משאב=A365,שורות))))</f>
        <v/>
      </c>
      <c r="D365" s="88" t="str">
        <f>IF($A365="","",INDEX('תוצרים לפרויקטים'!$T$8:$AC$1007,MATCH($C365,'תוצרים לפרויקטים'!$G$8:$G$1007,0),MATCH($B365,'תוצרים לפרויקטים'!$T$7:$AC$7,0)))</f>
        <v/>
      </c>
      <c r="E365" s="88" t="str">
        <f>IF($A365="","",INDEX('תוצרים לפרויקטים'!$T$8:$AC$1007,MATCH($C365,'תוצרים לפרויקטים'!$G$8:$G$1007,0),MATCH($B365,'תוצרים לפרויקטים'!$T$7:$AC$7,0)+1))</f>
        <v/>
      </c>
      <c r="F365" s="88" t="str">
        <f>IF($D365="","",IFERROR(IF(INDEX('ניהול משאבים'!$D$8:$D$300,MATCH($D365,'ניהול משאבים'!$C$8:$C$300,0))="","",INDEX('ניהול משאבים'!$D$8:$D$300,MATCH($D365,'ניהול משאבים'!$C$8:$C$300,0))),""))</f>
        <v/>
      </c>
      <c r="G365" s="88" t="str">
        <f>IF($D365="","",IFERROR(IF(INDEX('ניהול משאבים'!$E$8:$E$300,MATCH($D365,'ניהול משאבים'!$C$8:$C$300,0))="","",INDEX('ניהול משאבים'!$E$8:$E$300,MATCH($D365,'ניהול משאבים'!$C$8:$C$300,0))),""))</f>
        <v/>
      </c>
      <c r="H365" s="88" t="str">
        <f>IF($C365="","",INDEX('תוצרים לפרויקטים'!$H:$H,MATCH($C365,'תוצרים לפרויקטים'!$G:$G,0)))</f>
        <v/>
      </c>
      <c r="I365" s="88" t="str">
        <f>IF($C365="","",INDEX('תוצרים לפרויקטים'!$E:$E,MATCH($C365,'תוצרים לפרויקטים'!$G:$G,0)))</f>
        <v/>
      </c>
      <c r="J365" s="88" t="str">
        <f>IF($A365="","",IF(INDEX('תוצרים לפרויקטים'!$R$8:$R$1007,MATCH($C365,'תוצרים לפרויקטים'!$G$8:$G$1007,0))="","ללא סטטוס",INDEX('תוצרים לפרויקטים'!$R$8:$R$1007,MATCH($C365,'תוצרים לפרויקטים'!$G$8:$G$1007,0))))</f>
        <v/>
      </c>
      <c r="K365" s="141" t="str">
        <f>IF($A365="","",IF(INDEX('תוצרים לפרויקטים'!$P$8:$P$1007,MATCH($C365,'תוצרים לפרויקטים'!$G$8:$G$1007,0))="","",INDEX('תוצרים לפרויקטים'!$P$8:$P$1007,MATCH($C365,'תוצרים לפרויקטים'!$G$8:$G$1007,0))))</f>
        <v/>
      </c>
      <c r="L365" s="141" t="str">
        <f>IF($A365="","",IF(INDEX('תוצרים לפרויקטים'!$Q$8:$Q$1007,MATCH($C365,'תוצרים לפרויקטים'!$G$8:$G$1007,0))="","",INDEX('תוצרים לפרויקטים'!$Q$8:$Q$1007,MATCH($C365,'תוצרים לפרויקטים'!$G$8:$G$1007,0))))</f>
        <v/>
      </c>
    </row>
    <row r="366" spans="1:12">
      <c r="A366" s="87" t="str">
        <f>IF($A365="#",1,IF(MAX(שיוך_משאב)&lt;ROWS(A$2:$A366),"",ROWS(A$2:$A366)))</f>
        <v/>
      </c>
      <c r="B366" s="88" t="str">
        <f t="array" ref="B366">IF($A366="","",INDEX('תוצרים לפרויקטים'!$AJ$7:$AN$7,,MIN(IF(שיוך_משאב=$A366,COLUMN($A:$E)))))</f>
        <v/>
      </c>
      <c r="C366" s="88" t="str">
        <f t="array" ref="C366">IF($A366="","",INDEX('תוצרים לפרויקטים'!$G$8:$G$1007,MIN(IF(שיוך_משאב=A366,שורות))))</f>
        <v/>
      </c>
      <c r="D366" s="88" t="str">
        <f>IF($A366="","",INDEX('תוצרים לפרויקטים'!$T$8:$AC$1007,MATCH($C366,'תוצרים לפרויקטים'!$G$8:$G$1007,0),MATCH($B366,'תוצרים לפרויקטים'!$T$7:$AC$7,0)))</f>
        <v/>
      </c>
      <c r="E366" s="88" t="str">
        <f>IF($A366="","",INDEX('תוצרים לפרויקטים'!$T$8:$AC$1007,MATCH($C366,'תוצרים לפרויקטים'!$G$8:$G$1007,0),MATCH($B366,'תוצרים לפרויקטים'!$T$7:$AC$7,0)+1))</f>
        <v/>
      </c>
      <c r="F366" s="88" t="str">
        <f>IF($D366="","",IFERROR(IF(INDEX('ניהול משאבים'!$D$8:$D$300,MATCH($D366,'ניהול משאבים'!$C$8:$C$300,0))="","",INDEX('ניהול משאבים'!$D$8:$D$300,MATCH($D366,'ניהול משאבים'!$C$8:$C$300,0))),""))</f>
        <v/>
      </c>
      <c r="G366" s="88" t="str">
        <f>IF($D366="","",IFERROR(IF(INDEX('ניהול משאבים'!$E$8:$E$300,MATCH($D366,'ניהול משאבים'!$C$8:$C$300,0))="","",INDEX('ניהול משאבים'!$E$8:$E$300,MATCH($D366,'ניהול משאבים'!$C$8:$C$300,0))),""))</f>
        <v/>
      </c>
      <c r="H366" s="88" t="str">
        <f>IF($C366="","",INDEX('תוצרים לפרויקטים'!$H:$H,MATCH($C366,'תוצרים לפרויקטים'!$G:$G,0)))</f>
        <v/>
      </c>
      <c r="I366" s="88" t="str">
        <f>IF($C366="","",INDEX('תוצרים לפרויקטים'!$E:$E,MATCH($C366,'תוצרים לפרויקטים'!$G:$G,0)))</f>
        <v/>
      </c>
      <c r="J366" s="88" t="str">
        <f>IF($A366="","",IF(INDEX('תוצרים לפרויקטים'!$R$8:$R$1007,MATCH($C366,'תוצרים לפרויקטים'!$G$8:$G$1007,0))="","ללא סטטוס",INDEX('תוצרים לפרויקטים'!$R$8:$R$1007,MATCH($C366,'תוצרים לפרויקטים'!$G$8:$G$1007,0))))</f>
        <v/>
      </c>
      <c r="K366" s="141" t="str">
        <f>IF($A366="","",IF(INDEX('תוצרים לפרויקטים'!$P$8:$P$1007,MATCH($C366,'תוצרים לפרויקטים'!$G$8:$G$1007,0))="","",INDEX('תוצרים לפרויקטים'!$P$8:$P$1007,MATCH($C366,'תוצרים לפרויקטים'!$G$8:$G$1007,0))))</f>
        <v/>
      </c>
      <c r="L366" s="141" t="str">
        <f>IF($A366="","",IF(INDEX('תוצרים לפרויקטים'!$Q$8:$Q$1007,MATCH($C366,'תוצרים לפרויקטים'!$G$8:$G$1007,0))="","",INDEX('תוצרים לפרויקטים'!$Q$8:$Q$1007,MATCH($C366,'תוצרים לפרויקטים'!$G$8:$G$1007,0))))</f>
        <v/>
      </c>
    </row>
    <row r="367" spans="1:12">
      <c r="A367" s="87" t="str">
        <f>IF($A366="#",1,IF(MAX(שיוך_משאב)&lt;ROWS(A$2:$A367),"",ROWS(A$2:$A367)))</f>
        <v/>
      </c>
      <c r="B367" s="88" t="str">
        <f t="array" ref="B367">IF($A367="","",INDEX('תוצרים לפרויקטים'!$AJ$7:$AN$7,,MIN(IF(שיוך_משאב=$A367,COLUMN($A:$E)))))</f>
        <v/>
      </c>
      <c r="C367" s="88" t="str">
        <f t="array" ref="C367">IF($A367="","",INDEX('תוצרים לפרויקטים'!$G$8:$G$1007,MIN(IF(שיוך_משאב=A367,שורות))))</f>
        <v/>
      </c>
      <c r="D367" s="88" t="str">
        <f>IF($A367="","",INDEX('תוצרים לפרויקטים'!$T$8:$AC$1007,MATCH($C367,'תוצרים לפרויקטים'!$G$8:$G$1007,0),MATCH($B367,'תוצרים לפרויקטים'!$T$7:$AC$7,0)))</f>
        <v/>
      </c>
      <c r="E367" s="88" t="str">
        <f>IF($A367="","",INDEX('תוצרים לפרויקטים'!$T$8:$AC$1007,MATCH($C367,'תוצרים לפרויקטים'!$G$8:$G$1007,0),MATCH($B367,'תוצרים לפרויקטים'!$T$7:$AC$7,0)+1))</f>
        <v/>
      </c>
      <c r="F367" s="88" t="str">
        <f>IF($D367="","",IFERROR(IF(INDEX('ניהול משאבים'!$D$8:$D$300,MATCH($D367,'ניהול משאבים'!$C$8:$C$300,0))="","",INDEX('ניהול משאבים'!$D$8:$D$300,MATCH($D367,'ניהול משאבים'!$C$8:$C$300,0))),""))</f>
        <v/>
      </c>
      <c r="G367" s="88" t="str">
        <f>IF($D367="","",IFERROR(IF(INDEX('ניהול משאבים'!$E$8:$E$300,MATCH($D367,'ניהול משאבים'!$C$8:$C$300,0))="","",INDEX('ניהול משאבים'!$E$8:$E$300,MATCH($D367,'ניהול משאבים'!$C$8:$C$300,0))),""))</f>
        <v/>
      </c>
      <c r="H367" s="88" t="str">
        <f>IF($C367="","",INDEX('תוצרים לפרויקטים'!$H:$H,MATCH($C367,'תוצרים לפרויקטים'!$G:$G,0)))</f>
        <v/>
      </c>
      <c r="I367" s="88" t="str">
        <f>IF($C367="","",INDEX('תוצרים לפרויקטים'!$E:$E,MATCH($C367,'תוצרים לפרויקטים'!$G:$G,0)))</f>
        <v/>
      </c>
      <c r="J367" s="88" t="str">
        <f>IF($A367="","",IF(INDEX('תוצרים לפרויקטים'!$R$8:$R$1007,MATCH($C367,'תוצרים לפרויקטים'!$G$8:$G$1007,0))="","ללא סטטוס",INDEX('תוצרים לפרויקטים'!$R$8:$R$1007,MATCH($C367,'תוצרים לפרויקטים'!$G$8:$G$1007,0))))</f>
        <v/>
      </c>
      <c r="K367" s="141" t="str">
        <f>IF($A367="","",IF(INDEX('תוצרים לפרויקטים'!$P$8:$P$1007,MATCH($C367,'תוצרים לפרויקטים'!$G$8:$G$1007,0))="","",INDEX('תוצרים לפרויקטים'!$P$8:$P$1007,MATCH($C367,'תוצרים לפרויקטים'!$G$8:$G$1007,0))))</f>
        <v/>
      </c>
      <c r="L367" s="141" t="str">
        <f>IF($A367="","",IF(INDEX('תוצרים לפרויקטים'!$Q$8:$Q$1007,MATCH($C367,'תוצרים לפרויקטים'!$G$8:$G$1007,0))="","",INDEX('תוצרים לפרויקטים'!$Q$8:$Q$1007,MATCH($C367,'תוצרים לפרויקטים'!$G$8:$G$1007,0))))</f>
        <v/>
      </c>
    </row>
    <row r="368" spans="1:12">
      <c r="A368" s="87" t="str">
        <f>IF($A367="#",1,IF(MAX(שיוך_משאב)&lt;ROWS(A$2:$A368),"",ROWS(A$2:$A368)))</f>
        <v/>
      </c>
      <c r="B368" s="88" t="str">
        <f t="array" ref="B368">IF($A368="","",INDEX('תוצרים לפרויקטים'!$AJ$7:$AN$7,,MIN(IF(שיוך_משאב=$A368,COLUMN($A:$E)))))</f>
        <v/>
      </c>
      <c r="C368" s="88" t="str">
        <f t="array" ref="C368">IF($A368="","",INDEX('תוצרים לפרויקטים'!$G$8:$G$1007,MIN(IF(שיוך_משאב=A368,שורות))))</f>
        <v/>
      </c>
      <c r="D368" s="88" t="str">
        <f>IF($A368="","",INDEX('תוצרים לפרויקטים'!$T$8:$AC$1007,MATCH($C368,'תוצרים לפרויקטים'!$G$8:$G$1007,0),MATCH($B368,'תוצרים לפרויקטים'!$T$7:$AC$7,0)))</f>
        <v/>
      </c>
      <c r="E368" s="88" t="str">
        <f>IF($A368="","",INDEX('תוצרים לפרויקטים'!$T$8:$AC$1007,MATCH($C368,'תוצרים לפרויקטים'!$G$8:$G$1007,0),MATCH($B368,'תוצרים לפרויקטים'!$T$7:$AC$7,0)+1))</f>
        <v/>
      </c>
      <c r="F368" s="88" t="str">
        <f>IF($D368="","",IFERROR(IF(INDEX('ניהול משאבים'!$D$8:$D$300,MATCH($D368,'ניהול משאבים'!$C$8:$C$300,0))="","",INDEX('ניהול משאבים'!$D$8:$D$300,MATCH($D368,'ניהול משאבים'!$C$8:$C$300,0))),""))</f>
        <v/>
      </c>
      <c r="G368" s="88" t="str">
        <f>IF($D368="","",IFERROR(IF(INDEX('ניהול משאבים'!$E$8:$E$300,MATCH($D368,'ניהול משאבים'!$C$8:$C$300,0))="","",INDEX('ניהול משאבים'!$E$8:$E$300,MATCH($D368,'ניהול משאבים'!$C$8:$C$300,0))),""))</f>
        <v/>
      </c>
      <c r="H368" s="88" t="str">
        <f>IF($C368="","",INDEX('תוצרים לפרויקטים'!$H:$H,MATCH($C368,'תוצרים לפרויקטים'!$G:$G,0)))</f>
        <v/>
      </c>
      <c r="I368" s="88" t="str">
        <f>IF($C368="","",INDEX('תוצרים לפרויקטים'!$E:$E,MATCH($C368,'תוצרים לפרויקטים'!$G:$G,0)))</f>
        <v/>
      </c>
      <c r="J368" s="88" t="str">
        <f>IF($A368="","",IF(INDEX('תוצרים לפרויקטים'!$R$8:$R$1007,MATCH($C368,'תוצרים לפרויקטים'!$G$8:$G$1007,0))="","ללא סטטוס",INDEX('תוצרים לפרויקטים'!$R$8:$R$1007,MATCH($C368,'תוצרים לפרויקטים'!$G$8:$G$1007,0))))</f>
        <v/>
      </c>
      <c r="K368" s="141" t="str">
        <f>IF($A368="","",IF(INDEX('תוצרים לפרויקטים'!$P$8:$P$1007,MATCH($C368,'תוצרים לפרויקטים'!$G$8:$G$1007,0))="","",INDEX('תוצרים לפרויקטים'!$P$8:$P$1007,MATCH($C368,'תוצרים לפרויקטים'!$G$8:$G$1007,0))))</f>
        <v/>
      </c>
      <c r="L368" s="141" t="str">
        <f>IF($A368="","",IF(INDEX('תוצרים לפרויקטים'!$Q$8:$Q$1007,MATCH($C368,'תוצרים לפרויקטים'!$G$8:$G$1007,0))="","",INDEX('תוצרים לפרויקטים'!$Q$8:$Q$1007,MATCH($C368,'תוצרים לפרויקטים'!$G$8:$G$1007,0))))</f>
        <v/>
      </c>
    </row>
    <row r="369" spans="1:12">
      <c r="A369" s="87" t="str">
        <f>IF($A368="#",1,IF(MAX(שיוך_משאב)&lt;ROWS(A$2:$A369),"",ROWS(A$2:$A369)))</f>
        <v/>
      </c>
      <c r="B369" s="88" t="str">
        <f t="array" ref="B369">IF($A369="","",INDEX('תוצרים לפרויקטים'!$AJ$7:$AN$7,,MIN(IF(שיוך_משאב=$A369,COLUMN($A:$E)))))</f>
        <v/>
      </c>
      <c r="C369" s="88" t="str">
        <f t="array" ref="C369">IF($A369="","",INDEX('תוצרים לפרויקטים'!$G$8:$G$1007,MIN(IF(שיוך_משאב=A369,שורות))))</f>
        <v/>
      </c>
      <c r="D369" s="88" t="str">
        <f>IF($A369="","",INDEX('תוצרים לפרויקטים'!$T$8:$AC$1007,MATCH($C369,'תוצרים לפרויקטים'!$G$8:$G$1007,0),MATCH($B369,'תוצרים לפרויקטים'!$T$7:$AC$7,0)))</f>
        <v/>
      </c>
      <c r="E369" s="88" t="str">
        <f>IF($A369="","",INDEX('תוצרים לפרויקטים'!$T$8:$AC$1007,MATCH($C369,'תוצרים לפרויקטים'!$G$8:$G$1007,0),MATCH($B369,'תוצרים לפרויקטים'!$T$7:$AC$7,0)+1))</f>
        <v/>
      </c>
      <c r="F369" s="88" t="str">
        <f>IF($D369="","",IFERROR(IF(INDEX('ניהול משאבים'!$D$8:$D$300,MATCH($D369,'ניהול משאבים'!$C$8:$C$300,0))="","",INDEX('ניהול משאבים'!$D$8:$D$300,MATCH($D369,'ניהול משאבים'!$C$8:$C$300,0))),""))</f>
        <v/>
      </c>
      <c r="G369" s="88" t="str">
        <f>IF($D369="","",IFERROR(IF(INDEX('ניהול משאבים'!$E$8:$E$300,MATCH($D369,'ניהול משאבים'!$C$8:$C$300,0))="","",INDEX('ניהול משאבים'!$E$8:$E$300,MATCH($D369,'ניהול משאבים'!$C$8:$C$300,0))),""))</f>
        <v/>
      </c>
      <c r="H369" s="88" t="str">
        <f>IF($C369="","",INDEX('תוצרים לפרויקטים'!$H:$H,MATCH($C369,'תוצרים לפרויקטים'!$G:$G,0)))</f>
        <v/>
      </c>
      <c r="I369" s="88" t="str">
        <f>IF($C369="","",INDEX('תוצרים לפרויקטים'!$E:$E,MATCH($C369,'תוצרים לפרויקטים'!$G:$G,0)))</f>
        <v/>
      </c>
      <c r="J369" s="88" t="str">
        <f>IF($A369="","",IF(INDEX('תוצרים לפרויקטים'!$R$8:$R$1007,MATCH($C369,'תוצרים לפרויקטים'!$G$8:$G$1007,0))="","ללא סטטוס",INDEX('תוצרים לפרויקטים'!$R$8:$R$1007,MATCH($C369,'תוצרים לפרויקטים'!$G$8:$G$1007,0))))</f>
        <v/>
      </c>
      <c r="K369" s="141" t="str">
        <f>IF($A369="","",IF(INDEX('תוצרים לפרויקטים'!$P$8:$P$1007,MATCH($C369,'תוצרים לפרויקטים'!$G$8:$G$1007,0))="","",INDEX('תוצרים לפרויקטים'!$P$8:$P$1007,MATCH($C369,'תוצרים לפרויקטים'!$G$8:$G$1007,0))))</f>
        <v/>
      </c>
      <c r="L369" s="141" t="str">
        <f>IF($A369="","",IF(INDEX('תוצרים לפרויקטים'!$Q$8:$Q$1007,MATCH($C369,'תוצרים לפרויקטים'!$G$8:$G$1007,0))="","",INDEX('תוצרים לפרויקטים'!$Q$8:$Q$1007,MATCH($C369,'תוצרים לפרויקטים'!$G$8:$G$1007,0))))</f>
        <v/>
      </c>
    </row>
    <row r="370" spans="1:12">
      <c r="A370" s="87" t="str">
        <f>IF($A369="#",1,IF(MAX(שיוך_משאב)&lt;ROWS(A$2:$A370),"",ROWS(A$2:$A370)))</f>
        <v/>
      </c>
      <c r="B370" s="88" t="str">
        <f t="array" ref="B370">IF($A370="","",INDEX('תוצרים לפרויקטים'!$AJ$7:$AN$7,,MIN(IF(שיוך_משאב=$A370,COLUMN($A:$E)))))</f>
        <v/>
      </c>
      <c r="C370" s="88" t="str">
        <f t="array" ref="C370">IF($A370="","",INDEX('תוצרים לפרויקטים'!$G$8:$G$1007,MIN(IF(שיוך_משאב=A370,שורות))))</f>
        <v/>
      </c>
      <c r="D370" s="88" t="str">
        <f>IF($A370="","",INDEX('תוצרים לפרויקטים'!$T$8:$AC$1007,MATCH($C370,'תוצרים לפרויקטים'!$G$8:$G$1007,0),MATCH($B370,'תוצרים לפרויקטים'!$T$7:$AC$7,0)))</f>
        <v/>
      </c>
      <c r="E370" s="88" t="str">
        <f>IF($A370="","",INDEX('תוצרים לפרויקטים'!$T$8:$AC$1007,MATCH($C370,'תוצרים לפרויקטים'!$G$8:$G$1007,0),MATCH($B370,'תוצרים לפרויקטים'!$T$7:$AC$7,0)+1))</f>
        <v/>
      </c>
      <c r="F370" s="88" t="str">
        <f>IF($D370="","",IFERROR(IF(INDEX('ניהול משאבים'!$D$8:$D$300,MATCH($D370,'ניהול משאבים'!$C$8:$C$300,0))="","",INDEX('ניהול משאבים'!$D$8:$D$300,MATCH($D370,'ניהול משאבים'!$C$8:$C$300,0))),""))</f>
        <v/>
      </c>
      <c r="G370" s="88" t="str">
        <f>IF($D370="","",IFERROR(IF(INDEX('ניהול משאבים'!$E$8:$E$300,MATCH($D370,'ניהול משאבים'!$C$8:$C$300,0))="","",INDEX('ניהול משאבים'!$E$8:$E$300,MATCH($D370,'ניהול משאבים'!$C$8:$C$300,0))),""))</f>
        <v/>
      </c>
      <c r="H370" s="88" t="str">
        <f>IF($C370="","",INDEX('תוצרים לפרויקטים'!$H:$H,MATCH($C370,'תוצרים לפרויקטים'!$G:$G,0)))</f>
        <v/>
      </c>
      <c r="I370" s="88" t="str">
        <f>IF($C370="","",INDEX('תוצרים לפרויקטים'!$E:$E,MATCH($C370,'תוצרים לפרויקטים'!$G:$G,0)))</f>
        <v/>
      </c>
      <c r="J370" s="88" t="str">
        <f>IF($A370="","",IF(INDEX('תוצרים לפרויקטים'!$R$8:$R$1007,MATCH($C370,'תוצרים לפרויקטים'!$G$8:$G$1007,0))="","ללא סטטוס",INDEX('תוצרים לפרויקטים'!$R$8:$R$1007,MATCH($C370,'תוצרים לפרויקטים'!$G$8:$G$1007,0))))</f>
        <v/>
      </c>
      <c r="K370" s="141" t="str">
        <f>IF($A370="","",IF(INDEX('תוצרים לפרויקטים'!$P$8:$P$1007,MATCH($C370,'תוצרים לפרויקטים'!$G$8:$G$1007,0))="","",INDEX('תוצרים לפרויקטים'!$P$8:$P$1007,MATCH($C370,'תוצרים לפרויקטים'!$G$8:$G$1007,0))))</f>
        <v/>
      </c>
      <c r="L370" s="141" t="str">
        <f>IF($A370="","",IF(INDEX('תוצרים לפרויקטים'!$Q$8:$Q$1007,MATCH($C370,'תוצרים לפרויקטים'!$G$8:$G$1007,0))="","",INDEX('תוצרים לפרויקטים'!$Q$8:$Q$1007,MATCH($C370,'תוצרים לפרויקטים'!$G$8:$G$1007,0))))</f>
        <v/>
      </c>
    </row>
    <row r="371" spans="1:12">
      <c r="A371" s="87" t="str">
        <f>IF($A370="#",1,IF(MAX(שיוך_משאב)&lt;ROWS(A$2:$A371),"",ROWS(A$2:$A371)))</f>
        <v/>
      </c>
      <c r="B371" s="88" t="str">
        <f t="array" ref="B371">IF($A371="","",INDEX('תוצרים לפרויקטים'!$AJ$7:$AN$7,,MIN(IF(שיוך_משאב=$A371,COLUMN($A:$E)))))</f>
        <v/>
      </c>
      <c r="C371" s="88" t="str">
        <f t="array" ref="C371">IF($A371="","",INDEX('תוצרים לפרויקטים'!$G$8:$G$1007,MIN(IF(שיוך_משאב=A371,שורות))))</f>
        <v/>
      </c>
      <c r="D371" s="88" t="str">
        <f>IF($A371="","",INDEX('תוצרים לפרויקטים'!$T$8:$AC$1007,MATCH($C371,'תוצרים לפרויקטים'!$G$8:$G$1007,0),MATCH($B371,'תוצרים לפרויקטים'!$T$7:$AC$7,0)))</f>
        <v/>
      </c>
      <c r="E371" s="88" t="str">
        <f>IF($A371="","",INDEX('תוצרים לפרויקטים'!$T$8:$AC$1007,MATCH($C371,'תוצרים לפרויקטים'!$G$8:$G$1007,0),MATCH($B371,'תוצרים לפרויקטים'!$T$7:$AC$7,0)+1))</f>
        <v/>
      </c>
      <c r="F371" s="88" t="str">
        <f>IF($D371="","",IFERROR(IF(INDEX('ניהול משאבים'!$D$8:$D$300,MATCH($D371,'ניהול משאבים'!$C$8:$C$300,0))="","",INDEX('ניהול משאבים'!$D$8:$D$300,MATCH($D371,'ניהול משאבים'!$C$8:$C$300,0))),""))</f>
        <v/>
      </c>
      <c r="G371" s="88" t="str">
        <f>IF($D371="","",IFERROR(IF(INDEX('ניהול משאבים'!$E$8:$E$300,MATCH($D371,'ניהול משאבים'!$C$8:$C$300,0))="","",INDEX('ניהול משאבים'!$E$8:$E$300,MATCH($D371,'ניהול משאבים'!$C$8:$C$300,0))),""))</f>
        <v/>
      </c>
      <c r="H371" s="88" t="str">
        <f>IF($C371="","",INDEX('תוצרים לפרויקטים'!$H:$H,MATCH($C371,'תוצרים לפרויקטים'!$G:$G,0)))</f>
        <v/>
      </c>
      <c r="I371" s="88" t="str">
        <f>IF($C371="","",INDEX('תוצרים לפרויקטים'!$E:$E,MATCH($C371,'תוצרים לפרויקטים'!$G:$G,0)))</f>
        <v/>
      </c>
      <c r="J371" s="88" t="str">
        <f>IF($A371="","",IF(INDEX('תוצרים לפרויקטים'!$R$8:$R$1007,MATCH($C371,'תוצרים לפרויקטים'!$G$8:$G$1007,0))="","ללא סטטוס",INDEX('תוצרים לפרויקטים'!$R$8:$R$1007,MATCH($C371,'תוצרים לפרויקטים'!$G$8:$G$1007,0))))</f>
        <v/>
      </c>
      <c r="K371" s="141" t="str">
        <f>IF($A371="","",IF(INDEX('תוצרים לפרויקטים'!$P$8:$P$1007,MATCH($C371,'תוצרים לפרויקטים'!$G$8:$G$1007,0))="","",INDEX('תוצרים לפרויקטים'!$P$8:$P$1007,MATCH($C371,'תוצרים לפרויקטים'!$G$8:$G$1007,0))))</f>
        <v/>
      </c>
      <c r="L371" s="141" t="str">
        <f>IF($A371="","",IF(INDEX('תוצרים לפרויקטים'!$Q$8:$Q$1007,MATCH($C371,'תוצרים לפרויקטים'!$G$8:$G$1007,0))="","",INDEX('תוצרים לפרויקטים'!$Q$8:$Q$1007,MATCH($C371,'תוצרים לפרויקטים'!$G$8:$G$1007,0))))</f>
        <v/>
      </c>
    </row>
    <row r="372" spans="1:12">
      <c r="A372" s="87" t="str">
        <f>IF($A371="#",1,IF(MAX(שיוך_משאב)&lt;ROWS(A$2:$A372),"",ROWS(A$2:$A372)))</f>
        <v/>
      </c>
      <c r="B372" s="88" t="str">
        <f t="array" ref="B372">IF($A372="","",INDEX('תוצרים לפרויקטים'!$AJ$7:$AN$7,,MIN(IF(שיוך_משאב=$A372,COLUMN($A:$E)))))</f>
        <v/>
      </c>
      <c r="C372" s="88" t="str">
        <f t="array" ref="C372">IF($A372="","",INDEX('תוצרים לפרויקטים'!$G$8:$G$1007,MIN(IF(שיוך_משאב=A372,שורות))))</f>
        <v/>
      </c>
      <c r="D372" s="88" t="str">
        <f>IF($A372="","",INDEX('תוצרים לפרויקטים'!$T$8:$AC$1007,MATCH($C372,'תוצרים לפרויקטים'!$G$8:$G$1007,0),MATCH($B372,'תוצרים לפרויקטים'!$T$7:$AC$7,0)))</f>
        <v/>
      </c>
      <c r="E372" s="88" t="str">
        <f>IF($A372="","",INDEX('תוצרים לפרויקטים'!$T$8:$AC$1007,MATCH($C372,'תוצרים לפרויקטים'!$G$8:$G$1007,0),MATCH($B372,'תוצרים לפרויקטים'!$T$7:$AC$7,0)+1))</f>
        <v/>
      </c>
      <c r="F372" s="88" t="str">
        <f>IF($D372="","",IFERROR(IF(INDEX('ניהול משאבים'!$D$8:$D$300,MATCH($D372,'ניהול משאבים'!$C$8:$C$300,0))="","",INDEX('ניהול משאבים'!$D$8:$D$300,MATCH($D372,'ניהול משאבים'!$C$8:$C$300,0))),""))</f>
        <v/>
      </c>
      <c r="G372" s="88" t="str">
        <f>IF($D372="","",IFERROR(IF(INDEX('ניהול משאבים'!$E$8:$E$300,MATCH($D372,'ניהול משאבים'!$C$8:$C$300,0))="","",INDEX('ניהול משאבים'!$E$8:$E$300,MATCH($D372,'ניהול משאבים'!$C$8:$C$300,0))),""))</f>
        <v/>
      </c>
      <c r="H372" s="88" t="str">
        <f>IF($C372="","",INDEX('תוצרים לפרויקטים'!$H:$H,MATCH($C372,'תוצרים לפרויקטים'!$G:$G,0)))</f>
        <v/>
      </c>
      <c r="I372" s="88" t="str">
        <f>IF($C372="","",INDEX('תוצרים לפרויקטים'!$E:$E,MATCH($C372,'תוצרים לפרויקטים'!$G:$G,0)))</f>
        <v/>
      </c>
      <c r="J372" s="88" t="str">
        <f>IF($A372="","",IF(INDEX('תוצרים לפרויקטים'!$R$8:$R$1007,MATCH($C372,'תוצרים לפרויקטים'!$G$8:$G$1007,0))="","ללא סטטוס",INDEX('תוצרים לפרויקטים'!$R$8:$R$1007,MATCH($C372,'תוצרים לפרויקטים'!$G$8:$G$1007,0))))</f>
        <v/>
      </c>
      <c r="K372" s="141" t="str">
        <f>IF($A372="","",IF(INDEX('תוצרים לפרויקטים'!$P$8:$P$1007,MATCH($C372,'תוצרים לפרויקטים'!$G$8:$G$1007,0))="","",INDEX('תוצרים לפרויקטים'!$P$8:$P$1007,MATCH($C372,'תוצרים לפרויקטים'!$G$8:$G$1007,0))))</f>
        <v/>
      </c>
      <c r="L372" s="141" t="str">
        <f>IF($A372="","",IF(INDEX('תוצרים לפרויקטים'!$Q$8:$Q$1007,MATCH($C372,'תוצרים לפרויקטים'!$G$8:$G$1007,0))="","",INDEX('תוצרים לפרויקטים'!$Q$8:$Q$1007,MATCH($C372,'תוצרים לפרויקטים'!$G$8:$G$1007,0))))</f>
        <v/>
      </c>
    </row>
    <row r="373" spans="1:12">
      <c r="A373" s="87" t="str">
        <f>IF($A372="#",1,IF(MAX(שיוך_משאב)&lt;ROWS(A$2:$A373),"",ROWS(A$2:$A373)))</f>
        <v/>
      </c>
      <c r="B373" s="88" t="str">
        <f t="array" ref="B373">IF($A373="","",INDEX('תוצרים לפרויקטים'!$AJ$7:$AN$7,,MIN(IF(שיוך_משאב=$A373,COLUMN($A:$E)))))</f>
        <v/>
      </c>
      <c r="C373" s="88" t="str">
        <f t="array" ref="C373">IF($A373="","",INDEX('תוצרים לפרויקטים'!$G$8:$G$1007,MIN(IF(שיוך_משאב=A373,שורות))))</f>
        <v/>
      </c>
      <c r="D373" s="88" t="str">
        <f>IF($A373="","",INDEX('תוצרים לפרויקטים'!$T$8:$AC$1007,MATCH($C373,'תוצרים לפרויקטים'!$G$8:$G$1007,0),MATCH($B373,'תוצרים לפרויקטים'!$T$7:$AC$7,0)))</f>
        <v/>
      </c>
      <c r="E373" s="88" t="str">
        <f>IF($A373="","",INDEX('תוצרים לפרויקטים'!$T$8:$AC$1007,MATCH($C373,'תוצרים לפרויקטים'!$G$8:$G$1007,0),MATCH($B373,'תוצרים לפרויקטים'!$T$7:$AC$7,0)+1))</f>
        <v/>
      </c>
      <c r="F373" s="88" t="str">
        <f>IF($D373="","",IFERROR(IF(INDEX('ניהול משאבים'!$D$8:$D$300,MATCH($D373,'ניהול משאבים'!$C$8:$C$300,0))="","",INDEX('ניהול משאבים'!$D$8:$D$300,MATCH($D373,'ניהול משאבים'!$C$8:$C$300,0))),""))</f>
        <v/>
      </c>
      <c r="G373" s="88" t="str">
        <f>IF($D373="","",IFERROR(IF(INDEX('ניהול משאבים'!$E$8:$E$300,MATCH($D373,'ניהול משאבים'!$C$8:$C$300,0))="","",INDEX('ניהול משאבים'!$E$8:$E$300,MATCH($D373,'ניהול משאבים'!$C$8:$C$300,0))),""))</f>
        <v/>
      </c>
      <c r="H373" s="88" t="str">
        <f>IF($C373="","",INDEX('תוצרים לפרויקטים'!$H:$H,MATCH($C373,'תוצרים לפרויקטים'!$G:$G,0)))</f>
        <v/>
      </c>
      <c r="I373" s="88" t="str">
        <f>IF($C373="","",INDEX('תוצרים לפרויקטים'!$E:$E,MATCH($C373,'תוצרים לפרויקטים'!$G:$G,0)))</f>
        <v/>
      </c>
      <c r="J373" s="88" t="str">
        <f>IF($A373="","",IF(INDEX('תוצרים לפרויקטים'!$R$8:$R$1007,MATCH($C373,'תוצרים לפרויקטים'!$G$8:$G$1007,0))="","ללא סטטוס",INDEX('תוצרים לפרויקטים'!$R$8:$R$1007,MATCH($C373,'תוצרים לפרויקטים'!$G$8:$G$1007,0))))</f>
        <v/>
      </c>
      <c r="K373" s="141" t="str">
        <f>IF($A373="","",IF(INDEX('תוצרים לפרויקטים'!$P$8:$P$1007,MATCH($C373,'תוצרים לפרויקטים'!$G$8:$G$1007,0))="","",INDEX('תוצרים לפרויקטים'!$P$8:$P$1007,MATCH($C373,'תוצרים לפרויקטים'!$G$8:$G$1007,0))))</f>
        <v/>
      </c>
      <c r="L373" s="141" t="str">
        <f>IF($A373="","",IF(INDEX('תוצרים לפרויקטים'!$Q$8:$Q$1007,MATCH($C373,'תוצרים לפרויקטים'!$G$8:$G$1007,0))="","",INDEX('תוצרים לפרויקטים'!$Q$8:$Q$1007,MATCH($C373,'תוצרים לפרויקטים'!$G$8:$G$1007,0))))</f>
        <v/>
      </c>
    </row>
    <row r="374" spans="1:12">
      <c r="A374" s="87" t="str">
        <f>IF($A373="#",1,IF(MAX(שיוך_משאב)&lt;ROWS(A$2:$A374),"",ROWS(A$2:$A374)))</f>
        <v/>
      </c>
      <c r="B374" s="88" t="str">
        <f t="array" ref="B374">IF($A374="","",INDEX('תוצרים לפרויקטים'!$AJ$7:$AN$7,,MIN(IF(שיוך_משאב=$A374,COLUMN($A:$E)))))</f>
        <v/>
      </c>
      <c r="C374" s="88" t="str">
        <f t="array" ref="C374">IF($A374="","",INDEX('תוצרים לפרויקטים'!$G$8:$G$1007,MIN(IF(שיוך_משאב=A374,שורות))))</f>
        <v/>
      </c>
      <c r="D374" s="88" t="str">
        <f>IF($A374="","",INDEX('תוצרים לפרויקטים'!$T$8:$AC$1007,MATCH($C374,'תוצרים לפרויקטים'!$G$8:$G$1007,0),MATCH($B374,'תוצרים לפרויקטים'!$T$7:$AC$7,0)))</f>
        <v/>
      </c>
      <c r="E374" s="88" t="str">
        <f>IF($A374="","",INDEX('תוצרים לפרויקטים'!$T$8:$AC$1007,MATCH($C374,'תוצרים לפרויקטים'!$G$8:$G$1007,0),MATCH($B374,'תוצרים לפרויקטים'!$T$7:$AC$7,0)+1))</f>
        <v/>
      </c>
      <c r="F374" s="88" t="str">
        <f>IF($D374="","",IFERROR(IF(INDEX('ניהול משאבים'!$D$8:$D$300,MATCH($D374,'ניהול משאבים'!$C$8:$C$300,0))="","",INDEX('ניהול משאבים'!$D$8:$D$300,MATCH($D374,'ניהול משאבים'!$C$8:$C$300,0))),""))</f>
        <v/>
      </c>
      <c r="G374" s="88" t="str">
        <f>IF($D374="","",IFERROR(IF(INDEX('ניהול משאבים'!$E$8:$E$300,MATCH($D374,'ניהול משאבים'!$C$8:$C$300,0))="","",INDEX('ניהול משאבים'!$E$8:$E$300,MATCH($D374,'ניהול משאבים'!$C$8:$C$300,0))),""))</f>
        <v/>
      </c>
      <c r="H374" s="88" t="str">
        <f>IF($C374="","",INDEX('תוצרים לפרויקטים'!$H:$H,MATCH($C374,'תוצרים לפרויקטים'!$G:$G,0)))</f>
        <v/>
      </c>
      <c r="I374" s="88" t="str">
        <f>IF($C374="","",INDEX('תוצרים לפרויקטים'!$E:$E,MATCH($C374,'תוצרים לפרויקטים'!$G:$G,0)))</f>
        <v/>
      </c>
      <c r="J374" s="88" t="str">
        <f>IF($A374="","",IF(INDEX('תוצרים לפרויקטים'!$R$8:$R$1007,MATCH($C374,'תוצרים לפרויקטים'!$G$8:$G$1007,0))="","ללא סטטוס",INDEX('תוצרים לפרויקטים'!$R$8:$R$1007,MATCH($C374,'תוצרים לפרויקטים'!$G$8:$G$1007,0))))</f>
        <v/>
      </c>
      <c r="K374" s="141" t="str">
        <f>IF($A374="","",IF(INDEX('תוצרים לפרויקטים'!$P$8:$P$1007,MATCH($C374,'תוצרים לפרויקטים'!$G$8:$G$1007,0))="","",INDEX('תוצרים לפרויקטים'!$P$8:$P$1007,MATCH($C374,'תוצרים לפרויקטים'!$G$8:$G$1007,0))))</f>
        <v/>
      </c>
      <c r="L374" s="141" t="str">
        <f>IF($A374="","",IF(INDEX('תוצרים לפרויקטים'!$Q$8:$Q$1007,MATCH($C374,'תוצרים לפרויקטים'!$G$8:$G$1007,0))="","",INDEX('תוצרים לפרויקטים'!$Q$8:$Q$1007,MATCH($C374,'תוצרים לפרויקטים'!$G$8:$G$1007,0))))</f>
        <v/>
      </c>
    </row>
    <row r="375" spans="1:12">
      <c r="A375" s="87" t="str">
        <f>IF($A374="#",1,IF(MAX(שיוך_משאב)&lt;ROWS(A$2:$A375),"",ROWS(A$2:$A375)))</f>
        <v/>
      </c>
      <c r="B375" s="88" t="str">
        <f t="array" ref="B375">IF($A375="","",INDEX('תוצרים לפרויקטים'!$AJ$7:$AN$7,,MIN(IF(שיוך_משאב=$A375,COLUMN($A:$E)))))</f>
        <v/>
      </c>
      <c r="C375" s="88" t="str">
        <f t="array" ref="C375">IF($A375="","",INDEX('תוצרים לפרויקטים'!$G$8:$G$1007,MIN(IF(שיוך_משאב=A375,שורות))))</f>
        <v/>
      </c>
      <c r="D375" s="88" t="str">
        <f>IF($A375="","",INDEX('תוצרים לפרויקטים'!$T$8:$AC$1007,MATCH($C375,'תוצרים לפרויקטים'!$G$8:$G$1007,0),MATCH($B375,'תוצרים לפרויקטים'!$T$7:$AC$7,0)))</f>
        <v/>
      </c>
      <c r="E375" s="88" t="str">
        <f>IF($A375="","",INDEX('תוצרים לפרויקטים'!$T$8:$AC$1007,MATCH($C375,'תוצרים לפרויקטים'!$G$8:$G$1007,0),MATCH($B375,'תוצרים לפרויקטים'!$T$7:$AC$7,0)+1))</f>
        <v/>
      </c>
      <c r="F375" s="88" t="str">
        <f>IF($D375="","",IFERROR(IF(INDEX('ניהול משאבים'!$D$8:$D$300,MATCH($D375,'ניהול משאבים'!$C$8:$C$300,0))="","",INDEX('ניהול משאבים'!$D$8:$D$300,MATCH($D375,'ניהול משאבים'!$C$8:$C$300,0))),""))</f>
        <v/>
      </c>
      <c r="G375" s="88" t="str">
        <f>IF($D375="","",IFERROR(IF(INDEX('ניהול משאבים'!$E$8:$E$300,MATCH($D375,'ניהול משאבים'!$C$8:$C$300,0))="","",INDEX('ניהול משאבים'!$E$8:$E$300,MATCH($D375,'ניהול משאבים'!$C$8:$C$300,0))),""))</f>
        <v/>
      </c>
      <c r="H375" s="88" t="str">
        <f>IF($C375="","",INDEX('תוצרים לפרויקטים'!$H:$H,MATCH($C375,'תוצרים לפרויקטים'!$G:$G,0)))</f>
        <v/>
      </c>
      <c r="I375" s="88" t="str">
        <f>IF($C375="","",INDEX('תוצרים לפרויקטים'!$E:$E,MATCH($C375,'תוצרים לפרויקטים'!$G:$G,0)))</f>
        <v/>
      </c>
      <c r="J375" s="88" t="str">
        <f>IF($A375="","",IF(INDEX('תוצרים לפרויקטים'!$R$8:$R$1007,MATCH($C375,'תוצרים לפרויקטים'!$G$8:$G$1007,0))="","ללא סטטוס",INDEX('תוצרים לפרויקטים'!$R$8:$R$1007,MATCH($C375,'תוצרים לפרויקטים'!$G$8:$G$1007,0))))</f>
        <v/>
      </c>
      <c r="K375" s="141" t="str">
        <f>IF($A375="","",IF(INDEX('תוצרים לפרויקטים'!$P$8:$P$1007,MATCH($C375,'תוצרים לפרויקטים'!$G$8:$G$1007,0))="","",INDEX('תוצרים לפרויקטים'!$P$8:$P$1007,MATCH($C375,'תוצרים לפרויקטים'!$G$8:$G$1007,0))))</f>
        <v/>
      </c>
      <c r="L375" s="141" t="str">
        <f>IF($A375="","",IF(INDEX('תוצרים לפרויקטים'!$Q$8:$Q$1007,MATCH($C375,'תוצרים לפרויקטים'!$G$8:$G$1007,0))="","",INDEX('תוצרים לפרויקטים'!$Q$8:$Q$1007,MATCH($C375,'תוצרים לפרויקטים'!$G$8:$G$1007,0))))</f>
        <v/>
      </c>
    </row>
    <row r="376" spans="1:12">
      <c r="A376" s="87" t="str">
        <f>IF($A375="#",1,IF(MAX(שיוך_משאב)&lt;ROWS(A$2:$A376),"",ROWS(A$2:$A376)))</f>
        <v/>
      </c>
      <c r="B376" s="88" t="str">
        <f t="array" ref="B376">IF($A376="","",INDEX('תוצרים לפרויקטים'!$AJ$7:$AN$7,,MIN(IF(שיוך_משאב=$A376,COLUMN($A:$E)))))</f>
        <v/>
      </c>
      <c r="C376" s="88" t="str">
        <f t="array" ref="C376">IF($A376="","",INDEX('תוצרים לפרויקטים'!$G$8:$G$1007,MIN(IF(שיוך_משאב=A376,שורות))))</f>
        <v/>
      </c>
      <c r="D376" s="88" t="str">
        <f>IF($A376="","",INDEX('תוצרים לפרויקטים'!$T$8:$AC$1007,MATCH($C376,'תוצרים לפרויקטים'!$G$8:$G$1007,0),MATCH($B376,'תוצרים לפרויקטים'!$T$7:$AC$7,0)))</f>
        <v/>
      </c>
      <c r="E376" s="88" t="str">
        <f>IF($A376="","",INDEX('תוצרים לפרויקטים'!$T$8:$AC$1007,MATCH($C376,'תוצרים לפרויקטים'!$G$8:$G$1007,0),MATCH($B376,'תוצרים לפרויקטים'!$T$7:$AC$7,0)+1))</f>
        <v/>
      </c>
      <c r="F376" s="88" t="str">
        <f>IF($D376="","",IFERROR(IF(INDEX('ניהול משאבים'!$D$8:$D$300,MATCH($D376,'ניהול משאבים'!$C$8:$C$300,0))="","",INDEX('ניהול משאבים'!$D$8:$D$300,MATCH($D376,'ניהול משאבים'!$C$8:$C$300,0))),""))</f>
        <v/>
      </c>
      <c r="G376" s="88" t="str">
        <f>IF($D376="","",IFERROR(IF(INDEX('ניהול משאבים'!$E$8:$E$300,MATCH($D376,'ניהול משאבים'!$C$8:$C$300,0))="","",INDEX('ניהול משאבים'!$E$8:$E$300,MATCH($D376,'ניהול משאבים'!$C$8:$C$300,0))),""))</f>
        <v/>
      </c>
      <c r="H376" s="88" t="str">
        <f>IF($C376="","",INDEX('תוצרים לפרויקטים'!$H:$H,MATCH($C376,'תוצרים לפרויקטים'!$G:$G,0)))</f>
        <v/>
      </c>
      <c r="I376" s="88" t="str">
        <f>IF($C376="","",INDEX('תוצרים לפרויקטים'!$E:$E,MATCH($C376,'תוצרים לפרויקטים'!$G:$G,0)))</f>
        <v/>
      </c>
      <c r="J376" s="88" t="str">
        <f>IF($A376="","",IF(INDEX('תוצרים לפרויקטים'!$R$8:$R$1007,MATCH($C376,'תוצרים לפרויקטים'!$G$8:$G$1007,0))="","ללא סטטוס",INDEX('תוצרים לפרויקטים'!$R$8:$R$1007,MATCH($C376,'תוצרים לפרויקטים'!$G$8:$G$1007,0))))</f>
        <v/>
      </c>
      <c r="K376" s="141" t="str">
        <f>IF($A376="","",IF(INDEX('תוצרים לפרויקטים'!$P$8:$P$1007,MATCH($C376,'תוצרים לפרויקטים'!$G$8:$G$1007,0))="","",INDEX('תוצרים לפרויקטים'!$P$8:$P$1007,MATCH($C376,'תוצרים לפרויקטים'!$G$8:$G$1007,0))))</f>
        <v/>
      </c>
      <c r="L376" s="141" t="str">
        <f>IF($A376="","",IF(INDEX('תוצרים לפרויקטים'!$Q$8:$Q$1007,MATCH($C376,'תוצרים לפרויקטים'!$G$8:$G$1007,0))="","",INDEX('תוצרים לפרויקטים'!$Q$8:$Q$1007,MATCH($C376,'תוצרים לפרויקטים'!$G$8:$G$1007,0))))</f>
        <v/>
      </c>
    </row>
    <row r="377" spans="1:12">
      <c r="A377" s="87" t="str">
        <f>IF($A376="#",1,IF(MAX(שיוך_משאב)&lt;ROWS(A$2:$A377),"",ROWS(A$2:$A377)))</f>
        <v/>
      </c>
      <c r="B377" s="88" t="str">
        <f t="array" ref="B377">IF($A377="","",INDEX('תוצרים לפרויקטים'!$AJ$7:$AN$7,,MIN(IF(שיוך_משאב=$A377,COLUMN($A:$E)))))</f>
        <v/>
      </c>
      <c r="C377" s="88" t="str">
        <f t="array" ref="C377">IF($A377="","",INDEX('תוצרים לפרויקטים'!$G$8:$G$1007,MIN(IF(שיוך_משאב=A377,שורות))))</f>
        <v/>
      </c>
      <c r="D377" s="88" t="str">
        <f>IF($A377="","",INDEX('תוצרים לפרויקטים'!$T$8:$AC$1007,MATCH($C377,'תוצרים לפרויקטים'!$G$8:$G$1007,0),MATCH($B377,'תוצרים לפרויקטים'!$T$7:$AC$7,0)))</f>
        <v/>
      </c>
      <c r="E377" s="88" t="str">
        <f>IF($A377="","",INDEX('תוצרים לפרויקטים'!$T$8:$AC$1007,MATCH($C377,'תוצרים לפרויקטים'!$G$8:$G$1007,0),MATCH($B377,'תוצרים לפרויקטים'!$T$7:$AC$7,0)+1))</f>
        <v/>
      </c>
      <c r="F377" s="88" t="str">
        <f>IF($D377="","",IFERROR(IF(INDEX('ניהול משאבים'!$D$8:$D$300,MATCH($D377,'ניהול משאבים'!$C$8:$C$300,0))="","",INDEX('ניהול משאבים'!$D$8:$D$300,MATCH($D377,'ניהול משאבים'!$C$8:$C$300,0))),""))</f>
        <v/>
      </c>
      <c r="G377" s="88" t="str">
        <f>IF($D377="","",IFERROR(IF(INDEX('ניהול משאבים'!$E$8:$E$300,MATCH($D377,'ניהול משאבים'!$C$8:$C$300,0))="","",INDEX('ניהול משאבים'!$E$8:$E$300,MATCH($D377,'ניהול משאבים'!$C$8:$C$300,0))),""))</f>
        <v/>
      </c>
      <c r="H377" s="88" t="str">
        <f>IF($C377="","",INDEX('תוצרים לפרויקטים'!$H:$H,MATCH($C377,'תוצרים לפרויקטים'!$G:$G,0)))</f>
        <v/>
      </c>
      <c r="I377" s="88" t="str">
        <f>IF($C377="","",INDEX('תוצרים לפרויקטים'!$E:$E,MATCH($C377,'תוצרים לפרויקטים'!$G:$G,0)))</f>
        <v/>
      </c>
      <c r="J377" s="88" t="str">
        <f>IF($A377="","",IF(INDEX('תוצרים לפרויקטים'!$R$8:$R$1007,MATCH($C377,'תוצרים לפרויקטים'!$G$8:$G$1007,0))="","ללא סטטוס",INDEX('תוצרים לפרויקטים'!$R$8:$R$1007,MATCH($C377,'תוצרים לפרויקטים'!$G$8:$G$1007,0))))</f>
        <v/>
      </c>
      <c r="K377" s="141" t="str">
        <f>IF($A377="","",IF(INDEX('תוצרים לפרויקטים'!$P$8:$P$1007,MATCH($C377,'תוצרים לפרויקטים'!$G$8:$G$1007,0))="","",INDEX('תוצרים לפרויקטים'!$P$8:$P$1007,MATCH($C377,'תוצרים לפרויקטים'!$G$8:$G$1007,0))))</f>
        <v/>
      </c>
      <c r="L377" s="141" t="str">
        <f>IF($A377="","",IF(INDEX('תוצרים לפרויקטים'!$Q$8:$Q$1007,MATCH($C377,'תוצרים לפרויקטים'!$G$8:$G$1007,0))="","",INDEX('תוצרים לפרויקטים'!$Q$8:$Q$1007,MATCH($C377,'תוצרים לפרויקטים'!$G$8:$G$1007,0))))</f>
        <v/>
      </c>
    </row>
    <row r="378" spans="1:12">
      <c r="A378" s="87" t="str">
        <f>IF($A377="#",1,IF(MAX(שיוך_משאב)&lt;ROWS(A$2:$A378),"",ROWS(A$2:$A378)))</f>
        <v/>
      </c>
      <c r="B378" s="88" t="str">
        <f t="array" ref="B378">IF($A378="","",INDEX('תוצרים לפרויקטים'!$AJ$7:$AN$7,,MIN(IF(שיוך_משאב=$A378,COLUMN($A:$E)))))</f>
        <v/>
      </c>
      <c r="C378" s="88" t="str">
        <f t="array" ref="C378">IF($A378="","",INDEX('תוצרים לפרויקטים'!$G$8:$G$1007,MIN(IF(שיוך_משאב=A378,שורות))))</f>
        <v/>
      </c>
      <c r="D378" s="88" t="str">
        <f>IF($A378="","",INDEX('תוצרים לפרויקטים'!$T$8:$AC$1007,MATCH($C378,'תוצרים לפרויקטים'!$G$8:$G$1007,0),MATCH($B378,'תוצרים לפרויקטים'!$T$7:$AC$7,0)))</f>
        <v/>
      </c>
      <c r="E378" s="88" t="str">
        <f>IF($A378="","",INDEX('תוצרים לפרויקטים'!$T$8:$AC$1007,MATCH($C378,'תוצרים לפרויקטים'!$G$8:$G$1007,0),MATCH($B378,'תוצרים לפרויקטים'!$T$7:$AC$7,0)+1))</f>
        <v/>
      </c>
      <c r="F378" s="88" t="str">
        <f>IF($D378="","",IFERROR(IF(INDEX('ניהול משאבים'!$D$8:$D$300,MATCH($D378,'ניהול משאבים'!$C$8:$C$300,0))="","",INDEX('ניהול משאבים'!$D$8:$D$300,MATCH($D378,'ניהול משאבים'!$C$8:$C$300,0))),""))</f>
        <v/>
      </c>
      <c r="G378" s="88" t="str">
        <f>IF($D378="","",IFERROR(IF(INDEX('ניהול משאבים'!$E$8:$E$300,MATCH($D378,'ניהול משאבים'!$C$8:$C$300,0))="","",INDEX('ניהול משאבים'!$E$8:$E$300,MATCH($D378,'ניהול משאבים'!$C$8:$C$300,0))),""))</f>
        <v/>
      </c>
      <c r="H378" s="88" t="str">
        <f>IF($C378="","",INDEX('תוצרים לפרויקטים'!$H:$H,MATCH($C378,'תוצרים לפרויקטים'!$G:$G,0)))</f>
        <v/>
      </c>
      <c r="I378" s="88" t="str">
        <f>IF($C378="","",INDEX('תוצרים לפרויקטים'!$E:$E,MATCH($C378,'תוצרים לפרויקטים'!$G:$G,0)))</f>
        <v/>
      </c>
      <c r="J378" s="88" t="str">
        <f>IF($A378="","",IF(INDEX('תוצרים לפרויקטים'!$R$8:$R$1007,MATCH($C378,'תוצרים לפרויקטים'!$G$8:$G$1007,0))="","ללא סטטוס",INDEX('תוצרים לפרויקטים'!$R$8:$R$1007,MATCH($C378,'תוצרים לפרויקטים'!$G$8:$G$1007,0))))</f>
        <v/>
      </c>
      <c r="K378" s="141" t="str">
        <f>IF($A378="","",IF(INDEX('תוצרים לפרויקטים'!$P$8:$P$1007,MATCH($C378,'תוצרים לפרויקטים'!$G$8:$G$1007,0))="","",INDEX('תוצרים לפרויקטים'!$P$8:$P$1007,MATCH($C378,'תוצרים לפרויקטים'!$G$8:$G$1007,0))))</f>
        <v/>
      </c>
      <c r="L378" s="141" t="str">
        <f>IF($A378="","",IF(INDEX('תוצרים לפרויקטים'!$Q$8:$Q$1007,MATCH($C378,'תוצרים לפרויקטים'!$G$8:$G$1007,0))="","",INDEX('תוצרים לפרויקטים'!$Q$8:$Q$1007,MATCH($C378,'תוצרים לפרויקטים'!$G$8:$G$1007,0))))</f>
        <v/>
      </c>
    </row>
    <row r="379" spans="1:12">
      <c r="A379" s="87" t="str">
        <f>IF($A378="#",1,IF(MAX(שיוך_משאב)&lt;ROWS(A$2:$A379),"",ROWS(A$2:$A379)))</f>
        <v/>
      </c>
      <c r="B379" s="88" t="str">
        <f t="array" ref="B379">IF($A379="","",INDEX('תוצרים לפרויקטים'!$AJ$7:$AN$7,,MIN(IF(שיוך_משאב=$A379,COLUMN($A:$E)))))</f>
        <v/>
      </c>
      <c r="C379" s="88" t="str">
        <f t="array" ref="C379">IF($A379="","",INDEX('תוצרים לפרויקטים'!$G$8:$G$1007,MIN(IF(שיוך_משאב=A379,שורות))))</f>
        <v/>
      </c>
      <c r="D379" s="88" t="str">
        <f>IF($A379="","",INDEX('תוצרים לפרויקטים'!$T$8:$AC$1007,MATCH($C379,'תוצרים לפרויקטים'!$G$8:$G$1007,0),MATCH($B379,'תוצרים לפרויקטים'!$T$7:$AC$7,0)))</f>
        <v/>
      </c>
      <c r="E379" s="88" t="str">
        <f>IF($A379="","",INDEX('תוצרים לפרויקטים'!$T$8:$AC$1007,MATCH($C379,'תוצרים לפרויקטים'!$G$8:$G$1007,0),MATCH($B379,'תוצרים לפרויקטים'!$T$7:$AC$7,0)+1))</f>
        <v/>
      </c>
      <c r="F379" s="88" t="str">
        <f>IF($D379="","",IFERROR(IF(INDEX('ניהול משאבים'!$D$8:$D$300,MATCH($D379,'ניהול משאבים'!$C$8:$C$300,0))="","",INDEX('ניהול משאבים'!$D$8:$D$300,MATCH($D379,'ניהול משאבים'!$C$8:$C$300,0))),""))</f>
        <v/>
      </c>
      <c r="G379" s="88" t="str">
        <f>IF($D379="","",IFERROR(IF(INDEX('ניהול משאבים'!$E$8:$E$300,MATCH($D379,'ניהול משאבים'!$C$8:$C$300,0))="","",INDEX('ניהול משאבים'!$E$8:$E$300,MATCH($D379,'ניהול משאבים'!$C$8:$C$300,0))),""))</f>
        <v/>
      </c>
      <c r="H379" s="88" t="str">
        <f>IF($C379="","",INDEX('תוצרים לפרויקטים'!$H:$H,MATCH($C379,'תוצרים לפרויקטים'!$G:$G,0)))</f>
        <v/>
      </c>
      <c r="I379" s="88" t="str">
        <f>IF($C379="","",INDEX('תוצרים לפרויקטים'!$E:$E,MATCH($C379,'תוצרים לפרויקטים'!$G:$G,0)))</f>
        <v/>
      </c>
      <c r="J379" s="88" t="str">
        <f>IF($A379="","",IF(INDEX('תוצרים לפרויקטים'!$R$8:$R$1007,MATCH($C379,'תוצרים לפרויקטים'!$G$8:$G$1007,0))="","ללא סטטוס",INDEX('תוצרים לפרויקטים'!$R$8:$R$1007,MATCH($C379,'תוצרים לפרויקטים'!$G$8:$G$1007,0))))</f>
        <v/>
      </c>
      <c r="K379" s="141" t="str">
        <f>IF($A379="","",IF(INDEX('תוצרים לפרויקטים'!$P$8:$P$1007,MATCH($C379,'תוצרים לפרויקטים'!$G$8:$G$1007,0))="","",INDEX('תוצרים לפרויקטים'!$P$8:$P$1007,MATCH($C379,'תוצרים לפרויקטים'!$G$8:$G$1007,0))))</f>
        <v/>
      </c>
      <c r="L379" s="141" t="str">
        <f>IF($A379="","",IF(INDEX('תוצרים לפרויקטים'!$Q$8:$Q$1007,MATCH($C379,'תוצרים לפרויקטים'!$G$8:$G$1007,0))="","",INDEX('תוצרים לפרויקטים'!$Q$8:$Q$1007,MATCH($C379,'תוצרים לפרויקטים'!$G$8:$G$1007,0))))</f>
        <v/>
      </c>
    </row>
    <row r="380" spans="1:12">
      <c r="A380" s="87" t="str">
        <f>IF($A379="#",1,IF(MAX(שיוך_משאב)&lt;ROWS(A$2:$A380),"",ROWS(A$2:$A380)))</f>
        <v/>
      </c>
      <c r="B380" s="88" t="str">
        <f t="array" ref="B380">IF($A380="","",INDEX('תוצרים לפרויקטים'!$AJ$7:$AN$7,,MIN(IF(שיוך_משאב=$A380,COLUMN($A:$E)))))</f>
        <v/>
      </c>
      <c r="C380" s="88" t="str">
        <f t="array" ref="C380">IF($A380="","",INDEX('תוצרים לפרויקטים'!$G$8:$G$1007,MIN(IF(שיוך_משאב=A380,שורות))))</f>
        <v/>
      </c>
      <c r="D380" s="88" t="str">
        <f>IF($A380="","",INDEX('תוצרים לפרויקטים'!$T$8:$AC$1007,MATCH($C380,'תוצרים לפרויקטים'!$G$8:$G$1007,0),MATCH($B380,'תוצרים לפרויקטים'!$T$7:$AC$7,0)))</f>
        <v/>
      </c>
      <c r="E380" s="88" t="str">
        <f>IF($A380="","",INDEX('תוצרים לפרויקטים'!$T$8:$AC$1007,MATCH($C380,'תוצרים לפרויקטים'!$G$8:$G$1007,0),MATCH($B380,'תוצרים לפרויקטים'!$T$7:$AC$7,0)+1))</f>
        <v/>
      </c>
      <c r="F380" s="88" t="str">
        <f>IF($D380="","",IFERROR(IF(INDEX('ניהול משאבים'!$D$8:$D$300,MATCH($D380,'ניהול משאבים'!$C$8:$C$300,0))="","",INDEX('ניהול משאבים'!$D$8:$D$300,MATCH($D380,'ניהול משאבים'!$C$8:$C$300,0))),""))</f>
        <v/>
      </c>
      <c r="G380" s="88" t="str">
        <f>IF($D380="","",IFERROR(IF(INDEX('ניהול משאבים'!$E$8:$E$300,MATCH($D380,'ניהול משאבים'!$C$8:$C$300,0))="","",INDEX('ניהול משאבים'!$E$8:$E$300,MATCH($D380,'ניהול משאבים'!$C$8:$C$300,0))),""))</f>
        <v/>
      </c>
      <c r="H380" s="88" t="str">
        <f>IF($C380="","",INDEX('תוצרים לפרויקטים'!$H:$H,MATCH($C380,'תוצרים לפרויקטים'!$G:$G,0)))</f>
        <v/>
      </c>
      <c r="I380" s="88" t="str">
        <f>IF($C380="","",INDEX('תוצרים לפרויקטים'!$E:$E,MATCH($C380,'תוצרים לפרויקטים'!$G:$G,0)))</f>
        <v/>
      </c>
      <c r="J380" s="88" t="str">
        <f>IF($A380="","",IF(INDEX('תוצרים לפרויקטים'!$R$8:$R$1007,MATCH($C380,'תוצרים לפרויקטים'!$G$8:$G$1007,0))="","ללא סטטוס",INDEX('תוצרים לפרויקטים'!$R$8:$R$1007,MATCH($C380,'תוצרים לפרויקטים'!$G$8:$G$1007,0))))</f>
        <v/>
      </c>
      <c r="K380" s="141" t="str">
        <f>IF($A380="","",IF(INDEX('תוצרים לפרויקטים'!$P$8:$P$1007,MATCH($C380,'תוצרים לפרויקטים'!$G$8:$G$1007,0))="","",INDEX('תוצרים לפרויקטים'!$P$8:$P$1007,MATCH($C380,'תוצרים לפרויקטים'!$G$8:$G$1007,0))))</f>
        <v/>
      </c>
      <c r="L380" s="141" t="str">
        <f>IF($A380="","",IF(INDEX('תוצרים לפרויקטים'!$Q$8:$Q$1007,MATCH($C380,'תוצרים לפרויקטים'!$G$8:$G$1007,0))="","",INDEX('תוצרים לפרויקטים'!$Q$8:$Q$1007,MATCH($C380,'תוצרים לפרויקטים'!$G$8:$G$1007,0))))</f>
        <v/>
      </c>
    </row>
    <row r="381" spans="1:12">
      <c r="A381" s="87" t="str">
        <f>IF($A380="#",1,IF(MAX(שיוך_משאב)&lt;ROWS(A$2:$A381),"",ROWS(A$2:$A381)))</f>
        <v/>
      </c>
      <c r="B381" s="88" t="str">
        <f t="array" ref="B381">IF($A381="","",INDEX('תוצרים לפרויקטים'!$AJ$7:$AN$7,,MIN(IF(שיוך_משאב=$A381,COLUMN($A:$E)))))</f>
        <v/>
      </c>
      <c r="C381" s="88" t="str">
        <f t="array" ref="C381">IF($A381="","",INDEX('תוצרים לפרויקטים'!$G$8:$G$1007,MIN(IF(שיוך_משאב=A381,שורות))))</f>
        <v/>
      </c>
      <c r="D381" s="88" t="str">
        <f>IF($A381="","",INDEX('תוצרים לפרויקטים'!$T$8:$AC$1007,MATCH($C381,'תוצרים לפרויקטים'!$G$8:$G$1007,0),MATCH($B381,'תוצרים לפרויקטים'!$T$7:$AC$7,0)))</f>
        <v/>
      </c>
      <c r="E381" s="88" t="str">
        <f>IF($A381="","",INDEX('תוצרים לפרויקטים'!$T$8:$AC$1007,MATCH($C381,'תוצרים לפרויקטים'!$G$8:$G$1007,0),MATCH($B381,'תוצרים לפרויקטים'!$T$7:$AC$7,0)+1))</f>
        <v/>
      </c>
      <c r="F381" s="88" t="str">
        <f>IF($D381="","",IFERROR(IF(INDEX('ניהול משאבים'!$D$8:$D$300,MATCH($D381,'ניהול משאבים'!$C$8:$C$300,0))="","",INDEX('ניהול משאבים'!$D$8:$D$300,MATCH($D381,'ניהול משאבים'!$C$8:$C$300,0))),""))</f>
        <v/>
      </c>
      <c r="G381" s="88" t="str">
        <f>IF($D381="","",IFERROR(IF(INDEX('ניהול משאבים'!$E$8:$E$300,MATCH($D381,'ניהול משאבים'!$C$8:$C$300,0))="","",INDEX('ניהול משאבים'!$E$8:$E$300,MATCH($D381,'ניהול משאבים'!$C$8:$C$300,0))),""))</f>
        <v/>
      </c>
      <c r="H381" s="88" t="str">
        <f>IF($C381="","",INDEX('תוצרים לפרויקטים'!$H:$H,MATCH($C381,'תוצרים לפרויקטים'!$G:$G,0)))</f>
        <v/>
      </c>
      <c r="I381" s="88" t="str">
        <f>IF($C381="","",INDEX('תוצרים לפרויקטים'!$E:$E,MATCH($C381,'תוצרים לפרויקטים'!$G:$G,0)))</f>
        <v/>
      </c>
      <c r="J381" s="88" t="str">
        <f>IF($A381="","",IF(INDEX('תוצרים לפרויקטים'!$R$8:$R$1007,MATCH($C381,'תוצרים לפרויקטים'!$G$8:$G$1007,0))="","ללא סטטוס",INDEX('תוצרים לפרויקטים'!$R$8:$R$1007,MATCH($C381,'תוצרים לפרויקטים'!$G$8:$G$1007,0))))</f>
        <v/>
      </c>
      <c r="K381" s="141" t="str">
        <f>IF($A381="","",IF(INDEX('תוצרים לפרויקטים'!$P$8:$P$1007,MATCH($C381,'תוצרים לפרויקטים'!$G$8:$G$1007,0))="","",INDEX('תוצרים לפרויקטים'!$P$8:$P$1007,MATCH($C381,'תוצרים לפרויקטים'!$G$8:$G$1007,0))))</f>
        <v/>
      </c>
      <c r="L381" s="141" t="str">
        <f>IF($A381="","",IF(INDEX('תוצרים לפרויקטים'!$Q$8:$Q$1007,MATCH($C381,'תוצרים לפרויקטים'!$G$8:$G$1007,0))="","",INDEX('תוצרים לפרויקטים'!$Q$8:$Q$1007,MATCH($C381,'תוצרים לפרויקטים'!$G$8:$G$1007,0))))</f>
        <v/>
      </c>
    </row>
    <row r="382" spans="1:12">
      <c r="A382" s="87" t="str">
        <f>IF($A381="#",1,IF(MAX(שיוך_משאב)&lt;ROWS(A$2:$A382),"",ROWS(A$2:$A382)))</f>
        <v/>
      </c>
      <c r="B382" s="88" t="str">
        <f t="array" ref="B382">IF($A382="","",INDEX('תוצרים לפרויקטים'!$AJ$7:$AN$7,,MIN(IF(שיוך_משאב=$A382,COLUMN($A:$E)))))</f>
        <v/>
      </c>
      <c r="C382" s="88" t="str">
        <f t="array" ref="C382">IF($A382="","",INDEX('תוצרים לפרויקטים'!$G$8:$G$1007,MIN(IF(שיוך_משאב=A382,שורות))))</f>
        <v/>
      </c>
      <c r="D382" s="88" t="str">
        <f>IF($A382="","",INDEX('תוצרים לפרויקטים'!$T$8:$AC$1007,MATCH($C382,'תוצרים לפרויקטים'!$G$8:$G$1007,0),MATCH($B382,'תוצרים לפרויקטים'!$T$7:$AC$7,0)))</f>
        <v/>
      </c>
      <c r="E382" s="88" t="str">
        <f>IF($A382="","",INDEX('תוצרים לפרויקטים'!$T$8:$AC$1007,MATCH($C382,'תוצרים לפרויקטים'!$G$8:$G$1007,0),MATCH($B382,'תוצרים לפרויקטים'!$T$7:$AC$7,0)+1))</f>
        <v/>
      </c>
      <c r="F382" s="88" t="str">
        <f>IF($D382="","",IFERROR(IF(INDEX('ניהול משאבים'!$D$8:$D$300,MATCH($D382,'ניהול משאבים'!$C$8:$C$300,0))="","",INDEX('ניהול משאבים'!$D$8:$D$300,MATCH($D382,'ניהול משאבים'!$C$8:$C$300,0))),""))</f>
        <v/>
      </c>
      <c r="G382" s="88" t="str">
        <f>IF($D382="","",IFERROR(IF(INDEX('ניהול משאבים'!$E$8:$E$300,MATCH($D382,'ניהול משאבים'!$C$8:$C$300,0))="","",INDEX('ניהול משאבים'!$E$8:$E$300,MATCH($D382,'ניהול משאבים'!$C$8:$C$300,0))),""))</f>
        <v/>
      </c>
      <c r="H382" s="88" t="str">
        <f>IF($C382="","",INDEX('תוצרים לפרויקטים'!$H:$H,MATCH($C382,'תוצרים לפרויקטים'!$G:$G,0)))</f>
        <v/>
      </c>
      <c r="I382" s="88" t="str">
        <f>IF($C382="","",INDEX('תוצרים לפרויקטים'!$E:$E,MATCH($C382,'תוצרים לפרויקטים'!$G:$G,0)))</f>
        <v/>
      </c>
      <c r="J382" s="88" t="str">
        <f>IF($A382="","",IF(INDEX('תוצרים לפרויקטים'!$R$8:$R$1007,MATCH($C382,'תוצרים לפרויקטים'!$G$8:$G$1007,0))="","ללא סטטוס",INDEX('תוצרים לפרויקטים'!$R$8:$R$1007,MATCH($C382,'תוצרים לפרויקטים'!$G$8:$G$1007,0))))</f>
        <v/>
      </c>
      <c r="K382" s="141" t="str">
        <f>IF($A382="","",IF(INDEX('תוצרים לפרויקטים'!$P$8:$P$1007,MATCH($C382,'תוצרים לפרויקטים'!$G$8:$G$1007,0))="","",INDEX('תוצרים לפרויקטים'!$P$8:$P$1007,MATCH($C382,'תוצרים לפרויקטים'!$G$8:$G$1007,0))))</f>
        <v/>
      </c>
      <c r="L382" s="141" t="str">
        <f>IF($A382="","",IF(INDEX('תוצרים לפרויקטים'!$Q$8:$Q$1007,MATCH($C382,'תוצרים לפרויקטים'!$G$8:$G$1007,0))="","",INDEX('תוצרים לפרויקטים'!$Q$8:$Q$1007,MATCH($C382,'תוצרים לפרויקטים'!$G$8:$G$1007,0))))</f>
        <v/>
      </c>
    </row>
    <row r="383" spans="1:12">
      <c r="A383" s="87" t="str">
        <f>IF($A382="#",1,IF(MAX(שיוך_משאב)&lt;ROWS(A$2:$A383),"",ROWS(A$2:$A383)))</f>
        <v/>
      </c>
      <c r="B383" s="88" t="str">
        <f t="array" ref="B383">IF($A383="","",INDEX('תוצרים לפרויקטים'!$AJ$7:$AN$7,,MIN(IF(שיוך_משאב=$A383,COLUMN($A:$E)))))</f>
        <v/>
      </c>
      <c r="C383" s="88" t="str">
        <f t="array" ref="C383">IF($A383="","",INDEX('תוצרים לפרויקטים'!$G$8:$G$1007,MIN(IF(שיוך_משאב=A383,שורות))))</f>
        <v/>
      </c>
      <c r="D383" s="88" t="str">
        <f>IF($A383="","",INDEX('תוצרים לפרויקטים'!$T$8:$AC$1007,MATCH($C383,'תוצרים לפרויקטים'!$G$8:$G$1007,0),MATCH($B383,'תוצרים לפרויקטים'!$T$7:$AC$7,0)))</f>
        <v/>
      </c>
      <c r="E383" s="88" t="str">
        <f>IF($A383="","",INDEX('תוצרים לפרויקטים'!$T$8:$AC$1007,MATCH($C383,'תוצרים לפרויקטים'!$G$8:$G$1007,0),MATCH($B383,'תוצרים לפרויקטים'!$T$7:$AC$7,0)+1))</f>
        <v/>
      </c>
      <c r="F383" s="88" t="str">
        <f>IF($D383="","",IFERROR(IF(INDEX('ניהול משאבים'!$D$8:$D$300,MATCH($D383,'ניהול משאבים'!$C$8:$C$300,0))="","",INDEX('ניהול משאבים'!$D$8:$D$300,MATCH($D383,'ניהול משאבים'!$C$8:$C$300,0))),""))</f>
        <v/>
      </c>
      <c r="G383" s="88" t="str">
        <f>IF($D383="","",IFERROR(IF(INDEX('ניהול משאבים'!$E$8:$E$300,MATCH($D383,'ניהול משאבים'!$C$8:$C$300,0))="","",INDEX('ניהול משאבים'!$E$8:$E$300,MATCH($D383,'ניהול משאבים'!$C$8:$C$300,0))),""))</f>
        <v/>
      </c>
      <c r="H383" s="88" t="str">
        <f>IF($C383="","",INDEX('תוצרים לפרויקטים'!$H:$H,MATCH($C383,'תוצרים לפרויקטים'!$G:$G,0)))</f>
        <v/>
      </c>
      <c r="I383" s="88" t="str">
        <f>IF($C383="","",INDEX('תוצרים לפרויקטים'!$E:$E,MATCH($C383,'תוצרים לפרויקטים'!$G:$G,0)))</f>
        <v/>
      </c>
      <c r="J383" s="88" t="str">
        <f>IF($A383="","",IF(INDEX('תוצרים לפרויקטים'!$R$8:$R$1007,MATCH($C383,'תוצרים לפרויקטים'!$G$8:$G$1007,0))="","ללא סטטוס",INDEX('תוצרים לפרויקטים'!$R$8:$R$1007,MATCH($C383,'תוצרים לפרויקטים'!$G$8:$G$1007,0))))</f>
        <v/>
      </c>
      <c r="K383" s="141" t="str">
        <f>IF($A383="","",IF(INDEX('תוצרים לפרויקטים'!$P$8:$P$1007,MATCH($C383,'תוצרים לפרויקטים'!$G$8:$G$1007,0))="","",INDEX('תוצרים לפרויקטים'!$P$8:$P$1007,MATCH($C383,'תוצרים לפרויקטים'!$G$8:$G$1007,0))))</f>
        <v/>
      </c>
      <c r="L383" s="141" t="str">
        <f>IF($A383="","",IF(INDEX('תוצרים לפרויקטים'!$Q$8:$Q$1007,MATCH($C383,'תוצרים לפרויקטים'!$G$8:$G$1007,0))="","",INDEX('תוצרים לפרויקטים'!$Q$8:$Q$1007,MATCH($C383,'תוצרים לפרויקטים'!$G$8:$G$1007,0))))</f>
        <v/>
      </c>
    </row>
    <row r="384" spans="1:12">
      <c r="A384" s="87" t="str">
        <f>IF($A383="#",1,IF(MAX(שיוך_משאב)&lt;ROWS(A$2:$A384),"",ROWS(A$2:$A384)))</f>
        <v/>
      </c>
      <c r="B384" s="88" t="str">
        <f t="array" ref="B384">IF($A384="","",INDEX('תוצרים לפרויקטים'!$AJ$7:$AN$7,,MIN(IF(שיוך_משאב=$A384,COLUMN($A:$E)))))</f>
        <v/>
      </c>
      <c r="C384" s="88" t="str">
        <f t="array" ref="C384">IF($A384="","",INDEX('תוצרים לפרויקטים'!$G$8:$G$1007,MIN(IF(שיוך_משאב=A384,שורות))))</f>
        <v/>
      </c>
      <c r="D384" s="88" t="str">
        <f>IF($A384="","",INDEX('תוצרים לפרויקטים'!$T$8:$AC$1007,MATCH($C384,'תוצרים לפרויקטים'!$G$8:$G$1007,0),MATCH($B384,'תוצרים לפרויקטים'!$T$7:$AC$7,0)))</f>
        <v/>
      </c>
      <c r="E384" s="88" t="str">
        <f>IF($A384="","",INDEX('תוצרים לפרויקטים'!$T$8:$AC$1007,MATCH($C384,'תוצרים לפרויקטים'!$G$8:$G$1007,0),MATCH($B384,'תוצרים לפרויקטים'!$T$7:$AC$7,0)+1))</f>
        <v/>
      </c>
      <c r="F384" s="88" t="str">
        <f>IF($D384="","",IFERROR(IF(INDEX('ניהול משאבים'!$D$8:$D$300,MATCH($D384,'ניהול משאבים'!$C$8:$C$300,0))="","",INDEX('ניהול משאבים'!$D$8:$D$300,MATCH($D384,'ניהול משאבים'!$C$8:$C$300,0))),""))</f>
        <v/>
      </c>
      <c r="G384" s="88" t="str">
        <f>IF($D384="","",IFERROR(IF(INDEX('ניהול משאבים'!$E$8:$E$300,MATCH($D384,'ניהול משאבים'!$C$8:$C$300,0))="","",INDEX('ניהול משאבים'!$E$8:$E$300,MATCH($D384,'ניהול משאבים'!$C$8:$C$300,0))),""))</f>
        <v/>
      </c>
      <c r="H384" s="88" t="str">
        <f>IF($C384="","",INDEX('תוצרים לפרויקטים'!$H:$H,MATCH($C384,'תוצרים לפרויקטים'!$G:$G,0)))</f>
        <v/>
      </c>
      <c r="I384" s="88" t="str">
        <f>IF($C384="","",INDEX('תוצרים לפרויקטים'!$E:$E,MATCH($C384,'תוצרים לפרויקטים'!$G:$G,0)))</f>
        <v/>
      </c>
      <c r="J384" s="88" t="str">
        <f>IF($A384="","",IF(INDEX('תוצרים לפרויקטים'!$R$8:$R$1007,MATCH($C384,'תוצרים לפרויקטים'!$G$8:$G$1007,0))="","ללא סטטוס",INDEX('תוצרים לפרויקטים'!$R$8:$R$1007,MATCH($C384,'תוצרים לפרויקטים'!$G$8:$G$1007,0))))</f>
        <v/>
      </c>
      <c r="K384" s="141" t="str">
        <f>IF($A384="","",IF(INDEX('תוצרים לפרויקטים'!$P$8:$P$1007,MATCH($C384,'תוצרים לפרויקטים'!$G$8:$G$1007,0))="","",INDEX('תוצרים לפרויקטים'!$P$8:$P$1007,MATCH($C384,'תוצרים לפרויקטים'!$G$8:$G$1007,0))))</f>
        <v/>
      </c>
      <c r="L384" s="141" t="str">
        <f>IF($A384="","",IF(INDEX('תוצרים לפרויקטים'!$Q$8:$Q$1007,MATCH($C384,'תוצרים לפרויקטים'!$G$8:$G$1007,0))="","",INDEX('תוצרים לפרויקטים'!$Q$8:$Q$1007,MATCH($C384,'תוצרים לפרויקטים'!$G$8:$G$1007,0))))</f>
        <v/>
      </c>
    </row>
    <row r="385" spans="1:12">
      <c r="A385" s="87" t="str">
        <f>IF($A384="#",1,IF(MAX(שיוך_משאב)&lt;ROWS(A$2:$A385),"",ROWS(A$2:$A385)))</f>
        <v/>
      </c>
      <c r="B385" s="88" t="str">
        <f t="array" ref="B385">IF($A385="","",INDEX('תוצרים לפרויקטים'!$AJ$7:$AN$7,,MIN(IF(שיוך_משאב=$A385,COLUMN($A:$E)))))</f>
        <v/>
      </c>
      <c r="C385" s="88" t="str">
        <f t="array" ref="C385">IF($A385="","",INDEX('תוצרים לפרויקטים'!$G$8:$G$1007,MIN(IF(שיוך_משאב=A385,שורות))))</f>
        <v/>
      </c>
      <c r="D385" s="88" t="str">
        <f>IF($A385="","",INDEX('תוצרים לפרויקטים'!$T$8:$AC$1007,MATCH($C385,'תוצרים לפרויקטים'!$G$8:$G$1007,0),MATCH($B385,'תוצרים לפרויקטים'!$T$7:$AC$7,0)))</f>
        <v/>
      </c>
      <c r="E385" s="88" t="str">
        <f>IF($A385="","",INDEX('תוצרים לפרויקטים'!$T$8:$AC$1007,MATCH($C385,'תוצרים לפרויקטים'!$G$8:$G$1007,0),MATCH($B385,'תוצרים לפרויקטים'!$T$7:$AC$7,0)+1))</f>
        <v/>
      </c>
      <c r="F385" s="88" t="str">
        <f>IF($D385="","",IFERROR(IF(INDEX('ניהול משאבים'!$D$8:$D$300,MATCH($D385,'ניהול משאבים'!$C$8:$C$300,0))="","",INDEX('ניהול משאבים'!$D$8:$D$300,MATCH($D385,'ניהול משאבים'!$C$8:$C$300,0))),""))</f>
        <v/>
      </c>
      <c r="G385" s="88" t="str">
        <f>IF($D385="","",IFERROR(IF(INDEX('ניהול משאבים'!$E$8:$E$300,MATCH($D385,'ניהול משאבים'!$C$8:$C$300,0))="","",INDEX('ניהול משאבים'!$E$8:$E$300,MATCH($D385,'ניהול משאבים'!$C$8:$C$300,0))),""))</f>
        <v/>
      </c>
      <c r="H385" s="88" t="str">
        <f>IF($C385="","",INDEX('תוצרים לפרויקטים'!$H:$H,MATCH($C385,'תוצרים לפרויקטים'!$G:$G,0)))</f>
        <v/>
      </c>
      <c r="I385" s="88" t="str">
        <f>IF($C385="","",INDEX('תוצרים לפרויקטים'!$E:$E,MATCH($C385,'תוצרים לפרויקטים'!$G:$G,0)))</f>
        <v/>
      </c>
      <c r="J385" s="88" t="str">
        <f>IF($A385="","",IF(INDEX('תוצרים לפרויקטים'!$R$8:$R$1007,MATCH($C385,'תוצרים לפרויקטים'!$G$8:$G$1007,0))="","ללא סטטוס",INDEX('תוצרים לפרויקטים'!$R$8:$R$1007,MATCH($C385,'תוצרים לפרויקטים'!$G$8:$G$1007,0))))</f>
        <v/>
      </c>
      <c r="K385" s="141" t="str">
        <f>IF($A385="","",IF(INDEX('תוצרים לפרויקטים'!$P$8:$P$1007,MATCH($C385,'תוצרים לפרויקטים'!$G$8:$G$1007,0))="","",INDEX('תוצרים לפרויקטים'!$P$8:$P$1007,MATCH($C385,'תוצרים לפרויקטים'!$G$8:$G$1007,0))))</f>
        <v/>
      </c>
      <c r="L385" s="141" t="str">
        <f>IF($A385="","",IF(INDEX('תוצרים לפרויקטים'!$Q$8:$Q$1007,MATCH($C385,'תוצרים לפרויקטים'!$G$8:$G$1007,0))="","",INDEX('תוצרים לפרויקטים'!$Q$8:$Q$1007,MATCH($C385,'תוצרים לפרויקטים'!$G$8:$G$1007,0))))</f>
        <v/>
      </c>
    </row>
    <row r="386" spans="1:12">
      <c r="A386" s="87" t="str">
        <f>IF($A385="#",1,IF(MAX(שיוך_משאב)&lt;ROWS(A$2:$A386),"",ROWS(A$2:$A386)))</f>
        <v/>
      </c>
      <c r="B386" s="88" t="str">
        <f t="array" ref="B386">IF($A386="","",INDEX('תוצרים לפרויקטים'!$AJ$7:$AN$7,,MIN(IF(שיוך_משאב=$A386,COLUMN($A:$E)))))</f>
        <v/>
      </c>
      <c r="C386" s="88" t="str">
        <f t="array" ref="C386">IF($A386="","",INDEX('תוצרים לפרויקטים'!$G$8:$G$1007,MIN(IF(שיוך_משאב=A386,שורות))))</f>
        <v/>
      </c>
      <c r="D386" s="88" t="str">
        <f>IF($A386="","",INDEX('תוצרים לפרויקטים'!$T$8:$AC$1007,MATCH($C386,'תוצרים לפרויקטים'!$G$8:$G$1007,0),MATCH($B386,'תוצרים לפרויקטים'!$T$7:$AC$7,0)))</f>
        <v/>
      </c>
      <c r="E386" s="88" t="str">
        <f>IF($A386="","",INDEX('תוצרים לפרויקטים'!$T$8:$AC$1007,MATCH($C386,'תוצרים לפרויקטים'!$G$8:$G$1007,0),MATCH($B386,'תוצרים לפרויקטים'!$T$7:$AC$7,0)+1))</f>
        <v/>
      </c>
      <c r="F386" s="88" t="str">
        <f>IF($D386="","",IFERROR(IF(INDEX('ניהול משאבים'!$D$8:$D$300,MATCH($D386,'ניהול משאבים'!$C$8:$C$300,0))="","",INDEX('ניהול משאבים'!$D$8:$D$300,MATCH($D386,'ניהול משאבים'!$C$8:$C$300,0))),""))</f>
        <v/>
      </c>
      <c r="G386" s="88" t="str">
        <f>IF($D386="","",IFERROR(IF(INDEX('ניהול משאבים'!$E$8:$E$300,MATCH($D386,'ניהול משאבים'!$C$8:$C$300,0))="","",INDEX('ניהול משאבים'!$E$8:$E$300,MATCH($D386,'ניהול משאבים'!$C$8:$C$300,0))),""))</f>
        <v/>
      </c>
      <c r="H386" s="88" t="str">
        <f>IF($C386="","",INDEX('תוצרים לפרויקטים'!$H:$H,MATCH($C386,'תוצרים לפרויקטים'!$G:$G,0)))</f>
        <v/>
      </c>
      <c r="I386" s="88" t="str">
        <f>IF($C386="","",INDEX('תוצרים לפרויקטים'!$E:$E,MATCH($C386,'תוצרים לפרויקטים'!$G:$G,0)))</f>
        <v/>
      </c>
      <c r="J386" s="88" t="str">
        <f>IF($A386="","",IF(INDEX('תוצרים לפרויקטים'!$R$8:$R$1007,MATCH($C386,'תוצרים לפרויקטים'!$G$8:$G$1007,0))="","ללא סטטוס",INDEX('תוצרים לפרויקטים'!$R$8:$R$1007,MATCH($C386,'תוצרים לפרויקטים'!$G$8:$G$1007,0))))</f>
        <v/>
      </c>
      <c r="K386" s="141" t="str">
        <f>IF($A386="","",IF(INDEX('תוצרים לפרויקטים'!$P$8:$P$1007,MATCH($C386,'תוצרים לפרויקטים'!$G$8:$G$1007,0))="","",INDEX('תוצרים לפרויקטים'!$P$8:$P$1007,MATCH($C386,'תוצרים לפרויקטים'!$G$8:$G$1007,0))))</f>
        <v/>
      </c>
      <c r="L386" s="141" t="str">
        <f>IF($A386="","",IF(INDEX('תוצרים לפרויקטים'!$Q$8:$Q$1007,MATCH($C386,'תוצרים לפרויקטים'!$G$8:$G$1007,0))="","",INDEX('תוצרים לפרויקטים'!$Q$8:$Q$1007,MATCH($C386,'תוצרים לפרויקטים'!$G$8:$G$1007,0))))</f>
        <v/>
      </c>
    </row>
    <row r="387" spans="1:12">
      <c r="A387" s="87" t="str">
        <f>IF($A386="#",1,IF(MAX(שיוך_משאב)&lt;ROWS(A$2:$A387),"",ROWS(A$2:$A387)))</f>
        <v/>
      </c>
      <c r="B387" s="88" t="str">
        <f t="array" ref="B387">IF($A387="","",INDEX('תוצרים לפרויקטים'!$AJ$7:$AN$7,,MIN(IF(שיוך_משאב=$A387,COLUMN($A:$E)))))</f>
        <v/>
      </c>
      <c r="C387" s="88" t="str">
        <f t="array" ref="C387">IF($A387="","",INDEX('תוצרים לפרויקטים'!$G$8:$G$1007,MIN(IF(שיוך_משאב=A387,שורות))))</f>
        <v/>
      </c>
      <c r="D387" s="88" t="str">
        <f>IF($A387="","",INDEX('תוצרים לפרויקטים'!$T$8:$AC$1007,MATCH($C387,'תוצרים לפרויקטים'!$G$8:$G$1007,0),MATCH($B387,'תוצרים לפרויקטים'!$T$7:$AC$7,0)))</f>
        <v/>
      </c>
      <c r="E387" s="88" t="str">
        <f>IF($A387="","",INDEX('תוצרים לפרויקטים'!$T$8:$AC$1007,MATCH($C387,'תוצרים לפרויקטים'!$G$8:$G$1007,0),MATCH($B387,'תוצרים לפרויקטים'!$T$7:$AC$7,0)+1))</f>
        <v/>
      </c>
      <c r="F387" s="88" t="str">
        <f>IF($D387="","",IFERROR(IF(INDEX('ניהול משאבים'!$D$8:$D$300,MATCH($D387,'ניהול משאבים'!$C$8:$C$300,0))="","",INDEX('ניהול משאבים'!$D$8:$D$300,MATCH($D387,'ניהול משאבים'!$C$8:$C$300,0))),""))</f>
        <v/>
      </c>
      <c r="G387" s="88" t="str">
        <f>IF($D387="","",IFERROR(IF(INDEX('ניהול משאבים'!$E$8:$E$300,MATCH($D387,'ניהול משאבים'!$C$8:$C$300,0))="","",INDEX('ניהול משאבים'!$E$8:$E$300,MATCH($D387,'ניהול משאבים'!$C$8:$C$300,0))),""))</f>
        <v/>
      </c>
      <c r="H387" s="88" t="str">
        <f>IF($C387="","",INDEX('תוצרים לפרויקטים'!$H:$H,MATCH($C387,'תוצרים לפרויקטים'!$G:$G,0)))</f>
        <v/>
      </c>
      <c r="I387" s="88" t="str">
        <f>IF($C387="","",INDEX('תוצרים לפרויקטים'!$E:$E,MATCH($C387,'תוצרים לפרויקטים'!$G:$G,0)))</f>
        <v/>
      </c>
      <c r="J387" s="88" t="str">
        <f>IF($A387="","",IF(INDEX('תוצרים לפרויקטים'!$R$8:$R$1007,MATCH($C387,'תוצרים לפרויקטים'!$G$8:$G$1007,0))="","ללא סטטוס",INDEX('תוצרים לפרויקטים'!$R$8:$R$1007,MATCH($C387,'תוצרים לפרויקטים'!$G$8:$G$1007,0))))</f>
        <v/>
      </c>
      <c r="K387" s="141" t="str">
        <f>IF($A387="","",IF(INDEX('תוצרים לפרויקטים'!$P$8:$P$1007,MATCH($C387,'תוצרים לפרויקטים'!$G$8:$G$1007,0))="","",INDEX('תוצרים לפרויקטים'!$P$8:$P$1007,MATCH($C387,'תוצרים לפרויקטים'!$G$8:$G$1007,0))))</f>
        <v/>
      </c>
      <c r="L387" s="141" t="str">
        <f>IF($A387="","",IF(INDEX('תוצרים לפרויקטים'!$Q$8:$Q$1007,MATCH($C387,'תוצרים לפרויקטים'!$G$8:$G$1007,0))="","",INDEX('תוצרים לפרויקטים'!$Q$8:$Q$1007,MATCH($C387,'תוצרים לפרויקטים'!$G$8:$G$1007,0))))</f>
        <v/>
      </c>
    </row>
    <row r="388" spans="1:12">
      <c r="A388" s="87" t="str">
        <f>IF($A387="#",1,IF(MAX(שיוך_משאב)&lt;ROWS(A$2:$A388),"",ROWS(A$2:$A388)))</f>
        <v/>
      </c>
      <c r="B388" s="88" t="str">
        <f t="array" ref="B388">IF($A388="","",INDEX('תוצרים לפרויקטים'!$AJ$7:$AN$7,,MIN(IF(שיוך_משאב=$A388,COLUMN($A:$E)))))</f>
        <v/>
      </c>
      <c r="C388" s="88" t="str">
        <f t="array" ref="C388">IF($A388="","",INDEX('תוצרים לפרויקטים'!$G$8:$G$1007,MIN(IF(שיוך_משאב=A388,שורות))))</f>
        <v/>
      </c>
      <c r="D388" s="88" t="str">
        <f>IF($A388="","",INDEX('תוצרים לפרויקטים'!$T$8:$AC$1007,MATCH($C388,'תוצרים לפרויקטים'!$G$8:$G$1007,0),MATCH($B388,'תוצרים לפרויקטים'!$T$7:$AC$7,0)))</f>
        <v/>
      </c>
      <c r="E388" s="88" t="str">
        <f>IF($A388="","",INDEX('תוצרים לפרויקטים'!$T$8:$AC$1007,MATCH($C388,'תוצרים לפרויקטים'!$G$8:$G$1007,0),MATCH($B388,'תוצרים לפרויקטים'!$T$7:$AC$7,0)+1))</f>
        <v/>
      </c>
      <c r="F388" s="88" t="str">
        <f>IF($D388="","",IFERROR(IF(INDEX('ניהול משאבים'!$D$8:$D$300,MATCH($D388,'ניהול משאבים'!$C$8:$C$300,0))="","",INDEX('ניהול משאבים'!$D$8:$D$300,MATCH($D388,'ניהול משאבים'!$C$8:$C$300,0))),""))</f>
        <v/>
      </c>
      <c r="G388" s="88" t="str">
        <f>IF($D388="","",IFERROR(IF(INDEX('ניהול משאבים'!$E$8:$E$300,MATCH($D388,'ניהול משאבים'!$C$8:$C$300,0))="","",INDEX('ניהול משאבים'!$E$8:$E$300,MATCH($D388,'ניהול משאבים'!$C$8:$C$300,0))),""))</f>
        <v/>
      </c>
      <c r="H388" s="88" t="str">
        <f>IF($C388="","",INDEX('תוצרים לפרויקטים'!$H:$H,MATCH($C388,'תוצרים לפרויקטים'!$G:$G,0)))</f>
        <v/>
      </c>
      <c r="I388" s="88" t="str">
        <f>IF($C388="","",INDEX('תוצרים לפרויקטים'!$E:$E,MATCH($C388,'תוצרים לפרויקטים'!$G:$G,0)))</f>
        <v/>
      </c>
      <c r="J388" s="88" t="str">
        <f>IF($A388="","",IF(INDEX('תוצרים לפרויקטים'!$R$8:$R$1007,MATCH($C388,'תוצרים לפרויקטים'!$G$8:$G$1007,0))="","ללא סטטוס",INDEX('תוצרים לפרויקטים'!$R$8:$R$1007,MATCH($C388,'תוצרים לפרויקטים'!$G$8:$G$1007,0))))</f>
        <v/>
      </c>
      <c r="K388" s="141" t="str">
        <f>IF($A388="","",IF(INDEX('תוצרים לפרויקטים'!$P$8:$P$1007,MATCH($C388,'תוצרים לפרויקטים'!$G$8:$G$1007,0))="","",INDEX('תוצרים לפרויקטים'!$P$8:$P$1007,MATCH($C388,'תוצרים לפרויקטים'!$G$8:$G$1007,0))))</f>
        <v/>
      </c>
      <c r="L388" s="141" t="str">
        <f>IF($A388="","",IF(INDEX('תוצרים לפרויקטים'!$Q$8:$Q$1007,MATCH($C388,'תוצרים לפרויקטים'!$G$8:$G$1007,0))="","",INDEX('תוצרים לפרויקטים'!$Q$8:$Q$1007,MATCH($C388,'תוצרים לפרויקטים'!$G$8:$G$1007,0))))</f>
        <v/>
      </c>
    </row>
    <row r="389" spans="1:12">
      <c r="A389" s="87" t="str">
        <f>IF($A388="#",1,IF(MAX(שיוך_משאב)&lt;ROWS(A$2:$A389),"",ROWS(A$2:$A389)))</f>
        <v/>
      </c>
      <c r="B389" s="88" t="str">
        <f t="array" ref="B389">IF($A389="","",INDEX('תוצרים לפרויקטים'!$AJ$7:$AN$7,,MIN(IF(שיוך_משאב=$A389,COLUMN($A:$E)))))</f>
        <v/>
      </c>
      <c r="C389" s="88" t="str">
        <f t="array" ref="C389">IF($A389="","",INDEX('תוצרים לפרויקטים'!$G$8:$G$1007,MIN(IF(שיוך_משאב=A389,שורות))))</f>
        <v/>
      </c>
      <c r="D389" s="88" t="str">
        <f>IF($A389="","",INDEX('תוצרים לפרויקטים'!$T$8:$AC$1007,MATCH($C389,'תוצרים לפרויקטים'!$G$8:$G$1007,0),MATCH($B389,'תוצרים לפרויקטים'!$T$7:$AC$7,0)))</f>
        <v/>
      </c>
      <c r="E389" s="88" t="str">
        <f>IF($A389="","",INDEX('תוצרים לפרויקטים'!$T$8:$AC$1007,MATCH($C389,'תוצרים לפרויקטים'!$G$8:$G$1007,0),MATCH($B389,'תוצרים לפרויקטים'!$T$7:$AC$7,0)+1))</f>
        <v/>
      </c>
      <c r="F389" s="88" t="str">
        <f>IF($D389="","",IFERROR(IF(INDEX('ניהול משאבים'!$D$8:$D$300,MATCH($D389,'ניהול משאבים'!$C$8:$C$300,0))="","",INDEX('ניהול משאבים'!$D$8:$D$300,MATCH($D389,'ניהול משאבים'!$C$8:$C$300,0))),""))</f>
        <v/>
      </c>
      <c r="G389" s="88" t="str">
        <f>IF($D389="","",IFERROR(IF(INDEX('ניהול משאבים'!$E$8:$E$300,MATCH($D389,'ניהול משאבים'!$C$8:$C$300,0))="","",INDEX('ניהול משאבים'!$E$8:$E$300,MATCH($D389,'ניהול משאבים'!$C$8:$C$300,0))),""))</f>
        <v/>
      </c>
      <c r="H389" s="88" t="str">
        <f>IF($C389="","",INDEX('תוצרים לפרויקטים'!$H:$H,MATCH($C389,'תוצרים לפרויקטים'!$G:$G,0)))</f>
        <v/>
      </c>
      <c r="I389" s="88" t="str">
        <f>IF($C389="","",INDEX('תוצרים לפרויקטים'!$E:$E,MATCH($C389,'תוצרים לפרויקטים'!$G:$G,0)))</f>
        <v/>
      </c>
      <c r="J389" s="88" t="str">
        <f>IF($A389="","",IF(INDEX('תוצרים לפרויקטים'!$R$8:$R$1007,MATCH($C389,'תוצרים לפרויקטים'!$G$8:$G$1007,0))="","ללא סטטוס",INDEX('תוצרים לפרויקטים'!$R$8:$R$1007,MATCH($C389,'תוצרים לפרויקטים'!$G$8:$G$1007,0))))</f>
        <v/>
      </c>
      <c r="K389" s="141" t="str">
        <f>IF($A389="","",IF(INDEX('תוצרים לפרויקטים'!$P$8:$P$1007,MATCH($C389,'תוצרים לפרויקטים'!$G$8:$G$1007,0))="","",INDEX('תוצרים לפרויקטים'!$P$8:$P$1007,MATCH($C389,'תוצרים לפרויקטים'!$G$8:$G$1007,0))))</f>
        <v/>
      </c>
      <c r="L389" s="141" t="str">
        <f>IF($A389="","",IF(INDEX('תוצרים לפרויקטים'!$Q$8:$Q$1007,MATCH($C389,'תוצרים לפרויקטים'!$G$8:$G$1007,0))="","",INDEX('תוצרים לפרויקטים'!$Q$8:$Q$1007,MATCH($C389,'תוצרים לפרויקטים'!$G$8:$G$1007,0))))</f>
        <v/>
      </c>
    </row>
    <row r="390" spans="1:12">
      <c r="A390" s="87" t="str">
        <f>IF($A389="#",1,IF(MAX(שיוך_משאב)&lt;ROWS(A$2:$A390),"",ROWS(A$2:$A390)))</f>
        <v/>
      </c>
      <c r="B390" s="88" t="str">
        <f t="array" ref="B390">IF($A390="","",INDEX('תוצרים לפרויקטים'!$AJ$7:$AN$7,,MIN(IF(שיוך_משאב=$A390,COLUMN($A:$E)))))</f>
        <v/>
      </c>
      <c r="C390" s="88" t="str">
        <f t="array" ref="C390">IF($A390="","",INDEX('תוצרים לפרויקטים'!$G$8:$G$1007,MIN(IF(שיוך_משאב=A390,שורות))))</f>
        <v/>
      </c>
      <c r="D390" s="88" t="str">
        <f>IF($A390="","",INDEX('תוצרים לפרויקטים'!$T$8:$AC$1007,MATCH($C390,'תוצרים לפרויקטים'!$G$8:$G$1007,0),MATCH($B390,'תוצרים לפרויקטים'!$T$7:$AC$7,0)))</f>
        <v/>
      </c>
      <c r="E390" s="88" t="str">
        <f>IF($A390="","",INDEX('תוצרים לפרויקטים'!$T$8:$AC$1007,MATCH($C390,'תוצרים לפרויקטים'!$G$8:$G$1007,0),MATCH($B390,'תוצרים לפרויקטים'!$T$7:$AC$7,0)+1))</f>
        <v/>
      </c>
      <c r="F390" s="88" t="str">
        <f>IF($D390="","",IFERROR(IF(INDEX('ניהול משאבים'!$D$8:$D$300,MATCH($D390,'ניהול משאבים'!$C$8:$C$300,0))="","",INDEX('ניהול משאבים'!$D$8:$D$300,MATCH($D390,'ניהול משאבים'!$C$8:$C$300,0))),""))</f>
        <v/>
      </c>
      <c r="G390" s="88" t="str">
        <f>IF($D390="","",IFERROR(IF(INDEX('ניהול משאבים'!$E$8:$E$300,MATCH($D390,'ניהול משאבים'!$C$8:$C$300,0))="","",INDEX('ניהול משאבים'!$E$8:$E$300,MATCH($D390,'ניהול משאבים'!$C$8:$C$300,0))),""))</f>
        <v/>
      </c>
      <c r="H390" s="88" t="str">
        <f>IF($C390="","",INDEX('תוצרים לפרויקטים'!$H:$H,MATCH($C390,'תוצרים לפרויקטים'!$G:$G,0)))</f>
        <v/>
      </c>
      <c r="I390" s="88" t="str">
        <f>IF($C390="","",INDEX('תוצרים לפרויקטים'!$E:$E,MATCH($C390,'תוצרים לפרויקטים'!$G:$G,0)))</f>
        <v/>
      </c>
      <c r="J390" s="88" t="str">
        <f>IF($A390="","",IF(INDEX('תוצרים לפרויקטים'!$R$8:$R$1007,MATCH($C390,'תוצרים לפרויקטים'!$G$8:$G$1007,0))="","ללא סטטוס",INDEX('תוצרים לפרויקטים'!$R$8:$R$1007,MATCH($C390,'תוצרים לפרויקטים'!$G$8:$G$1007,0))))</f>
        <v/>
      </c>
      <c r="K390" s="141" t="str">
        <f>IF($A390="","",IF(INDEX('תוצרים לפרויקטים'!$P$8:$P$1007,MATCH($C390,'תוצרים לפרויקטים'!$G$8:$G$1007,0))="","",INDEX('תוצרים לפרויקטים'!$P$8:$P$1007,MATCH($C390,'תוצרים לפרויקטים'!$G$8:$G$1007,0))))</f>
        <v/>
      </c>
      <c r="L390" s="141" t="str">
        <f>IF($A390="","",IF(INDEX('תוצרים לפרויקטים'!$Q$8:$Q$1007,MATCH($C390,'תוצרים לפרויקטים'!$G$8:$G$1007,0))="","",INDEX('תוצרים לפרויקטים'!$Q$8:$Q$1007,MATCH($C390,'תוצרים לפרויקטים'!$G$8:$G$1007,0))))</f>
        <v/>
      </c>
    </row>
    <row r="391" spans="1:12">
      <c r="A391" s="87" t="str">
        <f>IF($A390="#",1,IF(MAX(שיוך_משאב)&lt;ROWS(A$2:$A391),"",ROWS(A$2:$A391)))</f>
        <v/>
      </c>
      <c r="B391" s="88" t="str">
        <f t="array" ref="B391">IF($A391="","",INDEX('תוצרים לפרויקטים'!$AJ$7:$AN$7,,MIN(IF(שיוך_משאב=$A391,COLUMN($A:$E)))))</f>
        <v/>
      </c>
      <c r="C391" s="88" t="str">
        <f t="array" ref="C391">IF($A391="","",INDEX('תוצרים לפרויקטים'!$G$8:$G$1007,MIN(IF(שיוך_משאב=A391,שורות))))</f>
        <v/>
      </c>
      <c r="D391" s="88" t="str">
        <f>IF($A391="","",INDEX('תוצרים לפרויקטים'!$T$8:$AC$1007,MATCH($C391,'תוצרים לפרויקטים'!$G$8:$G$1007,0),MATCH($B391,'תוצרים לפרויקטים'!$T$7:$AC$7,0)))</f>
        <v/>
      </c>
      <c r="E391" s="88" t="str">
        <f>IF($A391="","",INDEX('תוצרים לפרויקטים'!$T$8:$AC$1007,MATCH($C391,'תוצרים לפרויקטים'!$G$8:$G$1007,0),MATCH($B391,'תוצרים לפרויקטים'!$T$7:$AC$7,0)+1))</f>
        <v/>
      </c>
      <c r="F391" s="88" t="str">
        <f>IF($D391="","",IFERROR(IF(INDEX('ניהול משאבים'!$D$8:$D$300,MATCH($D391,'ניהול משאבים'!$C$8:$C$300,0))="","",INDEX('ניהול משאבים'!$D$8:$D$300,MATCH($D391,'ניהול משאבים'!$C$8:$C$300,0))),""))</f>
        <v/>
      </c>
      <c r="G391" s="88" t="str">
        <f>IF($D391="","",IFERROR(IF(INDEX('ניהול משאבים'!$E$8:$E$300,MATCH($D391,'ניהול משאבים'!$C$8:$C$300,0))="","",INDEX('ניהול משאבים'!$E$8:$E$300,MATCH($D391,'ניהול משאבים'!$C$8:$C$300,0))),""))</f>
        <v/>
      </c>
      <c r="H391" s="88" t="str">
        <f>IF($C391="","",INDEX('תוצרים לפרויקטים'!$H:$H,MATCH($C391,'תוצרים לפרויקטים'!$G:$G,0)))</f>
        <v/>
      </c>
      <c r="I391" s="88" t="str">
        <f>IF($C391="","",INDEX('תוצרים לפרויקטים'!$E:$E,MATCH($C391,'תוצרים לפרויקטים'!$G:$G,0)))</f>
        <v/>
      </c>
      <c r="J391" s="88" t="str">
        <f>IF($A391="","",IF(INDEX('תוצרים לפרויקטים'!$R$8:$R$1007,MATCH($C391,'תוצרים לפרויקטים'!$G$8:$G$1007,0))="","ללא סטטוס",INDEX('תוצרים לפרויקטים'!$R$8:$R$1007,MATCH($C391,'תוצרים לפרויקטים'!$G$8:$G$1007,0))))</f>
        <v/>
      </c>
      <c r="K391" s="141" t="str">
        <f>IF($A391="","",IF(INDEX('תוצרים לפרויקטים'!$P$8:$P$1007,MATCH($C391,'תוצרים לפרויקטים'!$G$8:$G$1007,0))="","",INDEX('תוצרים לפרויקטים'!$P$8:$P$1007,MATCH($C391,'תוצרים לפרויקטים'!$G$8:$G$1007,0))))</f>
        <v/>
      </c>
      <c r="L391" s="141" t="str">
        <f>IF($A391="","",IF(INDEX('תוצרים לפרויקטים'!$Q$8:$Q$1007,MATCH($C391,'תוצרים לפרויקטים'!$G$8:$G$1007,0))="","",INDEX('תוצרים לפרויקטים'!$Q$8:$Q$1007,MATCH($C391,'תוצרים לפרויקטים'!$G$8:$G$1007,0))))</f>
        <v/>
      </c>
    </row>
    <row r="392" spans="1:12">
      <c r="A392" s="87" t="str">
        <f>IF($A391="#",1,IF(MAX(שיוך_משאב)&lt;ROWS(A$2:$A392),"",ROWS(A$2:$A392)))</f>
        <v/>
      </c>
      <c r="B392" s="88" t="str">
        <f t="array" ref="B392">IF($A392="","",INDEX('תוצרים לפרויקטים'!$AJ$7:$AN$7,,MIN(IF(שיוך_משאב=$A392,COLUMN($A:$E)))))</f>
        <v/>
      </c>
      <c r="C392" s="88" t="str">
        <f t="array" ref="C392">IF($A392="","",INDEX('תוצרים לפרויקטים'!$G$8:$G$1007,MIN(IF(שיוך_משאב=A392,שורות))))</f>
        <v/>
      </c>
      <c r="D392" s="88" t="str">
        <f>IF($A392="","",INDEX('תוצרים לפרויקטים'!$T$8:$AC$1007,MATCH($C392,'תוצרים לפרויקטים'!$G$8:$G$1007,0),MATCH($B392,'תוצרים לפרויקטים'!$T$7:$AC$7,0)))</f>
        <v/>
      </c>
      <c r="E392" s="88" t="str">
        <f>IF($A392="","",INDEX('תוצרים לפרויקטים'!$T$8:$AC$1007,MATCH($C392,'תוצרים לפרויקטים'!$G$8:$G$1007,0),MATCH($B392,'תוצרים לפרויקטים'!$T$7:$AC$7,0)+1))</f>
        <v/>
      </c>
      <c r="F392" s="88" t="str">
        <f>IF($D392="","",IFERROR(IF(INDEX('ניהול משאבים'!$D$8:$D$300,MATCH($D392,'ניהול משאבים'!$C$8:$C$300,0))="","",INDEX('ניהול משאבים'!$D$8:$D$300,MATCH($D392,'ניהול משאבים'!$C$8:$C$300,0))),""))</f>
        <v/>
      </c>
      <c r="G392" s="88" t="str">
        <f>IF($D392="","",IFERROR(IF(INDEX('ניהול משאבים'!$E$8:$E$300,MATCH($D392,'ניהול משאבים'!$C$8:$C$300,0))="","",INDEX('ניהול משאבים'!$E$8:$E$300,MATCH($D392,'ניהול משאבים'!$C$8:$C$300,0))),""))</f>
        <v/>
      </c>
      <c r="H392" s="88" t="str">
        <f>IF($C392="","",INDEX('תוצרים לפרויקטים'!$H:$H,MATCH($C392,'תוצרים לפרויקטים'!$G:$G,0)))</f>
        <v/>
      </c>
      <c r="I392" s="88" t="str">
        <f>IF($C392="","",INDEX('תוצרים לפרויקטים'!$E:$E,MATCH($C392,'תוצרים לפרויקטים'!$G:$G,0)))</f>
        <v/>
      </c>
      <c r="J392" s="88" t="str">
        <f>IF($A392="","",IF(INDEX('תוצרים לפרויקטים'!$R$8:$R$1007,MATCH($C392,'תוצרים לפרויקטים'!$G$8:$G$1007,0))="","ללא סטטוס",INDEX('תוצרים לפרויקטים'!$R$8:$R$1007,MATCH($C392,'תוצרים לפרויקטים'!$G$8:$G$1007,0))))</f>
        <v/>
      </c>
      <c r="K392" s="141" t="str">
        <f>IF($A392="","",IF(INDEX('תוצרים לפרויקטים'!$P$8:$P$1007,MATCH($C392,'תוצרים לפרויקטים'!$G$8:$G$1007,0))="","",INDEX('תוצרים לפרויקטים'!$P$8:$P$1007,MATCH($C392,'תוצרים לפרויקטים'!$G$8:$G$1007,0))))</f>
        <v/>
      </c>
      <c r="L392" s="141" t="str">
        <f>IF($A392="","",IF(INDEX('תוצרים לפרויקטים'!$Q$8:$Q$1007,MATCH($C392,'תוצרים לפרויקטים'!$G$8:$G$1007,0))="","",INDEX('תוצרים לפרויקטים'!$Q$8:$Q$1007,MATCH($C392,'תוצרים לפרויקטים'!$G$8:$G$1007,0))))</f>
        <v/>
      </c>
    </row>
    <row r="393" spans="1:12">
      <c r="A393" s="87" t="str">
        <f>IF($A392="#",1,IF(MAX(שיוך_משאב)&lt;ROWS(A$2:$A393),"",ROWS(A$2:$A393)))</f>
        <v/>
      </c>
      <c r="B393" s="88" t="str">
        <f t="array" ref="B393">IF($A393="","",INDEX('תוצרים לפרויקטים'!$AJ$7:$AN$7,,MIN(IF(שיוך_משאב=$A393,COLUMN($A:$E)))))</f>
        <v/>
      </c>
      <c r="C393" s="88" t="str">
        <f t="array" ref="C393">IF($A393="","",INDEX('תוצרים לפרויקטים'!$G$8:$G$1007,MIN(IF(שיוך_משאב=A393,שורות))))</f>
        <v/>
      </c>
      <c r="D393" s="88" t="str">
        <f>IF($A393="","",INDEX('תוצרים לפרויקטים'!$T$8:$AC$1007,MATCH($C393,'תוצרים לפרויקטים'!$G$8:$G$1007,0),MATCH($B393,'תוצרים לפרויקטים'!$T$7:$AC$7,0)))</f>
        <v/>
      </c>
      <c r="E393" s="88" t="str">
        <f>IF($A393="","",INDEX('תוצרים לפרויקטים'!$T$8:$AC$1007,MATCH($C393,'תוצרים לפרויקטים'!$G$8:$G$1007,0),MATCH($B393,'תוצרים לפרויקטים'!$T$7:$AC$7,0)+1))</f>
        <v/>
      </c>
      <c r="F393" s="88" t="str">
        <f>IF($D393="","",IFERROR(IF(INDEX('ניהול משאבים'!$D$8:$D$300,MATCH($D393,'ניהול משאבים'!$C$8:$C$300,0))="","",INDEX('ניהול משאבים'!$D$8:$D$300,MATCH($D393,'ניהול משאבים'!$C$8:$C$300,0))),""))</f>
        <v/>
      </c>
      <c r="G393" s="88" t="str">
        <f>IF($D393="","",IFERROR(IF(INDEX('ניהול משאבים'!$E$8:$E$300,MATCH($D393,'ניהול משאבים'!$C$8:$C$300,0))="","",INDEX('ניהול משאבים'!$E$8:$E$300,MATCH($D393,'ניהול משאבים'!$C$8:$C$300,0))),""))</f>
        <v/>
      </c>
      <c r="H393" s="88" t="str">
        <f>IF($C393="","",INDEX('תוצרים לפרויקטים'!$H:$H,MATCH($C393,'תוצרים לפרויקטים'!$G:$G,0)))</f>
        <v/>
      </c>
      <c r="I393" s="88" t="str">
        <f>IF($C393="","",INDEX('תוצרים לפרויקטים'!$E:$E,MATCH($C393,'תוצרים לפרויקטים'!$G:$G,0)))</f>
        <v/>
      </c>
      <c r="J393" s="88" t="str">
        <f>IF($A393="","",IF(INDEX('תוצרים לפרויקטים'!$R$8:$R$1007,MATCH($C393,'תוצרים לפרויקטים'!$G$8:$G$1007,0))="","ללא סטטוס",INDEX('תוצרים לפרויקטים'!$R$8:$R$1007,MATCH($C393,'תוצרים לפרויקטים'!$G$8:$G$1007,0))))</f>
        <v/>
      </c>
      <c r="K393" s="141" t="str">
        <f>IF($A393="","",IF(INDEX('תוצרים לפרויקטים'!$P$8:$P$1007,MATCH($C393,'תוצרים לפרויקטים'!$G$8:$G$1007,0))="","",INDEX('תוצרים לפרויקטים'!$P$8:$P$1007,MATCH($C393,'תוצרים לפרויקטים'!$G$8:$G$1007,0))))</f>
        <v/>
      </c>
      <c r="L393" s="141" t="str">
        <f>IF($A393="","",IF(INDEX('תוצרים לפרויקטים'!$Q$8:$Q$1007,MATCH($C393,'תוצרים לפרויקטים'!$G$8:$G$1007,0))="","",INDEX('תוצרים לפרויקטים'!$Q$8:$Q$1007,MATCH($C393,'תוצרים לפרויקטים'!$G$8:$G$1007,0))))</f>
        <v/>
      </c>
    </row>
    <row r="394" spans="1:12">
      <c r="A394" s="87" t="str">
        <f>IF($A393="#",1,IF(MAX(שיוך_משאב)&lt;ROWS(A$2:$A394),"",ROWS(A$2:$A394)))</f>
        <v/>
      </c>
      <c r="B394" s="88" t="str">
        <f t="array" ref="B394">IF($A394="","",INDEX('תוצרים לפרויקטים'!$AJ$7:$AN$7,,MIN(IF(שיוך_משאב=$A394,COLUMN($A:$E)))))</f>
        <v/>
      </c>
      <c r="C394" s="88" t="str">
        <f t="array" ref="C394">IF($A394="","",INDEX('תוצרים לפרויקטים'!$G$8:$G$1007,MIN(IF(שיוך_משאב=A394,שורות))))</f>
        <v/>
      </c>
      <c r="D394" s="88" t="str">
        <f>IF($A394="","",INDEX('תוצרים לפרויקטים'!$T$8:$AC$1007,MATCH($C394,'תוצרים לפרויקטים'!$G$8:$G$1007,0),MATCH($B394,'תוצרים לפרויקטים'!$T$7:$AC$7,0)))</f>
        <v/>
      </c>
      <c r="E394" s="88" t="str">
        <f>IF($A394="","",INDEX('תוצרים לפרויקטים'!$T$8:$AC$1007,MATCH($C394,'תוצרים לפרויקטים'!$G$8:$G$1007,0),MATCH($B394,'תוצרים לפרויקטים'!$T$7:$AC$7,0)+1))</f>
        <v/>
      </c>
      <c r="F394" s="88" t="str">
        <f>IF($D394="","",IFERROR(IF(INDEX('ניהול משאבים'!$D$8:$D$300,MATCH($D394,'ניהול משאבים'!$C$8:$C$300,0))="","",INDEX('ניהול משאבים'!$D$8:$D$300,MATCH($D394,'ניהול משאבים'!$C$8:$C$300,0))),""))</f>
        <v/>
      </c>
      <c r="G394" s="88" t="str">
        <f>IF($D394="","",IFERROR(IF(INDEX('ניהול משאבים'!$E$8:$E$300,MATCH($D394,'ניהול משאבים'!$C$8:$C$300,0))="","",INDEX('ניהול משאבים'!$E$8:$E$300,MATCH($D394,'ניהול משאבים'!$C$8:$C$300,0))),""))</f>
        <v/>
      </c>
      <c r="H394" s="88" t="str">
        <f>IF($C394="","",INDEX('תוצרים לפרויקטים'!$H:$H,MATCH($C394,'תוצרים לפרויקטים'!$G:$G,0)))</f>
        <v/>
      </c>
      <c r="I394" s="88" t="str">
        <f>IF($C394="","",INDEX('תוצרים לפרויקטים'!$E:$E,MATCH($C394,'תוצרים לפרויקטים'!$G:$G,0)))</f>
        <v/>
      </c>
      <c r="J394" s="88" t="str">
        <f>IF($A394="","",IF(INDEX('תוצרים לפרויקטים'!$R$8:$R$1007,MATCH($C394,'תוצרים לפרויקטים'!$G$8:$G$1007,0))="","ללא סטטוס",INDEX('תוצרים לפרויקטים'!$R$8:$R$1007,MATCH($C394,'תוצרים לפרויקטים'!$G$8:$G$1007,0))))</f>
        <v/>
      </c>
      <c r="K394" s="141" t="str">
        <f>IF($A394="","",IF(INDEX('תוצרים לפרויקטים'!$P$8:$P$1007,MATCH($C394,'תוצרים לפרויקטים'!$G$8:$G$1007,0))="","",INDEX('תוצרים לפרויקטים'!$P$8:$P$1007,MATCH($C394,'תוצרים לפרויקטים'!$G$8:$G$1007,0))))</f>
        <v/>
      </c>
      <c r="L394" s="141" t="str">
        <f>IF($A394="","",IF(INDEX('תוצרים לפרויקטים'!$Q$8:$Q$1007,MATCH($C394,'תוצרים לפרויקטים'!$G$8:$G$1007,0))="","",INDEX('תוצרים לפרויקטים'!$Q$8:$Q$1007,MATCH($C394,'תוצרים לפרויקטים'!$G$8:$G$1007,0))))</f>
        <v/>
      </c>
    </row>
    <row r="395" spans="1:12">
      <c r="A395" s="87" t="str">
        <f>IF($A394="#",1,IF(MAX(שיוך_משאב)&lt;ROWS(A$2:$A395),"",ROWS(A$2:$A395)))</f>
        <v/>
      </c>
      <c r="B395" s="88" t="str">
        <f t="array" ref="B395">IF($A395="","",INDEX('תוצרים לפרויקטים'!$AJ$7:$AN$7,,MIN(IF(שיוך_משאב=$A395,COLUMN($A:$E)))))</f>
        <v/>
      </c>
      <c r="C395" s="88" t="str">
        <f t="array" ref="C395">IF($A395="","",INDEX('תוצרים לפרויקטים'!$G$8:$G$1007,MIN(IF(שיוך_משאב=A395,שורות))))</f>
        <v/>
      </c>
      <c r="D395" s="88" t="str">
        <f>IF($A395="","",INDEX('תוצרים לפרויקטים'!$T$8:$AC$1007,MATCH($C395,'תוצרים לפרויקטים'!$G$8:$G$1007,0),MATCH($B395,'תוצרים לפרויקטים'!$T$7:$AC$7,0)))</f>
        <v/>
      </c>
      <c r="E395" s="88" t="str">
        <f>IF($A395="","",INDEX('תוצרים לפרויקטים'!$T$8:$AC$1007,MATCH($C395,'תוצרים לפרויקטים'!$G$8:$G$1007,0),MATCH($B395,'תוצרים לפרויקטים'!$T$7:$AC$7,0)+1))</f>
        <v/>
      </c>
      <c r="F395" s="88" t="str">
        <f>IF($D395="","",IFERROR(IF(INDEX('ניהול משאבים'!$D$8:$D$300,MATCH($D395,'ניהול משאבים'!$C$8:$C$300,0))="","",INDEX('ניהול משאבים'!$D$8:$D$300,MATCH($D395,'ניהול משאבים'!$C$8:$C$300,0))),""))</f>
        <v/>
      </c>
      <c r="G395" s="88" t="str">
        <f>IF($D395="","",IFERROR(IF(INDEX('ניהול משאבים'!$E$8:$E$300,MATCH($D395,'ניהול משאבים'!$C$8:$C$300,0))="","",INDEX('ניהול משאבים'!$E$8:$E$300,MATCH($D395,'ניהול משאבים'!$C$8:$C$300,0))),""))</f>
        <v/>
      </c>
      <c r="H395" s="88" t="str">
        <f>IF($C395="","",INDEX('תוצרים לפרויקטים'!$H:$H,MATCH($C395,'תוצרים לפרויקטים'!$G:$G,0)))</f>
        <v/>
      </c>
      <c r="I395" s="88" t="str">
        <f>IF($C395="","",INDEX('תוצרים לפרויקטים'!$E:$E,MATCH($C395,'תוצרים לפרויקטים'!$G:$G,0)))</f>
        <v/>
      </c>
      <c r="J395" s="88" t="str">
        <f>IF($A395="","",IF(INDEX('תוצרים לפרויקטים'!$R$8:$R$1007,MATCH($C395,'תוצרים לפרויקטים'!$G$8:$G$1007,0))="","ללא סטטוס",INDEX('תוצרים לפרויקטים'!$R$8:$R$1007,MATCH($C395,'תוצרים לפרויקטים'!$G$8:$G$1007,0))))</f>
        <v/>
      </c>
      <c r="K395" s="141" t="str">
        <f>IF($A395="","",IF(INDEX('תוצרים לפרויקטים'!$P$8:$P$1007,MATCH($C395,'תוצרים לפרויקטים'!$G$8:$G$1007,0))="","",INDEX('תוצרים לפרויקטים'!$P$8:$P$1007,MATCH($C395,'תוצרים לפרויקטים'!$G$8:$G$1007,0))))</f>
        <v/>
      </c>
      <c r="L395" s="141" t="str">
        <f>IF($A395="","",IF(INDEX('תוצרים לפרויקטים'!$Q$8:$Q$1007,MATCH($C395,'תוצרים לפרויקטים'!$G$8:$G$1007,0))="","",INDEX('תוצרים לפרויקטים'!$Q$8:$Q$1007,MATCH($C395,'תוצרים לפרויקטים'!$G$8:$G$1007,0))))</f>
        <v/>
      </c>
    </row>
    <row r="396" spans="1:12">
      <c r="A396" s="87" t="str">
        <f>IF($A395="#",1,IF(MAX(שיוך_משאב)&lt;ROWS(A$2:$A396),"",ROWS(A$2:$A396)))</f>
        <v/>
      </c>
      <c r="B396" s="88" t="str">
        <f t="array" ref="B396">IF($A396="","",INDEX('תוצרים לפרויקטים'!$AJ$7:$AN$7,,MIN(IF(שיוך_משאב=$A396,COLUMN($A:$E)))))</f>
        <v/>
      </c>
      <c r="C396" s="88" t="str">
        <f t="array" ref="C396">IF($A396="","",INDEX('תוצרים לפרויקטים'!$G$8:$G$1007,MIN(IF(שיוך_משאב=A396,שורות))))</f>
        <v/>
      </c>
      <c r="D396" s="88" t="str">
        <f>IF($A396="","",INDEX('תוצרים לפרויקטים'!$T$8:$AC$1007,MATCH($C396,'תוצרים לפרויקטים'!$G$8:$G$1007,0),MATCH($B396,'תוצרים לפרויקטים'!$T$7:$AC$7,0)))</f>
        <v/>
      </c>
      <c r="E396" s="88" t="str">
        <f>IF($A396="","",INDEX('תוצרים לפרויקטים'!$T$8:$AC$1007,MATCH($C396,'תוצרים לפרויקטים'!$G$8:$G$1007,0),MATCH($B396,'תוצרים לפרויקטים'!$T$7:$AC$7,0)+1))</f>
        <v/>
      </c>
      <c r="F396" s="88" t="str">
        <f>IF($D396="","",IFERROR(IF(INDEX('ניהול משאבים'!$D$8:$D$300,MATCH($D396,'ניהול משאבים'!$C$8:$C$300,0))="","",INDEX('ניהול משאבים'!$D$8:$D$300,MATCH($D396,'ניהול משאבים'!$C$8:$C$300,0))),""))</f>
        <v/>
      </c>
      <c r="G396" s="88" t="str">
        <f>IF($D396="","",IFERROR(IF(INDEX('ניהול משאבים'!$E$8:$E$300,MATCH($D396,'ניהול משאבים'!$C$8:$C$300,0))="","",INDEX('ניהול משאבים'!$E$8:$E$300,MATCH($D396,'ניהול משאבים'!$C$8:$C$300,0))),""))</f>
        <v/>
      </c>
      <c r="H396" s="88" t="str">
        <f>IF($C396="","",INDEX('תוצרים לפרויקטים'!$H:$H,MATCH($C396,'תוצרים לפרויקטים'!$G:$G,0)))</f>
        <v/>
      </c>
      <c r="I396" s="88" t="str">
        <f>IF($C396="","",INDEX('תוצרים לפרויקטים'!$E:$E,MATCH($C396,'תוצרים לפרויקטים'!$G:$G,0)))</f>
        <v/>
      </c>
      <c r="J396" s="88" t="str">
        <f>IF($A396="","",IF(INDEX('תוצרים לפרויקטים'!$R$8:$R$1007,MATCH($C396,'תוצרים לפרויקטים'!$G$8:$G$1007,0))="","ללא סטטוס",INDEX('תוצרים לפרויקטים'!$R$8:$R$1007,MATCH($C396,'תוצרים לפרויקטים'!$G$8:$G$1007,0))))</f>
        <v/>
      </c>
      <c r="K396" s="141" t="str">
        <f>IF($A396="","",IF(INDEX('תוצרים לפרויקטים'!$P$8:$P$1007,MATCH($C396,'תוצרים לפרויקטים'!$G$8:$G$1007,0))="","",INDEX('תוצרים לפרויקטים'!$P$8:$P$1007,MATCH($C396,'תוצרים לפרויקטים'!$G$8:$G$1007,0))))</f>
        <v/>
      </c>
      <c r="L396" s="141" t="str">
        <f>IF($A396="","",IF(INDEX('תוצרים לפרויקטים'!$Q$8:$Q$1007,MATCH($C396,'תוצרים לפרויקטים'!$G$8:$G$1007,0))="","",INDEX('תוצרים לפרויקטים'!$Q$8:$Q$1007,MATCH($C396,'תוצרים לפרויקטים'!$G$8:$G$1007,0))))</f>
        <v/>
      </c>
    </row>
    <row r="397" spans="1:12">
      <c r="A397" s="87" t="str">
        <f>IF($A396="#",1,IF(MAX(שיוך_משאב)&lt;ROWS(A$2:$A397),"",ROWS(A$2:$A397)))</f>
        <v/>
      </c>
      <c r="B397" s="88" t="str">
        <f t="array" ref="B397">IF($A397="","",INDEX('תוצרים לפרויקטים'!$AJ$7:$AN$7,,MIN(IF(שיוך_משאב=$A397,COLUMN($A:$E)))))</f>
        <v/>
      </c>
      <c r="C397" s="88" t="str">
        <f t="array" ref="C397">IF($A397="","",INDEX('תוצרים לפרויקטים'!$G$8:$G$1007,MIN(IF(שיוך_משאב=A397,שורות))))</f>
        <v/>
      </c>
      <c r="D397" s="88" t="str">
        <f>IF($A397="","",INDEX('תוצרים לפרויקטים'!$T$8:$AC$1007,MATCH($C397,'תוצרים לפרויקטים'!$G$8:$G$1007,0),MATCH($B397,'תוצרים לפרויקטים'!$T$7:$AC$7,0)))</f>
        <v/>
      </c>
      <c r="E397" s="88" t="str">
        <f>IF($A397="","",INDEX('תוצרים לפרויקטים'!$T$8:$AC$1007,MATCH($C397,'תוצרים לפרויקטים'!$G$8:$G$1007,0),MATCH($B397,'תוצרים לפרויקטים'!$T$7:$AC$7,0)+1))</f>
        <v/>
      </c>
      <c r="F397" s="88" t="str">
        <f>IF($D397="","",IFERROR(IF(INDEX('ניהול משאבים'!$D$8:$D$300,MATCH($D397,'ניהול משאבים'!$C$8:$C$300,0))="","",INDEX('ניהול משאבים'!$D$8:$D$300,MATCH($D397,'ניהול משאבים'!$C$8:$C$300,0))),""))</f>
        <v/>
      </c>
      <c r="G397" s="88" t="str">
        <f>IF($D397="","",IFERROR(IF(INDEX('ניהול משאבים'!$E$8:$E$300,MATCH($D397,'ניהול משאבים'!$C$8:$C$300,0))="","",INDEX('ניהול משאבים'!$E$8:$E$300,MATCH($D397,'ניהול משאבים'!$C$8:$C$300,0))),""))</f>
        <v/>
      </c>
      <c r="H397" s="88" t="str">
        <f>IF($C397="","",INDEX('תוצרים לפרויקטים'!$H:$H,MATCH($C397,'תוצרים לפרויקטים'!$G:$G,0)))</f>
        <v/>
      </c>
      <c r="I397" s="88" t="str">
        <f>IF($C397="","",INDEX('תוצרים לפרויקטים'!$E:$E,MATCH($C397,'תוצרים לפרויקטים'!$G:$G,0)))</f>
        <v/>
      </c>
      <c r="J397" s="88" t="str">
        <f>IF($A397="","",IF(INDEX('תוצרים לפרויקטים'!$R$8:$R$1007,MATCH($C397,'תוצרים לפרויקטים'!$G$8:$G$1007,0))="","ללא סטטוס",INDEX('תוצרים לפרויקטים'!$R$8:$R$1007,MATCH($C397,'תוצרים לפרויקטים'!$G$8:$G$1007,0))))</f>
        <v/>
      </c>
      <c r="K397" s="141" t="str">
        <f>IF($A397="","",IF(INDEX('תוצרים לפרויקטים'!$P$8:$P$1007,MATCH($C397,'תוצרים לפרויקטים'!$G$8:$G$1007,0))="","",INDEX('תוצרים לפרויקטים'!$P$8:$P$1007,MATCH($C397,'תוצרים לפרויקטים'!$G$8:$G$1007,0))))</f>
        <v/>
      </c>
      <c r="L397" s="141" t="str">
        <f>IF($A397="","",IF(INDEX('תוצרים לפרויקטים'!$Q$8:$Q$1007,MATCH($C397,'תוצרים לפרויקטים'!$G$8:$G$1007,0))="","",INDEX('תוצרים לפרויקטים'!$Q$8:$Q$1007,MATCH($C397,'תוצרים לפרויקטים'!$G$8:$G$1007,0))))</f>
        <v/>
      </c>
    </row>
    <row r="398" spans="1:12">
      <c r="A398" s="87" t="str">
        <f>IF($A397="#",1,IF(MAX(שיוך_משאב)&lt;ROWS(A$2:$A398),"",ROWS(A$2:$A398)))</f>
        <v/>
      </c>
      <c r="B398" s="88" t="str">
        <f t="array" ref="B398">IF($A398="","",INDEX('תוצרים לפרויקטים'!$AJ$7:$AN$7,,MIN(IF(שיוך_משאב=$A398,COLUMN($A:$E)))))</f>
        <v/>
      </c>
      <c r="C398" s="88" t="str">
        <f t="array" ref="C398">IF($A398="","",INDEX('תוצרים לפרויקטים'!$G$8:$G$1007,MIN(IF(שיוך_משאב=A398,שורות))))</f>
        <v/>
      </c>
      <c r="D398" s="88" t="str">
        <f>IF($A398="","",INDEX('תוצרים לפרויקטים'!$T$8:$AC$1007,MATCH($C398,'תוצרים לפרויקטים'!$G$8:$G$1007,0),MATCH($B398,'תוצרים לפרויקטים'!$T$7:$AC$7,0)))</f>
        <v/>
      </c>
      <c r="E398" s="88" t="str">
        <f>IF($A398="","",INDEX('תוצרים לפרויקטים'!$T$8:$AC$1007,MATCH($C398,'תוצרים לפרויקטים'!$G$8:$G$1007,0),MATCH($B398,'תוצרים לפרויקטים'!$T$7:$AC$7,0)+1))</f>
        <v/>
      </c>
      <c r="F398" s="88" t="str">
        <f>IF($D398="","",IFERROR(IF(INDEX('ניהול משאבים'!$D$8:$D$300,MATCH($D398,'ניהול משאבים'!$C$8:$C$300,0))="","",INDEX('ניהול משאבים'!$D$8:$D$300,MATCH($D398,'ניהול משאבים'!$C$8:$C$300,0))),""))</f>
        <v/>
      </c>
      <c r="G398" s="88" t="str">
        <f>IF($D398="","",IFERROR(IF(INDEX('ניהול משאבים'!$E$8:$E$300,MATCH($D398,'ניהול משאבים'!$C$8:$C$300,0))="","",INDEX('ניהול משאבים'!$E$8:$E$300,MATCH($D398,'ניהול משאבים'!$C$8:$C$300,0))),""))</f>
        <v/>
      </c>
      <c r="H398" s="88" t="str">
        <f>IF($C398="","",INDEX('תוצרים לפרויקטים'!$H:$H,MATCH($C398,'תוצרים לפרויקטים'!$G:$G,0)))</f>
        <v/>
      </c>
      <c r="I398" s="88" t="str">
        <f>IF($C398="","",INDEX('תוצרים לפרויקטים'!$E:$E,MATCH($C398,'תוצרים לפרויקטים'!$G:$G,0)))</f>
        <v/>
      </c>
      <c r="J398" s="88" t="str">
        <f>IF($A398="","",IF(INDEX('תוצרים לפרויקטים'!$R$8:$R$1007,MATCH($C398,'תוצרים לפרויקטים'!$G$8:$G$1007,0))="","ללא סטטוס",INDEX('תוצרים לפרויקטים'!$R$8:$R$1007,MATCH($C398,'תוצרים לפרויקטים'!$G$8:$G$1007,0))))</f>
        <v/>
      </c>
      <c r="K398" s="141" t="str">
        <f>IF($A398="","",IF(INDEX('תוצרים לפרויקטים'!$P$8:$P$1007,MATCH($C398,'תוצרים לפרויקטים'!$G$8:$G$1007,0))="","",INDEX('תוצרים לפרויקטים'!$P$8:$P$1007,MATCH($C398,'תוצרים לפרויקטים'!$G$8:$G$1007,0))))</f>
        <v/>
      </c>
      <c r="L398" s="141" t="str">
        <f>IF($A398="","",IF(INDEX('תוצרים לפרויקטים'!$Q$8:$Q$1007,MATCH($C398,'תוצרים לפרויקטים'!$G$8:$G$1007,0))="","",INDEX('תוצרים לפרויקטים'!$Q$8:$Q$1007,MATCH($C398,'תוצרים לפרויקטים'!$G$8:$G$1007,0))))</f>
        <v/>
      </c>
    </row>
    <row r="399" spans="1:12">
      <c r="A399" s="87" t="str">
        <f>IF($A398="#",1,IF(MAX(שיוך_משאב)&lt;ROWS(A$2:$A399),"",ROWS(A$2:$A399)))</f>
        <v/>
      </c>
      <c r="B399" s="88" t="str">
        <f t="array" ref="B399">IF($A399="","",INDEX('תוצרים לפרויקטים'!$AJ$7:$AN$7,,MIN(IF(שיוך_משאב=$A399,COLUMN($A:$E)))))</f>
        <v/>
      </c>
      <c r="C399" s="88" t="str">
        <f t="array" ref="C399">IF($A399="","",INDEX('תוצרים לפרויקטים'!$G$8:$G$1007,MIN(IF(שיוך_משאב=A399,שורות))))</f>
        <v/>
      </c>
      <c r="D399" s="88" t="str">
        <f>IF($A399="","",INDEX('תוצרים לפרויקטים'!$T$8:$AC$1007,MATCH($C399,'תוצרים לפרויקטים'!$G$8:$G$1007,0),MATCH($B399,'תוצרים לפרויקטים'!$T$7:$AC$7,0)))</f>
        <v/>
      </c>
      <c r="E399" s="88" t="str">
        <f>IF($A399="","",INDEX('תוצרים לפרויקטים'!$T$8:$AC$1007,MATCH($C399,'תוצרים לפרויקטים'!$G$8:$G$1007,0),MATCH($B399,'תוצרים לפרויקטים'!$T$7:$AC$7,0)+1))</f>
        <v/>
      </c>
      <c r="F399" s="88" t="str">
        <f>IF($D399="","",IFERROR(IF(INDEX('ניהול משאבים'!$D$8:$D$300,MATCH($D399,'ניהול משאבים'!$C$8:$C$300,0))="","",INDEX('ניהול משאבים'!$D$8:$D$300,MATCH($D399,'ניהול משאבים'!$C$8:$C$300,0))),""))</f>
        <v/>
      </c>
      <c r="G399" s="88" t="str">
        <f>IF($D399="","",IFERROR(IF(INDEX('ניהול משאבים'!$E$8:$E$300,MATCH($D399,'ניהול משאבים'!$C$8:$C$300,0))="","",INDEX('ניהול משאבים'!$E$8:$E$300,MATCH($D399,'ניהול משאבים'!$C$8:$C$300,0))),""))</f>
        <v/>
      </c>
      <c r="H399" s="88" t="str">
        <f>IF($C399="","",INDEX('תוצרים לפרויקטים'!$H:$H,MATCH($C399,'תוצרים לפרויקטים'!$G:$G,0)))</f>
        <v/>
      </c>
      <c r="I399" s="88" t="str">
        <f>IF($C399="","",INDEX('תוצרים לפרויקטים'!$E:$E,MATCH($C399,'תוצרים לפרויקטים'!$G:$G,0)))</f>
        <v/>
      </c>
      <c r="J399" s="88" t="str">
        <f>IF($A399="","",IF(INDEX('תוצרים לפרויקטים'!$R$8:$R$1007,MATCH($C399,'תוצרים לפרויקטים'!$G$8:$G$1007,0))="","ללא סטטוס",INDEX('תוצרים לפרויקטים'!$R$8:$R$1007,MATCH($C399,'תוצרים לפרויקטים'!$G$8:$G$1007,0))))</f>
        <v/>
      </c>
      <c r="K399" s="141" t="str">
        <f>IF($A399="","",IF(INDEX('תוצרים לפרויקטים'!$P$8:$P$1007,MATCH($C399,'תוצרים לפרויקטים'!$G$8:$G$1007,0))="","",INDEX('תוצרים לפרויקטים'!$P$8:$P$1007,MATCH($C399,'תוצרים לפרויקטים'!$G$8:$G$1007,0))))</f>
        <v/>
      </c>
      <c r="L399" s="141" t="str">
        <f>IF($A399="","",IF(INDEX('תוצרים לפרויקטים'!$Q$8:$Q$1007,MATCH($C399,'תוצרים לפרויקטים'!$G$8:$G$1007,0))="","",INDEX('תוצרים לפרויקטים'!$Q$8:$Q$1007,MATCH($C399,'תוצרים לפרויקטים'!$G$8:$G$1007,0))))</f>
        <v/>
      </c>
    </row>
    <row r="400" spans="1:12">
      <c r="A400" s="87" t="str">
        <f>IF($A399="#",1,IF(MAX(שיוך_משאב)&lt;ROWS(A$2:$A400),"",ROWS(A$2:$A400)))</f>
        <v/>
      </c>
      <c r="B400" s="88" t="str">
        <f t="array" ref="B400">IF($A400="","",INDEX('תוצרים לפרויקטים'!$AJ$7:$AN$7,,MIN(IF(שיוך_משאב=$A400,COLUMN($A:$E)))))</f>
        <v/>
      </c>
      <c r="C400" s="88" t="str">
        <f t="array" ref="C400">IF($A400="","",INDEX('תוצרים לפרויקטים'!$G$8:$G$1007,MIN(IF(שיוך_משאב=A400,שורות))))</f>
        <v/>
      </c>
      <c r="D400" s="88" t="str">
        <f>IF($A400="","",INDEX('תוצרים לפרויקטים'!$T$8:$AC$1007,MATCH($C400,'תוצרים לפרויקטים'!$G$8:$G$1007,0),MATCH($B400,'תוצרים לפרויקטים'!$T$7:$AC$7,0)))</f>
        <v/>
      </c>
      <c r="E400" s="88" t="str">
        <f>IF($A400="","",INDEX('תוצרים לפרויקטים'!$T$8:$AC$1007,MATCH($C400,'תוצרים לפרויקטים'!$G$8:$G$1007,0),MATCH($B400,'תוצרים לפרויקטים'!$T$7:$AC$7,0)+1))</f>
        <v/>
      </c>
      <c r="F400" s="88" t="str">
        <f>IF($D400="","",IFERROR(IF(INDEX('ניהול משאבים'!$D$8:$D$300,MATCH($D400,'ניהול משאבים'!$C$8:$C$300,0))="","",INDEX('ניהול משאבים'!$D$8:$D$300,MATCH($D400,'ניהול משאבים'!$C$8:$C$300,0))),""))</f>
        <v/>
      </c>
      <c r="G400" s="88" t="str">
        <f>IF($D400="","",IFERROR(IF(INDEX('ניהול משאבים'!$E$8:$E$300,MATCH($D400,'ניהול משאבים'!$C$8:$C$300,0))="","",INDEX('ניהול משאבים'!$E$8:$E$300,MATCH($D400,'ניהול משאבים'!$C$8:$C$300,0))),""))</f>
        <v/>
      </c>
      <c r="H400" s="88" t="str">
        <f>IF($C400="","",INDEX('תוצרים לפרויקטים'!$H:$H,MATCH($C400,'תוצרים לפרויקטים'!$G:$G,0)))</f>
        <v/>
      </c>
      <c r="I400" s="88" t="str">
        <f>IF($C400="","",INDEX('תוצרים לפרויקטים'!$E:$E,MATCH($C400,'תוצרים לפרויקטים'!$G:$G,0)))</f>
        <v/>
      </c>
      <c r="J400" s="88" t="str">
        <f>IF($A400="","",IF(INDEX('תוצרים לפרויקטים'!$R$8:$R$1007,MATCH($C400,'תוצרים לפרויקטים'!$G$8:$G$1007,0))="","ללא סטטוס",INDEX('תוצרים לפרויקטים'!$R$8:$R$1007,MATCH($C400,'תוצרים לפרויקטים'!$G$8:$G$1007,0))))</f>
        <v/>
      </c>
      <c r="K400" s="141" t="str">
        <f>IF($A400="","",IF(INDEX('תוצרים לפרויקטים'!$P$8:$P$1007,MATCH($C400,'תוצרים לפרויקטים'!$G$8:$G$1007,0))="","",INDEX('תוצרים לפרויקטים'!$P$8:$P$1007,MATCH($C400,'תוצרים לפרויקטים'!$G$8:$G$1007,0))))</f>
        <v/>
      </c>
      <c r="L400" s="141" t="str">
        <f>IF($A400="","",IF(INDEX('תוצרים לפרויקטים'!$Q$8:$Q$1007,MATCH($C400,'תוצרים לפרויקטים'!$G$8:$G$1007,0))="","",INDEX('תוצרים לפרויקטים'!$Q$8:$Q$1007,MATCH($C400,'תוצרים לפרויקטים'!$G$8:$G$1007,0))))</f>
        <v/>
      </c>
    </row>
    <row r="401" spans="1:12">
      <c r="A401" s="87" t="str">
        <f>IF($A400="#",1,IF(MAX(שיוך_משאב)&lt;ROWS(A$2:$A401),"",ROWS(A$2:$A401)))</f>
        <v/>
      </c>
      <c r="B401" s="88" t="str">
        <f t="array" ref="B401">IF($A401="","",INDEX('תוצרים לפרויקטים'!$AJ$7:$AN$7,,MIN(IF(שיוך_משאב=$A401,COLUMN($A:$E)))))</f>
        <v/>
      </c>
      <c r="C401" s="88" t="str">
        <f t="array" ref="C401">IF($A401="","",INDEX('תוצרים לפרויקטים'!$G$8:$G$1007,MIN(IF(שיוך_משאב=A401,שורות))))</f>
        <v/>
      </c>
      <c r="D401" s="88" t="str">
        <f>IF($A401="","",INDEX('תוצרים לפרויקטים'!$T$8:$AC$1007,MATCH($C401,'תוצרים לפרויקטים'!$G$8:$G$1007,0),MATCH($B401,'תוצרים לפרויקטים'!$T$7:$AC$7,0)))</f>
        <v/>
      </c>
      <c r="E401" s="88" t="str">
        <f>IF($A401="","",INDEX('תוצרים לפרויקטים'!$T$8:$AC$1007,MATCH($C401,'תוצרים לפרויקטים'!$G$8:$G$1007,0),MATCH($B401,'תוצרים לפרויקטים'!$T$7:$AC$7,0)+1))</f>
        <v/>
      </c>
      <c r="F401" s="88" t="str">
        <f>IF($D401="","",IFERROR(IF(INDEX('ניהול משאבים'!$D$8:$D$300,MATCH($D401,'ניהול משאבים'!$C$8:$C$300,0))="","",INDEX('ניהול משאבים'!$D$8:$D$300,MATCH($D401,'ניהול משאבים'!$C$8:$C$300,0))),""))</f>
        <v/>
      </c>
      <c r="G401" s="88" t="str">
        <f>IF($D401="","",IFERROR(IF(INDEX('ניהול משאבים'!$E$8:$E$300,MATCH($D401,'ניהול משאבים'!$C$8:$C$300,0))="","",INDEX('ניהול משאבים'!$E$8:$E$300,MATCH($D401,'ניהול משאבים'!$C$8:$C$300,0))),""))</f>
        <v/>
      </c>
      <c r="H401" s="88" t="str">
        <f>IF($C401="","",INDEX('תוצרים לפרויקטים'!$H:$H,MATCH($C401,'תוצרים לפרויקטים'!$G:$G,0)))</f>
        <v/>
      </c>
      <c r="I401" s="88" t="str">
        <f>IF($C401="","",INDEX('תוצרים לפרויקטים'!$E:$E,MATCH($C401,'תוצרים לפרויקטים'!$G:$G,0)))</f>
        <v/>
      </c>
      <c r="J401" s="88" t="str">
        <f>IF($A401="","",IF(INDEX('תוצרים לפרויקטים'!$R$8:$R$1007,MATCH($C401,'תוצרים לפרויקטים'!$G$8:$G$1007,0))="","ללא סטטוס",INDEX('תוצרים לפרויקטים'!$R$8:$R$1007,MATCH($C401,'תוצרים לפרויקטים'!$G$8:$G$1007,0))))</f>
        <v/>
      </c>
      <c r="K401" s="141" t="str">
        <f>IF($A401="","",IF(INDEX('תוצרים לפרויקטים'!$P$8:$P$1007,MATCH($C401,'תוצרים לפרויקטים'!$G$8:$G$1007,0))="","",INDEX('תוצרים לפרויקטים'!$P$8:$P$1007,MATCH($C401,'תוצרים לפרויקטים'!$G$8:$G$1007,0))))</f>
        <v/>
      </c>
      <c r="L401" s="141" t="str">
        <f>IF($A401="","",IF(INDEX('תוצרים לפרויקטים'!$Q$8:$Q$1007,MATCH($C401,'תוצרים לפרויקטים'!$G$8:$G$1007,0))="","",INDEX('תוצרים לפרויקטים'!$Q$8:$Q$1007,MATCH($C401,'תוצרים לפרויקטים'!$G$8:$G$1007,0))))</f>
        <v/>
      </c>
    </row>
    <row r="402" spans="1:12">
      <c r="A402" s="87" t="str">
        <f>IF($A401="#",1,IF(MAX(שיוך_משאב)&lt;ROWS(A$2:$A402),"",ROWS(A$2:$A402)))</f>
        <v/>
      </c>
      <c r="B402" s="88" t="str">
        <f t="array" ref="B402">IF($A402="","",INDEX('תוצרים לפרויקטים'!$AJ$7:$AN$7,,MIN(IF(שיוך_משאב=$A402,COLUMN($A:$E)))))</f>
        <v/>
      </c>
      <c r="C402" s="88" t="str">
        <f t="array" ref="C402">IF($A402="","",INDEX('תוצרים לפרויקטים'!$G$8:$G$1007,MIN(IF(שיוך_משאב=A402,שורות))))</f>
        <v/>
      </c>
      <c r="D402" s="88" t="str">
        <f>IF($A402="","",INDEX('תוצרים לפרויקטים'!$T$8:$AC$1007,MATCH($C402,'תוצרים לפרויקטים'!$G$8:$G$1007,0),MATCH($B402,'תוצרים לפרויקטים'!$T$7:$AC$7,0)))</f>
        <v/>
      </c>
      <c r="E402" s="88" t="str">
        <f>IF($A402="","",INDEX('תוצרים לפרויקטים'!$T$8:$AC$1007,MATCH($C402,'תוצרים לפרויקטים'!$G$8:$G$1007,0),MATCH($B402,'תוצרים לפרויקטים'!$T$7:$AC$7,0)+1))</f>
        <v/>
      </c>
      <c r="F402" s="88" t="str">
        <f>IF($D402="","",IFERROR(IF(INDEX('ניהול משאבים'!$D$8:$D$300,MATCH($D402,'ניהול משאבים'!$C$8:$C$300,0))="","",INDEX('ניהול משאבים'!$D$8:$D$300,MATCH($D402,'ניהול משאבים'!$C$8:$C$300,0))),""))</f>
        <v/>
      </c>
      <c r="G402" s="88" t="str">
        <f>IF($D402="","",IFERROR(IF(INDEX('ניהול משאבים'!$E$8:$E$300,MATCH($D402,'ניהול משאבים'!$C$8:$C$300,0))="","",INDEX('ניהול משאבים'!$E$8:$E$300,MATCH($D402,'ניהול משאבים'!$C$8:$C$300,0))),""))</f>
        <v/>
      </c>
      <c r="H402" s="88" t="str">
        <f>IF($C402="","",INDEX('תוצרים לפרויקטים'!$H:$H,MATCH($C402,'תוצרים לפרויקטים'!$G:$G,0)))</f>
        <v/>
      </c>
      <c r="I402" s="88" t="str">
        <f>IF($C402="","",INDEX('תוצרים לפרויקטים'!$E:$E,MATCH($C402,'תוצרים לפרויקטים'!$G:$G,0)))</f>
        <v/>
      </c>
      <c r="J402" s="88" t="str">
        <f>IF($A402="","",IF(INDEX('תוצרים לפרויקטים'!$R$8:$R$1007,MATCH($C402,'תוצרים לפרויקטים'!$G$8:$G$1007,0))="","ללא סטטוס",INDEX('תוצרים לפרויקטים'!$R$8:$R$1007,MATCH($C402,'תוצרים לפרויקטים'!$G$8:$G$1007,0))))</f>
        <v/>
      </c>
      <c r="K402" s="141" t="str">
        <f>IF($A402="","",IF(INDEX('תוצרים לפרויקטים'!$P$8:$P$1007,MATCH($C402,'תוצרים לפרויקטים'!$G$8:$G$1007,0))="","",INDEX('תוצרים לפרויקטים'!$P$8:$P$1007,MATCH($C402,'תוצרים לפרויקטים'!$G$8:$G$1007,0))))</f>
        <v/>
      </c>
      <c r="L402" s="141" t="str">
        <f>IF($A402="","",IF(INDEX('תוצרים לפרויקטים'!$Q$8:$Q$1007,MATCH($C402,'תוצרים לפרויקטים'!$G$8:$G$1007,0))="","",INDEX('תוצרים לפרויקטים'!$Q$8:$Q$1007,MATCH($C402,'תוצרים לפרויקטים'!$G$8:$G$1007,0))))</f>
        <v/>
      </c>
    </row>
    <row r="403" spans="1:12">
      <c r="A403" s="87" t="str">
        <f>IF($A402="#",1,IF(MAX(שיוך_משאב)&lt;ROWS(A$2:$A403),"",ROWS(A$2:$A403)))</f>
        <v/>
      </c>
      <c r="B403" s="88" t="str">
        <f t="array" ref="B403">IF($A403="","",INDEX('תוצרים לפרויקטים'!$AJ$7:$AN$7,,MIN(IF(שיוך_משאב=$A403,COLUMN($A:$E)))))</f>
        <v/>
      </c>
      <c r="C403" s="88" t="str">
        <f t="array" ref="C403">IF($A403="","",INDEX('תוצרים לפרויקטים'!$G$8:$G$1007,MIN(IF(שיוך_משאב=A403,שורות))))</f>
        <v/>
      </c>
      <c r="D403" s="88" t="str">
        <f>IF($A403="","",INDEX('תוצרים לפרויקטים'!$T$8:$AC$1007,MATCH($C403,'תוצרים לפרויקטים'!$G$8:$G$1007,0),MATCH($B403,'תוצרים לפרויקטים'!$T$7:$AC$7,0)))</f>
        <v/>
      </c>
      <c r="E403" s="88" t="str">
        <f>IF($A403="","",INDEX('תוצרים לפרויקטים'!$T$8:$AC$1007,MATCH($C403,'תוצרים לפרויקטים'!$G$8:$G$1007,0),MATCH($B403,'תוצרים לפרויקטים'!$T$7:$AC$7,0)+1))</f>
        <v/>
      </c>
      <c r="F403" s="88" t="str">
        <f>IF($D403="","",IFERROR(IF(INDEX('ניהול משאבים'!$D$8:$D$300,MATCH($D403,'ניהול משאבים'!$C$8:$C$300,0))="","",INDEX('ניהול משאבים'!$D$8:$D$300,MATCH($D403,'ניהול משאבים'!$C$8:$C$300,0))),""))</f>
        <v/>
      </c>
      <c r="G403" s="88" t="str">
        <f>IF($D403="","",IFERROR(IF(INDEX('ניהול משאבים'!$E$8:$E$300,MATCH($D403,'ניהול משאבים'!$C$8:$C$300,0))="","",INDEX('ניהול משאבים'!$E$8:$E$300,MATCH($D403,'ניהול משאבים'!$C$8:$C$300,0))),""))</f>
        <v/>
      </c>
      <c r="H403" s="88" t="str">
        <f>IF($C403="","",INDEX('תוצרים לפרויקטים'!$H:$H,MATCH($C403,'תוצרים לפרויקטים'!$G:$G,0)))</f>
        <v/>
      </c>
      <c r="I403" s="88" t="str">
        <f>IF($C403="","",INDEX('תוצרים לפרויקטים'!$E:$E,MATCH($C403,'תוצרים לפרויקטים'!$G:$G,0)))</f>
        <v/>
      </c>
      <c r="J403" s="88" t="str">
        <f>IF($A403="","",IF(INDEX('תוצרים לפרויקטים'!$R$8:$R$1007,MATCH($C403,'תוצרים לפרויקטים'!$G$8:$G$1007,0))="","ללא סטטוס",INDEX('תוצרים לפרויקטים'!$R$8:$R$1007,MATCH($C403,'תוצרים לפרויקטים'!$G$8:$G$1007,0))))</f>
        <v/>
      </c>
      <c r="K403" s="141" t="str">
        <f>IF($A403="","",IF(INDEX('תוצרים לפרויקטים'!$P$8:$P$1007,MATCH($C403,'תוצרים לפרויקטים'!$G$8:$G$1007,0))="","",INDEX('תוצרים לפרויקטים'!$P$8:$P$1007,MATCH($C403,'תוצרים לפרויקטים'!$G$8:$G$1007,0))))</f>
        <v/>
      </c>
      <c r="L403" s="141" t="str">
        <f>IF($A403="","",IF(INDEX('תוצרים לפרויקטים'!$Q$8:$Q$1007,MATCH($C403,'תוצרים לפרויקטים'!$G$8:$G$1007,0))="","",INDEX('תוצרים לפרויקטים'!$Q$8:$Q$1007,MATCH($C403,'תוצרים לפרויקטים'!$G$8:$G$1007,0))))</f>
        <v/>
      </c>
    </row>
    <row r="404" spans="1:12">
      <c r="A404" s="87" t="str">
        <f>IF($A403="#",1,IF(MAX(שיוך_משאב)&lt;ROWS(A$2:$A404),"",ROWS(A$2:$A404)))</f>
        <v/>
      </c>
      <c r="B404" s="88" t="str">
        <f t="array" ref="B404">IF($A404="","",INDEX('תוצרים לפרויקטים'!$AJ$7:$AN$7,,MIN(IF(שיוך_משאב=$A404,COLUMN($A:$E)))))</f>
        <v/>
      </c>
      <c r="C404" s="88" t="str">
        <f t="array" ref="C404">IF($A404="","",INDEX('תוצרים לפרויקטים'!$G$8:$G$1007,MIN(IF(שיוך_משאב=A404,שורות))))</f>
        <v/>
      </c>
      <c r="D404" s="88" t="str">
        <f>IF($A404="","",INDEX('תוצרים לפרויקטים'!$T$8:$AC$1007,MATCH($C404,'תוצרים לפרויקטים'!$G$8:$G$1007,0),MATCH($B404,'תוצרים לפרויקטים'!$T$7:$AC$7,0)))</f>
        <v/>
      </c>
      <c r="E404" s="88" t="str">
        <f>IF($A404="","",INDEX('תוצרים לפרויקטים'!$T$8:$AC$1007,MATCH($C404,'תוצרים לפרויקטים'!$G$8:$G$1007,0),MATCH($B404,'תוצרים לפרויקטים'!$T$7:$AC$7,0)+1))</f>
        <v/>
      </c>
      <c r="F404" s="88" t="str">
        <f>IF($D404="","",IFERROR(IF(INDEX('ניהול משאבים'!$D$8:$D$300,MATCH($D404,'ניהול משאבים'!$C$8:$C$300,0))="","",INDEX('ניהול משאבים'!$D$8:$D$300,MATCH($D404,'ניהול משאבים'!$C$8:$C$300,0))),""))</f>
        <v/>
      </c>
      <c r="G404" s="88" t="str">
        <f>IF($D404="","",IFERROR(IF(INDEX('ניהול משאבים'!$E$8:$E$300,MATCH($D404,'ניהול משאבים'!$C$8:$C$300,0))="","",INDEX('ניהול משאבים'!$E$8:$E$300,MATCH($D404,'ניהול משאבים'!$C$8:$C$300,0))),""))</f>
        <v/>
      </c>
      <c r="H404" s="88" t="str">
        <f>IF($C404="","",INDEX('תוצרים לפרויקטים'!$H:$H,MATCH($C404,'תוצרים לפרויקטים'!$G:$G,0)))</f>
        <v/>
      </c>
      <c r="I404" s="88" t="str">
        <f>IF($C404="","",INDEX('תוצרים לפרויקטים'!$E:$E,MATCH($C404,'תוצרים לפרויקטים'!$G:$G,0)))</f>
        <v/>
      </c>
      <c r="J404" s="88" t="str">
        <f>IF($A404="","",IF(INDEX('תוצרים לפרויקטים'!$R$8:$R$1007,MATCH($C404,'תוצרים לפרויקטים'!$G$8:$G$1007,0))="","ללא סטטוס",INDEX('תוצרים לפרויקטים'!$R$8:$R$1007,MATCH($C404,'תוצרים לפרויקטים'!$G$8:$G$1007,0))))</f>
        <v/>
      </c>
      <c r="K404" s="141" t="str">
        <f>IF($A404="","",IF(INDEX('תוצרים לפרויקטים'!$P$8:$P$1007,MATCH($C404,'תוצרים לפרויקטים'!$G$8:$G$1007,0))="","",INDEX('תוצרים לפרויקטים'!$P$8:$P$1007,MATCH($C404,'תוצרים לפרויקטים'!$G$8:$G$1007,0))))</f>
        <v/>
      </c>
      <c r="L404" s="141" t="str">
        <f>IF($A404="","",IF(INDEX('תוצרים לפרויקטים'!$Q$8:$Q$1007,MATCH($C404,'תוצרים לפרויקטים'!$G$8:$G$1007,0))="","",INDEX('תוצרים לפרויקטים'!$Q$8:$Q$1007,MATCH($C404,'תוצרים לפרויקטים'!$G$8:$G$1007,0))))</f>
        <v/>
      </c>
    </row>
    <row r="405" spans="1:12">
      <c r="A405" s="87" t="str">
        <f>IF($A404="#",1,IF(MAX(שיוך_משאב)&lt;ROWS(A$2:$A405),"",ROWS(A$2:$A405)))</f>
        <v/>
      </c>
      <c r="B405" s="88" t="str">
        <f t="array" ref="B405">IF($A405="","",INDEX('תוצרים לפרויקטים'!$AJ$7:$AN$7,,MIN(IF(שיוך_משאב=$A405,COLUMN($A:$E)))))</f>
        <v/>
      </c>
      <c r="C405" s="88" t="str">
        <f t="array" ref="C405">IF($A405="","",INDEX('תוצרים לפרויקטים'!$G$8:$G$1007,MIN(IF(שיוך_משאב=A405,שורות))))</f>
        <v/>
      </c>
      <c r="D405" s="88" t="str">
        <f>IF($A405="","",INDEX('תוצרים לפרויקטים'!$T$8:$AC$1007,MATCH($C405,'תוצרים לפרויקטים'!$G$8:$G$1007,0),MATCH($B405,'תוצרים לפרויקטים'!$T$7:$AC$7,0)))</f>
        <v/>
      </c>
      <c r="E405" s="88" t="str">
        <f>IF($A405="","",INDEX('תוצרים לפרויקטים'!$T$8:$AC$1007,MATCH($C405,'תוצרים לפרויקטים'!$G$8:$G$1007,0),MATCH($B405,'תוצרים לפרויקטים'!$T$7:$AC$7,0)+1))</f>
        <v/>
      </c>
      <c r="F405" s="88" t="str">
        <f>IF($D405="","",IFERROR(IF(INDEX('ניהול משאבים'!$D$8:$D$300,MATCH($D405,'ניהול משאבים'!$C$8:$C$300,0))="","",INDEX('ניהול משאבים'!$D$8:$D$300,MATCH($D405,'ניהול משאבים'!$C$8:$C$300,0))),""))</f>
        <v/>
      </c>
      <c r="G405" s="88" t="str">
        <f>IF($D405="","",IFERROR(IF(INDEX('ניהול משאבים'!$E$8:$E$300,MATCH($D405,'ניהול משאבים'!$C$8:$C$300,0))="","",INDEX('ניהול משאבים'!$E$8:$E$300,MATCH($D405,'ניהול משאבים'!$C$8:$C$300,0))),""))</f>
        <v/>
      </c>
      <c r="H405" s="88" t="str">
        <f>IF($C405="","",INDEX('תוצרים לפרויקטים'!$H:$H,MATCH($C405,'תוצרים לפרויקטים'!$G:$G,0)))</f>
        <v/>
      </c>
      <c r="I405" s="88" t="str">
        <f>IF($C405="","",INDEX('תוצרים לפרויקטים'!$E:$E,MATCH($C405,'תוצרים לפרויקטים'!$G:$G,0)))</f>
        <v/>
      </c>
      <c r="J405" s="88" t="str">
        <f>IF($A405="","",IF(INDEX('תוצרים לפרויקטים'!$R$8:$R$1007,MATCH($C405,'תוצרים לפרויקטים'!$G$8:$G$1007,0))="","ללא סטטוס",INDEX('תוצרים לפרויקטים'!$R$8:$R$1007,MATCH($C405,'תוצרים לפרויקטים'!$G$8:$G$1007,0))))</f>
        <v/>
      </c>
      <c r="K405" s="141" t="str">
        <f>IF($A405="","",IF(INDEX('תוצרים לפרויקטים'!$P$8:$P$1007,MATCH($C405,'תוצרים לפרויקטים'!$G$8:$G$1007,0))="","",INDEX('תוצרים לפרויקטים'!$P$8:$P$1007,MATCH($C405,'תוצרים לפרויקטים'!$G$8:$G$1007,0))))</f>
        <v/>
      </c>
      <c r="L405" s="141" t="str">
        <f>IF($A405="","",IF(INDEX('תוצרים לפרויקטים'!$Q$8:$Q$1007,MATCH($C405,'תוצרים לפרויקטים'!$G$8:$G$1007,0))="","",INDEX('תוצרים לפרויקטים'!$Q$8:$Q$1007,MATCH($C405,'תוצרים לפרויקטים'!$G$8:$G$1007,0))))</f>
        <v/>
      </c>
    </row>
    <row r="406" spans="1:12">
      <c r="A406" s="87" t="str">
        <f>IF($A405="#",1,IF(MAX(שיוך_משאב)&lt;ROWS(A$2:$A406),"",ROWS(A$2:$A406)))</f>
        <v/>
      </c>
      <c r="B406" s="88" t="str">
        <f t="array" ref="B406">IF($A406="","",INDEX('תוצרים לפרויקטים'!$AJ$7:$AN$7,,MIN(IF(שיוך_משאב=$A406,COLUMN($A:$E)))))</f>
        <v/>
      </c>
      <c r="C406" s="88" t="str">
        <f t="array" ref="C406">IF($A406="","",INDEX('תוצרים לפרויקטים'!$G$8:$G$1007,MIN(IF(שיוך_משאב=A406,שורות))))</f>
        <v/>
      </c>
      <c r="D406" s="88" t="str">
        <f>IF($A406="","",INDEX('תוצרים לפרויקטים'!$T$8:$AC$1007,MATCH($C406,'תוצרים לפרויקטים'!$G$8:$G$1007,0),MATCH($B406,'תוצרים לפרויקטים'!$T$7:$AC$7,0)))</f>
        <v/>
      </c>
      <c r="E406" s="88" t="str">
        <f>IF($A406="","",INDEX('תוצרים לפרויקטים'!$T$8:$AC$1007,MATCH($C406,'תוצרים לפרויקטים'!$G$8:$G$1007,0),MATCH($B406,'תוצרים לפרויקטים'!$T$7:$AC$7,0)+1))</f>
        <v/>
      </c>
      <c r="F406" s="88" t="str">
        <f>IF($D406="","",IFERROR(IF(INDEX('ניהול משאבים'!$D$8:$D$300,MATCH($D406,'ניהול משאבים'!$C$8:$C$300,0))="","",INDEX('ניהול משאבים'!$D$8:$D$300,MATCH($D406,'ניהול משאבים'!$C$8:$C$300,0))),""))</f>
        <v/>
      </c>
      <c r="G406" s="88" t="str">
        <f>IF($D406="","",IFERROR(IF(INDEX('ניהול משאבים'!$E$8:$E$300,MATCH($D406,'ניהול משאבים'!$C$8:$C$300,0))="","",INDEX('ניהול משאבים'!$E$8:$E$300,MATCH($D406,'ניהול משאבים'!$C$8:$C$300,0))),""))</f>
        <v/>
      </c>
      <c r="H406" s="88" t="str">
        <f>IF($C406="","",INDEX('תוצרים לפרויקטים'!$H:$H,MATCH($C406,'תוצרים לפרויקטים'!$G:$G,0)))</f>
        <v/>
      </c>
      <c r="I406" s="88" t="str">
        <f>IF($C406="","",INDEX('תוצרים לפרויקטים'!$E:$E,MATCH($C406,'תוצרים לפרויקטים'!$G:$G,0)))</f>
        <v/>
      </c>
      <c r="J406" s="88" t="str">
        <f>IF($A406="","",IF(INDEX('תוצרים לפרויקטים'!$R$8:$R$1007,MATCH($C406,'תוצרים לפרויקטים'!$G$8:$G$1007,0))="","ללא סטטוס",INDEX('תוצרים לפרויקטים'!$R$8:$R$1007,MATCH($C406,'תוצרים לפרויקטים'!$G$8:$G$1007,0))))</f>
        <v/>
      </c>
      <c r="K406" s="141" t="str">
        <f>IF($A406="","",IF(INDEX('תוצרים לפרויקטים'!$P$8:$P$1007,MATCH($C406,'תוצרים לפרויקטים'!$G$8:$G$1007,0))="","",INDEX('תוצרים לפרויקטים'!$P$8:$P$1007,MATCH($C406,'תוצרים לפרויקטים'!$G$8:$G$1007,0))))</f>
        <v/>
      </c>
      <c r="L406" s="141" t="str">
        <f>IF($A406="","",IF(INDEX('תוצרים לפרויקטים'!$Q$8:$Q$1007,MATCH($C406,'תוצרים לפרויקטים'!$G$8:$G$1007,0))="","",INDEX('תוצרים לפרויקטים'!$Q$8:$Q$1007,MATCH($C406,'תוצרים לפרויקטים'!$G$8:$G$1007,0))))</f>
        <v/>
      </c>
    </row>
    <row r="407" spans="1:12">
      <c r="A407" s="87" t="str">
        <f>IF($A406="#",1,IF(MAX(שיוך_משאב)&lt;ROWS(A$2:$A407),"",ROWS(A$2:$A407)))</f>
        <v/>
      </c>
      <c r="B407" s="88" t="str">
        <f t="array" ref="B407">IF($A407="","",INDEX('תוצרים לפרויקטים'!$AJ$7:$AN$7,,MIN(IF(שיוך_משאב=$A407,COLUMN($A:$E)))))</f>
        <v/>
      </c>
      <c r="C407" s="88" t="str">
        <f t="array" ref="C407">IF($A407="","",INDEX('תוצרים לפרויקטים'!$G$8:$G$1007,MIN(IF(שיוך_משאב=A407,שורות))))</f>
        <v/>
      </c>
      <c r="D407" s="88" t="str">
        <f>IF($A407="","",INDEX('תוצרים לפרויקטים'!$T$8:$AC$1007,MATCH($C407,'תוצרים לפרויקטים'!$G$8:$G$1007,0),MATCH($B407,'תוצרים לפרויקטים'!$T$7:$AC$7,0)))</f>
        <v/>
      </c>
      <c r="E407" s="88" t="str">
        <f>IF($A407="","",INDEX('תוצרים לפרויקטים'!$T$8:$AC$1007,MATCH($C407,'תוצרים לפרויקטים'!$G$8:$G$1007,0),MATCH($B407,'תוצרים לפרויקטים'!$T$7:$AC$7,0)+1))</f>
        <v/>
      </c>
      <c r="F407" s="88" t="str">
        <f>IF($D407="","",IFERROR(IF(INDEX('ניהול משאבים'!$D$8:$D$300,MATCH($D407,'ניהול משאבים'!$C$8:$C$300,0))="","",INDEX('ניהול משאבים'!$D$8:$D$300,MATCH($D407,'ניהול משאבים'!$C$8:$C$300,0))),""))</f>
        <v/>
      </c>
      <c r="G407" s="88" t="str">
        <f>IF($D407="","",IFERROR(IF(INDEX('ניהול משאבים'!$E$8:$E$300,MATCH($D407,'ניהול משאבים'!$C$8:$C$300,0))="","",INDEX('ניהול משאבים'!$E$8:$E$300,MATCH($D407,'ניהול משאבים'!$C$8:$C$300,0))),""))</f>
        <v/>
      </c>
      <c r="H407" s="88" t="str">
        <f>IF($C407="","",INDEX('תוצרים לפרויקטים'!$H:$H,MATCH($C407,'תוצרים לפרויקטים'!$G:$G,0)))</f>
        <v/>
      </c>
      <c r="I407" s="88" t="str">
        <f>IF($C407="","",INDEX('תוצרים לפרויקטים'!$E:$E,MATCH($C407,'תוצרים לפרויקטים'!$G:$G,0)))</f>
        <v/>
      </c>
      <c r="J407" s="88" t="str">
        <f>IF($A407="","",IF(INDEX('תוצרים לפרויקטים'!$R$8:$R$1007,MATCH($C407,'תוצרים לפרויקטים'!$G$8:$G$1007,0))="","ללא סטטוס",INDEX('תוצרים לפרויקטים'!$R$8:$R$1007,MATCH($C407,'תוצרים לפרויקטים'!$G$8:$G$1007,0))))</f>
        <v/>
      </c>
      <c r="K407" s="141" t="str">
        <f>IF($A407="","",IF(INDEX('תוצרים לפרויקטים'!$P$8:$P$1007,MATCH($C407,'תוצרים לפרויקטים'!$G$8:$G$1007,0))="","",INDEX('תוצרים לפרויקטים'!$P$8:$P$1007,MATCH($C407,'תוצרים לפרויקטים'!$G$8:$G$1007,0))))</f>
        <v/>
      </c>
      <c r="L407" s="141" t="str">
        <f>IF($A407="","",IF(INDEX('תוצרים לפרויקטים'!$Q$8:$Q$1007,MATCH($C407,'תוצרים לפרויקטים'!$G$8:$G$1007,0))="","",INDEX('תוצרים לפרויקטים'!$Q$8:$Q$1007,MATCH($C407,'תוצרים לפרויקטים'!$G$8:$G$1007,0))))</f>
        <v/>
      </c>
    </row>
    <row r="408" spans="1:12">
      <c r="A408" s="87" t="str">
        <f>IF($A407="#",1,IF(MAX(שיוך_משאב)&lt;ROWS(A$2:$A408),"",ROWS(A$2:$A408)))</f>
        <v/>
      </c>
      <c r="B408" s="88" t="str">
        <f t="array" ref="B408">IF($A408="","",INDEX('תוצרים לפרויקטים'!$AJ$7:$AN$7,,MIN(IF(שיוך_משאב=$A408,COLUMN($A:$E)))))</f>
        <v/>
      </c>
      <c r="C408" s="88" t="str">
        <f t="array" ref="C408">IF($A408="","",INDEX('תוצרים לפרויקטים'!$G$8:$G$1007,MIN(IF(שיוך_משאב=A408,שורות))))</f>
        <v/>
      </c>
      <c r="D408" s="88" t="str">
        <f>IF($A408="","",INDEX('תוצרים לפרויקטים'!$T$8:$AC$1007,MATCH($C408,'תוצרים לפרויקטים'!$G$8:$G$1007,0),MATCH($B408,'תוצרים לפרויקטים'!$T$7:$AC$7,0)))</f>
        <v/>
      </c>
      <c r="E408" s="88" t="str">
        <f>IF($A408="","",INDEX('תוצרים לפרויקטים'!$T$8:$AC$1007,MATCH($C408,'תוצרים לפרויקטים'!$G$8:$G$1007,0),MATCH($B408,'תוצרים לפרויקטים'!$T$7:$AC$7,0)+1))</f>
        <v/>
      </c>
      <c r="F408" s="88" t="str">
        <f>IF($D408="","",IFERROR(IF(INDEX('ניהול משאבים'!$D$8:$D$300,MATCH($D408,'ניהול משאבים'!$C$8:$C$300,0))="","",INDEX('ניהול משאבים'!$D$8:$D$300,MATCH($D408,'ניהול משאבים'!$C$8:$C$300,0))),""))</f>
        <v/>
      </c>
      <c r="G408" s="88" t="str">
        <f>IF($D408="","",IFERROR(IF(INDEX('ניהול משאבים'!$E$8:$E$300,MATCH($D408,'ניהול משאבים'!$C$8:$C$300,0))="","",INDEX('ניהול משאבים'!$E$8:$E$300,MATCH($D408,'ניהול משאבים'!$C$8:$C$300,0))),""))</f>
        <v/>
      </c>
      <c r="H408" s="88" t="str">
        <f>IF($C408="","",INDEX('תוצרים לפרויקטים'!$H:$H,MATCH($C408,'תוצרים לפרויקטים'!$G:$G,0)))</f>
        <v/>
      </c>
      <c r="I408" s="88" t="str">
        <f>IF($C408="","",INDEX('תוצרים לפרויקטים'!$E:$E,MATCH($C408,'תוצרים לפרויקטים'!$G:$G,0)))</f>
        <v/>
      </c>
      <c r="J408" s="88" t="str">
        <f>IF($A408="","",IF(INDEX('תוצרים לפרויקטים'!$R$8:$R$1007,MATCH($C408,'תוצרים לפרויקטים'!$G$8:$G$1007,0))="","ללא סטטוס",INDEX('תוצרים לפרויקטים'!$R$8:$R$1007,MATCH($C408,'תוצרים לפרויקטים'!$G$8:$G$1007,0))))</f>
        <v/>
      </c>
      <c r="K408" s="141" t="str">
        <f>IF($A408="","",IF(INDEX('תוצרים לפרויקטים'!$P$8:$P$1007,MATCH($C408,'תוצרים לפרויקטים'!$G$8:$G$1007,0))="","",INDEX('תוצרים לפרויקטים'!$P$8:$P$1007,MATCH($C408,'תוצרים לפרויקטים'!$G$8:$G$1007,0))))</f>
        <v/>
      </c>
      <c r="L408" s="141" t="str">
        <f>IF($A408="","",IF(INDEX('תוצרים לפרויקטים'!$Q$8:$Q$1007,MATCH($C408,'תוצרים לפרויקטים'!$G$8:$G$1007,0))="","",INDEX('תוצרים לפרויקטים'!$Q$8:$Q$1007,MATCH($C408,'תוצרים לפרויקטים'!$G$8:$G$1007,0))))</f>
        <v/>
      </c>
    </row>
    <row r="409" spans="1:12">
      <c r="A409" s="87" t="str">
        <f>IF($A408="#",1,IF(MAX(שיוך_משאב)&lt;ROWS(A$2:$A409),"",ROWS(A$2:$A409)))</f>
        <v/>
      </c>
      <c r="B409" s="88" t="str">
        <f t="array" ref="B409">IF($A409="","",INDEX('תוצרים לפרויקטים'!$AJ$7:$AN$7,,MIN(IF(שיוך_משאב=$A409,COLUMN($A:$E)))))</f>
        <v/>
      </c>
      <c r="C409" s="88" t="str">
        <f t="array" ref="C409">IF($A409="","",INDEX('תוצרים לפרויקטים'!$G$8:$G$1007,MIN(IF(שיוך_משאב=A409,שורות))))</f>
        <v/>
      </c>
      <c r="D409" s="88" t="str">
        <f>IF($A409="","",INDEX('תוצרים לפרויקטים'!$T$8:$AC$1007,MATCH($C409,'תוצרים לפרויקטים'!$G$8:$G$1007,0),MATCH($B409,'תוצרים לפרויקטים'!$T$7:$AC$7,0)))</f>
        <v/>
      </c>
      <c r="E409" s="88" t="str">
        <f>IF($A409="","",INDEX('תוצרים לפרויקטים'!$T$8:$AC$1007,MATCH($C409,'תוצרים לפרויקטים'!$G$8:$G$1007,0),MATCH($B409,'תוצרים לפרויקטים'!$T$7:$AC$7,0)+1))</f>
        <v/>
      </c>
      <c r="F409" s="88" t="str">
        <f>IF($D409="","",IFERROR(IF(INDEX('ניהול משאבים'!$D$8:$D$300,MATCH($D409,'ניהול משאבים'!$C$8:$C$300,0))="","",INDEX('ניהול משאבים'!$D$8:$D$300,MATCH($D409,'ניהול משאבים'!$C$8:$C$300,0))),""))</f>
        <v/>
      </c>
      <c r="G409" s="88" t="str">
        <f>IF($D409="","",IFERROR(IF(INDEX('ניהול משאבים'!$E$8:$E$300,MATCH($D409,'ניהול משאבים'!$C$8:$C$300,0))="","",INDEX('ניהול משאבים'!$E$8:$E$300,MATCH($D409,'ניהול משאבים'!$C$8:$C$300,0))),""))</f>
        <v/>
      </c>
      <c r="H409" s="88" t="str">
        <f>IF($C409="","",INDEX('תוצרים לפרויקטים'!$H:$H,MATCH($C409,'תוצרים לפרויקטים'!$G:$G,0)))</f>
        <v/>
      </c>
      <c r="I409" s="88" t="str">
        <f>IF($C409="","",INDEX('תוצרים לפרויקטים'!$E:$E,MATCH($C409,'תוצרים לפרויקטים'!$G:$G,0)))</f>
        <v/>
      </c>
      <c r="J409" s="88" t="str">
        <f>IF($A409="","",IF(INDEX('תוצרים לפרויקטים'!$R$8:$R$1007,MATCH($C409,'תוצרים לפרויקטים'!$G$8:$G$1007,0))="","ללא סטטוס",INDEX('תוצרים לפרויקטים'!$R$8:$R$1007,MATCH($C409,'תוצרים לפרויקטים'!$G$8:$G$1007,0))))</f>
        <v/>
      </c>
      <c r="K409" s="141" t="str">
        <f>IF($A409="","",IF(INDEX('תוצרים לפרויקטים'!$P$8:$P$1007,MATCH($C409,'תוצרים לפרויקטים'!$G$8:$G$1007,0))="","",INDEX('תוצרים לפרויקטים'!$P$8:$P$1007,MATCH($C409,'תוצרים לפרויקטים'!$G$8:$G$1007,0))))</f>
        <v/>
      </c>
      <c r="L409" s="141" t="str">
        <f>IF($A409="","",IF(INDEX('תוצרים לפרויקטים'!$Q$8:$Q$1007,MATCH($C409,'תוצרים לפרויקטים'!$G$8:$G$1007,0))="","",INDEX('תוצרים לפרויקטים'!$Q$8:$Q$1007,MATCH($C409,'תוצרים לפרויקטים'!$G$8:$G$1007,0))))</f>
        <v/>
      </c>
    </row>
    <row r="410" spans="1:12">
      <c r="A410" s="87" t="str">
        <f>IF($A409="#",1,IF(MAX(שיוך_משאב)&lt;ROWS(A$2:$A410),"",ROWS(A$2:$A410)))</f>
        <v/>
      </c>
      <c r="B410" s="88" t="str">
        <f t="array" ref="B410">IF($A410="","",INDEX('תוצרים לפרויקטים'!$AJ$7:$AN$7,,MIN(IF(שיוך_משאב=$A410,COLUMN($A:$E)))))</f>
        <v/>
      </c>
      <c r="C410" s="88" t="str">
        <f t="array" ref="C410">IF($A410="","",INDEX('תוצרים לפרויקטים'!$G$8:$G$1007,MIN(IF(שיוך_משאב=A410,שורות))))</f>
        <v/>
      </c>
      <c r="D410" s="88" t="str">
        <f>IF($A410="","",INDEX('תוצרים לפרויקטים'!$T$8:$AC$1007,MATCH($C410,'תוצרים לפרויקטים'!$G$8:$G$1007,0),MATCH($B410,'תוצרים לפרויקטים'!$T$7:$AC$7,0)))</f>
        <v/>
      </c>
      <c r="E410" s="88" t="str">
        <f>IF($A410="","",INDEX('תוצרים לפרויקטים'!$T$8:$AC$1007,MATCH($C410,'תוצרים לפרויקטים'!$G$8:$G$1007,0),MATCH($B410,'תוצרים לפרויקטים'!$T$7:$AC$7,0)+1))</f>
        <v/>
      </c>
      <c r="F410" s="88" t="str">
        <f>IF($D410="","",IFERROR(IF(INDEX('ניהול משאבים'!$D$8:$D$300,MATCH($D410,'ניהול משאבים'!$C$8:$C$300,0))="","",INDEX('ניהול משאבים'!$D$8:$D$300,MATCH($D410,'ניהול משאבים'!$C$8:$C$300,0))),""))</f>
        <v/>
      </c>
      <c r="G410" s="88" t="str">
        <f>IF($D410="","",IFERROR(IF(INDEX('ניהול משאבים'!$E$8:$E$300,MATCH($D410,'ניהול משאבים'!$C$8:$C$300,0))="","",INDEX('ניהול משאבים'!$E$8:$E$300,MATCH($D410,'ניהול משאבים'!$C$8:$C$300,0))),""))</f>
        <v/>
      </c>
      <c r="H410" s="88" t="str">
        <f>IF($C410="","",INDEX('תוצרים לפרויקטים'!$H:$H,MATCH($C410,'תוצרים לפרויקטים'!$G:$G,0)))</f>
        <v/>
      </c>
      <c r="I410" s="88" t="str">
        <f>IF($C410="","",INDEX('תוצרים לפרויקטים'!$E:$E,MATCH($C410,'תוצרים לפרויקטים'!$G:$G,0)))</f>
        <v/>
      </c>
      <c r="J410" s="88" t="str">
        <f>IF($A410="","",IF(INDEX('תוצרים לפרויקטים'!$R$8:$R$1007,MATCH($C410,'תוצרים לפרויקטים'!$G$8:$G$1007,0))="","ללא סטטוס",INDEX('תוצרים לפרויקטים'!$R$8:$R$1007,MATCH($C410,'תוצרים לפרויקטים'!$G$8:$G$1007,0))))</f>
        <v/>
      </c>
      <c r="K410" s="141" t="str">
        <f>IF($A410="","",IF(INDEX('תוצרים לפרויקטים'!$P$8:$P$1007,MATCH($C410,'תוצרים לפרויקטים'!$G$8:$G$1007,0))="","",INDEX('תוצרים לפרויקטים'!$P$8:$P$1007,MATCH($C410,'תוצרים לפרויקטים'!$G$8:$G$1007,0))))</f>
        <v/>
      </c>
      <c r="L410" s="141" t="str">
        <f>IF($A410="","",IF(INDEX('תוצרים לפרויקטים'!$Q$8:$Q$1007,MATCH($C410,'תוצרים לפרויקטים'!$G$8:$G$1007,0))="","",INDEX('תוצרים לפרויקטים'!$Q$8:$Q$1007,MATCH($C410,'תוצרים לפרויקטים'!$G$8:$G$1007,0))))</f>
        <v/>
      </c>
    </row>
    <row r="411" spans="1:12">
      <c r="A411" s="87" t="str">
        <f>IF($A410="#",1,IF(MAX(שיוך_משאב)&lt;ROWS(A$2:$A411),"",ROWS(A$2:$A411)))</f>
        <v/>
      </c>
      <c r="B411" s="88" t="str">
        <f t="array" ref="B411">IF($A411="","",INDEX('תוצרים לפרויקטים'!$AJ$7:$AN$7,,MIN(IF(שיוך_משאב=$A411,COLUMN($A:$E)))))</f>
        <v/>
      </c>
      <c r="C411" s="88" t="str">
        <f t="array" ref="C411">IF($A411="","",INDEX('תוצרים לפרויקטים'!$G$8:$G$1007,MIN(IF(שיוך_משאב=A411,שורות))))</f>
        <v/>
      </c>
      <c r="D411" s="88" t="str">
        <f>IF($A411="","",INDEX('תוצרים לפרויקטים'!$T$8:$AC$1007,MATCH($C411,'תוצרים לפרויקטים'!$G$8:$G$1007,0),MATCH($B411,'תוצרים לפרויקטים'!$T$7:$AC$7,0)))</f>
        <v/>
      </c>
      <c r="E411" s="88" t="str">
        <f>IF($A411="","",INDEX('תוצרים לפרויקטים'!$T$8:$AC$1007,MATCH($C411,'תוצרים לפרויקטים'!$G$8:$G$1007,0),MATCH($B411,'תוצרים לפרויקטים'!$T$7:$AC$7,0)+1))</f>
        <v/>
      </c>
      <c r="F411" s="88" t="str">
        <f>IF($D411="","",IFERROR(IF(INDEX('ניהול משאבים'!$D$8:$D$300,MATCH($D411,'ניהול משאבים'!$C$8:$C$300,0))="","",INDEX('ניהול משאבים'!$D$8:$D$300,MATCH($D411,'ניהול משאבים'!$C$8:$C$300,0))),""))</f>
        <v/>
      </c>
      <c r="G411" s="88" t="str">
        <f>IF($D411="","",IFERROR(IF(INDEX('ניהול משאבים'!$E$8:$E$300,MATCH($D411,'ניהול משאבים'!$C$8:$C$300,0))="","",INDEX('ניהול משאבים'!$E$8:$E$300,MATCH($D411,'ניהול משאבים'!$C$8:$C$300,0))),""))</f>
        <v/>
      </c>
      <c r="H411" s="88" t="str">
        <f>IF($C411="","",INDEX('תוצרים לפרויקטים'!$H:$H,MATCH($C411,'תוצרים לפרויקטים'!$G:$G,0)))</f>
        <v/>
      </c>
      <c r="I411" s="88" t="str">
        <f>IF($C411="","",INDEX('תוצרים לפרויקטים'!$E:$E,MATCH($C411,'תוצרים לפרויקטים'!$G:$G,0)))</f>
        <v/>
      </c>
      <c r="J411" s="88" t="str">
        <f>IF($A411="","",IF(INDEX('תוצרים לפרויקטים'!$R$8:$R$1007,MATCH($C411,'תוצרים לפרויקטים'!$G$8:$G$1007,0))="","ללא סטטוס",INDEX('תוצרים לפרויקטים'!$R$8:$R$1007,MATCH($C411,'תוצרים לפרויקטים'!$G$8:$G$1007,0))))</f>
        <v/>
      </c>
      <c r="K411" s="141" t="str">
        <f>IF($A411="","",IF(INDEX('תוצרים לפרויקטים'!$P$8:$P$1007,MATCH($C411,'תוצרים לפרויקטים'!$G$8:$G$1007,0))="","",INDEX('תוצרים לפרויקטים'!$P$8:$P$1007,MATCH($C411,'תוצרים לפרויקטים'!$G$8:$G$1007,0))))</f>
        <v/>
      </c>
      <c r="L411" s="141" t="str">
        <f>IF($A411="","",IF(INDEX('תוצרים לפרויקטים'!$Q$8:$Q$1007,MATCH($C411,'תוצרים לפרויקטים'!$G$8:$G$1007,0))="","",INDEX('תוצרים לפרויקטים'!$Q$8:$Q$1007,MATCH($C411,'תוצרים לפרויקטים'!$G$8:$G$1007,0))))</f>
        <v/>
      </c>
    </row>
    <row r="412" spans="1:12">
      <c r="A412" s="87" t="str">
        <f>IF($A411="#",1,IF(MAX(שיוך_משאב)&lt;ROWS(A$2:$A412),"",ROWS(A$2:$A412)))</f>
        <v/>
      </c>
      <c r="B412" s="88" t="str">
        <f t="array" ref="B412">IF($A412="","",INDEX('תוצרים לפרויקטים'!$AJ$7:$AN$7,,MIN(IF(שיוך_משאב=$A412,COLUMN($A:$E)))))</f>
        <v/>
      </c>
      <c r="C412" s="88" t="str">
        <f t="array" ref="C412">IF($A412="","",INDEX('תוצרים לפרויקטים'!$G$8:$G$1007,MIN(IF(שיוך_משאב=A412,שורות))))</f>
        <v/>
      </c>
      <c r="D412" s="88" t="str">
        <f>IF($A412="","",INDEX('תוצרים לפרויקטים'!$T$8:$AC$1007,MATCH($C412,'תוצרים לפרויקטים'!$G$8:$G$1007,0),MATCH($B412,'תוצרים לפרויקטים'!$T$7:$AC$7,0)))</f>
        <v/>
      </c>
      <c r="E412" s="88" t="str">
        <f>IF($A412="","",INDEX('תוצרים לפרויקטים'!$T$8:$AC$1007,MATCH($C412,'תוצרים לפרויקטים'!$G$8:$G$1007,0),MATCH($B412,'תוצרים לפרויקטים'!$T$7:$AC$7,0)+1))</f>
        <v/>
      </c>
      <c r="F412" s="88" t="str">
        <f>IF($D412="","",IFERROR(IF(INDEX('ניהול משאבים'!$D$8:$D$300,MATCH($D412,'ניהול משאבים'!$C$8:$C$300,0))="","",INDEX('ניהול משאבים'!$D$8:$D$300,MATCH($D412,'ניהול משאבים'!$C$8:$C$300,0))),""))</f>
        <v/>
      </c>
      <c r="G412" s="88" t="str">
        <f>IF($D412="","",IFERROR(IF(INDEX('ניהול משאבים'!$E$8:$E$300,MATCH($D412,'ניהול משאבים'!$C$8:$C$300,0))="","",INDEX('ניהול משאבים'!$E$8:$E$300,MATCH($D412,'ניהול משאבים'!$C$8:$C$300,0))),""))</f>
        <v/>
      </c>
      <c r="H412" s="88" t="str">
        <f>IF($C412="","",INDEX('תוצרים לפרויקטים'!$H:$H,MATCH($C412,'תוצרים לפרויקטים'!$G:$G,0)))</f>
        <v/>
      </c>
      <c r="I412" s="88" t="str">
        <f>IF($C412="","",INDEX('תוצרים לפרויקטים'!$E:$E,MATCH($C412,'תוצרים לפרויקטים'!$G:$G,0)))</f>
        <v/>
      </c>
      <c r="J412" s="88" t="str">
        <f>IF($A412="","",IF(INDEX('תוצרים לפרויקטים'!$R$8:$R$1007,MATCH($C412,'תוצרים לפרויקטים'!$G$8:$G$1007,0))="","ללא סטטוס",INDEX('תוצרים לפרויקטים'!$R$8:$R$1007,MATCH($C412,'תוצרים לפרויקטים'!$G$8:$G$1007,0))))</f>
        <v/>
      </c>
      <c r="K412" s="141" t="str">
        <f>IF($A412="","",IF(INDEX('תוצרים לפרויקטים'!$P$8:$P$1007,MATCH($C412,'תוצרים לפרויקטים'!$G$8:$G$1007,0))="","",INDEX('תוצרים לפרויקטים'!$P$8:$P$1007,MATCH($C412,'תוצרים לפרויקטים'!$G$8:$G$1007,0))))</f>
        <v/>
      </c>
      <c r="L412" s="141" t="str">
        <f>IF($A412="","",IF(INDEX('תוצרים לפרויקטים'!$Q$8:$Q$1007,MATCH($C412,'תוצרים לפרויקטים'!$G$8:$G$1007,0))="","",INDEX('תוצרים לפרויקטים'!$Q$8:$Q$1007,MATCH($C412,'תוצרים לפרויקטים'!$G$8:$G$1007,0))))</f>
        <v/>
      </c>
    </row>
    <row r="413" spans="1:12">
      <c r="A413" s="87" t="str">
        <f>IF($A412="#",1,IF(MAX(שיוך_משאב)&lt;ROWS(A$2:$A413),"",ROWS(A$2:$A413)))</f>
        <v/>
      </c>
      <c r="B413" s="88" t="str">
        <f t="array" ref="B413">IF($A413="","",INDEX('תוצרים לפרויקטים'!$AJ$7:$AN$7,,MIN(IF(שיוך_משאב=$A413,COLUMN($A:$E)))))</f>
        <v/>
      </c>
      <c r="C413" s="88" t="str">
        <f t="array" ref="C413">IF($A413="","",INDEX('תוצרים לפרויקטים'!$G$8:$G$1007,MIN(IF(שיוך_משאב=A413,שורות))))</f>
        <v/>
      </c>
      <c r="D413" s="88" t="str">
        <f>IF($A413="","",INDEX('תוצרים לפרויקטים'!$T$8:$AC$1007,MATCH($C413,'תוצרים לפרויקטים'!$G$8:$G$1007,0),MATCH($B413,'תוצרים לפרויקטים'!$T$7:$AC$7,0)))</f>
        <v/>
      </c>
      <c r="E413" s="88" t="str">
        <f>IF($A413="","",INDEX('תוצרים לפרויקטים'!$T$8:$AC$1007,MATCH($C413,'תוצרים לפרויקטים'!$G$8:$G$1007,0),MATCH($B413,'תוצרים לפרויקטים'!$T$7:$AC$7,0)+1))</f>
        <v/>
      </c>
      <c r="F413" s="88" t="str">
        <f>IF($D413="","",IFERROR(IF(INDEX('ניהול משאבים'!$D$8:$D$300,MATCH($D413,'ניהול משאבים'!$C$8:$C$300,0))="","",INDEX('ניהול משאבים'!$D$8:$D$300,MATCH($D413,'ניהול משאבים'!$C$8:$C$300,0))),""))</f>
        <v/>
      </c>
      <c r="G413" s="88" t="str">
        <f>IF($D413="","",IFERROR(IF(INDEX('ניהול משאבים'!$E$8:$E$300,MATCH($D413,'ניהול משאבים'!$C$8:$C$300,0))="","",INDEX('ניהול משאבים'!$E$8:$E$300,MATCH($D413,'ניהול משאבים'!$C$8:$C$300,0))),""))</f>
        <v/>
      </c>
      <c r="H413" s="88" t="str">
        <f>IF($C413="","",INDEX('תוצרים לפרויקטים'!$H:$H,MATCH($C413,'תוצרים לפרויקטים'!$G:$G,0)))</f>
        <v/>
      </c>
      <c r="I413" s="88" t="str">
        <f>IF($C413="","",INDEX('תוצרים לפרויקטים'!$E:$E,MATCH($C413,'תוצרים לפרויקטים'!$G:$G,0)))</f>
        <v/>
      </c>
      <c r="J413" s="88" t="str">
        <f>IF($A413="","",IF(INDEX('תוצרים לפרויקטים'!$R$8:$R$1007,MATCH($C413,'תוצרים לפרויקטים'!$G$8:$G$1007,0))="","ללא סטטוס",INDEX('תוצרים לפרויקטים'!$R$8:$R$1007,MATCH($C413,'תוצרים לפרויקטים'!$G$8:$G$1007,0))))</f>
        <v/>
      </c>
      <c r="K413" s="141" t="str">
        <f>IF($A413="","",IF(INDEX('תוצרים לפרויקטים'!$P$8:$P$1007,MATCH($C413,'תוצרים לפרויקטים'!$G$8:$G$1007,0))="","",INDEX('תוצרים לפרויקטים'!$P$8:$P$1007,MATCH($C413,'תוצרים לפרויקטים'!$G$8:$G$1007,0))))</f>
        <v/>
      </c>
      <c r="L413" s="141" t="str">
        <f>IF($A413="","",IF(INDEX('תוצרים לפרויקטים'!$Q$8:$Q$1007,MATCH($C413,'תוצרים לפרויקטים'!$G$8:$G$1007,0))="","",INDEX('תוצרים לפרויקטים'!$Q$8:$Q$1007,MATCH($C413,'תוצרים לפרויקטים'!$G$8:$G$1007,0))))</f>
        <v/>
      </c>
    </row>
    <row r="414" spans="1:12">
      <c r="A414" s="87" t="str">
        <f>IF($A413="#",1,IF(MAX(שיוך_משאב)&lt;ROWS(A$2:$A414),"",ROWS(A$2:$A414)))</f>
        <v/>
      </c>
      <c r="B414" s="88" t="str">
        <f t="array" ref="B414">IF($A414="","",INDEX('תוצרים לפרויקטים'!$AJ$7:$AN$7,,MIN(IF(שיוך_משאב=$A414,COLUMN($A:$E)))))</f>
        <v/>
      </c>
      <c r="C414" s="88" t="str">
        <f t="array" ref="C414">IF($A414="","",INDEX('תוצרים לפרויקטים'!$G$8:$G$1007,MIN(IF(שיוך_משאב=A414,שורות))))</f>
        <v/>
      </c>
      <c r="D414" s="88" t="str">
        <f>IF($A414="","",INDEX('תוצרים לפרויקטים'!$T$8:$AC$1007,MATCH($C414,'תוצרים לפרויקטים'!$G$8:$G$1007,0),MATCH($B414,'תוצרים לפרויקטים'!$T$7:$AC$7,0)))</f>
        <v/>
      </c>
      <c r="E414" s="88" t="str">
        <f>IF($A414="","",INDEX('תוצרים לפרויקטים'!$T$8:$AC$1007,MATCH($C414,'תוצרים לפרויקטים'!$G$8:$G$1007,0),MATCH($B414,'תוצרים לפרויקטים'!$T$7:$AC$7,0)+1))</f>
        <v/>
      </c>
      <c r="F414" s="88" t="str">
        <f>IF($D414="","",IFERROR(IF(INDEX('ניהול משאבים'!$D$8:$D$300,MATCH($D414,'ניהול משאבים'!$C$8:$C$300,0))="","",INDEX('ניהול משאבים'!$D$8:$D$300,MATCH($D414,'ניהול משאבים'!$C$8:$C$300,0))),""))</f>
        <v/>
      </c>
      <c r="G414" s="88" t="str">
        <f>IF($D414="","",IFERROR(IF(INDEX('ניהול משאבים'!$E$8:$E$300,MATCH($D414,'ניהול משאבים'!$C$8:$C$300,0))="","",INDEX('ניהול משאבים'!$E$8:$E$300,MATCH($D414,'ניהול משאבים'!$C$8:$C$300,0))),""))</f>
        <v/>
      </c>
      <c r="H414" s="88" t="str">
        <f>IF($C414="","",INDEX('תוצרים לפרויקטים'!$H:$H,MATCH($C414,'תוצרים לפרויקטים'!$G:$G,0)))</f>
        <v/>
      </c>
      <c r="I414" s="88" t="str">
        <f>IF($C414="","",INDEX('תוצרים לפרויקטים'!$E:$E,MATCH($C414,'תוצרים לפרויקטים'!$G:$G,0)))</f>
        <v/>
      </c>
      <c r="J414" s="88" t="str">
        <f>IF($A414="","",IF(INDEX('תוצרים לפרויקטים'!$R$8:$R$1007,MATCH($C414,'תוצרים לפרויקטים'!$G$8:$G$1007,0))="","ללא סטטוס",INDEX('תוצרים לפרויקטים'!$R$8:$R$1007,MATCH($C414,'תוצרים לפרויקטים'!$G$8:$G$1007,0))))</f>
        <v/>
      </c>
      <c r="K414" s="141" t="str">
        <f>IF($A414="","",IF(INDEX('תוצרים לפרויקטים'!$P$8:$P$1007,MATCH($C414,'תוצרים לפרויקטים'!$G$8:$G$1007,0))="","",INDEX('תוצרים לפרויקטים'!$P$8:$P$1007,MATCH($C414,'תוצרים לפרויקטים'!$G$8:$G$1007,0))))</f>
        <v/>
      </c>
      <c r="L414" s="141" t="str">
        <f>IF($A414="","",IF(INDEX('תוצרים לפרויקטים'!$Q$8:$Q$1007,MATCH($C414,'תוצרים לפרויקטים'!$G$8:$G$1007,0))="","",INDEX('תוצרים לפרויקטים'!$Q$8:$Q$1007,MATCH($C414,'תוצרים לפרויקטים'!$G$8:$G$1007,0))))</f>
        <v/>
      </c>
    </row>
    <row r="415" spans="1:12">
      <c r="A415" s="87" t="str">
        <f>IF($A414="#",1,IF(MAX(שיוך_משאב)&lt;ROWS(A$2:$A415),"",ROWS(A$2:$A415)))</f>
        <v/>
      </c>
      <c r="B415" s="88" t="str">
        <f t="array" ref="B415">IF($A415="","",INDEX('תוצרים לפרויקטים'!$AJ$7:$AN$7,,MIN(IF(שיוך_משאב=$A415,COLUMN($A:$E)))))</f>
        <v/>
      </c>
      <c r="C415" s="88" t="str">
        <f t="array" ref="C415">IF($A415="","",INDEX('תוצרים לפרויקטים'!$G$8:$G$1007,MIN(IF(שיוך_משאב=A415,שורות))))</f>
        <v/>
      </c>
      <c r="D415" s="88" t="str">
        <f>IF($A415="","",INDEX('תוצרים לפרויקטים'!$T$8:$AC$1007,MATCH($C415,'תוצרים לפרויקטים'!$G$8:$G$1007,0),MATCH($B415,'תוצרים לפרויקטים'!$T$7:$AC$7,0)))</f>
        <v/>
      </c>
      <c r="E415" s="88" t="str">
        <f>IF($A415="","",INDEX('תוצרים לפרויקטים'!$T$8:$AC$1007,MATCH($C415,'תוצרים לפרויקטים'!$G$8:$G$1007,0),MATCH($B415,'תוצרים לפרויקטים'!$T$7:$AC$7,0)+1))</f>
        <v/>
      </c>
      <c r="F415" s="88" t="str">
        <f>IF($D415="","",IFERROR(IF(INDEX('ניהול משאבים'!$D$8:$D$300,MATCH($D415,'ניהול משאבים'!$C$8:$C$300,0))="","",INDEX('ניהול משאבים'!$D$8:$D$300,MATCH($D415,'ניהול משאבים'!$C$8:$C$300,0))),""))</f>
        <v/>
      </c>
      <c r="G415" s="88" t="str">
        <f>IF($D415="","",IFERROR(IF(INDEX('ניהול משאבים'!$E$8:$E$300,MATCH($D415,'ניהול משאבים'!$C$8:$C$300,0))="","",INDEX('ניהול משאבים'!$E$8:$E$300,MATCH($D415,'ניהול משאבים'!$C$8:$C$300,0))),""))</f>
        <v/>
      </c>
      <c r="H415" s="88" t="str">
        <f>IF($C415="","",INDEX('תוצרים לפרויקטים'!$H:$H,MATCH($C415,'תוצרים לפרויקטים'!$G:$G,0)))</f>
        <v/>
      </c>
      <c r="I415" s="88" t="str">
        <f>IF($C415="","",INDEX('תוצרים לפרויקטים'!$E:$E,MATCH($C415,'תוצרים לפרויקטים'!$G:$G,0)))</f>
        <v/>
      </c>
      <c r="J415" s="88" t="str">
        <f>IF($A415="","",IF(INDEX('תוצרים לפרויקטים'!$R$8:$R$1007,MATCH($C415,'תוצרים לפרויקטים'!$G$8:$G$1007,0))="","ללא סטטוס",INDEX('תוצרים לפרויקטים'!$R$8:$R$1007,MATCH($C415,'תוצרים לפרויקטים'!$G$8:$G$1007,0))))</f>
        <v/>
      </c>
      <c r="K415" s="141" t="str">
        <f>IF($A415="","",IF(INDEX('תוצרים לפרויקטים'!$P$8:$P$1007,MATCH($C415,'תוצרים לפרויקטים'!$G$8:$G$1007,0))="","",INDEX('תוצרים לפרויקטים'!$P$8:$P$1007,MATCH($C415,'תוצרים לפרויקטים'!$G$8:$G$1007,0))))</f>
        <v/>
      </c>
      <c r="L415" s="141" t="str">
        <f>IF($A415="","",IF(INDEX('תוצרים לפרויקטים'!$Q$8:$Q$1007,MATCH($C415,'תוצרים לפרויקטים'!$G$8:$G$1007,0))="","",INDEX('תוצרים לפרויקטים'!$Q$8:$Q$1007,MATCH($C415,'תוצרים לפרויקטים'!$G$8:$G$1007,0))))</f>
        <v/>
      </c>
    </row>
    <row r="416" spans="1:12">
      <c r="A416" s="87" t="str">
        <f>IF($A415="#",1,IF(MAX(שיוך_משאב)&lt;ROWS(A$2:$A416),"",ROWS(A$2:$A416)))</f>
        <v/>
      </c>
      <c r="B416" s="88" t="str">
        <f t="array" ref="B416">IF($A416="","",INDEX('תוצרים לפרויקטים'!$AJ$7:$AN$7,,MIN(IF(שיוך_משאב=$A416,COLUMN($A:$E)))))</f>
        <v/>
      </c>
      <c r="C416" s="88" t="str">
        <f t="array" ref="C416">IF($A416="","",INDEX('תוצרים לפרויקטים'!$G$8:$G$1007,MIN(IF(שיוך_משאב=A416,שורות))))</f>
        <v/>
      </c>
      <c r="D416" s="88" t="str">
        <f>IF($A416="","",INDEX('תוצרים לפרויקטים'!$T$8:$AC$1007,MATCH($C416,'תוצרים לפרויקטים'!$G$8:$G$1007,0),MATCH($B416,'תוצרים לפרויקטים'!$T$7:$AC$7,0)))</f>
        <v/>
      </c>
      <c r="E416" s="88" t="str">
        <f>IF($A416="","",INDEX('תוצרים לפרויקטים'!$T$8:$AC$1007,MATCH($C416,'תוצרים לפרויקטים'!$G$8:$G$1007,0),MATCH($B416,'תוצרים לפרויקטים'!$T$7:$AC$7,0)+1))</f>
        <v/>
      </c>
      <c r="F416" s="88" t="str">
        <f>IF($D416="","",IFERROR(IF(INDEX('ניהול משאבים'!$D$8:$D$300,MATCH($D416,'ניהול משאבים'!$C$8:$C$300,0))="","",INDEX('ניהול משאבים'!$D$8:$D$300,MATCH($D416,'ניהול משאבים'!$C$8:$C$300,0))),""))</f>
        <v/>
      </c>
      <c r="G416" s="88" t="str">
        <f>IF($D416="","",IFERROR(IF(INDEX('ניהול משאבים'!$E$8:$E$300,MATCH($D416,'ניהול משאבים'!$C$8:$C$300,0))="","",INDEX('ניהול משאבים'!$E$8:$E$300,MATCH($D416,'ניהול משאבים'!$C$8:$C$300,0))),""))</f>
        <v/>
      </c>
      <c r="H416" s="88" t="str">
        <f>IF($C416="","",INDEX('תוצרים לפרויקטים'!$H:$H,MATCH($C416,'תוצרים לפרויקטים'!$G:$G,0)))</f>
        <v/>
      </c>
      <c r="I416" s="88" t="str">
        <f>IF($C416="","",INDEX('תוצרים לפרויקטים'!$E:$E,MATCH($C416,'תוצרים לפרויקטים'!$G:$G,0)))</f>
        <v/>
      </c>
      <c r="J416" s="88" t="str">
        <f>IF($A416="","",IF(INDEX('תוצרים לפרויקטים'!$R$8:$R$1007,MATCH($C416,'תוצרים לפרויקטים'!$G$8:$G$1007,0))="","ללא סטטוס",INDEX('תוצרים לפרויקטים'!$R$8:$R$1007,MATCH($C416,'תוצרים לפרויקטים'!$G$8:$G$1007,0))))</f>
        <v/>
      </c>
      <c r="K416" s="141" t="str">
        <f>IF($A416="","",IF(INDEX('תוצרים לפרויקטים'!$P$8:$P$1007,MATCH($C416,'תוצרים לפרויקטים'!$G$8:$G$1007,0))="","",INDEX('תוצרים לפרויקטים'!$P$8:$P$1007,MATCH($C416,'תוצרים לפרויקטים'!$G$8:$G$1007,0))))</f>
        <v/>
      </c>
      <c r="L416" s="141" t="str">
        <f>IF($A416="","",IF(INDEX('תוצרים לפרויקטים'!$Q$8:$Q$1007,MATCH($C416,'תוצרים לפרויקטים'!$G$8:$G$1007,0))="","",INDEX('תוצרים לפרויקטים'!$Q$8:$Q$1007,MATCH($C416,'תוצרים לפרויקטים'!$G$8:$G$1007,0))))</f>
        <v/>
      </c>
    </row>
    <row r="417" spans="1:12">
      <c r="A417" s="87" t="str">
        <f>IF($A416="#",1,IF(MAX(שיוך_משאב)&lt;ROWS(A$2:$A417),"",ROWS(A$2:$A417)))</f>
        <v/>
      </c>
      <c r="B417" s="88" t="str">
        <f t="array" ref="B417">IF($A417="","",INDEX('תוצרים לפרויקטים'!$AJ$7:$AN$7,,MIN(IF(שיוך_משאב=$A417,COLUMN($A:$E)))))</f>
        <v/>
      </c>
      <c r="C417" s="88" t="str">
        <f t="array" ref="C417">IF($A417="","",INDEX('תוצרים לפרויקטים'!$G$8:$G$1007,MIN(IF(שיוך_משאב=A417,שורות))))</f>
        <v/>
      </c>
      <c r="D417" s="88" t="str">
        <f>IF($A417="","",INDEX('תוצרים לפרויקטים'!$T$8:$AC$1007,MATCH($C417,'תוצרים לפרויקטים'!$G$8:$G$1007,0),MATCH($B417,'תוצרים לפרויקטים'!$T$7:$AC$7,0)))</f>
        <v/>
      </c>
      <c r="E417" s="88" t="str">
        <f>IF($A417="","",INDEX('תוצרים לפרויקטים'!$T$8:$AC$1007,MATCH($C417,'תוצרים לפרויקטים'!$G$8:$G$1007,0),MATCH($B417,'תוצרים לפרויקטים'!$T$7:$AC$7,0)+1))</f>
        <v/>
      </c>
      <c r="F417" s="88" t="str">
        <f>IF($D417="","",IFERROR(IF(INDEX('ניהול משאבים'!$D$8:$D$300,MATCH($D417,'ניהול משאבים'!$C$8:$C$300,0))="","",INDEX('ניהול משאבים'!$D$8:$D$300,MATCH($D417,'ניהול משאבים'!$C$8:$C$300,0))),""))</f>
        <v/>
      </c>
      <c r="G417" s="88" t="str">
        <f>IF($D417="","",IFERROR(IF(INDEX('ניהול משאבים'!$E$8:$E$300,MATCH($D417,'ניהול משאבים'!$C$8:$C$300,0))="","",INDEX('ניהול משאבים'!$E$8:$E$300,MATCH($D417,'ניהול משאבים'!$C$8:$C$300,0))),""))</f>
        <v/>
      </c>
      <c r="H417" s="88" t="str">
        <f>IF($C417="","",INDEX('תוצרים לפרויקטים'!$H:$H,MATCH($C417,'תוצרים לפרויקטים'!$G:$G,0)))</f>
        <v/>
      </c>
      <c r="I417" s="88" t="str">
        <f>IF($C417="","",INDEX('תוצרים לפרויקטים'!$E:$E,MATCH($C417,'תוצרים לפרויקטים'!$G:$G,0)))</f>
        <v/>
      </c>
      <c r="J417" s="88" t="str">
        <f>IF($A417="","",IF(INDEX('תוצרים לפרויקטים'!$R$8:$R$1007,MATCH($C417,'תוצרים לפרויקטים'!$G$8:$G$1007,0))="","ללא סטטוס",INDEX('תוצרים לפרויקטים'!$R$8:$R$1007,MATCH($C417,'תוצרים לפרויקטים'!$G$8:$G$1007,0))))</f>
        <v/>
      </c>
      <c r="K417" s="141" t="str">
        <f>IF($A417="","",IF(INDEX('תוצרים לפרויקטים'!$P$8:$P$1007,MATCH($C417,'תוצרים לפרויקטים'!$G$8:$G$1007,0))="","",INDEX('תוצרים לפרויקטים'!$P$8:$P$1007,MATCH($C417,'תוצרים לפרויקטים'!$G$8:$G$1007,0))))</f>
        <v/>
      </c>
      <c r="L417" s="141" t="str">
        <f>IF($A417="","",IF(INDEX('תוצרים לפרויקטים'!$Q$8:$Q$1007,MATCH($C417,'תוצרים לפרויקטים'!$G$8:$G$1007,0))="","",INDEX('תוצרים לפרויקטים'!$Q$8:$Q$1007,MATCH($C417,'תוצרים לפרויקטים'!$G$8:$G$1007,0))))</f>
        <v/>
      </c>
    </row>
    <row r="418" spans="1:12">
      <c r="A418" s="87" t="str">
        <f>IF($A417="#",1,IF(MAX(שיוך_משאב)&lt;ROWS(A$2:$A418),"",ROWS(A$2:$A418)))</f>
        <v/>
      </c>
      <c r="B418" s="88" t="str">
        <f t="array" ref="B418">IF($A418="","",INDEX('תוצרים לפרויקטים'!$AJ$7:$AN$7,,MIN(IF(שיוך_משאב=$A418,COLUMN($A:$E)))))</f>
        <v/>
      </c>
      <c r="C418" s="88" t="str">
        <f t="array" ref="C418">IF($A418="","",INDEX('תוצרים לפרויקטים'!$G$8:$G$1007,MIN(IF(שיוך_משאב=A418,שורות))))</f>
        <v/>
      </c>
      <c r="D418" s="88" t="str">
        <f>IF($A418="","",INDEX('תוצרים לפרויקטים'!$T$8:$AC$1007,MATCH($C418,'תוצרים לפרויקטים'!$G$8:$G$1007,0),MATCH($B418,'תוצרים לפרויקטים'!$T$7:$AC$7,0)))</f>
        <v/>
      </c>
      <c r="E418" s="88" t="str">
        <f>IF($A418="","",INDEX('תוצרים לפרויקטים'!$T$8:$AC$1007,MATCH($C418,'תוצרים לפרויקטים'!$G$8:$G$1007,0),MATCH($B418,'תוצרים לפרויקטים'!$T$7:$AC$7,0)+1))</f>
        <v/>
      </c>
      <c r="F418" s="88" t="str">
        <f>IF($D418="","",IFERROR(IF(INDEX('ניהול משאבים'!$D$8:$D$300,MATCH($D418,'ניהול משאבים'!$C$8:$C$300,0))="","",INDEX('ניהול משאבים'!$D$8:$D$300,MATCH($D418,'ניהול משאבים'!$C$8:$C$300,0))),""))</f>
        <v/>
      </c>
      <c r="G418" s="88" t="str">
        <f>IF($D418="","",IFERROR(IF(INDEX('ניהול משאבים'!$E$8:$E$300,MATCH($D418,'ניהול משאבים'!$C$8:$C$300,0))="","",INDEX('ניהול משאבים'!$E$8:$E$300,MATCH($D418,'ניהול משאבים'!$C$8:$C$300,0))),""))</f>
        <v/>
      </c>
      <c r="H418" s="88" t="str">
        <f>IF($C418="","",INDEX('תוצרים לפרויקטים'!$H:$H,MATCH($C418,'תוצרים לפרויקטים'!$G:$G,0)))</f>
        <v/>
      </c>
      <c r="I418" s="88" t="str">
        <f>IF($C418="","",INDEX('תוצרים לפרויקטים'!$E:$E,MATCH($C418,'תוצרים לפרויקטים'!$G:$G,0)))</f>
        <v/>
      </c>
      <c r="J418" s="88" t="str">
        <f>IF($A418="","",IF(INDEX('תוצרים לפרויקטים'!$R$8:$R$1007,MATCH($C418,'תוצרים לפרויקטים'!$G$8:$G$1007,0))="","ללא סטטוס",INDEX('תוצרים לפרויקטים'!$R$8:$R$1007,MATCH($C418,'תוצרים לפרויקטים'!$G$8:$G$1007,0))))</f>
        <v/>
      </c>
      <c r="K418" s="141" t="str">
        <f>IF($A418="","",IF(INDEX('תוצרים לפרויקטים'!$P$8:$P$1007,MATCH($C418,'תוצרים לפרויקטים'!$G$8:$G$1007,0))="","",INDEX('תוצרים לפרויקטים'!$P$8:$P$1007,MATCH($C418,'תוצרים לפרויקטים'!$G$8:$G$1007,0))))</f>
        <v/>
      </c>
      <c r="L418" s="141" t="str">
        <f>IF($A418="","",IF(INDEX('תוצרים לפרויקטים'!$Q$8:$Q$1007,MATCH($C418,'תוצרים לפרויקטים'!$G$8:$G$1007,0))="","",INDEX('תוצרים לפרויקטים'!$Q$8:$Q$1007,MATCH($C418,'תוצרים לפרויקטים'!$G$8:$G$1007,0))))</f>
        <v/>
      </c>
    </row>
    <row r="419" spans="1:12">
      <c r="A419" s="87" t="str">
        <f>IF($A418="#",1,IF(MAX(שיוך_משאב)&lt;ROWS(A$2:$A419),"",ROWS(A$2:$A419)))</f>
        <v/>
      </c>
      <c r="B419" s="88" t="str">
        <f t="array" ref="B419">IF($A419="","",INDEX('תוצרים לפרויקטים'!$AJ$7:$AN$7,,MIN(IF(שיוך_משאב=$A419,COLUMN($A:$E)))))</f>
        <v/>
      </c>
      <c r="C419" s="88" t="str">
        <f t="array" ref="C419">IF($A419="","",INDEX('תוצרים לפרויקטים'!$G$8:$G$1007,MIN(IF(שיוך_משאב=A419,שורות))))</f>
        <v/>
      </c>
      <c r="D419" s="88" t="str">
        <f>IF($A419="","",INDEX('תוצרים לפרויקטים'!$T$8:$AC$1007,MATCH($C419,'תוצרים לפרויקטים'!$G$8:$G$1007,0),MATCH($B419,'תוצרים לפרויקטים'!$T$7:$AC$7,0)))</f>
        <v/>
      </c>
      <c r="E419" s="88" t="str">
        <f>IF($A419="","",INDEX('תוצרים לפרויקטים'!$T$8:$AC$1007,MATCH($C419,'תוצרים לפרויקטים'!$G$8:$G$1007,0),MATCH($B419,'תוצרים לפרויקטים'!$T$7:$AC$7,0)+1))</f>
        <v/>
      </c>
      <c r="F419" s="88" t="str">
        <f>IF($D419="","",IFERROR(IF(INDEX('ניהול משאבים'!$D$8:$D$300,MATCH($D419,'ניהול משאבים'!$C$8:$C$300,0))="","",INDEX('ניהול משאבים'!$D$8:$D$300,MATCH($D419,'ניהול משאבים'!$C$8:$C$300,0))),""))</f>
        <v/>
      </c>
      <c r="G419" s="88" t="str">
        <f>IF($D419="","",IFERROR(IF(INDEX('ניהול משאבים'!$E$8:$E$300,MATCH($D419,'ניהול משאבים'!$C$8:$C$300,0))="","",INDEX('ניהול משאבים'!$E$8:$E$300,MATCH($D419,'ניהול משאבים'!$C$8:$C$300,0))),""))</f>
        <v/>
      </c>
      <c r="H419" s="88" t="str">
        <f>IF($C419="","",INDEX('תוצרים לפרויקטים'!$H:$H,MATCH($C419,'תוצרים לפרויקטים'!$G:$G,0)))</f>
        <v/>
      </c>
      <c r="I419" s="88" t="str">
        <f>IF($C419="","",INDEX('תוצרים לפרויקטים'!$E:$E,MATCH($C419,'תוצרים לפרויקטים'!$G:$G,0)))</f>
        <v/>
      </c>
      <c r="J419" s="88" t="str">
        <f>IF($A419="","",IF(INDEX('תוצרים לפרויקטים'!$R$8:$R$1007,MATCH($C419,'תוצרים לפרויקטים'!$G$8:$G$1007,0))="","ללא סטטוס",INDEX('תוצרים לפרויקטים'!$R$8:$R$1007,MATCH($C419,'תוצרים לפרויקטים'!$G$8:$G$1007,0))))</f>
        <v/>
      </c>
      <c r="K419" s="141" t="str">
        <f>IF($A419="","",IF(INDEX('תוצרים לפרויקטים'!$P$8:$P$1007,MATCH($C419,'תוצרים לפרויקטים'!$G$8:$G$1007,0))="","",INDEX('תוצרים לפרויקטים'!$P$8:$P$1007,MATCH($C419,'תוצרים לפרויקטים'!$G$8:$G$1007,0))))</f>
        <v/>
      </c>
      <c r="L419" s="141" t="str">
        <f>IF($A419="","",IF(INDEX('תוצרים לפרויקטים'!$Q$8:$Q$1007,MATCH($C419,'תוצרים לפרויקטים'!$G$8:$G$1007,0))="","",INDEX('תוצרים לפרויקטים'!$Q$8:$Q$1007,MATCH($C419,'תוצרים לפרויקטים'!$G$8:$G$1007,0))))</f>
        <v/>
      </c>
    </row>
    <row r="420" spans="1:12">
      <c r="A420" s="87" t="str">
        <f>IF($A419="#",1,IF(MAX(שיוך_משאב)&lt;ROWS(A$2:$A420),"",ROWS(A$2:$A420)))</f>
        <v/>
      </c>
      <c r="B420" s="88" t="str">
        <f t="array" ref="B420">IF($A420="","",INDEX('תוצרים לפרויקטים'!$AJ$7:$AN$7,,MIN(IF(שיוך_משאב=$A420,COLUMN($A:$E)))))</f>
        <v/>
      </c>
      <c r="C420" s="88" t="str">
        <f t="array" ref="C420">IF($A420="","",INDEX('תוצרים לפרויקטים'!$G$8:$G$1007,MIN(IF(שיוך_משאב=A420,שורות))))</f>
        <v/>
      </c>
      <c r="D420" s="88" t="str">
        <f>IF($A420="","",INDEX('תוצרים לפרויקטים'!$T$8:$AC$1007,MATCH($C420,'תוצרים לפרויקטים'!$G$8:$G$1007,0),MATCH($B420,'תוצרים לפרויקטים'!$T$7:$AC$7,0)))</f>
        <v/>
      </c>
      <c r="E420" s="88" t="str">
        <f>IF($A420="","",INDEX('תוצרים לפרויקטים'!$T$8:$AC$1007,MATCH($C420,'תוצרים לפרויקטים'!$G$8:$G$1007,0),MATCH($B420,'תוצרים לפרויקטים'!$T$7:$AC$7,0)+1))</f>
        <v/>
      </c>
      <c r="F420" s="88" t="str">
        <f>IF($D420="","",IFERROR(IF(INDEX('ניהול משאבים'!$D$8:$D$300,MATCH($D420,'ניהול משאבים'!$C$8:$C$300,0))="","",INDEX('ניהול משאבים'!$D$8:$D$300,MATCH($D420,'ניהול משאבים'!$C$8:$C$300,0))),""))</f>
        <v/>
      </c>
      <c r="G420" s="88" t="str">
        <f>IF($D420="","",IFERROR(IF(INDEX('ניהול משאבים'!$E$8:$E$300,MATCH($D420,'ניהול משאבים'!$C$8:$C$300,0))="","",INDEX('ניהול משאבים'!$E$8:$E$300,MATCH($D420,'ניהול משאבים'!$C$8:$C$300,0))),""))</f>
        <v/>
      </c>
      <c r="H420" s="88" t="str">
        <f>IF($C420="","",INDEX('תוצרים לפרויקטים'!$H:$H,MATCH($C420,'תוצרים לפרויקטים'!$G:$G,0)))</f>
        <v/>
      </c>
      <c r="I420" s="88" t="str">
        <f>IF($C420="","",INDEX('תוצרים לפרויקטים'!$E:$E,MATCH($C420,'תוצרים לפרויקטים'!$G:$G,0)))</f>
        <v/>
      </c>
      <c r="J420" s="88" t="str">
        <f>IF($A420="","",IF(INDEX('תוצרים לפרויקטים'!$R$8:$R$1007,MATCH($C420,'תוצרים לפרויקטים'!$G$8:$G$1007,0))="","ללא סטטוס",INDEX('תוצרים לפרויקטים'!$R$8:$R$1007,MATCH($C420,'תוצרים לפרויקטים'!$G$8:$G$1007,0))))</f>
        <v/>
      </c>
      <c r="K420" s="141" t="str">
        <f>IF($A420="","",IF(INDEX('תוצרים לפרויקטים'!$P$8:$P$1007,MATCH($C420,'תוצרים לפרויקטים'!$G$8:$G$1007,0))="","",INDEX('תוצרים לפרויקטים'!$P$8:$P$1007,MATCH($C420,'תוצרים לפרויקטים'!$G$8:$G$1007,0))))</f>
        <v/>
      </c>
      <c r="L420" s="141" t="str">
        <f>IF($A420="","",IF(INDEX('תוצרים לפרויקטים'!$Q$8:$Q$1007,MATCH($C420,'תוצרים לפרויקטים'!$G$8:$G$1007,0))="","",INDEX('תוצרים לפרויקטים'!$Q$8:$Q$1007,MATCH($C420,'תוצרים לפרויקטים'!$G$8:$G$1007,0))))</f>
        <v/>
      </c>
    </row>
    <row r="421" spans="1:12">
      <c r="A421" s="87" t="str">
        <f>IF($A420="#",1,IF(MAX(שיוך_משאב)&lt;ROWS(A$2:$A421),"",ROWS(A$2:$A421)))</f>
        <v/>
      </c>
      <c r="B421" s="88" t="str">
        <f t="array" ref="B421">IF($A421="","",INDEX('תוצרים לפרויקטים'!$AJ$7:$AN$7,,MIN(IF(שיוך_משאב=$A421,COLUMN($A:$E)))))</f>
        <v/>
      </c>
      <c r="C421" s="88" t="str">
        <f t="array" ref="C421">IF($A421="","",INDEX('תוצרים לפרויקטים'!$G$8:$G$1007,MIN(IF(שיוך_משאב=A421,שורות))))</f>
        <v/>
      </c>
      <c r="D421" s="88" t="str">
        <f>IF($A421="","",INDEX('תוצרים לפרויקטים'!$T$8:$AC$1007,MATCH($C421,'תוצרים לפרויקטים'!$G$8:$G$1007,0),MATCH($B421,'תוצרים לפרויקטים'!$T$7:$AC$7,0)))</f>
        <v/>
      </c>
      <c r="E421" s="88" t="str">
        <f>IF($A421="","",INDEX('תוצרים לפרויקטים'!$T$8:$AC$1007,MATCH($C421,'תוצרים לפרויקטים'!$G$8:$G$1007,0),MATCH($B421,'תוצרים לפרויקטים'!$T$7:$AC$7,0)+1))</f>
        <v/>
      </c>
      <c r="F421" s="88" t="str">
        <f>IF($D421="","",IFERROR(IF(INDEX('ניהול משאבים'!$D$8:$D$300,MATCH($D421,'ניהול משאבים'!$C$8:$C$300,0))="","",INDEX('ניהול משאבים'!$D$8:$D$300,MATCH($D421,'ניהול משאבים'!$C$8:$C$300,0))),""))</f>
        <v/>
      </c>
      <c r="G421" s="88" t="str">
        <f>IF($D421="","",IFERROR(IF(INDEX('ניהול משאבים'!$E$8:$E$300,MATCH($D421,'ניהול משאבים'!$C$8:$C$300,0))="","",INDEX('ניהול משאבים'!$E$8:$E$300,MATCH($D421,'ניהול משאבים'!$C$8:$C$300,0))),""))</f>
        <v/>
      </c>
      <c r="H421" s="88" t="str">
        <f>IF($C421="","",INDEX('תוצרים לפרויקטים'!$H:$H,MATCH($C421,'תוצרים לפרויקטים'!$G:$G,0)))</f>
        <v/>
      </c>
      <c r="I421" s="88" t="str">
        <f>IF($C421="","",INDEX('תוצרים לפרויקטים'!$E:$E,MATCH($C421,'תוצרים לפרויקטים'!$G:$G,0)))</f>
        <v/>
      </c>
      <c r="J421" s="88" t="str">
        <f>IF($A421="","",IF(INDEX('תוצרים לפרויקטים'!$R$8:$R$1007,MATCH($C421,'תוצרים לפרויקטים'!$G$8:$G$1007,0))="","ללא סטטוס",INDEX('תוצרים לפרויקטים'!$R$8:$R$1007,MATCH($C421,'תוצרים לפרויקטים'!$G$8:$G$1007,0))))</f>
        <v/>
      </c>
      <c r="K421" s="141" t="str">
        <f>IF($A421="","",IF(INDEX('תוצרים לפרויקטים'!$P$8:$P$1007,MATCH($C421,'תוצרים לפרויקטים'!$G$8:$G$1007,0))="","",INDEX('תוצרים לפרויקטים'!$P$8:$P$1007,MATCH($C421,'תוצרים לפרויקטים'!$G$8:$G$1007,0))))</f>
        <v/>
      </c>
      <c r="L421" s="141" t="str">
        <f>IF($A421="","",IF(INDEX('תוצרים לפרויקטים'!$Q$8:$Q$1007,MATCH($C421,'תוצרים לפרויקטים'!$G$8:$G$1007,0))="","",INDEX('תוצרים לפרויקטים'!$Q$8:$Q$1007,MATCH($C421,'תוצרים לפרויקטים'!$G$8:$G$1007,0))))</f>
        <v/>
      </c>
    </row>
    <row r="422" spans="1:12">
      <c r="A422" s="87" t="str">
        <f>IF($A421="#",1,IF(MAX(שיוך_משאב)&lt;ROWS(A$2:$A422),"",ROWS(A$2:$A422)))</f>
        <v/>
      </c>
      <c r="B422" s="88" t="str">
        <f t="array" ref="B422">IF($A422="","",INDEX('תוצרים לפרויקטים'!$AJ$7:$AN$7,,MIN(IF(שיוך_משאב=$A422,COLUMN($A:$E)))))</f>
        <v/>
      </c>
      <c r="C422" s="88" t="str">
        <f t="array" ref="C422">IF($A422="","",INDEX('תוצרים לפרויקטים'!$G$8:$G$1007,MIN(IF(שיוך_משאב=A422,שורות))))</f>
        <v/>
      </c>
      <c r="D422" s="88" t="str">
        <f>IF($A422="","",INDEX('תוצרים לפרויקטים'!$T$8:$AC$1007,MATCH($C422,'תוצרים לפרויקטים'!$G$8:$G$1007,0),MATCH($B422,'תוצרים לפרויקטים'!$T$7:$AC$7,0)))</f>
        <v/>
      </c>
      <c r="E422" s="88" t="str">
        <f>IF($A422="","",INDEX('תוצרים לפרויקטים'!$T$8:$AC$1007,MATCH($C422,'תוצרים לפרויקטים'!$G$8:$G$1007,0),MATCH($B422,'תוצרים לפרויקטים'!$T$7:$AC$7,0)+1))</f>
        <v/>
      </c>
      <c r="F422" s="88" t="str">
        <f>IF($D422="","",IFERROR(IF(INDEX('ניהול משאבים'!$D$8:$D$300,MATCH($D422,'ניהול משאבים'!$C$8:$C$300,0))="","",INDEX('ניהול משאבים'!$D$8:$D$300,MATCH($D422,'ניהול משאבים'!$C$8:$C$300,0))),""))</f>
        <v/>
      </c>
      <c r="G422" s="88" t="str">
        <f>IF($D422="","",IFERROR(IF(INDEX('ניהול משאבים'!$E$8:$E$300,MATCH($D422,'ניהול משאבים'!$C$8:$C$300,0))="","",INDEX('ניהול משאבים'!$E$8:$E$300,MATCH($D422,'ניהול משאבים'!$C$8:$C$300,0))),""))</f>
        <v/>
      </c>
      <c r="H422" s="88" t="str">
        <f>IF($C422="","",INDEX('תוצרים לפרויקטים'!$H:$H,MATCH($C422,'תוצרים לפרויקטים'!$G:$G,0)))</f>
        <v/>
      </c>
      <c r="I422" s="88" t="str">
        <f>IF($C422="","",INDEX('תוצרים לפרויקטים'!$E:$E,MATCH($C422,'תוצרים לפרויקטים'!$G:$G,0)))</f>
        <v/>
      </c>
      <c r="J422" s="88" t="str">
        <f>IF($A422="","",IF(INDEX('תוצרים לפרויקטים'!$R$8:$R$1007,MATCH($C422,'תוצרים לפרויקטים'!$G$8:$G$1007,0))="","ללא סטטוס",INDEX('תוצרים לפרויקטים'!$R$8:$R$1007,MATCH($C422,'תוצרים לפרויקטים'!$G$8:$G$1007,0))))</f>
        <v/>
      </c>
      <c r="K422" s="141" t="str">
        <f>IF($A422="","",IF(INDEX('תוצרים לפרויקטים'!$P$8:$P$1007,MATCH($C422,'תוצרים לפרויקטים'!$G$8:$G$1007,0))="","",INDEX('תוצרים לפרויקטים'!$P$8:$P$1007,MATCH($C422,'תוצרים לפרויקטים'!$G$8:$G$1007,0))))</f>
        <v/>
      </c>
      <c r="L422" s="141" t="str">
        <f>IF($A422="","",IF(INDEX('תוצרים לפרויקטים'!$Q$8:$Q$1007,MATCH($C422,'תוצרים לפרויקטים'!$G$8:$G$1007,0))="","",INDEX('תוצרים לפרויקטים'!$Q$8:$Q$1007,MATCH($C422,'תוצרים לפרויקטים'!$G$8:$G$1007,0))))</f>
        <v/>
      </c>
    </row>
    <row r="423" spans="1:12">
      <c r="A423" s="87" t="str">
        <f>IF($A422="#",1,IF(MAX(שיוך_משאב)&lt;ROWS(A$2:$A423),"",ROWS(A$2:$A423)))</f>
        <v/>
      </c>
      <c r="B423" s="88" t="str">
        <f t="array" ref="B423">IF($A423="","",INDEX('תוצרים לפרויקטים'!$AJ$7:$AN$7,,MIN(IF(שיוך_משאב=$A423,COLUMN($A:$E)))))</f>
        <v/>
      </c>
      <c r="C423" s="88" t="str">
        <f t="array" ref="C423">IF($A423="","",INDEX('תוצרים לפרויקטים'!$G$8:$G$1007,MIN(IF(שיוך_משאב=A423,שורות))))</f>
        <v/>
      </c>
      <c r="D423" s="88" t="str">
        <f>IF($A423="","",INDEX('תוצרים לפרויקטים'!$T$8:$AC$1007,MATCH($C423,'תוצרים לפרויקטים'!$G$8:$G$1007,0),MATCH($B423,'תוצרים לפרויקטים'!$T$7:$AC$7,0)))</f>
        <v/>
      </c>
      <c r="E423" s="88" t="str">
        <f>IF($A423="","",INDEX('תוצרים לפרויקטים'!$T$8:$AC$1007,MATCH($C423,'תוצרים לפרויקטים'!$G$8:$G$1007,0),MATCH($B423,'תוצרים לפרויקטים'!$T$7:$AC$7,0)+1))</f>
        <v/>
      </c>
      <c r="F423" s="88" t="str">
        <f>IF($D423="","",IFERROR(IF(INDEX('ניהול משאבים'!$D$8:$D$300,MATCH($D423,'ניהול משאבים'!$C$8:$C$300,0))="","",INDEX('ניהול משאבים'!$D$8:$D$300,MATCH($D423,'ניהול משאבים'!$C$8:$C$300,0))),""))</f>
        <v/>
      </c>
      <c r="G423" s="88" t="str">
        <f>IF($D423="","",IFERROR(IF(INDEX('ניהול משאבים'!$E$8:$E$300,MATCH($D423,'ניהול משאבים'!$C$8:$C$300,0))="","",INDEX('ניהול משאבים'!$E$8:$E$300,MATCH($D423,'ניהול משאבים'!$C$8:$C$300,0))),""))</f>
        <v/>
      </c>
      <c r="H423" s="88" t="str">
        <f>IF($C423="","",INDEX('תוצרים לפרויקטים'!$H:$H,MATCH($C423,'תוצרים לפרויקטים'!$G:$G,0)))</f>
        <v/>
      </c>
      <c r="I423" s="88" t="str">
        <f>IF($C423="","",INDEX('תוצרים לפרויקטים'!$E:$E,MATCH($C423,'תוצרים לפרויקטים'!$G:$G,0)))</f>
        <v/>
      </c>
      <c r="J423" s="88" t="str">
        <f>IF($A423="","",IF(INDEX('תוצרים לפרויקטים'!$R$8:$R$1007,MATCH($C423,'תוצרים לפרויקטים'!$G$8:$G$1007,0))="","ללא סטטוס",INDEX('תוצרים לפרויקטים'!$R$8:$R$1007,MATCH($C423,'תוצרים לפרויקטים'!$G$8:$G$1007,0))))</f>
        <v/>
      </c>
      <c r="K423" s="141" t="str">
        <f>IF($A423="","",IF(INDEX('תוצרים לפרויקטים'!$P$8:$P$1007,MATCH($C423,'תוצרים לפרויקטים'!$G$8:$G$1007,0))="","",INDEX('תוצרים לפרויקטים'!$P$8:$P$1007,MATCH($C423,'תוצרים לפרויקטים'!$G$8:$G$1007,0))))</f>
        <v/>
      </c>
      <c r="L423" s="141" t="str">
        <f>IF($A423="","",IF(INDEX('תוצרים לפרויקטים'!$Q$8:$Q$1007,MATCH($C423,'תוצרים לפרויקטים'!$G$8:$G$1007,0))="","",INDEX('תוצרים לפרויקטים'!$Q$8:$Q$1007,MATCH($C423,'תוצרים לפרויקטים'!$G$8:$G$1007,0))))</f>
        <v/>
      </c>
    </row>
    <row r="424" spans="1:12">
      <c r="A424" s="87" t="str">
        <f>IF($A423="#",1,IF(MAX(שיוך_משאב)&lt;ROWS(A$2:$A424),"",ROWS(A$2:$A424)))</f>
        <v/>
      </c>
      <c r="B424" s="88" t="str">
        <f t="array" ref="B424">IF($A424="","",INDEX('תוצרים לפרויקטים'!$AJ$7:$AN$7,,MIN(IF(שיוך_משאב=$A424,COLUMN($A:$E)))))</f>
        <v/>
      </c>
      <c r="C424" s="88" t="str">
        <f t="array" ref="C424">IF($A424="","",INDEX('תוצרים לפרויקטים'!$G$8:$G$1007,MIN(IF(שיוך_משאב=A424,שורות))))</f>
        <v/>
      </c>
      <c r="D424" s="88" t="str">
        <f>IF($A424="","",INDEX('תוצרים לפרויקטים'!$T$8:$AC$1007,MATCH($C424,'תוצרים לפרויקטים'!$G$8:$G$1007,0),MATCH($B424,'תוצרים לפרויקטים'!$T$7:$AC$7,0)))</f>
        <v/>
      </c>
      <c r="E424" s="88" t="str">
        <f>IF($A424="","",INDEX('תוצרים לפרויקטים'!$T$8:$AC$1007,MATCH($C424,'תוצרים לפרויקטים'!$G$8:$G$1007,0),MATCH($B424,'תוצרים לפרויקטים'!$T$7:$AC$7,0)+1))</f>
        <v/>
      </c>
      <c r="F424" s="88" t="str">
        <f>IF($D424="","",IFERROR(IF(INDEX('ניהול משאבים'!$D$8:$D$300,MATCH($D424,'ניהול משאבים'!$C$8:$C$300,0))="","",INDEX('ניהול משאבים'!$D$8:$D$300,MATCH($D424,'ניהול משאבים'!$C$8:$C$300,0))),""))</f>
        <v/>
      </c>
      <c r="G424" s="88" t="str">
        <f>IF($D424="","",IFERROR(IF(INDEX('ניהול משאבים'!$E$8:$E$300,MATCH($D424,'ניהול משאבים'!$C$8:$C$300,0))="","",INDEX('ניהול משאבים'!$E$8:$E$300,MATCH($D424,'ניהול משאבים'!$C$8:$C$300,0))),""))</f>
        <v/>
      </c>
      <c r="H424" s="88" t="str">
        <f>IF($C424="","",INDEX('תוצרים לפרויקטים'!$H:$H,MATCH($C424,'תוצרים לפרויקטים'!$G:$G,0)))</f>
        <v/>
      </c>
      <c r="I424" s="88" t="str">
        <f>IF($C424="","",INDEX('תוצרים לפרויקטים'!$E:$E,MATCH($C424,'תוצרים לפרויקטים'!$G:$G,0)))</f>
        <v/>
      </c>
      <c r="J424" s="88" t="str">
        <f>IF($A424="","",IF(INDEX('תוצרים לפרויקטים'!$R$8:$R$1007,MATCH($C424,'תוצרים לפרויקטים'!$G$8:$G$1007,0))="","ללא סטטוס",INDEX('תוצרים לפרויקטים'!$R$8:$R$1007,MATCH($C424,'תוצרים לפרויקטים'!$G$8:$G$1007,0))))</f>
        <v/>
      </c>
      <c r="K424" s="141" t="str">
        <f>IF($A424="","",IF(INDEX('תוצרים לפרויקטים'!$P$8:$P$1007,MATCH($C424,'תוצרים לפרויקטים'!$G$8:$G$1007,0))="","",INDEX('תוצרים לפרויקטים'!$P$8:$P$1007,MATCH($C424,'תוצרים לפרויקטים'!$G$8:$G$1007,0))))</f>
        <v/>
      </c>
      <c r="L424" s="141" t="str">
        <f>IF($A424="","",IF(INDEX('תוצרים לפרויקטים'!$Q$8:$Q$1007,MATCH($C424,'תוצרים לפרויקטים'!$G$8:$G$1007,0))="","",INDEX('תוצרים לפרויקטים'!$Q$8:$Q$1007,MATCH($C424,'תוצרים לפרויקטים'!$G$8:$G$1007,0))))</f>
        <v/>
      </c>
    </row>
    <row r="425" spans="1:12">
      <c r="A425" s="87" t="str">
        <f>IF($A424="#",1,IF(MAX(שיוך_משאב)&lt;ROWS(A$2:$A425),"",ROWS(A$2:$A425)))</f>
        <v/>
      </c>
      <c r="B425" s="88" t="str">
        <f t="array" ref="B425">IF($A425="","",INDEX('תוצרים לפרויקטים'!$AJ$7:$AN$7,,MIN(IF(שיוך_משאב=$A425,COLUMN($A:$E)))))</f>
        <v/>
      </c>
      <c r="C425" s="88" t="str">
        <f t="array" ref="C425">IF($A425="","",INDEX('תוצרים לפרויקטים'!$G$8:$G$1007,MIN(IF(שיוך_משאב=A425,שורות))))</f>
        <v/>
      </c>
      <c r="D425" s="88" t="str">
        <f>IF($A425="","",INDEX('תוצרים לפרויקטים'!$T$8:$AC$1007,MATCH($C425,'תוצרים לפרויקטים'!$G$8:$G$1007,0),MATCH($B425,'תוצרים לפרויקטים'!$T$7:$AC$7,0)))</f>
        <v/>
      </c>
      <c r="E425" s="88" t="str">
        <f>IF($A425="","",INDEX('תוצרים לפרויקטים'!$T$8:$AC$1007,MATCH($C425,'תוצרים לפרויקטים'!$G$8:$G$1007,0),MATCH($B425,'תוצרים לפרויקטים'!$T$7:$AC$7,0)+1))</f>
        <v/>
      </c>
      <c r="F425" s="88" t="str">
        <f>IF($D425="","",IFERROR(IF(INDEX('ניהול משאבים'!$D$8:$D$300,MATCH($D425,'ניהול משאבים'!$C$8:$C$300,0))="","",INDEX('ניהול משאבים'!$D$8:$D$300,MATCH($D425,'ניהול משאבים'!$C$8:$C$300,0))),""))</f>
        <v/>
      </c>
      <c r="G425" s="88" t="str">
        <f>IF($D425="","",IFERROR(IF(INDEX('ניהול משאבים'!$E$8:$E$300,MATCH($D425,'ניהול משאבים'!$C$8:$C$300,0))="","",INDEX('ניהול משאבים'!$E$8:$E$300,MATCH($D425,'ניהול משאבים'!$C$8:$C$300,0))),""))</f>
        <v/>
      </c>
      <c r="H425" s="88" t="str">
        <f>IF($C425="","",INDEX('תוצרים לפרויקטים'!$H:$H,MATCH($C425,'תוצרים לפרויקטים'!$G:$G,0)))</f>
        <v/>
      </c>
      <c r="I425" s="88" t="str">
        <f>IF($C425="","",INDEX('תוצרים לפרויקטים'!$E:$E,MATCH($C425,'תוצרים לפרויקטים'!$G:$G,0)))</f>
        <v/>
      </c>
      <c r="J425" s="88" t="str">
        <f>IF($A425="","",IF(INDEX('תוצרים לפרויקטים'!$R$8:$R$1007,MATCH($C425,'תוצרים לפרויקטים'!$G$8:$G$1007,0))="","ללא סטטוס",INDEX('תוצרים לפרויקטים'!$R$8:$R$1007,MATCH($C425,'תוצרים לפרויקטים'!$G$8:$G$1007,0))))</f>
        <v/>
      </c>
      <c r="K425" s="141" t="str">
        <f>IF($A425="","",IF(INDEX('תוצרים לפרויקטים'!$P$8:$P$1007,MATCH($C425,'תוצרים לפרויקטים'!$G$8:$G$1007,0))="","",INDEX('תוצרים לפרויקטים'!$P$8:$P$1007,MATCH($C425,'תוצרים לפרויקטים'!$G$8:$G$1007,0))))</f>
        <v/>
      </c>
      <c r="L425" s="141" t="str">
        <f>IF($A425="","",IF(INDEX('תוצרים לפרויקטים'!$Q$8:$Q$1007,MATCH($C425,'תוצרים לפרויקטים'!$G$8:$G$1007,0))="","",INDEX('תוצרים לפרויקטים'!$Q$8:$Q$1007,MATCH($C425,'תוצרים לפרויקטים'!$G$8:$G$1007,0))))</f>
        <v/>
      </c>
    </row>
    <row r="426" spans="1:12">
      <c r="A426" s="87" t="str">
        <f>IF($A425="#",1,IF(MAX(שיוך_משאב)&lt;ROWS(A$2:$A426),"",ROWS(A$2:$A426)))</f>
        <v/>
      </c>
      <c r="B426" s="88" t="str">
        <f t="array" ref="B426">IF($A426="","",INDEX('תוצרים לפרויקטים'!$AJ$7:$AN$7,,MIN(IF(שיוך_משאב=$A426,COLUMN($A:$E)))))</f>
        <v/>
      </c>
      <c r="C426" s="88" t="str">
        <f t="array" ref="C426">IF($A426="","",INDEX('תוצרים לפרויקטים'!$G$8:$G$1007,MIN(IF(שיוך_משאב=A426,שורות))))</f>
        <v/>
      </c>
      <c r="D426" s="88" t="str">
        <f>IF($A426="","",INDEX('תוצרים לפרויקטים'!$T$8:$AC$1007,MATCH($C426,'תוצרים לפרויקטים'!$G$8:$G$1007,0),MATCH($B426,'תוצרים לפרויקטים'!$T$7:$AC$7,0)))</f>
        <v/>
      </c>
      <c r="E426" s="88" t="str">
        <f>IF($A426="","",INDEX('תוצרים לפרויקטים'!$T$8:$AC$1007,MATCH($C426,'תוצרים לפרויקטים'!$G$8:$G$1007,0),MATCH($B426,'תוצרים לפרויקטים'!$T$7:$AC$7,0)+1))</f>
        <v/>
      </c>
      <c r="F426" s="88" t="str">
        <f>IF($D426="","",IFERROR(IF(INDEX('ניהול משאבים'!$D$8:$D$300,MATCH($D426,'ניהול משאבים'!$C$8:$C$300,0))="","",INDEX('ניהול משאבים'!$D$8:$D$300,MATCH($D426,'ניהול משאבים'!$C$8:$C$300,0))),""))</f>
        <v/>
      </c>
      <c r="G426" s="88" t="str">
        <f>IF($D426="","",IFERROR(IF(INDEX('ניהול משאבים'!$E$8:$E$300,MATCH($D426,'ניהול משאבים'!$C$8:$C$300,0))="","",INDEX('ניהול משאבים'!$E$8:$E$300,MATCH($D426,'ניהול משאבים'!$C$8:$C$300,0))),""))</f>
        <v/>
      </c>
      <c r="H426" s="88" t="str">
        <f>IF($C426="","",INDEX('תוצרים לפרויקטים'!$H:$H,MATCH($C426,'תוצרים לפרויקטים'!$G:$G,0)))</f>
        <v/>
      </c>
      <c r="I426" s="88" t="str">
        <f>IF($C426="","",INDEX('תוצרים לפרויקטים'!$E:$E,MATCH($C426,'תוצרים לפרויקטים'!$G:$G,0)))</f>
        <v/>
      </c>
      <c r="J426" s="88" t="str">
        <f>IF($A426="","",IF(INDEX('תוצרים לפרויקטים'!$R$8:$R$1007,MATCH($C426,'תוצרים לפרויקטים'!$G$8:$G$1007,0))="","ללא סטטוס",INDEX('תוצרים לפרויקטים'!$R$8:$R$1007,MATCH($C426,'תוצרים לפרויקטים'!$G$8:$G$1007,0))))</f>
        <v/>
      </c>
      <c r="K426" s="141" t="str">
        <f>IF($A426="","",IF(INDEX('תוצרים לפרויקטים'!$P$8:$P$1007,MATCH($C426,'תוצרים לפרויקטים'!$G$8:$G$1007,0))="","",INDEX('תוצרים לפרויקטים'!$P$8:$P$1007,MATCH($C426,'תוצרים לפרויקטים'!$G$8:$G$1007,0))))</f>
        <v/>
      </c>
      <c r="L426" s="141" t="str">
        <f>IF($A426="","",IF(INDEX('תוצרים לפרויקטים'!$Q$8:$Q$1007,MATCH($C426,'תוצרים לפרויקטים'!$G$8:$G$1007,0))="","",INDEX('תוצרים לפרויקטים'!$Q$8:$Q$1007,MATCH($C426,'תוצרים לפרויקטים'!$G$8:$G$1007,0))))</f>
        <v/>
      </c>
    </row>
    <row r="427" spans="1:12">
      <c r="A427" s="87" t="str">
        <f>IF($A426="#",1,IF(MAX(שיוך_משאב)&lt;ROWS(A$2:$A427),"",ROWS(A$2:$A427)))</f>
        <v/>
      </c>
      <c r="B427" s="88" t="str">
        <f t="array" ref="B427">IF($A427="","",INDEX('תוצרים לפרויקטים'!$AJ$7:$AN$7,,MIN(IF(שיוך_משאב=$A427,COLUMN($A:$E)))))</f>
        <v/>
      </c>
      <c r="C427" s="88" t="str">
        <f t="array" ref="C427">IF($A427="","",INDEX('תוצרים לפרויקטים'!$G$8:$G$1007,MIN(IF(שיוך_משאב=A427,שורות))))</f>
        <v/>
      </c>
      <c r="D427" s="88" t="str">
        <f>IF($A427="","",INDEX('תוצרים לפרויקטים'!$T$8:$AC$1007,MATCH($C427,'תוצרים לפרויקטים'!$G$8:$G$1007,0),MATCH($B427,'תוצרים לפרויקטים'!$T$7:$AC$7,0)))</f>
        <v/>
      </c>
      <c r="E427" s="88" t="str">
        <f>IF($A427="","",INDEX('תוצרים לפרויקטים'!$T$8:$AC$1007,MATCH($C427,'תוצרים לפרויקטים'!$G$8:$G$1007,0),MATCH($B427,'תוצרים לפרויקטים'!$T$7:$AC$7,0)+1))</f>
        <v/>
      </c>
      <c r="F427" s="88" t="str">
        <f>IF($D427="","",IFERROR(IF(INDEX('ניהול משאבים'!$D$8:$D$300,MATCH($D427,'ניהול משאבים'!$C$8:$C$300,0))="","",INDEX('ניהול משאבים'!$D$8:$D$300,MATCH($D427,'ניהול משאבים'!$C$8:$C$300,0))),""))</f>
        <v/>
      </c>
      <c r="G427" s="88" t="str">
        <f>IF($D427="","",IFERROR(IF(INDEX('ניהול משאבים'!$E$8:$E$300,MATCH($D427,'ניהול משאבים'!$C$8:$C$300,0))="","",INDEX('ניהול משאבים'!$E$8:$E$300,MATCH($D427,'ניהול משאבים'!$C$8:$C$300,0))),""))</f>
        <v/>
      </c>
      <c r="H427" s="88" t="str">
        <f>IF($C427="","",INDEX('תוצרים לפרויקטים'!$H:$H,MATCH($C427,'תוצרים לפרויקטים'!$G:$G,0)))</f>
        <v/>
      </c>
      <c r="I427" s="88" t="str">
        <f>IF($C427="","",INDEX('תוצרים לפרויקטים'!$E:$E,MATCH($C427,'תוצרים לפרויקטים'!$G:$G,0)))</f>
        <v/>
      </c>
      <c r="J427" s="88" t="str">
        <f>IF($A427="","",IF(INDEX('תוצרים לפרויקטים'!$R$8:$R$1007,MATCH($C427,'תוצרים לפרויקטים'!$G$8:$G$1007,0))="","ללא סטטוס",INDEX('תוצרים לפרויקטים'!$R$8:$R$1007,MATCH($C427,'תוצרים לפרויקטים'!$G$8:$G$1007,0))))</f>
        <v/>
      </c>
      <c r="K427" s="141" t="str">
        <f>IF($A427="","",IF(INDEX('תוצרים לפרויקטים'!$P$8:$P$1007,MATCH($C427,'תוצרים לפרויקטים'!$G$8:$G$1007,0))="","",INDEX('תוצרים לפרויקטים'!$P$8:$P$1007,MATCH($C427,'תוצרים לפרויקטים'!$G$8:$G$1007,0))))</f>
        <v/>
      </c>
      <c r="L427" s="141" t="str">
        <f>IF($A427="","",IF(INDEX('תוצרים לפרויקטים'!$Q$8:$Q$1007,MATCH($C427,'תוצרים לפרויקטים'!$G$8:$G$1007,0))="","",INDEX('תוצרים לפרויקטים'!$Q$8:$Q$1007,MATCH($C427,'תוצרים לפרויקטים'!$G$8:$G$1007,0))))</f>
        <v/>
      </c>
    </row>
    <row r="428" spans="1:12">
      <c r="A428" s="87" t="str">
        <f>IF($A427="#",1,IF(MAX(שיוך_משאב)&lt;ROWS(A$2:$A428),"",ROWS(A$2:$A428)))</f>
        <v/>
      </c>
      <c r="B428" s="88" t="str">
        <f t="array" ref="B428">IF($A428="","",INDEX('תוצרים לפרויקטים'!$AJ$7:$AN$7,,MIN(IF(שיוך_משאב=$A428,COLUMN($A:$E)))))</f>
        <v/>
      </c>
      <c r="C428" s="88" t="str">
        <f t="array" ref="C428">IF($A428="","",INDEX('תוצרים לפרויקטים'!$G$8:$G$1007,MIN(IF(שיוך_משאב=A428,שורות))))</f>
        <v/>
      </c>
      <c r="D428" s="88" t="str">
        <f>IF($A428="","",INDEX('תוצרים לפרויקטים'!$T$8:$AC$1007,MATCH($C428,'תוצרים לפרויקטים'!$G$8:$G$1007,0),MATCH($B428,'תוצרים לפרויקטים'!$T$7:$AC$7,0)))</f>
        <v/>
      </c>
      <c r="E428" s="88" t="str">
        <f>IF($A428="","",INDEX('תוצרים לפרויקטים'!$T$8:$AC$1007,MATCH($C428,'תוצרים לפרויקטים'!$G$8:$G$1007,0),MATCH($B428,'תוצרים לפרויקטים'!$T$7:$AC$7,0)+1))</f>
        <v/>
      </c>
      <c r="F428" s="88" t="str">
        <f>IF($D428="","",IFERROR(IF(INDEX('ניהול משאבים'!$D$8:$D$300,MATCH($D428,'ניהול משאבים'!$C$8:$C$300,0))="","",INDEX('ניהול משאבים'!$D$8:$D$300,MATCH($D428,'ניהול משאבים'!$C$8:$C$300,0))),""))</f>
        <v/>
      </c>
      <c r="G428" s="88" t="str">
        <f>IF($D428="","",IFERROR(IF(INDEX('ניהול משאבים'!$E$8:$E$300,MATCH($D428,'ניהול משאבים'!$C$8:$C$300,0))="","",INDEX('ניהול משאבים'!$E$8:$E$300,MATCH($D428,'ניהול משאבים'!$C$8:$C$300,0))),""))</f>
        <v/>
      </c>
      <c r="H428" s="88" t="str">
        <f>IF($C428="","",INDEX('תוצרים לפרויקטים'!$H:$H,MATCH($C428,'תוצרים לפרויקטים'!$G:$G,0)))</f>
        <v/>
      </c>
      <c r="I428" s="88" t="str">
        <f>IF($C428="","",INDEX('תוצרים לפרויקטים'!$E:$E,MATCH($C428,'תוצרים לפרויקטים'!$G:$G,0)))</f>
        <v/>
      </c>
      <c r="J428" s="88" t="str">
        <f>IF($A428="","",IF(INDEX('תוצרים לפרויקטים'!$R$8:$R$1007,MATCH($C428,'תוצרים לפרויקטים'!$G$8:$G$1007,0))="","ללא סטטוס",INDEX('תוצרים לפרויקטים'!$R$8:$R$1007,MATCH($C428,'תוצרים לפרויקטים'!$G$8:$G$1007,0))))</f>
        <v/>
      </c>
      <c r="K428" s="141" t="str">
        <f>IF($A428="","",IF(INDEX('תוצרים לפרויקטים'!$P$8:$P$1007,MATCH($C428,'תוצרים לפרויקטים'!$G$8:$G$1007,0))="","",INDEX('תוצרים לפרויקטים'!$P$8:$P$1007,MATCH($C428,'תוצרים לפרויקטים'!$G$8:$G$1007,0))))</f>
        <v/>
      </c>
      <c r="L428" s="141" t="str">
        <f>IF($A428="","",IF(INDEX('תוצרים לפרויקטים'!$Q$8:$Q$1007,MATCH($C428,'תוצרים לפרויקטים'!$G$8:$G$1007,0))="","",INDEX('תוצרים לפרויקטים'!$Q$8:$Q$1007,MATCH($C428,'תוצרים לפרויקטים'!$G$8:$G$1007,0))))</f>
        <v/>
      </c>
    </row>
    <row r="429" spans="1:12">
      <c r="A429" s="87" t="str">
        <f>IF($A428="#",1,IF(MAX(שיוך_משאב)&lt;ROWS(A$2:$A429),"",ROWS(A$2:$A429)))</f>
        <v/>
      </c>
      <c r="B429" s="88" t="str">
        <f t="array" ref="B429">IF($A429="","",INDEX('תוצרים לפרויקטים'!$AJ$7:$AN$7,,MIN(IF(שיוך_משאב=$A429,COLUMN($A:$E)))))</f>
        <v/>
      </c>
      <c r="C429" s="88" t="str">
        <f t="array" ref="C429">IF($A429="","",INDEX('תוצרים לפרויקטים'!$G$8:$G$1007,MIN(IF(שיוך_משאב=A429,שורות))))</f>
        <v/>
      </c>
      <c r="D429" s="88" t="str">
        <f>IF($A429="","",INDEX('תוצרים לפרויקטים'!$T$8:$AC$1007,MATCH($C429,'תוצרים לפרויקטים'!$G$8:$G$1007,0),MATCH($B429,'תוצרים לפרויקטים'!$T$7:$AC$7,0)))</f>
        <v/>
      </c>
      <c r="E429" s="88" t="str">
        <f>IF($A429="","",INDEX('תוצרים לפרויקטים'!$T$8:$AC$1007,MATCH($C429,'תוצרים לפרויקטים'!$G$8:$G$1007,0),MATCH($B429,'תוצרים לפרויקטים'!$T$7:$AC$7,0)+1))</f>
        <v/>
      </c>
      <c r="F429" s="88" t="str">
        <f>IF($D429="","",IFERROR(IF(INDEX('ניהול משאבים'!$D$8:$D$300,MATCH($D429,'ניהול משאבים'!$C$8:$C$300,0))="","",INDEX('ניהול משאבים'!$D$8:$D$300,MATCH($D429,'ניהול משאבים'!$C$8:$C$300,0))),""))</f>
        <v/>
      </c>
      <c r="G429" s="88" t="str">
        <f>IF($D429="","",IFERROR(IF(INDEX('ניהול משאבים'!$E$8:$E$300,MATCH($D429,'ניהול משאבים'!$C$8:$C$300,0))="","",INDEX('ניהול משאבים'!$E$8:$E$300,MATCH($D429,'ניהול משאבים'!$C$8:$C$300,0))),""))</f>
        <v/>
      </c>
      <c r="H429" s="88" t="str">
        <f>IF($C429="","",INDEX('תוצרים לפרויקטים'!$H:$H,MATCH($C429,'תוצרים לפרויקטים'!$G:$G,0)))</f>
        <v/>
      </c>
      <c r="I429" s="88" t="str">
        <f>IF($C429="","",INDEX('תוצרים לפרויקטים'!$E:$E,MATCH($C429,'תוצרים לפרויקטים'!$G:$G,0)))</f>
        <v/>
      </c>
      <c r="J429" s="88" t="str">
        <f>IF($A429="","",IF(INDEX('תוצרים לפרויקטים'!$R$8:$R$1007,MATCH($C429,'תוצרים לפרויקטים'!$G$8:$G$1007,0))="","ללא סטטוס",INDEX('תוצרים לפרויקטים'!$R$8:$R$1007,MATCH($C429,'תוצרים לפרויקטים'!$G$8:$G$1007,0))))</f>
        <v/>
      </c>
      <c r="K429" s="141" t="str">
        <f>IF($A429="","",IF(INDEX('תוצרים לפרויקטים'!$P$8:$P$1007,MATCH($C429,'תוצרים לפרויקטים'!$G$8:$G$1007,0))="","",INDEX('תוצרים לפרויקטים'!$P$8:$P$1007,MATCH($C429,'תוצרים לפרויקטים'!$G$8:$G$1007,0))))</f>
        <v/>
      </c>
      <c r="L429" s="141" t="str">
        <f>IF($A429="","",IF(INDEX('תוצרים לפרויקטים'!$Q$8:$Q$1007,MATCH($C429,'תוצרים לפרויקטים'!$G$8:$G$1007,0))="","",INDEX('תוצרים לפרויקטים'!$Q$8:$Q$1007,MATCH($C429,'תוצרים לפרויקטים'!$G$8:$G$1007,0))))</f>
        <v/>
      </c>
    </row>
    <row r="430" spans="1:12">
      <c r="A430" s="87" t="str">
        <f>IF($A429="#",1,IF(MAX(שיוך_משאב)&lt;ROWS(A$2:$A430),"",ROWS(A$2:$A430)))</f>
        <v/>
      </c>
      <c r="B430" s="88" t="str">
        <f t="array" ref="B430">IF($A430="","",INDEX('תוצרים לפרויקטים'!$AJ$7:$AN$7,,MIN(IF(שיוך_משאב=$A430,COLUMN($A:$E)))))</f>
        <v/>
      </c>
      <c r="C430" s="88" t="str">
        <f t="array" ref="C430">IF($A430="","",INDEX('תוצרים לפרויקטים'!$G$8:$G$1007,MIN(IF(שיוך_משאב=A430,שורות))))</f>
        <v/>
      </c>
      <c r="D430" s="88" t="str">
        <f>IF($A430="","",INDEX('תוצרים לפרויקטים'!$T$8:$AC$1007,MATCH($C430,'תוצרים לפרויקטים'!$G$8:$G$1007,0),MATCH($B430,'תוצרים לפרויקטים'!$T$7:$AC$7,0)))</f>
        <v/>
      </c>
      <c r="E430" s="88" t="str">
        <f>IF($A430="","",INDEX('תוצרים לפרויקטים'!$T$8:$AC$1007,MATCH($C430,'תוצרים לפרויקטים'!$G$8:$G$1007,0),MATCH($B430,'תוצרים לפרויקטים'!$T$7:$AC$7,0)+1))</f>
        <v/>
      </c>
      <c r="F430" s="88" t="str">
        <f>IF($D430="","",IFERROR(IF(INDEX('ניהול משאבים'!$D$8:$D$300,MATCH($D430,'ניהול משאבים'!$C$8:$C$300,0))="","",INDEX('ניהול משאבים'!$D$8:$D$300,MATCH($D430,'ניהול משאבים'!$C$8:$C$300,0))),""))</f>
        <v/>
      </c>
      <c r="G430" s="88" t="str">
        <f>IF($D430="","",IFERROR(IF(INDEX('ניהול משאבים'!$E$8:$E$300,MATCH($D430,'ניהול משאבים'!$C$8:$C$300,0))="","",INDEX('ניהול משאבים'!$E$8:$E$300,MATCH($D430,'ניהול משאבים'!$C$8:$C$300,0))),""))</f>
        <v/>
      </c>
      <c r="H430" s="88" t="str">
        <f>IF($C430="","",INDEX('תוצרים לפרויקטים'!$H:$H,MATCH($C430,'תוצרים לפרויקטים'!$G:$G,0)))</f>
        <v/>
      </c>
      <c r="I430" s="88" t="str">
        <f>IF($C430="","",INDEX('תוצרים לפרויקטים'!$E:$E,MATCH($C430,'תוצרים לפרויקטים'!$G:$G,0)))</f>
        <v/>
      </c>
      <c r="J430" s="88" t="str">
        <f>IF($A430="","",IF(INDEX('תוצרים לפרויקטים'!$R$8:$R$1007,MATCH($C430,'תוצרים לפרויקטים'!$G$8:$G$1007,0))="","ללא סטטוס",INDEX('תוצרים לפרויקטים'!$R$8:$R$1007,MATCH($C430,'תוצרים לפרויקטים'!$G$8:$G$1007,0))))</f>
        <v/>
      </c>
      <c r="K430" s="141" t="str">
        <f>IF($A430="","",IF(INDEX('תוצרים לפרויקטים'!$P$8:$P$1007,MATCH($C430,'תוצרים לפרויקטים'!$G$8:$G$1007,0))="","",INDEX('תוצרים לפרויקטים'!$P$8:$P$1007,MATCH($C430,'תוצרים לפרויקטים'!$G$8:$G$1007,0))))</f>
        <v/>
      </c>
      <c r="L430" s="141" t="str">
        <f>IF($A430="","",IF(INDEX('תוצרים לפרויקטים'!$Q$8:$Q$1007,MATCH($C430,'תוצרים לפרויקטים'!$G$8:$G$1007,0))="","",INDEX('תוצרים לפרויקטים'!$Q$8:$Q$1007,MATCH($C430,'תוצרים לפרויקטים'!$G$8:$G$1007,0))))</f>
        <v/>
      </c>
    </row>
    <row r="431" spans="1:12">
      <c r="A431" s="87" t="str">
        <f>IF($A430="#",1,IF(MAX(שיוך_משאב)&lt;ROWS(A$2:$A431),"",ROWS(A$2:$A431)))</f>
        <v/>
      </c>
      <c r="B431" s="88" t="str">
        <f t="array" ref="B431">IF($A431="","",INDEX('תוצרים לפרויקטים'!$AJ$7:$AN$7,,MIN(IF(שיוך_משאב=$A431,COLUMN($A:$E)))))</f>
        <v/>
      </c>
      <c r="C431" s="88" t="str">
        <f t="array" ref="C431">IF($A431="","",INDEX('תוצרים לפרויקטים'!$G$8:$G$1007,MIN(IF(שיוך_משאב=A431,שורות))))</f>
        <v/>
      </c>
      <c r="D431" s="88" t="str">
        <f>IF($A431="","",INDEX('תוצרים לפרויקטים'!$T$8:$AC$1007,MATCH($C431,'תוצרים לפרויקטים'!$G$8:$G$1007,0),MATCH($B431,'תוצרים לפרויקטים'!$T$7:$AC$7,0)))</f>
        <v/>
      </c>
      <c r="E431" s="88" t="str">
        <f>IF($A431="","",INDEX('תוצרים לפרויקטים'!$T$8:$AC$1007,MATCH($C431,'תוצרים לפרויקטים'!$G$8:$G$1007,0),MATCH($B431,'תוצרים לפרויקטים'!$T$7:$AC$7,0)+1))</f>
        <v/>
      </c>
      <c r="F431" s="88" t="str">
        <f>IF($D431="","",IFERROR(IF(INDEX('ניהול משאבים'!$D$8:$D$300,MATCH($D431,'ניהול משאבים'!$C$8:$C$300,0))="","",INDEX('ניהול משאבים'!$D$8:$D$300,MATCH($D431,'ניהול משאבים'!$C$8:$C$300,0))),""))</f>
        <v/>
      </c>
      <c r="G431" s="88" t="str">
        <f>IF($D431="","",IFERROR(IF(INDEX('ניהול משאבים'!$E$8:$E$300,MATCH($D431,'ניהול משאבים'!$C$8:$C$300,0))="","",INDEX('ניהול משאבים'!$E$8:$E$300,MATCH($D431,'ניהול משאבים'!$C$8:$C$300,0))),""))</f>
        <v/>
      </c>
      <c r="H431" s="88" t="str">
        <f>IF($C431="","",INDEX('תוצרים לפרויקטים'!$H:$H,MATCH($C431,'תוצרים לפרויקטים'!$G:$G,0)))</f>
        <v/>
      </c>
      <c r="I431" s="88" t="str">
        <f>IF($C431="","",INDEX('תוצרים לפרויקטים'!$E:$E,MATCH($C431,'תוצרים לפרויקטים'!$G:$G,0)))</f>
        <v/>
      </c>
      <c r="J431" s="88" t="str">
        <f>IF($A431="","",IF(INDEX('תוצרים לפרויקטים'!$R$8:$R$1007,MATCH($C431,'תוצרים לפרויקטים'!$G$8:$G$1007,0))="","ללא סטטוס",INDEX('תוצרים לפרויקטים'!$R$8:$R$1007,MATCH($C431,'תוצרים לפרויקטים'!$G$8:$G$1007,0))))</f>
        <v/>
      </c>
      <c r="K431" s="141" t="str">
        <f>IF($A431="","",IF(INDEX('תוצרים לפרויקטים'!$P$8:$P$1007,MATCH($C431,'תוצרים לפרויקטים'!$G$8:$G$1007,0))="","",INDEX('תוצרים לפרויקטים'!$P$8:$P$1007,MATCH($C431,'תוצרים לפרויקטים'!$G$8:$G$1007,0))))</f>
        <v/>
      </c>
      <c r="L431" s="141" t="str">
        <f>IF($A431="","",IF(INDEX('תוצרים לפרויקטים'!$Q$8:$Q$1007,MATCH($C431,'תוצרים לפרויקטים'!$G$8:$G$1007,0))="","",INDEX('תוצרים לפרויקטים'!$Q$8:$Q$1007,MATCH($C431,'תוצרים לפרויקטים'!$G$8:$G$1007,0))))</f>
        <v/>
      </c>
    </row>
    <row r="432" spans="1:12">
      <c r="A432" s="87" t="str">
        <f>IF($A431="#",1,IF(MAX(שיוך_משאב)&lt;ROWS(A$2:$A432),"",ROWS(A$2:$A432)))</f>
        <v/>
      </c>
      <c r="B432" s="88" t="str">
        <f t="array" ref="B432">IF($A432="","",INDEX('תוצרים לפרויקטים'!$AJ$7:$AN$7,,MIN(IF(שיוך_משאב=$A432,COLUMN($A:$E)))))</f>
        <v/>
      </c>
      <c r="C432" s="88" t="str">
        <f t="array" ref="C432">IF($A432="","",INDEX('תוצרים לפרויקטים'!$G$8:$G$1007,MIN(IF(שיוך_משאב=A432,שורות))))</f>
        <v/>
      </c>
      <c r="D432" s="88" t="str">
        <f>IF($A432="","",INDEX('תוצרים לפרויקטים'!$T$8:$AC$1007,MATCH($C432,'תוצרים לפרויקטים'!$G$8:$G$1007,0),MATCH($B432,'תוצרים לפרויקטים'!$T$7:$AC$7,0)))</f>
        <v/>
      </c>
      <c r="E432" s="88" t="str">
        <f>IF($A432="","",INDEX('תוצרים לפרויקטים'!$T$8:$AC$1007,MATCH($C432,'תוצרים לפרויקטים'!$G$8:$G$1007,0),MATCH($B432,'תוצרים לפרויקטים'!$T$7:$AC$7,0)+1))</f>
        <v/>
      </c>
      <c r="F432" s="88" t="str">
        <f>IF($D432="","",IFERROR(IF(INDEX('ניהול משאבים'!$D$8:$D$300,MATCH($D432,'ניהול משאבים'!$C$8:$C$300,0))="","",INDEX('ניהול משאבים'!$D$8:$D$300,MATCH($D432,'ניהול משאבים'!$C$8:$C$300,0))),""))</f>
        <v/>
      </c>
      <c r="G432" s="88" t="str">
        <f>IF($D432="","",IFERROR(IF(INDEX('ניהול משאבים'!$E$8:$E$300,MATCH($D432,'ניהול משאבים'!$C$8:$C$300,0))="","",INDEX('ניהול משאבים'!$E$8:$E$300,MATCH($D432,'ניהול משאבים'!$C$8:$C$300,0))),""))</f>
        <v/>
      </c>
      <c r="H432" s="88" t="str">
        <f>IF($C432="","",INDEX('תוצרים לפרויקטים'!$H:$H,MATCH($C432,'תוצרים לפרויקטים'!$G:$G,0)))</f>
        <v/>
      </c>
      <c r="I432" s="88" t="str">
        <f>IF($C432="","",INDEX('תוצרים לפרויקטים'!$E:$E,MATCH($C432,'תוצרים לפרויקטים'!$G:$G,0)))</f>
        <v/>
      </c>
      <c r="J432" s="88" t="str">
        <f>IF($A432="","",IF(INDEX('תוצרים לפרויקטים'!$R$8:$R$1007,MATCH($C432,'תוצרים לפרויקטים'!$G$8:$G$1007,0))="","ללא סטטוס",INDEX('תוצרים לפרויקטים'!$R$8:$R$1007,MATCH($C432,'תוצרים לפרויקטים'!$G$8:$G$1007,0))))</f>
        <v/>
      </c>
      <c r="K432" s="141" t="str">
        <f>IF($A432="","",IF(INDEX('תוצרים לפרויקטים'!$P$8:$P$1007,MATCH($C432,'תוצרים לפרויקטים'!$G$8:$G$1007,0))="","",INDEX('תוצרים לפרויקטים'!$P$8:$P$1007,MATCH($C432,'תוצרים לפרויקטים'!$G$8:$G$1007,0))))</f>
        <v/>
      </c>
      <c r="L432" s="141" t="str">
        <f>IF($A432="","",IF(INDEX('תוצרים לפרויקטים'!$Q$8:$Q$1007,MATCH($C432,'תוצרים לפרויקטים'!$G$8:$G$1007,0))="","",INDEX('תוצרים לפרויקטים'!$Q$8:$Q$1007,MATCH($C432,'תוצרים לפרויקטים'!$G$8:$G$1007,0))))</f>
        <v/>
      </c>
    </row>
    <row r="433" spans="1:12">
      <c r="A433" s="87" t="str">
        <f>IF($A432="#",1,IF(MAX(שיוך_משאב)&lt;ROWS(A$2:$A433),"",ROWS(A$2:$A433)))</f>
        <v/>
      </c>
      <c r="B433" s="88" t="str">
        <f t="array" ref="B433">IF($A433="","",INDEX('תוצרים לפרויקטים'!$AJ$7:$AN$7,,MIN(IF(שיוך_משאב=$A433,COLUMN($A:$E)))))</f>
        <v/>
      </c>
      <c r="C433" s="88" t="str">
        <f t="array" ref="C433">IF($A433="","",INDEX('תוצרים לפרויקטים'!$G$8:$G$1007,MIN(IF(שיוך_משאב=A433,שורות))))</f>
        <v/>
      </c>
      <c r="D433" s="88" t="str">
        <f>IF($A433="","",INDEX('תוצרים לפרויקטים'!$T$8:$AC$1007,MATCH($C433,'תוצרים לפרויקטים'!$G$8:$G$1007,0),MATCH($B433,'תוצרים לפרויקטים'!$T$7:$AC$7,0)))</f>
        <v/>
      </c>
      <c r="E433" s="88" t="str">
        <f>IF($A433="","",INDEX('תוצרים לפרויקטים'!$T$8:$AC$1007,MATCH($C433,'תוצרים לפרויקטים'!$G$8:$G$1007,0),MATCH($B433,'תוצרים לפרויקטים'!$T$7:$AC$7,0)+1))</f>
        <v/>
      </c>
      <c r="F433" s="88" t="str">
        <f>IF($D433="","",IFERROR(IF(INDEX('ניהול משאבים'!$D$8:$D$300,MATCH($D433,'ניהול משאבים'!$C$8:$C$300,0))="","",INDEX('ניהול משאבים'!$D$8:$D$300,MATCH($D433,'ניהול משאבים'!$C$8:$C$300,0))),""))</f>
        <v/>
      </c>
      <c r="G433" s="88" t="str">
        <f>IF($D433="","",IFERROR(IF(INDEX('ניהול משאבים'!$E$8:$E$300,MATCH($D433,'ניהול משאבים'!$C$8:$C$300,0))="","",INDEX('ניהול משאבים'!$E$8:$E$300,MATCH($D433,'ניהול משאבים'!$C$8:$C$300,0))),""))</f>
        <v/>
      </c>
      <c r="H433" s="88" t="str">
        <f>IF($C433="","",INDEX('תוצרים לפרויקטים'!$H:$H,MATCH($C433,'תוצרים לפרויקטים'!$G:$G,0)))</f>
        <v/>
      </c>
      <c r="I433" s="88" t="str">
        <f>IF($C433="","",INDEX('תוצרים לפרויקטים'!$E:$E,MATCH($C433,'תוצרים לפרויקטים'!$G:$G,0)))</f>
        <v/>
      </c>
      <c r="J433" s="88" t="str">
        <f>IF($A433="","",IF(INDEX('תוצרים לפרויקטים'!$R$8:$R$1007,MATCH($C433,'תוצרים לפרויקטים'!$G$8:$G$1007,0))="","ללא סטטוס",INDEX('תוצרים לפרויקטים'!$R$8:$R$1007,MATCH($C433,'תוצרים לפרויקטים'!$G$8:$G$1007,0))))</f>
        <v/>
      </c>
      <c r="K433" s="141" t="str">
        <f>IF($A433="","",IF(INDEX('תוצרים לפרויקטים'!$P$8:$P$1007,MATCH($C433,'תוצרים לפרויקטים'!$G$8:$G$1007,0))="","",INDEX('תוצרים לפרויקטים'!$P$8:$P$1007,MATCH($C433,'תוצרים לפרויקטים'!$G$8:$G$1007,0))))</f>
        <v/>
      </c>
      <c r="L433" s="141" t="str">
        <f>IF($A433="","",IF(INDEX('תוצרים לפרויקטים'!$Q$8:$Q$1007,MATCH($C433,'תוצרים לפרויקטים'!$G$8:$G$1007,0))="","",INDEX('תוצרים לפרויקטים'!$Q$8:$Q$1007,MATCH($C433,'תוצרים לפרויקטים'!$G$8:$G$1007,0))))</f>
        <v/>
      </c>
    </row>
    <row r="434" spans="1:12">
      <c r="A434" s="87" t="str">
        <f>IF($A433="#",1,IF(MAX(שיוך_משאב)&lt;ROWS(A$2:$A434),"",ROWS(A$2:$A434)))</f>
        <v/>
      </c>
      <c r="B434" s="88" t="str">
        <f t="array" ref="B434">IF($A434="","",INDEX('תוצרים לפרויקטים'!$AJ$7:$AN$7,,MIN(IF(שיוך_משאב=$A434,COLUMN($A:$E)))))</f>
        <v/>
      </c>
      <c r="C434" s="88" t="str">
        <f t="array" ref="C434">IF($A434="","",INDEX('תוצרים לפרויקטים'!$G$8:$G$1007,MIN(IF(שיוך_משאב=A434,שורות))))</f>
        <v/>
      </c>
      <c r="D434" s="88" t="str">
        <f>IF($A434="","",INDEX('תוצרים לפרויקטים'!$T$8:$AC$1007,MATCH($C434,'תוצרים לפרויקטים'!$G$8:$G$1007,0),MATCH($B434,'תוצרים לפרויקטים'!$T$7:$AC$7,0)))</f>
        <v/>
      </c>
      <c r="E434" s="88" t="str">
        <f>IF($A434="","",INDEX('תוצרים לפרויקטים'!$T$8:$AC$1007,MATCH($C434,'תוצרים לפרויקטים'!$G$8:$G$1007,0),MATCH($B434,'תוצרים לפרויקטים'!$T$7:$AC$7,0)+1))</f>
        <v/>
      </c>
      <c r="F434" s="88" t="str">
        <f>IF($D434="","",IFERROR(IF(INDEX('ניהול משאבים'!$D$8:$D$300,MATCH($D434,'ניהול משאבים'!$C$8:$C$300,0))="","",INDEX('ניהול משאבים'!$D$8:$D$300,MATCH($D434,'ניהול משאבים'!$C$8:$C$300,0))),""))</f>
        <v/>
      </c>
      <c r="G434" s="88" t="str">
        <f>IF($D434="","",IFERROR(IF(INDEX('ניהול משאבים'!$E$8:$E$300,MATCH($D434,'ניהול משאבים'!$C$8:$C$300,0))="","",INDEX('ניהול משאבים'!$E$8:$E$300,MATCH($D434,'ניהול משאבים'!$C$8:$C$300,0))),""))</f>
        <v/>
      </c>
      <c r="H434" s="88" t="str">
        <f>IF($C434="","",INDEX('תוצרים לפרויקטים'!$H:$H,MATCH($C434,'תוצרים לפרויקטים'!$G:$G,0)))</f>
        <v/>
      </c>
      <c r="I434" s="88" t="str">
        <f>IF($C434="","",INDEX('תוצרים לפרויקטים'!$E:$E,MATCH($C434,'תוצרים לפרויקטים'!$G:$G,0)))</f>
        <v/>
      </c>
      <c r="J434" s="88" t="str">
        <f>IF($A434="","",IF(INDEX('תוצרים לפרויקטים'!$R$8:$R$1007,MATCH($C434,'תוצרים לפרויקטים'!$G$8:$G$1007,0))="","ללא סטטוס",INDEX('תוצרים לפרויקטים'!$R$8:$R$1007,MATCH($C434,'תוצרים לפרויקטים'!$G$8:$G$1007,0))))</f>
        <v/>
      </c>
      <c r="K434" s="141" t="str">
        <f>IF($A434="","",IF(INDEX('תוצרים לפרויקטים'!$P$8:$P$1007,MATCH($C434,'תוצרים לפרויקטים'!$G$8:$G$1007,0))="","",INDEX('תוצרים לפרויקטים'!$P$8:$P$1007,MATCH($C434,'תוצרים לפרויקטים'!$G$8:$G$1007,0))))</f>
        <v/>
      </c>
      <c r="L434" s="141" t="str">
        <f>IF($A434="","",IF(INDEX('תוצרים לפרויקטים'!$Q$8:$Q$1007,MATCH($C434,'תוצרים לפרויקטים'!$G$8:$G$1007,0))="","",INDEX('תוצרים לפרויקטים'!$Q$8:$Q$1007,MATCH($C434,'תוצרים לפרויקטים'!$G$8:$G$1007,0))))</f>
        <v/>
      </c>
    </row>
    <row r="435" spans="1:12">
      <c r="A435" s="87" t="str">
        <f>IF($A434="#",1,IF(MAX(שיוך_משאב)&lt;ROWS(A$2:$A435),"",ROWS(A$2:$A435)))</f>
        <v/>
      </c>
      <c r="B435" s="88" t="str">
        <f t="array" ref="B435">IF($A435="","",INDEX('תוצרים לפרויקטים'!$AJ$7:$AN$7,,MIN(IF(שיוך_משאב=$A435,COLUMN($A:$E)))))</f>
        <v/>
      </c>
      <c r="C435" s="88" t="str">
        <f t="array" ref="C435">IF($A435="","",INDEX('תוצרים לפרויקטים'!$G$8:$G$1007,MIN(IF(שיוך_משאב=A435,שורות))))</f>
        <v/>
      </c>
      <c r="D435" s="88" t="str">
        <f>IF($A435="","",INDEX('תוצרים לפרויקטים'!$T$8:$AC$1007,MATCH($C435,'תוצרים לפרויקטים'!$G$8:$G$1007,0),MATCH($B435,'תוצרים לפרויקטים'!$T$7:$AC$7,0)))</f>
        <v/>
      </c>
      <c r="E435" s="88" t="str">
        <f>IF($A435="","",INDEX('תוצרים לפרויקטים'!$T$8:$AC$1007,MATCH($C435,'תוצרים לפרויקטים'!$G$8:$G$1007,0),MATCH($B435,'תוצרים לפרויקטים'!$T$7:$AC$7,0)+1))</f>
        <v/>
      </c>
      <c r="F435" s="88" t="str">
        <f>IF($D435="","",IFERROR(IF(INDEX('ניהול משאבים'!$D$8:$D$300,MATCH($D435,'ניהול משאבים'!$C$8:$C$300,0))="","",INDEX('ניהול משאבים'!$D$8:$D$300,MATCH($D435,'ניהול משאבים'!$C$8:$C$300,0))),""))</f>
        <v/>
      </c>
      <c r="G435" s="88" t="str">
        <f>IF($D435="","",IFERROR(IF(INDEX('ניהול משאבים'!$E$8:$E$300,MATCH($D435,'ניהול משאבים'!$C$8:$C$300,0))="","",INDEX('ניהול משאבים'!$E$8:$E$300,MATCH($D435,'ניהול משאבים'!$C$8:$C$300,0))),""))</f>
        <v/>
      </c>
      <c r="H435" s="88" t="str">
        <f>IF($C435="","",INDEX('תוצרים לפרויקטים'!$H:$H,MATCH($C435,'תוצרים לפרויקטים'!$G:$G,0)))</f>
        <v/>
      </c>
      <c r="I435" s="88" t="str">
        <f>IF($C435="","",INDEX('תוצרים לפרויקטים'!$E:$E,MATCH($C435,'תוצרים לפרויקטים'!$G:$G,0)))</f>
        <v/>
      </c>
      <c r="J435" s="88" t="str">
        <f>IF($A435="","",IF(INDEX('תוצרים לפרויקטים'!$R$8:$R$1007,MATCH($C435,'תוצרים לפרויקטים'!$G$8:$G$1007,0))="","ללא סטטוס",INDEX('תוצרים לפרויקטים'!$R$8:$R$1007,MATCH($C435,'תוצרים לפרויקטים'!$G$8:$G$1007,0))))</f>
        <v/>
      </c>
      <c r="K435" s="141" t="str">
        <f>IF($A435="","",IF(INDEX('תוצרים לפרויקטים'!$P$8:$P$1007,MATCH($C435,'תוצרים לפרויקטים'!$G$8:$G$1007,0))="","",INDEX('תוצרים לפרויקטים'!$P$8:$P$1007,MATCH($C435,'תוצרים לפרויקטים'!$G$8:$G$1007,0))))</f>
        <v/>
      </c>
      <c r="L435" s="141" t="str">
        <f>IF($A435="","",IF(INDEX('תוצרים לפרויקטים'!$Q$8:$Q$1007,MATCH($C435,'תוצרים לפרויקטים'!$G$8:$G$1007,0))="","",INDEX('תוצרים לפרויקטים'!$Q$8:$Q$1007,MATCH($C435,'תוצרים לפרויקטים'!$G$8:$G$1007,0))))</f>
        <v/>
      </c>
    </row>
    <row r="436" spans="1:12">
      <c r="A436" s="87" t="str">
        <f>IF($A435="#",1,IF(MAX(שיוך_משאב)&lt;ROWS(A$2:$A436),"",ROWS(A$2:$A436)))</f>
        <v/>
      </c>
      <c r="B436" s="88" t="str">
        <f t="array" ref="B436">IF($A436="","",INDEX('תוצרים לפרויקטים'!$AJ$7:$AN$7,,MIN(IF(שיוך_משאב=$A436,COLUMN($A:$E)))))</f>
        <v/>
      </c>
      <c r="C436" s="88" t="str">
        <f t="array" ref="C436">IF($A436="","",INDEX('תוצרים לפרויקטים'!$G$8:$G$1007,MIN(IF(שיוך_משאב=A436,שורות))))</f>
        <v/>
      </c>
      <c r="D436" s="88" t="str">
        <f>IF($A436="","",INDEX('תוצרים לפרויקטים'!$T$8:$AC$1007,MATCH($C436,'תוצרים לפרויקטים'!$G$8:$G$1007,0),MATCH($B436,'תוצרים לפרויקטים'!$T$7:$AC$7,0)))</f>
        <v/>
      </c>
      <c r="E436" s="88" t="str">
        <f>IF($A436="","",INDEX('תוצרים לפרויקטים'!$T$8:$AC$1007,MATCH($C436,'תוצרים לפרויקטים'!$G$8:$G$1007,0),MATCH($B436,'תוצרים לפרויקטים'!$T$7:$AC$7,0)+1))</f>
        <v/>
      </c>
      <c r="F436" s="88" t="str">
        <f>IF($D436="","",IFERROR(IF(INDEX('ניהול משאבים'!$D$8:$D$300,MATCH($D436,'ניהול משאבים'!$C$8:$C$300,0))="","",INDEX('ניהול משאבים'!$D$8:$D$300,MATCH($D436,'ניהול משאבים'!$C$8:$C$300,0))),""))</f>
        <v/>
      </c>
      <c r="G436" s="88" t="str">
        <f>IF($D436="","",IFERROR(IF(INDEX('ניהול משאבים'!$E$8:$E$300,MATCH($D436,'ניהול משאבים'!$C$8:$C$300,0))="","",INDEX('ניהול משאבים'!$E$8:$E$300,MATCH($D436,'ניהול משאבים'!$C$8:$C$300,0))),""))</f>
        <v/>
      </c>
      <c r="H436" s="88" t="str">
        <f>IF($C436="","",INDEX('תוצרים לפרויקטים'!$H:$H,MATCH($C436,'תוצרים לפרויקטים'!$G:$G,0)))</f>
        <v/>
      </c>
      <c r="I436" s="88" t="str">
        <f>IF($C436="","",INDEX('תוצרים לפרויקטים'!$E:$E,MATCH($C436,'תוצרים לפרויקטים'!$G:$G,0)))</f>
        <v/>
      </c>
      <c r="J436" s="88" t="str">
        <f>IF($A436="","",IF(INDEX('תוצרים לפרויקטים'!$R$8:$R$1007,MATCH($C436,'תוצרים לפרויקטים'!$G$8:$G$1007,0))="","ללא סטטוס",INDEX('תוצרים לפרויקטים'!$R$8:$R$1007,MATCH($C436,'תוצרים לפרויקטים'!$G$8:$G$1007,0))))</f>
        <v/>
      </c>
      <c r="K436" s="141" t="str">
        <f>IF($A436="","",IF(INDEX('תוצרים לפרויקטים'!$P$8:$P$1007,MATCH($C436,'תוצרים לפרויקטים'!$G$8:$G$1007,0))="","",INDEX('תוצרים לפרויקטים'!$P$8:$P$1007,MATCH($C436,'תוצרים לפרויקטים'!$G$8:$G$1007,0))))</f>
        <v/>
      </c>
      <c r="L436" s="141" t="str">
        <f>IF($A436="","",IF(INDEX('תוצרים לפרויקטים'!$Q$8:$Q$1007,MATCH($C436,'תוצרים לפרויקטים'!$G$8:$G$1007,0))="","",INDEX('תוצרים לפרויקטים'!$Q$8:$Q$1007,MATCH($C436,'תוצרים לפרויקטים'!$G$8:$G$1007,0))))</f>
        <v/>
      </c>
    </row>
    <row r="437" spans="1:12">
      <c r="A437" s="87" t="str">
        <f>IF($A436="#",1,IF(MAX(שיוך_משאב)&lt;ROWS(A$2:$A437),"",ROWS(A$2:$A437)))</f>
        <v/>
      </c>
      <c r="B437" s="88" t="str">
        <f t="array" ref="B437">IF($A437="","",INDEX('תוצרים לפרויקטים'!$AJ$7:$AN$7,,MIN(IF(שיוך_משאב=$A437,COLUMN($A:$E)))))</f>
        <v/>
      </c>
      <c r="C437" s="88" t="str">
        <f t="array" ref="C437">IF($A437="","",INDEX('תוצרים לפרויקטים'!$G$8:$G$1007,MIN(IF(שיוך_משאב=A437,שורות))))</f>
        <v/>
      </c>
      <c r="D437" s="88" t="str">
        <f>IF($A437="","",INDEX('תוצרים לפרויקטים'!$T$8:$AC$1007,MATCH($C437,'תוצרים לפרויקטים'!$G$8:$G$1007,0),MATCH($B437,'תוצרים לפרויקטים'!$T$7:$AC$7,0)))</f>
        <v/>
      </c>
      <c r="E437" s="88" t="str">
        <f>IF($A437="","",INDEX('תוצרים לפרויקטים'!$T$8:$AC$1007,MATCH($C437,'תוצרים לפרויקטים'!$G$8:$G$1007,0),MATCH($B437,'תוצרים לפרויקטים'!$T$7:$AC$7,0)+1))</f>
        <v/>
      </c>
      <c r="F437" s="88" t="str">
        <f>IF($D437="","",IFERROR(IF(INDEX('ניהול משאבים'!$D$8:$D$300,MATCH($D437,'ניהול משאבים'!$C$8:$C$300,0))="","",INDEX('ניהול משאבים'!$D$8:$D$300,MATCH($D437,'ניהול משאבים'!$C$8:$C$300,0))),""))</f>
        <v/>
      </c>
      <c r="G437" s="88" t="str">
        <f>IF($D437="","",IFERROR(IF(INDEX('ניהול משאבים'!$E$8:$E$300,MATCH($D437,'ניהול משאבים'!$C$8:$C$300,0))="","",INDEX('ניהול משאבים'!$E$8:$E$300,MATCH($D437,'ניהול משאבים'!$C$8:$C$300,0))),""))</f>
        <v/>
      </c>
      <c r="H437" s="88" t="str">
        <f>IF($C437="","",INDEX('תוצרים לפרויקטים'!$H:$H,MATCH($C437,'תוצרים לפרויקטים'!$G:$G,0)))</f>
        <v/>
      </c>
      <c r="I437" s="88" t="str">
        <f>IF($C437="","",INDEX('תוצרים לפרויקטים'!$E:$E,MATCH($C437,'תוצרים לפרויקטים'!$G:$G,0)))</f>
        <v/>
      </c>
      <c r="J437" s="88" t="str">
        <f>IF($A437="","",IF(INDEX('תוצרים לפרויקטים'!$R$8:$R$1007,MATCH($C437,'תוצרים לפרויקטים'!$G$8:$G$1007,0))="","ללא סטטוס",INDEX('תוצרים לפרויקטים'!$R$8:$R$1007,MATCH($C437,'תוצרים לפרויקטים'!$G$8:$G$1007,0))))</f>
        <v/>
      </c>
      <c r="K437" s="141" t="str">
        <f>IF($A437="","",IF(INDEX('תוצרים לפרויקטים'!$P$8:$P$1007,MATCH($C437,'תוצרים לפרויקטים'!$G$8:$G$1007,0))="","",INDEX('תוצרים לפרויקטים'!$P$8:$P$1007,MATCH($C437,'תוצרים לפרויקטים'!$G$8:$G$1007,0))))</f>
        <v/>
      </c>
      <c r="L437" s="141" t="str">
        <f>IF($A437="","",IF(INDEX('תוצרים לפרויקטים'!$Q$8:$Q$1007,MATCH($C437,'תוצרים לפרויקטים'!$G$8:$G$1007,0))="","",INDEX('תוצרים לפרויקטים'!$Q$8:$Q$1007,MATCH($C437,'תוצרים לפרויקטים'!$G$8:$G$1007,0))))</f>
        <v/>
      </c>
    </row>
    <row r="438" spans="1:12">
      <c r="A438" s="87" t="str">
        <f>IF($A437="#",1,IF(MAX(שיוך_משאב)&lt;ROWS(A$2:$A438),"",ROWS(A$2:$A438)))</f>
        <v/>
      </c>
      <c r="B438" s="88" t="str">
        <f t="array" ref="B438">IF($A438="","",INDEX('תוצרים לפרויקטים'!$AJ$7:$AN$7,,MIN(IF(שיוך_משאב=$A438,COLUMN($A:$E)))))</f>
        <v/>
      </c>
      <c r="C438" s="88" t="str">
        <f t="array" ref="C438">IF($A438="","",INDEX('תוצרים לפרויקטים'!$G$8:$G$1007,MIN(IF(שיוך_משאב=A438,שורות))))</f>
        <v/>
      </c>
      <c r="D438" s="88" t="str">
        <f>IF($A438="","",INDEX('תוצרים לפרויקטים'!$T$8:$AC$1007,MATCH($C438,'תוצרים לפרויקטים'!$G$8:$G$1007,0),MATCH($B438,'תוצרים לפרויקטים'!$T$7:$AC$7,0)))</f>
        <v/>
      </c>
      <c r="E438" s="88" t="str">
        <f>IF($A438="","",INDEX('תוצרים לפרויקטים'!$T$8:$AC$1007,MATCH($C438,'תוצרים לפרויקטים'!$G$8:$G$1007,0),MATCH($B438,'תוצרים לפרויקטים'!$T$7:$AC$7,0)+1))</f>
        <v/>
      </c>
      <c r="F438" s="88" t="str">
        <f>IF($D438="","",IFERROR(IF(INDEX('ניהול משאבים'!$D$8:$D$300,MATCH($D438,'ניהול משאבים'!$C$8:$C$300,0))="","",INDEX('ניהול משאבים'!$D$8:$D$300,MATCH($D438,'ניהול משאבים'!$C$8:$C$300,0))),""))</f>
        <v/>
      </c>
      <c r="G438" s="88" t="str">
        <f>IF($D438="","",IFERROR(IF(INDEX('ניהול משאבים'!$E$8:$E$300,MATCH($D438,'ניהול משאבים'!$C$8:$C$300,0))="","",INDEX('ניהול משאבים'!$E$8:$E$300,MATCH($D438,'ניהול משאבים'!$C$8:$C$300,0))),""))</f>
        <v/>
      </c>
      <c r="H438" s="88" t="str">
        <f>IF($C438="","",INDEX('תוצרים לפרויקטים'!$H:$H,MATCH($C438,'תוצרים לפרויקטים'!$G:$G,0)))</f>
        <v/>
      </c>
      <c r="I438" s="88" t="str">
        <f>IF($C438="","",INDEX('תוצרים לפרויקטים'!$E:$E,MATCH($C438,'תוצרים לפרויקטים'!$G:$G,0)))</f>
        <v/>
      </c>
      <c r="J438" s="88" t="str">
        <f>IF($A438="","",IF(INDEX('תוצרים לפרויקטים'!$R$8:$R$1007,MATCH($C438,'תוצרים לפרויקטים'!$G$8:$G$1007,0))="","ללא סטטוס",INDEX('תוצרים לפרויקטים'!$R$8:$R$1007,MATCH($C438,'תוצרים לפרויקטים'!$G$8:$G$1007,0))))</f>
        <v/>
      </c>
      <c r="K438" s="141" t="str">
        <f>IF($A438="","",IF(INDEX('תוצרים לפרויקטים'!$P$8:$P$1007,MATCH($C438,'תוצרים לפרויקטים'!$G$8:$G$1007,0))="","",INDEX('תוצרים לפרויקטים'!$P$8:$P$1007,MATCH($C438,'תוצרים לפרויקטים'!$G$8:$G$1007,0))))</f>
        <v/>
      </c>
      <c r="L438" s="141" t="str">
        <f>IF($A438="","",IF(INDEX('תוצרים לפרויקטים'!$Q$8:$Q$1007,MATCH($C438,'תוצרים לפרויקטים'!$G$8:$G$1007,0))="","",INDEX('תוצרים לפרויקטים'!$Q$8:$Q$1007,MATCH($C438,'תוצרים לפרויקטים'!$G$8:$G$1007,0))))</f>
        <v/>
      </c>
    </row>
    <row r="439" spans="1:12">
      <c r="A439" s="87" t="str">
        <f>IF($A438="#",1,IF(MAX(שיוך_משאב)&lt;ROWS(A$2:$A439),"",ROWS(A$2:$A439)))</f>
        <v/>
      </c>
      <c r="B439" s="88" t="str">
        <f t="array" ref="B439">IF($A439="","",INDEX('תוצרים לפרויקטים'!$AJ$7:$AN$7,,MIN(IF(שיוך_משאב=$A439,COLUMN($A:$E)))))</f>
        <v/>
      </c>
      <c r="C439" s="88" t="str">
        <f t="array" ref="C439">IF($A439="","",INDEX('תוצרים לפרויקטים'!$G$8:$G$1007,MIN(IF(שיוך_משאב=A439,שורות))))</f>
        <v/>
      </c>
      <c r="D439" s="88" t="str">
        <f>IF($A439="","",INDEX('תוצרים לפרויקטים'!$T$8:$AC$1007,MATCH($C439,'תוצרים לפרויקטים'!$G$8:$G$1007,0),MATCH($B439,'תוצרים לפרויקטים'!$T$7:$AC$7,0)))</f>
        <v/>
      </c>
      <c r="E439" s="88" t="str">
        <f>IF($A439="","",INDEX('תוצרים לפרויקטים'!$T$8:$AC$1007,MATCH($C439,'תוצרים לפרויקטים'!$G$8:$G$1007,0),MATCH($B439,'תוצרים לפרויקטים'!$T$7:$AC$7,0)+1))</f>
        <v/>
      </c>
      <c r="F439" s="88" t="str">
        <f>IF($D439="","",IFERROR(IF(INDEX('ניהול משאבים'!$D$8:$D$300,MATCH($D439,'ניהול משאבים'!$C$8:$C$300,0))="","",INDEX('ניהול משאבים'!$D$8:$D$300,MATCH($D439,'ניהול משאבים'!$C$8:$C$300,0))),""))</f>
        <v/>
      </c>
      <c r="G439" s="88" t="str">
        <f>IF($D439="","",IFERROR(IF(INDEX('ניהול משאבים'!$E$8:$E$300,MATCH($D439,'ניהול משאבים'!$C$8:$C$300,0))="","",INDEX('ניהול משאבים'!$E$8:$E$300,MATCH($D439,'ניהול משאבים'!$C$8:$C$300,0))),""))</f>
        <v/>
      </c>
      <c r="H439" s="88" t="str">
        <f>IF($C439="","",INDEX('תוצרים לפרויקטים'!$H:$H,MATCH($C439,'תוצרים לפרויקטים'!$G:$G,0)))</f>
        <v/>
      </c>
      <c r="I439" s="88" t="str">
        <f>IF($C439="","",INDEX('תוצרים לפרויקטים'!$E:$E,MATCH($C439,'תוצרים לפרויקטים'!$G:$G,0)))</f>
        <v/>
      </c>
      <c r="J439" s="88" t="str">
        <f>IF($A439="","",IF(INDEX('תוצרים לפרויקטים'!$R$8:$R$1007,MATCH($C439,'תוצרים לפרויקטים'!$G$8:$G$1007,0))="","ללא סטטוס",INDEX('תוצרים לפרויקטים'!$R$8:$R$1007,MATCH($C439,'תוצרים לפרויקטים'!$G$8:$G$1007,0))))</f>
        <v/>
      </c>
      <c r="K439" s="141" t="str">
        <f>IF($A439="","",IF(INDEX('תוצרים לפרויקטים'!$P$8:$P$1007,MATCH($C439,'תוצרים לפרויקטים'!$G$8:$G$1007,0))="","",INDEX('תוצרים לפרויקטים'!$P$8:$P$1007,MATCH($C439,'תוצרים לפרויקטים'!$G$8:$G$1007,0))))</f>
        <v/>
      </c>
      <c r="L439" s="141" t="str">
        <f>IF($A439="","",IF(INDEX('תוצרים לפרויקטים'!$Q$8:$Q$1007,MATCH($C439,'תוצרים לפרויקטים'!$G$8:$G$1007,0))="","",INDEX('תוצרים לפרויקטים'!$Q$8:$Q$1007,MATCH($C439,'תוצרים לפרויקטים'!$G$8:$G$1007,0))))</f>
        <v/>
      </c>
    </row>
    <row r="440" spans="1:12">
      <c r="A440" s="87" t="str">
        <f>IF($A439="#",1,IF(MAX(שיוך_משאב)&lt;ROWS(A$2:$A440),"",ROWS(A$2:$A440)))</f>
        <v/>
      </c>
      <c r="B440" s="88" t="str">
        <f t="array" ref="B440">IF($A440="","",INDEX('תוצרים לפרויקטים'!$AJ$7:$AN$7,,MIN(IF(שיוך_משאב=$A440,COLUMN($A:$E)))))</f>
        <v/>
      </c>
      <c r="C440" s="88" t="str">
        <f t="array" ref="C440">IF($A440="","",INDEX('תוצרים לפרויקטים'!$G$8:$G$1007,MIN(IF(שיוך_משאב=A440,שורות))))</f>
        <v/>
      </c>
      <c r="D440" s="88" t="str">
        <f>IF($A440="","",INDEX('תוצרים לפרויקטים'!$T$8:$AC$1007,MATCH($C440,'תוצרים לפרויקטים'!$G$8:$G$1007,0),MATCH($B440,'תוצרים לפרויקטים'!$T$7:$AC$7,0)))</f>
        <v/>
      </c>
      <c r="E440" s="88" t="str">
        <f>IF($A440="","",INDEX('תוצרים לפרויקטים'!$T$8:$AC$1007,MATCH($C440,'תוצרים לפרויקטים'!$G$8:$G$1007,0),MATCH($B440,'תוצרים לפרויקטים'!$T$7:$AC$7,0)+1))</f>
        <v/>
      </c>
      <c r="F440" s="88" t="str">
        <f>IF($D440="","",IFERROR(IF(INDEX('ניהול משאבים'!$D$8:$D$300,MATCH($D440,'ניהול משאבים'!$C$8:$C$300,0))="","",INDEX('ניהול משאבים'!$D$8:$D$300,MATCH($D440,'ניהול משאבים'!$C$8:$C$300,0))),""))</f>
        <v/>
      </c>
      <c r="G440" s="88" t="str">
        <f>IF($D440="","",IFERROR(IF(INDEX('ניהול משאבים'!$E$8:$E$300,MATCH($D440,'ניהול משאבים'!$C$8:$C$300,0))="","",INDEX('ניהול משאבים'!$E$8:$E$300,MATCH($D440,'ניהול משאבים'!$C$8:$C$300,0))),""))</f>
        <v/>
      </c>
      <c r="H440" s="88" t="str">
        <f>IF($C440="","",INDEX('תוצרים לפרויקטים'!$H:$H,MATCH($C440,'תוצרים לפרויקטים'!$G:$G,0)))</f>
        <v/>
      </c>
      <c r="I440" s="88" t="str">
        <f>IF($C440="","",INDEX('תוצרים לפרויקטים'!$E:$E,MATCH($C440,'תוצרים לפרויקטים'!$G:$G,0)))</f>
        <v/>
      </c>
      <c r="J440" s="88" t="str">
        <f>IF($A440="","",IF(INDEX('תוצרים לפרויקטים'!$R$8:$R$1007,MATCH($C440,'תוצרים לפרויקטים'!$G$8:$G$1007,0))="","ללא סטטוס",INDEX('תוצרים לפרויקטים'!$R$8:$R$1007,MATCH($C440,'תוצרים לפרויקטים'!$G$8:$G$1007,0))))</f>
        <v/>
      </c>
      <c r="K440" s="141" t="str">
        <f>IF($A440="","",IF(INDEX('תוצרים לפרויקטים'!$P$8:$P$1007,MATCH($C440,'תוצרים לפרויקטים'!$G$8:$G$1007,0))="","",INDEX('תוצרים לפרויקטים'!$P$8:$P$1007,MATCH($C440,'תוצרים לפרויקטים'!$G$8:$G$1007,0))))</f>
        <v/>
      </c>
      <c r="L440" s="141" t="str">
        <f>IF($A440="","",IF(INDEX('תוצרים לפרויקטים'!$Q$8:$Q$1007,MATCH($C440,'תוצרים לפרויקטים'!$G$8:$G$1007,0))="","",INDEX('תוצרים לפרויקטים'!$Q$8:$Q$1007,MATCH($C440,'תוצרים לפרויקטים'!$G$8:$G$1007,0))))</f>
        <v/>
      </c>
    </row>
    <row r="441" spans="1:12">
      <c r="A441" s="87" t="str">
        <f>IF($A440="#",1,IF(MAX(שיוך_משאב)&lt;ROWS(A$2:$A441),"",ROWS(A$2:$A441)))</f>
        <v/>
      </c>
      <c r="B441" s="88" t="str">
        <f t="array" ref="B441">IF($A441="","",INDEX('תוצרים לפרויקטים'!$AJ$7:$AN$7,,MIN(IF(שיוך_משאב=$A441,COLUMN($A:$E)))))</f>
        <v/>
      </c>
      <c r="C441" s="88" t="str">
        <f t="array" ref="C441">IF($A441="","",INDEX('תוצרים לפרויקטים'!$G$8:$G$1007,MIN(IF(שיוך_משאב=A441,שורות))))</f>
        <v/>
      </c>
      <c r="D441" s="88" t="str">
        <f>IF($A441="","",INDEX('תוצרים לפרויקטים'!$T$8:$AC$1007,MATCH($C441,'תוצרים לפרויקטים'!$G$8:$G$1007,0),MATCH($B441,'תוצרים לפרויקטים'!$T$7:$AC$7,0)))</f>
        <v/>
      </c>
      <c r="E441" s="88" t="str">
        <f>IF($A441="","",INDEX('תוצרים לפרויקטים'!$T$8:$AC$1007,MATCH($C441,'תוצרים לפרויקטים'!$G$8:$G$1007,0),MATCH($B441,'תוצרים לפרויקטים'!$T$7:$AC$7,0)+1))</f>
        <v/>
      </c>
      <c r="F441" s="88" t="str">
        <f>IF($D441="","",IFERROR(IF(INDEX('ניהול משאבים'!$D$8:$D$300,MATCH($D441,'ניהול משאבים'!$C$8:$C$300,0))="","",INDEX('ניהול משאבים'!$D$8:$D$300,MATCH($D441,'ניהול משאבים'!$C$8:$C$300,0))),""))</f>
        <v/>
      </c>
      <c r="G441" s="88" t="str">
        <f>IF($D441="","",IFERROR(IF(INDEX('ניהול משאבים'!$E$8:$E$300,MATCH($D441,'ניהול משאבים'!$C$8:$C$300,0))="","",INDEX('ניהול משאבים'!$E$8:$E$300,MATCH($D441,'ניהול משאבים'!$C$8:$C$300,0))),""))</f>
        <v/>
      </c>
      <c r="H441" s="88" t="str">
        <f>IF($C441="","",INDEX('תוצרים לפרויקטים'!$H:$H,MATCH($C441,'תוצרים לפרויקטים'!$G:$G,0)))</f>
        <v/>
      </c>
      <c r="I441" s="88" t="str">
        <f>IF($C441="","",INDEX('תוצרים לפרויקטים'!$E:$E,MATCH($C441,'תוצרים לפרויקטים'!$G:$G,0)))</f>
        <v/>
      </c>
      <c r="J441" s="88" t="str">
        <f>IF($A441="","",IF(INDEX('תוצרים לפרויקטים'!$R$8:$R$1007,MATCH($C441,'תוצרים לפרויקטים'!$G$8:$G$1007,0))="","ללא סטטוס",INDEX('תוצרים לפרויקטים'!$R$8:$R$1007,MATCH($C441,'תוצרים לפרויקטים'!$G$8:$G$1007,0))))</f>
        <v/>
      </c>
      <c r="K441" s="141" t="str">
        <f>IF($A441="","",IF(INDEX('תוצרים לפרויקטים'!$P$8:$P$1007,MATCH($C441,'תוצרים לפרויקטים'!$G$8:$G$1007,0))="","",INDEX('תוצרים לפרויקטים'!$P$8:$P$1007,MATCH($C441,'תוצרים לפרויקטים'!$G$8:$G$1007,0))))</f>
        <v/>
      </c>
      <c r="L441" s="141" t="str">
        <f>IF($A441="","",IF(INDEX('תוצרים לפרויקטים'!$Q$8:$Q$1007,MATCH($C441,'תוצרים לפרויקטים'!$G$8:$G$1007,0))="","",INDEX('תוצרים לפרויקטים'!$Q$8:$Q$1007,MATCH($C441,'תוצרים לפרויקטים'!$G$8:$G$1007,0))))</f>
        <v/>
      </c>
    </row>
    <row r="442" spans="1:12">
      <c r="A442" s="87" t="str">
        <f>IF($A441="#",1,IF(MAX(שיוך_משאב)&lt;ROWS(A$2:$A442),"",ROWS(A$2:$A442)))</f>
        <v/>
      </c>
      <c r="B442" s="88" t="str">
        <f t="array" ref="B442">IF($A442="","",INDEX('תוצרים לפרויקטים'!$AJ$7:$AN$7,,MIN(IF(שיוך_משאב=$A442,COLUMN($A:$E)))))</f>
        <v/>
      </c>
      <c r="C442" s="88" t="str">
        <f t="array" ref="C442">IF($A442="","",INDEX('תוצרים לפרויקטים'!$G$8:$G$1007,MIN(IF(שיוך_משאב=A442,שורות))))</f>
        <v/>
      </c>
      <c r="D442" s="88" t="str">
        <f>IF($A442="","",INDEX('תוצרים לפרויקטים'!$T$8:$AC$1007,MATCH($C442,'תוצרים לפרויקטים'!$G$8:$G$1007,0),MATCH($B442,'תוצרים לפרויקטים'!$T$7:$AC$7,0)))</f>
        <v/>
      </c>
      <c r="E442" s="88" t="str">
        <f>IF($A442="","",INDEX('תוצרים לפרויקטים'!$T$8:$AC$1007,MATCH($C442,'תוצרים לפרויקטים'!$G$8:$G$1007,0),MATCH($B442,'תוצרים לפרויקטים'!$T$7:$AC$7,0)+1))</f>
        <v/>
      </c>
      <c r="F442" s="88" t="str">
        <f>IF($D442="","",IFERROR(IF(INDEX('ניהול משאבים'!$D$8:$D$300,MATCH($D442,'ניהול משאבים'!$C$8:$C$300,0))="","",INDEX('ניהול משאבים'!$D$8:$D$300,MATCH($D442,'ניהול משאבים'!$C$8:$C$300,0))),""))</f>
        <v/>
      </c>
      <c r="G442" s="88" t="str">
        <f>IF($D442="","",IFERROR(IF(INDEX('ניהול משאבים'!$E$8:$E$300,MATCH($D442,'ניהול משאבים'!$C$8:$C$300,0))="","",INDEX('ניהול משאבים'!$E$8:$E$300,MATCH($D442,'ניהול משאבים'!$C$8:$C$300,0))),""))</f>
        <v/>
      </c>
      <c r="H442" s="88" t="str">
        <f>IF($C442="","",INDEX('תוצרים לפרויקטים'!$H:$H,MATCH($C442,'תוצרים לפרויקטים'!$G:$G,0)))</f>
        <v/>
      </c>
      <c r="I442" s="88" t="str">
        <f>IF($C442="","",INDEX('תוצרים לפרויקטים'!$E:$E,MATCH($C442,'תוצרים לפרויקטים'!$G:$G,0)))</f>
        <v/>
      </c>
      <c r="J442" s="88" t="str">
        <f>IF($A442="","",IF(INDEX('תוצרים לפרויקטים'!$R$8:$R$1007,MATCH($C442,'תוצרים לפרויקטים'!$G$8:$G$1007,0))="","ללא סטטוס",INDEX('תוצרים לפרויקטים'!$R$8:$R$1007,MATCH($C442,'תוצרים לפרויקטים'!$G$8:$G$1007,0))))</f>
        <v/>
      </c>
      <c r="K442" s="141" t="str">
        <f>IF($A442="","",IF(INDEX('תוצרים לפרויקטים'!$P$8:$P$1007,MATCH($C442,'תוצרים לפרויקטים'!$G$8:$G$1007,0))="","",INDEX('תוצרים לפרויקטים'!$P$8:$P$1007,MATCH($C442,'תוצרים לפרויקטים'!$G$8:$G$1007,0))))</f>
        <v/>
      </c>
      <c r="L442" s="141" t="str">
        <f>IF($A442="","",IF(INDEX('תוצרים לפרויקטים'!$Q$8:$Q$1007,MATCH($C442,'תוצרים לפרויקטים'!$G$8:$G$1007,0))="","",INDEX('תוצרים לפרויקטים'!$Q$8:$Q$1007,MATCH($C442,'תוצרים לפרויקטים'!$G$8:$G$1007,0))))</f>
        <v/>
      </c>
    </row>
    <row r="443" spans="1:12">
      <c r="A443" s="87" t="str">
        <f>IF($A442="#",1,IF(MAX(שיוך_משאב)&lt;ROWS(A$2:$A443),"",ROWS(A$2:$A443)))</f>
        <v/>
      </c>
      <c r="B443" s="88" t="str">
        <f t="array" ref="B443">IF($A443="","",INDEX('תוצרים לפרויקטים'!$AJ$7:$AN$7,,MIN(IF(שיוך_משאב=$A443,COLUMN($A:$E)))))</f>
        <v/>
      </c>
      <c r="C443" s="88" t="str">
        <f t="array" ref="C443">IF($A443="","",INDEX('תוצרים לפרויקטים'!$G$8:$G$1007,MIN(IF(שיוך_משאב=A443,שורות))))</f>
        <v/>
      </c>
      <c r="D443" s="88" t="str">
        <f>IF($A443="","",INDEX('תוצרים לפרויקטים'!$T$8:$AC$1007,MATCH($C443,'תוצרים לפרויקטים'!$G$8:$G$1007,0),MATCH($B443,'תוצרים לפרויקטים'!$T$7:$AC$7,0)))</f>
        <v/>
      </c>
      <c r="E443" s="88" t="str">
        <f>IF($A443="","",INDEX('תוצרים לפרויקטים'!$T$8:$AC$1007,MATCH($C443,'תוצרים לפרויקטים'!$G$8:$G$1007,0),MATCH($B443,'תוצרים לפרויקטים'!$T$7:$AC$7,0)+1))</f>
        <v/>
      </c>
      <c r="F443" s="88" t="str">
        <f>IF($D443="","",IFERROR(IF(INDEX('ניהול משאבים'!$D$8:$D$300,MATCH($D443,'ניהול משאבים'!$C$8:$C$300,0))="","",INDEX('ניהול משאבים'!$D$8:$D$300,MATCH($D443,'ניהול משאבים'!$C$8:$C$300,0))),""))</f>
        <v/>
      </c>
      <c r="G443" s="88" t="str">
        <f>IF($D443="","",IFERROR(IF(INDEX('ניהול משאבים'!$E$8:$E$300,MATCH($D443,'ניהול משאבים'!$C$8:$C$300,0))="","",INDEX('ניהול משאבים'!$E$8:$E$300,MATCH($D443,'ניהול משאבים'!$C$8:$C$300,0))),""))</f>
        <v/>
      </c>
      <c r="H443" s="88" t="str">
        <f>IF($C443="","",INDEX('תוצרים לפרויקטים'!$H:$H,MATCH($C443,'תוצרים לפרויקטים'!$G:$G,0)))</f>
        <v/>
      </c>
      <c r="I443" s="88" t="str">
        <f>IF($C443="","",INDEX('תוצרים לפרויקטים'!$E:$E,MATCH($C443,'תוצרים לפרויקטים'!$G:$G,0)))</f>
        <v/>
      </c>
      <c r="J443" s="88" t="str">
        <f>IF($A443="","",IF(INDEX('תוצרים לפרויקטים'!$R$8:$R$1007,MATCH($C443,'תוצרים לפרויקטים'!$G$8:$G$1007,0))="","ללא סטטוס",INDEX('תוצרים לפרויקטים'!$R$8:$R$1007,MATCH($C443,'תוצרים לפרויקטים'!$G$8:$G$1007,0))))</f>
        <v/>
      </c>
      <c r="K443" s="141" t="str">
        <f>IF($A443="","",IF(INDEX('תוצרים לפרויקטים'!$P$8:$P$1007,MATCH($C443,'תוצרים לפרויקטים'!$G$8:$G$1007,0))="","",INDEX('תוצרים לפרויקטים'!$P$8:$P$1007,MATCH($C443,'תוצרים לפרויקטים'!$G$8:$G$1007,0))))</f>
        <v/>
      </c>
      <c r="L443" s="141" t="str">
        <f>IF($A443="","",IF(INDEX('תוצרים לפרויקטים'!$Q$8:$Q$1007,MATCH($C443,'תוצרים לפרויקטים'!$G$8:$G$1007,0))="","",INDEX('תוצרים לפרויקטים'!$Q$8:$Q$1007,MATCH($C443,'תוצרים לפרויקטים'!$G$8:$G$1007,0))))</f>
        <v/>
      </c>
    </row>
    <row r="444" spans="1:12">
      <c r="A444" s="87" t="str">
        <f>IF($A443="#",1,IF(MAX(שיוך_משאב)&lt;ROWS(A$2:$A444),"",ROWS(A$2:$A444)))</f>
        <v/>
      </c>
      <c r="B444" s="88" t="str">
        <f t="array" ref="B444">IF($A444="","",INDEX('תוצרים לפרויקטים'!$AJ$7:$AN$7,,MIN(IF(שיוך_משאב=$A444,COLUMN($A:$E)))))</f>
        <v/>
      </c>
      <c r="C444" s="88" t="str">
        <f t="array" ref="C444">IF($A444="","",INDEX('תוצרים לפרויקטים'!$G$8:$G$1007,MIN(IF(שיוך_משאב=A444,שורות))))</f>
        <v/>
      </c>
      <c r="D444" s="88" t="str">
        <f>IF($A444="","",INDEX('תוצרים לפרויקטים'!$T$8:$AC$1007,MATCH($C444,'תוצרים לפרויקטים'!$G$8:$G$1007,0),MATCH($B444,'תוצרים לפרויקטים'!$T$7:$AC$7,0)))</f>
        <v/>
      </c>
      <c r="E444" s="88" t="str">
        <f>IF($A444="","",INDEX('תוצרים לפרויקטים'!$T$8:$AC$1007,MATCH($C444,'תוצרים לפרויקטים'!$G$8:$G$1007,0),MATCH($B444,'תוצרים לפרויקטים'!$T$7:$AC$7,0)+1))</f>
        <v/>
      </c>
      <c r="F444" s="88" t="str">
        <f>IF($D444="","",IFERROR(IF(INDEX('ניהול משאבים'!$D$8:$D$300,MATCH($D444,'ניהול משאבים'!$C$8:$C$300,0))="","",INDEX('ניהול משאבים'!$D$8:$D$300,MATCH($D444,'ניהול משאבים'!$C$8:$C$300,0))),""))</f>
        <v/>
      </c>
      <c r="G444" s="88" t="str">
        <f>IF($D444="","",IFERROR(IF(INDEX('ניהול משאבים'!$E$8:$E$300,MATCH($D444,'ניהול משאבים'!$C$8:$C$300,0))="","",INDEX('ניהול משאבים'!$E$8:$E$300,MATCH($D444,'ניהול משאבים'!$C$8:$C$300,0))),""))</f>
        <v/>
      </c>
      <c r="H444" s="88" t="str">
        <f>IF($C444="","",INDEX('תוצרים לפרויקטים'!$H:$H,MATCH($C444,'תוצרים לפרויקטים'!$G:$G,0)))</f>
        <v/>
      </c>
      <c r="I444" s="88" t="str">
        <f>IF($C444="","",INDEX('תוצרים לפרויקטים'!$E:$E,MATCH($C444,'תוצרים לפרויקטים'!$G:$G,0)))</f>
        <v/>
      </c>
      <c r="J444" s="88" t="str">
        <f>IF($A444="","",IF(INDEX('תוצרים לפרויקטים'!$R$8:$R$1007,MATCH($C444,'תוצרים לפרויקטים'!$G$8:$G$1007,0))="","ללא סטטוס",INDEX('תוצרים לפרויקטים'!$R$8:$R$1007,MATCH($C444,'תוצרים לפרויקטים'!$G$8:$G$1007,0))))</f>
        <v/>
      </c>
      <c r="K444" s="141" t="str">
        <f>IF($A444="","",IF(INDEX('תוצרים לפרויקטים'!$P$8:$P$1007,MATCH($C444,'תוצרים לפרויקטים'!$G$8:$G$1007,0))="","",INDEX('תוצרים לפרויקטים'!$P$8:$P$1007,MATCH($C444,'תוצרים לפרויקטים'!$G$8:$G$1007,0))))</f>
        <v/>
      </c>
      <c r="L444" s="141" t="str">
        <f>IF($A444="","",IF(INDEX('תוצרים לפרויקטים'!$Q$8:$Q$1007,MATCH($C444,'תוצרים לפרויקטים'!$G$8:$G$1007,0))="","",INDEX('תוצרים לפרויקטים'!$Q$8:$Q$1007,MATCH($C444,'תוצרים לפרויקטים'!$G$8:$G$1007,0))))</f>
        <v/>
      </c>
    </row>
    <row r="445" spans="1:12">
      <c r="A445" s="87" t="str">
        <f>IF($A444="#",1,IF(MAX(שיוך_משאב)&lt;ROWS(A$2:$A445),"",ROWS(A$2:$A445)))</f>
        <v/>
      </c>
      <c r="B445" s="88" t="str">
        <f t="array" ref="B445">IF($A445="","",INDEX('תוצרים לפרויקטים'!$AJ$7:$AN$7,,MIN(IF(שיוך_משאב=$A445,COLUMN($A:$E)))))</f>
        <v/>
      </c>
      <c r="C445" s="88" t="str">
        <f t="array" ref="C445">IF($A445="","",INDEX('תוצרים לפרויקטים'!$G$8:$G$1007,MIN(IF(שיוך_משאב=A445,שורות))))</f>
        <v/>
      </c>
      <c r="D445" s="88" t="str">
        <f>IF($A445="","",INDEX('תוצרים לפרויקטים'!$T$8:$AC$1007,MATCH($C445,'תוצרים לפרויקטים'!$G$8:$G$1007,0),MATCH($B445,'תוצרים לפרויקטים'!$T$7:$AC$7,0)))</f>
        <v/>
      </c>
      <c r="E445" s="88" t="str">
        <f>IF($A445="","",INDEX('תוצרים לפרויקטים'!$T$8:$AC$1007,MATCH($C445,'תוצרים לפרויקטים'!$G$8:$G$1007,0),MATCH($B445,'תוצרים לפרויקטים'!$T$7:$AC$7,0)+1))</f>
        <v/>
      </c>
      <c r="F445" s="88" t="str">
        <f>IF($D445="","",IFERROR(IF(INDEX('ניהול משאבים'!$D$8:$D$300,MATCH($D445,'ניהול משאבים'!$C$8:$C$300,0))="","",INDEX('ניהול משאבים'!$D$8:$D$300,MATCH($D445,'ניהול משאבים'!$C$8:$C$300,0))),""))</f>
        <v/>
      </c>
      <c r="G445" s="88" t="str">
        <f>IF($D445="","",IFERROR(IF(INDEX('ניהול משאבים'!$E$8:$E$300,MATCH($D445,'ניהול משאבים'!$C$8:$C$300,0))="","",INDEX('ניהול משאבים'!$E$8:$E$300,MATCH($D445,'ניהול משאבים'!$C$8:$C$300,0))),""))</f>
        <v/>
      </c>
      <c r="H445" s="88" t="str">
        <f>IF($C445="","",INDEX('תוצרים לפרויקטים'!$H:$H,MATCH($C445,'תוצרים לפרויקטים'!$G:$G,0)))</f>
        <v/>
      </c>
      <c r="I445" s="88" t="str">
        <f>IF($C445="","",INDEX('תוצרים לפרויקטים'!$E:$E,MATCH($C445,'תוצרים לפרויקטים'!$G:$G,0)))</f>
        <v/>
      </c>
      <c r="J445" s="88" t="str">
        <f>IF($A445="","",IF(INDEX('תוצרים לפרויקטים'!$R$8:$R$1007,MATCH($C445,'תוצרים לפרויקטים'!$G$8:$G$1007,0))="","ללא סטטוס",INDEX('תוצרים לפרויקטים'!$R$8:$R$1007,MATCH($C445,'תוצרים לפרויקטים'!$G$8:$G$1007,0))))</f>
        <v/>
      </c>
      <c r="K445" s="141" t="str">
        <f>IF($A445="","",IF(INDEX('תוצרים לפרויקטים'!$P$8:$P$1007,MATCH($C445,'תוצרים לפרויקטים'!$G$8:$G$1007,0))="","",INDEX('תוצרים לפרויקטים'!$P$8:$P$1007,MATCH($C445,'תוצרים לפרויקטים'!$G$8:$G$1007,0))))</f>
        <v/>
      </c>
      <c r="L445" s="141" t="str">
        <f>IF($A445="","",IF(INDEX('תוצרים לפרויקטים'!$Q$8:$Q$1007,MATCH($C445,'תוצרים לפרויקטים'!$G$8:$G$1007,0))="","",INDEX('תוצרים לפרויקטים'!$Q$8:$Q$1007,MATCH($C445,'תוצרים לפרויקטים'!$G$8:$G$1007,0))))</f>
        <v/>
      </c>
    </row>
    <row r="446" spans="1:12">
      <c r="A446" s="87" t="str">
        <f>IF($A445="#",1,IF(MAX(שיוך_משאב)&lt;ROWS(A$2:$A446),"",ROWS(A$2:$A446)))</f>
        <v/>
      </c>
      <c r="B446" s="88" t="str">
        <f t="array" ref="B446">IF($A446="","",INDEX('תוצרים לפרויקטים'!$AJ$7:$AN$7,,MIN(IF(שיוך_משאב=$A446,COLUMN($A:$E)))))</f>
        <v/>
      </c>
      <c r="C446" s="88" t="str">
        <f t="array" ref="C446">IF($A446="","",INDEX('תוצרים לפרויקטים'!$G$8:$G$1007,MIN(IF(שיוך_משאב=A446,שורות))))</f>
        <v/>
      </c>
      <c r="D446" s="88" t="str">
        <f>IF($A446="","",INDEX('תוצרים לפרויקטים'!$T$8:$AC$1007,MATCH($C446,'תוצרים לפרויקטים'!$G$8:$G$1007,0),MATCH($B446,'תוצרים לפרויקטים'!$T$7:$AC$7,0)))</f>
        <v/>
      </c>
      <c r="E446" s="88" t="str">
        <f>IF($A446="","",INDEX('תוצרים לפרויקטים'!$T$8:$AC$1007,MATCH($C446,'תוצרים לפרויקטים'!$G$8:$G$1007,0),MATCH($B446,'תוצרים לפרויקטים'!$T$7:$AC$7,0)+1))</f>
        <v/>
      </c>
      <c r="F446" s="88" t="str">
        <f>IF($D446="","",IFERROR(IF(INDEX('ניהול משאבים'!$D$8:$D$300,MATCH($D446,'ניהול משאבים'!$C$8:$C$300,0))="","",INDEX('ניהול משאבים'!$D$8:$D$300,MATCH($D446,'ניהול משאבים'!$C$8:$C$300,0))),""))</f>
        <v/>
      </c>
      <c r="G446" s="88" t="str">
        <f>IF($D446="","",IFERROR(IF(INDEX('ניהול משאבים'!$E$8:$E$300,MATCH($D446,'ניהול משאבים'!$C$8:$C$300,0))="","",INDEX('ניהול משאבים'!$E$8:$E$300,MATCH($D446,'ניהול משאבים'!$C$8:$C$300,0))),""))</f>
        <v/>
      </c>
      <c r="H446" s="88" t="str">
        <f>IF($C446="","",INDEX('תוצרים לפרויקטים'!$H:$H,MATCH($C446,'תוצרים לפרויקטים'!$G:$G,0)))</f>
        <v/>
      </c>
      <c r="I446" s="88" t="str">
        <f>IF($C446="","",INDEX('תוצרים לפרויקטים'!$E:$E,MATCH($C446,'תוצרים לפרויקטים'!$G:$G,0)))</f>
        <v/>
      </c>
      <c r="J446" s="88" t="str">
        <f>IF($A446="","",IF(INDEX('תוצרים לפרויקטים'!$R$8:$R$1007,MATCH($C446,'תוצרים לפרויקטים'!$G$8:$G$1007,0))="","ללא סטטוס",INDEX('תוצרים לפרויקטים'!$R$8:$R$1007,MATCH($C446,'תוצרים לפרויקטים'!$G$8:$G$1007,0))))</f>
        <v/>
      </c>
      <c r="K446" s="141" t="str">
        <f>IF($A446="","",IF(INDEX('תוצרים לפרויקטים'!$P$8:$P$1007,MATCH($C446,'תוצרים לפרויקטים'!$G$8:$G$1007,0))="","",INDEX('תוצרים לפרויקטים'!$P$8:$P$1007,MATCH($C446,'תוצרים לפרויקטים'!$G$8:$G$1007,0))))</f>
        <v/>
      </c>
      <c r="L446" s="141" t="str">
        <f>IF($A446="","",IF(INDEX('תוצרים לפרויקטים'!$Q$8:$Q$1007,MATCH($C446,'תוצרים לפרויקטים'!$G$8:$G$1007,0))="","",INDEX('תוצרים לפרויקטים'!$Q$8:$Q$1007,MATCH($C446,'תוצרים לפרויקטים'!$G$8:$G$1007,0))))</f>
        <v/>
      </c>
    </row>
    <row r="447" spans="1:12">
      <c r="A447" s="87" t="str">
        <f>IF($A446="#",1,IF(MAX(שיוך_משאב)&lt;ROWS(A$2:$A447),"",ROWS(A$2:$A447)))</f>
        <v/>
      </c>
      <c r="B447" s="88" t="str">
        <f t="array" ref="B447">IF($A447="","",INDEX('תוצרים לפרויקטים'!$AJ$7:$AN$7,,MIN(IF(שיוך_משאב=$A447,COLUMN($A:$E)))))</f>
        <v/>
      </c>
      <c r="C447" s="88" t="str">
        <f t="array" ref="C447">IF($A447="","",INDEX('תוצרים לפרויקטים'!$G$8:$G$1007,MIN(IF(שיוך_משאב=A447,שורות))))</f>
        <v/>
      </c>
      <c r="D447" s="88" t="str">
        <f>IF($A447="","",INDEX('תוצרים לפרויקטים'!$T$8:$AC$1007,MATCH($C447,'תוצרים לפרויקטים'!$G$8:$G$1007,0),MATCH($B447,'תוצרים לפרויקטים'!$T$7:$AC$7,0)))</f>
        <v/>
      </c>
      <c r="E447" s="88" t="str">
        <f>IF($A447="","",INDEX('תוצרים לפרויקטים'!$T$8:$AC$1007,MATCH($C447,'תוצרים לפרויקטים'!$G$8:$G$1007,0),MATCH($B447,'תוצרים לפרויקטים'!$T$7:$AC$7,0)+1))</f>
        <v/>
      </c>
      <c r="F447" s="88" t="str">
        <f>IF($D447="","",IFERROR(IF(INDEX('ניהול משאבים'!$D$8:$D$300,MATCH($D447,'ניהול משאבים'!$C$8:$C$300,0))="","",INDEX('ניהול משאבים'!$D$8:$D$300,MATCH($D447,'ניהול משאבים'!$C$8:$C$300,0))),""))</f>
        <v/>
      </c>
      <c r="G447" s="88" t="str">
        <f>IF($D447="","",IFERROR(IF(INDEX('ניהול משאבים'!$E$8:$E$300,MATCH($D447,'ניהול משאבים'!$C$8:$C$300,0))="","",INDEX('ניהול משאבים'!$E$8:$E$300,MATCH($D447,'ניהול משאבים'!$C$8:$C$300,0))),""))</f>
        <v/>
      </c>
      <c r="H447" s="88" t="str">
        <f>IF($C447="","",INDEX('תוצרים לפרויקטים'!$H:$H,MATCH($C447,'תוצרים לפרויקטים'!$G:$G,0)))</f>
        <v/>
      </c>
      <c r="I447" s="88" t="str">
        <f>IF($C447="","",INDEX('תוצרים לפרויקטים'!$E:$E,MATCH($C447,'תוצרים לפרויקטים'!$G:$G,0)))</f>
        <v/>
      </c>
      <c r="J447" s="88" t="str">
        <f>IF($A447="","",IF(INDEX('תוצרים לפרויקטים'!$R$8:$R$1007,MATCH($C447,'תוצרים לפרויקטים'!$G$8:$G$1007,0))="","ללא סטטוס",INDEX('תוצרים לפרויקטים'!$R$8:$R$1007,MATCH($C447,'תוצרים לפרויקטים'!$G$8:$G$1007,0))))</f>
        <v/>
      </c>
      <c r="K447" s="141" t="str">
        <f>IF($A447="","",IF(INDEX('תוצרים לפרויקטים'!$P$8:$P$1007,MATCH($C447,'תוצרים לפרויקטים'!$G$8:$G$1007,0))="","",INDEX('תוצרים לפרויקטים'!$P$8:$P$1007,MATCH($C447,'תוצרים לפרויקטים'!$G$8:$G$1007,0))))</f>
        <v/>
      </c>
      <c r="L447" s="141" t="str">
        <f>IF($A447="","",IF(INDEX('תוצרים לפרויקטים'!$Q$8:$Q$1007,MATCH($C447,'תוצרים לפרויקטים'!$G$8:$G$1007,0))="","",INDEX('תוצרים לפרויקטים'!$Q$8:$Q$1007,MATCH($C447,'תוצרים לפרויקטים'!$G$8:$G$1007,0))))</f>
        <v/>
      </c>
    </row>
    <row r="448" spans="1:12">
      <c r="A448" s="87" t="str">
        <f>IF($A447="#",1,IF(MAX(שיוך_משאב)&lt;ROWS(A$2:$A448),"",ROWS(A$2:$A448)))</f>
        <v/>
      </c>
      <c r="B448" s="88" t="str">
        <f t="array" ref="B448">IF($A448="","",INDEX('תוצרים לפרויקטים'!$AJ$7:$AN$7,,MIN(IF(שיוך_משאב=$A448,COLUMN($A:$E)))))</f>
        <v/>
      </c>
      <c r="C448" s="88" t="str">
        <f t="array" ref="C448">IF($A448="","",INDEX('תוצרים לפרויקטים'!$G$8:$G$1007,MIN(IF(שיוך_משאב=A448,שורות))))</f>
        <v/>
      </c>
      <c r="D448" s="88" t="str">
        <f>IF($A448="","",INDEX('תוצרים לפרויקטים'!$T$8:$AC$1007,MATCH($C448,'תוצרים לפרויקטים'!$G$8:$G$1007,0),MATCH($B448,'תוצרים לפרויקטים'!$T$7:$AC$7,0)))</f>
        <v/>
      </c>
      <c r="E448" s="88" t="str">
        <f>IF($A448="","",INDEX('תוצרים לפרויקטים'!$T$8:$AC$1007,MATCH($C448,'תוצרים לפרויקטים'!$G$8:$G$1007,0),MATCH($B448,'תוצרים לפרויקטים'!$T$7:$AC$7,0)+1))</f>
        <v/>
      </c>
      <c r="F448" s="88" t="str">
        <f>IF($D448="","",IFERROR(IF(INDEX('ניהול משאבים'!$D$8:$D$300,MATCH($D448,'ניהול משאבים'!$C$8:$C$300,0))="","",INDEX('ניהול משאבים'!$D$8:$D$300,MATCH($D448,'ניהול משאבים'!$C$8:$C$300,0))),""))</f>
        <v/>
      </c>
      <c r="G448" s="88" t="str">
        <f>IF($D448="","",IFERROR(IF(INDEX('ניהול משאבים'!$E$8:$E$300,MATCH($D448,'ניהול משאבים'!$C$8:$C$300,0))="","",INDEX('ניהול משאבים'!$E$8:$E$300,MATCH($D448,'ניהול משאבים'!$C$8:$C$300,0))),""))</f>
        <v/>
      </c>
      <c r="H448" s="88" t="str">
        <f>IF($C448="","",INDEX('תוצרים לפרויקטים'!$H:$H,MATCH($C448,'תוצרים לפרויקטים'!$G:$G,0)))</f>
        <v/>
      </c>
      <c r="I448" s="88" t="str">
        <f>IF($C448="","",INDEX('תוצרים לפרויקטים'!$E:$E,MATCH($C448,'תוצרים לפרויקטים'!$G:$G,0)))</f>
        <v/>
      </c>
      <c r="J448" s="88" t="str">
        <f>IF($A448="","",IF(INDEX('תוצרים לפרויקטים'!$R$8:$R$1007,MATCH($C448,'תוצרים לפרויקטים'!$G$8:$G$1007,0))="","ללא סטטוס",INDEX('תוצרים לפרויקטים'!$R$8:$R$1007,MATCH($C448,'תוצרים לפרויקטים'!$G$8:$G$1007,0))))</f>
        <v/>
      </c>
      <c r="K448" s="141" t="str">
        <f>IF($A448="","",IF(INDEX('תוצרים לפרויקטים'!$P$8:$P$1007,MATCH($C448,'תוצרים לפרויקטים'!$G$8:$G$1007,0))="","",INDEX('תוצרים לפרויקטים'!$P$8:$P$1007,MATCH($C448,'תוצרים לפרויקטים'!$G$8:$G$1007,0))))</f>
        <v/>
      </c>
      <c r="L448" s="141" t="str">
        <f>IF($A448="","",IF(INDEX('תוצרים לפרויקטים'!$Q$8:$Q$1007,MATCH($C448,'תוצרים לפרויקטים'!$G$8:$G$1007,0))="","",INDEX('תוצרים לפרויקטים'!$Q$8:$Q$1007,MATCH($C448,'תוצרים לפרויקטים'!$G$8:$G$1007,0))))</f>
        <v/>
      </c>
    </row>
    <row r="449" spans="1:12">
      <c r="A449" s="87" t="str">
        <f>IF($A448="#",1,IF(MAX(שיוך_משאב)&lt;ROWS(A$2:$A449),"",ROWS(A$2:$A449)))</f>
        <v/>
      </c>
      <c r="B449" s="88" t="str">
        <f t="array" ref="B449">IF($A449="","",INDEX('תוצרים לפרויקטים'!$AJ$7:$AN$7,,MIN(IF(שיוך_משאב=$A449,COLUMN($A:$E)))))</f>
        <v/>
      </c>
      <c r="C449" s="88" t="str">
        <f t="array" ref="C449">IF($A449="","",INDEX('תוצרים לפרויקטים'!$G$8:$G$1007,MIN(IF(שיוך_משאב=A449,שורות))))</f>
        <v/>
      </c>
      <c r="D449" s="88" t="str">
        <f>IF($A449="","",INDEX('תוצרים לפרויקטים'!$T$8:$AC$1007,MATCH($C449,'תוצרים לפרויקטים'!$G$8:$G$1007,0),MATCH($B449,'תוצרים לפרויקטים'!$T$7:$AC$7,0)))</f>
        <v/>
      </c>
      <c r="E449" s="88" t="str">
        <f>IF($A449="","",INDEX('תוצרים לפרויקטים'!$T$8:$AC$1007,MATCH($C449,'תוצרים לפרויקטים'!$G$8:$G$1007,0),MATCH($B449,'תוצרים לפרויקטים'!$T$7:$AC$7,0)+1))</f>
        <v/>
      </c>
      <c r="F449" s="88" t="str">
        <f>IF($D449="","",IFERROR(IF(INDEX('ניהול משאבים'!$D$8:$D$300,MATCH($D449,'ניהול משאבים'!$C$8:$C$300,0))="","",INDEX('ניהול משאבים'!$D$8:$D$300,MATCH($D449,'ניהול משאבים'!$C$8:$C$300,0))),""))</f>
        <v/>
      </c>
      <c r="G449" s="88" t="str">
        <f>IF($D449="","",IFERROR(IF(INDEX('ניהול משאבים'!$E$8:$E$300,MATCH($D449,'ניהול משאבים'!$C$8:$C$300,0))="","",INDEX('ניהול משאבים'!$E$8:$E$300,MATCH($D449,'ניהול משאבים'!$C$8:$C$300,0))),""))</f>
        <v/>
      </c>
      <c r="H449" s="88" t="str">
        <f>IF($C449="","",INDEX('תוצרים לפרויקטים'!$H:$H,MATCH($C449,'תוצרים לפרויקטים'!$G:$G,0)))</f>
        <v/>
      </c>
      <c r="I449" s="88" t="str">
        <f>IF($C449="","",INDEX('תוצרים לפרויקטים'!$E:$E,MATCH($C449,'תוצרים לפרויקטים'!$G:$G,0)))</f>
        <v/>
      </c>
      <c r="J449" s="88" t="str">
        <f>IF($A449="","",IF(INDEX('תוצרים לפרויקטים'!$R$8:$R$1007,MATCH($C449,'תוצרים לפרויקטים'!$G$8:$G$1007,0))="","ללא סטטוס",INDEX('תוצרים לפרויקטים'!$R$8:$R$1007,MATCH($C449,'תוצרים לפרויקטים'!$G$8:$G$1007,0))))</f>
        <v/>
      </c>
      <c r="K449" s="141" t="str">
        <f>IF($A449="","",IF(INDEX('תוצרים לפרויקטים'!$P$8:$P$1007,MATCH($C449,'תוצרים לפרויקטים'!$G$8:$G$1007,0))="","",INDEX('תוצרים לפרויקטים'!$P$8:$P$1007,MATCH($C449,'תוצרים לפרויקטים'!$G$8:$G$1007,0))))</f>
        <v/>
      </c>
      <c r="L449" s="141" t="str">
        <f>IF($A449="","",IF(INDEX('תוצרים לפרויקטים'!$Q$8:$Q$1007,MATCH($C449,'תוצרים לפרויקטים'!$G$8:$G$1007,0))="","",INDEX('תוצרים לפרויקטים'!$Q$8:$Q$1007,MATCH($C449,'תוצרים לפרויקטים'!$G$8:$G$1007,0))))</f>
        <v/>
      </c>
    </row>
    <row r="450" spans="1:12">
      <c r="A450" s="87" t="str">
        <f>IF($A449="#",1,IF(MAX(שיוך_משאב)&lt;ROWS(A$2:$A450),"",ROWS(A$2:$A450)))</f>
        <v/>
      </c>
      <c r="B450" s="88" t="str">
        <f t="array" ref="B450">IF($A450="","",INDEX('תוצרים לפרויקטים'!$AJ$7:$AN$7,,MIN(IF(שיוך_משאב=$A450,COLUMN($A:$E)))))</f>
        <v/>
      </c>
      <c r="C450" s="88" t="str">
        <f t="array" ref="C450">IF($A450="","",INDEX('תוצרים לפרויקטים'!$G$8:$G$1007,MIN(IF(שיוך_משאב=A450,שורות))))</f>
        <v/>
      </c>
      <c r="D450" s="88" t="str">
        <f>IF($A450="","",INDEX('תוצרים לפרויקטים'!$T$8:$AC$1007,MATCH($C450,'תוצרים לפרויקטים'!$G$8:$G$1007,0),MATCH($B450,'תוצרים לפרויקטים'!$T$7:$AC$7,0)))</f>
        <v/>
      </c>
      <c r="E450" s="88" t="str">
        <f>IF($A450="","",INDEX('תוצרים לפרויקטים'!$T$8:$AC$1007,MATCH($C450,'תוצרים לפרויקטים'!$G$8:$G$1007,0),MATCH($B450,'תוצרים לפרויקטים'!$T$7:$AC$7,0)+1))</f>
        <v/>
      </c>
      <c r="F450" s="88" t="str">
        <f>IF($D450="","",IFERROR(IF(INDEX('ניהול משאבים'!$D$8:$D$300,MATCH($D450,'ניהול משאבים'!$C$8:$C$300,0))="","",INDEX('ניהול משאבים'!$D$8:$D$300,MATCH($D450,'ניהול משאבים'!$C$8:$C$300,0))),""))</f>
        <v/>
      </c>
      <c r="G450" s="88" t="str">
        <f>IF($D450="","",IFERROR(IF(INDEX('ניהול משאבים'!$E$8:$E$300,MATCH($D450,'ניהול משאבים'!$C$8:$C$300,0))="","",INDEX('ניהול משאבים'!$E$8:$E$300,MATCH($D450,'ניהול משאבים'!$C$8:$C$300,0))),""))</f>
        <v/>
      </c>
      <c r="H450" s="88" t="str">
        <f>IF($C450="","",INDEX('תוצרים לפרויקטים'!$H:$H,MATCH($C450,'תוצרים לפרויקטים'!$G:$G,0)))</f>
        <v/>
      </c>
      <c r="I450" s="88" t="str">
        <f>IF($C450="","",INDEX('תוצרים לפרויקטים'!$E:$E,MATCH($C450,'תוצרים לפרויקטים'!$G:$G,0)))</f>
        <v/>
      </c>
      <c r="J450" s="88" t="str">
        <f>IF($A450="","",IF(INDEX('תוצרים לפרויקטים'!$R$8:$R$1007,MATCH($C450,'תוצרים לפרויקטים'!$G$8:$G$1007,0))="","ללא סטטוס",INDEX('תוצרים לפרויקטים'!$R$8:$R$1007,MATCH($C450,'תוצרים לפרויקטים'!$G$8:$G$1007,0))))</f>
        <v/>
      </c>
      <c r="K450" s="141" t="str">
        <f>IF($A450="","",IF(INDEX('תוצרים לפרויקטים'!$P$8:$P$1007,MATCH($C450,'תוצרים לפרויקטים'!$G$8:$G$1007,0))="","",INDEX('תוצרים לפרויקטים'!$P$8:$P$1007,MATCH($C450,'תוצרים לפרויקטים'!$G$8:$G$1007,0))))</f>
        <v/>
      </c>
      <c r="L450" s="141" t="str">
        <f>IF($A450="","",IF(INDEX('תוצרים לפרויקטים'!$Q$8:$Q$1007,MATCH($C450,'תוצרים לפרויקטים'!$G$8:$G$1007,0))="","",INDEX('תוצרים לפרויקטים'!$Q$8:$Q$1007,MATCH($C450,'תוצרים לפרויקטים'!$G$8:$G$1007,0))))</f>
        <v/>
      </c>
    </row>
    <row r="451" spans="1:12">
      <c r="A451" s="87" t="str">
        <f>IF($A450="#",1,IF(MAX(שיוך_משאב)&lt;ROWS(A$2:$A451),"",ROWS(A$2:$A451)))</f>
        <v/>
      </c>
      <c r="B451" s="88" t="str">
        <f t="array" ref="B451">IF($A451="","",INDEX('תוצרים לפרויקטים'!$AJ$7:$AN$7,,MIN(IF(שיוך_משאב=$A451,COLUMN($A:$E)))))</f>
        <v/>
      </c>
      <c r="C451" s="88" t="str">
        <f t="array" ref="C451">IF($A451="","",INDEX('תוצרים לפרויקטים'!$G$8:$G$1007,MIN(IF(שיוך_משאב=A451,שורות))))</f>
        <v/>
      </c>
      <c r="D451" s="88" t="str">
        <f>IF($A451="","",INDEX('תוצרים לפרויקטים'!$T$8:$AC$1007,MATCH($C451,'תוצרים לפרויקטים'!$G$8:$G$1007,0),MATCH($B451,'תוצרים לפרויקטים'!$T$7:$AC$7,0)))</f>
        <v/>
      </c>
      <c r="E451" s="88" t="str">
        <f>IF($A451="","",INDEX('תוצרים לפרויקטים'!$T$8:$AC$1007,MATCH($C451,'תוצרים לפרויקטים'!$G$8:$G$1007,0),MATCH($B451,'תוצרים לפרויקטים'!$T$7:$AC$7,0)+1))</f>
        <v/>
      </c>
      <c r="F451" s="88" t="str">
        <f>IF($D451="","",IFERROR(IF(INDEX('ניהול משאבים'!$D$8:$D$300,MATCH($D451,'ניהול משאבים'!$C$8:$C$300,0))="","",INDEX('ניהול משאבים'!$D$8:$D$300,MATCH($D451,'ניהול משאבים'!$C$8:$C$300,0))),""))</f>
        <v/>
      </c>
      <c r="G451" s="88" t="str">
        <f>IF($D451="","",IFERROR(IF(INDEX('ניהול משאבים'!$E$8:$E$300,MATCH($D451,'ניהול משאבים'!$C$8:$C$300,0))="","",INDEX('ניהול משאבים'!$E$8:$E$300,MATCH($D451,'ניהול משאבים'!$C$8:$C$300,0))),""))</f>
        <v/>
      </c>
      <c r="H451" s="88" t="str">
        <f>IF($C451="","",INDEX('תוצרים לפרויקטים'!$H:$H,MATCH($C451,'תוצרים לפרויקטים'!$G:$G,0)))</f>
        <v/>
      </c>
      <c r="I451" s="88" t="str">
        <f>IF($C451="","",INDEX('תוצרים לפרויקטים'!$E:$E,MATCH($C451,'תוצרים לפרויקטים'!$G:$G,0)))</f>
        <v/>
      </c>
      <c r="J451" s="88" t="str">
        <f>IF($A451="","",IF(INDEX('תוצרים לפרויקטים'!$R$8:$R$1007,MATCH($C451,'תוצרים לפרויקטים'!$G$8:$G$1007,0))="","ללא סטטוס",INDEX('תוצרים לפרויקטים'!$R$8:$R$1007,MATCH($C451,'תוצרים לפרויקטים'!$G$8:$G$1007,0))))</f>
        <v/>
      </c>
      <c r="K451" s="141" t="str">
        <f>IF($A451="","",IF(INDEX('תוצרים לפרויקטים'!$P$8:$P$1007,MATCH($C451,'תוצרים לפרויקטים'!$G$8:$G$1007,0))="","",INDEX('תוצרים לפרויקטים'!$P$8:$P$1007,MATCH($C451,'תוצרים לפרויקטים'!$G$8:$G$1007,0))))</f>
        <v/>
      </c>
      <c r="L451" s="141" t="str">
        <f>IF($A451="","",IF(INDEX('תוצרים לפרויקטים'!$Q$8:$Q$1007,MATCH($C451,'תוצרים לפרויקטים'!$G$8:$G$1007,0))="","",INDEX('תוצרים לפרויקטים'!$Q$8:$Q$1007,MATCH($C451,'תוצרים לפרויקטים'!$G$8:$G$1007,0))))</f>
        <v/>
      </c>
    </row>
    <row r="452" spans="1:12">
      <c r="A452" s="87" t="str">
        <f>IF($A451="#",1,IF(MAX(שיוך_משאב)&lt;ROWS(A$2:$A452),"",ROWS(A$2:$A452)))</f>
        <v/>
      </c>
      <c r="B452" s="88" t="str">
        <f t="array" ref="B452">IF($A452="","",INDEX('תוצרים לפרויקטים'!$AJ$7:$AN$7,,MIN(IF(שיוך_משאב=$A452,COLUMN($A:$E)))))</f>
        <v/>
      </c>
      <c r="C452" s="88" t="str">
        <f t="array" ref="C452">IF($A452="","",INDEX('תוצרים לפרויקטים'!$G$8:$G$1007,MIN(IF(שיוך_משאב=A452,שורות))))</f>
        <v/>
      </c>
      <c r="D452" s="88" t="str">
        <f>IF($A452="","",INDEX('תוצרים לפרויקטים'!$T$8:$AC$1007,MATCH($C452,'תוצרים לפרויקטים'!$G$8:$G$1007,0),MATCH($B452,'תוצרים לפרויקטים'!$T$7:$AC$7,0)))</f>
        <v/>
      </c>
      <c r="E452" s="88" t="str">
        <f>IF($A452="","",INDEX('תוצרים לפרויקטים'!$T$8:$AC$1007,MATCH($C452,'תוצרים לפרויקטים'!$G$8:$G$1007,0),MATCH($B452,'תוצרים לפרויקטים'!$T$7:$AC$7,0)+1))</f>
        <v/>
      </c>
      <c r="F452" s="88" t="str">
        <f>IF($D452="","",IFERROR(IF(INDEX('ניהול משאבים'!$D$8:$D$300,MATCH($D452,'ניהול משאבים'!$C$8:$C$300,0))="","",INDEX('ניהול משאבים'!$D$8:$D$300,MATCH($D452,'ניהול משאבים'!$C$8:$C$300,0))),""))</f>
        <v/>
      </c>
      <c r="G452" s="88" t="str">
        <f>IF($D452="","",IFERROR(IF(INDEX('ניהול משאבים'!$E$8:$E$300,MATCH($D452,'ניהול משאבים'!$C$8:$C$300,0))="","",INDEX('ניהול משאבים'!$E$8:$E$300,MATCH($D452,'ניהול משאבים'!$C$8:$C$300,0))),""))</f>
        <v/>
      </c>
      <c r="H452" s="88" t="str">
        <f>IF($C452="","",INDEX('תוצרים לפרויקטים'!$H:$H,MATCH($C452,'תוצרים לפרויקטים'!$G:$G,0)))</f>
        <v/>
      </c>
      <c r="I452" s="88" t="str">
        <f>IF($C452="","",INDEX('תוצרים לפרויקטים'!$E:$E,MATCH($C452,'תוצרים לפרויקטים'!$G:$G,0)))</f>
        <v/>
      </c>
      <c r="J452" s="88" t="str">
        <f>IF($A452="","",IF(INDEX('תוצרים לפרויקטים'!$R$8:$R$1007,MATCH($C452,'תוצרים לפרויקטים'!$G$8:$G$1007,0))="","ללא סטטוס",INDEX('תוצרים לפרויקטים'!$R$8:$R$1007,MATCH($C452,'תוצרים לפרויקטים'!$G$8:$G$1007,0))))</f>
        <v/>
      </c>
      <c r="K452" s="141" t="str">
        <f>IF($A452="","",IF(INDEX('תוצרים לפרויקטים'!$P$8:$P$1007,MATCH($C452,'תוצרים לפרויקטים'!$G$8:$G$1007,0))="","",INDEX('תוצרים לפרויקטים'!$P$8:$P$1007,MATCH($C452,'תוצרים לפרויקטים'!$G$8:$G$1007,0))))</f>
        <v/>
      </c>
      <c r="L452" s="141" t="str">
        <f>IF($A452="","",IF(INDEX('תוצרים לפרויקטים'!$Q$8:$Q$1007,MATCH($C452,'תוצרים לפרויקטים'!$G$8:$G$1007,0))="","",INDEX('תוצרים לפרויקטים'!$Q$8:$Q$1007,MATCH($C452,'תוצרים לפרויקטים'!$G$8:$G$1007,0))))</f>
        <v/>
      </c>
    </row>
    <row r="453" spans="1:12">
      <c r="A453" s="87" t="str">
        <f>IF($A452="#",1,IF(MAX(שיוך_משאב)&lt;ROWS(A$2:$A453),"",ROWS(A$2:$A453)))</f>
        <v/>
      </c>
      <c r="B453" s="88" t="str">
        <f t="array" ref="B453">IF($A453="","",INDEX('תוצרים לפרויקטים'!$AJ$7:$AN$7,,MIN(IF(שיוך_משאב=$A453,COLUMN($A:$E)))))</f>
        <v/>
      </c>
      <c r="C453" s="88" t="str">
        <f t="array" ref="C453">IF($A453="","",INDEX('תוצרים לפרויקטים'!$G$8:$G$1007,MIN(IF(שיוך_משאב=A453,שורות))))</f>
        <v/>
      </c>
      <c r="D453" s="88" t="str">
        <f>IF($A453="","",INDEX('תוצרים לפרויקטים'!$T$8:$AC$1007,MATCH($C453,'תוצרים לפרויקטים'!$G$8:$G$1007,0),MATCH($B453,'תוצרים לפרויקטים'!$T$7:$AC$7,0)))</f>
        <v/>
      </c>
      <c r="E453" s="88" t="str">
        <f>IF($A453="","",INDEX('תוצרים לפרויקטים'!$T$8:$AC$1007,MATCH($C453,'תוצרים לפרויקטים'!$G$8:$G$1007,0),MATCH($B453,'תוצרים לפרויקטים'!$T$7:$AC$7,0)+1))</f>
        <v/>
      </c>
      <c r="F453" s="88" t="str">
        <f>IF($D453="","",IFERROR(IF(INDEX('ניהול משאבים'!$D$8:$D$300,MATCH($D453,'ניהול משאבים'!$C$8:$C$300,0))="","",INDEX('ניהול משאבים'!$D$8:$D$300,MATCH($D453,'ניהול משאבים'!$C$8:$C$300,0))),""))</f>
        <v/>
      </c>
      <c r="G453" s="88" t="str">
        <f>IF($D453="","",IFERROR(IF(INDEX('ניהול משאבים'!$E$8:$E$300,MATCH($D453,'ניהול משאבים'!$C$8:$C$300,0))="","",INDEX('ניהול משאבים'!$E$8:$E$300,MATCH($D453,'ניהול משאבים'!$C$8:$C$300,0))),""))</f>
        <v/>
      </c>
      <c r="H453" s="88" t="str">
        <f>IF($C453="","",INDEX('תוצרים לפרויקטים'!$H:$H,MATCH($C453,'תוצרים לפרויקטים'!$G:$G,0)))</f>
        <v/>
      </c>
      <c r="I453" s="88" t="str">
        <f>IF($C453="","",INDEX('תוצרים לפרויקטים'!$E:$E,MATCH($C453,'תוצרים לפרויקטים'!$G:$G,0)))</f>
        <v/>
      </c>
      <c r="J453" s="88" t="str">
        <f>IF($A453="","",IF(INDEX('תוצרים לפרויקטים'!$R$8:$R$1007,MATCH($C453,'תוצרים לפרויקטים'!$G$8:$G$1007,0))="","ללא סטטוס",INDEX('תוצרים לפרויקטים'!$R$8:$R$1007,MATCH($C453,'תוצרים לפרויקטים'!$G$8:$G$1007,0))))</f>
        <v/>
      </c>
      <c r="K453" s="141" t="str">
        <f>IF($A453="","",IF(INDEX('תוצרים לפרויקטים'!$P$8:$P$1007,MATCH($C453,'תוצרים לפרויקטים'!$G$8:$G$1007,0))="","",INDEX('תוצרים לפרויקטים'!$P$8:$P$1007,MATCH($C453,'תוצרים לפרויקטים'!$G$8:$G$1007,0))))</f>
        <v/>
      </c>
      <c r="L453" s="141" t="str">
        <f>IF($A453="","",IF(INDEX('תוצרים לפרויקטים'!$Q$8:$Q$1007,MATCH($C453,'תוצרים לפרויקטים'!$G$8:$G$1007,0))="","",INDEX('תוצרים לפרויקטים'!$Q$8:$Q$1007,MATCH($C453,'תוצרים לפרויקטים'!$G$8:$G$1007,0))))</f>
        <v/>
      </c>
    </row>
    <row r="454" spans="1:12">
      <c r="A454" s="87" t="str">
        <f>IF($A453="#",1,IF(MAX(שיוך_משאב)&lt;ROWS(A$2:$A454),"",ROWS(A$2:$A454)))</f>
        <v/>
      </c>
      <c r="B454" s="88" t="str">
        <f t="array" ref="B454">IF($A454="","",INDEX('תוצרים לפרויקטים'!$AJ$7:$AN$7,,MIN(IF(שיוך_משאב=$A454,COLUMN($A:$E)))))</f>
        <v/>
      </c>
      <c r="C454" s="88" t="str">
        <f t="array" ref="C454">IF($A454="","",INDEX('תוצרים לפרויקטים'!$G$8:$G$1007,MIN(IF(שיוך_משאב=A454,שורות))))</f>
        <v/>
      </c>
      <c r="D454" s="88" t="str">
        <f>IF($A454="","",INDEX('תוצרים לפרויקטים'!$T$8:$AC$1007,MATCH($C454,'תוצרים לפרויקטים'!$G$8:$G$1007,0),MATCH($B454,'תוצרים לפרויקטים'!$T$7:$AC$7,0)))</f>
        <v/>
      </c>
      <c r="E454" s="88" t="str">
        <f>IF($A454="","",INDEX('תוצרים לפרויקטים'!$T$8:$AC$1007,MATCH($C454,'תוצרים לפרויקטים'!$G$8:$G$1007,0),MATCH($B454,'תוצרים לפרויקטים'!$T$7:$AC$7,0)+1))</f>
        <v/>
      </c>
      <c r="F454" s="88" t="str">
        <f>IF($D454="","",IFERROR(IF(INDEX('ניהול משאבים'!$D$8:$D$300,MATCH($D454,'ניהול משאבים'!$C$8:$C$300,0))="","",INDEX('ניהול משאבים'!$D$8:$D$300,MATCH($D454,'ניהול משאבים'!$C$8:$C$300,0))),""))</f>
        <v/>
      </c>
      <c r="G454" s="88" t="str">
        <f>IF($D454="","",IFERROR(IF(INDEX('ניהול משאבים'!$E$8:$E$300,MATCH($D454,'ניהול משאבים'!$C$8:$C$300,0))="","",INDEX('ניהול משאבים'!$E$8:$E$300,MATCH($D454,'ניהול משאבים'!$C$8:$C$300,0))),""))</f>
        <v/>
      </c>
      <c r="H454" s="88" t="str">
        <f>IF($C454="","",INDEX('תוצרים לפרויקטים'!$H:$H,MATCH($C454,'תוצרים לפרויקטים'!$G:$G,0)))</f>
        <v/>
      </c>
      <c r="I454" s="88" t="str">
        <f>IF($C454="","",INDEX('תוצרים לפרויקטים'!$E:$E,MATCH($C454,'תוצרים לפרויקטים'!$G:$G,0)))</f>
        <v/>
      </c>
      <c r="J454" s="88" t="str">
        <f>IF($A454="","",IF(INDEX('תוצרים לפרויקטים'!$R$8:$R$1007,MATCH($C454,'תוצרים לפרויקטים'!$G$8:$G$1007,0))="","ללא סטטוס",INDEX('תוצרים לפרויקטים'!$R$8:$R$1007,MATCH($C454,'תוצרים לפרויקטים'!$G$8:$G$1007,0))))</f>
        <v/>
      </c>
      <c r="K454" s="141" t="str">
        <f>IF($A454="","",IF(INDEX('תוצרים לפרויקטים'!$P$8:$P$1007,MATCH($C454,'תוצרים לפרויקטים'!$G$8:$G$1007,0))="","",INDEX('תוצרים לפרויקטים'!$P$8:$P$1007,MATCH($C454,'תוצרים לפרויקטים'!$G$8:$G$1007,0))))</f>
        <v/>
      </c>
      <c r="L454" s="141" t="str">
        <f>IF($A454="","",IF(INDEX('תוצרים לפרויקטים'!$Q$8:$Q$1007,MATCH($C454,'תוצרים לפרויקטים'!$G$8:$G$1007,0))="","",INDEX('תוצרים לפרויקטים'!$Q$8:$Q$1007,MATCH($C454,'תוצרים לפרויקטים'!$G$8:$G$1007,0))))</f>
        <v/>
      </c>
    </row>
    <row r="455" spans="1:12">
      <c r="A455" s="87" t="str">
        <f>IF($A454="#",1,IF(MAX(שיוך_משאב)&lt;ROWS(A$2:$A455),"",ROWS(A$2:$A455)))</f>
        <v/>
      </c>
      <c r="B455" s="88" t="str">
        <f t="array" ref="B455">IF($A455="","",INDEX('תוצרים לפרויקטים'!$AJ$7:$AN$7,,MIN(IF(שיוך_משאב=$A455,COLUMN($A:$E)))))</f>
        <v/>
      </c>
      <c r="C455" s="88" t="str">
        <f t="array" ref="C455">IF($A455="","",INDEX('תוצרים לפרויקטים'!$G$8:$G$1007,MIN(IF(שיוך_משאב=A455,שורות))))</f>
        <v/>
      </c>
      <c r="D455" s="88" t="str">
        <f>IF($A455="","",INDEX('תוצרים לפרויקטים'!$T$8:$AC$1007,MATCH($C455,'תוצרים לפרויקטים'!$G$8:$G$1007,0),MATCH($B455,'תוצרים לפרויקטים'!$T$7:$AC$7,0)))</f>
        <v/>
      </c>
      <c r="E455" s="88" t="str">
        <f>IF($A455="","",INDEX('תוצרים לפרויקטים'!$T$8:$AC$1007,MATCH($C455,'תוצרים לפרויקטים'!$G$8:$G$1007,0),MATCH($B455,'תוצרים לפרויקטים'!$T$7:$AC$7,0)+1))</f>
        <v/>
      </c>
      <c r="F455" s="88" t="str">
        <f>IF($D455="","",IFERROR(IF(INDEX('ניהול משאבים'!$D$8:$D$300,MATCH($D455,'ניהול משאבים'!$C$8:$C$300,0))="","",INDEX('ניהול משאבים'!$D$8:$D$300,MATCH($D455,'ניהול משאבים'!$C$8:$C$300,0))),""))</f>
        <v/>
      </c>
      <c r="G455" s="88" t="str">
        <f>IF($D455="","",IFERROR(IF(INDEX('ניהול משאבים'!$E$8:$E$300,MATCH($D455,'ניהול משאבים'!$C$8:$C$300,0))="","",INDEX('ניהול משאבים'!$E$8:$E$300,MATCH($D455,'ניהול משאבים'!$C$8:$C$300,0))),""))</f>
        <v/>
      </c>
      <c r="H455" s="88" t="str">
        <f>IF($C455="","",INDEX('תוצרים לפרויקטים'!$H:$H,MATCH($C455,'תוצרים לפרויקטים'!$G:$G,0)))</f>
        <v/>
      </c>
      <c r="I455" s="88" t="str">
        <f>IF($C455="","",INDEX('תוצרים לפרויקטים'!$E:$E,MATCH($C455,'תוצרים לפרויקטים'!$G:$G,0)))</f>
        <v/>
      </c>
      <c r="J455" s="88" t="str">
        <f>IF($A455="","",IF(INDEX('תוצרים לפרויקטים'!$R$8:$R$1007,MATCH($C455,'תוצרים לפרויקטים'!$G$8:$G$1007,0))="","ללא סטטוס",INDEX('תוצרים לפרויקטים'!$R$8:$R$1007,MATCH($C455,'תוצרים לפרויקטים'!$G$8:$G$1007,0))))</f>
        <v/>
      </c>
      <c r="K455" s="141" t="str">
        <f>IF($A455="","",IF(INDEX('תוצרים לפרויקטים'!$P$8:$P$1007,MATCH($C455,'תוצרים לפרויקטים'!$G$8:$G$1007,0))="","",INDEX('תוצרים לפרויקטים'!$P$8:$P$1007,MATCH($C455,'תוצרים לפרויקטים'!$G$8:$G$1007,0))))</f>
        <v/>
      </c>
      <c r="L455" s="141" t="str">
        <f>IF($A455="","",IF(INDEX('תוצרים לפרויקטים'!$Q$8:$Q$1007,MATCH($C455,'תוצרים לפרויקטים'!$G$8:$G$1007,0))="","",INDEX('תוצרים לפרויקטים'!$Q$8:$Q$1007,MATCH($C455,'תוצרים לפרויקטים'!$G$8:$G$1007,0))))</f>
        <v/>
      </c>
    </row>
    <row r="456" spans="1:12">
      <c r="A456" s="87" t="str">
        <f>IF($A455="#",1,IF(MAX(שיוך_משאב)&lt;ROWS(A$2:$A456),"",ROWS(A$2:$A456)))</f>
        <v/>
      </c>
      <c r="B456" s="88" t="str">
        <f t="array" ref="B456">IF($A456="","",INDEX('תוצרים לפרויקטים'!$AJ$7:$AN$7,,MIN(IF(שיוך_משאב=$A456,COLUMN($A:$E)))))</f>
        <v/>
      </c>
      <c r="C456" s="88" t="str">
        <f t="array" ref="C456">IF($A456="","",INDEX('תוצרים לפרויקטים'!$G$8:$G$1007,MIN(IF(שיוך_משאב=A456,שורות))))</f>
        <v/>
      </c>
      <c r="D456" s="88" t="str">
        <f>IF($A456="","",INDEX('תוצרים לפרויקטים'!$T$8:$AC$1007,MATCH($C456,'תוצרים לפרויקטים'!$G$8:$G$1007,0),MATCH($B456,'תוצרים לפרויקטים'!$T$7:$AC$7,0)))</f>
        <v/>
      </c>
      <c r="E456" s="88" t="str">
        <f>IF($A456="","",INDEX('תוצרים לפרויקטים'!$T$8:$AC$1007,MATCH($C456,'תוצרים לפרויקטים'!$G$8:$G$1007,0),MATCH($B456,'תוצרים לפרויקטים'!$T$7:$AC$7,0)+1))</f>
        <v/>
      </c>
      <c r="F456" s="88" t="str">
        <f>IF($D456="","",IFERROR(IF(INDEX('ניהול משאבים'!$D$8:$D$300,MATCH($D456,'ניהול משאבים'!$C$8:$C$300,0))="","",INDEX('ניהול משאבים'!$D$8:$D$300,MATCH($D456,'ניהול משאבים'!$C$8:$C$300,0))),""))</f>
        <v/>
      </c>
      <c r="G456" s="88" t="str">
        <f>IF($D456="","",IFERROR(IF(INDEX('ניהול משאבים'!$E$8:$E$300,MATCH($D456,'ניהול משאבים'!$C$8:$C$300,0))="","",INDEX('ניהול משאבים'!$E$8:$E$300,MATCH($D456,'ניהול משאבים'!$C$8:$C$300,0))),""))</f>
        <v/>
      </c>
      <c r="H456" s="88" t="str">
        <f>IF($C456="","",INDEX('תוצרים לפרויקטים'!$H:$H,MATCH($C456,'תוצרים לפרויקטים'!$G:$G,0)))</f>
        <v/>
      </c>
      <c r="I456" s="88" t="str">
        <f>IF($C456="","",INDEX('תוצרים לפרויקטים'!$E:$E,MATCH($C456,'תוצרים לפרויקטים'!$G:$G,0)))</f>
        <v/>
      </c>
      <c r="J456" s="88" t="str">
        <f>IF($A456="","",IF(INDEX('תוצרים לפרויקטים'!$R$8:$R$1007,MATCH($C456,'תוצרים לפרויקטים'!$G$8:$G$1007,0))="","ללא סטטוס",INDEX('תוצרים לפרויקטים'!$R$8:$R$1007,MATCH($C456,'תוצרים לפרויקטים'!$G$8:$G$1007,0))))</f>
        <v/>
      </c>
      <c r="K456" s="141" t="str">
        <f>IF($A456="","",IF(INDEX('תוצרים לפרויקטים'!$P$8:$P$1007,MATCH($C456,'תוצרים לפרויקטים'!$G$8:$G$1007,0))="","",INDEX('תוצרים לפרויקטים'!$P$8:$P$1007,MATCH($C456,'תוצרים לפרויקטים'!$G$8:$G$1007,0))))</f>
        <v/>
      </c>
      <c r="L456" s="141" t="str">
        <f>IF($A456="","",IF(INDEX('תוצרים לפרויקטים'!$Q$8:$Q$1007,MATCH($C456,'תוצרים לפרויקטים'!$G$8:$G$1007,0))="","",INDEX('תוצרים לפרויקטים'!$Q$8:$Q$1007,MATCH($C456,'תוצרים לפרויקטים'!$G$8:$G$1007,0))))</f>
        <v/>
      </c>
    </row>
    <row r="457" spans="1:12">
      <c r="A457" s="87" t="str">
        <f>IF($A456="#",1,IF(MAX(שיוך_משאב)&lt;ROWS(A$2:$A457),"",ROWS(A$2:$A457)))</f>
        <v/>
      </c>
      <c r="B457" s="88" t="str">
        <f t="array" ref="B457">IF($A457="","",INDEX('תוצרים לפרויקטים'!$AJ$7:$AN$7,,MIN(IF(שיוך_משאב=$A457,COLUMN($A:$E)))))</f>
        <v/>
      </c>
      <c r="C457" s="88" t="str">
        <f t="array" ref="C457">IF($A457="","",INDEX('תוצרים לפרויקטים'!$G$8:$G$1007,MIN(IF(שיוך_משאב=A457,שורות))))</f>
        <v/>
      </c>
      <c r="D457" s="88" t="str">
        <f>IF($A457="","",INDEX('תוצרים לפרויקטים'!$T$8:$AC$1007,MATCH($C457,'תוצרים לפרויקטים'!$G$8:$G$1007,0),MATCH($B457,'תוצרים לפרויקטים'!$T$7:$AC$7,0)))</f>
        <v/>
      </c>
      <c r="E457" s="88" t="str">
        <f>IF($A457="","",INDEX('תוצרים לפרויקטים'!$T$8:$AC$1007,MATCH($C457,'תוצרים לפרויקטים'!$G$8:$G$1007,0),MATCH($B457,'תוצרים לפרויקטים'!$T$7:$AC$7,0)+1))</f>
        <v/>
      </c>
      <c r="F457" s="88" t="str">
        <f>IF($D457="","",IFERROR(IF(INDEX('ניהול משאבים'!$D$8:$D$300,MATCH($D457,'ניהול משאבים'!$C$8:$C$300,0))="","",INDEX('ניהול משאבים'!$D$8:$D$300,MATCH($D457,'ניהול משאבים'!$C$8:$C$300,0))),""))</f>
        <v/>
      </c>
      <c r="G457" s="88" t="str">
        <f>IF($D457="","",IFERROR(IF(INDEX('ניהול משאבים'!$E$8:$E$300,MATCH($D457,'ניהול משאבים'!$C$8:$C$300,0))="","",INDEX('ניהול משאבים'!$E$8:$E$300,MATCH($D457,'ניהול משאבים'!$C$8:$C$300,0))),""))</f>
        <v/>
      </c>
      <c r="H457" s="88" t="str">
        <f>IF($C457="","",INDEX('תוצרים לפרויקטים'!$H:$H,MATCH($C457,'תוצרים לפרויקטים'!$G:$G,0)))</f>
        <v/>
      </c>
      <c r="I457" s="88" t="str">
        <f>IF($C457="","",INDEX('תוצרים לפרויקטים'!$E:$E,MATCH($C457,'תוצרים לפרויקטים'!$G:$G,0)))</f>
        <v/>
      </c>
      <c r="J457" s="88" t="str">
        <f>IF($A457="","",IF(INDEX('תוצרים לפרויקטים'!$R$8:$R$1007,MATCH($C457,'תוצרים לפרויקטים'!$G$8:$G$1007,0))="","ללא סטטוס",INDEX('תוצרים לפרויקטים'!$R$8:$R$1007,MATCH($C457,'תוצרים לפרויקטים'!$G$8:$G$1007,0))))</f>
        <v/>
      </c>
      <c r="K457" s="141" t="str">
        <f>IF($A457="","",IF(INDEX('תוצרים לפרויקטים'!$P$8:$P$1007,MATCH($C457,'תוצרים לפרויקטים'!$G$8:$G$1007,0))="","",INDEX('תוצרים לפרויקטים'!$P$8:$P$1007,MATCH($C457,'תוצרים לפרויקטים'!$G$8:$G$1007,0))))</f>
        <v/>
      </c>
      <c r="L457" s="141" t="str">
        <f>IF($A457="","",IF(INDEX('תוצרים לפרויקטים'!$Q$8:$Q$1007,MATCH($C457,'תוצרים לפרויקטים'!$G$8:$G$1007,0))="","",INDEX('תוצרים לפרויקטים'!$Q$8:$Q$1007,MATCH($C457,'תוצרים לפרויקטים'!$G$8:$G$1007,0))))</f>
        <v/>
      </c>
    </row>
    <row r="458" spans="1:12">
      <c r="A458" s="87" t="str">
        <f>IF($A457="#",1,IF(MAX(שיוך_משאב)&lt;ROWS(A$2:$A458),"",ROWS(A$2:$A458)))</f>
        <v/>
      </c>
      <c r="B458" s="88" t="str">
        <f t="array" ref="B458">IF($A458="","",INDEX('תוצרים לפרויקטים'!$AJ$7:$AN$7,,MIN(IF(שיוך_משאב=$A458,COLUMN($A:$E)))))</f>
        <v/>
      </c>
      <c r="C458" s="88" t="str">
        <f t="array" ref="C458">IF($A458="","",INDEX('תוצרים לפרויקטים'!$G$8:$G$1007,MIN(IF(שיוך_משאב=A458,שורות))))</f>
        <v/>
      </c>
      <c r="D458" s="88" t="str">
        <f>IF($A458="","",INDEX('תוצרים לפרויקטים'!$T$8:$AC$1007,MATCH($C458,'תוצרים לפרויקטים'!$G$8:$G$1007,0),MATCH($B458,'תוצרים לפרויקטים'!$T$7:$AC$7,0)))</f>
        <v/>
      </c>
      <c r="E458" s="88" t="str">
        <f>IF($A458="","",INDEX('תוצרים לפרויקטים'!$T$8:$AC$1007,MATCH($C458,'תוצרים לפרויקטים'!$G$8:$G$1007,0),MATCH($B458,'תוצרים לפרויקטים'!$T$7:$AC$7,0)+1))</f>
        <v/>
      </c>
      <c r="F458" s="88" t="str">
        <f>IF($D458="","",IFERROR(IF(INDEX('ניהול משאבים'!$D$8:$D$300,MATCH($D458,'ניהול משאבים'!$C$8:$C$300,0))="","",INDEX('ניהול משאבים'!$D$8:$D$300,MATCH($D458,'ניהול משאבים'!$C$8:$C$300,0))),""))</f>
        <v/>
      </c>
      <c r="G458" s="88" t="str">
        <f>IF($D458="","",IFERROR(IF(INDEX('ניהול משאבים'!$E$8:$E$300,MATCH($D458,'ניהול משאבים'!$C$8:$C$300,0))="","",INDEX('ניהול משאבים'!$E$8:$E$300,MATCH($D458,'ניהול משאבים'!$C$8:$C$300,0))),""))</f>
        <v/>
      </c>
      <c r="H458" s="88" t="str">
        <f>IF($C458="","",INDEX('תוצרים לפרויקטים'!$H:$H,MATCH($C458,'תוצרים לפרויקטים'!$G:$G,0)))</f>
        <v/>
      </c>
      <c r="I458" s="88" t="str">
        <f>IF($C458="","",INDEX('תוצרים לפרויקטים'!$E:$E,MATCH($C458,'תוצרים לפרויקטים'!$G:$G,0)))</f>
        <v/>
      </c>
      <c r="J458" s="88" t="str">
        <f>IF($A458="","",IF(INDEX('תוצרים לפרויקטים'!$R$8:$R$1007,MATCH($C458,'תוצרים לפרויקטים'!$G$8:$G$1007,0))="","ללא סטטוס",INDEX('תוצרים לפרויקטים'!$R$8:$R$1007,MATCH($C458,'תוצרים לפרויקטים'!$G$8:$G$1007,0))))</f>
        <v/>
      </c>
      <c r="K458" s="141" t="str">
        <f>IF($A458="","",IF(INDEX('תוצרים לפרויקטים'!$P$8:$P$1007,MATCH($C458,'תוצרים לפרויקטים'!$G$8:$G$1007,0))="","",INDEX('תוצרים לפרויקטים'!$P$8:$P$1007,MATCH($C458,'תוצרים לפרויקטים'!$G$8:$G$1007,0))))</f>
        <v/>
      </c>
      <c r="L458" s="141" t="str">
        <f>IF($A458="","",IF(INDEX('תוצרים לפרויקטים'!$Q$8:$Q$1007,MATCH($C458,'תוצרים לפרויקטים'!$G$8:$G$1007,0))="","",INDEX('תוצרים לפרויקטים'!$Q$8:$Q$1007,MATCH($C458,'תוצרים לפרויקטים'!$G$8:$G$1007,0))))</f>
        <v/>
      </c>
    </row>
    <row r="459" spans="1:12">
      <c r="A459" s="87" t="str">
        <f>IF($A458="#",1,IF(MAX(שיוך_משאב)&lt;ROWS(A$2:$A459),"",ROWS(A$2:$A459)))</f>
        <v/>
      </c>
      <c r="B459" s="88" t="str">
        <f t="array" ref="B459">IF($A459="","",INDEX('תוצרים לפרויקטים'!$AJ$7:$AN$7,,MIN(IF(שיוך_משאב=$A459,COLUMN($A:$E)))))</f>
        <v/>
      </c>
      <c r="C459" s="88" t="str">
        <f t="array" ref="C459">IF($A459="","",INDEX('תוצרים לפרויקטים'!$G$8:$G$1007,MIN(IF(שיוך_משאב=A459,שורות))))</f>
        <v/>
      </c>
      <c r="D459" s="88" t="str">
        <f>IF($A459="","",INDEX('תוצרים לפרויקטים'!$T$8:$AC$1007,MATCH($C459,'תוצרים לפרויקטים'!$G$8:$G$1007,0),MATCH($B459,'תוצרים לפרויקטים'!$T$7:$AC$7,0)))</f>
        <v/>
      </c>
      <c r="E459" s="88" t="str">
        <f>IF($A459="","",INDEX('תוצרים לפרויקטים'!$T$8:$AC$1007,MATCH($C459,'תוצרים לפרויקטים'!$G$8:$G$1007,0),MATCH($B459,'תוצרים לפרויקטים'!$T$7:$AC$7,0)+1))</f>
        <v/>
      </c>
      <c r="F459" s="88" t="str">
        <f>IF($D459="","",IFERROR(IF(INDEX('ניהול משאבים'!$D$8:$D$300,MATCH($D459,'ניהול משאבים'!$C$8:$C$300,0))="","",INDEX('ניהול משאבים'!$D$8:$D$300,MATCH($D459,'ניהול משאבים'!$C$8:$C$300,0))),""))</f>
        <v/>
      </c>
      <c r="G459" s="88" t="str">
        <f>IF($D459="","",IFERROR(IF(INDEX('ניהול משאבים'!$E$8:$E$300,MATCH($D459,'ניהול משאבים'!$C$8:$C$300,0))="","",INDEX('ניהול משאבים'!$E$8:$E$300,MATCH($D459,'ניהול משאבים'!$C$8:$C$300,0))),""))</f>
        <v/>
      </c>
      <c r="H459" s="88" t="str">
        <f>IF($C459="","",INDEX('תוצרים לפרויקטים'!$H:$H,MATCH($C459,'תוצרים לפרויקטים'!$G:$G,0)))</f>
        <v/>
      </c>
      <c r="I459" s="88" t="str">
        <f>IF($C459="","",INDEX('תוצרים לפרויקטים'!$E:$E,MATCH($C459,'תוצרים לפרויקטים'!$G:$G,0)))</f>
        <v/>
      </c>
      <c r="J459" s="88" t="str">
        <f>IF($A459="","",IF(INDEX('תוצרים לפרויקטים'!$R$8:$R$1007,MATCH($C459,'תוצרים לפרויקטים'!$G$8:$G$1007,0))="","ללא סטטוס",INDEX('תוצרים לפרויקטים'!$R$8:$R$1007,MATCH($C459,'תוצרים לפרויקטים'!$G$8:$G$1007,0))))</f>
        <v/>
      </c>
      <c r="K459" s="141" t="str">
        <f>IF($A459="","",IF(INDEX('תוצרים לפרויקטים'!$P$8:$P$1007,MATCH($C459,'תוצרים לפרויקטים'!$G$8:$G$1007,0))="","",INDEX('תוצרים לפרויקטים'!$P$8:$P$1007,MATCH($C459,'תוצרים לפרויקטים'!$G$8:$G$1007,0))))</f>
        <v/>
      </c>
      <c r="L459" s="141" t="str">
        <f>IF($A459="","",IF(INDEX('תוצרים לפרויקטים'!$Q$8:$Q$1007,MATCH($C459,'תוצרים לפרויקטים'!$G$8:$G$1007,0))="","",INDEX('תוצרים לפרויקטים'!$Q$8:$Q$1007,MATCH($C459,'תוצרים לפרויקטים'!$G$8:$G$1007,0))))</f>
        <v/>
      </c>
    </row>
    <row r="460" spans="1:12">
      <c r="A460" s="87" t="str">
        <f>IF($A459="#",1,IF(MAX(שיוך_משאב)&lt;ROWS(A$2:$A460),"",ROWS(A$2:$A460)))</f>
        <v/>
      </c>
      <c r="B460" s="88" t="str">
        <f t="array" ref="B460">IF($A460="","",INDEX('תוצרים לפרויקטים'!$AJ$7:$AN$7,,MIN(IF(שיוך_משאב=$A460,COLUMN($A:$E)))))</f>
        <v/>
      </c>
      <c r="C460" s="88" t="str">
        <f t="array" ref="C460">IF($A460="","",INDEX('תוצרים לפרויקטים'!$G$8:$G$1007,MIN(IF(שיוך_משאב=A460,שורות))))</f>
        <v/>
      </c>
      <c r="D460" s="88" t="str">
        <f>IF($A460="","",INDEX('תוצרים לפרויקטים'!$T$8:$AC$1007,MATCH($C460,'תוצרים לפרויקטים'!$G$8:$G$1007,0),MATCH($B460,'תוצרים לפרויקטים'!$T$7:$AC$7,0)))</f>
        <v/>
      </c>
      <c r="E460" s="88" t="str">
        <f>IF($A460="","",INDEX('תוצרים לפרויקטים'!$T$8:$AC$1007,MATCH($C460,'תוצרים לפרויקטים'!$G$8:$G$1007,0),MATCH($B460,'תוצרים לפרויקטים'!$T$7:$AC$7,0)+1))</f>
        <v/>
      </c>
      <c r="F460" s="88" t="str">
        <f>IF($D460="","",IFERROR(IF(INDEX('ניהול משאבים'!$D$8:$D$300,MATCH($D460,'ניהול משאבים'!$C$8:$C$300,0))="","",INDEX('ניהול משאבים'!$D$8:$D$300,MATCH($D460,'ניהול משאבים'!$C$8:$C$300,0))),""))</f>
        <v/>
      </c>
      <c r="G460" s="88" t="str">
        <f>IF($D460="","",IFERROR(IF(INDEX('ניהול משאבים'!$E$8:$E$300,MATCH($D460,'ניהול משאבים'!$C$8:$C$300,0))="","",INDEX('ניהול משאבים'!$E$8:$E$300,MATCH($D460,'ניהול משאבים'!$C$8:$C$300,0))),""))</f>
        <v/>
      </c>
      <c r="H460" s="88" t="str">
        <f>IF($C460="","",INDEX('תוצרים לפרויקטים'!$H:$H,MATCH($C460,'תוצרים לפרויקטים'!$G:$G,0)))</f>
        <v/>
      </c>
      <c r="I460" s="88" t="str">
        <f>IF($C460="","",INDEX('תוצרים לפרויקטים'!$E:$E,MATCH($C460,'תוצרים לפרויקטים'!$G:$G,0)))</f>
        <v/>
      </c>
      <c r="J460" s="88" t="str">
        <f>IF($A460="","",IF(INDEX('תוצרים לפרויקטים'!$R$8:$R$1007,MATCH($C460,'תוצרים לפרויקטים'!$G$8:$G$1007,0))="","ללא סטטוס",INDEX('תוצרים לפרויקטים'!$R$8:$R$1007,MATCH($C460,'תוצרים לפרויקטים'!$G$8:$G$1007,0))))</f>
        <v/>
      </c>
      <c r="K460" s="141" t="str">
        <f>IF($A460="","",IF(INDEX('תוצרים לפרויקטים'!$P$8:$P$1007,MATCH($C460,'תוצרים לפרויקטים'!$G$8:$G$1007,0))="","",INDEX('תוצרים לפרויקטים'!$P$8:$P$1007,MATCH($C460,'תוצרים לפרויקטים'!$G$8:$G$1007,0))))</f>
        <v/>
      </c>
      <c r="L460" s="141" t="str">
        <f>IF($A460="","",IF(INDEX('תוצרים לפרויקטים'!$Q$8:$Q$1007,MATCH($C460,'תוצרים לפרויקטים'!$G$8:$G$1007,0))="","",INDEX('תוצרים לפרויקטים'!$Q$8:$Q$1007,MATCH($C460,'תוצרים לפרויקטים'!$G$8:$G$1007,0))))</f>
        <v/>
      </c>
    </row>
    <row r="461" spans="1:12">
      <c r="A461" s="87" t="str">
        <f>IF($A460="#",1,IF(MAX(שיוך_משאב)&lt;ROWS(A$2:$A461),"",ROWS(A$2:$A461)))</f>
        <v/>
      </c>
      <c r="B461" s="88" t="str">
        <f t="array" ref="B461">IF($A461="","",INDEX('תוצרים לפרויקטים'!$AJ$7:$AN$7,,MIN(IF(שיוך_משאב=$A461,COLUMN($A:$E)))))</f>
        <v/>
      </c>
      <c r="C461" s="88" t="str">
        <f t="array" ref="C461">IF($A461="","",INDEX('תוצרים לפרויקטים'!$G$8:$G$1007,MIN(IF(שיוך_משאב=A461,שורות))))</f>
        <v/>
      </c>
      <c r="D461" s="88" t="str">
        <f>IF($A461="","",INDEX('תוצרים לפרויקטים'!$T$8:$AC$1007,MATCH($C461,'תוצרים לפרויקטים'!$G$8:$G$1007,0),MATCH($B461,'תוצרים לפרויקטים'!$T$7:$AC$7,0)))</f>
        <v/>
      </c>
      <c r="E461" s="88" t="str">
        <f>IF($A461="","",INDEX('תוצרים לפרויקטים'!$T$8:$AC$1007,MATCH($C461,'תוצרים לפרויקטים'!$G$8:$G$1007,0),MATCH($B461,'תוצרים לפרויקטים'!$T$7:$AC$7,0)+1))</f>
        <v/>
      </c>
      <c r="F461" s="88" t="str">
        <f>IF($D461="","",IFERROR(IF(INDEX('ניהול משאבים'!$D$8:$D$300,MATCH($D461,'ניהול משאבים'!$C$8:$C$300,0))="","",INDEX('ניהול משאבים'!$D$8:$D$300,MATCH($D461,'ניהול משאבים'!$C$8:$C$300,0))),""))</f>
        <v/>
      </c>
      <c r="G461" s="88" t="str">
        <f>IF($D461="","",IFERROR(IF(INDEX('ניהול משאבים'!$E$8:$E$300,MATCH($D461,'ניהול משאבים'!$C$8:$C$300,0))="","",INDEX('ניהול משאבים'!$E$8:$E$300,MATCH($D461,'ניהול משאבים'!$C$8:$C$300,0))),""))</f>
        <v/>
      </c>
      <c r="H461" s="88" t="str">
        <f>IF($C461="","",INDEX('תוצרים לפרויקטים'!$H:$H,MATCH($C461,'תוצרים לפרויקטים'!$G:$G,0)))</f>
        <v/>
      </c>
      <c r="I461" s="88" t="str">
        <f>IF($C461="","",INDEX('תוצרים לפרויקטים'!$E:$E,MATCH($C461,'תוצרים לפרויקטים'!$G:$G,0)))</f>
        <v/>
      </c>
      <c r="J461" s="88" t="str">
        <f>IF($A461="","",IF(INDEX('תוצרים לפרויקטים'!$R$8:$R$1007,MATCH($C461,'תוצרים לפרויקטים'!$G$8:$G$1007,0))="","ללא סטטוס",INDEX('תוצרים לפרויקטים'!$R$8:$R$1007,MATCH($C461,'תוצרים לפרויקטים'!$G$8:$G$1007,0))))</f>
        <v/>
      </c>
      <c r="K461" s="141" t="str">
        <f>IF($A461="","",IF(INDEX('תוצרים לפרויקטים'!$P$8:$P$1007,MATCH($C461,'תוצרים לפרויקטים'!$G$8:$G$1007,0))="","",INDEX('תוצרים לפרויקטים'!$P$8:$P$1007,MATCH($C461,'תוצרים לפרויקטים'!$G$8:$G$1007,0))))</f>
        <v/>
      </c>
      <c r="L461" s="141" t="str">
        <f>IF($A461="","",IF(INDEX('תוצרים לפרויקטים'!$Q$8:$Q$1007,MATCH($C461,'תוצרים לפרויקטים'!$G$8:$G$1007,0))="","",INDEX('תוצרים לפרויקטים'!$Q$8:$Q$1007,MATCH($C461,'תוצרים לפרויקטים'!$G$8:$G$1007,0))))</f>
        <v/>
      </c>
    </row>
    <row r="462" spans="1:12">
      <c r="A462" s="87" t="str">
        <f>IF($A461="#",1,IF(MAX(שיוך_משאב)&lt;ROWS(A$2:$A462),"",ROWS(A$2:$A462)))</f>
        <v/>
      </c>
      <c r="B462" s="88" t="str">
        <f t="array" ref="B462">IF($A462="","",INDEX('תוצרים לפרויקטים'!$AJ$7:$AN$7,,MIN(IF(שיוך_משאב=$A462,COLUMN($A:$E)))))</f>
        <v/>
      </c>
      <c r="C462" s="88" t="str">
        <f t="array" ref="C462">IF($A462="","",INDEX('תוצרים לפרויקטים'!$G$8:$G$1007,MIN(IF(שיוך_משאב=A462,שורות))))</f>
        <v/>
      </c>
      <c r="D462" s="88" t="str">
        <f>IF($A462="","",INDEX('תוצרים לפרויקטים'!$T$8:$AC$1007,MATCH($C462,'תוצרים לפרויקטים'!$G$8:$G$1007,0),MATCH($B462,'תוצרים לפרויקטים'!$T$7:$AC$7,0)))</f>
        <v/>
      </c>
      <c r="E462" s="88" t="str">
        <f>IF($A462="","",INDEX('תוצרים לפרויקטים'!$T$8:$AC$1007,MATCH($C462,'תוצרים לפרויקטים'!$G$8:$G$1007,0),MATCH($B462,'תוצרים לפרויקטים'!$T$7:$AC$7,0)+1))</f>
        <v/>
      </c>
      <c r="F462" s="88" t="str">
        <f>IF($D462="","",IFERROR(IF(INDEX('ניהול משאבים'!$D$8:$D$300,MATCH($D462,'ניהול משאבים'!$C$8:$C$300,0))="","",INDEX('ניהול משאבים'!$D$8:$D$300,MATCH($D462,'ניהול משאבים'!$C$8:$C$300,0))),""))</f>
        <v/>
      </c>
      <c r="G462" s="88" t="str">
        <f>IF($D462="","",IFERROR(IF(INDEX('ניהול משאבים'!$E$8:$E$300,MATCH($D462,'ניהול משאבים'!$C$8:$C$300,0))="","",INDEX('ניהול משאבים'!$E$8:$E$300,MATCH($D462,'ניהול משאבים'!$C$8:$C$300,0))),""))</f>
        <v/>
      </c>
      <c r="H462" s="88" t="str">
        <f>IF($C462="","",INDEX('תוצרים לפרויקטים'!$H:$H,MATCH($C462,'תוצרים לפרויקטים'!$G:$G,0)))</f>
        <v/>
      </c>
      <c r="I462" s="88" t="str">
        <f>IF($C462="","",INDEX('תוצרים לפרויקטים'!$E:$E,MATCH($C462,'תוצרים לפרויקטים'!$G:$G,0)))</f>
        <v/>
      </c>
      <c r="J462" s="88" t="str">
        <f>IF($A462="","",IF(INDEX('תוצרים לפרויקטים'!$R$8:$R$1007,MATCH($C462,'תוצרים לפרויקטים'!$G$8:$G$1007,0))="","ללא סטטוס",INDEX('תוצרים לפרויקטים'!$R$8:$R$1007,MATCH($C462,'תוצרים לפרויקטים'!$G$8:$G$1007,0))))</f>
        <v/>
      </c>
      <c r="K462" s="141" t="str">
        <f>IF($A462="","",IF(INDEX('תוצרים לפרויקטים'!$P$8:$P$1007,MATCH($C462,'תוצרים לפרויקטים'!$G$8:$G$1007,0))="","",INDEX('תוצרים לפרויקטים'!$P$8:$P$1007,MATCH($C462,'תוצרים לפרויקטים'!$G$8:$G$1007,0))))</f>
        <v/>
      </c>
      <c r="L462" s="141" t="str">
        <f>IF($A462="","",IF(INDEX('תוצרים לפרויקטים'!$Q$8:$Q$1007,MATCH($C462,'תוצרים לפרויקטים'!$G$8:$G$1007,0))="","",INDEX('תוצרים לפרויקטים'!$Q$8:$Q$1007,MATCH($C462,'תוצרים לפרויקטים'!$G$8:$G$1007,0))))</f>
        <v/>
      </c>
    </row>
    <row r="463" spans="1:12">
      <c r="A463" s="87" t="str">
        <f>IF($A462="#",1,IF(MAX(שיוך_משאב)&lt;ROWS(A$2:$A463),"",ROWS(A$2:$A463)))</f>
        <v/>
      </c>
      <c r="B463" s="88" t="str">
        <f t="array" ref="B463">IF($A463="","",INDEX('תוצרים לפרויקטים'!$AJ$7:$AN$7,,MIN(IF(שיוך_משאב=$A463,COLUMN($A:$E)))))</f>
        <v/>
      </c>
      <c r="C463" s="88" t="str">
        <f t="array" ref="C463">IF($A463="","",INDEX('תוצרים לפרויקטים'!$G$8:$G$1007,MIN(IF(שיוך_משאב=A463,שורות))))</f>
        <v/>
      </c>
      <c r="D463" s="88" t="str">
        <f>IF($A463="","",INDEX('תוצרים לפרויקטים'!$T$8:$AC$1007,MATCH($C463,'תוצרים לפרויקטים'!$G$8:$G$1007,0),MATCH($B463,'תוצרים לפרויקטים'!$T$7:$AC$7,0)))</f>
        <v/>
      </c>
      <c r="E463" s="88" t="str">
        <f>IF($A463="","",INDEX('תוצרים לפרויקטים'!$T$8:$AC$1007,MATCH($C463,'תוצרים לפרויקטים'!$G$8:$G$1007,0),MATCH($B463,'תוצרים לפרויקטים'!$T$7:$AC$7,0)+1))</f>
        <v/>
      </c>
      <c r="F463" s="88" t="str">
        <f>IF($D463="","",IFERROR(IF(INDEX('ניהול משאבים'!$D$8:$D$300,MATCH($D463,'ניהול משאבים'!$C$8:$C$300,0))="","",INDEX('ניהול משאבים'!$D$8:$D$300,MATCH($D463,'ניהול משאבים'!$C$8:$C$300,0))),""))</f>
        <v/>
      </c>
      <c r="G463" s="88" t="str">
        <f>IF($D463="","",IFERROR(IF(INDEX('ניהול משאבים'!$E$8:$E$300,MATCH($D463,'ניהול משאבים'!$C$8:$C$300,0))="","",INDEX('ניהול משאבים'!$E$8:$E$300,MATCH($D463,'ניהול משאבים'!$C$8:$C$300,0))),""))</f>
        <v/>
      </c>
      <c r="H463" s="88" t="str">
        <f>IF($C463="","",INDEX('תוצרים לפרויקטים'!$H:$H,MATCH($C463,'תוצרים לפרויקטים'!$G:$G,0)))</f>
        <v/>
      </c>
      <c r="I463" s="88" t="str">
        <f>IF($C463="","",INDEX('תוצרים לפרויקטים'!$E:$E,MATCH($C463,'תוצרים לפרויקטים'!$G:$G,0)))</f>
        <v/>
      </c>
      <c r="J463" s="88" t="str">
        <f>IF($A463="","",IF(INDEX('תוצרים לפרויקטים'!$R$8:$R$1007,MATCH($C463,'תוצרים לפרויקטים'!$G$8:$G$1007,0))="","ללא סטטוס",INDEX('תוצרים לפרויקטים'!$R$8:$R$1007,MATCH($C463,'תוצרים לפרויקטים'!$G$8:$G$1007,0))))</f>
        <v/>
      </c>
      <c r="K463" s="141" t="str">
        <f>IF($A463="","",IF(INDEX('תוצרים לפרויקטים'!$P$8:$P$1007,MATCH($C463,'תוצרים לפרויקטים'!$G$8:$G$1007,0))="","",INDEX('תוצרים לפרויקטים'!$P$8:$P$1007,MATCH($C463,'תוצרים לפרויקטים'!$G$8:$G$1007,0))))</f>
        <v/>
      </c>
      <c r="L463" s="141" t="str">
        <f>IF($A463="","",IF(INDEX('תוצרים לפרויקטים'!$Q$8:$Q$1007,MATCH($C463,'תוצרים לפרויקטים'!$G$8:$G$1007,0))="","",INDEX('תוצרים לפרויקטים'!$Q$8:$Q$1007,MATCH($C463,'תוצרים לפרויקטים'!$G$8:$G$1007,0))))</f>
        <v/>
      </c>
    </row>
    <row r="464" spans="1:12">
      <c r="A464" s="87" t="str">
        <f>IF($A463="#",1,IF(MAX(שיוך_משאב)&lt;ROWS(A$2:$A464),"",ROWS(A$2:$A464)))</f>
        <v/>
      </c>
      <c r="B464" s="88" t="str">
        <f t="array" ref="B464">IF($A464="","",INDEX('תוצרים לפרויקטים'!$AJ$7:$AN$7,,MIN(IF(שיוך_משאב=$A464,COLUMN($A:$E)))))</f>
        <v/>
      </c>
      <c r="C464" s="88" t="str">
        <f t="array" ref="C464">IF($A464="","",INDEX('תוצרים לפרויקטים'!$G$8:$G$1007,MIN(IF(שיוך_משאב=A464,שורות))))</f>
        <v/>
      </c>
      <c r="D464" s="88" t="str">
        <f>IF($A464="","",INDEX('תוצרים לפרויקטים'!$T$8:$AC$1007,MATCH($C464,'תוצרים לפרויקטים'!$G$8:$G$1007,0),MATCH($B464,'תוצרים לפרויקטים'!$T$7:$AC$7,0)))</f>
        <v/>
      </c>
      <c r="E464" s="88" t="str">
        <f>IF($A464="","",INDEX('תוצרים לפרויקטים'!$T$8:$AC$1007,MATCH($C464,'תוצרים לפרויקטים'!$G$8:$G$1007,0),MATCH($B464,'תוצרים לפרויקטים'!$T$7:$AC$7,0)+1))</f>
        <v/>
      </c>
      <c r="F464" s="88" t="str">
        <f>IF($D464="","",IFERROR(IF(INDEX('ניהול משאבים'!$D$8:$D$300,MATCH($D464,'ניהול משאבים'!$C$8:$C$300,0))="","",INDEX('ניהול משאבים'!$D$8:$D$300,MATCH($D464,'ניהול משאבים'!$C$8:$C$300,0))),""))</f>
        <v/>
      </c>
      <c r="G464" s="88" t="str">
        <f>IF($D464="","",IFERROR(IF(INDEX('ניהול משאבים'!$E$8:$E$300,MATCH($D464,'ניהול משאבים'!$C$8:$C$300,0))="","",INDEX('ניהול משאבים'!$E$8:$E$300,MATCH($D464,'ניהול משאבים'!$C$8:$C$300,0))),""))</f>
        <v/>
      </c>
      <c r="H464" s="88" t="str">
        <f>IF($C464="","",INDEX('תוצרים לפרויקטים'!$H:$H,MATCH($C464,'תוצרים לפרויקטים'!$G:$G,0)))</f>
        <v/>
      </c>
      <c r="I464" s="88" t="str">
        <f>IF($C464="","",INDEX('תוצרים לפרויקטים'!$E:$E,MATCH($C464,'תוצרים לפרויקטים'!$G:$G,0)))</f>
        <v/>
      </c>
      <c r="J464" s="88" t="str">
        <f>IF($A464="","",IF(INDEX('תוצרים לפרויקטים'!$R$8:$R$1007,MATCH($C464,'תוצרים לפרויקטים'!$G$8:$G$1007,0))="","ללא סטטוס",INDEX('תוצרים לפרויקטים'!$R$8:$R$1007,MATCH($C464,'תוצרים לפרויקטים'!$G$8:$G$1007,0))))</f>
        <v/>
      </c>
      <c r="K464" s="141" t="str">
        <f>IF($A464="","",IF(INDEX('תוצרים לפרויקטים'!$P$8:$P$1007,MATCH($C464,'תוצרים לפרויקטים'!$G$8:$G$1007,0))="","",INDEX('תוצרים לפרויקטים'!$P$8:$P$1007,MATCH($C464,'תוצרים לפרויקטים'!$G$8:$G$1007,0))))</f>
        <v/>
      </c>
      <c r="L464" s="141" t="str">
        <f>IF($A464="","",IF(INDEX('תוצרים לפרויקטים'!$Q$8:$Q$1007,MATCH($C464,'תוצרים לפרויקטים'!$G$8:$G$1007,0))="","",INDEX('תוצרים לפרויקטים'!$Q$8:$Q$1007,MATCH($C464,'תוצרים לפרויקטים'!$G$8:$G$1007,0))))</f>
        <v/>
      </c>
    </row>
    <row r="465" spans="1:12">
      <c r="A465" s="87" t="str">
        <f>IF($A464="#",1,IF(MAX(שיוך_משאב)&lt;ROWS(A$2:$A465),"",ROWS(A$2:$A465)))</f>
        <v/>
      </c>
      <c r="B465" s="88" t="str">
        <f t="array" ref="B465">IF($A465="","",INDEX('תוצרים לפרויקטים'!$AJ$7:$AN$7,,MIN(IF(שיוך_משאב=$A465,COLUMN($A:$E)))))</f>
        <v/>
      </c>
      <c r="C465" s="88" t="str">
        <f t="array" ref="C465">IF($A465="","",INDEX('תוצרים לפרויקטים'!$G$8:$G$1007,MIN(IF(שיוך_משאב=A465,שורות))))</f>
        <v/>
      </c>
      <c r="D465" s="88" t="str">
        <f>IF($A465="","",INDEX('תוצרים לפרויקטים'!$T$8:$AC$1007,MATCH($C465,'תוצרים לפרויקטים'!$G$8:$G$1007,0),MATCH($B465,'תוצרים לפרויקטים'!$T$7:$AC$7,0)))</f>
        <v/>
      </c>
      <c r="E465" s="88" t="str">
        <f>IF($A465="","",INDEX('תוצרים לפרויקטים'!$T$8:$AC$1007,MATCH($C465,'תוצרים לפרויקטים'!$G$8:$G$1007,0),MATCH($B465,'תוצרים לפרויקטים'!$T$7:$AC$7,0)+1))</f>
        <v/>
      </c>
      <c r="F465" s="88" t="str">
        <f>IF($D465="","",IFERROR(IF(INDEX('ניהול משאבים'!$D$8:$D$300,MATCH($D465,'ניהול משאבים'!$C$8:$C$300,0))="","",INDEX('ניהול משאבים'!$D$8:$D$300,MATCH($D465,'ניהול משאבים'!$C$8:$C$300,0))),""))</f>
        <v/>
      </c>
      <c r="G465" s="88" t="str">
        <f>IF($D465="","",IFERROR(IF(INDEX('ניהול משאבים'!$E$8:$E$300,MATCH($D465,'ניהול משאבים'!$C$8:$C$300,0))="","",INDEX('ניהול משאבים'!$E$8:$E$300,MATCH($D465,'ניהול משאבים'!$C$8:$C$300,0))),""))</f>
        <v/>
      </c>
      <c r="H465" s="88" t="str">
        <f>IF($C465="","",INDEX('תוצרים לפרויקטים'!$H:$H,MATCH($C465,'תוצרים לפרויקטים'!$G:$G,0)))</f>
        <v/>
      </c>
      <c r="I465" s="88" t="str">
        <f>IF($C465="","",INDEX('תוצרים לפרויקטים'!$E:$E,MATCH($C465,'תוצרים לפרויקטים'!$G:$G,0)))</f>
        <v/>
      </c>
      <c r="J465" s="88" t="str">
        <f>IF($A465="","",IF(INDEX('תוצרים לפרויקטים'!$R$8:$R$1007,MATCH($C465,'תוצרים לפרויקטים'!$G$8:$G$1007,0))="","ללא סטטוס",INDEX('תוצרים לפרויקטים'!$R$8:$R$1007,MATCH($C465,'תוצרים לפרויקטים'!$G$8:$G$1007,0))))</f>
        <v/>
      </c>
      <c r="K465" s="141" t="str">
        <f>IF($A465="","",IF(INDEX('תוצרים לפרויקטים'!$P$8:$P$1007,MATCH($C465,'תוצרים לפרויקטים'!$G$8:$G$1007,0))="","",INDEX('תוצרים לפרויקטים'!$P$8:$P$1007,MATCH($C465,'תוצרים לפרויקטים'!$G$8:$G$1007,0))))</f>
        <v/>
      </c>
      <c r="L465" s="141" t="str">
        <f>IF($A465="","",IF(INDEX('תוצרים לפרויקטים'!$Q$8:$Q$1007,MATCH($C465,'תוצרים לפרויקטים'!$G$8:$G$1007,0))="","",INDEX('תוצרים לפרויקטים'!$Q$8:$Q$1007,MATCH($C465,'תוצרים לפרויקטים'!$G$8:$G$1007,0))))</f>
        <v/>
      </c>
    </row>
    <row r="466" spans="1:12">
      <c r="A466" s="87" t="str">
        <f>IF($A465="#",1,IF(MAX(שיוך_משאב)&lt;ROWS(A$2:$A466),"",ROWS(A$2:$A466)))</f>
        <v/>
      </c>
      <c r="B466" s="88" t="str">
        <f t="array" ref="B466">IF($A466="","",INDEX('תוצרים לפרויקטים'!$AJ$7:$AN$7,,MIN(IF(שיוך_משאב=$A466,COLUMN($A:$E)))))</f>
        <v/>
      </c>
      <c r="C466" s="88" t="str">
        <f t="array" ref="C466">IF($A466="","",INDEX('תוצרים לפרויקטים'!$G$8:$G$1007,MIN(IF(שיוך_משאב=A466,שורות))))</f>
        <v/>
      </c>
      <c r="D466" s="88" t="str">
        <f>IF($A466="","",INDEX('תוצרים לפרויקטים'!$T$8:$AC$1007,MATCH($C466,'תוצרים לפרויקטים'!$G$8:$G$1007,0),MATCH($B466,'תוצרים לפרויקטים'!$T$7:$AC$7,0)))</f>
        <v/>
      </c>
      <c r="E466" s="88" t="str">
        <f>IF($A466="","",INDEX('תוצרים לפרויקטים'!$T$8:$AC$1007,MATCH($C466,'תוצרים לפרויקטים'!$G$8:$G$1007,0),MATCH($B466,'תוצרים לפרויקטים'!$T$7:$AC$7,0)+1))</f>
        <v/>
      </c>
      <c r="F466" s="88" t="str">
        <f>IF($D466="","",IFERROR(IF(INDEX('ניהול משאבים'!$D$8:$D$300,MATCH($D466,'ניהול משאבים'!$C$8:$C$300,0))="","",INDEX('ניהול משאבים'!$D$8:$D$300,MATCH($D466,'ניהול משאבים'!$C$8:$C$300,0))),""))</f>
        <v/>
      </c>
      <c r="G466" s="88" t="str">
        <f>IF($D466="","",IFERROR(IF(INDEX('ניהול משאבים'!$E$8:$E$300,MATCH($D466,'ניהול משאבים'!$C$8:$C$300,0))="","",INDEX('ניהול משאבים'!$E$8:$E$300,MATCH($D466,'ניהול משאבים'!$C$8:$C$300,0))),""))</f>
        <v/>
      </c>
      <c r="H466" s="88" t="str">
        <f>IF($C466="","",INDEX('תוצרים לפרויקטים'!$H:$H,MATCH($C466,'תוצרים לפרויקטים'!$G:$G,0)))</f>
        <v/>
      </c>
      <c r="I466" s="88" t="str">
        <f>IF($C466="","",INDEX('תוצרים לפרויקטים'!$E:$E,MATCH($C466,'תוצרים לפרויקטים'!$G:$G,0)))</f>
        <v/>
      </c>
      <c r="J466" s="88" t="str">
        <f>IF($A466="","",IF(INDEX('תוצרים לפרויקטים'!$R$8:$R$1007,MATCH($C466,'תוצרים לפרויקטים'!$G$8:$G$1007,0))="","ללא סטטוס",INDEX('תוצרים לפרויקטים'!$R$8:$R$1007,MATCH($C466,'תוצרים לפרויקטים'!$G$8:$G$1007,0))))</f>
        <v/>
      </c>
      <c r="K466" s="141" t="str">
        <f>IF($A466="","",IF(INDEX('תוצרים לפרויקטים'!$P$8:$P$1007,MATCH($C466,'תוצרים לפרויקטים'!$G$8:$G$1007,0))="","",INDEX('תוצרים לפרויקטים'!$P$8:$P$1007,MATCH($C466,'תוצרים לפרויקטים'!$G$8:$G$1007,0))))</f>
        <v/>
      </c>
      <c r="L466" s="141" t="str">
        <f>IF($A466="","",IF(INDEX('תוצרים לפרויקטים'!$Q$8:$Q$1007,MATCH($C466,'תוצרים לפרויקטים'!$G$8:$G$1007,0))="","",INDEX('תוצרים לפרויקטים'!$Q$8:$Q$1007,MATCH($C466,'תוצרים לפרויקטים'!$G$8:$G$1007,0))))</f>
        <v/>
      </c>
    </row>
    <row r="467" spans="1:12">
      <c r="A467" s="87" t="str">
        <f>IF($A466="#",1,IF(MAX(שיוך_משאב)&lt;ROWS(A$2:$A467),"",ROWS(A$2:$A467)))</f>
        <v/>
      </c>
      <c r="B467" s="88" t="str">
        <f t="array" ref="B467">IF($A467="","",INDEX('תוצרים לפרויקטים'!$AJ$7:$AN$7,,MIN(IF(שיוך_משאב=$A467,COLUMN($A:$E)))))</f>
        <v/>
      </c>
      <c r="C467" s="88" t="str">
        <f t="array" ref="C467">IF($A467="","",INDEX('תוצרים לפרויקטים'!$G$8:$G$1007,MIN(IF(שיוך_משאב=A467,שורות))))</f>
        <v/>
      </c>
      <c r="D467" s="88" t="str">
        <f>IF($A467="","",INDEX('תוצרים לפרויקטים'!$T$8:$AC$1007,MATCH($C467,'תוצרים לפרויקטים'!$G$8:$G$1007,0),MATCH($B467,'תוצרים לפרויקטים'!$T$7:$AC$7,0)))</f>
        <v/>
      </c>
      <c r="E467" s="88" t="str">
        <f>IF($A467="","",INDEX('תוצרים לפרויקטים'!$T$8:$AC$1007,MATCH($C467,'תוצרים לפרויקטים'!$G$8:$G$1007,0),MATCH($B467,'תוצרים לפרויקטים'!$T$7:$AC$7,0)+1))</f>
        <v/>
      </c>
      <c r="F467" s="88" t="str">
        <f>IF($D467="","",IFERROR(IF(INDEX('ניהול משאבים'!$D$8:$D$300,MATCH($D467,'ניהול משאבים'!$C$8:$C$300,0))="","",INDEX('ניהול משאבים'!$D$8:$D$300,MATCH($D467,'ניהול משאבים'!$C$8:$C$300,0))),""))</f>
        <v/>
      </c>
      <c r="G467" s="88" t="str">
        <f>IF($D467="","",IFERROR(IF(INDEX('ניהול משאבים'!$E$8:$E$300,MATCH($D467,'ניהול משאבים'!$C$8:$C$300,0))="","",INDEX('ניהול משאבים'!$E$8:$E$300,MATCH($D467,'ניהול משאבים'!$C$8:$C$300,0))),""))</f>
        <v/>
      </c>
      <c r="H467" s="88" t="str">
        <f>IF($C467="","",INDEX('תוצרים לפרויקטים'!$H:$H,MATCH($C467,'תוצרים לפרויקטים'!$G:$G,0)))</f>
        <v/>
      </c>
      <c r="I467" s="88" t="str">
        <f>IF($C467="","",INDEX('תוצרים לפרויקטים'!$E:$E,MATCH($C467,'תוצרים לפרויקטים'!$G:$G,0)))</f>
        <v/>
      </c>
      <c r="J467" s="88" t="str">
        <f>IF($A467="","",IF(INDEX('תוצרים לפרויקטים'!$R$8:$R$1007,MATCH($C467,'תוצרים לפרויקטים'!$G$8:$G$1007,0))="","ללא סטטוס",INDEX('תוצרים לפרויקטים'!$R$8:$R$1007,MATCH($C467,'תוצרים לפרויקטים'!$G$8:$G$1007,0))))</f>
        <v/>
      </c>
      <c r="K467" s="141" t="str">
        <f>IF($A467="","",IF(INDEX('תוצרים לפרויקטים'!$P$8:$P$1007,MATCH($C467,'תוצרים לפרויקטים'!$G$8:$G$1007,0))="","",INDEX('תוצרים לפרויקטים'!$P$8:$P$1007,MATCH($C467,'תוצרים לפרויקטים'!$G$8:$G$1007,0))))</f>
        <v/>
      </c>
      <c r="L467" s="141" t="str">
        <f>IF($A467="","",IF(INDEX('תוצרים לפרויקטים'!$Q$8:$Q$1007,MATCH($C467,'תוצרים לפרויקטים'!$G$8:$G$1007,0))="","",INDEX('תוצרים לפרויקטים'!$Q$8:$Q$1007,MATCH($C467,'תוצרים לפרויקטים'!$G$8:$G$1007,0))))</f>
        <v/>
      </c>
    </row>
    <row r="468" spans="1:12">
      <c r="A468" s="87" t="str">
        <f>IF($A467="#",1,IF(MAX(שיוך_משאב)&lt;ROWS(A$2:$A468),"",ROWS(A$2:$A468)))</f>
        <v/>
      </c>
      <c r="B468" s="88" t="str">
        <f t="array" ref="B468">IF($A468="","",INDEX('תוצרים לפרויקטים'!$AJ$7:$AN$7,,MIN(IF(שיוך_משאב=$A468,COLUMN($A:$E)))))</f>
        <v/>
      </c>
      <c r="C468" s="88" t="str">
        <f t="array" ref="C468">IF($A468="","",INDEX('תוצרים לפרויקטים'!$G$8:$G$1007,MIN(IF(שיוך_משאב=A468,שורות))))</f>
        <v/>
      </c>
      <c r="D468" s="88" t="str">
        <f>IF($A468="","",INDEX('תוצרים לפרויקטים'!$T$8:$AC$1007,MATCH($C468,'תוצרים לפרויקטים'!$G$8:$G$1007,0),MATCH($B468,'תוצרים לפרויקטים'!$T$7:$AC$7,0)))</f>
        <v/>
      </c>
      <c r="E468" s="88" t="str">
        <f>IF($A468="","",INDEX('תוצרים לפרויקטים'!$T$8:$AC$1007,MATCH($C468,'תוצרים לפרויקטים'!$G$8:$G$1007,0),MATCH($B468,'תוצרים לפרויקטים'!$T$7:$AC$7,0)+1))</f>
        <v/>
      </c>
      <c r="F468" s="88" t="str">
        <f>IF($D468="","",IFERROR(IF(INDEX('ניהול משאבים'!$D$8:$D$300,MATCH($D468,'ניהול משאבים'!$C$8:$C$300,0))="","",INDEX('ניהול משאבים'!$D$8:$D$300,MATCH($D468,'ניהול משאבים'!$C$8:$C$300,0))),""))</f>
        <v/>
      </c>
      <c r="G468" s="88" t="str">
        <f>IF($D468="","",IFERROR(IF(INDEX('ניהול משאבים'!$E$8:$E$300,MATCH($D468,'ניהול משאבים'!$C$8:$C$300,0))="","",INDEX('ניהול משאבים'!$E$8:$E$300,MATCH($D468,'ניהול משאבים'!$C$8:$C$300,0))),""))</f>
        <v/>
      </c>
      <c r="H468" s="88" t="str">
        <f>IF($C468="","",INDEX('תוצרים לפרויקטים'!$H:$H,MATCH($C468,'תוצרים לפרויקטים'!$G:$G,0)))</f>
        <v/>
      </c>
      <c r="I468" s="88" t="str">
        <f>IF($C468="","",INDEX('תוצרים לפרויקטים'!$E:$E,MATCH($C468,'תוצרים לפרויקטים'!$G:$G,0)))</f>
        <v/>
      </c>
      <c r="J468" s="88" t="str">
        <f>IF($A468="","",IF(INDEX('תוצרים לפרויקטים'!$R$8:$R$1007,MATCH($C468,'תוצרים לפרויקטים'!$G$8:$G$1007,0))="","ללא סטטוס",INDEX('תוצרים לפרויקטים'!$R$8:$R$1007,MATCH($C468,'תוצרים לפרויקטים'!$G$8:$G$1007,0))))</f>
        <v/>
      </c>
      <c r="K468" s="141" t="str">
        <f>IF($A468="","",IF(INDEX('תוצרים לפרויקטים'!$P$8:$P$1007,MATCH($C468,'תוצרים לפרויקטים'!$G$8:$G$1007,0))="","",INDEX('תוצרים לפרויקטים'!$P$8:$P$1007,MATCH($C468,'תוצרים לפרויקטים'!$G$8:$G$1007,0))))</f>
        <v/>
      </c>
      <c r="L468" s="141" t="str">
        <f>IF($A468="","",IF(INDEX('תוצרים לפרויקטים'!$Q$8:$Q$1007,MATCH($C468,'תוצרים לפרויקטים'!$G$8:$G$1007,0))="","",INDEX('תוצרים לפרויקטים'!$Q$8:$Q$1007,MATCH($C468,'תוצרים לפרויקטים'!$G$8:$G$1007,0))))</f>
        <v/>
      </c>
    </row>
    <row r="469" spans="1:12">
      <c r="A469" s="87" t="str">
        <f>IF($A468="#",1,IF(MAX(שיוך_משאב)&lt;ROWS(A$2:$A469),"",ROWS(A$2:$A469)))</f>
        <v/>
      </c>
      <c r="B469" s="88" t="str">
        <f t="array" ref="B469">IF($A469="","",INDEX('תוצרים לפרויקטים'!$AJ$7:$AN$7,,MIN(IF(שיוך_משאב=$A469,COLUMN($A:$E)))))</f>
        <v/>
      </c>
      <c r="C469" s="88" t="str">
        <f t="array" ref="C469">IF($A469="","",INDEX('תוצרים לפרויקטים'!$G$8:$G$1007,MIN(IF(שיוך_משאב=A469,שורות))))</f>
        <v/>
      </c>
      <c r="D469" s="88" t="str">
        <f>IF($A469="","",INDEX('תוצרים לפרויקטים'!$T$8:$AC$1007,MATCH($C469,'תוצרים לפרויקטים'!$G$8:$G$1007,0),MATCH($B469,'תוצרים לפרויקטים'!$T$7:$AC$7,0)))</f>
        <v/>
      </c>
      <c r="E469" s="88" t="str">
        <f>IF($A469="","",INDEX('תוצרים לפרויקטים'!$T$8:$AC$1007,MATCH($C469,'תוצרים לפרויקטים'!$G$8:$G$1007,0),MATCH($B469,'תוצרים לפרויקטים'!$T$7:$AC$7,0)+1))</f>
        <v/>
      </c>
      <c r="F469" s="88" t="str">
        <f>IF($D469="","",IFERROR(IF(INDEX('ניהול משאבים'!$D$8:$D$300,MATCH($D469,'ניהול משאבים'!$C$8:$C$300,0))="","",INDEX('ניהול משאבים'!$D$8:$D$300,MATCH($D469,'ניהול משאבים'!$C$8:$C$300,0))),""))</f>
        <v/>
      </c>
      <c r="G469" s="88" t="str">
        <f>IF($D469="","",IFERROR(IF(INDEX('ניהול משאבים'!$E$8:$E$300,MATCH($D469,'ניהול משאבים'!$C$8:$C$300,0))="","",INDEX('ניהול משאבים'!$E$8:$E$300,MATCH($D469,'ניהול משאבים'!$C$8:$C$300,0))),""))</f>
        <v/>
      </c>
      <c r="H469" s="88" t="str">
        <f>IF($C469="","",INDEX('תוצרים לפרויקטים'!$H:$H,MATCH($C469,'תוצרים לפרויקטים'!$G:$G,0)))</f>
        <v/>
      </c>
      <c r="I469" s="88" t="str">
        <f>IF($C469="","",INDEX('תוצרים לפרויקטים'!$E:$E,MATCH($C469,'תוצרים לפרויקטים'!$G:$G,0)))</f>
        <v/>
      </c>
      <c r="J469" s="88" t="str">
        <f>IF($A469="","",IF(INDEX('תוצרים לפרויקטים'!$R$8:$R$1007,MATCH($C469,'תוצרים לפרויקטים'!$G$8:$G$1007,0))="","ללא סטטוס",INDEX('תוצרים לפרויקטים'!$R$8:$R$1007,MATCH($C469,'תוצרים לפרויקטים'!$G$8:$G$1007,0))))</f>
        <v/>
      </c>
      <c r="K469" s="141" t="str">
        <f>IF($A469="","",IF(INDEX('תוצרים לפרויקטים'!$P$8:$P$1007,MATCH($C469,'תוצרים לפרויקטים'!$G$8:$G$1007,0))="","",INDEX('תוצרים לפרויקטים'!$P$8:$P$1007,MATCH($C469,'תוצרים לפרויקטים'!$G$8:$G$1007,0))))</f>
        <v/>
      </c>
      <c r="L469" s="141" t="str">
        <f>IF($A469="","",IF(INDEX('תוצרים לפרויקטים'!$Q$8:$Q$1007,MATCH($C469,'תוצרים לפרויקטים'!$G$8:$G$1007,0))="","",INDEX('תוצרים לפרויקטים'!$Q$8:$Q$1007,MATCH($C469,'תוצרים לפרויקטים'!$G$8:$G$1007,0))))</f>
        <v/>
      </c>
    </row>
    <row r="470" spans="1:12">
      <c r="A470" s="87" t="str">
        <f>IF($A469="#",1,IF(MAX(שיוך_משאב)&lt;ROWS(A$2:$A470),"",ROWS(A$2:$A470)))</f>
        <v/>
      </c>
      <c r="B470" s="88" t="str">
        <f t="array" ref="B470">IF($A470="","",INDEX('תוצרים לפרויקטים'!$AJ$7:$AN$7,,MIN(IF(שיוך_משאב=$A470,COLUMN($A:$E)))))</f>
        <v/>
      </c>
      <c r="C470" s="88" t="str">
        <f t="array" ref="C470">IF($A470="","",INDEX('תוצרים לפרויקטים'!$G$8:$G$1007,MIN(IF(שיוך_משאב=A470,שורות))))</f>
        <v/>
      </c>
      <c r="D470" s="88" t="str">
        <f>IF($A470="","",INDEX('תוצרים לפרויקטים'!$T$8:$AC$1007,MATCH($C470,'תוצרים לפרויקטים'!$G$8:$G$1007,0),MATCH($B470,'תוצרים לפרויקטים'!$T$7:$AC$7,0)))</f>
        <v/>
      </c>
      <c r="E470" s="88" t="str">
        <f>IF($A470="","",INDEX('תוצרים לפרויקטים'!$T$8:$AC$1007,MATCH($C470,'תוצרים לפרויקטים'!$G$8:$G$1007,0),MATCH($B470,'תוצרים לפרויקטים'!$T$7:$AC$7,0)+1))</f>
        <v/>
      </c>
      <c r="F470" s="88" t="str">
        <f>IF($D470="","",IFERROR(IF(INDEX('ניהול משאבים'!$D$8:$D$300,MATCH($D470,'ניהול משאבים'!$C$8:$C$300,0))="","",INDEX('ניהול משאבים'!$D$8:$D$300,MATCH($D470,'ניהול משאבים'!$C$8:$C$300,0))),""))</f>
        <v/>
      </c>
      <c r="G470" s="88" t="str">
        <f>IF($D470="","",IFERROR(IF(INDEX('ניהול משאבים'!$E$8:$E$300,MATCH($D470,'ניהול משאבים'!$C$8:$C$300,0))="","",INDEX('ניהול משאבים'!$E$8:$E$300,MATCH($D470,'ניהול משאבים'!$C$8:$C$300,0))),""))</f>
        <v/>
      </c>
      <c r="H470" s="88" t="str">
        <f>IF($C470="","",INDEX('תוצרים לפרויקטים'!$H:$H,MATCH($C470,'תוצרים לפרויקטים'!$G:$G,0)))</f>
        <v/>
      </c>
      <c r="I470" s="88" t="str">
        <f>IF($C470="","",INDEX('תוצרים לפרויקטים'!$E:$E,MATCH($C470,'תוצרים לפרויקטים'!$G:$G,0)))</f>
        <v/>
      </c>
      <c r="J470" s="88" t="str">
        <f>IF($A470="","",IF(INDEX('תוצרים לפרויקטים'!$R$8:$R$1007,MATCH($C470,'תוצרים לפרויקטים'!$G$8:$G$1007,0))="","ללא סטטוס",INDEX('תוצרים לפרויקטים'!$R$8:$R$1007,MATCH($C470,'תוצרים לפרויקטים'!$G$8:$G$1007,0))))</f>
        <v/>
      </c>
      <c r="K470" s="141" t="str">
        <f>IF($A470="","",IF(INDEX('תוצרים לפרויקטים'!$P$8:$P$1007,MATCH($C470,'תוצרים לפרויקטים'!$G$8:$G$1007,0))="","",INDEX('תוצרים לפרויקטים'!$P$8:$P$1007,MATCH($C470,'תוצרים לפרויקטים'!$G$8:$G$1007,0))))</f>
        <v/>
      </c>
      <c r="L470" s="141" t="str">
        <f>IF($A470="","",IF(INDEX('תוצרים לפרויקטים'!$Q$8:$Q$1007,MATCH($C470,'תוצרים לפרויקטים'!$G$8:$G$1007,0))="","",INDEX('תוצרים לפרויקטים'!$Q$8:$Q$1007,MATCH($C470,'תוצרים לפרויקטים'!$G$8:$G$1007,0))))</f>
        <v/>
      </c>
    </row>
    <row r="471" spans="1:12">
      <c r="A471" s="87" t="str">
        <f>IF($A470="#",1,IF(MAX(שיוך_משאב)&lt;ROWS(A$2:$A471),"",ROWS(A$2:$A471)))</f>
        <v/>
      </c>
      <c r="B471" s="88" t="str">
        <f t="array" ref="B471">IF($A471="","",INDEX('תוצרים לפרויקטים'!$AJ$7:$AN$7,,MIN(IF(שיוך_משאב=$A471,COLUMN($A:$E)))))</f>
        <v/>
      </c>
      <c r="C471" s="88" t="str">
        <f t="array" ref="C471">IF($A471="","",INDEX('תוצרים לפרויקטים'!$G$8:$G$1007,MIN(IF(שיוך_משאב=A471,שורות))))</f>
        <v/>
      </c>
      <c r="D471" s="88" t="str">
        <f>IF($A471="","",INDEX('תוצרים לפרויקטים'!$T$8:$AC$1007,MATCH($C471,'תוצרים לפרויקטים'!$G$8:$G$1007,0),MATCH($B471,'תוצרים לפרויקטים'!$T$7:$AC$7,0)))</f>
        <v/>
      </c>
      <c r="E471" s="88" t="str">
        <f>IF($A471="","",INDEX('תוצרים לפרויקטים'!$T$8:$AC$1007,MATCH($C471,'תוצרים לפרויקטים'!$G$8:$G$1007,0),MATCH($B471,'תוצרים לפרויקטים'!$T$7:$AC$7,0)+1))</f>
        <v/>
      </c>
      <c r="F471" s="88" t="str">
        <f>IF($D471="","",IFERROR(IF(INDEX('ניהול משאבים'!$D$8:$D$300,MATCH($D471,'ניהול משאבים'!$C$8:$C$300,0))="","",INDEX('ניהול משאבים'!$D$8:$D$300,MATCH($D471,'ניהול משאבים'!$C$8:$C$300,0))),""))</f>
        <v/>
      </c>
      <c r="G471" s="88" t="str">
        <f>IF($D471="","",IFERROR(IF(INDEX('ניהול משאבים'!$E$8:$E$300,MATCH($D471,'ניהול משאבים'!$C$8:$C$300,0))="","",INDEX('ניהול משאבים'!$E$8:$E$300,MATCH($D471,'ניהול משאבים'!$C$8:$C$300,0))),""))</f>
        <v/>
      </c>
      <c r="H471" s="88" t="str">
        <f>IF($C471="","",INDEX('תוצרים לפרויקטים'!$H:$H,MATCH($C471,'תוצרים לפרויקטים'!$G:$G,0)))</f>
        <v/>
      </c>
      <c r="I471" s="88" t="str">
        <f>IF($C471="","",INDEX('תוצרים לפרויקטים'!$E:$E,MATCH($C471,'תוצרים לפרויקטים'!$G:$G,0)))</f>
        <v/>
      </c>
      <c r="J471" s="88" t="str">
        <f>IF($A471="","",IF(INDEX('תוצרים לפרויקטים'!$R$8:$R$1007,MATCH($C471,'תוצרים לפרויקטים'!$G$8:$G$1007,0))="","ללא סטטוס",INDEX('תוצרים לפרויקטים'!$R$8:$R$1007,MATCH($C471,'תוצרים לפרויקטים'!$G$8:$G$1007,0))))</f>
        <v/>
      </c>
      <c r="K471" s="141" t="str">
        <f>IF($A471="","",IF(INDEX('תוצרים לפרויקטים'!$P$8:$P$1007,MATCH($C471,'תוצרים לפרויקטים'!$G$8:$G$1007,0))="","",INDEX('תוצרים לפרויקטים'!$P$8:$P$1007,MATCH($C471,'תוצרים לפרויקטים'!$G$8:$G$1007,0))))</f>
        <v/>
      </c>
      <c r="L471" s="141" t="str">
        <f>IF($A471="","",IF(INDEX('תוצרים לפרויקטים'!$Q$8:$Q$1007,MATCH($C471,'תוצרים לפרויקטים'!$G$8:$G$1007,0))="","",INDEX('תוצרים לפרויקטים'!$Q$8:$Q$1007,MATCH($C471,'תוצרים לפרויקטים'!$G$8:$G$1007,0))))</f>
        <v/>
      </c>
    </row>
    <row r="472" spans="1:12">
      <c r="A472" s="87" t="str">
        <f>IF($A471="#",1,IF(MAX(שיוך_משאב)&lt;ROWS(A$2:$A472),"",ROWS(A$2:$A472)))</f>
        <v/>
      </c>
      <c r="B472" s="88" t="str">
        <f t="array" ref="B472">IF($A472="","",INDEX('תוצרים לפרויקטים'!$AJ$7:$AN$7,,MIN(IF(שיוך_משאב=$A472,COLUMN($A:$E)))))</f>
        <v/>
      </c>
      <c r="C472" s="88" t="str">
        <f t="array" ref="C472">IF($A472="","",INDEX('תוצרים לפרויקטים'!$G$8:$G$1007,MIN(IF(שיוך_משאב=A472,שורות))))</f>
        <v/>
      </c>
      <c r="D472" s="88" t="str">
        <f>IF($A472="","",INDEX('תוצרים לפרויקטים'!$T$8:$AC$1007,MATCH($C472,'תוצרים לפרויקטים'!$G$8:$G$1007,0),MATCH($B472,'תוצרים לפרויקטים'!$T$7:$AC$7,0)))</f>
        <v/>
      </c>
      <c r="E472" s="88" t="str">
        <f>IF($A472="","",INDEX('תוצרים לפרויקטים'!$T$8:$AC$1007,MATCH($C472,'תוצרים לפרויקטים'!$G$8:$G$1007,0),MATCH($B472,'תוצרים לפרויקטים'!$T$7:$AC$7,0)+1))</f>
        <v/>
      </c>
      <c r="F472" s="88" t="str">
        <f>IF($D472="","",IFERROR(IF(INDEX('ניהול משאבים'!$D$8:$D$300,MATCH($D472,'ניהול משאבים'!$C$8:$C$300,0))="","",INDEX('ניהול משאבים'!$D$8:$D$300,MATCH($D472,'ניהול משאבים'!$C$8:$C$300,0))),""))</f>
        <v/>
      </c>
      <c r="G472" s="88" t="str">
        <f>IF($D472="","",IFERROR(IF(INDEX('ניהול משאבים'!$E$8:$E$300,MATCH($D472,'ניהול משאבים'!$C$8:$C$300,0))="","",INDEX('ניהול משאבים'!$E$8:$E$300,MATCH($D472,'ניהול משאבים'!$C$8:$C$300,0))),""))</f>
        <v/>
      </c>
      <c r="H472" s="88" t="str">
        <f>IF($C472="","",INDEX('תוצרים לפרויקטים'!$H:$H,MATCH($C472,'תוצרים לפרויקטים'!$G:$G,0)))</f>
        <v/>
      </c>
      <c r="I472" s="88" t="str">
        <f>IF($C472="","",INDEX('תוצרים לפרויקטים'!$E:$E,MATCH($C472,'תוצרים לפרויקטים'!$G:$G,0)))</f>
        <v/>
      </c>
      <c r="J472" s="88" t="str">
        <f>IF($A472="","",IF(INDEX('תוצרים לפרויקטים'!$R$8:$R$1007,MATCH($C472,'תוצרים לפרויקטים'!$G$8:$G$1007,0))="","ללא סטטוס",INDEX('תוצרים לפרויקטים'!$R$8:$R$1007,MATCH($C472,'תוצרים לפרויקטים'!$G$8:$G$1007,0))))</f>
        <v/>
      </c>
      <c r="K472" s="141" t="str">
        <f>IF($A472="","",IF(INDEX('תוצרים לפרויקטים'!$P$8:$P$1007,MATCH($C472,'תוצרים לפרויקטים'!$G$8:$G$1007,0))="","",INDEX('תוצרים לפרויקטים'!$P$8:$P$1007,MATCH($C472,'תוצרים לפרויקטים'!$G$8:$G$1007,0))))</f>
        <v/>
      </c>
      <c r="L472" s="141" t="str">
        <f>IF($A472="","",IF(INDEX('תוצרים לפרויקטים'!$Q$8:$Q$1007,MATCH($C472,'תוצרים לפרויקטים'!$G$8:$G$1007,0))="","",INDEX('תוצרים לפרויקטים'!$Q$8:$Q$1007,MATCH($C472,'תוצרים לפרויקטים'!$G$8:$G$1007,0))))</f>
        <v/>
      </c>
    </row>
    <row r="473" spans="1:12">
      <c r="A473" s="87" t="str">
        <f>IF($A472="#",1,IF(MAX(שיוך_משאב)&lt;ROWS(A$2:$A473),"",ROWS(A$2:$A473)))</f>
        <v/>
      </c>
      <c r="B473" s="88" t="str">
        <f t="array" ref="B473">IF($A473="","",INDEX('תוצרים לפרויקטים'!$AJ$7:$AN$7,,MIN(IF(שיוך_משאב=$A473,COLUMN($A:$E)))))</f>
        <v/>
      </c>
      <c r="C473" s="88" t="str">
        <f t="array" ref="C473">IF($A473="","",INDEX('תוצרים לפרויקטים'!$G$8:$G$1007,MIN(IF(שיוך_משאב=A473,שורות))))</f>
        <v/>
      </c>
      <c r="D473" s="88" t="str">
        <f>IF($A473="","",INDEX('תוצרים לפרויקטים'!$T$8:$AC$1007,MATCH($C473,'תוצרים לפרויקטים'!$G$8:$G$1007,0),MATCH($B473,'תוצרים לפרויקטים'!$T$7:$AC$7,0)))</f>
        <v/>
      </c>
      <c r="E473" s="88" t="str">
        <f>IF($A473="","",INDEX('תוצרים לפרויקטים'!$T$8:$AC$1007,MATCH($C473,'תוצרים לפרויקטים'!$G$8:$G$1007,0),MATCH($B473,'תוצרים לפרויקטים'!$T$7:$AC$7,0)+1))</f>
        <v/>
      </c>
      <c r="F473" s="88" t="str">
        <f>IF($D473="","",IFERROR(IF(INDEX('ניהול משאבים'!$D$8:$D$300,MATCH($D473,'ניהול משאבים'!$C$8:$C$300,0))="","",INDEX('ניהול משאבים'!$D$8:$D$300,MATCH($D473,'ניהול משאבים'!$C$8:$C$300,0))),""))</f>
        <v/>
      </c>
      <c r="G473" s="88" t="str">
        <f>IF($D473="","",IFERROR(IF(INDEX('ניהול משאבים'!$E$8:$E$300,MATCH($D473,'ניהול משאבים'!$C$8:$C$300,0))="","",INDEX('ניהול משאבים'!$E$8:$E$300,MATCH($D473,'ניהול משאבים'!$C$8:$C$300,0))),""))</f>
        <v/>
      </c>
      <c r="H473" s="88" t="str">
        <f>IF($C473="","",INDEX('תוצרים לפרויקטים'!$H:$H,MATCH($C473,'תוצרים לפרויקטים'!$G:$G,0)))</f>
        <v/>
      </c>
      <c r="I473" s="88" t="str">
        <f>IF($C473="","",INDEX('תוצרים לפרויקטים'!$E:$E,MATCH($C473,'תוצרים לפרויקטים'!$G:$G,0)))</f>
        <v/>
      </c>
      <c r="J473" s="88" t="str">
        <f>IF($A473="","",IF(INDEX('תוצרים לפרויקטים'!$R$8:$R$1007,MATCH($C473,'תוצרים לפרויקטים'!$G$8:$G$1007,0))="","ללא סטטוס",INDEX('תוצרים לפרויקטים'!$R$8:$R$1007,MATCH($C473,'תוצרים לפרויקטים'!$G$8:$G$1007,0))))</f>
        <v/>
      </c>
      <c r="K473" s="141" t="str">
        <f>IF($A473="","",IF(INDEX('תוצרים לפרויקטים'!$P$8:$P$1007,MATCH($C473,'תוצרים לפרויקטים'!$G$8:$G$1007,0))="","",INDEX('תוצרים לפרויקטים'!$P$8:$P$1007,MATCH($C473,'תוצרים לפרויקטים'!$G$8:$G$1007,0))))</f>
        <v/>
      </c>
      <c r="L473" s="141" t="str">
        <f>IF($A473="","",IF(INDEX('תוצרים לפרויקטים'!$Q$8:$Q$1007,MATCH($C473,'תוצרים לפרויקטים'!$G$8:$G$1007,0))="","",INDEX('תוצרים לפרויקטים'!$Q$8:$Q$1007,MATCH($C473,'תוצרים לפרויקטים'!$G$8:$G$1007,0))))</f>
        <v/>
      </c>
    </row>
    <row r="474" spans="1:12">
      <c r="A474" s="87" t="str">
        <f>IF($A473="#",1,IF(MAX(שיוך_משאב)&lt;ROWS(A$2:$A474),"",ROWS(A$2:$A474)))</f>
        <v/>
      </c>
      <c r="B474" s="88" t="str">
        <f t="array" ref="B474">IF($A474="","",INDEX('תוצרים לפרויקטים'!$AJ$7:$AN$7,,MIN(IF(שיוך_משאב=$A474,COLUMN($A:$E)))))</f>
        <v/>
      </c>
      <c r="C474" s="88" t="str">
        <f t="array" ref="C474">IF($A474="","",INDEX('תוצרים לפרויקטים'!$G$8:$G$1007,MIN(IF(שיוך_משאב=A474,שורות))))</f>
        <v/>
      </c>
      <c r="D474" s="88" t="str">
        <f>IF($A474="","",INDEX('תוצרים לפרויקטים'!$T$8:$AC$1007,MATCH($C474,'תוצרים לפרויקטים'!$G$8:$G$1007,0),MATCH($B474,'תוצרים לפרויקטים'!$T$7:$AC$7,0)))</f>
        <v/>
      </c>
      <c r="E474" s="88" t="str">
        <f>IF($A474="","",INDEX('תוצרים לפרויקטים'!$T$8:$AC$1007,MATCH($C474,'תוצרים לפרויקטים'!$G$8:$G$1007,0),MATCH($B474,'תוצרים לפרויקטים'!$T$7:$AC$7,0)+1))</f>
        <v/>
      </c>
      <c r="F474" s="88" t="str">
        <f>IF($D474="","",IFERROR(IF(INDEX('ניהול משאבים'!$D$8:$D$300,MATCH($D474,'ניהול משאבים'!$C$8:$C$300,0))="","",INDEX('ניהול משאבים'!$D$8:$D$300,MATCH($D474,'ניהול משאבים'!$C$8:$C$300,0))),""))</f>
        <v/>
      </c>
      <c r="G474" s="88" t="str">
        <f>IF($D474="","",IFERROR(IF(INDEX('ניהול משאבים'!$E$8:$E$300,MATCH($D474,'ניהול משאבים'!$C$8:$C$300,0))="","",INDEX('ניהול משאבים'!$E$8:$E$300,MATCH($D474,'ניהול משאבים'!$C$8:$C$300,0))),""))</f>
        <v/>
      </c>
      <c r="H474" s="88" t="str">
        <f>IF($C474="","",INDEX('תוצרים לפרויקטים'!$H:$H,MATCH($C474,'תוצרים לפרויקטים'!$G:$G,0)))</f>
        <v/>
      </c>
      <c r="I474" s="88" t="str">
        <f>IF($C474="","",INDEX('תוצרים לפרויקטים'!$E:$E,MATCH($C474,'תוצרים לפרויקטים'!$G:$G,0)))</f>
        <v/>
      </c>
      <c r="J474" s="88" t="str">
        <f>IF($A474="","",IF(INDEX('תוצרים לפרויקטים'!$R$8:$R$1007,MATCH($C474,'תוצרים לפרויקטים'!$G$8:$G$1007,0))="","ללא סטטוס",INDEX('תוצרים לפרויקטים'!$R$8:$R$1007,MATCH($C474,'תוצרים לפרויקטים'!$G$8:$G$1007,0))))</f>
        <v/>
      </c>
      <c r="K474" s="141" t="str">
        <f>IF($A474="","",IF(INDEX('תוצרים לפרויקטים'!$P$8:$P$1007,MATCH($C474,'תוצרים לפרויקטים'!$G$8:$G$1007,0))="","",INDEX('תוצרים לפרויקטים'!$P$8:$P$1007,MATCH($C474,'תוצרים לפרויקטים'!$G$8:$G$1007,0))))</f>
        <v/>
      </c>
      <c r="L474" s="141" t="str">
        <f>IF($A474="","",IF(INDEX('תוצרים לפרויקטים'!$Q$8:$Q$1007,MATCH($C474,'תוצרים לפרויקטים'!$G$8:$G$1007,0))="","",INDEX('תוצרים לפרויקטים'!$Q$8:$Q$1007,MATCH($C474,'תוצרים לפרויקטים'!$G$8:$G$1007,0))))</f>
        <v/>
      </c>
    </row>
    <row r="475" spans="1:12">
      <c r="A475" s="87" t="str">
        <f>IF($A474="#",1,IF(MAX(שיוך_משאב)&lt;ROWS(A$2:$A475),"",ROWS(A$2:$A475)))</f>
        <v/>
      </c>
      <c r="B475" s="88" t="str">
        <f t="array" ref="B475">IF($A475="","",INDEX('תוצרים לפרויקטים'!$AJ$7:$AN$7,,MIN(IF(שיוך_משאב=$A475,COLUMN($A:$E)))))</f>
        <v/>
      </c>
      <c r="C475" s="88" t="str">
        <f t="array" ref="C475">IF($A475="","",INDEX('תוצרים לפרויקטים'!$G$8:$G$1007,MIN(IF(שיוך_משאב=A475,שורות))))</f>
        <v/>
      </c>
      <c r="D475" s="88" t="str">
        <f>IF($A475="","",INDEX('תוצרים לפרויקטים'!$T$8:$AC$1007,MATCH($C475,'תוצרים לפרויקטים'!$G$8:$G$1007,0),MATCH($B475,'תוצרים לפרויקטים'!$T$7:$AC$7,0)))</f>
        <v/>
      </c>
      <c r="E475" s="88" t="str">
        <f>IF($A475="","",INDEX('תוצרים לפרויקטים'!$T$8:$AC$1007,MATCH($C475,'תוצרים לפרויקטים'!$G$8:$G$1007,0),MATCH($B475,'תוצרים לפרויקטים'!$T$7:$AC$7,0)+1))</f>
        <v/>
      </c>
      <c r="F475" s="88" t="str">
        <f>IF($D475="","",IFERROR(IF(INDEX('ניהול משאבים'!$D$8:$D$300,MATCH($D475,'ניהול משאבים'!$C$8:$C$300,0))="","",INDEX('ניהול משאבים'!$D$8:$D$300,MATCH($D475,'ניהול משאבים'!$C$8:$C$300,0))),""))</f>
        <v/>
      </c>
      <c r="G475" s="88" t="str">
        <f>IF($D475="","",IFERROR(IF(INDEX('ניהול משאבים'!$E$8:$E$300,MATCH($D475,'ניהול משאבים'!$C$8:$C$300,0))="","",INDEX('ניהול משאבים'!$E$8:$E$300,MATCH($D475,'ניהול משאבים'!$C$8:$C$300,0))),""))</f>
        <v/>
      </c>
      <c r="H475" s="88" t="str">
        <f>IF($C475="","",INDEX('תוצרים לפרויקטים'!$H:$H,MATCH($C475,'תוצרים לפרויקטים'!$G:$G,0)))</f>
        <v/>
      </c>
      <c r="I475" s="88" t="str">
        <f>IF($C475="","",INDEX('תוצרים לפרויקטים'!$E:$E,MATCH($C475,'תוצרים לפרויקטים'!$G:$G,0)))</f>
        <v/>
      </c>
      <c r="J475" s="88" t="str">
        <f>IF($A475="","",IF(INDEX('תוצרים לפרויקטים'!$R$8:$R$1007,MATCH($C475,'תוצרים לפרויקטים'!$G$8:$G$1007,0))="","ללא סטטוס",INDEX('תוצרים לפרויקטים'!$R$8:$R$1007,MATCH($C475,'תוצרים לפרויקטים'!$G$8:$G$1007,0))))</f>
        <v/>
      </c>
      <c r="K475" s="141" t="str">
        <f>IF($A475="","",IF(INDEX('תוצרים לפרויקטים'!$P$8:$P$1007,MATCH($C475,'תוצרים לפרויקטים'!$G$8:$G$1007,0))="","",INDEX('תוצרים לפרויקטים'!$P$8:$P$1007,MATCH($C475,'תוצרים לפרויקטים'!$G$8:$G$1007,0))))</f>
        <v/>
      </c>
      <c r="L475" s="141" t="str">
        <f>IF($A475="","",IF(INDEX('תוצרים לפרויקטים'!$Q$8:$Q$1007,MATCH($C475,'תוצרים לפרויקטים'!$G$8:$G$1007,0))="","",INDEX('תוצרים לפרויקטים'!$Q$8:$Q$1007,MATCH($C475,'תוצרים לפרויקטים'!$G$8:$G$1007,0))))</f>
        <v/>
      </c>
    </row>
    <row r="476" spans="1:12">
      <c r="A476" s="87" t="str">
        <f>IF($A475="#",1,IF(MAX(שיוך_משאב)&lt;ROWS(A$2:$A476),"",ROWS(A$2:$A476)))</f>
        <v/>
      </c>
      <c r="B476" s="88" t="str">
        <f t="array" ref="B476">IF($A476="","",INDEX('תוצרים לפרויקטים'!$AJ$7:$AN$7,,MIN(IF(שיוך_משאב=$A476,COLUMN($A:$E)))))</f>
        <v/>
      </c>
      <c r="C476" s="88" t="str">
        <f t="array" ref="C476">IF($A476="","",INDEX('תוצרים לפרויקטים'!$G$8:$G$1007,MIN(IF(שיוך_משאב=A476,שורות))))</f>
        <v/>
      </c>
      <c r="D476" s="88" t="str">
        <f>IF($A476="","",INDEX('תוצרים לפרויקטים'!$T$8:$AC$1007,MATCH($C476,'תוצרים לפרויקטים'!$G$8:$G$1007,0),MATCH($B476,'תוצרים לפרויקטים'!$T$7:$AC$7,0)))</f>
        <v/>
      </c>
      <c r="E476" s="88" t="str">
        <f>IF($A476="","",INDEX('תוצרים לפרויקטים'!$T$8:$AC$1007,MATCH($C476,'תוצרים לפרויקטים'!$G$8:$G$1007,0),MATCH($B476,'תוצרים לפרויקטים'!$T$7:$AC$7,0)+1))</f>
        <v/>
      </c>
      <c r="F476" s="88" t="str">
        <f>IF($D476="","",IFERROR(IF(INDEX('ניהול משאבים'!$D$8:$D$300,MATCH($D476,'ניהול משאבים'!$C$8:$C$300,0))="","",INDEX('ניהול משאבים'!$D$8:$D$300,MATCH($D476,'ניהול משאבים'!$C$8:$C$300,0))),""))</f>
        <v/>
      </c>
      <c r="G476" s="88" t="str">
        <f>IF($D476="","",IFERROR(IF(INDEX('ניהול משאבים'!$E$8:$E$300,MATCH($D476,'ניהול משאבים'!$C$8:$C$300,0))="","",INDEX('ניהול משאבים'!$E$8:$E$300,MATCH($D476,'ניהול משאבים'!$C$8:$C$300,0))),""))</f>
        <v/>
      </c>
      <c r="H476" s="88" t="str">
        <f>IF($C476="","",INDEX('תוצרים לפרויקטים'!$H:$H,MATCH($C476,'תוצרים לפרויקטים'!$G:$G,0)))</f>
        <v/>
      </c>
      <c r="I476" s="88" t="str">
        <f>IF($C476="","",INDEX('תוצרים לפרויקטים'!$E:$E,MATCH($C476,'תוצרים לפרויקטים'!$G:$G,0)))</f>
        <v/>
      </c>
      <c r="J476" s="88" t="str">
        <f>IF($A476="","",IF(INDEX('תוצרים לפרויקטים'!$R$8:$R$1007,MATCH($C476,'תוצרים לפרויקטים'!$G$8:$G$1007,0))="","ללא סטטוס",INDEX('תוצרים לפרויקטים'!$R$8:$R$1007,MATCH($C476,'תוצרים לפרויקטים'!$G$8:$G$1007,0))))</f>
        <v/>
      </c>
      <c r="K476" s="141" t="str">
        <f>IF($A476="","",IF(INDEX('תוצרים לפרויקטים'!$P$8:$P$1007,MATCH($C476,'תוצרים לפרויקטים'!$G$8:$G$1007,0))="","",INDEX('תוצרים לפרויקטים'!$P$8:$P$1007,MATCH($C476,'תוצרים לפרויקטים'!$G$8:$G$1007,0))))</f>
        <v/>
      </c>
      <c r="L476" s="141" t="str">
        <f>IF($A476="","",IF(INDEX('תוצרים לפרויקטים'!$Q$8:$Q$1007,MATCH($C476,'תוצרים לפרויקטים'!$G$8:$G$1007,0))="","",INDEX('תוצרים לפרויקטים'!$Q$8:$Q$1007,MATCH($C476,'תוצרים לפרויקטים'!$G$8:$G$1007,0))))</f>
        <v/>
      </c>
    </row>
    <row r="477" spans="1:12">
      <c r="A477" s="87" t="str">
        <f>IF($A476="#",1,IF(MAX(שיוך_משאב)&lt;ROWS(A$2:$A477),"",ROWS(A$2:$A477)))</f>
        <v/>
      </c>
      <c r="B477" s="88" t="str">
        <f t="array" ref="B477">IF($A477="","",INDEX('תוצרים לפרויקטים'!$AJ$7:$AN$7,,MIN(IF(שיוך_משאב=$A477,COLUMN($A:$E)))))</f>
        <v/>
      </c>
      <c r="C477" s="88" t="str">
        <f t="array" ref="C477">IF($A477="","",INDEX('תוצרים לפרויקטים'!$G$8:$G$1007,MIN(IF(שיוך_משאב=A477,שורות))))</f>
        <v/>
      </c>
      <c r="D477" s="88" t="str">
        <f>IF($A477="","",INDEX('תוצרים לפרויקטים'!$T$8:$AC$1007,MATCH($C477,'תוצרים לפרויקטים'!$G$8:$G$1007,0),MATCH($B477,'תוצרים לפרויקטים'!$T$7:$AC$7,0)))</f>
        <v/>
      </c>
      <c r="E477" s="88" t="str">
        <f>IF($A477="","",INDEX('תוצרים לפרויקטים'!$T$8:$AC$1007,MATCH($C477,'תוצרים לפרויקטים'!$G$8:$G$1007,0),MATCH($B477,'תוצרים לפרויקטים'!$T$7:$AC$7,0)+1))</f>
        <v/>
      </c>
      <c r="F477" s="88" t="str">
        <f>IF($D477="","",IFERROR(IF(INDEX('ניהול משאבים'!$D$8:$D$300,MATCH($D477,'ניהול משאבים'!$C$8:$C$300,0))="","",INDEX('ניהול משאבים'!$D$8:$D$300,MATCH($D477,'ניהול משאבים'!$C$8:$C$300,0))),""))</f>
        <v/>
      </c>
      <c r="G477" s="88" t="str">
        <f>IF($D477="","",IFERROR(IF(INDEX('ניהול משאבים'!$E$8:$E$300,MATCH($D477,'ניהול משאבים'!$C$8:$C$300,0))="","",INDEX('ניהול משאבים'!$E$8:$E$300,MATCH($D477,'ניהול משאבים'!$C$8:$C$300,0))),""))</f>
        <v/>
      </c>
      <c r="H477" s="88" t="str">
        <f>IF($C477="","",INDEX('תוצרים לפרויקטים'!$H:$H,MATCH($C477,'תוצרים לפרויקטים'!$G:$G,0)))</f>
        <v/>
      </c>
      <c r="I477" s="88" t="str">
        <f>IF($C477="","",INDEX('תוצרים לפרויקטים'!$E:$E,MATCH($C477,'תוצרים לפרויקטים'!$G:$G,0)))</f>
        <v/>
      </c>
      <c r="J477" s="88" t="str">
        <f>IF($A477="","",IF(INDEX('תוצרים לפרויקטים'!$R$8:$R$1007,MATCH($C477,'תוצרים לפרויקטים'!$G$8:$G$1007,0))="","ללא סטטוס",INDEX('תוצרים לפרויקטים'!$R$8:$R$1007,MATCH($C477,'תוצרים לפרויקטים'!$G$8:$G$1007,0))))</f>
        <v/>
      </c>
      <c r="K477" s="141" t="str">
        <f>IF($A477="","",IF(INDEX('תוצרים לפרויקטים'!$P$8:$P$1007,MATCH($C477,'תוצרים לפרויקטים'!$G$8:$G$1007,0))="","",INDEX('תוצרים לפרויקטים'!$P$8:$P$1007,MATCH($C477,'תוצרים לפרויקטים'!$G$8:$G$1007,0))))</f>
        <v/>
      </c>
      <c r="L477" s="141" t="str">
        <f>IF($A477="","",IF(INDEX('תוצרים לפרויקטים'!$Q$8:$Q$1007,MATCH($C477,'תוצרים לפרויקטים'!$G$8:$G$1007,0))="","",INDEX('תוצרים לפרויקטים'!$Q$8:$Q$1007,MATCH($C477,'תוצרים לפרויקטים'!$G$8:$G$1007,0))))</f>
        <v/>
      </c>
    </row>
    <row r="478" spans="1:12">
      <c r="A478" s="87" t="str">
        <f>IF($A477="#",1,IF(MAX(שיוך_משאב)&lt;ROWS(A$2:$A478),"",ROWS(A$2:$A478)))</f>
        <v/>
      </c>
      <c r="B478" s="88" t="str">
        <f t="array" ref="B478">IF($A478="","",INDEX('תוצרים לפרויקטים'!$AJ$7:$AN$7,,MIN(IF(שיוך_משאב=$A478,COLUMN($A:$E)))))</f>
        <v/>
      </c>
      <c r="C478" s="88" t="str">
        <f t="array" ref="C478">IF($A478="","",INDEX('תוצרים לפרויקטים'!$G$8:$G$1007,MIN(IF(שיוך_משאב=A478,שורות))))</f>
        <v/>
      </c>
      <c r="D478" s="88" t="str">
        <f>IF($A478="","",INDEX('תוצרים לפרויקטים'!$T$8:$AC$1007,MATCH($C478,'תוצרים לפרויקטים'!$G$8:$G$1007,0),MATCH($B478,'תוצרים לפרויקטים'!$T$7:$AC$7,0)))</f>
        <v/>
      </c>
      <c r="E478" s="88" t="str">
        <f>IF($A478="","",INDEX('תוצרים לפרויקטים'!$T$8:$AC$1007,MATCH($C478,'תוצרים לפרויקטים'!$G$8:$G$1007,0),MATCH($B478,'תוצרים לפרויקטים'!$T$7:$AC$7,0)+1))</f>
        <v/>
      </c>
      <c r="F478" s="88" t="str">
        <f>IF($D478="","",IFERROR(IF(INDEX('ניהול משאבים'!$D$8:$D$300,MATCH($D478,'ניהול משאבים'!$C$8:$C$300,0))="","",INDEX('ניהול משאבים'!$D$8:$D$300,MATCH($D478,'ניהול משאבים'!$C$8:$C$300,0))),""))</f>
        <v/>
      </c>
      <c r="G478" s="88" t="str">
        <f>IF($D478="","",IFERROR(IF(INDEX('ניהול משאבים'!$E$8:$E$300,MATCH($D478,'ניהול משאבים'!$C$8:$C$300,0))="","",INDEX('ניהול משאבים'!$E$8:$E$300,MATCH($D478,'ניהול משאבים'!$C$8:$C$300,0))),""))</f>
        <v/>
      </c>
      <c r="H478" s="88" t="str">
        <f>IF($C478="","",INDEX('תוצרים לפרויקטים'!$H:$H,MATCH($C478,'תוצרים לפרויקטים'!$G:$G,0)))</f>
        <v/>
      </c>
      <c r="I478" s="88" t="str">
        <f>IF($C478="","",INDEX('תוצרים לפרויקטים'!$E:$E,MATCH($C478,'תוצרים לפרויקטים'!$G:$G,0)))</f>
        <v/>
      </c>
      <c r="J478" s="88" t="str">
        <f>IF($A478="","",IF(INDEX('תוצרים לפרויקטים'!$R$8:$R$1007,MATCH($C478,'תוצרים לפרויקטים'!$G$8:$G$1007,0))="","ללא סטטוס",INDEX('תוצרים לפרויקטים'!$R$8:$R$1007,MATCH($C478,'תוצרים לפרויקטים'!$G$8:$G$1007,0))))</f>
        <v/>
      </c>
      <c r="K478" s="141" t="str">
        <f>IF($A478="","",IF(INDEX('תוצרים לפרויקטים'!$P$8:$P$1007,MATCH($C478,'תוצרים לפרויקטים'!$G$8:$G$1007,0))="","",INDEX('תוצרים לפרויקטים'!$P$8:$P$1007,MATCH($C478,'תוצרים לפרויקטים'!$G$8:$G$1007,0))))</f>
        <v/>
      </c>
      <c r="L478" s="141" t="str">
        <f>IF($A478="","",IF(INDEX('תוצרים לפרויקטים'!$Q$8:$Q$1007,MATCH($C478,'תוצרים לפרויקטים'!$G$8:$G$1007,0))="","",INDEX('תוצרים לפרויקטים'!$Q$8:$Q$1007,MATCH($C478,'תוצרים לפרויקטים'!$G$8:$G$1007,0))))</f>
        <v/>
      </c>
    </row>
    <row r="479" spans="1:12">
      <c r="A479" s="87" t="str">
        <f>IF($A478="#",1,IF(MAX(שיוך_משאב)&lt;ROWS(A$2:$A479),"",ROWS(A$2:$A479)))</f>
        <v/>
      </c>
      <c r="B479" s="88" t="str">
        <f t="array" ref="B479">IF($A479="","",INDEX('תוצרים לפרויקטים'!$AJ$7:$AN$7,,MIN(IF(שיוך_משאב=$A479,COLUMN($A:$E)))))</f>
        <v/>
      </c>
      <c r="C479" s="88" t="str">
        <f t="array" ref="C479">IF($A479="","",INDEX('תוצרים לפרויקטים'!$G$8:$G$1007,MIN(IF(שיוך_משאב=A479,שורות))))</f>
        <v/>
      </c>
      <c r="D479" s="88" t="str">
        <f>IF($A479="","",INDEX('תוצרים לפרויקטים'!$T$8:$AC$1007,MATCH($C479,'תוצרים לפרויקטים'!$G$8:$G$1007,0),MATCH($B479,'תוצרים לפרויקטים'!$T$7:$AC$7,0)))</f>
        <v/>
      </c>
      <c r="E479" s="88" t="str">
        <f>IF($A479="","",INDEX('תוצרים לפרויקטים'!$T$8:$AC$1007,MATCH($C479,'תוצרים לפרויקטים'!$G$8:$G$1007,0),MATCH($B479,'תוצרים לפרויקטים'!$T$7:$AC$7,0)+1))</f>
        <v/>
      </c>
      <c r="F479" s="88" t="str">
        <f>IF($D479="","",IFERROR(IF(INDEX('ניהול משאבים'!$D$8:$D$300,MATCH($D479,'ניהול משאבים'!$C$8:$C$300,0))="","",INDEX('ניהול משאבים'!$D$8:$D$300,MATCH($D479,'ניהול משאבים'!$C$8:$C$300,0))),""))</f>
        <v/>
      </c>
      <c r="G479" s="88" t="str">
        <f>IF($D479="","",IFERROR(IF(INDEX('ניהול משאבים'!$E$8:$E$300,MATCH($D479,'ניהול משאבים'!$C$8:$C$300,0))="","",INDEX('ניהול משאבים'!$E$8:$E$300,MATCH($D479,'ניהול משאבים'!$C$8:$C$300,0))),""))</f>
        <v/>
      </c>
      <c r="H479" s="88" t="str">
        <f>IF($C479="","",INDEX('תוצרים לפרויקטים'!$H:$H,MATCH($C479,'תוצרים לפרויקטים'!$G:$G,0)))</f>
        <v/>
      </c>
      <c r="I479" s="88" t="str">
        <f>IF($C479="","",INDEX('תוצרים לפרויקטים'!$E:$E,MATCH($C479,'תוצרים לפרויקטים'!$G:$G,0)))</f>
        <v/>
      </c>
      <c r="J479" s="88" t="str">
        <f>IF($A479="","",IF(INDEX('תוצרים לפרויקטים'!$R$8:$R$1007,MATCH($C479,'תוצרים לפרויקטים'!$G$8:$G$1007,0))="","ללא סטטוס",INDEX('תוצרים לפרויקטים'!$R$8:$R$1007,MATCH($C479,'תוצרים לפרויקטים'!$G$8:$G$1007,0))))</f>
        <v/>
      </c>
      <c r="K479" s="141" t="str">
        <f>IF($A479="","",IF(INDEX('תוצרים לפרויקטים'!$P$8:$P$1007,MATCH($C479,'תוצרים לפרויקטים'!$G$8:$G$1007,0))="","",INDEX('תוצרים לפרויקטים'!$P$8:$P$1007,MATCH($C479,'תוצרים לפרויקטים'!$G$8:$G$1007,0))))</f>
        <v/>
      </c>
      <c r="L479" s="141" t="str">
        <f>IF($A479="","",IF(INDEX('תוצרים לפרויקטים'!$Q$8:$Q$1007,MATCH($C479,'תוצרים לפרויקטים'!$G$8:$G$1007,0))="","",INDEX('תוצרים לפרויקטים'!$Q$8:$Q$1007,MATCH($C479,'תוצרים לפרויקטים'!$G$8:$G$1007,0))))</f>
        <v/>
      </c>
    </row>
    <row r="480" spans="1:12">
      <c r="A480" s="87" t="str">
        <f>IF($A479="#",1,IF(MAX(שיוך_משאב)&lt;ROWS(A$2:$A480),"",ROWS(A$2:$A480)))</f>
        <v/>
      </c>
      <c r="B480" s="88" t="str">
        <f t="array" ref="B480">IF($A480="","",INDEX('תוצרים לפרויקטים'!$AJ$7:$AN$7,,MIN(IF(שיוך_משאב=$A480,COLUMN($A:$E)))))</f>
        <v/>
      </c>
      <c r="C480" s="88" t="str">
        <f t="array" ref="C480">IF($A480="","",INDEX('תוצרים לפרויקטים'!$G$8:$G$1007,MIN(IF(שיוך_משאב=A480,שורות))))</f>
        <v/>
      </c>
      <c r="D480" s="88" t="str">
        <f>IF($A480="","",INDEX('תוצרים לפרויקטים'!$T$8:$AC$1007,MATCH($C480,'תוצרים לפרויקטים'!$G$8:$G$1007,0),MATCH($B480,'תוצרים לפרויקטים'!$T$7:$AC$7,0)))</f>
        <v/>
      </c>
      <c r="E480" s="88" t="str">
        <f>IF($A480="","",INDEX('תוצרים לפרויקטים'!$T$8:$AC$1007,MATCH($C480,'תוצרים לפרויקטים'!$G$8:$G$1007,0),MATCH($B480,'תוצרים לפרויקטים'!$T$7:$AC$7,0)+1))</f>
        <v/>
      </c>
      <c r="F480" s="88" t="str">
        <f>IF($D480="","",IFERROR(IF(INDEX('ניהול משאבים'!$D$8:$D$300,MATCH($D480,'ניהול משאבים'!$C$8:$C$300,0))="","",INDEX('ניהול משאבים'!$D$8:$D$300,MATCH($D480,'ניהול משאבים'!$C$8:$C$300,0))),""))</f>
        <v/>
      </c>
      <c r="G480" s="88" t="str">
        <f>IF($D480="","",IFERROR(IF(INDEX('ניהול משאבים'!$E$8:$E$300,MATCH($D480,'ניהול משאבים'!$C$8:$C$300,0))="","",INDEX('ניהול משאבים'!$E$8:$E$300,MATCH($D480,'ניהול משאבים'!$C$8:$C$300,0))),""))</f>
        <v/>
      </c>
      <c r="H480" s="88" t="str">
        <f>IF($C480="","",INDEX('תוצרים לפרויקטים'!$H:$H,MATCH($C480,'תוצרים לפרויקטים'!$G:$G,0)))</f>
        <v/>
      </c>
      <c r="I480" s="88" t="str">
        <f>IF($C480="","",INDEX('תוצרים לפרויקטים'!$E:$E,MATCH($C480,'תוצרים לפרויקטים'!$G:$G,0)))</f>
        <v/>
      </c>
      <c r="J480" s="88" t="str">
        <f>IF($A480="","",IF(INDEX('תוצרים לפרויקטים'!$R$8:$R$1007,MATCH($C480,'תוצרים לפרויקטים'!$G$8:$G$1007,0))="","ללא סטטוס",INDEX('תוצרים לפרויקטים'!$R$8:$R$1007,MATCH($C480,'תוצרים לפרויקטים'!$G$8:$G$1007,0))))</f>
        <v/>
      </c>
      <c r="K480" s="141" t="str">
        <f>IF($A480="","",IF(INDEX('תוצרים לפרויקטים'!$P$8:$P$1007,MATCH($C480,'תוצרים לפרויקטים'!$G$8:$G$1007,0))="","",INDEX('תוצרים לפרויקטים'!$P$8:$P$1007,MATCH($C480,'תוצרים לפרויקטים'!$G$8:$G$1007,0))))</f>
        <v/>
      </c>
      <c r="L480" s="141" t="str">
        <f>IF($A480="","",IF(INDEX('תוצרים לפרויקטים'!$Q$8:$Q$1007,MATCH($C480,'תוצרים לפרויקטים'!$G$8:$G$1007,0))="","",INDEX('תוצרים לפרויקטים'!$Q$8:$Q$1007,MATCH($C480,'תוצרים לפרויקטים'!$G$8:$G$1007,0))))</f>
        <v/>
      </c>
    </row>
    <row r="481" spans="1:12">
      <c r="A481" s="87" t="str">
        <f>IF($A480="#",1,IF(MAX(שיוך_משאב)&lt;ROWS(A$2:$A481),"",ROWS(A$2:$A481)))</f>
        <v/>
      </c>
      <c r="B481" s="88" t="str">
        <f t="array" ref="B481">IF($A481="","",INDEX('תוצרים לפרויקטים'!$AJ$7:$AN$7,,MIN(IF(שיוך_משאב=$A481,COLUMN($A:$E)))))</f>
        <v/>
      </c>
      <c r="C481" s="88" t="str">
        <f t="array" ref="C481">IF($A481="","",INDEX('תוצרים לפרויקטים'!$G$8:$G$1007,MIN(IF(שיוך_משאב=A481,שורות))))</f>
        <v/>
      </c>
      <c r="D481" s="88" t="str">
        <f>IF($A481="","",INDEX('תוצרים לפרויקטים'!$T$8:$AC$1007,MATCH($C481,'תוצרים לפרויקטים'!$G$8:$G$1007,0),MATCH($B481,'תוצרים לפרויקטים'!$T$7:$AC$7,0)))</f>
        <v/>
      </c>
      <c r="E481" s="88" t="str">
        <f>IF($A481="","",INDEX('תוצרים לפרויקטים'!$T$8:$AC$1007,MATCH($C481,'תוצרים לפרויקטים'!$G$8:$G$1007,0),MATCH($B481,'תוצרים לפרויקטים'!$T$7:$AC$7,0)+1))</f>
        <v/>
      </c>
      <c r="F481" s="88" t="str">
        <f>IF($D481="","",IFERROR(IF(INDEX('ניהול משאבים'!$D$8:$D$300,MATCH($D481,'ניהול משאבים'!$C$8:$C$300,0))="","",INDEX('ניהול משאבים'!$D$8:$D$300,MATCH($D481,'ניהול משאבים'!$C$8:$C$300,0))),""))</f>
        <v/>
      </c>
      <c r="G481" s="88" t="str">
        <f>IF($D481="","",IFERROR(IF(INDEX('ניהול משאבים'!$E$8:$E$300,MATCH($D481,'ניהול משאבים'!$C$8:$C$300,0))="","",INDEX('ניהול משאבים'!$E$8:$E$300,MATCH($D481,'ניהול משאבים'!$C$8:$C$300,0))),""))</f>
        <v/>
      </c>
      <c r="H481" s="88" t="str">
        <f>IF($C481="","",INDEX('תוצרים לפרויקטים'!$H:$H,MATCH($C481,'תוצרים לפרויקטים'!$G:$G,0)))</f>
        <v/>
      </c>
      <c r="I481" s="88" t="str">
        <f>IF($C481="","",INDEX('תוצרים לפרויקטים'!$E:$E,MATCH($C481,'תוצרים לפרויקטים'!$G:$G,0)))</f>
        <v/>
      </c>
      <c r="J481" s="88" t="str">
        <f>IF($A481="","",IF(INDEX('תוצרים לפרויקטים'!$R$8:$R$1007,MATCH($C481,'תוצרים לפרויקטים'!$G$8:$G$1007,0))="","ללא סטטוס",INDEX('תוצרים לפרויקטים'!$R$8:$R$1007,MATCH($C481,'תוצרים לפרויקטים'!$G$8:$G$1007,0))))</f>
        <v/>
      </c>
      <c r="K481" s="141" t="str">
        <f>IF($A481="","",IF(INDEX('תוצרים לפרויקטים'!$P$8:$P$1007,MATCH($C481,'תוצרים לפרויקטים'!$G$8:$G$1007,0))="","",INDEX('תוצרים לפרויקטים'!$P$8:$P$1007,MATCH($C481,'תוצרים לפרויקטים'!$G$8:$G$1007,0))))</f>
        <v/>
      </c>
      <c r="L481" s="141" t="str">
        <f>IF($A481="","",IF(INDEX('תוצרים לפרויקטים'!$Q$8:$Q$1007,MATCH($C481,'תוצרים לפרויקטים'!$G$8:$G$1007,0))="","",INDEX('תוצרים לפרויקטים'!$Q$8:$Q$1007,MATCH($C481,'תוצרים לפרויקטים'!$G$8:$G$1007,0))))</f>
        <v/>
      </c>
    </row>
    <row r="482" spans="1:12">
      <c r="A482" s="87" t="str">
        <f>IF($A481="#",1,IF(MAX(שיוך_משאב)&lt;ROWS(A$2:$A482),"",ROWS(A$2:$A482)))</f>
        <v/>
      </c>
      <c r="B482" s="88" t="str">
        <f t="array" ref="B482">IF($A482="","",INDEX('תוצרים לפרויקטים'!$AJ$7:$AN$7,,MIN(IF(שיוך_משאב=$A482,COLUMN($A:$E)))))</f>
        <v/>
      </c>
      <c r="C482" s="88" t="str">
        <f t="array" ref="C482">IF($A482="","",INDEX('תוצרים לפרויקטים'!$G$8:$G$1007,MIN(IF(שיוך_משאב=A482,שורות))))</f>
        <v/>
      </c>
      <c r="D482" s="88" t="str">
        <f>IF($A482="","",INDEX('תוצרים לפרויקטים'!$T$8:$AC$1007,MATCH($C482,'תוצרים לפרויקטים'!$G$8:$G$1007,0),MATCH($B482,'תוצרים לפרויקטים'!$T$7:$AC$7,0)))</f>
        <v/>
      </c>
      <c r="E482" s="88" t="str">
        <f>IF($A482="","",INDEX('תוצרים לפרויקטים'!$T$8:$AC$1007,MATCH($C482,'תוצרים לפרויקטים'!$G$8:$G$1007,0),MATCH($B482,'תוצרים לפרויקטים'!$T$7:$AC$7,0)+1))</f>
        <v/>
      </c>
      <c r="F482" s="88" t="str">
        <f>IF($D482="","",IFERROR(IF(INDEX('ניהול משאבים'!$D$8:$D$300,MATCH($D482,'ניהול משאבים'!$C$8:$C$300,0))="","",INDEX('ניהול משאבים'!$D$8:$D$300,MATCH($D482,'ניהול משאבים'!$C$8:$C$300,0))),""))</f>
        <v/>
      </c>
      <c r="G482" s="88" t="str">
        <f>IF($D482="","",IFERROR(IF(INDEX('ניהול משאבים'!$E$8:$E$300,MATCH($D482,'ניהול משאבים'!$C$8:$C$300,0))="","",INDEX('ניהול משאבים'!$E$8:$E$300,MATCH($D482,'ניהול משאבים'!$C$8:$C$300,0))),""))</f>
        <v/>
      </c>
      <c r="H482" s="88" t="str">
        <f>IF($C482="","",INDEX('תוצרים לפרויקטים'!$H:$H,MATCH($C482,'תוצרים לפרויקטים'!$G:$G,0)))</f>
        <v/>
      </c>
      <c r="I482" s="88" t="str">
        <f>IF($C482="","",INDEX('תוצרים לפרויקטים'!$E:$E,MATCH($C482,'תוצרים לפרויקטים'!$G:$G,0)))</f>
        <v/>
      </c>
      <c r="J482" s="88" t="str">
        <f>IF($A482="","",IF(INDEX('תוצרים לפרויקטים'!$R$8:$R$1007,MATCH($C482,'תוצרים לפרויקטים'!$G$8:$G$1007,0))="","ללא סטטוס",INDEX('תוצרים לפרויקטים'!$R$8:$R$1007,MATCH($C482,'תוצרים לפרויקטים'!$G$8:$G$1007,0))))</f>
        <v/>
      </c>
      <c r="K482" s="141" t="str">
        <f>IF($A482="","",IF(INDEX('תוצרים לפרויקטים'!$P$8:$P$1007,MATCH($C482,'תוצרים לפרויקטים'!$G$8:$G$1007,0))="","",INDEX('תוצרים לפרויקטים'!$P$8:$P$1007,MATCH($C482,'תוצרים לפרויקטים'!$G$8:$G$1007,0))))</f>
        <v/>
      </c>
      <c r="L482" s="141" t="str">
        <f>IF($A482="","",IF(INDEX('תוצרים לפרויקטים'!$Q$8:$Q$1007,MATCH($C482,'תוצרים לפרויקטים'!$G$8:$G$1007,0))="","",INDEX('תוצרים לפרויקטים'!$Q$8:$Q$1007,MATCH($C482,'תוצרים לפרויקטים'!$G$8:$G$1007,0))))</f>
        <v/>
      </c>
    </row>
    <row r="483" spans="1:12">
      <c r="A483" s="87" t="str">
        <f>IF($A482="#",1,IF(MAX(שיוך_משאב)&lt;ROWS(A$2:$A483),"",ROWS(A$2:$A483)))</f>
        <v/>
      </c>
      <c r="B483" s="88" t="str">
        <f t="array" ref="B483">IF($A483="","",INDEX('תוצרים לפרויקטים'!$AJ$7:$AN$7,,MIN(IF(שיוך_משאב=$A483,COLUMN($A:$E)))))</f>
        <v/>
      </c>
      <c r="C483" s="88" t="str">
        <f t="array" ref="C483">IF($A483="","",INDEX('תוצרים לפרויקטים'!$G$8:$G$1007,MIN(IF(שיוך_משאב=A483,שורות))))</f>
        <v/>
      </c>
      <c r="D483" s="88" t="str">
        <f>IF($A483="","",INDEX('תוצרים לפרויקטים'!$T$8:$AC$1007,MATCH($C483,'תוצרים לפרויקטים'!$G$8:$G$1007,0),MATCH($B483,'תוצרים לפרויקטים'!$T$7:$AC$7,0)))</f>
        <v/>
      </c>
      <c r="E483" s="88" t="str">
        <f>IF($A483="","",INDEX('תוצרים לפרויקטים'!$T$8:$AC$1007,MATCH($C483,'תוצרים לפרויקטים'!$G$8:$G$1007,0),MATCH($B483,'תוצרים לפרויקטים'!$T$7:$AC$7,0)+1))</f>
        <v/>
      </c>
      <c r="F483" s="88" t="str">
        <f>IF($D483="","",IFERROR(IF(INDEX('ניהול משאבים'!$D$8:$D$300,MATCH($D483,'ניהול משאבים'!$C$8:$C$300,0))="","",INDEX('ניהול משאבים'!$D$8:$D$300,MATCH($D483,'ניהול משאבים'!$C$8:$C$300,0))),""))</f>
        <v/>
      </c>
      <c r="G483" s="88" t="str">
        <f>IF($D483="","",IFERROR(IF(INDEX('ניהול משאבים'!$E$8:$E$300,MATCH($D483,'ניהול משאבים'!$C$8:$C$300,0))="","",INDEX('ניהול משאבים'!$E$8:$E$300,MATCH($D483,'ניהול משאבים'!$C$8:$C$300,0))),""))</f>
        <v/>
      </c>
      <c r="H483" s="88" t="str">
        <f>IF($C483="","",INDEX('תוצרים לפרויקטים'!$H:$H,MATCH($C483,'תוצרים לפרויקטים'!$G:$G,0)))</f>
        <v/>
      </c>
      <c r="I483" s="88" t="str">
        <f>IF($C483="","",INDEX('תוצרים לפרויקטים'!$E:$E,MATCH($C483,'תוצרים לפרויקטים'!$G:$G,0)))</f>
        <v/>
      </c>
      <c r="J483" s="88" t="str">
        <f>IF($A483="","",IF(INDEX('תוצרים לפרויקטים'!$R$8:$R$1007,MATCH($C483,'תוצרים לפרויקטים'!$G$8:$G$1007,0))="","ללא סטטוס",INDEX('תוצרים לפרויקטים'!$R$8:$R$1007,MATCH($C483,'תוצרים לפרויקטים'!$G$8:$G$1007,0))))</f>
        <v/>
      </c>
      <c r="K483" s="141" t="str">
        <f>IF($A483="","",IF(INDEX('תוצרים לפרויקטים'!$P$8:$P$1007,MATCH($C483,'תוצרים לפרויקטים'!$G$8:$G$1007,0))="","",INDEX('תוצרים לפרויקטים'!$P$8:$P$1007,MATCH($C483,'תוצרים לפרויקטים'!$G$8:$G$1007,0))))</f>
        <v/>
      </c>
      <c r="L483" s="141" t="str">
        <f>IF($A483="","",IF(INDEX('תוצרים לפרויקטים'!$Q$8:$Q$1007,MATCH($C483,'תוצרים לפרויקטים'!$G$8:$G$1007,0))="","",INDEX('תוצרים לפרויקטים'!$Q$8:$Q$1007,MATCH($C483,'תוצרים לפרויקטים'!$G$8:$G$1007,0))))</f>
        <v/>
      </c>
    </row>
    <row r="484" spans="1:12">
      <c r="A484" s="87" t="str">
        <f>IF($A483="#",1,IF(MAX(שיוך_משאב)&lt;ROWS(A$2:$A484),"",ROWS(A$2:$A484)))</f>
        <v/>
      </c>
      <c r="B484" s="88" t="str">
        <f t="array" ref="B484">IF($A484="","",INDEX('תוצרים לפרויקטים'!$AJ$7:$AN$7,,MIN(IF(שיוך_משאב=$A484,COLUMN($A:$E)))))</f>
        <v/>
      </c>
      <c r="C484" s="88" t="str">
        <f t="array" ref="C484">IF($A484="","",INDEX('תוצרים לפרויקטים'!$G$8:$G$1007,MIN(IF(שיוך_משאב=A484,שורות))))</f>
        <v/>
      </c>
      <c r="D484" s="88" t="str">
        <f>IF($A484="","",INDEX('תוצרים לפרויקטים'!$T$8:$AC$1007,MATCH($C484,'תוצרים לפרויקטים'!$G$8:$G$1007,0),MATCH($B484,'תוצרים לפרויקטים'!$T$7:$AC$7,0)))</f>
        <v/>
      </c>
      <c r="E484" s="88" t="str">
        <f>IF($A484="","",INDEX('תוצרים לפרויקטים'!$T$8:$AC$1007,MATCH($C484,'תוצרים לפרויקטים'!$G$8:$G$1007,0),MATCH($B484,'תוצרים לפרויקטים'!$T$7:$AC$7,0)+1))</f>
        <v/>
      </c>
      <c r="F484" s="88" t="str">
        <f>IF($D484="","",IFERROR(IF(INDEX('ניהול משאבים'!$D$8:$D$300,MATCH($D484,'ניהול משאבים'!$C$8:$C$300,0))="","",INDEX('ניהול משאבים'!$D$8:$D$300,MATCH($D484,'ניהול משאבים'!$C$8:$C$300,0))),""))</f>
        <v/>
      </c>
      <c r="G484" s="88" t="str">
        <f>IF($D484="","",IFERROR(IF(INDEX('ניהול משאבים'!$E$8:$E$300,MATCH($D484,'ניהול משאבים'!$C$8:$C$300,0))="","",INDEX('ניהול משאבים'!$E$8:$E$300,MATCH($D484,'ניהול משאבים'!$C$8:$C$300,0))),""))</f>
        <v/>
      </c>
      <c r="H484" s="88" t="str">
        <f>IF($C484="","",INDEX('תוצרים לפרויקטים'!$H:$H,MATCH($C484,'תוצרים לפרויקטים'!$G:$G,0)))</f>
        <v/>
      </c>
      <c r="I484" s="88" t="str">
        <f>IF($C484="","",INDEX('תוצרים לפרויקטים'!$E:$E,MATCH($C484,'תוצרים לפרויקטים'!$G:$G,0)))</f>
        <v/>
      </c>
      <c r="J484" s="88" t="str">
        <f>IF($A484="","",IF(INDEX('תוצרים לפרויקטים'!$R$8:$R$1007,MATCH($C484,'תוצרים לפרויקטים'!$G$8:$G$1007,0))="","ללא סטטוס",INDEX('תוצרים לפרויקטים'!$R$8:$R$1007,MATCH($C484,'תוצרים לפרויקטים'!$G$8:$G$1007,0))))</f>
        <v/>
      </c>
      <c r="K484" s="141" t="str">
        <f>IF($A484="","",IF(INDEX('תוצרים לפרויקטים'!$P$8:$P$1007,MATCH($C484,'תוצרים לפרויקטים'!$G$8:$G$1007,0))="","",INDEX('תוצרים לפרויקטים'!$P$8:$P$1007,MATCH($C484,'תוצרים לפרויקטים'!$G$8:$G$1007,0))))</f>
        <v/>
      </c>
      <c r="L484" s="141" t="str">
        <f>IF($A484="","",IF(INDEX('תוצרים לפרויקטים'!$Q$8:$Q$1007,MATCH($C484,'תוצרים לפרויקטים'!$G$8:$G$1007,0))="","",INDEX('תוצרים לפרויקטים'!$Q$8:$Q$1007,MATCH($C484,'תוצרים לפרויקטים'!$G$8:$G$1007,0))))</f>
        <v/>
      </c>
    </row>
    <row r="485" spans="1:12">
      <c r="A485" s="87" t="str">
        <f>IF($A484="#",1,IF(MAX(שיוך_משאב)&lt;ROWS(A$2:$A485),"",ROWS(A$2:$A485)))</f>
        <v/>
      </c>
      <c r="B485" s="88" t="str">
        <f t="array" ref="B485">IF($A485="","",INDEX('תוצרים לפרויקטים'!$AJ$7:$AN$7,,MIN(IF(שיוך_משאב=$A485,COLUMN($A:$E)))))</f>
        <v/>
      </c>
      <c r="C485" s="88" t="str">
        <f t="array" ref="C485">IF($A485="","",INDEX('תוצרים לפרויקטים'!$G$8:$G$1007,MIN(IF(שיוך_משאב=A485,שורות))))</f>
        <v/>
      </c>
      <c r="D485" s="88" t="str">
        <f>IF($A485="","",INDEX('תוצרים לפרויקטים'!$T$8:$AC$1007,MATCH($C485,'תוצרים לפרויקטים'!$G$8:$G$1007,0),MATCH($B485,'תוצרים לפרויקטים'!$T$7:$AC$7,0)))</f>
        <v/>
      </c>
      <c r="E485" s="88" t="str">
        <f>IF($A485="","",INDEX('תוצרים לפרויקטים'!$T$8:$AC$1007,MATCH($C485,'תוצרים לפרויקטים'!$G$8:$G$1007,0),MATCH($B485,'תוצרים לפרויקטים'!$T$7:$AC$7,0)+1))</f>
        <v/>
      </c>
      <c r="F485" s="88" t="str">
        <f>IF($D485="","",IFERROR(IF(INDEX('ניהול משאבים'!$D$8:$D$300,MATCH($D485,'ניהול משאבים'!$C$8:$C$300,0))="","",INDEX('ניהול משאבים'!$D$8:$D$300,MATCH($D485,'ניהול משאבים'!$C$8:$C$300,0))),""))</f>
        <v/>
      </c>
      <c r="G485" s="88" t="str">
        <f>IF($D485="","",IFERROR(IF(INDEX('ניהול משאבים'!$E$8:$E$300,MATCH($D485,'ניהול משאבים'!$C$8:$C$300,0))="","",INDEX('ניהול משאבים'!$E$8:$E$300,MATCH($D485,'ניהול משאבים'!$C$8:$C$300,0))),""))</f>
        <v/>
      </c>
      <c r="H485" s="88" t="str">
        <f>IF($C485="","",INDEX('תוצרים לפרויקטים'!$H:$H,MATCH($C485,'תוצרים לפרויקטים'!$G:$G,0)))</f>
        <v/>
      </c>
      <c r="I485" s="88" t="str">
        <f>IF($C485="","",INDEX('תוצרים לפרויקטים'!$E:$E,MATCH($C485,'תוצרים לפרויקטים'!$G:$G,0)))</f>
        <v/>
      </c>
      <c r="J485" s="88" t="str">
        <f>IF($A485="","",IF(INDEX('תוצרים לפרויקטים'!$R$8:$R$1007,MATCH($C485,'תוצרים לפרויקטים'!$G$8:$G$1007,0))="","ללא סטטוס",INDEX('תוצרים לפרויקטים'!$R$8:$R$1007,MATCH($C485,'תוצרים לפרויקטים'!$G$8:$G$1007,0))))</f>
        <v/>
      </c>
      <c r="K485" s="141" t="str">
        <f>IF($A485="","",IF(INDEX('תוצרים לפרויקטים'!$P$8:$P$1007,MATCH($C485,'תוצרים לפרויקטים'!$G$8:$G$1007,0))="","",INDEX('תוצרים לפרויקטים'!$P$8:$P$1007,MATCH($C485,'תוצרים לפרויקטים'!$G$8:$G$1007,0))))</f>
        <v/>
      </c>
      <c r="L485" s="141" t="str">
        <f>IF($A485="","",IF(INDEX('תוצרים לפרויקטים'!$Q$8:$Q$1007,MATCH($C485,'תוצרים לפרויקטים'!$G$8:$G$1007,0))="","",INDEX('תוצרים לפרויקטים'!$Q$8:$Q$1007,MATCH($C485,'תוצרים לפרויקטים'!$G$8:$G$1007,0))))</f>
        <v/>
      </c>
    </row>
    <row r="486" spans="1:12">
      <c r="A486" s="87" t="str">
        <f>IF($A485="#",1,IF(MAX(שיוך_משאב)&lt;ROWS(A$2:$A486),"",ROWS(A$2:$A486)))</f>
        <v/>
      </c>
      <c r="B486" s="88" t="str">
        <f t="array" ref="B486">IF($A486="","",INDEX('תוצרים לפרויקטים'!$AJ$7:$AN$7,,MIN(IF(שיוך_משאב=$A486,COLUMN($A:$E)))))</f>
        <v/>
      </c>
      <c r="C486" s="88" t="str">
        <f t="array" ref="C486">IF($A486="","",INDEX('תוצרים לפרויקטים'!$G$8:$G$1007,MIN(IF(שיוך_משאב=A486,שורות))))</f>
        <v/>
      </c>
      <c r="D486" s="88" t="str">
        <f>IF($A486="","",INDEX('תוצרים לפרויקטים'!$T$8:$AC$1007,MATCH($C486,'תוצרים לפרויקטים'!$G$8:$G$1007,0),MATCH($B486,'תוצרים לפרויקטים'!$T$7:$AC$7,0)))</f>
        <v/>
      </c>
      <c r="E486" s="88" t="str">
        <f>IF($A486="","",INDEX('תוצרים לפרויקטים'!$T$8:$AC$1007,MATCH($C486,'תוצרים לפרויקטים'!$G$8:$G$1007,0),MATCH($B486,'תוצרים לפרויקטים'!$T$7:$AC$7,0)+1))</f>
        <v/>
      </c>
      <c r="F486" s="88" t="str">
        <f>IF($D486="","",IFERROR(IF(INDEX('ניהול משאבים'!$D$8:$D$300,MATCH($D486,'ניהול משאבים'!$C$8:$C$300,0))="","",INDEX('ניהול משאבים'!$D$8:$D$300,MATCH($D486,'ניהול משאבים'!$C$8:$C$300,0))),""))</f>
        <v/>
      </c>
      <c r="G486" s="88" t="str">
        <f>IF($D486="","",IFERROR(IF(INDEX('ניהול משאבים'!$E$8:$E$300,MATCH($D486,'ניהול משאבים'!$C$8:$C$300,0))="","",INDEX('ניהול משאבים'!$E$8:$E$300,MATCH($D486,'ניהול משאבים'!$C$8:$C$300,0))),""))</f>
        <v/>
      </c>
      <c r="H486" s="88" t="str">
        <f>IF($C486="","",INDEX('תוצרים לפרויקטים'!$H:$H,MATCH($C486,'תוצרים לפרויקטים'!$G:$G,0)))</f>
        <v/>
      </c>
      <c r="I486" s="88" t="str">
        <f>IF($C486="","",INDEX('תוצרים לפרויקטים'!$E:$E,MATCH($C486,'תוצרים לפרויקטים'!$G:$G,0)))</f>
        <v/>
      </c>
      <c r="J486" s="88" t="str">
        <f>IF($A486="","",IF(INDEX('תוצרים לפרויקטים'!$R$8:$R$1007,MATCH($C486,'תוצרים לפרויקטים'!$G$8:$G$1007,0))="","ללא סטטוס",INDEX('תוצרים לפרויקטים'!$R$8:$R$1007,MATCH($C486,'תוצרים לפרויקטים'!$G$8:$G$1007,0))))</f>
        <v/>
      </c>
      <c r="K486" s="141" t="str">
        <f>IF($A486="","",IF(INDEX('תוצרים לפרויקטים'!$P$8:$P$1007,MATCH($C486,'תוצרים לפרויקטים'!$G$8:$G$1007,0))="","",INDEX('תוצרים לפרויקטים'!$P$8:$P$1007,MATCH($C486,'תוצרים לפרויקטים'!$G$8:$G$1007,0))))</f>
        <v/>
      </c>
      <c r="L486" s="141" t="str">
        <f>IF($A486="","",IF(INDEX('תוצרים לפרויקטים'!$Q$8:$Q$1007,MATCH($C486,'תוצרים לפרויקטים'!$G$8:$G$1007,0))="","",INDEX('תוצרים לפרויקטים'!$Q$8:$Q$1007,MATCH($C486,'תוצרים לפרויקטים'!$G$8:$G$1007,0))))</f>
        <v/>
      </c>
    </row>
    <row r="487" spans="1:12">
      <c r="A487" s="87" t="str">
        <f>IF($A486="#",1,IF(MAX(שיוך_משאב)&lt;ROWS(A$2:$A487),"",ROWS(A$2:$A487)))</f>
        <v/>
      </c>
      <c r="B487" s="88" t="str">
        <f t="array" ref="B487">IF($A487="","",INDEX('תוצרים לפרויקטים'!$AJ$7:$AN$7,,MIN(IF(שיוך_משאב=$A487,COLUMN($A:$E)))))</f>
        <v/>
      </c>
      <c r="C487" s="88" t="str">
        <f t="array" ref="C487">IF($A487="","",INDEX('תוצרים לפרויקטים'!$G$8:$G$1007,MIN(IF(שיוך_משאב=A487,שורות))))</f>
        <v/>
      </c>
      <c r="D487" s="88" t="str">
        <f>IF($A487="","",INDEX('תוצרים לפרויקטים'!$T$8:$AC$1007,MATCH($C487,'תוצרים לפרויקטים'!$G$8:$G$1007,0),MATCH($B487,'תוצרים לפרויקטים'!$T$7:$AC$7,0)))</f>
        <v/>
      </c>
      <c r="E487" s="88" t="str">
        <f>IF($A487="","",INDEX('תוצרים לפרויקטים'!$T$8:$AC$1007,MATCH($C487,'תוצרים לפרויקטים'!$G$8:$G$1007,0),MATCH($B487,'תוצרים לפרויקטים'!$T$7:$AC$7,0)+1))</f>
        <v/>
      </c>
      <c r="F487" s="88" t="str">
        <f>IF($D487="","",IFERROR(IF(INDEX('ניהול משאבים'!$D$8:$D$300,MATCH($D487,'ניהול משאבים'!$C$8:$C$300,0))="","",INDEX('ניהול משאבים'!$D$8:$D$300,MATCH($D487,'ניהול משאבים'!$C$8:$C$300,0))),""))</f>
        <v/>
      </c>
      <c r="G487" s="88" t="str">
        <f>IF($D487="","",IFERROR(IF(INDEX('ניהול משאבים'!$E$8:$E$300,MATCH($D487,'ניהול משאבים'!$C$8:$C$300,0))="","",INDEX('ניהול משאבים'!$E$8:$E$300,MATCH($D487,'ניהול משאבים'!$C$8:$C$300,0))),""))</f>
        <v/>
      </c>
      <c r="H487" s="88" t="str">
        <f>IF($C487="","",INDEX('תוצרים לפרויקטים'!$H:$H,MATCH($C487,'תוצרים לפרויקטים'!$G:$G,0)))</f>
        <v/>
      </c>
      <c r="I487" s="88" t="str">
        <f>IF($C487="","",INDEX('תוצרים לפרויקטים'!$E:$E,MATCH($C487,'תוצרים לפרויקטים'!$G:$G,0)))</f>
        <v/>
      </c>
      <c r="J487" s="88" t="str">
        <f>IF($A487="","",IF(INDEX('תוצרים לפרויקטים'!$R$8:$R$1007,MATCH($C487,'תוצרים לפרויקטים'!$G$8:$G$1007,0))="","ללא סטטוס",INDEX('תוצרים לפרויקטים'!$R$8:$R$1007,MATCH($C487,'תוצרים לפרויקטים'!$G$8:$G$1007,0))))</f>
        <v/>
      </c>
      <c r="K487" s="141" t="str">
        <f>IF($A487="","",IF(INDEX('תוצרים לפרויקטים'!$P$8:$P$1007,MATCH($C487,'תוצרים לפרויקטים'!$G$8:$G$1007,0))="","",INDEX('תוצרים לפרויקטים'!$P$8:$P$1007,MATCH($C487,'תוצרים לפרויקטים'!$G$8:$G$1007,0))))</f>
        <v/>
      </c>
      <c r="L487" s="141" t="str">
        <f>IF($A487="","",IF(INDEX('תוצרים לפרויקטים'!$Q$8:$Q$1007,MATCH($C487,'תוצרים לפרויקטים'!$G$8:$G$1007,0))="","",INDEX('תוצרים לפרויקטים'!$Q$8:$Q$1007,MATCH($C487,'תוצרים לפרויקטים'!$G$8:$G$1007,0))))</f>
        <v/>
      </c>
    </row>
    <row r="488" spans="1:12">
      <c r="A488" s="87" t="str">
        <f>IF($A487="#",1,IF(MAX(שיוך_משאב)&lt;ROWS(A$2:$A488),"",ROWS(A$2:$A488)))</f>
        <v/>
      </c>
      <c r="B488" s="88" t="str">
        <f t="array" ref="B488">IF($A488="","",INDEX('תוצרים לפרויקטים'!$AJ$7:$AN$7,,MIN(IF(שיוך_משאב=$A488,COLUMN($A:$E)))))</f>
        <v/>
      </c>
      <c r="C488" s="88" t="str">
        <f t="array" ref="C488">IF($A488="","",INDEX('תוצרים לפרויקטים'!$G$8:$G$1007,MIN(IF(שיוך_משאב=A488,שורות))))</f>
        <v/>
      </c>
      <c r="D488" s="88" t="str">
        <f>IF($A488="","",INDEX('תוצרים לפרויקטים'!$T$8:$AC$1007,MATCH($C488,'תוצרים לפרויקטים'!$G$8:$G$1007,0),MATCH($B488,'תוצרים לפרויקטים'!$T$7:$AC$7,0)))</f>
        <v/>
      </c>
      <c r="E488" s="88" t="str">
        <f>IF($A488="","",INDEX('תוצרים לפרויקטים'!$T$8:$AC$1007,MATCH($C488,'תוצרים לפרויקטים'!$G$8:$G$1007,0),MATCH($B488,'תוצרים לפרויקטים'!$T$7:$AC$7,0)+1))</f>
        <v/>
      </c>
      <c r="F488" s="88" t="str">
        <f>IF($D488="","",IFERROR(IF(INDEX('ניהול משאבים'!$D$8:$D$300,MATCH($D488,'ניהול משאבים'!$C$8:$C$300,0))="","",INDEX('ניהול משאבים'!$D$8:$D$300,MATCH($D488,'ניהול משאבים'!$C$8:$C$300,0))),""))</f>
        <v/>
      </c>
      <c r="G488" s="88" t="str">
        <f>IF($D488="","",IFERROR(IF(INDEX('ניהול משאבים'!$E$8:$E$300,MATCH($D488,'ניהול משאבים'!$C$8:$C$300,0))="","",INDEX('ניהול משאבים'!$E$8:$E$300,MATCH($D488,'ניהול משאבים'!$C$8:$C$300,0))),""))</f>
        <v/>
      </c>
      <c r="H488" s="88" t="str">
        <f>IF($C488="","",INDEX('תוצרים לפרויקטים'!$H:$H,MATCH($C488,'תוצרים לפרויקטים'!$G:$G,0)))</f>
        <v/>
      </c>
      <c r="I488" s="88" t="str">
        <f>IF($C488="","",INDEX('תוצרים לפרויקטים'!$E:$E,MATCH($C488,'תוצרים לפרויקטים'!$G:$G,0)))</f>
        <v/>
      </c>
      <c r="J488" s="88" t="str">
        <f>IF($A488="","",IF(INDEX('תוצרים לפרויקטים'!$R$8:$R$1007,MATCH($C488,'תוצרים לפרויקטים'!$G$8:$G$1007,0))="","ללא סטטוס",INDEX('תוצרים לפרויקטים'!$R$8:$R$1007,MATCH($C488,'תוצרים לפרויקטים'!$G$8:$G$1007,0))))</f>
        <v/>
      </c>
      <c r="K488" s="141" t="str">
        <f>IF($A488="","",IF(INDEX('תוצרים לפרויקטים'!$P$8:$P$1007,MATCH($C488,'תוצרים לפרויקטים'!$G$8:$G$1007,0))="","",INDEX('תוצרים לפרויקטים'!$P$8:$P$1007,MATCH($C488,'תוצרים לפרויקטים'!$G$8:$G$1007,0))))</f>
        <v/>
      </c>
      <c r="L488" s="141" t="str">
        <f>IF($A488="","",IF(INDEX('תוצרים לפרויקטים'!$Q$8:$Q$1007,MATCH($C488,'תוצרים לפרויקטים'!$G$8:$G$1007,0))="","",INDEX('תוצרים לפרויקטים'!$Q$8:$Q$1007,MATCH($C488,'תוצרים לפרויקטים'!$G$8:$G$1007,0))))</f>
        <v/>
      </c>
    </row>
    <row r="489" spans="1:12">
      <c r="A489" s="87" t="str">
        <f>IF($A488="#",1,IF(MAX(שיוך_משאב)&lt;ROWS(A$2:$A489),"",ROWS(A$2:$A489)))</f>
        <v/>
      </c>
      <c r="B489" s="88" t="str">
        <f t="array" ref="B489">IF($A489="","",INDEX('תוצרים לפרויקטים'!$AJ$7:$AN$7,,MIN(IF(שיוך_משאב=$A489,COLUMN($A:$E)))))</f>
        <v/>
      </c>
      <c r="C489" s="88" t="str">
        <f t="array" ref="C489">IF($A489="","",INDEX('תוצרים לפרויקטים'!$G$8:$G$1007,MIN(IF(שיוך_משאב=A489,שורות))))</f>
        <v/>
      </c>
      <c r="D489" s="88" t="str">
        <f>IF($A489="","",INDEX('תוצרים לפרויקטים'!$T$8:$AC$1007,MATCH($C489,'תוצרים לפרויקטים'!$G$8:$G$1007,0),MATCH($B489,'תוצרים לפרויקטים'!$T$7:$AC$7,0)))</f>
        <v/>
      </c>
      <c r="E489" s="88" t="str">
        <f>IF($A489="","",INDEX('תוצרים לפרויקטים'!$T$8:$AC$1007,MATCH($C489,'תוצרים לפרויקטים'!$G$8:$G$1007,0),MATCH($B489,'תוצרים לפרויקטים'!$T$7:$AC$7,0)+1))</f>
        <v/>
      </c>
      <c r="F489" s="88" t="str">
        <f>IF($D489="","",IFERROR(IF(INDEX('ניהול משאבים'!$D$8:$D$300,MATCH($D489,'ניהול משאבים'!$C$8:$C$300,0))="","",INDEX('ניהול משאבים'!$D$8:$D$300,MATCH($D489,'ניהול משאבים'!$C$8:$C$300,0))),""))</f>
        <v/>
      </c>
      <c r="G489" s="88" t="str">
        <f>IF($D489="","",IFERROR(IF(INDEX('ניהול משאבים'!$E$8:$E$300,MATCH($D489,'ניהול משאבים'!$C$8:$C$300,0))="","",INDEX('ניהול משאבים'!$E$8:$E$300,MATCH($D489,'ניהול משאבים'!$C$8:$C$300,0))),""))</f>
        <v/>
      </c>
      <c r="H489" s="88" t="str">
        <f>IF($C489="","",INDEX('תוצרים לפרויקטים'!$H:$H,MATCH($C489,'תוצרים לפרויקטים'!$G:$G,0)))</f>
        <v/>
      </c>
      <c r="I489" s="88" t="str">
        <f>IF($C489="","",INDEX('תוצרים לפרויקטים'!$E:$E,MATCH($C489,'תוצרים לפרויקטים'!$G:$G,0)))</f>
        <v/>
      </c>
      <c r="J489" s="88" t="str">
        <f>IF($A489="","",IF(INDEX('תוצרים לפרויקטים'!$R$8:$R$1007,MATCH($C489,'תוצרים לפרויקטים'!$G$8:$G$1007,0))="","ללא סטטוס",INDEX('תוצרים לפרויקטים'!$R$8:$R$1007,MATCH($C489,'תוצרים לפרויקטים'!$G$8:$G$1007,0))))</f>
        <v/>
      </c>
      <c r="K489" s="141" t="str">
        <f>IF($A489="","",IF(INDEX('תוצרים לפרויקטים'!$P$8:$P$1007,MATCH($C489,'תוצרים לפרויקטים'!$G$8:$G$1007,0))="","",INDEX('תוצרים לפרויקטים'!$P$8:$P$1007,MATCH($C489,'תוצרים לפרויקטים'!$G$8:$G$1007,0))))</f>
        <v/>
      </c>
      <c r="L489" s="141" t="str">
        <f>IF($A489="","",IF(INDEX('תוצרים לפרויקטים'!$Q$8:$Q$1007,MATCH($C489,'תוצרים לפרויקטים'!$G$8:$G$1007,0))="","",INDEX('תוצרים לפרויקטים'!$Q$8:$Q$1007,MATCH($C489,'תוצרים לפרויקטים'!$G$8:$G$1007,0))))</f>
        <v/>
      </c>
    </row>
    <row r="490" spans="1:12">
      <c r="A490" s="87" t="str">
        <f>IF($A489="#",1,IF(MAX(שיוך_משאב)&lt;ROWS(A$2:$A490),"",ROWS(A$2:$A490)))</f>
        <v/>
      </c>
      <c r="B490" s="88" t="str">
        <f t="array" ref="B490">IF($A490="","",INDEX('תוצרים לפרויקטים'!$AJ$7:$AN$7,,MIN(IF(שיוך_משאב=$A490,COLUMN($A:$E)))))</f>
        <v/>
      </c>
      <c r="C490" s="88" t="str">
        <f t="array" ref="C490">IF($A490="","",INDEX('תוצרים לפרויקטים'!$G$8:$G$1007,MIN(IF(שיוך_משאב=A490,שורות))))</f>
        <v/>
      </c>
      <c r="D490" s="88" t="str">
        <f>IF($A490="","",INDEX('תוצרים לפרויקטים'!$T$8:$AC$1007,MATCH($C490,'תוצרים לפרויקטים'!$G$8:$G$1007,0),MATCH($B490,'תוצרים לפרויקטים'!$T$7:$AC$7,0)))</f>
        <v/>
      </c>
      <c r="E490" s="88" t="str">
        <f>IF($A490="","",INDEX('תוצרים לפרויקטים'!$T$8:$AC$1007,MATCH($C490,'תוצרים לפרויקטים'!$G$8:$G$1007,0),MATCH($B490,'תוצרים לפרויקטים'!$T$7:$AC$7,0)+1))</f>
        <v/>
      </c>
      <c r="F490" s="88" t="str">
        <f>IF($D490="","",IFERROR(IF(INDEX('ניהול משאבים'!$D$8:$D$300,MATCH($D490,'ניהול משאבים'!$C$8:$C$300,0))="","",INDEX('ניהול משאבים'!$D$8:$D$300,MATCH($D490,'ניהול משאבים'!$C$8:$C$300,0))),""))</f>
        <v/>
      </c>
      <c r="G490" s="88" t="str">
        <f>IF($D490="","",IFERROR(IF(INDEX('ניהול משאבים'!$E$8:$E$300,MATCH($D490,'ניהול משאבים'!$C$8:$C$300,0))="","",INDEX('ניהול משאבים'!$E$8:$E$300,MATCH($D490,'ניהול משאבים'!$C$8:$C$300,0))),""))</f>
        <v/>
      </c>
      <c r="H490" s="88" t="str">
        <f>IF($C490="","",INDEX('תוצרים לפרויקטים'!$H:$H,MATCH($C490,'תוצרים לפרויקטים'!$G:$G,0)))</f>
        <v/>
      </c>
      <c r="I490" s="88" t="str">
        <f>IF($C490="","",INDEX('תוצרים לפרויקטים'!$E:$E,MATCH($C490,'תוצרים לפרויקטים'!$G:$G,0)))</f>
        <v/>
      </c>
      <c r="J490" s="88" t="str">
        <f>IF($A490="","",IF(INDEX('תוצרים לפרויקטים'!$R$8:$R$1007,MATCH($C490,'תוצרים לפרויקטים'!$G$8:$G$1007,0))="","ללא סטטוס",INDEX('תוצרים לפרויקטים'!$R$8:$R$1007,MATCH($C490,'תוצרים לפרויקטים'!$G$8:$G$1007,0))))</f>
        <v/>
      </c>
      <c r="K490" s="141" t="str">
        <f>IF($A490="","",IF(INDEX('תוצרים לפרויקטים'!$P$8:$P$1007,MATCH($C490,'תוצרים לפרויקטים'!$G$8:$G$1007,0))="","",INDEX('תוצרים לפרויקטים'!$P$8:$P$1007,MATCH($C490,'תוצרים לפרויקטים'!$G$8:$G$1007,0))))</f>
        <v/>
      </c>
      <c r="L490" s="141" t="str">
        <f>IF($A490="","",IF(INDEX('תוצרים לפרויקטים'!$Q$8:$Q$1007,MATCH($C490,'תוצרים לפרויקטים'!$G$8:$G$1007,0))="","",INDEX('תוצרים לפרויקטים'!$Q$8:$Q$1007,MATCH($C490,'תוצרים לפרויקטים'!$G$8:$G$1007,0))))</f>
        <v/>
      </c>
    </row>
    <row r="491" spans="1:12">
      <c r="A491" s="87" t="str">
        <f>IF($A490="#",1,IF(MAX(שיוך_משאב)&lt;ROWS(A$2:$A491),"",ROWS(A$2:$A491)))</f>
        <v/>
      </c>
      <c r="B491" s="88" t="str">
        <f t="array" ref="B491">IF($A491="","",INDEX('תוצרים לפרויקטים'!$AJ$7:$AN$7,,MIN(IF(שיוך_משאב=$A491,COLUMN($A:$E)))))</f>
        <v/>
      </c>
      <c r="C491" s="88" t="str">
        <f t="array" ref="C491">IF($A491="","",INDEX('תוצרים לפרויקטים'!$G$8:$G$1007,MIN(IF(שיוך_משאב=A491,שורות))))</f>
        <v/>
      </c>
      <c r="D491" s="88" t="str">
        <f>IF($A491="","",INDEX('תוצרים לפרויקטים'!$T$8:$AC$1007,MATCH($C491,'תוצרים לפרויקטים'!$G$8:$G$1007,0),MATCH($B491,'תוצרים לפרויקטים'!$T$7:$AC$7,0)))</f>
        <v/>
      </c>
      <c r="E491" s="88" t="str">
        <f>IF($A491="","",INDEX('תוצרים לפרויקטים'!$T$8:$AC$1007,MATCH($C491,'תוצרים לפרויקטים'!$G$8:$G$1007,0),MATCH($B491,'תוצרים לפרויקטים'!$T$7:$AC$7,0)+1))</f>
        <v/>
      </c>
      <c r="F491" s="88" t="str">
        <f>IF($D491="","",IFERROR(IF(INDEX('ניהול משאבים'!$D$8:$D$300,MATCH($D491,'ניהול משאבים'!$C$8:$C$300,0))="","",INDEX('ניהול משאבים'!$D$8:$D$300,MATCH($D491,'ניהול משאבים'!$C$8:$C$300,0))),""))</f>
        <v/>
      </c>
      <c r="G491" s="88" t="str">
        <f>IF($D491="","",IFERROR(IF(INDEX('ניהול משאבים'!$E$8:$E$300,MATCH($D491,'ניהול משאבים'!$C$8:$C$300,0))="","",INDEX('ניהול משאבים'!$E$8:$E$300,MATCH($D491,'ניהול משאבים'!$C$8:$C$300,0))),""))</f>
        <v/>
      </c>
      <c r="H491" s="88" t="str">
        <f>IF($C491="","",INDEX('תוצרים לפרויקטים'!$H:$H,MATCH($C491,'תוצרים לפרויקטים'!$G:$G,0)))</f>
        <v/>
      </c>
      <c r="I491" s="88" t="str">
        <f>IF($C491="","",INDEX('תוצרים לפרויקטים'!$E:$E,MATCH($C491,'תוצרים לפרויקטים'!$G:$G,0)))</f>
        <v/>
      </c>
      <c r="J491" s="88" t="str">
        <f>IF($A491="","",IF(INDEX('תוצרים לפרויקטים'!$R$8:$R$1007,MATCH($C491,'תוצרים לפרויקטים'!$G$8:$G$1007,0))="","ללא סטטוס",INDEX('תוצרים לפרויקטים'!$R$8:$R$1007,MATCH($C491,'תוצרים לפרויקטים'!$G$8:$G$1007,0))))</f>
        <v/>
      </c>
      <c r="K491" s="141" t="str">
        <f>IF($A491="","",IF(INDEX('תוצרים לפרויקטים'!$P$8:$P$1007,MATCH($C491,'תוצרים לפרויקטים'!$G$8:$G$1007,0))="","",INDEX('תוצרים לפרויקטים'!$P$8:$P$1007,MATCH($C491,'תוצרים לפרויקטים'!$G$8:$G$1007,0))))</f>
        <v/>
      </c>
      <c r="L491" s="141" t="str">
        <f>IF($A491="","",IF(INDEX('תוצרים לפרויקטים'!$Q$8:$Q$1007,MATCH($C491,'תוצרים לפרויקטים'!$G$8:$G$1007,0))="","",INDEX('תוצרים לפרויקטים'!$Q$8:$Q$1007,MATCH($C491,'תוצרים לפרויקטים'!$G$8:$G$1007,0))))</f>
        <v/>
      </c>
    </row>
    <row r="492" spans="1:12">
      <c r="A492" s="87" t="str">
        <f>IF($A491="#",1,IF(MAX(שיוך_משאב)&lt;ROWS(A$2:$A492),"",ROWS(A$2:$A492)))</f>
        <v/>
      </c>
      <c r="B492" s="88" t="str">
        <f t="array" ref="B492">IF($A492="","",INDEX('תוצרים לפרויקטים'!$AJ$7:$AN$7,,MIN(IF(שיוך_משאב=$A492,COLUMN($A:$E)))))</f>
        <v/>
      </c>
      <c r="C492" s="88" t="str">
        <f t="array" ref="C492">IF($A492="","",INDEX('תוצרים לפרויקטים'!$G$8:$G$1007,MIN(IF(שיוך_משאב=A492,שורות))))</f>
        <v/>
      </c>
      <c r="D492" s="88" t="str">
        <f>IF($A492="","",INDEX('תוצרים לפרויקטים'!$T$8:$AC$1007,MATCH($C492,'תוצרים לפרויקטים'!$G$8:$G$1007,0),MATCH($B492,'תוצרים לפרויקטים'!$T$7:$AC$7,0)))</f>
        <v/>
      </c>
      <c r="E492" s="88" t="str">
        <f>IF($A492="","",INDEX('תוצרים לפרויקטים'!$T$8:$AC$1007,MATCH($C492,'תוצרים לפרויקטים'!$G$8:$G$1007,0),MATCH($B492,'תוצרים לפרויקטים'!$T$7:$AC$7,0)+1))</f>
        <v/>
      </c>
      <c r="F492" s="88" t="str">
        <f>IF($D492="","",IFERROR(IF(INDEX('ניהול משאבים'!$D$8:$D$300,MATCH($D492,'ניהול משאבים'!$C$8:$C$300,0))="","",INDEX('ניהול משאבים'!$D$8:$D$300,MATCH($D492,'ניהול משאבים'!$C$8:$C$300,0))),""))</f>
        <v/>
      </c>
      <c r="G492" s="88" t="str">
        <f>IF($D492="","",IFERROR(IF(INDEX('ניהול משאבים'!$E$8:$E$300,MATCH($D492,'ניהול משאבים'!$C$8:$C$300,0))="","",INDEX('ניהול משאבים'!$E$8:$E$300,MATCH($D492,'ניהול משאבים'!$C$8:$C$300,0))),""))</f>
        <v/>
      </c>
      <c r="H492" s="88" t="str">
        <f>IF($C492="","",INDEX('תוצרים לפרויקטים'!$H:$H,MATCH($C492,'תוצרים לפרויקטים'!$G:$G,0)))</f>
        <v/>
      </c>
      <c r="I492" s="88" t="str">
        <f>IF($C492="","",INDEX('תוצרים לפרויקטים'!$E:$E,MATCH($C492,'תוצרים לפרויקטים'!$G:$G,0)))</f>
        <v/>
      </c>
      <c r="J492" s="88" t="str">
        <f>IF($A492="","",IF(INDEX('תוצרים לפרויקטים'!$R$8:$R$1007,MATCH($C492,'תוצרים לפרויקטים'!$G$8:$G$1007,0))="","ללא סטטוס",INDEX('תוצרים לפרויקטים'!$R$8:$R$1007,MATCH($C492,'תוצרים לפרויקטים'!$G$8:$G$1007,0))))</f>
        <v/>
      </c>
      <c r="K492" s="141" t="str">
        <f>IF($A492="","",IF(INDEX('תוצרים לפרויקטים'!$P$8:$P$1007,MATCH($C492,'תוצרים לפרויקטים'!$G$8:$G$1007,0))="","",INDEX('תוצרים לפרויקטים'!$P$8:$P$1007,MATCH($C492,'תוצרים לפרויקטים'!$G$8:$G$1007,0))))</f>
        <v/>
      </c>
      <c r="L492" s="141" t="str">
        <f>IF($A492="","",IF(INDEX('תוצרים לפרויקטים'!$Q$8:$Q$1007,MATCH($C492,'תוצרים לפרויקטים'!$G$8:$G$1007,0))="","",INDEX('תוצרים לפרויקטים'!$Q$8:$Q$1007,MATCH($C492,'תוצרים לפרויקטים'!$G$8:$G$1007,0))))</f>
        <v/>
      </c>
    </row>
    <row r="493" spans="1:12">
      <c r="A493" s="87" t="str">
        <f>IF($A492="#",1,IF(MAX(שיוך_משאב)&lt;ROWS(A$2:$A493),"",ROWS(A$2:$A493)))</f>
        <v/>
      </c>
      <c r="B493" s="88" t="str">
        <f t="array" ref="B493">IF($A493="","",INDEX('תוצרים לפרויקטים'!$AJ$7:$AN$7,,MIN(IF(שיוך_משאב=$A493,COLUMN($A:$E)))))</f>
        <v/>
      </c>
      <c r="C493" s="88" t="str">
        <f t="array" ref="C493">IF($A493="","",INDEX('תוצרים לפרויקטים'!$G$8:$G$1007,MIN(IF(שיוך_משאב=A493,שורות))))</f>
        <v/>
      </c>
      <c r="D493" s="88" t="str">
        <f>IF($A493="","",INDEX('תוצרים לפרויקטים'!$T$8:$AC$1007,MATCH($C493,'תוצרים לפרויקטים'!$G$8:$G$1007,0),MATCH($B493,'תוצרים לפרויקטים'!$T$7:$AC$7,0)))</f>
        <v/>
      </c>
      <c r="E493" s="88" t="str">
        <f>IF($A493="","",INDEX('תוצרים לפרויקטים'!$T$8:$AC$1007,MATCH($C493,'תוצרים לפרויקטים'!$G$8:$G$1007,0),MATCH($B493,'תוצרים לפרויקטים'!$T$7:$AC$7,0)+1))</f>
        <v/>
      </c>
      <c r="F493" s="88" t="str">
        <f>IF($D493="","",IFERROR(IF(INDEX('ניהול משאבים'!$D$8:$D$300,MATCH($D493,'ניהול משאבים'!$C$8:$C$300,0))="","",INDEX('ניהול משאבים'!$D$8:$D$300,MATCH($D493,'ניהול משאבים'!$C$8:$C$300,0))),""))</f>
        <v/>
      </c>
      <c r="G493" s="88" t="str">
        <f>IF($D493="","",IFERROR(IF(INDEX('ניהול משאבים'!$E$8:$E$300,MATCH($D493,'ניהול משאבים'!$C$8:$C$300,0))="","",INDEX('ניהול משאבים'!$E$8:$E$300,MATCH($D493,'ניהול משאבים'!$C$8:$C$300,0))),""))</f>
        <v/>
      </c>
      <c r="H493" s="88" t="str">
        <f>IF($C493="","",INDEX('תוצרים לפרויקטים'!$H:$H,MATCH($C493,'תוצרים לפרויקטים'!$G:$G,0)))</f>
        <v/>
      </c>
      <c r="I493" s="88" t="str">
        <f>IF($C493="","",INDEX('תוצרים לפרויקטים'!$E:$E,MATCH($C493,'תוצרים לפרויקטים'!$G:$G,0)))</f>
        <v/>
      </c>
      <c r="J493" s="88" t="str">
        <f>IF($A493="","",IF(INDEX('תוצרים לפרויקטים'!$R$8:$R$1007,MATCH($C493,'תוצרים לפרויקטים'!$G$8:$G$1007,0))="","ללא סטטוס",INDEX('תוצרים לפרויקטים'!$R$8:$R$1007,MATCH($C493,'תוצרים לפרויקטים'!$G$8:$G$1007,0))))</f>
        <v/>
      </c>
      <c r="K493" s="141" t="str">
        <f>IF($A493="","",IF(INDEX('תוצרים לפרויקטים'!$P$8:$P$1007,MATCH($C493,'תוצרים לפרויקטים'!$G$8:$G$1007,0))="","",INDEX('תוצרים לפרויקטים'!$P$8:$P$1007,MATCH($C493,'תוצרים לפרויקטים'!$G$8:$G$1007,0))))</f>
        <v/>
      </c>
      <c r="L493" s="141" t="str">
        <f>IF($A493="","",IF(INDEX('תוצרים לפרויקטים'!$Q$8:$Q$1007,MATCH($C493,'תוצרים לפרויקטים'!$G$8:$G$1007,0))="","",INDEX('תוצרים לפרויקטים'!$Q$8:$Q$1007,MATCH($C493,'תוצרים לפרויקטים'!$G$8:$G$1007,0))))</f>
        <v/>
      </c>
    </row>
    <row r="494" spans="1:12">
      <c r="A494" s="87" t="str">
        <f>IF($A493="#",1,IF(MAX(שיוך_משאב)&lt;ROWS(A$2:$A494),"",ROWS(A$2:$A494)))</f>
        <v/>
      </c>
      <c r="B494" s="88" t="str">
        <f t="array" ref="B494">IF($A494="","",INDEX('תוצרים לפרויקטים'!$AJ$7:$AN$7,,MIN(IF(שיוך_משאב=$A494,COLUMN($A:$E)))))</f>
        <v/>
      </c>
      <c r="C494" s="88" t="str">
        <f t="array" ref="C494">IF($A494="","",INDEX('תוצרים לפרויקטים'!$G$8:$G$1007,MIN(IF(שיוך_משאב=A494,שורות))))</f>
        <v/>
      </c>
      <c r="D494" s="88" t="str">
        <f>IF($A494="","",INDEX('תוצרים לפרויקטים'!$T$8:$AC$1007,MATCH($C494,'תוצרים לפרויקטים'!$G$8:$G$1007,0),MATCH($B494,'תוצרים לפרויקטים'!$T$7:$AC$7,0)))</f>
        <v/>
      </c>
      <c r="E494" s="88" t="str">
        <f>IF($A494="","",INDEX('תוצרים לפרויקטים'!$T$8:$AC$1007,MATCH($C494,'תוצרים לפרויקטים'!$G$8:$G$1007,0),MATCH($B494,'תוצרים לפרויקטים'!$T$7:$AC$7,0)+1))</f>
        <v/>
      </c>
      <c r="F494" s="88" t="str">
        <f>IF($D494="","",IFERROR(IF(INDEX('ניהול משאבים'!$D$8:$D$300,MATCH($D494,'ניהול משאבים'!$C$8:$C$300,0))="","",INDEX('ניהול משאבים'!$D$8:$D$300,MATCH($D494,'ניהול משאבים'!$C$8:$C$300,0))),""))</f>
        <v/>
      </c>
      <c r="G494" s="88" t="str">
        <f>IF($D494="","",IFERROR(IF(INDEX('ניהול משאבים'!$E$8:$E$300,MATCH($D494,'ניהול משאבים'!$C$8:$C$300,0))="","",INDEX('ניהול משאבים'!$E$8:$E$300,MATCH($D494,'ניהול משאבים'!$C$8:$C$300,0))),""))</f>
        <v/>
      </c>
      <c r="H494" s="88" t="str">
        <f>IF($C494="","",INDEX('תוצרים לפרויקטים'!$H:$H,MATCH($C494,'תוצרים לפרויקטים'!$G:$G,0)))</f>
        <v/>
      </c>
      <c r="I494" s="88" t="str">
        <f>IF($C494="","",INDEX('תוצרים לפרויקטים'!$E:$E,MATCH($C494,'תוצרים לפרויקטים'!$G:$G,0)))</f>
        <v/>
      </c>
      <c r="J494" s="88" t="str">
        <f>IF($A494="","",IF(INDEX('תוצרים לפרויקטים'!$R$8:$R$1007,MATCH($C494,'תוצרים לפרויקטים'!$G$8:$G$1007,0))="","ללא סטטוס",INDEX('תוצרים לפרויקטים'!$R$8:$R$1007,MATCH($C494,'תוצרים לפרויקטים'!$G$8:$G$1007,0))))</f>
        <v/>
      </c>
      <c r="K494" s="141" t="str">
        <f>IF($A494="","",IF(INDEX('תוצרים לפרויקטים'!$P$8:$P$1007,MATCH($C494,'תוצרים לפרויקטים'!$G$8:$G$1007,0))="","",INDEX('תוצרים לפרויקטים'!$P$8:$P$1007,MATCH($C494,'תוצרים לפרויקטים'!$G$8:$G$1007,0))))</f>
        <v/>
      </c>
      <c r="L494" s="141" t="str">
        <f>IF($A494="","",IF(INDEX('תוצרים לפרויקטים'!$Q$8:$Q$1007,MATCH($C494,'תוצרים לפרויקטים'!$G$8:$G$1007,0))="","",INDEX('תוצרים לפרויקטים'!$Q$8:$Q$1007,MATCH($C494,'תוצרים לפרויקטים'!$G$8:$G$1007,0))))</f>
        <v/>
      </c>
    </row>
    <row r="495" spans="1:12">
      <c r="A495" s="87" t="str">
        <f>IF($A494="#",1,IF(MAX(שיוך_משאב)&lt;ROWS(A$2:$A495),"",ROWS(A$2:$A495)))</f>
        <v/>
      </c>
      <c r="B495" s="88" t="str">
        <f t="array" ref="B495">IF($A495="","",INDEX('תוצרים לפרויקטים'!$AJ$7:$AN$7,,MIN(IF(שיוך_משאב=$A495,COLUMN($A:$E)))))</f>
        <v/>
      </c>
      <c r="C495" s="88" t="str">
        <f t="array" ref="C495">IF($A495="","",INDEX('תוצרים לפרויקטים'!$G$8:$G$1007,MIN(IF(שיוך_משאב=A495,שורות))))</f>
        <v/>
      </c>
      <c r="D495" s="88" t="str">
        <f>IF($A495="","",INDEX('תוצרים לפרויקטים'!$T$8:$AC$1007,MATCH($C495,'תוצרים לפרויקטים'!$G$8:$G$1007,0),MATCH($B495,'תוצרים לפרויקטים'!$T$7:$AC$7,0)))</f>
        <v/>
      </c>
      <c r="E495" s="88" t="str">
        <f>IF($A495="","",INDEX('תוצרים לפרויקטים'!$T$8:$AC$1007,MATCH($C495,'תוצרים לפרויקטים'!$G$8:$G$1007,0),MATCH($B495,'תוצרים לפרויקטים'!$T$7:$AC$7,0)+1))</f>
        <v/>
      </c>
      <c r="F495" s="88" t="str">
        <f>IF($D495="","",IFERROR(IF(INDEX('ניהול משאבים'!$D$8:$D$300,MATCH($D495,'ניהול משאבים'!$C$8:$C$300,0))="","",INDEX('ניהול משאבים'!$D$8:$D$300,MATCH($D495,'ניהול משאבים'!$C$8:$C$300,0))),""))</f>
        <v/>
      </c>
      <c r="G495" s="88" t="str">
        <f>IF($D495="","",IFERROR(IF(INDEX('ניהול משאבים'!$E$8:$E$300,MATCH($D495,'ניהול משאבים'!$C$8:$C$300,0))="","",INDEX('ניהול משאבים'!$E$8:$E$300,MATCH($D495,'ניהול משאבים'!$C$8:$C$300,0))),""))</f>
        <v/>
      </c>
      <c r="H495" s="88" t="str">
        <f>IF($C495="","",INDEX('תוצרים לפרויקטים'!$H:$H,MATCH($C495,'תוצרים לפרויקטים'!$G:$G,0)))</f>
        <v/>
      </c>
      <c r="I495" s="88" t="str">
        <f>IF($C495="","",INDEX('תוצרים לפרויקטים'!$E:$E,MATCH($C495,'תוצרים לפרויקטים'!$G:$G,0)))</f>
        <v/>
      </c>
      <c r="J495" s="88" t="str">
        <f>IF($A495="","",IF(INDEX('תוצרים לפרויקטים'!$R$8:$R$1007,MATCH($C495,'תוצרים לפרויקטים'!$G$8:$G$1007,0))="","ללא סטטוס",INDEX('תוצרים לפרויקטים'!$R$8:$R$1007,MATCH($C495,'תוצרים לפרויקטים'!$G$8:$G$1007,0))))</f>
        <v/>
      </c>
      <c r="K495" s="141" t="str">
        <f>IF($A495="","",IF(INDEX('תוצרים לפרויקטים'!$P$8:$P$1007,MATCH($C495,'תוצרים לפרויקטים'!$G$8:$G$1007,0))="","",INDEX('תוצרים לפרויקטים'!$P$8:$P$1007,MATCH($C495,'תוצרים לפרויקטים'!$G$8:$G$1007,0))))</f>
        <v/>
      </c>
      <c r="L495" s="141" t="str">
        <f>IF($A495="","",IF(INDEX('תוצרים לפרויקטים'!$Q$8:$Q$1007,MATCH($C495,'תוצרים לפרויקטים'!$G$8:$G$1007,0))="","",INDEX('תוצרים לפרויקטים'!$Q$8:$Q$1007,MATCH($C495,'תוצרים לפרויקטים'!$G$8:$G$1007,0))))</f>
        <v/>
      </c>
    </row>
    <row r="496" spans="1:12">
      <c r="A496" s="87" t="str">
        <f>IF($A495="#",1,IF(MAX(שיוך_משאב)&lt;ROWS(A$2:$A496),"",ROWS(A$2:$A496)))</f>
        <v/>
      </c>
      <c r="B496" s="88" t="str">
        <f t="array" ref="B496">IF($A496="","",INDEX('תוצרים לפרויקטים'!$AJ$7:$AN$7,,MIN(IF(שיוך_משאב=$A496,COLUMN($A:$E)))))</f>
        <v/>
      </c>
      <c r="C496" s="88" t="str">
        <f t="array" ref="C496">IF($A496="","",INDEX('תוצרים לפרויקטים'!$G$8:$G$1007,MIN(IF(שיוך_משאב=A496,שורות))))</f>
        <v/>
      </c>
      <c r="D496" s="88" t="str">
        <f>IF($A496="","",INDEX('תוצרים לפרויקטים'!$T$8:$AC$1007,MATCH($C496,'תוצרים לפרויקטים'!$G$8:$G$1007,0),MATCH($B496,'תוצרים לפרויקטים'!$T$7:$AC$7,0)))</f>
        <v/>
      </c>
      <c r="E496" s="88" t="str">
        <f>IF($A496="","",INDEX('תוצרים לפרויקטים'!$T$8:$AC$1007,MATCH($C496,'תוצרים לפרויקטים'!$G$8:$G$1007,0),MATCH($B496,'תוצרים לפרויקטים'!$T$7:$AC$7,0)+1))</f>
        <v/>
      </c>
      <c r="F496" s="88" t="str">
        <f>IF($D496="","",IFERROR(IF(INDEX('ניהול משאבים'!$D$8:$D$300,MATCH($D496,'ניהול משאבים'!$C$8:$C$300,0))="","",INDEX('ניהול משאבים'!$D$8:$D$300,MATCH($D496,'ניהול משאבים'!$C$8:$C$300,0))),""))</f>
        <v/>
      </c>
      <c r="G496" s="88" t="str">
        <f>IF($D496="","",IFERROR(IF(INDEX('ניהול משאבים'!$E$8:$E$300,MATCH($D496,'ניהול משאבים'!$C$8:$C$300,0))="","",INDEX('ניהול משאבים'!$E$8:$E$300,MATCH($D496,'ניהול משאבים'!$C$8:$C$300,0))),""))</f>
        <v/>
      </c>
      <c r="H496" s="88" t="str">
        <f>IF($C496="","",INDEX('תוצרים לפרויקטים'!$H:$H,MATCH($C496,'תוצרים לפרויקטים'!$G:$G,0)))</f>
        <v/>
      </c>
      <c r="I496" s="88" t="str">
        <f>IF($C496="","",INDEX('תוצרים לפרויקטים'!$E:$E,MATCH($C496,'תוצרים לפרויקטים'!$G:$G,0)))</f>
        <v/>
      </c>
      <c r="J496" s="88" t="str">
        <f>IF($A496="","",IF(INDEX('תוצרים לפרויקטים'!$R$8:$R$1007,MATCH($C496,'תוצרים לפרויקטים'!$G$8:$G$1007,0))="","ללא סטטוס",INDEX('תוצרים לפרויקטים'!$R$8:$R$1007,MATCH($C496,'תוצרים לפרויקטים'!$G$8:$G$1007,0))))</f>
        <v/>
      </c>
      <c r="K496" s="141" t="str">
        <f>IF($A496="","",IF(INDEX('תוצרים לפרויקטים'!$P$8:$P$1007,MATCH($C496,'תוצרים לפרויקטים'!$G$8:$G$1007,0))="","",INDEX('תוצרים לפרויקטים'!$P$8:$P$1007,MATCH($C496,'תוצרים לפרויקטים'!$G$8:$G$1007,0))))</f>
        <v/>
      </c>
      <c r="L496" s="141" t="str">
        <f>IF($A496="","",IF(INDEX('תוצרים לפרויקטים'!$Q$8:$Q$1007,MATCH($C496,'תוצרים לפרויקטים'!$G$8:$G$1007,0))="","",INDEX('תוצרים לפרויקטים'!$Q$8:$Q$1007,MATCH($C496,'תוצרים לפרויקטים'!$G$8:$G$1007,0))))</f>
        <v/>
      </c>
    </row>
    <row r="497" spans="1:12">
      <c r="A497" s="87" t="str">
        <f>IF($A496="#",1,IF(MAX(שיוך_משאב)&lt;ROWS(A$2:$A497),"",ROWS(A$2:$A497)))</f>
        <v/>
      </c>
      <c r="B497" s="88" t="str">
        <f t="array" ref="B497">IF($A497="","",INDEX('תוצרים לפרויקטים'!$AJ$7:$AN$7,,MIN(IF(שיוך_משאב=$A497,COLUMN($A:$E)))))</f>
        <v/>
      </c>
      <c r="C497" s="88" t="str">
        <f t="array" ref="C497">IF($A497="","",INDEX('תוצרים לפרויקטים'!$G$8:$G$1007,MIN(IF(שיוך_משאב=A497,שורות))))</f>
        <v/>
      </c>
      <c r="D497" s="88" t="str">
        <f>IF($A497="","",INDEX('תוצרים לפרויקטים'!$T$8:$AC$1007,MATCH($C497,'תוצרים לפרויקטים'!$G$8:$G$1007,0),MATCH($B497,'תוצרים לפרויקטים'!$T$7:$AC$7,0)))</f>
        <v/>
      </c>
      <c r="E497" s="88" t="str">
        <f>IF($A497="","",INDEX('תוצרים לפרויקטים'!$T$8:$AC$1007,MATCH($C497,'תוצרים לפרויקטים'!$G$8:$G$1007,0),MATCH($B497,'תוצרים לפרויקטים'!$T$7:$AC$7,0)+1))</f>
        <v/>
      </c>
      <c r="F497" s="88" t="str">
        <f>IF($D497="","",IFERROR(IF(INDEX('ניהול משאבים'!$D$8:$D$300,MATCH($D497,'ניהול משאבים'!$C$8:$C$300,0))="","",INDEX('ניהול משאבים'!$D$8:$D$300,MATCH($D497,'ניהול משאבים'!$C$8:$C$300,0))),""))</f>
        <v/>
      </c>
      <c r="G497" s="88" t="str">
        <f>IF($D497="","",IFERROR(IF(INDEX('ניהול משאבים'!$E$8:$E$300,MATCH($D497,'ניהול משאבים'!$C$8:$C$300,0))="","",INDEX('ניהול משאבים'!$E$8:$E$300,MATCH($D497,'ניהול משאבים'!$C$8:$C$300,0))),""))</f>
        <v/>
      </c>
      <c r="H497" s="88" t="str">
        <f>IF($C497="","",INDEX('תוצרים לפרויקטים'!$H:$H,MATCH($C497,'תוצרים לפרויקטים'!$G:$G,0)))</f>
        <v/>
      </c>
      <c r="I497" s="88" t="str">
        <f>IF($C497="","",INDEX('תוצרים לפרויקטים'!$E:$E,MATCH($C497,'תוצרים לפרויקטים'!$G:$G,0)))</f>
        <v/>
      </c>
      <c r="J497" s="88" t="str">
        <f>IF($A497="","",IF(INDEX('תוצרים לפרויקטים'!$R$8:$R$1007,MATCH($C497,'תוצרים לפרויקטים'!$G$8:$G$1007,0))="","ללא סטטוס",INDEX('תוצרים לפרויקטים'!$R$8:$R$1007,MATCH($C497,'תוצרים לפרויקטים'!$G$8:$G$1007,0))))</f>
        <v/>
      </c>
      <c r="K497" s="141" t="str">
        <f>IF($A497="","",IF(INDEX('תוצרים לפרויקטים'!$P$8:$P$1007,MATCH($C497,'תוצרים לפרויקטים'!$G$8:$G$1007,0))="","",INDEX('תוצרים לפרויקטים'!$P$8:$P$1007,MATCH($C497,'תוצרים לפרויקטים'!$G$8:$G$1007,0))))</f>
        <v/>
      </c>
      <c r="L497" s="141" t="str">
        <f>IF($A497="","",IF(INDEX('תוצרים לפרויקטים'!$Q$8:$Q$1007,MATCH($C497,'תוצרים לפרויקטים'!$G$8:$G$1007,0))="","",INDEX('תוצרים לפרויקטים'!$Q$8:$Q$1007,MATCH($C497,'תוצרים לפרויקטים'!$G$8:$G$1007,0))))</f>
        <v/>
      </c>
    </row>
    <row r="498" spans="1:12">
      <c r="A498" s="87" t="str">
        <f>IF($A497="#",1,IF(MAX(שיוך_משאב)&lt;ROWS(A$2:$A498),"",ROWS(A$2:$A498)))</f>
        <v/>
      </c>
      <c r="B498" s="88" t="str">
        <f t="array" ref="B498">IF($A498="","",INDEX('תוצרים לפרויקטים'!$AJ$7:$AN$7,,MIN(IF(שיוך_משאב=$A498,COLUMN($A:$E)))))</f>
        <v/>
      </c>
      <c r="C498" s="88" t="str">
        <f t="array" ref="C498">IF($A498="","",INDEX('תוצרים לפרויקטים'!$G$8:$G$1007,MIN(IF(שיוך_משאב=A498,שורות))))</f>
        <v/>
      </c>
      <c r="D498" s="88" t="str">
        <f>IF($A498="","",INDEX('תוצרים לפרויקטים'!$T$8:$AC$1007,MATCH($C498,'תוצרים לפרויקטים'!$G$8:$G$1007,0),MATCH($B498,'תוצרים לפרויקטים'!$T$7:$AC$7,0)))</f>
        <v/>
      </c>
      <c r="E498" s="88" t="str">
        <f>IF($A498="","",INDEX('תוצרים לפרויקטים'!$T$8:$AC$1007,MATCH($C498,'תוצרים לפרויקטים'!$G$8:$G$1007,0),MATCH($B498,'תוצרים לפרויקטים'!$T$7:$AC$7,0)+1))</f>
        <v/>
      </c>
      <c r="F498" s="88" t="str">
        <f>IF($D498="","",IFERROR(IF(INDEX('ניהול משאבים'!$D$8:$D$300,MATCH($D498,'ניהול משאבים'!$C$8:$C$300,0))="","",INDEX('ניהול משאבים'!$D$8:$D$300,MATCH($D498,'ניהול משאבים'!$C$8:$C$300,0))),""))</f>
        <v/>
      </c>
      <c r="G498" s="88" t="str">
        <f>IF($D498="","",IFERROR(IF(INDEX('ניהול משאבים'!$E$8:$E$300,MATCH($D498,'ניהול משאבים'!$C$8:$C$300,0))="","",INDEX('ניהול משאבים'!$E$8:$E$300,MATCH($D498,'ניהול משאבים'!$C$8:$C$300,0))),""))</f>
        <v/>
      </c>
      <c r="H498" s="88" t="str">
        <f>IF($C498="","",INDEX('תוצרים לפרויקטים'!$H:$H,MATCH($C498,'תוצרים לפרויקטים'!$G:$G,0)))</f>
        <v/>
      </c>
      <c r="I498" s="88" t="str">
        <f>IF($C498="","",INDEX('תוצרים לפרויקטים'!$E:$E,MATCH($C498,'תוצרים לפרויקטים'!$G:$G,0)))</f>
        <v/>
      </c>
      <c r="J498" s="88" t="str">
        <f>IF($A498="","",IF(INDEX('תוצרים לפרויקטים'!$R$8:$R$1007,MATCH($C498,'תוצרים לפרויקטים'!$G$8:$G$1007,0))="","ללא סטטוס",INDEX('תוצרים לפרויקטים'!$R$8:$R$1007,MATCH($C498,'תוצרים לפרויקטים'!$G$8:$G$1007,0))))</f>
        <v/>
      </c>
      <c r="K498" s="141" t="str">
        <f>IF($A498="","",IF(INDEX('תוצרים לפרויקטים'!$P$8:$P$1007,MATCH($C498,'תוצרים לפרויקטים'!$G$8:$G$1007,0))="","",INDEX('תוצרים לפרויקטים'!$P$8:$P$1007,MATCH($C498,'תוצרים לפרויקטים'!$G$8:$G$1007,0))))</f>
        <v/>
      </c>
      <c r="L498" s="141" t="str">
        <f>IF($A498="","",IF(INDEX('תוצרים לפרויקטים'!$Q$8:$Q$1007,MATCH($C498,'תוצרים לפרויקטים'!$G$8:$G$1007,0))="","",INDEX('תוצרים לפרויקטים'!$Q$8:$Q$1007,MATCH($C498,'תוצרים לפרויקטים'!$G$8:$G$1007,0))))</f>
        <v/>
      </c>
    </row>
    <row r="499" spans="1:12">
      <c r="A499" s="87" t="str">
        <f>IF($A498="#",1,IF(MAX(שיוך_משאב)&lt;ROWS(A$2:$A499),"",ROWS(A$2:$A499)))</f>
        <v/>
      </c>
      <c r="B499" s="88" t="str">
        <f t="array" ref="B499">IF($A499="","",INDEX('תוצרים לפרויקטים'!$AJ$7:$AN$7,,MIN(IF(שיוך_משאב=$A499,COLUMN($A:$E)))))</f>
        <v/>
      </c>
      <c r="C499" s="88" t="str">
        <f t="array" ref="C499">IF($A499="","",INDEX('תוצרים לפרויקטים'!$G$8:$G$1007,MIN(IF(שיוך_משאב=A499,שורות))))</f>
        <v/>
      </c>
      <c r="D499" s="88" t="str">
        <f>IF($A499="","",INDEX('תוצרים לפרויקטים'!$T$8:$AC$1007,MATCH($C499,'תוצרים לפרויקטים'!$G$8:$G$1007,0),MATCH($B499,'תוצרים לפרויקטים'!$T$7:$AC$7,0)))</f>
        <v/>
      </c>
      <c r="E499" s="88" t="str">
        <f>IF($A499="","",INDEX('תוצרים לפרויקטים'!$T$8:$AC$1007,MATCH($C499,'תוצרים לפרויקטים'!$G$8:$G$1007,0),MATCH($B499,'תוצרים לפרויקטים'!$T$7:$AC$7,0)+1))</f>
        <v/>
      </c>
      <c r="F499" s="88" t="str">
        <f>IF($D499="","",IFERROR(IF(INDEX('ניהול משאבים'!$D$8:$D$300,MATCH($D499,'ניהול משאבים'!$C$8:$C$300,0))="","",INDEX('ניהול משאבים'!$D$8:$D$300,MATCH($D499,'ניהול משאבים'!$C$8:$C$300,0))),""))</f>
        <v/>
      </c>
      <c r="G499" s="88" t="str">
        <f>IF($D499="","",IFERROR(IF(INDEX('ניהול משאבים'!$E$8:$E$300,MATCH($D499,'ניהול משאבים'!$C$8:$C$300,0))="","",INDEX('ניהול משאבים'!$E$8:$E$300,MATCH($D499,'ניהול משאבים'!$C$8:$C$300,0))),""))</f>
        <v/>
      </c>
      <c r="H499" s="88" t="str">
        <f>IF($C499="","",INDEX('תוצרים לפרויקטים'!$H:$H,MATCH($C499,'תוצרים לפרויקטים'!$G:$G,0)))</f>
        <v/>
      </c>
      <c r="I499" s="88" t="str">
        <f>IF($C499="","",INDEX('תוצרים לפרויקטים'!$E:$E,MATCH($C499,'תוצרים לפרויקטים'!$G:$G,0)))</f>
        <v/>
      </c>
      <c r="J499" s="88" t="str">
        <f>IF($A499="","",IF(INDEX('תוצרים לפרויקטים'!$R$8:$R$1007,MATCH($C499,'תוצרים לפרויקטים'!$G$8:$G$1007,0))="","ללא סטטוס",INDEX('תוצרים לפרויקטים'!$R$8:$R$1007,MATCH($C499,'תוצרים לפרויקטים'!$G$8:$G$1007,0))))</f>
        <v/>
      </c>
      <c r="K499" s="141" t="str">
        <f>IF($A499="","",IF(INDEX('תוצרים לפרויקטים'!$P$8:$P$1007,MATCH($C499,'תוצרים לפרויקטים'!$G$8:$G$1007,0))="","",INDEX('תוצרים לפרויקטים'!$P$8:$P$1007,MATCH($C499,'תוצרים לפרויקטים'!$G$8:$G$1007,0))))</f>
        <v/>
      </c>
      <c r="L499" s="141" t="str">
        <f>IF($A499="","",IF(INDEX('תוצרים לפרויקטים'!$Q$8:$Q$1007,MATCH($C499,'תוצרים לפרויקטים'!$G$8:$G$1007,0))="","",INDEX('תוצרים לפרויקטים'!$Q$8:$Q$1007,MATCH($C499,'תוצרים לפרויקטים'!$G$8:$G$1007,0))))</f>
        <v/>
      </c>
    </row>
    <row r="500" spans="1:12">
      <c r="A500" s="87" t="str">
        <f>IF($A499="#",1,IF(MAX(שיוך_משאב)&lt;ROWS(A$2:$A500),"",ROWS(A$2:$A500)))</f>
        <v/>
      </c>
      <c r="B500" s="88" t="str">
        <f t="array" ref="B500">IF($A500="","",INDEX('תוצרים לפרויקטים'!$AJ$7:$AN$7,,MIN(IF(שיוך_משאב=$A500,COLUMN($A:$E)))))</f>
        <v/>
      </c>
      <c r="C500" s="88" t="str">
        <f t="array" ref="C500">IF($A500="","",INDEX('תוצרים לפרויקטים'!$G$8:$G$1007,MIN(IF(שיוך_משאב=A500,שורות))))</f>
        <v/>
      </c>
      <c r="D500" s="88" t="str">
        <f>IF($A500="","",INDEX('תוצרים לפרויקטים'!$T$8:$AC$1007,MATCH($C500,'תוצרים לפרויקטים'!$G$8:$G$1007,0),MATCH($B500,'תוצרים לפרויקטים'!$T$7:$AC$7,0)))</f>
        <v/>
      </c>
      <c r="E500" s="88" t="str">
        <f>IF($A500="","",INDEX('תוצרים לפרויקטים'!$T$8:$AC$1007,MATCH($C500,'תוצרים לפרויקטים'!$G$8:$G$1007,0),MATCH($B500,'תוצרים לפרויקטים'!$T$7:$AC$7,0)+1))</f>
        <v/>
      </c>
      <c r="F500" s="88" t="str">
        <f>IF($D500="","",IFERROR(IF(INDEX('ניהול משאבים'!$D$8:$D$300,MATCH($D500,'ניהול משאבים'!$C$8:$C$300,0))="","",INDEX('ניהול משאבים'!$D$8:$D$300,MATCH($D500,'ניהול משאבים'!$C$8:$C$300,0))),""))</f>
        <v/>
      </c>
      <c r="G500" s="88" t="str">
        <f>IF($D500="","",IFERROR(IF(INDEX('ניהול משאבים'!$E$8:$E$300,MATCH($D500,'ניהול משאבים'!$C$8:$C$300,0))="","",INDEX('ניהול משאבים'!$E$8:$E$300,MATCH($D500,'ניהול משאבים'!$C$8:$C$300,0))),""))</f>
        <v/>
      </c>
      <c r="H500" s="88" t="str">
        <f>IF($C500="","",INDEX('תוצרים לפרויקטים'!$H:$H,MATCH($C500,'תוצרים לפרויקטים'!$G:$G,0)))</f>
        <v/>
      </c>
      <c r="I500" s="88" t="str">
        <f>IF($C500="","",INDEX('תוצרים לפרויקטים'!$E:$E,MATCH($C500,'תוצרים לפרויקטים'!$G:$G,0)))</f>
        <v/>
      </c>
      <c r="J500" s="88" t="str">
        <f>IF($A500="","",IF(INDEX('תוצרים לפרויקטים'!$R$8:$R$1007,MATCH($C500,'תוצרים לפרויקטים'!$G$8:$G$1007,0))="","ללא סטטוס",INDEX('תוצרים לפרויקטים'!$R$8:$R$1007,MATCH($C500,'תוצרים לפרויקטים'!$G$8:$G$1007,0))))</f>
        <v/>
      </c>
      <c r="K500" s="141" t="str">
        <f>IF($A500="","",IF(INDEX('תוצרים לפרויקטים'!$P$8:$P$1007,MATCH($C500,'תוצרים לפרויקטים'!$G$8:$G$1007,0))="","",INDEX('תוצרים לפרויקטים'!$P$8:$P$1007,MATCH($C500,'תוצרים לפרויקטים'!$G$8:$G$1007,0))))</f>
        <v/>
      </c>
      <c r="L500" s="141" t="str">
        <f>IF($A500="","",IF(INDEX('תוצרים לפרויקטים'!$Q$8:$Q$1007,MATCH($C500,'תוצרים לפרויקטים'!$G$8:$G$1007,0))="","",INDEX('תוצרים לפרויקטים'!$Q$8:$Q$1007,MATCH($C500,'תוצרים לפרויקטים'!$G$8:$G$1007,0))))</f>
        <v/>
      </c>
    </row>
    <row r="501" spans="1:12">
      <c r="A501" s="87" t="str">
        <f>IF($A500="#",1,IF(MAX(שיוך_משאב)&lt;ROWS(A$2:$A501),"",ROWS(A$2:$A501)))</f>
        <v/>
      </c>
      <c r="B501" s="88" t="str">
        <f t="array" ref="B501">IF($A501="","",INDEX('תוצרים לפרויקטים'!$AJ$7:$AN$7,,MIN(IF(שיוך_משאב=$A501,COLUMN($A:$E)))))</f>
        <v/>
      </c>
      <c r="C501" s="88" t="str">
        <f t="array" ref="C501">IF($A501="","",INDEX('תוצרים לפרויקטים'!$G$8:$G$1007,MIN(IF(שיוך_משאב=A501,שורות))))</f>
        <v/>
      </c>
      <c r="D501" s="88" t="str">
        <f>IF($A501="","",INDEX('תוצרים לפרויקטים'!$T$8:$AC$1007,MATCH($C501,'תוצרים לפרויקטים'!$G$8:$G$1007,0),MATCH($B501,'תוצרים לפרויקטים'!$T$7:$AC$7,0)))</f>
        <v/>
      </c>
      <c r="E501" s="88" t="str">
        <f>IF($A501="","",INDEX('תוצרים לפרויקטים'!$T$8:$AC$1007,MATCH($C501,'תוצרים לפרויקטים'!$G$8:$G$1007,0),MATCH($B501,'תוצרים לפרויקטים'!$T$7:$AC$7,0)+1))</f>
        <v/>
      </c>
      <c r="F501" s="88" t="str">
        <f>IF($D501="","",IFERROR(IF(INDEX('ניהול משאבים'!$D$8:$D$300,MATCH($D501,'ניהול משאבים'!$C$8:$C$300,0))="","",INDEX('ניהול משאבים'!$D$8:$D$300,MATCH($D501,'ניהול משאבים'!$C$8:$C$300,0))),""))</f>
        <v/>
      </c>
      <c r="G501" s="88" t="str">
        <f>IF($D501="","",IFERROR(IF(INDEX('ניהול משאבים'!$E$8:$E$300,MATCH($D501,'ניהול משאבים'!$C$8:$C$300,0))="","",INDEX('ניהול משאבים'!$E$8:$E$300,MATCH($D501,'ניהול משאבים'!$C$8:$C$300,0))),""))</f>
        <v/>
      </c>
      <c r="H501" s="88" t="str">
        <f>IF($C501="","",INDEX('תוצרים לפרויקטים'!$H:$H,MATCH($C501,'תוצרים לפרויקטים'!$G:$G,0)))</f>
        <v/>
      </c>
      <c r="I501" s="88" t="str">
        <f>IF($C501="","",INDEX('תוצרים לפרויקטים'!$E:$E,MATCH($C501,'תוצרים לפרויקטים'!$G:$G,0)))</f>
        <v/>
      </c>
      <c r="J501" s="88" t="str">
        <f>IF($A501="","",IF(INDEX('תוצרים לפרויקטים'!$R$8:$R$1007,MATCH($C501,'תוצרים לפרויקטים'!$G$8:$G$1007,0))="","ללא סטטוס",INDEX('תוצרים לפרויקטים'!$R$8:$R$1007,MATCH($C501,'תוצרים לפרויקטים'!$G$8:$G$1007,0))))</f>
        <v/>
      </c>
      <c r="K501" s="141" t="str">
        <f>IF($A501="","",IF(INDEX('תוצרים לפרויקטים'!$P$8:$P$1007,MATCH($C501,'תוצרים לפרויקטים'!$G$8:$G$1007,0))="","",INDEX('תוצרים לפרויקטים'!$P$8:$P$1007,MATCH($C501,'תוצרים לפרויקטים'!$G$8:$G$1007,0))))</f>
        <v/>
      </c>
      <c r="L501" s="141" t="str">
        <f>IF($A501="","",IF(INDEX('תוצרים לפרויקטים'!$Q$8:$Q$1007,MATCH($C501,'תוצרים לפרויקטים'!$G$8:$G$1007,0))="","",INDEX('תוצרים לפרויקטים'!$Q$8:$Q$1007,MATCH($C501,'תוצרים לפרויקטים'!$G$8:$G$1007,0))))</f>
        <v/>
      </c>
    </row>
    <row r="502" spans="1:12">
      <c r="A502" s="87" t="str">
        <f>IF($A501="#",1,IF(MAX(שיוך_משאב)&lt;ROWS(A$2:$A502),"",ROWS(A$2:$A502)))</f>
        <v/>
      </c>
      <c r="B502" s="88" t="str">
        <f t="array" ref="B502">IF($A502="","",INDEX('תוצרים לפרויקטים'!$AJ$7:$AN$7,,MIN(IF(שיוך_משאב=$A502,COLUMN($A:$E)))))</f>
        <v/>
      </c>
      <c r="C502" s="88" t="str">
        <f t="array" ref="C502">IF($A502="","",INDEX('תוצרים לפרויקטים'!$G$8:$G$1007,MIN(IF(שיוך_משאב=A502,שורות))))</f>
        <v/>
      </c>
      <c r="D502" s="88" t="str">
        <f>IF($A502="","",INDEX('תוצרים לפרויקטים'!$T$8:$AC$1007,MATCH($C502,'תוצרים לפרויקטים'!$G$8:$G$1007,0),MATCH($B502,'תוצרים לפרויקטים'!$T$7:$AC$7,0)))</f>
        <v/>
      </c>
      <c r="E502" s="88" t="str">
        <f>IF($A502="","",INDEX('תוצרים לפרויקטים'!$T$8:$AC$1007,MATCH($C502,'תוצרים לפרויקטים'!$G$8:$G$1007,0),MATCH($B502,'תוצרים לפרויקטים'!$T$7:$AC$7,0)+1))</f>
        <v/>
      </c>
      <c r="F502" s="88" t="str">
        <f>IF($D502="","",IFERROR(IF(INDEX('ניהול משאבים'!$D$8:$D$300,MATCH($D502,'ניהול משאבים'!$C$8:$C$300,0))="","",INDEX('ניהול משאבים'!$D$8:$D$300,MATCH($D502,'ניהול משאבים'!$C$8:$C$300,0))),""))</f>
        <v/>
      </c>
      <c r="G502" s="88" t="str">
        <f>IF($D502="","",IFERROR(IF(INDEX('ניהול משאבים'!$E$8:$E$300,MATCH($D502,'ניהול משאבים'!$C$8:$C$300,0))="","",INDEX('ניהול משאבים'!$E$8:$E$300,MATCH($D502,'ניהול משאבים'!$C$8:$C$300,0))),""))</f>
        <v/>
      </c>
      <c r="H502" s="88" t="str">
        <f>IF($C502="","",INDEX('תוצרים לפרויקטים'!$H:$H,MATCH($C502,'תוצרים לפרויקטים'!$G:$G,0)))</f>
        <v/>
      </c>
      <c r="I502" s="88" t="str">
        <f>IF($C502="","",INDEX('תוצרים לפרויקטים'!$E:$E,MATCH($C502,'תוצרים לפרויקטים'!$G:$G,0)))</f>
        <v/>
      </c>
      <c r="J502" s="88" t="str">
        <f>IF($A502="","",IF(INDEX('תוצרים לפרויקטים'!$R$8:$R$1007,MATCH($C502,'תוצרים לפרויקטים'!$G$8:$G$1007,0))="","ללא סטטוס",INDEX('תוצרים לפרויקטים'!$R$8:$R$1007,MATCH($C502,'תוצרים לפרויקטים'!$G$8:$G$1007,0))))</f>
        <v/>
      </c>
      <c r="K502" s="141" t="str">
        <f>IF($A502="","",IF(INDEX('תוצרים לפרויקטים'!$P$8:$P$1007,MATCH($C502,'תוצרים לפרויקטים'!$G$8:$G$1007,0))="","",INDEX('תוצרים לפרויקטים'!$P$8:$P$1007,MATCH($C502,'תוצרים לפרויקטים'!$G$8:$G$1007,0))))</f>
        <v/>
      </c>
      <c r="L502" s="141" t="str">
        <f>IF($A502="","",IF(INDEX('תוצרים לפרויקטים'!$Q$8:$Q$1007,MATCH($C502,'תוצרים לפרויקטים'!$G$8:$G$1007,0))="","",INDEX('תוצרים לפרויקטים'!$Q$8:$Q$1007,MATCH($C502,'תוצרים לפרויקטים'!$G$8:$G$1007,0))))</f>
        <v/>
      </c>
    </row>
    <row r="503" spans="1:12">
      <c r="A503" s="87" t="str">
        <f>IF($A502="#",1,IF(MAX(שיוך_משאב)&lt;ROWS(A$2:$A503),"",ROWS(A$2:$A503)))</f>
        <v/>
      </c>
      <c r="B503" s="88" t="str">
        <f t="array" ref="B503">IF($A503="","",INDEX('תוצרים לפרויקטים'!$AJ$7:$AN$7,,MIN(IF(שיוך_משאב=$A503,COLUMN($A:$E)))))</f>
        <v/>
      </c>
      <c r="C503" s="88" t="str">
        <f t="array" ref="C503">IF($A503="","",INDEX('תוצרים לפרויקטים'!$G$8:$G$1007,MIN(IF(שיוך_משאב=A503,שורות))))</f>
        <v/>
      </c>
      <c r="D503" s="88" t="str">
        <f>IF($A503="","",INDEX('תוצרים לפרויקטים'!$T$8:$AC$1007,MATCH($C503,'תוצרים לפרויקטים'!$G$8:$G$1007,0),MATCH($B503,'תוצרים לפרויקטים'!$T$7:$AC$7,0)))</f>
        <v/>
      </c>
      <c r="E503" s="88" t="str">
        <f>IF($A503="","",INDEX('תוצרים לפרויקטים'!$T$8:$AC$1007,MATCH($C503,'תוצרים לפרויקטים'!$G$8:$G$1007,0),MATCH($B503,'תוצרים לפרויקטים'!$T$7:$AC$7,0)+1))</f>
        <v/>
      </c>
      <c r="F503" s="88" t="str">
        <f>IF($D503="","",IFERROR(IF(INDEX('ניהול משאבים'!$D$8:$D$300,MATCH($D503,'ניהול משאבים'!$C$8:$C$300,0))="","",INDEX('ניהול משאבים'!$D$8:$D$300,MATCH($D503,'ניהול משאבים'!$C$8:$C$300,0))),""))</f>
        <v/>
      </c>
      <c r="G503" s="88" t="str">
        <f>IF($D503="","",IFERROR(IF(INDEX('ניהול משאבים'!$E$8:$E$300,MATCH($D503,'ניהול משאבים'!$C$8:$C$300,0))="","",INDEX('ניהול משאבים'!$E$8:$E$300,MATCH($D503,'ניהול משאבים'!$C$8:$C$300,0))),""))</f>
        <v/>
      </c>
      <c r="H503" s="88" t="str">
        <f>IF($C503="","",INDEX('תוצרים לפרויקטים'!$H:$H,MATCH($C503,'תוצרים לפרויקטים'!$G:$G,0)))</f>
        <v/>
      </c>
      <c r="I503" s="88" t="str">
        <f>IF($C503="","",INDEX('תוצרים לפרויקטים'!$E:$E,MATCH($C503,'תוצרים לפרויקטים'!$G:$G,0)))</f>
        <v/>
      </c>
      <c r="J503" s="88" t="str">
        <f>IF($A503="","",IF(INDEX('תוצרים לפרויקטים'!$R$8:$R$1007,MATCH($C503,'תוצרים לפרויקטים'!$G$8:$G$1007,0))="","ללא סטטוס",INDEX('תוצרים לפרויקטים'!$R$8:$R$1007,MATCH($C503,'תוצרים לפרויקטים'!$G$8:$G$1007,0))))</f>
        <v/>
      </c>
      <c r="K503" s="141" t="str">
        <f>IF($A503="","",IF(INDEX('תוצרים לפרויקטים'!$P$8:$P$1007,MATCH($C503,'תוצרים לפרויקטים'!$G$8:$G$1007,0))="","",INDEX('תוצרים לפרויקטים'!$P$8:$P$1007,MATCH($C503,'תוצרים לפרויקטים'!$G$8:$G$1007,0))))</f>
        <v/>
      </c>
      <c r="L503" s="141" t="str">
        <f>IF($A503="","",IF(INDEX('תוצרים לפרויקטים'!$Q$8:$Q$1007,MATCH($C503,'תוצרים לפרויקטים'!$G$8:$G$1007,0))="","",INDEX('תוצרים לפרויקטים'!$Q$8:$Q$1007,MATCH($C503,'תוצרים לפרויקטים'!$G$8:$G$1007,0))))</f>
        <v/>
      </c>
    </row>
    <row r="504" spans="1:12">
      <c r="A504" s="87" t="str">
        <f>IF($A503="#",1,IF(MAX(שיוך_משאב)&lt;ROWS(A$2:$A504),"",ROWS(A$2:$A504)))</f>
        <v/>
      </c>
      <c r="B504" s="88" t="str">
        <f t="array" ref="B504">IF($A504="","",INDEX('תוצרים לפרויקטים'!$AJ$7:$AN$7,,MIN(IF(שיוך_משאב=$A504,COLUMN($A:$E)))))</f>
        <v/>
      </c>
      <c r="C504" s="88" t="str">
        <f t="array" ref="C504">IF($A504="","",INDEX('תוצרים לפרויקטים'!$G$8:$G$1007,MIN(IF(שיוך_משאב=A504,שורות))))</f>
        <v/>
      </c>
      <c r="D504" s="88" t="str">
        <f>IF($A504="","",INDEX('תוצרים לפרויקטים'!$T$8:$AC$1007,MATCH($C504,'תוצרים לפרויקטים'!$G$8:$G$1007,0),MATCH($B504,'תוצרים לפרויקטים'!$T$7:$AC$7,0)))</f>
        <v/>
      </c>
      <c r="E504" s="88" t="str">
        <f>IF($A504="","",INDEX('תוצרים לפרויקטים'!$T$8:$AC$1007,MATCH($C504,'תוצרים לפרויקטים'!$G$8:$G$1007,0),MATCH($B504,'תוצרים לפרויקטים'!$T$7:$AC$7,0)+1))</f>
        <v/>
      </c>
      <c r="F504" s="88" t="str">
        <f>IF($D504="","",IFERROR(IF(INDEX('ניהול משאבים'!$D$8:$D$300,MATCH($D504,'ניהול משאבים'!$C$8:$C$300,0))="","",INDEX('ניהול משאבים'!$D$8:$D$300,MATCH($D504,'ניהול משאבים'!$C$8:$C$300,0))),""))</f>
        <v/>
      </c>
      <c r="G504" s="88" t="str">
        <f>IF($D504="","",IFERROR(IF(INDEX('ניהול משאבים'!$E$8:$E$300,MATCH($D504,'ניהול משאבים'!$C$8:$C$300,0))="","",INDEX('ניהול משאבים'!$E$8:$E$300,MATCH($D504,'ניהול משאבים'!$C$8:$C$300,0))),""))</f>
        <v/>
      </c>
      <c r="H504" s="88" t="str">
        <f>IF($C504="","",INDEX('תוצרים לפרויקטים'!$H:$H,MATCH($C504,'תוצרים לפרויקטים'!$G:$G,0)))</f>
        <v/>
      </c>
      <c r="I504" s="88" t="str">
        <f>IF($C504="","",INDEX('תוצרים לפרויקטים'!$E:$E,MATCH($C504,'תוצרים לפרויקטים'!$G:$G,0)))</f>
        <v/>
      </c>
      <c r="J504" s="88" t="str">
        <f>IF($A504="","",IF(INDEX('תוצרים לפרויקטים'!$R$8:$R$1007,MATCH($C504,'תוצרים לפרויקטים'!$G$8:$G$1007,0))="","ללא סטטוס",INDEX('תוצרים לפרויקטים'!$R$8:$R$1007,MATCH($C504,'תוצרים לפרויקטים'!$G$8:$G$1007,0))))</f>
        <v/>
      </c>
      <c r="K504" s="141" t="str">
        <f>IF($A504="","",IF(INDEX('תוצרים לפרויקטים'!$P$8:$P$1007,MATCH($C504,'תוצרים לפרויקטים'!$G$8:$G$1007,0))="","",INDEX('תוצרים לפרויקטים'!$P$8:$P$1007,MATCH($C504,'תוצרים לפרויקטים'!$G$8:$G$1007,0))))</f>
        <v/>
      </c>
      <c r="L504" s="141" t="str">
        <f>IF($A504="","",IF(INDEX('תוצרים לפרויקטים'!$Q$8:$Q$1007,MATCH($C504,'תוצרים לפרויקטים'!$G$8:$G$1007,0))="","",INDEX('תוצרים לפרויקטים'!$Q$8:$Q$1007,MATCH($C504,'תוצרים לפרויקטים'!$G$8:$G$1007,0))))</f>
        <v/>
      </c>
    </row>
    <row r="505" spans="1:12">
      <c r="A505" s="87" t="str">
        <f>IF($A504="#",1,IF(MAX(שיוך_משאב)&lt;ROWS(A$2:$A505),"",ROWS(A$2:$A505)))</f>
        <v/>
      </c>
      <c r="B505" s="88" t="str">
        <f t="array" ref="B505">IF($A505="","",INDEX('תוצרים לפרויקטים'!$AJ$7:$AN$7,,MIN(IF(שיוך_משאב=$A505,COLUMN($A:$E)))))</f>
        <v/>
      </c>
      <c r="C505" s="88" t="str">
        <f t="array" ref="C505">IF($A505="","",INDEX('תוצרים לפרויקטים'!$G$8:$G$1007,MIN(IF(שיוך_משאב=A505,שורות))))</f>
        <v/>
      </c>
      <c r="D505" s="88" t="str">
        <f>IF($A505="","",INDEX('תוצרים לפרויקטים'!$T$8:$AC$1007,MATCH($C505,'תוצרים לפרויקטים'!$G$8:$G$1007,0),MATCH($B505,'תוצרים לפרויקטים'!$T$7:$AC$7,0)))</f>
        <v/>
      </c>
      <c r="E505" s="88" t="str">
        <f>IF($A505="","",INDEX('תוצרים לפרויקטים'!$T$8:$AC$1007,MATCH($C505,'תוצרים לפרויקטים'!$G$8:$G$1007,0),MATCH($B505,'תוצרים לפרויקטים'!$T$7:$AC$7,0)+1))</f>
        <v/>
      </c>
      <c r="F505" s="88" t="str">
        <f>IF($D505="","",IFERROR(IF(INDEX('ניהול משאבים'!$D$8:$D$300,MATCH($D505,'ניהול משאבים'!$C$8:$C$300,0))="","",INDEX('ניהול משאבים'!$D$8:$D$300,MATCH($D505,'ניהול משאבים'!$C$8:$C$300,0))),""))</f>
        <v/>
      </c>
      <c r="G505" s="88" t="str">
        <f>IF($D505="","",IFERROR(IF(INDEX('ניהול משאבים'!$E$8:$E$300,MATCH($D505,'ניהול משאבים'!$C$8:$C$300,0))="","",INDEX('ניהול משאבים'!$E$8:$E$300,MATCH($D505,'ניהול משאבים'!$C$8:$C$300,0))),""))</f>
        <v/>
      </c>
      <c r="H505" s="88" t="str">
        <f>IF($C505="","",INDEX('תוצרים לפרויקטים'!$H:$H,MATCH($C505,'תוצרים לפרויקטים'!$G:$G,0)))</f>
        <v/>
      </c>
      <c r="I505" s="88" t="str">
        <f>IF($C505="","",INDEX('תוצרים לפרויקטים'!$E:$E,MATCH($C505,'תוצרים לפרויקטים'!$G:$G,0)))</f>
        <v/>
      </c>
      <c r="J505" s="88" t="str">
        <f>IF($A505="","",IF(INDEX('תוצרים לפרויקטים'!$R$8:$R$1007,MATCH($C505,'תוצרים לפרויקטים'!$G$8:$G$1007,0))="","ללא סטטוס",INDEX('תוצרים לפרויקטים'!$R$8:$R$1007,MATCH($C505,'תוצרים לפרויקטים'!$G$8:$G$1007,0))))</f>
        <v/>
      </c>
      <c r="K505" s="141" t="str">
        <f>IF($A505="","",IF(INDEX('תוצרים לפרויקטים'!$P$8:$P$1007,MATCH($C505,'תוצרים לפרויקטים'!$G$8:$G$1007,0))="","",INDEX('תוצרים לפרויקטים'!$P$8:$P$1007,MATCH($C505,'תוצרים לפרויקטים'!$G$8:$G$1007,0))))</f>
        <v/>
      </c>
      <c r="L505" s="141" t="str">
        <f>IF($A505="","",IF(INDEX('תוצרים לפרויקטים'!$Q$8:$Q$1007,MATCH($C505,'תוצרים לפרויקטים'!$G$8:$G$1007,0))="","",INDEX('תוצרים לפרויקטים'!$Q$8:$Q$1007,MATCH($C505,'תוצרים לפרויקטים'!$G$8:$G$1007,0))))</f>
        <v/>
      </c>
    </row>
    <row r="506" spans="1:12">
      <c r="A506" s="87" t="str">
        <f>IF($A505="#",1,IF(MAX(שיוך_משאב)&lt;ROWS(A$2:$A506),"",ROWS(A$2:$A506)))</f>
        <v/>
      </c>
      <c r="B506" s="88" t="str">
        <f t="array" ref="B506">IF($A506="","",INDEX('תוצרים לפרויקטים'!$AJ$7:$AN$7,,MIN(IF(שיוך_משאב=$A506,COLUMN($A:$E)))))</f>
        <v/>
      </c>
      <c r="C506" s="88" t="str">
        <f t="array" ref="C506">IF($A506="","",INDEX('תוצרים לפרויקטים'!$G$8:$G$1007,MIN(IF(שיוך_משאב=A506,שורות))))</f>
        <v/>
      </c>
      <c r="D506" s="88" t="str">
        <f>IF($A506="","",INDEX('תוצרים לפרויקטים'!$T$8:$AC$1007,MATCH($C506,'תוצרים לפרויקטים'!$G$8:$G$1007,0),MATCH($B506,'תוצרים לפרויקטים'!$T$7:$AC$7,0)))</f>
        <v/>
      </c>
      <c r="E506" s="88" t="str">
        <f>IF($A506="","",INDEX('תוצרים לפרויקטים'!$T$8:$AC$1007,MATCH($C506,'תוצרים לפרויקטים'!$G$8:$G$1007,0),MATCH($B506,'תוצרים לפרויקטים'!$T$7:$AC$7,0)+1))</f>
        <v/>
      </c>
      <c r="F506" s="88" t="str">
        <f>IF($D506="","",IFERROR(IF(INDEX('ניהול משאבים'!$D$8:$D$300,MATCH($D506,'ניהול משאבים'!$C$8:$C$300,0))="","",INDEX('ניהול משאבים'!$D$8:$D$300,MATCH($D506,'ניהול משאבים'!$C$8:$C$300,0))),""))</f>
        <v/>
      </c>
      <c r="G506" s="88" t="str">
        <f>IF($D506="","",IFERROR(IF(INDEX('ניהול משאבים'!$E$8:$E$300,MATCH($D506,'ניהול משאבים'!$C$8:$C$300,0))="","",INDEX('ניהול משאבים'!$E$8:$E$300,MATCH($D506,'ניהול משאבים'!$C$8:$C$300,0))),""))</f>
        <v/>
      </c>
      <c r="H506" s="88" t="str">
        <f>IF($C506="","",INDEX('תוצרים לפרויקטים'!$H:$H,MATCH($C506,'תוצרים לפרויקטים'!$G:$G,0)))</f>
        <v/>
      </c>
      <c r="I506" s="88" t="str">
        <f>IF($C506="","",INDEX('תוצרים לפרויקטים'!$E:$E,MATCH($C506,'תוצרים לפרויקטים'!$G:$G,0)))</f>
        <v/>
      </c>
      <c r="J506" s="88" t="str">
        <f>IF($A506="","",IF(INDEX('תוצרים לפרויקטים'!$R$8:$R$1007,MATCH($C506,'תוצרים לפרויקטים'!$G$8:$G$1007,0))="","ללא סטטוס",INDEX('תוצרים לפרויקטים'!$R$8:$R$1007,MATCH($C506,'תוצרים לפרויקטים'!$G$8:$G$1007,0))))</f>
        <v/>
      </c>
      <c r="K506" s="141" t="str">
        <f>IF($A506="","",IF(INDEX('תוצרים לפרויקטים'!$P$8:$P$1007,MATCH($C506,'תוצרים לפרויקטים'!$G$8:$G$1007,0))="","",INDEX('תוצרים לפרויקטים'!$P$8:$P$1007,MATCH($C506,'תוצרים לפרויקטים'!$G$8:$G$1007,0))))</f>
        <v/>
      </c>
      <c r="L506" s="141" t="str">
        <f>IF($A506="","",IF(INDEX('תוצרים לפרויקטים'!$Q$8:$Q$1007,MATCH($C506,'תוצרים לפרויקטים'!$G$8:$G$1007,0))="","",INDEX('תוצרים לפרויקטים'!$Q$8:$Q$1007,MATCH($C506,'תוצרים לפרויקטים'!$G$8:$G$1007,0))))</f>
        <v/>
      </c>
    </row>
    <row r="507" spans="1:12">
      <c r="A507" s="87" t="str">
        <f>IF($A506="#",1,IF(MAX(שיוך_משאב)&lt;ROWS(A$2:$A507),"",ROWS(A$2:$A507)))</f>
        <v/>
      </c>
      <c r="B507" s="88" t="str">
        <f t="array" ref="B507">IF($A507="","",INDEX('תוצרים לפרויקטים'!$AJ$7:$AN$7,,MIN(IF(שיוך_משאב=$A507,COLUMN($A:$E)))))</f>
        <v/>
      </c>
      <c r="C507" s="88" t="str">
        <f t="array" ref="C507">IF($A507="","",INDEX('תוצרים לפרויקטים'!$G$8:$G$1007,MIN(IF(שיוך_משאב=A507,שורות))))</f>
        <v/>
      </c>
      <c r="D507" s="88" t="str">
        <f>IF($A507="","",INDEX('תוצרים לפרויקטים'!$T$8:$AC$1007,MATCH($C507,'תוצרים לפרויקטים'!$G$8:$G$1007,0),MATCH($B507,'תוצרים לפרויקטים'!$T$7:$AC$7,0)))</f>
        <v/>
      </c>
      <c r="E507" s="88" t="str">
        <f>IF($A507="","",INDEX('תוצרים לפרויקטים'!$T$8:$AC$1007,MATCH($C507,'תוצרים לפרויקטים'!$G$8:$G$1007,0),MATCH($B507,'תוצרים לפרויקטים'!$T$7:$AC$7,0)+1))</f>
        <v/>
      </c>
      <c r="F507" s="88" t="str">
        <f>IF($D507="","",IFERROR(IF(INDEX('ניהול משאבים'!$D$8:$D$300,MATCH($D507,'ניהול משאבים'!$C$8:$C$300,0))="","",INDEX('ניהול משאבים'!$D$8:$D$300,MATCH($D507,'ניהול משאבים'!$C$8:$C$300,0))),""))</f>
        <v/>
      </c>
      <c r="G507" s="88" t="str">
        <f>IF($D507="","",IFERROR(IF(INDEX('ניהול משאבים'!$E$8:$E$300,MATCH($D507,'ניהול משאבים'!$C$8:$C$300,0))="","",INDEX('ניהול משאבים'!$E$8:$E$300,MATCH($D507,'ניהול משאבים'!$C$8:$C$300,0))),""))</f>
        <v/>
      </c>
      <c r="H507" s="88" t="str">
        <f>IF($C507="","",INDEX('תוצרים לפרויקטים'!$H:$H,MATCH($C507,'תוצרים לפרויקטים'!$G:$G,0)))</f>
        <v/>
      </c>
      <c r="I507" s="88" t="str">
        <f>IF($C507="","",INDEX('תוצרים לפרויקטים'!$E:$E,MATCH($C507,'תוצרים לפרויקטים'!$G:$G,0)))</f>
        <v/>
      </c>
      <c r="J507" s="88" t="str">
        <f>IF($A507="","",IF(INDEX('תוצרים לפרויקטים'!$R$8:$R$1007,MATCH($C507,'תוצרים לפרויקטים'!$G$8:$G$1007,0))="","ללא סטטוס",INDEX('תוצרים לפרויקטים'!$R$8:$R$1007,MATCH($C507,'תוצרים לפרויקטים'!$G$8:$G$1007,0))))</f>
        <v/>
      </c>
      <c r="K507" s="141" t="str">
        <f>IF($A507="","",IF(INDEX('תוצרים לפרויקטים'!$P$8:$P$1007,MATCH($C507,'תוצרים לפרויקטים'!$G$8:$G$1007,0))="","",INDEX('תוצרים לפרויקטים'!$P$8:$P$1007,MATCH($C507,'תוצרים לפרויקטים'!$G$8:$G$1007,0))))</f>
        <v/>
      </c>
      <c r="L507" s="141" t="str">
        <f>IF($A507="","",IF(INDEX('תוצרים לפרויקטים'!$Q$8:$Q$1007,MATCH($C507,'תוצרים לפרויקטים'!$G$8:$G$1007,0))="","",INDEX('תוצרים לפרויקטים'!$Q$8:$Q$1007,MATCH($C507,'תוצרים לפרויקטים'!$G$8:$G$1007,0))))</f>
        <v/>
      </c>
    </row>
    <row r="508" spans="1:12">
      <c r="A508" s="87" t="str">
        <f>IF($A507="#",1,IF(MAX(שיוך_משאב)&lt;ROWS(A$2:$A508),"",ROWS(A$2:$A508)))</f>
        <v/>
      </c>
      <c r="B508" s="88" t="str">
        <f t="array" ref="B508">IF($A508="","",INDEX('תוצרים לפרויקטים'!$AJ$7:$AN$7,,MIN(IF(שיוך_משאב=$A508,COLUMN($A:$E)))))</f>
        <v/>
      </c>
      <c r="C508" s="88" t="str">
        <f t="array" ref="C508">IF($A508="","",INDEX('תוצרים לפרויקטים'!$G$8:$G$1007,MIN(IF(שיוך_משאב=A508,שורות))))</f>
        <v/>
      </c>
      <c r="D508" s="88" t="str">
        <f>IF($A508="","",INDEX('תוצרים לפרויקטים'!$T$8:$AC$1007,MATCH($C508,'תוצרים לפרויקטים'!$G$8:$G$1007,0),MATCH($B508,'תוצרים לפרויקטים'!$T$7:$AC$7,0)))</f>
        <v/>
      </c>
      <c r="E508" s="88" t="str">
        <f>IF($A508="","",INDEX('תוצרים לפרויקטים'!$T$8:$AC$1007,MATCH($C508,'תוצרים לפרויקטים'!$G$8:$G$1007,0),MATCH($B508,'תוצרים לפרויקטים'!$T$7:$AC$7,0)+1))</f>
        <v/>
      </c>
      <c r="F508" s="88" t="str">
        <f>IF($D508="","",IFERROR(IF(INDEX('ניהול משאבים'!$D$8:$D$300,MATCH($D508,'ניהול משאבים'!$C$8:$C$300,0))="","",INDEX('ניהול משאבים'!$D$8:$D$300,MATCH($D508,'ניהול משאבים'!$C$8:$C$300,0))),""))</f>
        <v/>
      </c>
      <c r="G508" s="88" t="str">
        <f>IF($D508="","",IFERROR(IF(INDEX('ניהול משאבים'!$E$8:$E$300,MATCH($D508,'ניהול משאבים'!$C$8:$C$300,0))="","",INDEX('ניהול משאבים'!$E$8:$E$300,MATCH($D508,'ניהול משאבים'!$C$8:$C$300,0))),""))</f>
        <v/>
      </c>
      <c r="H508" s="88" t="str">
        <f>IF($C508="","",INDEX('תוצרים לפרויקטים'!$H:$H,MATCH($C508,'תוצרים לפרויקטים'!$G:$G,0)))</f>
        <v/>
      </c>
      <c r="I508" s="88" t="str">
        <f>IF($C508="","",INDEX('תוצרים לפרויקטים'!$E:$E,MATCH($C508,'תוצרים לפרויקטים'!$G:$G,0)))</f>
        <v/>
      </c>
      <c r="J508" s="88" t="str">
        <f>IF($A508="","",IF(INDEX('תוצרים לפרויקטים'!$R$8:$R$1007,MATCH($C508,'תוצרים לפרויקטים'!$G$8:$G$1007,0))="","ללא סטטוס",INDEX('תוצרים לפרויקטים'!$R$8:$R$1007,MATCH($C508,'תוצרים לפרויקטים'!$G$8:$G$1007,0))))</f>
        <v/>
      </c>
      <c r="K508" s="141" t="str">
        <f>IF($A508="","",IF(INDEX('תוצרים לפרויקטים'!$P$8:$P$1007,MATCH($C508,'תוצרים לפרויקטים'!$G$8:$G$1007,0))="","",INDEX('תוצרים לפרויקטים'!$P$8:$P$1007,MATCH($C508,'תוצרים לפרויקטים'!$G$8:$G$1007,0))))</f>
        <v/>
      </c>
      <c r="L508" s="141" t="str">
        <f>IF($A508="","",IF(INDEX('תוצרים לפרויקטים'!$Q$8:$Q$1007,MATCH($C508,'תוצרים לפרויקטים'!$G$8:$G$1007,0))="","",INDEX('תוצרים לפרויקטים'!$Q$8:$Q$1007,MATCH($C508,'תוצרים לפרויקטים'!$G$8:$G$1007,0))))</f>
        <v/>
      </c>
    </row>
    <row r="509" spans="1:12">
      <c r="A509" s="87" t="str">
        <f>IF($A508="#",1,IF(MAX(שיוך_משאב)&lt;ROWS(A$2:$A509),"",ROWS(A$2:$A509)))</f>
        <v/>
      </c>
      <c r="B509" s="88" t="str">
        <f t="array" ref="B509">IF($A509="","",INDEX('תוצרים לפרויקטים'!$AJ$7:$AN$7,,MIN(IF(שיוך_משאב=$A509,COLUMN($A:$E)))))</f>
        <v/>
      </c>
      <c r="C509" s="88" t="str">
        <f t="array" ref="C509">IF($A509="","",INDEX('תוצרים לפרויקטים'!$G$8:$G$1007,MIN(IF(שיוך_משאב=A509,שורות))))</f>
        <v/>
      </c>
      <c r="D509" s="88" t="str">
        <f>IF($A509="","",INDEX('תוצרים לפרויקטים'!$T$8:$AC$1007,MATCH($C509,'תוצרים לפרויקטים'!$G$8:$G$1007,0),MATCH($B509,'תוצרים לפרויקטים'!$T$7:$AC$7,0)))</f>
        <v/>
      </c>
      <c r="E509" s="88" t="str">
        <f>IF($A509="","",INDEX('תוצרים לפרויקטים'!$T$8:$AC$1007,MATCH($C509,'תוצרים לפרויקטים'!$G$8:$G$1007,0),MATCH($B509,'תוצרים לפרויקטים'!$T$7:$AC$7,0)+1))</f>
        <v/>
      </c>
      <c r="F509" s="88" t="str">
        <f>IF($D509="","",IFERROR(IF(INDEX('ניהול משאבים'!$D$8:$D$300,MATCH($D509,'ניהול משאבים'!$C$8:$C$300,0))="","",INDEX('ניהול משאבים'!$D$8:$D$300,MATCH($D509,'ניהול משאבים'!$C$8:$C$300,0))),""))</f>
        <v/>
      </c>
      <c r="G509" s="88" t="str">
        <f>IF($D509="","",IFERROR(IF(INDEX('ניהול משאבים'!$E$8:$E$300,MATCH($D509,'ניהול משאבים'!$C$8:$C$300,0))="","",INDEX('ניהול משאבים'!$E$8:$E$300,MATCH($D509,'ניהול משאבים'!$C$8:$C$300,0))),""))</f>
        <v/>
      </c>
      <c r="H509" s="88" t="str">
        <f>IF($C509="","",INDEX('תוצרים לפרויקטים'!$H:$H,MATCH($C509,'תוצרים לפרויקטים'!$G:$G,0)))</f>
        <v/>
      </c>
      <c r="I509" s="88" t="str">
        <f>IF($C509="","",INDEX('תוצרים לפרויקטים'!$E:$E,MATCH($C509,'תוצרים לפרויקטים'!$G:$G,0)))</f>
        <v/>
      </c>
      <c r="J509" s="88" t="str">
        <f>IF($A509="","",IF(INDEX('תוצרים לפרויקטים'!$R$8:$R$1007,MATCH($C509,'תוצרים לפרויקטים'!$G$8:$G$1007,0))="","ללא סטטוס",INDEX('תוצרים לפרויקטים'!$R$8:$R$1007,MATCH($C509,'תוצרים לפרויקטים'!$G$8:$G$1007,0))))</f>
        <v/>
      </c>
      <c r="K509" s="141" t="str">
        <f>IF($A509="","",IF(INDEX('תוצרים לפרויקטים'!$P$8:$P$1007,MATCH($C509,'תוצרים לפרויקטים'!$G$8:$G$1007,0))="","",INDEX('תוצרים לפרויקטים'!$P$8:$P$1007,MATCH($C509,'תוצרים לפרויקטים'!$G$8:$G$1007,0))))</f>
        <v/>
      </c>
      <c r="L509" s="141" t="str">
        <f>IF($A509="","",IF(INDEX('תוצרים לפרויקטים'!$Q$8:$Q$1007,MATCH($C509,'תוצרים לפרויקטים'!$G$8:$G$1007,0))="","",INDEX('תוצרים לפרויקטים'!$Q$8:$Q$1007,MATCH($C509,'תוצרים לפרויקטים'!$G$8:$G$1007,0))))</f>
        <v/>
      </c>
    </row>
    <row r="510" spans="1:12">
      <c r="A510" s="87" t="str">
        <f>IF($A509="#",1,IF(MAX(שיוך_משאב)&lt;ROWS(A$2:$A510),"",ROWS(A$2:$A510)))</f>
        <v/>
      </c>
      <c r="B510" s="88" t="str">
        <f t="array" ref="B510">IF($A510="","",INDEX('תוצרים לפרויקטים'!$AJ$7:$AN$7,,MIN(IF(שיוך_משאב=$A510,COLUMN($A:$E)))))</f>
        <v/>
      </c>
      <c r="C510" s="88" t="str">
        <f t="array" ref="C510">IF($A510="","",INDEX('תוצרים לפרויקטים'!$G$8:$G$1007,MIN(IF(שיוך_משאב=A510,שורות))))</f>
        <v/>
      </c>
      <c r="D510" s="88" t="str">
        <f>IF($A510="","",INDEX('תוצרים לפרויקטים'!$T$8:$AC$1007,MATCH($C510,'תוצרים לפרויקטים'!$G$8:$G$1007,0),MATCH($B510,'תוצרים לפרויקטים'!$T$7:$AC$7,0)))</f>
        <v/>
      </c>
      <c r="E510" s="88" t="str">
        <f>IF($A510="","",INDEX('תוצרים לפרויקטים'!$T$8:$AC$1007,MATCH($C510,'תוצרים לפרויקטים'!$G$8:$G$1007,0),MATCH($B510,'תוצרים לפרויקטים'!$T$7:$AC$7,0)+1))</f>
        <v/>
      </c>
      <c r="F510" s="88" t="str">
        <f>IF($D510="","",IFERROR(IF(INDEX('ניהול משאבים'!$D$8:$D$300,MATCH($D510,'ניהול משאבים'!$C$8:$C$300,0))="","",INDEX('ניהול משאבים'!$D$8:$D$300,MATCH($D510,'ניהול משאבים'!$C$8:$C$300,0))),""))</f>
        <v/>
      </c>
      <c r="G510" s="88" t="str">
        <f>IF($D510="","",IFERROR(IF(INDEX('ניהול משאבים'!$E$8:$E$300,MATCH($D510,'ניהול משאבים'!$C$8:$C$300,0))="","",INDEX('ניהול משאבים'!$E$8:$E$300,MATCH($D510,'ניהול משאבים'!$C$8:$C$300,0))),""))</f>
        <v/>
      </c>
      <c r="H510" s="88" t="str">
        <f>IF($C510="","",INDEX('תוצרים לפרויקטים'!$H:$H,MATCH($C510,'תוצרים לפרויקטים'!$G:$G,0)))</f>
        <v/>
      </c>
      <c r="I510" s="88" t="str">
        <f>IF($C510="","",INDEX('תוצרים לפרויקטים'!$E:$E,MATCH($C510,'תוצרים לפרויקטים'!$G:$G,0)))</f>
        <v/>
      </c>
      <c r="J510" s="88" t="str">
        <f>IF($A510="","",IF(INDEX('תוצרים לפרויקטים'!$R$8:$R$1007,MATCH($C510,'תוצרים לפרויקטים'!$G$8:$G$1007,0))="","ללא סטטוס",INDEX('תוצרים לפרויקטים'!$R$8:$R$1007,MATCH($C510,'תוצרים לפרויקטים'!$G$8:$G$1007,0))))</f>
        <v/>
      </c>
      <c r="K510" s="141" t="str">
        <f>IF($A510="","",IF(INDEX('תוצרים לפרויקטים'!$P$8:$P$1007,MATCH($C510,'תוצרים לפרויקטים'!$G$8:$G$1007,0))="","",INDEX('תוצרים לפרויקטים'!$P$8:$P$1007,MATCH($C510,'תוצרים לפרויקטים'!$G$8:$G$1007,0))))</f>
        <v/>
      </c>
      <c r="L510" s="141" t="str">
        <f>IF($A510="","",IF(INDEX('תוצרים לפרויקטים'!$Q$8:$Q$1007,MATCH($C510,'תוצרים לפרויקטים'!$G$8:$G$1007,0))="","",INDEX('תוצרים לפרויקטים'!$Q$8:$Q$1007,MATCH($C510,'תוצרים לפרויקטים'!$G$8:$G$1007,0))))</f>
        <v/>
      </c>
    </row>
    <row r="511" spans="1:12">
      <c r="A511" s="87" t="str">
        <f>IF($A510="#",1,IF(MAX(שיוך_משאב)&lt;ROWS(A$2:$A511),"",ROWS(A$2:$A511)))</f>
        <v/>
      </c>
      <c r="B511" s="88" t="str">
        <f t="array" ref="B511">IF($A511="","",INDEX('תוצרים לפרויקטים'!$AJ$7:$AN$7,,MIN(IF(שיוך_משאב=$A511,COLUMN($A:$E)))))</f>
        <v/>
      </c>
      <c r="C511" s="88" t="str">
        <f t="array" ref="C511">IF($A511="","",INDEX('תוצרים לפרויקטים'!$G$8:$G$1007,MIN(IF(שיוך_משאב=A511,שורות))))</f>
        <v/>
      </c>
      <c r="D511" s="88" t="str">
        <f>IF($A511="","",INDEX('תוצרים לפרויקטים'!$T$8:$AC$1007,MATCH($C511,'תוצרים לפרויקטים'!$G$8:$G$1007,0),MATCH($B511,'תוצרים לפרויקטים'!$T$7:$AC$7,0)))</f>
        <v/>
      </c>
      <c r="E511" s="88" t="str">
        <f>IF($A511="","",INDEX('תוצרים לפרויקטים'!$T$8:$AC$1007,MATCH($C511,'תוצרים לפרויקטים'!$G$8:$G$1007,0),MATCH($B511,'תוצרים לפרויקטים'!$T$7:$AC$7,0)+1))</f>
        <v/>
      </c>
      <c r="F511" s="88" t="str">
        <f>IF($D511="","",IFERROR(IF(INDEX('ניהול משאבים'!$D$8:$D$300,MATCH($D511,'ניהול משאבים'!$C$8:$C$300,0))="","",INDEX('ניהול משאבים'!$D$8:$D$300,MATCH($D511,'ניהול משאבים'!$C$8:$C$300,0))),""))</f>
        <v/>
      </c>
      <c r="G511" s="88" t="str">
        <f>IF($D511="","",IFERROR(IF(INDEX('ניהול משאבים'!$E$8:$E$300,MATCH($D511,'ניהול משאבים'!$C$8:$C$300,0))="","",INDEX('ניהול משאבים'!$E$8:$E$300,MATCH($D511,'ניהול משאבים'!$C$8:$C$300,0))),""))</f>
        <v/>
      </c>
      <c r="H511" s="88" t="str">
        <f>IF($C511="","",INDEX('תוצרים לפרויקטים'!$H:$H,MATCH($C511,'תוצרים לפרויקטים'!$G:$G,0)))</f>
        <v/>
      </c>
      <c r="I511" s="88" t="str">
        <f>IF($C511="","",INDEX('תוצרים לפרויקטים'!$E:$E,MATCH($C511,'תוצרים לפרויקטים'!$G:$G,0)))</f>
        <v/>
      </c>
      <c r="J511" s="88" t="str">
        <f>IF($A511="","",IF(INDEX('תוצרים לפרויקטים'!$R$8:$R$1007,MATCH($C511,'תוצרים לפרויקטים'!$G$8:$G$1007,0))="","ללא סטטוס",INDEX('תוצרים לפרויקטים'!$R$8:$R$1007,MATCH($C511,'תוצרים לפרויקטים'!$G$8:$G$1007,0))))</f>
        <v/>
      </c>
      <c r="K511" s="141" t="str">
        <f>IF($A511="","",IF(INDEX('תוצרים לפרויקטים'!$P$8:$P$1007,MATCH($C511,'תוצרים לפרויקטים'!$G$8:$G$1007,0))="","",INDEX('תוצרים לפרויקטים'!$P$8:$P$1007,MATCH($C511,'תוצרים לפרויקטים'!$G$8:$G$1007,0))))</f>
        <v/>
      </c>
      <c r="L511" s="141" t="str">
        <f>IF($A511="","",IF(INDEX('תוצרים לפרויקטים'!$Q$8:$Q$1007,MATCH($C511,'תוצרים לפרויקטים'!$G$8:$G$1007,0))="","",INDEX('תוצרים לפרויקטים'!$Q$8:$Q$1007,MATCH($C511,'תוצרים לפרויקטים'!$G$8:$G$1007,0))))</f>
        <v/>
      </c>
    </row>
    <row r="512" spans="1:12">
      <c r="A512" s="87" t="str">
        <f>IF($A511="#",1,IF(MAX(שיוך_משאב)&lt;ROWS(A$2:$A512),"",ROWS(A$2:$A512)))</f>
        <v/>
      </c>
      <c r="B512" s="88" t="str">
        <f t="array" ref="B512">IF($A512="","",INDEX('תוצרים לפרויקטים'!$AJ$7:$AN$7,,MIN(IF(שיוך_משאב=$A512,COLUMN($A:$E)))))</f>
        <v/>
      </c>
      <c r="C512" s="88" t="str">
        <f t="array" ref="C512">IF($A512="","",INDEX('תוצרים לפרויקטים'!$G$8:$G$1007,MIN(IF(שיוך_משאב=A512,שורות))))</f>
        <v/>
      </c>
      <c r="D512" s="88" t="str">
        <f>IF($A512="","",INDEX('תוצרים לפרויקטים'!$T$8:$AC$1007,MATCH($C512,'תוצרים לפרויקטים'!$G$8:$G$1007,0),MATCH($B512,'תוצרים לפרויקטים'!$T$7:$AC$7,0)))</f>
        <v/>
      </c>
      <c r="E512" s="88" t="str">
        <f>IF($A512="","",INDEX('תוצרים לפרויקטים'!$T$8:$AC$1007,MATCH($C512,'תוצרים לפרויקטים'!$G$8:$G$1007,0),MATCH($B512,'תוצרים לפרויקטים'!$T$7:$AC$7,0)+1))</f>
        <v/>
      </c>
      <c r="F512" s="88" t="str">
        <f>IF($D512="","",IFERROR(IF(INDEX('ניהול משאבים'!$D$8:$D$300,MATCH($D512,'ניהול משאבים'!$C$8:$C$300,0))="","",INDEX('ניהול משאבים'!$D$8:$D$300,MATCH($D512,'ניהול משאבים'!$C$8:$C$300,0))),""))</f>
        <v/>
      </c>
      <c r="G512" s="88" t="str">
        <f>IF($D512="","",IFERROR(IF(INDEX('ניהול משאבים'!$E$8:$E$300,MATCH($D512,'ניהול משאבים'!$C$8:$C$300,0))="","",INDEX('ניהול משאבים'!$E$8:$E$300,MATCH($D512,'ניהול משאבים'!$C$8:$C$300,0))),""))</f>
        <v/>
      </c>
      <c r="H512" s="88" t="str">
        <f>IF($C512="","",INDEX('תוצרים לפרויקטים'!$H:$H,MATCH($C512,'תוצרים לפרויקטים'!$G:$G,0)))</f>
        <v/>
      </c>
      <c r="I512" s="88" t="str">
        <f>IF($C512="","",INDEX('תוצרים לפרויקטים'!$E:$E,MATCH($C512,'תוצרים לפרויקטים'!$G:$G,0)))</f>
        <v/>
      </c>
      <c r="J512" s="88" t="str">
        <f>IF($A512="","",IF(INDEX('תוצרים לפרויקטים'!$R$8:$R$1007,MATCH($C512,'תוצרים לפרויקטים'!$G$8:$G$1007,0))="","ללא סטטוס",INDEX('תוצרים לפרויקטים'!$R$8:$R$1007,MATCH($C512,'תוצרים לפרויקטים'!$G$8:$G$1007,0))))</f>
        <v/>
      </c>
      <c r="K512" s="141" t="str">
        <f>IF($A512="","",IF(INDEX('תוצרים לפרויקטים'!$P$8:$P$1007,MATCH($C512,'תוצרים לפרויקטים'!$G$8:$G$1007,0))="","",INDEX('תוצרים לפרויקטים'!$P$8:$P$1007,MATCH($C512,'תוצרים לפרויקטים'!$G$8:$G$1007,0))))</f>
        <v/>
      </c>
      <c r="L512" s="141" t="str">
        <f>IF($A512="","",IF(INDEX('תוצרים לפרויקטים'!$Q$8:$Q$1007,MATCH($C512,'תוצרים לפרויקטים'!$G$8:$G$1007,0))="","",INDEX('תוצרים לפרויקטים'!$Q$8:$Q$1007,MATCH($C512,'תוצרים לפרויקטים'!$G$8:$G$1007,0))))</f>
        <v/>
      </c>
    </row>
    <row r="513" spans="1:12">
      <c r="A513" s="87" t="str">
        <f>IF($A512="#",1,IF(MAX(שיוך_משאב)&lt;ROWS(A$2:$A513),"",ROWS(A$2:$A513)))</f>
        <v/>
      </c>
      <c r="B513" s="88" t="str">
        <f t="array" ref="B513">IF($A513="","",INDEX('תוצרים לפרויקטים'!$AJ$7:$AN$7,,MIN(IF(שיוך_משאב=$A513,COLUMN($A:$E)))))</f>
        <v/>
      </c>
      <c r="C513" s="88" t="str">
        <f t="array" ref="C513">IF($A513="","",INDEX('תוצרים לפרויקטים'!$G$8:$G$1007,MIN(IF(שיוך_משאב=A513,שורות))))</f>
        <v/>
      </c>
      <c r="D513" s="88" t="str">
        <f>IF($A513="","",INDEX('תוצרים לפרויקטים'!$T$8:$AC$1007,MATCH($C513,'תוצרים לפרויקטים'!$G$8:$G$1007,0),MATCH($B513,'תוצרים לפרויקטים'!$T$7:$AC$7,0)))</f>
        <v/>
      </c>
      <c r="E513" s="88" t="str">
        <f>IF($A513="","",INDEX('תוצרים לפרויקטים'!$T$8:$AC$1007,MATCH($C513,'תוצרים לפרויקטים'!$G$8:$G$1007,0),MATCH($B513,'תוצרים לפרויקטים'!$T$7:$AC$7,0)+1))</f>
        <v/>
      </c>
      <c r="F513" s="88" t="str">
        <f>IF($D513="","",IFERROR(IF(INDEX('ניהול משאבים'!$D$8:$D$300,MATCH($D513,'ניהול משאבים'!$C$8:$C$300,0))="","",INDEX('ניהול משאבים'!$D$8:$D$300,MATCH($D513,'ניהול משאבים'!$C$8:$C$300,0))),""))</f>
        <v/>
      </c>
      <c r="G513" s="88" t="str">
        <f>IF($D513="","",IFERROR(IF(INDEX('ניהול משאבים'!$E$8:$E$300,MATCH($D513,'ניהול משאבים'!$C$8:$C$300,0))="","",INDEX('ניהול משאבים'!$E$8:$E$300,MATCH($D513,'ניהול משאבים'!$C$8:$C$300,0))),""))</f>
        <v/>
      </c>
      <c r="H513" s="88" t="str">
        <f>IF($C513="","",INDEX('תוצרים לפרויקטים'!$H:$H,MATCH($C513,'תוצרים לפרויקטים'!$G:$G,0)))</f>
        <v/>
      </c>
      <c r="I513" s="88" t="str">
        <f>IF($C513="","",INDEX('תוצרים לפרויקטים'!$E:$E,MATCH($C513,'תוצרים לפרויקטים'!$G:$G,0)))</f>
        <v/>
      </c>
      <c r="J513" s="88" t="str">
        <f>IF($A513="","",IF(INDEX('תוצרים לפרויקטים'!$R$8:$R$1007,MATCH($C513,'תוצרים לפרויקטים'!$G$8:$G$1007,0))="","ללא סטטוס",INDEX('תוצרים לפרויקטים'!$R$8:$R$1007,MATCH($C513,'תוצרים לפרויקטים'!$G$8:$G$1007,0))))</f>
        <v/>
      </c>
      <c r="K513" s="141" t="str">
        <f>IF($A513="","",IF(INDEX('תוצרים לפרויקטים'!$P$8:$P$1007,MATCH($C513,'תוצרים לפרויקטים'!$G$8:$G$1007,0))="","",INDEX('תוצרים לפרויקטים'!$P$8:$P$1007,MATCH($C513,'תוצרים לפרויקטים'!$G$8:$G$1007,0))))</f>
        <v/>
      </c>
      <c r="L513" s="141" t="str">
        <f>IF($A513="","",IF(INDEX('תוצרים לפרויקטים'!$Q$8:$Q$1007,MATCH($C513,'תוצרים לפרויקטים'!$G$8:$G$1007,0))="","",INDEX('תוצרים לפרויקטים'!$Q$8:$Q$1007,MATCH($C513,'תוצרים לפרויקטים'!$G$8:$G$1007,0))))</f>
        <v/>
      </c>
    </row>
    <row r="514" spans="1:12">
      <c r="A514" s="87" t="str">
        <f>IF($A513="#",1,IF(MAX(שיוך_משאב)&lt;ROWS(A$2:$A514),"",ROWS(A$2:$A514)))</f>
        <v/>
      </c>
      <c r="B514" s="88" t="str">
        <f t="array" ref="B514">IF($A514="","",INDEX('תוצרים לפרויקטים'!$AJ$7:$AN$7,,MIN(IF(שיוך_משאב=$A514,COLUMN($A:$E)))))</f>
        <v/>
      </c>
      <c r="C514" s="88" t="str">
        <f t="array" ref="C514">IF($A514="","",INDEX('תוצרים לפרויקטים'!$G$8:$G$1007,MIN(IF(שיוך_משאב=A514,שורות))))</f>
        <v/>
      </c>
      <c r="D514" s="88" t="str">
        <f>IF($A514="","",INDEX('תוצרים לפרויקטים'!$T$8:$AC$1007,MATCH($C514,'תוצרים לפרויקטים'!$G$8:$G$1007,0),MATCH($B514,'תוצרים לפרויקטים'!$T$7:$AC$7,0)))</f>
        <v/>
      </c>
      <c r="E514" s="88" t="str">
        <f>IF($A514="","",INDEX('תוצרים לפרויקטים'!$T$8:$AC$1007,MATCH($C514,'תוצרים לפרויקטים'!$G$8:$G$1007,0),MATCH($B514,'תוצרים לפרויקטים'!$T$7:$AC$7,0)+1))</f>
        <v/>
      </c>
      <c r="F514" s="88" t="str">
        <f>IF($D514="","",IFERROR(IF(INDEX('ניהול משאבים'!$D$8:$D$300,MATCH($D514,'ניהול משאבים'!$C$8:$C$300,0))="","",INDEX('ניהול משאבים'!$D$8:$D$300,MATCH($D514,'ניהול משאבים'!$C$8:$C$300,0))),""))</f>
        <v/>
      </c>
      <c r="G514" s="88" t="str">
        <f>IF($D514="","",IFERROR(IF(INDEX('ניהול משאבים'!$E$8:$E$300,MATCH($D514,'ניהול משאבים'!$C$8:$C$300,0))="","",INDEX('ניהול משאבים'!$E$8:$E$300,MATCH($D514,'ניהול משאבים'!$C$8:$C$300,0))),""))</f>
        <v/>
      </c>
      <c r="H514" s="88" t="str">
        <f>IF($C514="","",INDEX('תוצרים לפרויקטים'!$H:$H,MATCH($C514,'תוצרים לפרויקטים'!$G:$G,0)))</f>
        <v/>
      </c>
      <c r="I514" s="88" t="str">
        <f>IF($C514="","",INDEX('תוצרים לפרויקטים'!$E:$E,MATCH($C514,'תוצרים לפרויקטים'!$G:$G,0)))</f>
        <v/>
      </c>
      <c r="J514" s="88" t="str">
        <f>IF($A514="","",IF(INDEX('תוצרים לפרויקטים'!$R$8:$R$1007,MATCH($C514,'תוצרים לפרויקטים'!$G$8:$G$1007,0))="","ללא סטטוס",INDEX('תוצרים לפרויקטים'!$R$8:$R$1007,MATCH($C514,'תוצרים לפרויקטים'!$G$8:$G$1007,0))))</f>
        <v/>
      </c>
      <c r="K514" s="141" t="str">
        <f>IF($A514="","",IF(INDEX('תוצרים לפרויקטים'!$P$8:$P$1007,MATCH($C514,'תוצרים לפרויקטים'!$G$8:$G$1007,0))="","",INDEX('תוצרים לפרויקטים'!$P$8:$P$1007,MATCH($C514,'תוצרים לפרויקטים'!$G$8:$G$1007,0))))</f>
        <v/>
      </c>
      <c r="L514" s="141" t="str">
        <f>IF($A514="","",IF(INDEX('תוצרים לפרויקטים'!$Q$8:$Q$1007,MATCH($C514,'תוצרים לפרויקטים'!$G$8:$G$1007,0))="","",INDEX('תוצרים לפרויקטים'!$Q$8:$Q$1007,MATCH($C514,'תוצרים לפרויקטים'!$G$8:$G$1007,0))))</f>
        <v/>
      </c>
    </row>
    <row r="515" spans="1:12">
      <c r="A515" s="87" t="str">
        <f>IF($A514="#",1,IF(MAX(שיוך_משאב)&lt;ROWS(A$2:$A515),"",ROWS(A$2:$A515)))</f>
        <v/>
      </c>
      <c r="B515" s="88" t="str">
        <f t="array" ref="B515">IF($A515="","",INDEX('תוצרים לפרויקטים'!$AJ$7:$AN$7,,MIN(IF(שיוך_משאב=$A515,COLUMN($A:$E)))))</f>
        <v/>
      </c>
      <c r="C515" s="88" t="str">
        <f t="array" ref="C515">IF($A515="","",INDEX('תוצרים לפרויקטים'!$G$8:$G$1007,MIN(IF(שיוך_משאב=A515,שורות))))</f>
        <v/>
      </c>
      <c r="D515" s="88" t="str">
        <f>IF($A515="","",INDEX('תוצרים לפרויקטים'!$T$8:$AC$1007,MATCH($C515,'תוצרים לפרויקטים'!$G$8:$G$1007,0),MATCH($B515,'תוצרים לפרויקטים'!$T$7:$AC$7,0)))</f>
        <v/>
      </c>
      <c r="E515" s="88" t="str">
        <f>IF($A515="","",INDEX('תוצרים לפרויקטים'!$T$8:$AC$1007,MATCH($C515,'תוצרים לפרויקטים'!$G$8:$G$1007,0),MATCH($B515,'תוצרים לפרויקטים'!$T$7:$AC$7,0)+1))</f>
        <v/>
      </c>
      <c r="F515" s="88" t="str">
        <f>IF($D515="","",IFERROR(IF(INDEX('ניהול משאבים'!$D$8:$D$300,MATCH($D515,'ניהול משאבים'!$C$8:$C$300,0))="","",INDEX('ניהול משאבים'!$D$8:$D$300,MATCH($D515,'ניהול משאבים'!$C$8:$C$300,0))),""))</f>
        <v/>
      </c>
      <c r="G515" s="88" t="str">
        <f>IF($D515="","",IFERROR(IF(INDEX('ניהול משאבים'!$E$8:$E$300,MATCH($D515,'ניהול משאבים'!$C$8:$C$300,0))="","",INDEX('ניהול משאבים'!$E$8:$E$300,MATCH($D515,'ניהול משאבים'!$C$8:$C$300,0))),""))</f>
        <v/>
      </c>
      <c r="H515" s="88" t="str">
        <f>IF($C515="","",INDEX('תוצרים לפרויקטים'!$H:$H,MATCH($C515,'תוצרים לפרויקטים'!$G:$G,0)))</f>
        <v/>
      </c>
      <c r="I515" s="88" t="str">
        <f>IF($C515="","",INDEX('תוצרים לפרויקטים'!$E:$E,MATCH($C515,'תוצרים לפרויקטים'!$G:$G,0)))</f>
        <v/>
      </c>
      <c r="J515" s="88" t="str">
        <f>IF($A515="","",IF(INDEX('תוצרים לפרויקטים'!$R$8:$R$1007,MATCH($C515,'תוצרים לפרויקטים'!$G$8:$G$1007,0))="","ללא סטטוס",INDEX('תוצרים לפרויקטים'!$R$8:$R$1007,MATCH($C515,'תוצרים לפרויקטים'!$G$8:$G$1007,0))))</f>
        <v/>
      </c>
      <c r="K515" s="141" t="str">
        <f>IF($A515="","",IF(INDEX('תוצרים לפרויקטים'!$P$8:$P$1007,MATCH($C515,'תוצרים לפרויקטים'!$G$8:$G$1007,0))="","",INDEX('תוצרים לפרויקטים'!$P$8:$P$1007,MATCH($C515,'תוצרים לפרויקטים'!$G$8:$G$1007,0))))</f>
        <v/>
      </c>
      <c r="L515" s="141" t="str">
        <f>IF($A515="","",IF(INDEX('תוצרים לפרויקטים'!$Q$8:$Q$1007,MATCH($C515,'תוצרים לפרויקטים'!$G$8:$G$1007,0))="","",INDEX('תוצרים לפרויקטים'!$Q$8:$Q$1007,MATCH($C515,'תוצרים לפרויקטים'!$G$8:$G$1007,0))))</f>
        <v/>
      </c>
    </row>
    <row r="516" spans="1:12">
      <c r="A516" s="87" t="str">
        <f>IF($A515="#",1,IF(MAX(שיוך_משאב)&lt;ROWS(A$2:$A516),"",ROWS(A$2:$A516)))</f>
        <v/>
      </c>
      <c r="B516" s="88" t="str">
        <f t="array" ref="B516">IF($A516="","",INDEX('תוצרים לפרויקטים'!$AJ$7:$AN$7,,MIN(IF(שיוך_משאב=$A516,COLUMN($A:$E)))))</f>
        <v/>
      </c>
      <c r="C516" s="88" t="str">
        <f t="array" ref="C516">IF($A516="","",INDEX('תוצרים לפרויקטים'!$G$8:$G$1007,MIN(IF(שיוך_משאב=A516,שורות))))</f>
        <v/>
      </c>
      <c r="D516" s="88" t="str">
        <f>IF($A516="","",INDEX('תוצרים לפרויקטים'!$T$8:$AC$1007,MATCH($C516,'תוצרים לפרויקטים'!$G$8:$G$1007,0),MATCH($B516,'תוצרים לפרויקטים'!$T$7:$AC$7,0)))</f>
        <v/>
      </c>
      <c r="E516" s="88" t="str">
        <f>IF($A516="","",INDEX('תוצרים לפרויקטים'!$T$8:$AC$1007,MATCH($C516,'תוצרים לפרויקטים'!$G$8:$G$1007,0),MATCH($B516,'תוצרים לפרויקטים'!$T$7:$AC$7,0)+1))</f>
        <v/>
      </c>
      <c r="F516" s="88" t="str">
        <f>IF($D516="","",IFERROR(IF(INDEX('ניהול משאבים'!$D$8:$D$300,MATCH($D516,'ניהול משאבים'!$C$8:$C$300,0))="","",INDEX('ניהול משאבים'!$D$8:$D$300,MATCH($D516,'ניהול משאבים'!$C$8:$C$300,0))),""))</f>
        <v/>
      </c>
      <c r="G516" s="88" t="str">
        <f>IF($D516="","",IFERROR(IF(INDEX('ניהול משאבים'!$E$8:$E$300,MATCH($D516,'ניהול משאבים'!$C$8:$C$300,0))="","",INDEX('ניהול משאבים'!$E$8:$E$300,MATCH($D516,'ניהול משאבים'!$C$8:$C$300,0))),""))</f>
        <v/>
      </c>
      <c r="H516" s="88" t="str">
        <f>IF($C516="","",INDEX('תוצרים לפרויקטים'!$H:$H,MATCH($C516,'תוצרים לפרויקטים'!$G:$G,0)))</f>
        <v/>
      </c>
      <c r="I516" s="88" t="str">
        <f>IF($C516="","",INDEX('תוצרים לפרויקטים'!$E:$E,MATCH($C516,'תוצרים לפרויקטים'!$G:$G,0)))</f>
        <v/>
      </c>
      <c r="J516" s="88" t="str">
        <f>IF($A516="","",IF(INDEX('תוצרים לפרויקטים'!$R$8:$R$1007,MATCH($C516,'תוצרים לפרויקטים'!$G$8:$G$1007,0))="","ללא סטטוס",INDEX('תוצרים לפרויקטים'!$R$8:$R$1007,MATCH($C516,'תוצרים לפרויקטים'!$G$8:$G$1007,0))))</f>
        <v/>
      </c>
      <c r="K516" s="141" t="str">
        <f>IF($A516="","",IF(INDEX('תוצרים לפרויקטים'!$P$8:$P$1007,MATCH($C516,'תוצרים לפרויקטים'!$G$8:$G$1007,0))="","",INDEX('תוצרים לפרויקטים'!$P$8:$P$1007,MATCH($C516,'תוצרים לפרויקטים'!$G$8:$G$1007,0))))</f>
        <v/>
      </c>
      <c r="L516" s="141" t="str">
        <f>IF($A516="","",IF(INDEX('תוצרים לפרויקטים'!$Q$8:$Q$1007,MATCH($C516,'תוצרים לפרויקטים'!$G$8:$G$1007,0))="","",INDEX('תוצרים לפרויקטים'!$Q$8:$Q$1007,MATCH($C516,'תוצרים לפרויקטים'!$G$8:$G$1007,0))))</f>
        <v/>
      </c>
    </row>
    <row r="517" spans="1:12">
      <c r="A517" s="87" t="str">
        <f>IF($A516="#",1,IF(MAX(שיוך_משאב)&lt;ROWS(A$2:$A517),"",ROWS(A$2:$A517)))</f>
        <v/>
      </c>
      <c r="B517" s="88" t="str">
        <f t="array" ref="B517">IF($A517="","",INDEX('תוצרים לפרויקטים'!$AJ$7:$AN$7,,MIN(IF(שיוך_משאב=$A517,COLUMN($A:$E)))))</f>
        <v/>
      </c>
      <c r="C517" s="88" t="str">
        <f t="array" ref="C517">IF($A517="","",INDEX('תוצרים לפרויקטים'!$G$8:$G$1007,MIN(IF(שיוך_משאב=A517,שורות))))</f>
        <v/>
      </c>
      <c r="D517" s="88" t="str">
        <f>IF($A517="","",INDEX('תוצרים לפרויקטים'!$T$8:$AC$1007,MATCH($C517,'תוצרים לפרויקטים'!$G$8:$G$1007,0),MATCH($B517,'תוצרים לפרויקטים'!$T$7:$AC$7,0)))</f>
        <v/>
      </c>
      <c r="E517" s="88" t="str">
        <f>IF($A517="","",INDEX('תוצרים לפרויקטים'!$T$8:$AC$1007,MATCH($C517,'תוצרים לפרויקטים'!$G$8:$G$1007,0),MATCH($B517,'תוצרים לפרויקטים'!$T$7:$AC$7,0)+1))</f>
        <v/>
      </c>
      <c r="F517" s="88" t="str">
        <f>IF($D517="","",IFERROR(IF(INDEX('ניהול משאבים'!$D$8:$D$300,MATCH($D517,'ניהול משאבים'!$C$8:$C$300,0))="","",INDEX('ניהול משאבים'!$D$8:$D$300,MATCH($D517,'ניהול משאבים'!$C$8:$C$300,0))),""))</f>
        <v/>
      </c>
      <c r="G517" s="88" t="str">
        <f>IF($D517="","",IFERROR(IF(INDEX('ניהול משאבים'!$E$8:$E$300,MATCH($D517,'ניהול משאבים'!$C$8:$C$300,0))="","",INDEX('ניהול משאבים'!$E$8:$E$300,MATCH($D517,'ניהול משאבים'!$C$8:$C$300,0))),""))</f>
        <v/>
      </c>
      <c r="H517" s="88" t="str">
        <f>IF($C517="","",INDEX('תוצרים לפרויקטים'!$H:$H,MATCH($C517,'תוצרים לפרויקטים'!$G:$G,0)))</f>
        <v/>
      </c>
      <c r="I517" s="88" t="str">
        <f>IF($C517="","",INDEX('תוצרים לפרויקטים'!$E:$E,MATCH($C517,'תוצרים לפרויקטים'!$G:$G,0)))</f>
        <v/>
      </c>
      <c r="J517" s="88" t="str">
        <f>IF($A517="","",IF(INDEX('תוצרים לפרויקטים'!$R$8:$R$1007,MATCH($C517,'תוצרים לפרויקטים'!$G$8:$G$1007,0))="","ללא סטטוס",INDEX('תוצרים לפרויקטים'!$R$8:$R$1007,MATCH($C517,'תוצרים לפרויקטים'!$G$8:$G$1007,0))))</f>
        <v/>
      </c>
      <c r="K517" s="141" t="str">
        <f>IF($A517="","",IF(INDEX('תוצרים לפרויקטים'!$P$8:$P$1007,MATCH($C517,'תוצרים לפרויקטים'!$G$8:$G$1007,0))="","",INDEX('תוצרים לפרויקטים'!$P$8:$P$1007,MATCH($C517,'תוצרים לפרויקטים'!$G$8:$G$1007,0))))</f>
        <v/>
      </c>
      <c r="L517" s="141" t="str">
        <f>IF($A517="","",IF(INDEX('תוצרים לפרויקטים'!$Q$8:$Q$1007,MATCH($C517,'תוצרים לפרויקטים'!$G$8:$G$1007,0))="","",INDEX('תוצרים לפרויקטים'!$Q$8:$Q$1007,MATCH($C517,'תוצרים לפרויקטים'!$G$8:$G$1007,0))))</f>
        <v/>
      </c>
    </row>
    <row r="518" spans="1:12">
      <c r="A518" s="87" t="str">
        <f>IF($A517="#",1,IF(MAX(שיוך_משאב)&lt;ROWS(A$2:$A518),"",ROWS(A$2:$A518)))</f>
        <v/>
      </c>
      <c r="B518" s="88" t="str">
        <f t="array" ref="B518">IF($A518="","",INDEX('תוצרים לפרויקטים'!$AJ$7:$AN$7,,MIN(IF(שיוך_משאב=$A518,COLUMN($A:$E)))))</f>
        <v/>
      </c>
      <c r="C518" s="88" t="str">
        <f t="array" ref="C518">IF($A518="","",INDEX('תוצרים לפרויקטים'!$G$8:$G$1007,MIN(IF(שיוך_משאב=A518,שורות))))</f>
        <v/>
      </c>
      <c r="D518" s="88" t="str">
        <f>IF($A518="","",INDEX('תוצרים לפרויקטים'!$T$8:$AC$1007,MATCH($C518,'תוצרים לפרויקטים'!$G$8:$G$1007,0),MATCH($B518,'תוצרים לפרויקטים'!$T$7:$AC$7,0)))</f>
        <v/>
      </c>
      <c r="E518" s="88" t="str">
        <f>IF($A518="","",INDEX('תוצרים לפרויקטים'!$T$8:$AC$1007,MATCH($C518,'תוצרים לפרויקטים'!$G$8:$G$1007,0),MATCH($B518,'תוצרים לפרויקטים'!$T$7:$AC$7,0)+1))</f>
        <v/>
      </c>
      <c r="F518" s="88" t="str">
        <f>IF($D518="","",IFERROR(IF(INDEX('ניהול משאבים'!$D$8:$D$300,MATCH($D518,'ניהול משאבים'!$C$8:$C$300,0))="","",INDEX('ניהול משאבים'!$D$8:$D$300,MATCH($D518,'ניהול משאבים'!$C$8:$C$300,0))),""))</f>
        <v/>
      </c>
      <c r="G518" s="88" t="str">
        <f>IF($D518="","",IFERROR(IF(INDEX('ניהול משאבים'!$E$8:$E$300,MATCH($D518,'ניהול משאבים'!$C$8:$C$300,0))="","",INDEX('ניהול משאבים'!$E$8:$E$300,MATCH($D518,'ניהול משאבים'!$C$8:$C$300,0))),""))</f>
        <v/>
      </c>
      <c r="H518" s="88" t="str">
        <f>IF($C518="","",INDEX('תוצרים לפרויקטים'!$H:$H,MATCH($C518,'תוצרים לפרויקטים'!$G:$G,0)))</f>
        <v/>
      </c>
      <c r="I518" s="88" t="str">
        <f>IF($C518="","",INDEX('תוצרים לפרויקטים'!$E:$E,MATCH($C518,'תוצרים לפרויקטים'!$G:$G,0)))</f>
        <v/>
      </c>
      <c r="J518" s="88" t="str">
        <f>IF($A518="","",IF(INDEX('תוצרים לפרויקטים'!$R$8:$R$1007,MATCH($C518,'תוצרים לפרויקטים'!$G$8:$G$1007,0))="","ללא סטטוס",INDEX('תוצרים לפרויקטים'!$R$8:$R$1007,MATCH($C518,'תוצרים לפרויקטים'!$G$8:$G$1007,0))))</f>
        <v/>
      </c>
      <c r="K518" s="141" t="str">
        <f>IF($A518="","",IF(INDEX('תוצרים לפרויקטים'!$P$8:$P$1007,MATCH($C518,'תוצרים לפרויקטים'!$G$8:$G$1007,0))="","",INDEX('תוצרים לפרויקטים'!$P$8:$P$1007,MATCH($C518,'תוצרים לפרויקטים'!$G$8:$G$1007,0))))</f>
        <v/>
      </c>
      <c r="L518" s="141" t="str">
        <f>IF($A518="","",IF(INDEX('תוצרים לפרויקטים'!$Q$8:$Q$1007,MATCH($C518,'תוצרים לפרויקטים'!$G$8:$G$1007,0))="","",INDEX('תוצרים לפרויקטים'!$Q$8:$Q$1007,MATCH($C518,'תוצרים לפרויקטים'!$G$8:$G$1007,0))))</f>
        <v/>
      </c>
    </row>
    <row r="519" spans="1:12">
      <c r="A519" s="87" t="str">
        <f>IF($A518="#",1,IF(MAX(שיוך_משאב)&lt;ROWS(A$2:$A519),"",ROWS(A$2:$A519)))</f>
        <v/>
      </c>
      <c r="B519" s="88" t="str">
        <f t="array" ref="B519">IF($A519="","",INDEX('תוצרים לפרויקטים'!$AJ$7:$AN$7,,MIN(IF(שיוך_משאב=$A519,COLUMN($A:$E)))))</f>
        <v/>
      </c>
      <c r="C519" s="88" t="str">
        <f t="array" ref="C519">IF($A519="","",INDEX('תוצרים לפרויקטים'!$G$8:$G$1007,MIN(IF(שיוך_משאב=A519,שורות))))</f>
        <v/>
      </c>
      <c r="D519" s="88" t="str">
        <f>IF($A519="","",INDEX('תוצרים לפרויקטים'!$T$8:$AC$1007,MATCH($C519,'תוצרים לפרויקטים'!$G$8:$G$1007,0),MATCH($B519,'תוצרים לפרויקטים'!$T$7:$AC$7,0)))</f>
        <v/>
      </c>
      <c r="E519" s="88" t="str">
        <f>IF($A519="","",INDEX('תוצרים לפרויקטים'!$T$8:$AC$1007,MATCH($C519,'תוצרים לפרויקטים'!$G$8:$G$1007,0),MATCH($B519,'תוצרים לפרויקטים'!$T$7:$AC$7,0)+1))</f>
        <v/>
      </c>
      <c r="F519" s="88" t="str">
        <f>IF($D519="","",IFERROR(IF(INDEX('ניהול משאבים'!$D$8:$D$300,MATCH($D519,'ניהול משאבים'!$C$8:$C$300,0))="","",INDEX('ניהול משאבים'!$D$8:$D$300,MATCH($D519,'ניהול משאבים'!$C$8:$C$300,0))),""))</f>
        <v/>
      </c>
      <c r="G519" s="88" t="str">
        <f>IF($D519="","",IFERROR(IF(INDEX('ניהול משאבים'!$E$8:$E$300,MATCH($D519,'ניהול משאבים'!$C$8:$C$300,0))="","",INDEX('ניהול משאבים'!$E$8:$E$300,MATCH($D519,'ניהול משאבים'!$C$8:$C$300,0))),""))</f>
        <v/>
      </c>
      <c r="H519" s="88" t="str">
        <f>IF($C519="","",INDEX('תוצרים לפרויקטים'!$H:$H,MATCH($C519,'תוצרים לפרויקטים'!$G:$G,0)))</f>
        <v/>
      </c>
      <c r="I519" s="88" t="str">
        <f>IF($C519="","",INDEX('תוצרים לפרויקטים'!$E:$E,MATCH($C519,'תוצרים לפרויקטים'!$G:$G,0)))</f>
        <v/>
      </c>
      <c r="J519" s="88" t="str">
        <f>IF($A519="","",IF(INDEX('תוצרים לפרויקטים'!$R$8:$R$1007,MATCH($C519,'תוצרים לפרויקטים'!$G$8:$G$1007,0))="","ללא סטטוס",INDEX('תוצרים לפרויקטים'!$R$8:$R$1007,MATCH($C519,'תוצרים לפרויקטים'!$G$8:$G$1007,0))))</f>
        <v/>
      </c>
      <c r="K519" s="141" t="str">
        <f>IF($A519="","",IF(INDEX('תוצרים לפרויקטים'!$P$8:$P$1007,MATCH($C519,'תוצרים לפרויקטים'!$G$8:$G$1007,0))="","",INDEX('תוצרים לפרויקטים'!$P$8:$P$1007,MATCH($C519,'תוצרים לפרויקטים'!$G$8:$G$1007,0))))</f>
        <v/>
      </c>
      <c r="L519" s="141" t="str">
        <f>IF($A519="","",IF(INDEX('תוצרים לפרויקטים'!$Q$8:$Q$1007,MATCH($C519,'תוצרים לפרויקטים'!$G$8:$G$1007,0))="","",INDEX('תוצרים לפרויקטים'!$Q$8:$Q$1007,MATCH($C519,'תוצרים לפרויקטים'!$G$8:$G$1007,0))))</f>
        <v/>
      </c>
    </row>
    <row r="520" spans="1:12">
      <c r="A520" s="87" t="str">
        <f>IF($A519="#",1,IF(MAX(שיוך_משאב)&lt;ROWS(A$2:$A520),"",ROWS(A$2:$A520)))</f>
        <v/>
      </c>
      <c r="B520" s="88" t="str">
        <f t="array" ref="B520">IF($A520="","",INDEX('תוצרים לפרויקטים'!$AJ$7:$AN$7,,MIN(IF(שיוך_משאב=$A520,COLUMN($A:$E)))))</f>
        <v/>
      </c>
      <c r="C520" s="88" t="str">
        <f t="array" ref="C520">IF($A520="","",INDEX('תוצרים לפרויקטים'!$G$8:$G$1007,MIN(IF(שיוך_משאב=A520,שורות))))</f>
        <v/>
      </c>
      <c r="D520" s="88" t="str">
        <f>IF($A520="","",INDEX('תוצרים לפרויקטים'!$T$8:$AC$1007,MATCH($C520,'תוצרים לפרויקטים'!$G$8:$G$1007,0),MATCH($B520,'תוצרים לפרויקטים'!$T$7:$AC$7,0)))</f>
        <v/>
      </c>
      <c r="E520" s="88" t="str">
        <f>IF($A520="","",INDEX('תוצרים לפרויקטים'!$T$8:$AC$1007,MATCH($C520,'תוצרים לפרויקטים'!$G$8:$G$1007,0),MATCH($B520,'תוצרים לפרויקטים'!$T$7:$AC$7,0)+1))</f>
        <v/>
      </c>
      <c r="F520" s="88" t="str">
        <f>IF($D520="","",IFERROR(IF(INDEX('ניהול משאבים'!$D$8:$D$300,MATCH($D520,'ניהול משאבים'!$C$8:$C$300,0))="","",INDEX('ניהול משאבים'!$D$8:$D$300,MATCH($D520,'ניהול משאבים'!$C$8:$C$300,0))),""))</f>
        <v/>
      </c>
      <c r="G520" s="88" t="str">
        <f>IF($D520="","",IFERROR(IF(INDEX('ניהול משאבים'!$E$8:$E$300,MATCH($D520,'ניהול משאבים'!$C$8:$C$300,0))="","",INDEX('ניהול משאבים'!$E$8:$E$300,MATCH($D520,'ניהול משאבים'!$C$8:$C$300,0))),""))</f>
        <v/>
      </c>
      <c r="H520" s="88" t="str">
        <f>IF($C520="","",INDEX('תוצרים לפרויקטים'!$H:$H,MATCH($C520,'תוצרים לפרויקטים'!$G:$G,0)))</f>
        <v/>
      </c>
      <c r="I520" s="88" t="str">
        <f>IF($C520="","",INDEX('תוצרים לפרויקטים'!$E:$E,MATCH($C520,'תוצרים לפרויקטים'!$G:$G,0)))</f>
        <v/>
      </c>
      <c r="J520" s="88" t="str">
        <f>IF($A520="","",IF(INDEX('תוצרים לפרויקטים'!$R$8:$R$1007,MATCH($C520,'תוצרים לפרויקטים'!$G$8:$G$1007,0))="","ללא סטטוס",INDEX('תוצרים לפרויקטים'!$R$8:$R$1007,MATCH($C520,'תוצרים לפרויקטים'!$G$8:$G$1007,0))))</f>
        <v/>
      </c>
      <c r="K520" s="141" t="str">
        <f>IF($A520="","",IF(INDEX('תוצרים לפרויקטים'!$P$8:$P$1007,MATCH($C520,'תוצרים לפרויקטים'!$G$8:$G$1007,0))="","",INDEX('תוצרים לפרויקטים'!$P$8:$P$1007,MATCH($C520,'תוצרים לפרויקטים'!$G$8:$G$1007,0))))</f>
        <v/>
      </c>
      <c r="L520" s="141" t="str">
        <f>IF($A520="","",IF(INDEX('תוצרים לפרויקטים'!$Q$8:$Q$1007,MATCH($C520,'תוצרים לפרויקטים'!$G$8:$G$1007,0))="","",INDEX('תוצרים לפרויקטים'!$Q$8:$Q$1007,MATCH($C520,'תוצרים לפרויקטים'!$G$8:$G$1007,0))))</f>
        <v/>
      </c>
    </row>
    <row r="521" spans="1:12">
      <c r="A521" s="87" t="str">
        <f>IF($A520="#",1,IF(MAX(שיוך_משאב)&lt;ROWS(A$2:$A521),"",ROWS(A$2:$A521)))</f>
        <v/>
      </c>
      <c r="B521" s="88" t="str">
        <f t="array" ref="B521">IF($A521="","",INDEX('תוצרים לפרויקטים'!$AJ$7:$AN$7,,MIN(IF(שיוך_משאב=$A521,COLUMN($A:$E)))))</f>
        <v/>
      </c>
      <c r="C521" s="88" t="str">
        <f t="array" ref="C521">IF($A521="","",INDEX('תוצרים לפרויקטים'!$G$8:$G$1007,MIN(IF(שיוך_משאב=A521,שורות))))</f>
        <v/>
      </c>
      <c r="D521" s="88" t="str">
        <f>IF($A521="","",INDEX('תוצרים לפרויקטים'!$T$8:$AC$1007,MATCH($C521,'תוצרים לפרויקטים'!$G$8:$G$1007,0),MATCH($B521,'תוצרים לפרויקטים'!$T$7:$AC$7,0)))</f>
        <v/>
      </c>
      <c r="E521" s="88" t="str">
        <f>IF($A521="","",INDEX('תוצרים לפרויקטים'!$T$8:$AC$1007,MATCH($C521,'תוצרים לפרויקטים'!$G$8:$G$1007,0),MATCH($B521,'תוצרים לפרויקטים'!$T$7:$AC$7,0)+1))</f>
        <v/>
      </c>
      <c r="F521" s="88" t="str">
        <f>IF($D521="","",IFERROR(IF(INDEX('ניהול משאבים'!$D$8:$D$300,MATCH($D521,'ניהול משאבים'!$C$8:$C$300,0))="","",INDEX('ניהול משאבים'!$D$8:$D$300,MATCH($D521,'ניהול משאבים'!$C$8:$C$300,0))),""))</f>
        <v/>
      </c>
      <c r="G521" s="88" t="str">
        <f>IF($D521="","",IFERROR(IF(INDEX('ניהול משאבים'!$E$8:$E$300,MATCH($D521,'ניהול משאבים'!$C$8:$C$300,0))="","",INDEX('ניהול משאבים'!$E$8:$E$300,MATCH($D521,'ניהול משאבים'!$C$8:$C$300,0))),""))</f>
        <v/>
      </c>
      <c r="H521" s="88" t="str">
        <f>IF($C521="","",INDEX('תוצרים לפרויקטים'!$H:$H,MATCH($C521,'תוצרים לפרויקטים'!$G:$G,0)))</f>
        <v/>
      </c>
      <c r="I521" s="88" t="str">
        <f>IF($C521="","",INDEX('תוצרים לפרויקטים'!$E:$E,MATCH($C521,'תוצרים לפרויקטים'!$G:$G,0)))</f>
        <v/>
      </c>
      <c r="J521" s="88" t="str">
        <f>IF($A521="","",IF(INDEX('תוצרים לפרויקטים'!$R$8:$R$1007,MATCH($C521,'תוצרים לפרויקטים'!$G$8:$G$1007,0))="","ללא סטטוס",INDEX('תוצרים לפרויקטים'!$R$8:$R$1007,MATCH($C521,'תוצרים לפרויקטים'!$G$8:$G$1007,0))))</f>
        <v/>
      </c>
      <c r="K521" s="141" t="str">
        <f>IF($A521="","",IF(INDEX('תוצרים לפרויקטים'!$P$8:$P$1007,MATCH($C521,'תוצרים לפרויקטים'!$G$8:$G$1007,0))="","",INDEX('תוצרים לפרויקטים'!$P$8:$P$1007,MATCH($C521,'תוצרים לפרויקטים'!$G$8:$G$1007,0))))</f>
        <v/>
      </c>
      <c r="L521" s="141" t="str">
        <f>IF($A521="","",IF(INDEX('תוצרים לפרויקטים'!$Q$8:$Q$1007,MATCH($C521,'תוצרים לפרויקטים'!$G$8:$G$1007,0))="","",INDEX('תוצרים לפרויקטים'!$Q$8:$Q$1007,MATCH($C521,'תוצרים לפרויקטים'!$G$8:$G$1007,0))))</f>
        <v/>
      </c>
    </row>
    <row r="522" spans="1:12">
      <c r="A522" s="87" t="str">
        <f>IF($A521="#",1,IF(MAX(שיוך_משאב)&lt;ROWS(A$2:$A522),"",ROWS(A$2:$A522)))</f>
        <v/>
      </c>
      <c r="B522" s="88" t="str">
        <f t="array" ref="B522">IF($A522="","",INDEX('תוצרים לפרויקטים'!$AJ$7:$AN$7,,MIN(IF(שיוך_משאב=$A522,COLUMN($A:$E)))))</f>
        <v/>
      </c>
      <c r="C522" s="88" t="str">
        <f t="array" ref="C522">IF($A522="","",INDEX('תוצרים לפרויקטים'!$G$8:$G$1007,MIN(IF(שיוך_משאב=A522,שורות))))</f>
        <v/>
      </c>
      <c r="D522" s="88" t="str">
        <f>IF($A522="","",INDEX('תוצרים לפרויקטים'!$T$8:$AC$1007,MATCH($C522,'תוצרים לפרויקטים'!$G$8:$G$1007,0),MATCH($B522,'תוצרים לפרויקטים'!$T$7:$AC$7,0)))</f>
        <v/>
      </c>
      <c r="E522" s="88" t="str">
        <f>IF($A522="","",INDEX('תוצרים לפרויקטים'!$T$8:$AC$1007,MATCH($C522,'תוצרים לפרויקטים'!$G$8:$G$1007,0),MATCH($B522,'תוצרים לפרויקטים'!$T$7:$AC$7,0)+1))</f>
        <v/>
      </c>
      <c r="F522" s="88" t="str">
        <f>IF($D522="","",IFERROR(IF(INDEX('ניהול משאבים'!$D$8:$D$300,MATCH($D522,'ניהול משאבים'!$C$8:$C$300,0))="","",INDEX('ניהול משאבים'!$D$8:$D$300,MATCH($D522,'ניהול משאבים'!$C$8:$C$300,0))),""))</f>
        <v/>
      </c>
      <c r="G522" s="88" t="str">
        <f>IF($D522="","",IFERROR(IF(INDEX('ניהול משאבים'!$E$8:$E$300,MATCH($D522,'ניהול משאבים'!$C$8:$C$300,0))="","",INDEX('ניהול משאבים'!$E$8:$E$300,MATCH($D522,'ניהול משאבים'!$C$8:$C$300,0))),""))</f>
        <v/>
      </c>
      <c r="H522" s="88" t="str">
        <f>IF($C522="","",INDEX('תוצרים לפרויקטים'!$H:$H,MATCH($C522,'תוצרים לפרויקטים'!$G:$G,0)))</f>
        <v/>
      </c>
      <c r="I522" s="88" t="str">
        <f>IF($C522="","",INDEX('תוצרים לפרויקטים'!$E:$E,MATCH($C522,'תוצרים לפרויקטים'!$G:$G,0)))</f>
        <v/>
      </c>
      <c r="J522" s="88" t="str">
        <f>IF($A522="","",IF(INDEX('תוצרים לפרויקטים'!$R$8:$R$1007,MATCH($C522,'תוצרים לפרויקטים'!$G$8:$G$1007,0))="","ללא סטטוס",INDEX('תוצרים לפרויקטים'!$R$8:$R$1007,MATCH($C522,'תוצרים לפרויקטים'!$G$8:$G$1007,0))))</f>
        <v/>
      </c>
      <c r="K522" s="141" t="str">
        <f>IF($A522="","",IF(INDEX('תוצרים לפרויקטים'!$P$8:$P$1007,MATCH($C522,'תוצרים לפרויקטים'!$G$8:$G$1007,0))="","",INDEX('תוצרים לפרויקטים'!$P$8:$P$1007,MATCH($C522,'תוצרים לפרויקטים'!$G$8:$G$1007,0))))</f>
        <v/>
      </c>
      <c r="L522" s="141" t="str">
        <f>IF($A522="","",IF(INDEX('תוצרים לפרויקטים'!$Q$8:$Q$1007,MATCH($C522,'תוצרים לפרויקטים'!$G$8:$G$1007,0))="","",INDEX('תוצרים לפרויקטים'!$Q$8:$Q$1007,MATCH($C522,'תוצרים לפרויקטים'!$G$8:$G$1007,0))))</f>
        <v/>
      </c>
    </row>
    <row r="523" spans="1:12">
      <c r="A523" s="87" t="str">
        <f>IF($A522="#",1,IF(MAX(שיוך_משאב)&lt;ROWS(A$2:$A523),"",ROWS(A$2:$A523)))</f>
        <v/>
      </c>
      <c r="B523" s="88" t="str">
        <f t="array" ref="B523">IF($A523="","",INDEX('תוצרים לפרויקטים'!$AJ$7:$AN$7,,MIN(IF(שיוך_משאב=$A523,COLUMN($A:$E)))))</f>
        <v/>
      </c>
      <c r="C523" s="88" t="str">
        <f t="array" ref="C523">IF($A523="","",INDEX('תוצרים לפרויקטים'!$G$8:$G$1007,MIN(IF(שיוך_משאב=A523,שורות))))</f>
        <v/>
      </c>
      <c r="D523" s="88" t="str">
        <f>IF($A523="","",INDEX('תוצרים לפרויקטים'!$T$8:$AC$1007,MATCH($C523,'תוצרים לפרויקטים'!$G$8:$G$1007,0),MATCH($B523,'תוצרים לפרויקטים'!$T$7:$AC$7,0)))</f>
        <v/>
      </c>
      <c r="E523" s="88" t="str">
        <f>IF($A523="","",INDEX('תוצרים לפרויקטים'!$T$8:$AC$1007,MATCH($C523,'תוצרים לפרויקטים'!$G$8:$G$1007,0),MATCH($B523,'תוצרים לפרויקטים'!$T$7:$AC$7,0)+1))</f>
        <v/>
      </c>
      <c r="F523" s="88" t="str">
        <f>IF($D523="","",IFERROR(IF(INDEX('ניהול משאבים'!$D$8:$D$300,MATCH($D523,'ניהול משאבים'!$C$8:$C$300,0))="","",INDEX('ניהול משאבים'!$D$8:$D$300,MATCH($D523,'ניהול משאבים'!$C$8:$C$300,0))),""))</f>
        <v/>
      </c>
      <c r="G523" s="88" t="str">
        <f>IF($D523="","",IFERROR(IF(INDEX('ניהול משאבים'!$E$8:$E$300,MATCH($D523,'ניהול משאבים'!$C$8:$C$300,0))="","",INDEX('ניהול משאבים'!$E$8:$E$300,MATCH($D523,'ניהול משאבים'!$C$8:$C$300,0))),""))</f>
        <v/>
      </c>
      <c r="H523" s="88" t="str">
        <f>IF($C523="","",INDEX('תוצרים לפרויקטים'!$H:$H,MATCH($C523,'תוצרים לפרויקטים'!$G:$G,0)))</f>
        <v/>
      </c>
      <c r="I523" s="88" t="str">
        <f>IF($C523="","",INDEX('תוצרים לפרויקטים'!$E:$E,MATCH($C523,'תוצרים לפרויקטים'!$G:$G,0)))</f>
        <v/>
      </c>
      <c r="J523" s="88" t="str">
        <f>IF($A523="","",IF(INDEX('תוצרים לפרויקטים'!$R$8:$R$1007,MATCH($C523,'תוצרים לפרויקטים'!$G$8:$G$1007,0))="","ללא סטטוס",INDEX('תוצרים לפרויקטים'!$R$8:$R$1007,MATCH($C523,'תוצרים לפרויקטים'!$G$8:$G$1007,0))))</f>
        <v/>
      </c>
      <c r="K523" s="141" t="str">
        <f>IF($A523="","",IF(INDEX('תוצרים לפרויקטים'!$P$8:$P$1007,MATCH($C523,'תוצרים לפרויקטים'!$G$8:$G$1007,0))="","",INDEX('תוצרים לפרויקטים'!$P$8:$P$1007,MATCH($C523,'תוצרים לפרויקטים'!$G$8:$G$1007,0))))</f>
        <v/>
      </c>
      <c r="L523" s="141" t="str">
        <f>IF($A523="","",IF(INDEX('תוצרים לפרויקטים'!$Q$8:$Q$1007,MATCH($C523,'תוצרים לפרויקטים'!$G$8:$G$1007,0))="","",INDEX('תוצרים לפרויקטים'!$Q$8:$Q$1007,MATCH($C523,'תוצרים לפרויקטים'!$G$8:$G$1007,0))))</f>
        <v/>
      </c>
    </row>
    <row r="524" spans="1:12">
      <c r="A524" s="87" t="str">
        <f>IF($A523="#",1,IF(MAX(שיוך_משאב)&lt;ROWS(A$2:$A524),"",ROWS(A$2:$A524)))</f>
        <v/>
      </c>
      <c r="B524" s="88" t="str">
        <f t="array" ref="B524">IF($A524="","",INDEX('תוצרים לפרויקטים'!$AJ$7:$AN$7,,MIN(IF(שיוך_משאב=$A524,COLUMN($A:$E)))))</f>
        <v/>
      </c>
      <c r="C524" s="88" t="str">
        <f t="array" ref="C524">IF($A524="","",INDEX('תוצרים לפרויקטים'!$G$8:$G$1007,MIN(IF(שיוך_משאב=A524,שורות))))</f>
        <v/>
      </c>
      <c r="D524" s="88" t="str">
        <f>IF($A524="","",INDEX('תוצרים לפרויקטים'!$T$8:$AC$1007,MATCH($C524,'תוצרים לפרויקטים'!$G$8:$G$1007,0),MATCH($B524,'תוצרים לפרויקטים'!$T$7:$AC$7,0)))</f>
        <v/>
      </c>
      <c r="E524" s="88" t="str">
        <f>IF($A524="","",INDEX('תוצרים לפרויקטים'!$T$8:$AC$1007,MATCH($C524,'תוצרים לפרויקטים'!$G$8:$G$1007,0),MATCH($B524,'תוצרים לפרויקטים'!$T$7:$AC$7,0)+1))</f>
        <v/>
      </c>
      <c r="F524" s="88" t="str">
        <f>IF($D524="","",IFERROR(IF(INDEX('ניהול משאבים'!$D$8:$D$300,MATCH($D524,'ניהול משאבים'!$C$8:$C$300,0))="","",INDEX('ניהול משאבים'!$D$8:$D$300,MATCH($D524,'ניהול משאבים'!$C$8:$C$300,0))),""))</f>
        <v/>
      </c>
      <c r="G524" s="88" t="str">
        <f>IF($D524="","",IFERROR(IF(INDEX('ניהול משאבים'!$E$8:$E$300,MATCH($D524,'ניהול משאבים'!$C$8:$C$300,0))="","",INDEX('ניהול משאבים'!$E$8:$E$300,MATCH($D524,'ניהול משאבים'!$C$8:$C$300,0))),""))</f>
        <v/>
      </c>
      <c r="H524" s="88" t="str">
        <f>IF($C524="","",INDEX('תוצרים לפרויקטים'!$H:$H,MATCH($C524,'תוצרים לפרויקטים'!$G:$G,0)))</f>
        <v/>
      </c>
      <c r="I524" s="88" t="str">
        <f>IF($C524="","",INDEX('תוצרים לפרויקטים'!$E:$E,MATCH($C524,'תוצרים לפרויקטים'!$G:$G,0)))</f>
        <v/>
      </c>
      <c r="J524" s="88" t="str">
        <f>IF($A524="","",IF(INDEX('תוצרים לפרויקטים'!$R$8:$R$1007,MATCH($C524,'תוצרים לפרויקטים'!$G$8:$G$1007,0))="","ללא סטטוס",INDEX('תוצרים לפרויקטים'!$R$8:$R$1007,MATCH($C524,'תוצרים לפרויקטים'!$G$8:$G$1007,0))))</f>
        <v/>
      </c>
      <c r="K524" s="141" t="str">
        <f>IF($A524="","",IF(INDEX('תוצרים לפרויקטים'!$P$8:$P$1007,MATCH($C524,'תוצרים לפרויקטים'!$G$8:$G$1007,0))="","",INDEX('תוצרים לפרויקטים'!$P$8:$P$1007,MATCH($C524,'תוצרים לפרויקטים'!$G$8:$G$1007,0))))</f>
        <v/>
      </c>
      <c r="L524" s="141" t="str">
        <f>IF($A524="","",IF(INDEX('תוצרים לפרויקטים'!$Q$8:$Q$1007,MATCH($C524,'תוצרים לפרויקטים'!$G$8:$G$1007,0))="","",INDEX('תוצרים לפרויקטים'!$Q$8:$Q$1007,MATCH($C524,'תוצרים לפרויקטים'!$G$8:$G$1007,0))))</f>
        <v/>
      </c>
    </row>
    <row r="525" spans="1:12">
      <c r="A525" s="87" t="str">
        <f>IF($A524="#",1,IF(MAX(שיוך_משאב)&lt;ROWS(A$2:$A525),"",ROWS(A$2:$A525)))</f>
        <v/>
      </c>
      <c r="B525" s="88" t="str">
        <f t="array" ref="B525">IF($A525="","",INDEX('תוצרים לפרויקטים'!$AJ$7:$AN$7,,MIN(IF(שיוך_משאב=$A525,COLUMN($A:$E)))))</f>
        <v/>
      </c>
      <c r="C525" s="88" t="str">
        <f t="array" ref="C525">IF($A525="","",INDEX('תוצרים לפרויקטים'!$G$8:$G$1007,MIN(IF(שיוך_משאב=A525,שורות))))</f>
        <v/>
      </c>
      <c r="D525" s="88" t="str">
        <f>IF($A525="","",INDEX('תוצרים לפרויקטים'!$T$8:$AC$1007,MATCH($C525,'תוצרים לפרויקטים'!$G$8:$G$1007,0),MATCH($B525,'תוצרים לפרויקטים'!$T$7:$AC$7,0)))</f>
        <v/>
      </c>
      <c r="E525" s="88" t="str">
        <f>IF($A525="","",INDEX('תוצרים לפרויקטים'!$T$8:$AC$1007,MATCH($C525,'תוצרים לפרויקטים'!$G$8:$G$1007,0),MATCH($B525,'תוצרים לפרויקטים'!$T$7:$AC$7,0)+1))</f>
        <v/>
      </c>
      <c r="F525" s="88" t="str">
        <f>IF($D525="","",IFERROR(IF(INDEX('ניהול משאבים'!$D$8:$D$300,MATCH($D525,'ניהול משאבים'!$C$8:$C$300,0))="","",INDEX('ניהול משאבים'!$D$8:$D$300,MATCH($D525,'ניהול משאבים'!$C$8:$C$300,0))),""))</f>
        <v/>
      </c>
      <c r="G525" s="88" t="str">
        <f>IF($D525="","",IFERROR(IF(INDEX('ניהול משאבים'!$E$8:$E$300,MATCH($D525,'ניהול משאבים'!$C$8:$C$300,0))="","",INDEX('ניהול משאבים'!$E$8:$E$300,MATCH($D525,'ניהול משאבים'!$C$8:$C$300,0))),""))</f>
        <v/>
      </c>
      <c r="H525" s="88" t="str">
        <f>IF($C525="","",INDEX('תוצרים לפרויקטים'!$H:$H,MATCH($C525,'תוצרים לפרויקטים'!$G:$G,0)))</f>
        <v/>
      </c>
      <c r="I525" s="88" t="str">
        <f>IF($C525="","",INDEX('תוצרים לפרויקטים'!$E:$E,MATCH($C525,'תוצרים לפרויקטים'!$G:$G,0)))</f>
        <v/>
      </c>
      <c r="J525" s="88" t="str">
        <f>IF($A525="","",IF(INDEX('תוצרים לפרויקטים'!$R$8:$R$1007,MATCH($C525,'תוצרים לפרויקטים'!$G$8:$G$1007,0))="","ללא סטטוס",INDEX('תוצרים לפרויקטים'!$R$8:$R$1007,MATCH($C525,'תוצרים לפרויקטים'!$G$8:$G$1007,0))))</f>
        <v/>
      </c>
      <c r="K525" s="141" t="str">
        <f>IF($A525="","",IF(INDEX('תוצרים לפרויקטים'!$P$8:$P$1007,MATCH($C525,'תוצרים לפרויקטים'!$G$8:$G$1007,0))="","",INDEX('תוצרים לפרויקטים'!$P$8:$P$1007,MATCH($C525,'תוצרים לפרויקטים'!$G$8:$G$1007,0))))</f>
        <v/>
      </c>
      <c r="L525" s="141" t="str">
        <f>IF($A525="","",IF(INDEX('תוצרים לפרויקטים'!$Q$8:$Q$1007,MATCH($C525,'תוצרים לפרויקטים'!$G$8:$G$1007,0))="","",INDEX('תוצרים לפרויקטים'!$Q$8:$Q$1007,MATCH($C525,'תוצרים לפרויקטים'!$G$8:$G$1007,0))))</f>
        <v/>
      </c>
    </row>
    <row r="526" spans="1:12">
      <c r="A526" s="87" t="str">
        <f>IF($A525="#",1,IF(MAX(שיוך_משאב)&lt;ROWS(A$2:$A526),"",ROWS(A$2:$A526)))</f>
        <v/>
      </c>
      <c r="B526" s="88" t="str">
        <f t="array" ref="B526">IF($A526="","",INDEX('תוצרים לפרויקטים'!$AJ$7:$AN$7,,MIN(IF(שיוך_משאב=$A526,COLUMN($A:$E)))))</f>
        <v/>
      </c>
      <c r="C526" s="88" t="str">
        <f t="array" ref="C526">IF($A526="","",INDEX('תוצרים לפרויקטים'!$G$8:$G$1007,MIN(IF(שיוך_משאב=A526,שורות))))</f>
        <v/>
      </c>
      <c r="D526" s="88" t="str">
        <f>IF($A526="","",INDEX('תוצרים לפרויקטים'!$T$8:$AC$1007,MATCH($C526,'תוצרים לפרויקטים'!$G$8:$G$1007,0),MATCH($B526,'תוצרים לפרויקטים'!$T$7:$AC$7,0)))</f>
        <v/>
      </c>
      <c r="E526" s="88" t="str">
        <f>IF($A526="","",INDEX('תוצרים לפרויקטים'!$T$8:$AC$1007,MATCH($C526,'תוצרים לפרויקטים'!$G$8:$G$1007,0),MATCH($B526,'תוצרים לפרויקטים'!$T$7:$AC$7,0)+1))</f>
        <v/>
      </c>
      <c r="F526" s="88" t="str">
        <f>IF($D526="","",IFERROR(IF(INDEX('ניהול משאבים'!$D$8:$D$300,MATCH($D526,'ניהול משאבים'!$C$8:$C$300,0))="","",INDEX('ניהול משאבים'!$D$8:$D$300,MATCH($D526,'ניהול משאבים'!$C$8:$C$300,0))),""))</f>
        <v/>
      </c>
      <c r="G526" s="88" t="str">
        <f>IF($D526="","",IFERROR(IF(INDEX('ניהול משאבים'!$E$8:$E$300,MATCH($D526,'ניהול משאבים'!$C$8:$C$300,0))="","",INDEX('ניהול משאבים'!$E$8:$E$300,MATCH($D526,'ניהול משאבים'!$C$8:$C$300,0))),""))</f>
        <v/>
      </c>
      <c r="H526" s="88" t="str">
        <f>IF($C526="","",INDEX('תוצרים לפרויקטים'!$H:$H,MATCH($C526,'תוצרים לפרויקטים'!$G:$G,0)))</f>
        <v/>
      </c>
      <c r="I526" s="88" t="str">
        <f>IF($C526="","",INDEX('תוצרים לפרויקטים'!$E:$E,MATCH($C526,'תוצרים לפרויקטים'!$G:$G,0)))</f>
        <v/>
      </c>
      <c r="J526" s="88" t="str">
        <f>IF($A526="","",IF(INDEX('תוצרים לפרויקטים'!$R$8:$R$1007,MATCH($C526,'תוצרים לפרויקטים'!$G$8:$G$1007,0))="","ללא סטטוס",INDEX('תוצרים לפרויקטים'!$R$8:$R$1007,MATCH($C526,'תוצרים לפרויקטים'!$G$8:$G$1007,0))))</f>
        <v/>
      </c>
      <c r="K526" s="141" t="str">
        <f>IF($A526="","",IF(INDEX('תוצרים לפרויקטים'!$P$8:$P$1007,MATCH($C526,'תוצרים לפרויקטים'!$G$8:$G$1007,0))="","",INDEX('תוצרים לפרויקטים'!$P$8:$P$1007,MATCH($C526,'תוצרים לפרויקטים'!$G$8:$G$1007,0))))</f>
        <v/>
      </c>
      <c r="L526" s="141" t="str">
        <f>IF($A526="","",IF(INDEX('תוצרים לפרויקטים'!$Q$8:$Q$1007,MATCH($C526,'תוצרים לפרויקטים'!$G$8:$G$1007,0))="","",INDEX('תוצרים לפרויקטים'!$Q$8:$Q$1007,MATCH($C526,'תוצרים לפרויקטים'!$G$8:$G$1007,0))))</f>
        <v/>
      </c>
    </row>
    <row r="527" spans="1:12">
      <c r="A527" s="87" t="str">
        <f>IF($A526="#",1,IF(MAX(שיוך_משאב)&lt;ROWS(A$2:$A527),"",ROWS(A$2:$A527)))</f>
        <v/>
      </c>
      <c r="B527" s="88" t="str">
        <f t="array" ref="B527">IF($A527="","",INDEX('תוצרים לפרויקטים'!$AJ$7:$AN$7,,MIN(IF(שיוך_משאב=$A527,COLUMN($A:$E)))))</f>
        <v/>
      </c>
      <c r="C527" s="88" t="str">
        <f t="array" ref="C527">IF($A527="","",INDEX('תוצרים לפרויקטים'!$G$8:$G$1007,MIN(IF(שיוך_משאב=A527,שורות))))</f>
        <v/>
      </c>
      <c r="D527" s="88" t="str">
        <f>IF($A527="","",INDEX('תוצרים לפרויקטים'!$T$8:$AC$1007,MATCH($C527,'תוצרים לפרויקטים'!$G$8:$G$1007,0),MATCH($B527,'תוצרים לפרויקטים'!$T$7:$AC$7,0)))</f>
        <v/>
      </c>
      <c r="E527" s="88" t="str">
        <f>IF($A527="","",INDEX('תוצרים לפרויקטים'!$T$8:$AC$1007,MATCH($C527,'תוצרים לפרויקטים'!$G$8:$G$1007,0),MATCH($B527,'תוצרים לפרויקטים'!$T$7:$AC$7,0)+1))</f>
        <v/>
      </c>
      <c r="F527" s="88" t="str">
        <f>IF($D527="","",IFERROR(IF(INDEX('ניהול משאבים'!$D$8:$D$300,MATCH($D527,'ניהול משאבים'!$C$8:$C$300,0))="","",INDEX('ניהול משאבים'!$D$8:$D$300,MATCH($D527,'ניהול משאבים'!$C$8:$C$300,0))),""))</f>
        <v/>
      </c>
      <c r="G527" s="88" t="str">
        <f>IF($D527="","",IFERROR(IF(INDEX('ניהול משאבים'!$E$8:$E$300,MATCH($D527,'ניהול משאבים'!$C$8:$C$300,0))="","",INDEX('ניהול משאבים'!$E$8:$E$300,MATCH($D527,'ניהול משאבים'!$C$8:$C$300,0))),""))</f>
        <v/>
      </c>
      <c r="H527" s="88" t="str">
        <f>IF($C527="","",INDEX('תוצרים לפרויקטים'!$H:$H,MATCH($C527,'תוצרים לפרויקטים'!$G:$G,0)))</f>
        <v/>
      </c>
      <c r="I527" s="88" t="str">
        <f>IF($C527="","",INDEX('תוצרים לפרויקטים'!$E:$E,MATCH($C527,'תוצרים לפרויקטים'!$G:$G,0)))</f>
        <v/>
      </c>
      <c r="J527" s="88" t="str">
        <f>IF($A527="","",IF(INDEX('תוצרים לפרויקטים'!$R$8:$R$1007,MATCH($C527,'תוצרים לפרויקטים'!$G$8:$G$1007,0))="","ללא סטטוס",INDEX('תוצרים לפרויקטים'!$R$8:$R$1007,MATCH($C527,'תוצרים לפרויקטים'!$G$8:$G$1007,0))))</f>
        <v/>
      </c>
      <c r="K527" s="141" t="str">
        <f>IF($A527="","",IF(INDEX('תוצרים לפרויקטים'!$P$8:$P$1007,MATCH($C527,'תוצרים לפרויקטים'!$G$8:$G$1007,0))="","",INDEX('תוצרים לפרויקטים'!$P$8:$P$1007,MATCH($C527,'תוצרים לפרויקטים'!$G$8:$G$1007,0))))</f>
        <v/>
      </c>
      <c r="L527" s="141" t="str">
        <f>IF($A527="","",IF(INDEX('תוצרים לפרויקטים'!$Q$8:$Q$1007,MATCH($C527,'תוצרים לפרויקטים'!$G$8:$G$1007,0))="","",INDEX('תוצרים לפרויקטים'!$Q$8:$Q$1007,MATCH($C527,'תוצרים לפרויקטים'!$G$8:$G$1007,0))))</f>
        <v/>
      </c>
    </row>
    <row r="528" spans="1:12">
      <c r="A528" s="87" t="str">
        <f>IF($A527="#",1,IF(MAX(שיוך_משאב)&lt;ROWS(A$2:$A528),"",ROWS(A$2:$A528)))</f>
        <v/>
      </c>
      <c r="B528" s="88" t="str">
        <f t="array" ref="B528">IF($A528="","",INDEX('תוצרים לפרויקטים'!$AJ$7:$AN$7,,MIN(IF(שיוך_משאב=$A528,COLUMN($A:$E)))))</f>
        <v/>
      </c>
      <c r="C528" s="88" t="str">
        <f t="array" ref="C528">IF($A528="","",INDEX('תוצרים לפרויקטים'!$G$8:$G$1007,MIN(IF(שיוך_משאב=A528,שורות))))</f>
        <v/>
      </c>
      <c r="D528" s="88" t="str">
        <f>IF($A528="","",INDEX('תוצרים לפרויקטים'!$T$8:$AC$1007,MATCH($C528,'תוצרים לפרויקטים'!$G$8:$G$1007,0),MATCH($B528,'תוצרים לפרויקטים'!$T$7:$AC$7,0)))</f>
        <v/>
      </c>
      <c r="E528" s="88" t="str">
        <f>IF($A528="","",INDEX('תוצרים לפרויקטים'!$T$8:$AC$1007,MATCH($C528,'תוצרים לפרויקטים'!$G$8:$G$1007,0),MATCH($B528,'תוצרים לפרויקטים'!$T$7:$AC$7,0)+1))</f>
        <v/>
      </c>
      <c r="F528" s="88" t="str">
        <f>IF($D528="","",IFERROR(IF(INDEX('ניהול משאבים'!$D$8:$D$300,MATCH($D528,'ניהול משאבים'!$C$8:$C$300,0))="","",INDEX('ניהול משאבים'!$D$8:$D$300,MATCH($D528,'ניהול משאבים'!$C$8:$C$300,0))),""))</f>
        <v/>
      </c>
      <c r="G528" s="88" t="str">
        <f>IF($D528="","",IFERROR(IF(INDEX('ניהול משאבים'!$E$8:$E$300,MATCH($D528,'ניהול משאבים'!$C$8:$C$300,0))="","",INDEX('ניהול משאבים'!$E$8:$E$300,MATCH($D528,'ניהול משאבים'!$C$8:$C$300,0))),""))</f>
        <v/>
      </c>
      <c r="H528" s="88" t="str">
        <f>IF($C528="","",INDEX('תוצרים לפרויקטים'!$H:$H,MATCH($C528,'תוצרים לפרויקטים'!$G:$G,0)))</f>
        <v/>
      </c>
      <c r="I528" s="88" t="str">
        <f>IF($C528="","",INDEX('תוצרים לפרויקטים'!$E:$E,MATCH($C528,'תוצרים לפרויקטים'!$G:$G,0)))</f>
        <v/>
      </c>
      <c r="J528" s="88" t="str">
        <f>IF($A528="","",IF(INDEX('תוצרים לפרויקטים'!$R$8:$R$1007,MATCH($C528,'תוצרים לפרויקטים'!$G$8:$G$1007,0))="","ללא סטטוס",INDEX('תוצרים לפרויקטים'!$R$8:$R$1007,MATCH($C528,'תוצרים לפרויקטים'!$G$8:$G$1007,0))))</f>
        <v/>
      </c>
      <c r="K528" s="141" t="str">
        <f>IF($A528="","",IF(INDEX('תוצרים לפרויקטים'!$P$8:$P$1007,MATCH($C528,'תוצרים לפרויקטים'!$G$8:$G$1007,0))="","",INDEX('תוצרים לפרויקטים'!$P$8:$P$1007,MATCH($C528,'תוצרים לפרויקטים'!$G$8:$G$1007,0))))</f>
        <v/>
      </c>
      <c r="L528" s="141" t="str">
        <f>IF($A528="","",IF(INDEX('תוצרים לפרויקטים'!$Q$8:$Q$1007,MATCH($C528,'תוצרים לפרויקטים'!$G$8:$G$1007,0))="","",INDEX('תוצרים לפרויקטים'!$Q$8:$Q$1007,MATCH($C528,'תוצרים לפרויקטים'!$G$8:$G$1007,0))))</f>
        <v/>
      </c>
    </row>
    <row r="529" spans="1:12">
      <c r="A529" s="87" t="str">
        <f>IF($A528="#",1,IF(MAX(שיוך_משאב)&lt;ROWS(A$2:$A529),"",ROWS(A$2:$A529)))</f>
        <v/>
      </c>
      <c r="B529" s="88" t="str">
        <f t="array" ref="B529">IF($A529="","",INDEX('תוצרים לפרויקטים'!$AJ$7:$AN$7,,MIN(IF(שיוך_משאב=$A529,COLUMN($A:$E)))))</f>
        <v/>
      </c>
      <c r="C529" s="88" t="str">
        <f t="array" ref="C529">IF($A529="","",INDEX('תוצרים לפרויקטים'!$G$8:$G$1007,MIN(IF(שיוך_משאב=A529,שורות))))</f>
        <v/>
      </c>
      <c r="D529" s="88" t="str">
        <f>IF($A529="","",INDEX('תוצרים לפרויקטים'!$T$8:$AC$1007,MATCH($C529,'תוצרים לפרויקטים'!$G$8:$G$1007,0),MATCH($B529,'תוצרים לפרויקטים'!$T$7:$AC$7,0)))</f>
        <v/>
      </c>
      <c r="E529" s="88" t="str">
        <f>IF($A529="","",INDEX('תוצרים לפרויקטים'!$T$8:$AC$1007,MATCH($C529,'תוצרים לפרויקטים'!$G$8:$G$1007,0),MATCH($B529,'תוצרים לפרויקטים'!$T$7:$AC$7,0)+1))</f>
        <v/>
      </c>
      <c r="F529" s="88" t="str">
        <f>IF($D529="","",IFERROR(IF(INDEX('ניהול משאבים'!$D$8:$D$300,MATCH($D529,'ניהול משאבים'!$C$8:$C$300,0))="","",INDEX('ניהול משאבים'!$D$8:$D$300,MATCH($D529,'ניהול משאבים'!$C$8:$C$300,0))),""))</f>
        <v/>
      </c>
      <c r="G529" s="88" t="str">
        <f>IF($D529="","",IFERROR(IF(INDEX('ניהול משאבים'!$E$8:$E$300,MATCH($D529,'ניהול משאבים'!$C$8:$C$300,0))="","",INDEX('ניהול משאבים'!$E$8:$E$300,MATCH($D529,'ניהול משאבים'!$C$8:$C$300,0))),""))</f>
        <v/>
      </c>
      <c r="H529" s="88" t="str">
        <f>IF($C529="","",INDEX('תוצרים לפרויקטים'!$H:$H,MATCH($C529,'תוצרים לפרויקטים'!$G:$G,0)))</f>
        <v/>
      </c>
      <c r="I529" s="88" t="str">
        <f>IF($C529="","",INDEX('תוצרים לפרויקטים'!$E:$E,MATCH($C529,'תוצרים לפרויקטים'!$G:$G,0)))</f>
        <v/>
      </c>
      <c r="J529" s="88" t="str">
        <f>IF($A529="","",IF(INDEX('תוצרים לפרויקטים'!$R$8:$R$1007,MATCH($C529,'תוצרים לפרויקטים'!$G$8:$G$1007,0))="","ללא סטטוס",INDEX('תוצרים לפרויקטים'!$R$8:$R$1007,MATCH($C529,'תוצרים לפרויקטים'!$G$8:$G$1007,0))))</f>
        <v/>
      </c>
      <c r="K529" s="141" t="str">
        <f>IF($A529="","",IF(INDEX('תוצרים לפרויקטים'!$P$8:$P$1007,MATCH($C529,'תוצרים לפרויקטים'!$G$8:$G$1007,0))="","",INDEX('תוצרים לפרויקטים'!$P$8:$P$1007,MATCH($C529,'תוצרים לפרויקטים'!$G$8:$G$1007,0))))</f>
        <v/>
      </c>
      <c r="L529" s="141" t="str">
        <f>IF($A529="","",IF(INDEX('תוצרים לפרויקטים'!$Q$8:$Q$1007,MATCH($C529,'תוצרים לפרויקטים'!$G$8:$G$1007,0))="","",INDEX('תוצרים לפרויקטים'!$Q$8:$Q$1007,MATCH($C529,'תוצרים לפרויקטים'!$G$8:$G$1007,0))))</f>
        <v/>
      </c>
    </row>
    <row r="530" spans="1:12">
      <c r="A530" s="87" t="str">
        <f>IF($A529="#",1,IF(MAX(שיוך_משאב)&lt;ROWS(A$2:$A530),"",ROWS(A$2:$A530)))</f>
        <v/>
      </c>
      <c r="B530" s="88" t="str">
        <f t="array" ref="B530">IF($A530="","",INDEX('תוצרים לפרויקטים'!$AJ$7:$AN$7,,MIN(IF(שיוך_משאב=$A530,COLUMN($A:$E)))))</f>
        <v/>
      </c>
      <c r="C530" s="88" t="str">
        <f t="array" ref="C530">IF($A530="","",INDEX('תוצרים לפרויקטים'!$G$8:$G$1007,MIN(IF(שיוך_משאב=A530,שורות))))</f>
        <v/>
      </c>
      <c r="D530" s="88" t="str">
        <f>IF($A530="","",INDEX('תוצרים לפרויקטים'!$T$8:$AC$1007,MATCH($C530,'תוצרים לפרויקטים'!$G$8:$G$1007,0),MATCH($B530,'תוצרים לפרויקטים'!$T$7:$AC$7,0)))</f>
        <v/>
      </c>
      <c r="E530" s="88" t="str">
        <f>IF($A530="","",INDEX('תוצרים לפרויקטים'!$T$8:$AC$1007,MATCH($C530,'תוצרים לפרויקטים'!$G$8:$G$1007,0),MATCH($B530,'תוצרים לפרויקטים'!$T$7:$AC$7,0)+1))</f>
        <v/>
      </c>
      <c r="F530" s="88" t="str">
        <f>IF($D530="","",IFERROR(IF(INDEX('ניהול משאבים'!$D$8:$D$300,MATCH($D530,'ניהול משאבים'!$C$8:$C$300,0))="","",INDEX('ניהול משאבים'!$D$8:$D$300,MATCH($D530,'ניהול משאבים'!$C$8:$C$300,0))),""))</f>
        <v/>
      </c>
      <c r="G530" s="88" t="str">
        <f>IF($D530="","",IFERROR(IF(INDEX('ניהול משאבים'!$E$8:$E$300,MATCH($D530,'ניהול משאבים'!$C$8:$C$300,0))="","",INDEX('ניהול משאבים'!$E$8:$E$300,MATCH($D530,'ניהול משאבים'!$C$8:$C$300,0))),""))</f>
        <v/>
      </c>
      <c r="H530" s="88" t="str">
        <f>IF($C530="","",INDEX('תוצרים לפרויקטים'!$H:$H,MATCH($C530,'תוצרים לפרויקטים'!$G:$G,0)))</f>
        <v/>
      </c>
      <c r="I530" s="88" t="str">
        <f>IF($C530="","",INDEX('תוצרים לפרויקטים'!$E:$E,MATCH($C530,'תוצרים לפרויקטים'!$G:$G,0)))</f>
        <v/>
      </c>
      <c r="J530" s="88" t="str">
        <f>IF($A530="","",IF(INDEX('תוצרים לפרויקטים'!$R$8:$R$1007,MATCH($C530,'תוצרים לפרויקטים'!$G$8:$G$1007,0))="","ללא סטטוס",INDEX('תוצרים לפרויקטים'!$R$8:$R$1007,MATCH($C530,'תוצרים לפרויקטים'!$G$8:$G$1007,0))))</f>
        <v/>
      </c>
      <c r="K530" s="141" t="str">
        <f>IF($A530="","",IF(INDEX('תוצרים לפרויקטים'!$P$8:$P$1007,MATCH($C530,'תוצרים לפרויקטים'!$G$8:$G$1007,0))="","",INDEX('תוצרים לפרויקטים'!$P$8:$P$1007,MATCH($C530,'תוצרים לפרויקטים'!$G$8:$G$1007,0))))</f>
        <v/>
      </c>
      <c r="L530" s="141" t="str">
        <f>IF($A530="","",IF(INDEX('תוצרים לפרויקטים'!$Q$8:$Q$1007,MATCH($C530,'תוצרים לפרויקטים'!$G$8:$G$1007,0))="","",INDEX('תוצרים לפרויקטים'!$Q$8:$Q$1007,MATCH($C530,'תוצרים לפרויקטים'!$G$8:$G$1007,0))))</f>
        <v/>
      </c>
    </row>
    <row r="531" spans="1:12">
      <c r="A531" s="87" t="str">
        <f>IF($A530="#",1,IF(MAX(שיוך_משאב)&lt;ROWS(A$2:$A531),"",ROWS(A$2:$A531)))</f>
        <v/>
      </c>
      <c r="B531" s="88" t="str">
        <f t="array" ref="B531">IF($A531="","",INDEX('תוצרים לפרויקטים'!$AJ$7:$AN$7,,MIN(IF(שיוך_משאב=$A531,COLUMN($A:$E)))))</f>
        <v/>
      </c>
      <c r="C531" s="88" t="str">
        <f t="array" ref="C531">IF($A531="","",INDEX('תוצרים לפרויקטים'!$G$8:$G$1007,MIN(IF(שיוך_משאב=A531,שורות))))</f>
        <v/>
      </c>
      <c r="D531" s="88" t="str">
        <f>IF($A531="","",INDEX('תוצרים לפרויקטים'!$T$8:$AC$1007,MATCH($C531,'תוצרים לפרויקטים'!$G$8:$G$1007,0),MATCH($B531,'תוצרים לפרויקטים'!$T$7:$AC$7,0)))</f>
        <v/>
      </c>
      <c r="E531" s="88" t="str">
        <f>IF($A531="","",INDEX('תוצרים לפרויקטים'!$T$8:$AC$1007,MATCH($C531,'תוצרים לפרויקטים'!$G$8:$G$1007,0),MATCH($B531,'תוצרים לפרויקטים'!$T$7:$AC$7,0)+1))</f>
        <v/>
      </c>
      <c r="F531" s="88" t="str">
        <f>IF($D531="","",IFERROR(IF(INDEX('ניהול משאבים'!$D$8:$D$300,MATCH($D531,'ניהול משאבים'!$C$8:$C$300,0))="","",INDEX('ניהול משאבים'!$D$8:$D$300,MATCH($D531,'ניהול משאבים'!$C$8:$C$300,0))),""))</f>
        <v/>
      </c>
      <c r="G531" s="88" t="str">
        <f>IF($D531="","",IFERROR(IF(INDEX('ניהול משאבים'!$E$8:$E$300,MATCH($D531,'ניהול משאבים'!$C$8:$C$300,0))="","",INDEX('ניהול משאבים'!$E$8:$E$300,MATCH($D531,'ניהול משאבים'!$C$8:$C$300,0))),""))</f>
        <v/>
      </c>
      <c r="H531" s="88" t="str">
        <f>IF($C531="","",INDEX('תוצרים לפרויקטים'!$H:$H,MATCH($C531,'תוצרים לפרויקטים'!$G:$G,0)))</f>
        <v/>
      </c>
      <c r="I531" s="88" t="str">
        <f>IF($C531="","",INDEX('תוצרים לפרויקטים'!$E:$E,MATCH($C531,'תוצרים לפרויקטים'!$G:$G,0)))</f>
        <v/>
      </c>
      <c r="J531" s="88" t="str">
        <f>IF($A531="","",IF(INDEX('תוצרים לפרויקטים'!$R$8:$R$1007,MATCH($C531,'תוצרים לפרויקטים'!$G$8:$G$1007,0))="","ללא סטטוס",INDEX('תוצרים לפרויקטים'!$R$8:$R$1007,MATCH($C531,'תוצרים לפרויקטים'!$G$8:$G$1007,0))))</f>
        <v/>
      </c>
      <c r="K531" s="141" t="str">
        <f>IF($A531="","",IF(INDEX('תוצרים לפרויקטים'!$P$8:$P$1007,MATCH($C531,'תוצרים לפרויקטים'!$G$8:$G$1007,0))="","",INDEX('תוצרים לפרויקטים'!$P$8:$P$1007,MATCH($C531,'תוצרים לפרויקטים'!$G$8:$G$1007,0))))</f>
        <v/>
      </c>
      <c r="L531" s="141" t="str">
        <f>IF($A531="","",IF(INDEX('תוצרים לפרויקטים'!$Q$8:$Q$1007,MATCH($C531,'תוצרים לפרויקטים'!$G$8:$G$1007,0))="","",INDEX('תוצרים לפרויקטים'!$Q$8:$Q$1007,MATCH($C531,'תוצרים לפרויקטים'!$G$8:$G$1007,0))))</f>
        <v/>
      </c>
    </row>
    <row r="532" spans="1:12">
      <c r="A532" s="87" t="str">
        <f>IF($A531="#",1,IF(MAX(שיוך_משאב)&lt;ROWS(A$2:$A532),"",ROWS(A$2:$A532)))</f>
        <v/>
      </c>
      <c r="B532" s="88" t="str">
        <f t="array" ref="B532">IF($A532="","",INDEX('תוצרים לפרויקטים'!$AJ$7:$AN$7,,MIN(IF(שיוך_משאב=$A532,COLUMN($A:$E)))))</f>
        <v/>
      </c>
      <c r="C532" s="88" t="str">
        <f t="array" ref="C532">IF($A532="","",INDEX('תוצרים לפרויקטים'!$G$8:$G$1007,MIN(IF(שיוך_משאב=A532,שורות))))</f>
        <v/>
      </c>
      <c r="D532" s="88" t="str">
        <f>IF($A532="","",INDEX('תוצרים לפרויקטים'!$T$8:$AC$1007,MATCH($C532,'תוצרים לפרויקטים'!$G$8:$G$1007,0),MATCH($B532,'תוצרים לפרויקטים'!$T$7:$AC$7,0)))</f>
        <v/>
      </c>
      <c r="E532" s="88" t="str">
        <f>IF($A532="","",INDEX('תוצרים לפרויקטים'!$T$8:$AC$1007,MATCH($C532,'תוצרים לפרויקטים'!$G$8:$G$1007,0),MATCH($B532,'תוצרים לפרויקטים'!$T$7:$AC$7,0)+1))</f>
        <v/>
      </c>
      <c r="F532" s="88" t="str">
        <f>IF($D532="","",IFERROR(IF(INDEX('ניהול משאבים'!$D$8:$D$300,MATCH($D532,'ניהול משאבים'!$C$8:$C$300,0))="","",INDEX('ניהול משאבים'!$D$8:$D$300,MATCH($D532,'ניהול משאבים'!$C$8:$C$300,0))),""))</f>
        <v/>
      </c>
      <c r="G532" s="88" t="str">
        <f>IF($D532="","",IFERROR(IF(INDEX('ניהול משאבים'!$E$8:$E$300,MATCH($D532,'ניהול משאבים'!$C$8:$C$300,0))="","",INDEX('ניהול משאבים'!$E$8:$E$300,MATCH($D532,'ניהול משאבים'!$C$8:$C$300,0))),""))</f>
        <v/>
      </c>
      <c r="H532" s="88" t="str">
        <f>IF($C532="","",INDEX('תוצרים לפרויקטים'!$H:$H,MATCH($C532,'תוצרים לפרויקטים'!$G:$G,0)))</f>
        <v/>
      </c>
      <c r="I532" s="88" t="str">
        <f>IF($C532="","",INDEX('תוצרים לפרויקטים'!$E:$E,MATCH($C532,'תוצרים לפרויקטים'!$G:$G,0)))</f>
        <v/>
      </c>
      <c r="J532" s="88" t="str">
        <f>IF($A532="","",IF(INDEX('תוצרים לפרויקטים'!$R$8:$R$1007,MATCH($C532,'תוצרים לפרויקטים'!$G$8:$G$1007,0))="","ללא סטטוס",INDEX('תוצרים לפרויקטים'!$R$8:$R$1007,MATCH($C532,'תוצרים לפרויקטים'!$G$8:$G$1007,0))))</f>
        <v/>
      </c>
      <c r="K532" s="141" t="str">
        <f>IF($A532="","",IF(INDEX('תוצרים לפרויקטים'!$P$8:$P$1007,MATCH($C532,'תוצרים לפרויקטים'!$G$8:$G$1007,0))="","",INDEX('תוצרים לפרויקטים'!$P$8:$P$1007,MATCH($C532,'תוצרים לפרויקטים'!$G$8:$G$1007,0))))</f>
        <v/>
      </c>
      <c r="L532" s="141" t="str">
        <f>IF($A532="","",IF(INDEX('תוצרים לפרויקטים'!$Q$8:$Q$1007,MATCH($C532,'תוצרים לפרויקטים'!$G$8:$G$1007,0))="","",INDEX('תוצרים לפרויקטים'!$Q$8:$Q$1007,MATCH($C532,'תוצרים לפרויקטים'!$G$8:$G$1007,0))))</f>
        <v/>
      </c>
    </row>
    <row r="533" spans="1:12">
      <c r="A533" s="87" t="str">
        <f>IF($A532="#",1,IF(MAX(שיוך_משאב)&lt;ROWS(A$2:$A533),"",ROWS(A$2:$A533)))</f>
        <v/>
      </c>
      <c r="B533" s="88" t="str">
        <f t="array" ref="B533">IF($A533="","",INDEX('תוצרים לפרויקטים'!$AJ$7:$AN$7,,MIN(IF(שיוך_משאב=$A533,COLUMN($A:$E)))))</f>
        <v/>
      </c>
      <c r="C533" s="88" t="str">
        <f t="array" ref="C533">IF($A533="","",INDEX('תוצרים לפרויקטים'!$G$8:$G$1007,MIN(IF(שיוך_משאב=A533,שורות))))</f>
        <v/>
      </c>
      <c r="D533" s="88" t="str">
        <f>IF($A533="","",INDEX('תוצרים לפרויקטים'!$T$8:$AC$1007,MATCH($C533,'תוצרים לפרויקטים'!$G$8:$G$1007,0),MATCH($B533,'תוצרים לפרויקטים'!$T$7:$AC$7,0)))</f>
        <v/>
      </c>
      <c r="E533" s="88" t="str">
        <f>IF($A533="","",INDEX('תוצרים לפרויקטים'!$T$8:$AC$1007,MATCH($C533,'תוצרים לפרויקטים'!$G$8:$G$1007,0),MATCH($B533,'תוצרים לפרויקטים'!$T$7:$AC$7,0)+1))</f>
        <v/>
      </c>
      <c r="F533" s="88" t="str">
        <f>IF($D533="","",IFERROR(IF(INDEX('ניהול משאבים'!$D$8:$D$300,MATCH($D533,'ניהול משאבים'!$C$8:$C$300,0))="","",INDEX('ניהול משאבים'!$D$8:$D$300,MATCH($D533,'ניהול משאבים'!$C$8:$C$300,0))),""))</f>
        <v/>
      </c>
      <c r="G533" s="88" t="str">
        <f>IF($D533="","",IFERROR(IF(INDEX('ניהול משאבים'!$E$8:$E$300,MATCH($D533,'ניהול משאבים'!$C$8:$C$300,0))="","",INDEX('ניהול משאבים'!$E$8:$E$300,MATCH($D533,'ניהול משאבים'!$C$8:$C$300,0))),""))</f>
        <v/>
      </c>
      <c r="H533" s="88" t="str">
        <f>IF($C533="","",INDEX('תוצרים לפרויקטים'!$H:$H,MATCH($C533,'תוצרים לפרויקטים'!$G:$G,0)))</f>
        <v/>
      </c>
      <c r="I533" s="88" t="str">
        <f>IF($C533="","",INDEX('תוצרים לפרויקטים'!$E:$E,MATCH($C533,'תוצרים לפרויקטים'!$G:$G,0)))</f>
        <v/>
      </c>
      <c r="J533" s="88" t="str">
        <f>IF($A533="","",IF(INDEX('תוצרים לפרויקטים'!$R$8:$R$1007,MATCH($C533,'תוצרים לפרויקטים'!$G$8:$G$1007,0))="","ללא סטטוס",INDEX('תוצרים לפרויקטים'!$R$8:$R$1007,MATCH($C533,'תוצרים לפרויקטים'!$G$8:$G$1007,0))))</f>
        <v/>
      </c>
      <c r="K533" s="141" t="str">
        <f>IF($A533="","",IF(INDEX('תוצרים לפרויקטים'!$P$8:$P$1007,MATCH($C533,'תוצרים לפרויקטים'!$G$8:$G$1007,0))="","",INDEX('תוצרים לפרויקטים'!$P$8:$P$1007,MATCH($C533,'תוצרים לפרויקטים'!$G$8:$G$1007,0))))</f>
        <v/>
      </c>
      <c r="L533" s="141" t="str">
        <f>IF($A533="","",IF(INDEX('תוצרים לפרויקטים'!$Q$8:$Q$1007,MATCH($C533,'תוצרים לפרויקטים'!$G$8:$G$1007,0))="","",INDEX('תוצרים לפרויקטים'!$Q$8:$Q$1007,MATCH($C533,'תוצרים לפרויקטים'!$G$8:$G$1007,0))))</f>
        <v/>
      </c>
    </row>
    <row r="534" spans="1:12">
      <c r="A534" s="87" t="str">
        <f>IF($A533="#",1,IF(MAX(שיוך_משאב)&lt;ROWS(A$2:$A534),"",ROWS(A$2:$A534)))</f>
        <v/>
      </c>
      <c r="B534" s="88" t="str">
        <f t="array" ref="B534">IF($A534="","",INDEX('תוצרים לפרויקטים'!$AJ$7:$AN$7,,MIN(IF(שיוך_משאב=$A534,COLUMN($A:$E)))))</f>
        <v/>
      </c>
      <c r="C534" s="88" t="str">
        <f t="array" ref="C534">IF($A534="","",INDEX('תוצרים לפרויקטים'!$G$8:$G$1007,MIN(IF(שיוך_משאב=A534,שורות))))</f>
        <v/>
      </c>
      <c r="D534" s="88" t="str">
        <f>IF($A534="","",INDEX('תוצרים לפרויקטים'!$T$8:$AC$1007,MATCH($C534,'תוצרים לפרויקטים'!$G$8:$G$1007,0),MATCH($B534,'תוצרים לפרויקטים'!$T$7:$AC$7,0)))</f>
        <v/>
      </c>
      <c r="E534" s="88" t="str">
        <f>IF($A534="","",INDEX('תוצרים לפרויקטים'!$T$8:$AC$1007,MATCH($C534,'תוצרים לפרויקטים'!$G$8:$G$1007,0),MATCH($B534,'תוצרים לפרויקטים'!$T$7:$AC$7,0)+1))</f>
        <v/>
      </c>
      <c r="F534" s="88" t="str">
        <f>IF($D534="","",IFERROR(IF(INDEX('ניהול משאבים'!$D$8:$D$300,MATCH($D534,'ניהול משאבים'!$C$8:$C$300,0))="","",INDEX('ניהול משאבים'!$D$8:$D$300,MATCH($D534,'ניהול משאבים'!$C$8:$C$300,0))),""))</f>
        <v/>
      </c>
      <c r="G534" s="88" t="str">
        <f>IF($D534="","",IFERROR(IF(INDEX('ניהול משאבים'!$E$8:$E$300,MATCH($D534,'ניהול משאבים'!$C$8:$C$300,0))="","",INDEX('ניהול משאבים'!$E$8:$E$300,MATCH($D534,'ניהול משאבים'!$C$8:$C$300,0))),""))</f>
        <v/>
      </c>
      <c r="H534" s="88" t="str">
        <f>IF($C534="","",INDEX('תוצרים לפרויקטים'!$H:$H,MATCH($C534,'תוצרים לפרויקטים'!$G:$G,0)))</f>
        <v/>
      </c>
      <c r="I534" s="88" t="str">
        <f>IF($C534="","",INDEX('תוצרים לפרויקטים'!$E:$E,MATCH($C534,'תוצרים לפרויקטים'!$G:$G,0)))</f>
        <v/>
      </c>
      <c r="J534" s="88" t="str">
        <f>IF($A534="","",IF(INDEX('תוצרים לפרויקטים'!$R$8:$R$1007,MATCH($C534,'תוצרים לפרויקטים'!$G$8:$G$1007,0))="","ללא סטטוס",INDEX('תוצרים לפרויקטים'!$R$8:$R$1007,MATCH($C534,'תוצרים לפרויקטים'!$G$8:$G$1007,0))))</f>
        <v/>
      </c>
      <c r="K534" s="141" t="str">
        <f>IF($A534="","",IF(INDEX('תוצרים לפרויקטים'!$P$8:$P$1007,MATCH($C534,'תוצרים לפרויקטים'!$G$8:$G$1007,0))="","",INDEX('תוצרים לפרויקטים'!$P$8:$P$1007,MATCH($C534,'תוצרים לפרויקטים'!$G$8:$G$1007,0))))</f>
        <v/>
      </c>
      <c r="L534" s="141" t="str">
        <f>IF($A534="","",IF(INDEX('תוצרים לפרויקטים'!$Q$8:$Q$1007,MATCH($C534,'תוצרים לפרויקטים'!$G$8:$G$1007,0))="","",INDEX('תוצרים לפרויקטים'!$Q$8:$Q$1007,MATCH($C534,'תוצרים לפרויקטים'!$G$8:$G$1007,0))))</f>
        <v/>
      </c>
    </row>
    <row r="535" spans="1:12">
      <c r="A535" s="87" t="str">
        <f>IF($A534="#",1,IF(MAX(שיוך_משאב)&lt;ROWS(A$2:$A535),"",ROWS(A$2:$A535)))</f>
        <v/>
      </c>
      <c r="B535" s="88" t="str">
        <f t="array" ref="B535">IF($A535="","",INDEX('תוצרים לפרויקטים'!$AJ$7:$AN$7,,MIN(IF(שיוך_משאב=$A535,COLUMN($A:$E)))))</f>
        <v/>
      </c>
      <c r="C535" s="88" t="str">
        <f t="array" ref="C535">IF($A535="","",INDEX('תוצרים לפרויקטים'!$G$8:$G$1007,MIN(IF(שיוך_משאב=A535,שורות))))</f>
        <v/>
      </c>
      <c r="D535" s="88" t="str">
        <f>IF($A535="","",INDEX('תוצרים לפרויקטים'!$T$8:$AC$1007,MATCH($C535,'תוצרים לפרויקטים'!$G$8:$G$1007,0),MATCH($B535,'תוצרים לפרויקטים'!$T$7:$AC$7,0)))</f>
        <v/>
      </c>
      <c r="E535" s="88" t="str">
        <f>IF($A535="","",INDEX('תוצרים לפרויקטים'!$T$8:$AC$1007,MATCH($C535,'תוצרים לפרויקטים'!$G$8:$G$1007,0),MATCH($B535,'תוצרים לפרויקטים'!$T$7:$AC$7,0)+1))</f>
        <v/>
      </c>
      <c r="F535" s="88" t="str">
        <f>IF($D535="","",IFERROR(IF(INDEX('ניהול משאבים'!$D$8:$D$300,MATCH($D535,'ניהול משאבים'!$C$8:$C$300,0))="","",INDEX('ניהול משאבים'!$D$8:$D$300,MATCH($D535,'ניהול משאבים'!$C$8:$C$300,0))),""))</f>
        <v/>
      </c>
      <c r="G535" s="88" t="str">
        <f>IF($D535="","",IFERROR(IF(INDEX('ניהול משאבים'!$E$8:$E$300,MATCH($D535,'ניהול משאבים'!$C$8:$C$300,0))="","",INDEX('ניהול משאבים'!$E$8:$E$300,MATCH($D535,'ניהול משאבים'!$C$8:$C$300,0))),""))</f>
        <v/>
      </c>
      <c r="H535" s="88" t="str">
        <f>IF($C535="","",INDEX('תוצרים לפרויקטים'!$H:$H,MATCH($C535,'תוצרים לפרויקטים'!$G:$G,0)))</f>
        <v/>
      </c>
      <c r="I535" s="88" t="str">
        <f>IF($C535="","",INDEX('תוצרים לפרויקטים'!$E:$E,MATCH($C535,'תוצרים לפרויקטים'!$G:$G,0)))</f>
        <v/>
      </c>
      <c r="J535" s="88" t="str">
        <f>IF($A535="","",IF(INDEX('תוצרים לפרויקטים'!$R$8:$R$1007,MATCH($C535,'תוצרים לפרויקטים'!$G$8:$G$1007,0))="","ללא סטטוס",INDEX('תוצרים לפרויקטים'!$R$8:$R$1007,MATCH($C535,'תוצרים לפרויקטים'!$G$8:$G$1007,0))))</f>
        <v/>
      </c>
      <c r="K535" s="141" t="str">
        <f>IF($A535="","",IF(INDEX('תוצרים לפרויקטים'!$P$8:$P$1007,MATCH($C535,'תוצרים לפרויקטים'!$G$8:$G$1007,0))="","",INDEX('תוצרים לפרויקטים'!$P$8:$P$1007,MATCH($C535,'תוצרים לפרויקטים'!$G$8:$G$1007,0))))</f>
        <v/>
      </c>
      <c r="L535" s="141" t="str">
        <f>IF($A535="","",IF(INDEX('תוצרים לפרויקטים'!$Q$8:$Q$1007,MATCH($C535,'תוצרים לפרויקטים'!$G$8:$G$1007,0))="","",INDEX('תוצרים לפרויקטים'!$Q$8:$Q$1007,MATCH($C535,'תוצרים לפרויקטים'!$G$8:$G$1007,0))))</f>
        <v/>
      </c>
    </row>
    <row r="536" spans="1:12">
      <c r="A536" s="87" t="str">
        <f>IF($A535="#",1,IF(MAX(שיוך_משאב)&lt;ROWS(A$2:$A536),"",ROWS(A$2:$A536)))</f>
        <v/>
      </c>
      <c r="B536" s="88" t="str">
        <f t="array" ref="B536">IF($A536="","",INDEX('תוצרים לפרויקטים'!$AJ$7:$AN$7,,MIN(IF(שיוך_משאב=$A536,COLUMN($A:$E)))))</f>
        <v/>
      </c>
      <c r="C536" s="88" t="str">
        <f t="array" ref="C536">IF($A536="","",INDEX('תוצרים לפרויקטים'!$G$8:$G$1007,MIN(IF(שיוך_משאב=A536,שורות))))</f>
        <v/>
      </c>
      <c r="D536" s="88" t="str">
        <f>IF($A536="","",INDEX('תוצרים לפרויקטים'!$T$8:$AC$1007,MATCH($C536,'תוצרים לפרויקטים'!$G$8:$G$1007,0),MATCH($B536,'תוצרים לפרויקטים'!$T$7:$AC$7,0)))</f>
        <v/>
      </c>
      <c r="E536" s="88" t="str">
        <f>IF($A536="","",INDEX('תוצרים לפרויקטים'!$T$8:$AC$1007,MATCH($C536,'תוצרים לפרויקטים'!$G$8:$G$1007,0),MATCH($B536,'תוצרים לפרויקטים'!$T$7:$AC$7,0)+1))</f>
        <v/>
      </c>
      <c r="F536" s="88" t="str">
        <f>IF($D536="","",IFERROR(IF(INDEX('ניהול משאבים'!$D$8:$D$300,MATCH($D536,'ניהול משאבים'!$C$8:$C$300,0))="","",INDEX('ניהול משאבים'!$D$8:$D$300,MATCH($D536,'ניהול משאבים'!$C$8:$C$300,0))),""))</f>
        <v/>
      </c>
      <c r="G536" s="88" t="str">
        <f>IF($D536="","",IFERROR(IF(INDEX('ניהול משאבים'!$E$8:$E$300,MATCH($D536,'ניהול משאבים'!$C$8:$C$300,0))="","",INDEX('ניהול משאבים'!$E$8:$E$300,MATCH($D536,'ניהול משאבים'!$C$8:$C$300,0))),""))</f>
        <v/>
      </c>
      <c r="H536" s="88" t="str">
        <f>IF($C536="","",INDEX('תוצרים לפרויקטים'!$H:$H,MATCH($C536,'תוצרים לפרויקטים'!$G:$G,0)))</f>
        <v/>
      </c>
      <c r="I536" s="88" t="str">
        <f>IF($C536="","",INDEX('תוצרים לפרויקטים'!$E:$E,MATCH($C536,'תוצרים לפרויקטים'!$G:$G,0)))</f>
        <v/>
      </c>
      <c r="J536" s="88" t="str">
        <f>IF($A536="","",IF(INDEX('תוצרים לפרויקטים'!$R$8:$R$1007,MATCH($C536,'תוצרים לפרויקטים'!$G$8:$G$1007,0))="","ללא סטטוס",INDEX('תוצרים לפרויקטים'!$R$8:$R$1007,MATCH($C536,'תוצרים לפרויקטים'!$G$8:$G$1007,0))))</f>
        <v/>
      </c>
      <c r="K536" s="141" t="str">
        <f>IF($A536="","",IF(INDEX('תוצרים לפרויקטים'!$P$8:$P$1007,MATCH($C536,'תוצרים לפרויקטים'!$G$8:$G$1007,0))="","",INDEX('תוצרים לפרויקטים'!$P$8:$P$1007,MATCH($C536,'תוצרים לפרויקטים'!$G$8:$G$1007,0))))</f>
        <v/>
      </c>
      <c r="L536" s="141" t="str">
        <f>IF($A536="","",IF(INDEX('תוצרים לפרויקטים'!$Q$8:$Q$1007,MATCH($C536,'תוצרים לפרויקטים'!$G$8:$G$1007,0))="","",INDEX('תוצרים לפרויקטים'!$Q$8:$Q$1007,MATCH($C536,'תוצרים לפרויקטים'!$G$8:$G$1007,0))))</f>
        <v/>
      </c>
    </row>
    <row r="537" spans="1:12">
      <c r="A537" s="87" t="str">
        <f>IF($A536="#",1,IF(MAX(שיוך_משאב)&lt;ROWS(A$2:$A537),"",ROWS(A$2:$A537)))</f>
        <v/>
      </c>
      <c r="B537" s="88" t="str">
        <f t="array" ref="B537">IF($A537="","",INDEX('תוצרים לפרויקטים'!$AJ$7:$AN$7,,MIN(IF(שיוך_משאב=$A537,COLUMN($A:$E)))))</f>
        <v/>
      </c>
      <c r="C537" s="88" t="str">
        <f t="array" ref="C537">IF($A537="","",INDEX('תוצרים לפרויקטים'!$G$8:$G$1007,MIN(IF(שיוך_משאב=A537,שורות))))</f>
        <v/>
      </c>
      <c r="D537" s="88" t="str">
        <f>IF($A537="","",INDEX('תוצרים לפרויקטים'!$T$8:$AC$1007,MATCH($C537,'תוצרים לפרויקטים'!$G$8:$G$1007,0),MATCH($B537,'תוצרים לפרויקטים'!$T$7:$AC$7,0)))</f>
        <v/>
      </c>
      <c r="E537" s="88" t="str">
        <f>IF($A537="","",INDEX('תוצרים לפרויקטים'!$T$8:$AC$1007,MATCH($C537,'תוצרים לפרויקטים'!$G$8:$G$1007,0),MATCH($B537,'תוצרים לפרויקטים'!$T$7:$AC$7,0)+1))</f>
        <v/>
      </c>
      <c r="F537" s="88" t="str">
        <f>IF($D537="","",IFERROR(IF(INDEX('ניהול משאבים'!$D$8:$D$300,MATCH($D537,'ניהול משאבים'!$C$8:$C$300,0))="","",INDEX('ניהול משאבים'!$D$8:$D$300,MATCH($D537,'ניהול משאבים'!$C$8:$C$300,0))),""))</f>
        <v/>
      </c>
      <c r="G537" s="88" t="str">
        <f>IF($D537="","",IFERROR(IF(INDEX('ניהול משאבים'!$E$8:$E$300,MATCH($D537,'ניהול משאבים'!$C$8:$C$300,0))="","",INDEX('ניהול משאבים'!$E$8:$E$300,MATCH($D537,'ניהול משאבים'!$C$8:$C$300,0))),""))</f>
        <v/>
      </c>
      <c r="H537" s="88" t="str">
        <f>IF($C537="","",INDEX('תוצרים לפרויקטים'!$H:$H,MATCH($C537,'תוצרים לפרויקטים'!$G:$G,0)))</f>
        <v/>
      </c>
      <c r="I537" s="88" t="str">
        <f>IF($C537="","",INDEX('תוצרים לפרויקטים'!$E:$E,MATCH($C537,'תוצרים לפרויקטים'!$G:$G,0)))</f>
        <v/>
      </c>
      <c r="J537" s="88" t="str">
        <f>IF($A537="","",IF(INDEX('תוצרים לפרויקטים'!$R$8:$R$1007,MATCH($C537,'תוצרים לפרויקטים'!$G$8:$G$1007,0))="","ללא סטטוס",INDEX('תוצרים לפרויקטים'!$R$8:$R$1007,MATCH($C537,'תוצרים לפרויקטים'!$G$8:$G$1007,0))))</f>
        <v/>
      </c>
      <c r="K537" s="141" t="str">
        <f>IF($A537="","",IF(INDEX('תוצרים לפרויקטים'!$P$8:$P$1007,MATCH($C537,'תוצרים לפרויקטים'!$G$8:$G$1007,0))="","",INDEX('תוצרים לפרויקטים'!$P$8:$P$1007,MATCH($C537,'תוצרים לפרויקטים'!$G$8:$G$1007,0))))</f>
        <v/>
      </c>
      <c r="L537" s="141" t="str">
        <f>IF($A537="","",IF(INDEX('תוצרים לפרויקטים'!$Q$8:$Q$1007,MATCH($C537,'תוצרים לפרויקטים'!$G$8:$G$1007,0))="","",INDEX('תוצרים לפרויקטים'!$Q$8:$Q$1007,MATCH($C537,'תוצרים לפרויקטים'!$G$8:$G$1007,0))))</f>
        <v/>
      </c>
    </row>
    <row r="538" spans="1:12">
      <c r="A538" s="87" t="str">
        <f>IF($A537="#",1,IF(MAX(שיוך_משאב)&lt;ROWS(A$2:$A538),"",ROWS(A$2:$A538)))</f>
        <v/>
      </c>
      <c r="B538" s="88" t="str">
        <f t="array" ref="B538">IF($A538="","",INDEX('תוצרים לפרויקטים'!$AJ$7:$AN$7,,MIN(IF(שיוך_משאב=$A538,COLUMN($A:$E)))))</f>
        <v/>
      </c>
      <c r="C538" s="88" t="str">
        <f t="array" ref="C538">IF($A538="","",INDEX('תוצרים לפרויקטים'!$G$8:$G$1007,MIN(IF(שיוך_משאב=A538,שורות))))</f>
        <v/>
      </c>
      <c r="D538" s="88" t="str">
        <f>IF($A538="","",INDEX('תוצרים לפרויקטים'!$T$8:$AC$1007,MATCH($C538,'תוצרים לפרויקטים'!$G$8:$G$1007,0),MATCH($B538,'תוצרים לפרויקטים'!$T$7:$AC$7,0)))</f>
        <v/>
      </c>
      <c r="E538" s="88" t="str">
        <f>IF($A538="","",INDEX('תוצרים לפרויקטים'!$T$8:$AC$1007,MATCH($C538,'תוצרים לפרויקטים'!$G$8:$G$1007,0),MATCH($B538,'תוצרים לפרויקטים'!$T$7:$AC$7,0)+1))</f>
        <v/>
      </c>
      <c r="F538" s="88" t="str">
        <f>IF($D538="","",IFERROR(IF(INDEX('ניהול משאבים'!$D$8:$D$300,MATCH($D538,'ניהול משאבים'!$C$8:$C$300,0))="","",INDEX('ניהול משאבים'!$D$8:$D$300,MATCH($D538,'ניהול משאבים'!$C$8:$C$300,0))),""))</f>
        <v/>
      </c>
      <c r="G538" s="88" t="str">
        <f>IF($D538="","",IFERROR(IF(INDEX('ניהול משאבים'!$E$8:$E$300,MATCH($D538,'ניהול משאבים'!$C$8:$C$300,0))="","",INDEX('ניהול משאבים'!$E$8:$E$300,MATCH($D538,'ניהול משאבים'!$C$8:$C$300,0))),""))</f>
        <v/>
      </c>
      <c r="H538" s="88" t="str">
        <f>IF($C538="","",INDEX('תוצרים לפרויקטים'!$H:$H,MATCH($C538,'תוצרים לפרויקטים'!$G:$G,0)))</f>
        <v/>
      </c>
      <c r="I538" s="88" t="str">
        <f>IF($C538="","",INDEX('תוצרים לפרויקטים'!$E:$E,MATCH($C538,'תוצרים לפרויקטים'!$G:$G,0)))</f>
        <v/>
      </c>
      <c r="J538" s="88" t="str">
        <f>IF($A538="","",IF(INDEX('תוצרים לפרויקטים'!$R$8:$R$1007,MATCH($C538,'תוצרים לפרויקטים'!$G$8:$G$1007,0))="","ללא סטטוס",INDEX('תוצרים לפרויקטים'!$R$8:$R$1007,MATCH($C538,'תוצרים לפרויקטים'!$G$8:$G$1007,0))))</f>
        <v/>
      </c>
      <c r="K538" s="141" t="str">
        <f>IF($A538="","",IF(INDEX('תוצרים לפרויקטים'!$P$8:$P$1007,MATCH($C538,'תוצרים לפרויקטים'!$G$8:$G$1007,0))="","",INDEX('תוצרים לפרויקטים'!$P$8:$P$1007,MATCH($C538,'תוצרים לפרויקטים'!$G$8:$G$1007,0))))</f>
        <v/>
      </c>
      <c r="L538" s="141" t="str">
        <f>IF($A538="","",IF(INDEX('תוצרים לפרויקטים'!$Q$8:$Q$1007,MATCH($C538,'תוצרים לפרויקטים'!$G$8:$G$1007,0))="","",INDEX('תוצרים לפרויקטים'!$Q$8:$Q$1007,MATCH($C538,'תוצרים לפרויקטים'!$G$8:$G$1007,0))))</f>
        <v/>
      </c>
    </row>
    <row r="539" spans="1:12">
      <c r="A539" s="87" t="str">
        <f>IF($A538="#",1,IF(MAX(שיוך_משאב)&lt;ROWS(A$2:$A539),"",ROWS(A$2:$A539)))</f>
        <v/>
      </c>
      <c r="B539" s="88" t="str">
        <f t="array" ref="B539">IF($A539="","",INDEX('תוצרים לפרויקטים'!$AJ$7:$AN$7,,MIN(IF(שיוך_משאב=$A539,COLUMN($A:$E)))))</f>
        <v/>
      </c>
      <c r="C539" s="88" t="str">
        <f t="array" ref="C539">IF($A539="","",INDEX('תוצרים לפרויקטים'!$G$8:$G$1007,MIN(IF(שיוך_משאב=A539,שורות))))</f>
        <v/>
      </c>
      <c r="D539" s="88" t="str">
        <f>IF($A539="","",INDEX('תוצרים לפרויקטים'!$T$8:$AC$1007,MATCH($C539,'תוצרים לפרויקטים'!$G$8:$G$1007,0),MATCH($B539,'תוצרים לפרויקטים'!$T$7:$AC$7,0)))</f>
        <v/>
      </c>
      <c r="E539" s="88" t="str">
        <f>IF($A539="","",INDEX('תוצרים לפרויקטים'!$T$8:$AC$1007,MATCH($C539,'תוצרים לפרויקטים'!$G$8:$G$1007,0),MATCH($B539,'תוצרים לפרויקטים'!$T$7:$AC$7,0)+1))</f>
        <v/>
      </c>
      <c r="F539" s="88" t="str">
        <f>IF($D539="","",IFERROR(IF(INDEX('ניהול משאבים'!$D$8:$D$300,MATCH($D539,'ניהול משאבים'!$C$8:$C$300,0))="","",INDEX('ניהול משאבים'!$D$8:$D$300,MATCH($D539,'ניהול משאבים'!$C$8:$C$300,0))),""))</f>
        <v/>
      </c>
      <c r="G539" s="88" t="str">
        <f>IF($D539="","",IFERROR(IF(INDEX('ניהול משאבים'!$E$8:$E$300,MATCH($D539,'ניהול משאבים'!$C$8:$C$300,0))="","",INDEX('ניהול משאבים'!$E$8:$E$300,MATCH($D539,'ניהול משאבים'!$C$8:$C$300,0))),""))</f>
        <v/>
      </c>
      <c r="H539" s="88" t="str">
        <f>IF($C539="","",INDEX('תוצרים לפרויקטים'!$H:$H,MATCH($C539,'תוצרים לפרויקטים'!$G:$G,0)))</f>
        <v/>
      </c>
      <c r="I539" s="88" t="str">
        <f>IF($C539="","",INDEX('תוצרים לפרויקטים'!$E:$E,MATCH($C539,'תוצרים לפרויקטים'!$G:$G,0)))</f>
        <v/>
      </c>
      <c r="J539" s="88" t="str">
        <f>IF($A539="","",IF(INDEX('תוצרים לפרויקטים'!$R$8:$R$1007,MATCH($C539,'תוצרים לפרויקטים'!$G$8:$G$1007,0))="","ללא סטטוס",INDEX('תוצרים לפרויקטים'!$R$8:$R$1007,MATCH($C539,'תוצרים לפרויקטים'!$G$8:$G$1007,0))))</f>
        <v/>
      </c>
      <c r="K539" s="141" t="str">
        <f>IF($A539="","",IF(INDEX('תוצרים לפרויקטים'!$P$8:$P$1007,MATCH($C539,'תוצרים לפרויקטים'!$G$8:$G$1007,0))="","",INDEX('תוצרים לפרויקטים'!$P$8:$P$1007,MATCH($C539,'תוצרים לפרויקטים'!$G$8:$G$1007,0))))</f>
        <v/>
      </c>
      <c r="L539" s="141" t="str">
        <f>IF($A539="","",IF(INDEX('תוצרים לפרויקטים'!$Q$8:$Q$1007,MATCH($C539,'תוצרים לפרויקטים'!$G$8:$G$1007,0))="","",INDEX('תוצרים לפרויקטים'!$Q$8:$Q$1007,MATCH($C539,'תוצרים לפרויקטים'!$G$8:$G$1007,0))))</f>
        <v/>
      </c>
    </row>
    <row r="540" spans="1:12">
      <c r="A540" s="87" t="str">
        <f>IF($A539="#",1,IF(MAX(שיוך_משאב)&lt;ROWS(A$2:$A540),"",ROWS(A$2:$A540)))</f>
        <v/>
      </c>
      <c r="B540" s="88" t="str">
        <f t="array" ref="B540">IF($A540="","",INDEX('תוצרים לפרויקטים'!$AJ$7:$AN$7,,MIN(IF(שיוך_משאב=$A540,COLUMN($A:$E)))))</f>
        <v/>
      </c>
      <c r="C540" s="88" t="str">
        <f t="array" ref="C540">IF($A540="","",INDEX('תוצרים לפרויקטים'!$G$8:$G$1007,MIN(IF(שיוך_משאב=A540,שורות))))</f>
        <v/>
      </c>
      <c r="D540" s="88" t="str">
        <f>IF($A540="","",INDEX('תוצרים לפרויקטים'!$T$8:$AC$1007,MATCH($C540,'תוצרים לפרויקטים'!$G$8:$G$1007,0),MATCH($B540,'תוצרים לפרויקטים'!$T$7:$AC$7,0)))</f>
        <v/>
      </c>
      <c r="E540" s="88" t="str">
        <f>IF($A540="","",INDEX('תוצרים לפרויקטים'!$T$8:$AC$1007,MATCH($C540,'תוצרים לפרויקטים'!$G$8:$G$1007,0),MATCH($B540,'תוצרים לפרויקטים'!$T$7:$AC$7,0)+1))</f>
        <v/>
      </c>
      <c r="F540" s="88" t="str">
        <f>IF($D540="","",IFERROR(IF(INDEX('ניהול משאבים'!$D$8:$D$300,MATCH($D540,'ניהול משאבים'!$C$8:$C$300,0))="","",INDEX('ניהול משאבים'!$D$8:$D$300,MATCH($D540,'ניהול משאבים'!$C$8:$C$300,0))),""))</f>
        <v/>
      </c>
      <c r="G540" s="88" t="str">
        <f>IF($D540="","",IFERROR(IF(INDEX('ניהול משאבים'!$E$8:$E$300,MATCH($D540,'ניהול משאבים'!$C$8:$C$300,0))="","",INDEX('ניהול משאבים'!$E$8:$E$300,MATCH($D540,'ניהול משאבים'!$C$8:$C$300,0))),""))</f>
        <v/>
      </c>
      <c r="H540" s="88" t="str">
        <f>IF($C540="","",INDEX('תוצרים לפרויקטים'!$H:$H,MATCH($C540,'תוצרים לפרויקטים'!$G:$G,0)))</f>
        <v/>
      </c>
      <c r="I540" s="88" t="str">
        <f>IF($C540="","",INDEX('תוצרים לפרויקטים'!$E:$E,MATCH($C540,'תוצרים לפרויקטים'!$G:$G,0)))</f>
        <v/>
      </c>
      <c r="J540" s="88" t="str">
        <f>IF($A540="","",IF(INDEX('תוצרים לפרויקטים'!$R$8:$R$1007,MATCH($C540,'תוצרים לפרויקטים'!$G$8:$G$1007,0))="","ללא סטטוס",INDEX('תוצרים לפרויקטים'!$R$8:$R$1007,MATCH($C540,'תוצרים לפרויקטים'!$G$8:$G$1007,0))))</f>
        <v/>
      </c>
      <c r="K540" s="141" t="str">
        <f>IF($A540="","",IF(INDEX('תוצרים לפרויקטים'!$P$8:$P$1007,MATCH($C540,'תוצרים לפרויקטים'!$G$8:$G$1007,0))="","",INDEX('תוצרים לפרויקטים'!$P$8:$P$1007,MATCH($C540,'תוצרים לפרויקטים'!$G$8:$G$1007,0))))</f>
        <v/>
      </c>
      <c r="L540" s="141" t="str">
        <f>IF($A540="","",IF(INDEX('תוצרים לפרויקטים'!$Q$8:$Q$1007,MATCH($C540,'תוצרים לפרויקטים'!$G$8:$G$1007,0))="","",INDEX('תוצרים לפרויקטים'!$Q$8:$Q$1007,MATCH($C540,'תוצרים לפרויקטים'!$G$8:$G$1007,0))))</f>
        <v/>
      </c>
    </row>
    <row r="541" spans="1:12">
      <c r="A541" s="87" t="str">
        <f>IF($A540="#",1,IF(MAX(שיוך_משאב)&lt;ROWS(A$2:$A541),"",ROWS(A$2:$A541)))</f>
        <v/>
      </c>
      <c r="B541" s="88" t="str">
        <f t="array" ref="B541">IF($A541="","",INDEX('תוצרים לפרויקטים'!$AJ$7:$AN$7,,MIN(IF(שיוך_משאב=$A541,COLUMN($A:$E)))))</f>
        <v/>
      </c>
      <c r="C541" s="88" t="str">
        <f t="array" ref="C541">IF($A541="","",INDEX('תוצרים לפרויקטים'!$G$8:$G$1007,MIN(IF(שיוך_משאב=A541,שורות))))</f>
        <v/>
      </c>
      <c r="D541" s="88" t="str">
        <f>IF($A541="","",INDEX('תוצרים לפרויקטים'!$T$8:$AC$1007,MATCH($C541,'תוצרים לפרויקטים'!$G$8:$G$1007,0),MATCH($B541,'תוצרים לפרויקטים'!$T$7:$AC$7,0)))</f>
        <v/>
      </c>
      <c r="E541" s="88" t="str">
        <f>IF($A541="","",INDEX('תוצרים לפרויקטים'!$T$8:$AC$1007,MATCH($C541,'תוצרים לפרויקטים'!$G$8:$G$1007,0),MATCH($B541,'תוצרים לפרויקטים'!$T$7:$AC$7,0)+1))</f>
        <v/>
      </c>
      <c r="F541" s="88" t="str">
        <f>IF($D541="","",IFERROR(IF(INDEX('ניהול משאבים'!$D$8:$D$300,MATCH($D541,'ניהול משאבים'!$C$8:$C$300,0))="","",INDEX('ניהול משאבים'!$D$8:$D$300,MATCH($D541,'ניהול משאבים'!$C$8:$C$300,0))),""))</f>
        <v/>
      </c>
      <c r="G541" s="88" t="str">
        <f>IF($D541="","",IFERROR(IF(INDEX('ניהול משאבים'!$E$8:$E$300,MATCH($D541,'ניהול משאבים'!$C$8:$C$300,0))="","",INDEX('ניהול משאבים'!$E$8:$E$300,MATCH($D541,'ניהול משאבים'!$C$8:$C$300,0))),""))</f>
        <v/>
      </c>
      <c r="H541" s="88" t="str">
        <f>IF($C541="","",INDEX('תוצרים לפרויקטים'!$H:$H,MATCH($C541,'תוצרים לפרויקטים'!$G:$G,0)))</f>
        <v/>
      </c>
      <c r="I541" s="88" t="str">
        <f>IF($C541="","",INDEX('תוצרים לפרויקטים'!$E:$E,MATCH($C541,'תוצרים לפרויקטים'!$G:$G,0)))</f>
        <v/>
      </c>
      <c r="J541" s="88" t="str">
        <f>IF($A541="","",IF(INDEX('תוצרים לפרויקטים'!$R$8:$R$1007,MATCH($C541,'תוצרים לפרויקטים'!$G$8:$G$1007,0))="","ללא סטטוס",INDEX('תוצרים לפרויקטים'!$R$8:$R$1007,MATCH($C541,'תוצרים לפרויקטים'!$G$8:$G$1007,0))))</f>
        <v/>
      </c>
      <c r="K541" s="141" t="str">
        <f>IF($A541="","",IF(INDEX('תוצרים לפרויקטים'!$P$8:$P$1007,MATCH($C541,'תוצרים לפרויקטים'!$G$8:$G$1007,0))="","",INDEX('תוצרים לפרויקטים'!$P$8:$P$1007,MATCH($C541,'תוצרים לפרויקטים'!$G$8:$G$1007,0))))</f>
        <v/>
      </c>
      <c r="L541" s="141" t="str">
        <f>IF($A541="","",IF(INDEX('תוצרים לפרויקטים'!$Q$8:$Q$1007,MATCH($C541,'תוצרים לפרויקטים'!$G$8:$G$1007,0))="","",INDEX('תוצרים לפרויקטים'!$Q$8:$Q$1007,MATCH($C541,'תוצרים לפרויקטים'!$G$8:$G$1007,0))))</f>
        <v/>
      </c>
    </row>
    <row r="542" spans="1:12">
      <c r="A542" s="87" t="str">
        <f>IF($A541="#",1,IF(MAX(שיוך_משאב)&lt;ROWS(A$2:$A542),"",ROWS(A$2:$A542)))</f>
        <v/>
      </c>
      <c r="B542" s="88" t="str">
        <f t="array" ref="B542">IF($A542="","",INDEX('תוצרים לפרויקטים'!$AJ$7:$AN$7,,MIN(IF(שיוך_משאב=$A542,COLUMN($A:$E)))))</f>
        <v/>
      </c>
      <c r="C542" s="88" t="str">
        <f t="array" ref="C542">IF($A542="","",INDEX('תוצרים לפרויקטים'!$G$8:$G$1007,MIN(IF(שיוך_משאב=A542,שורות))))</f>
        <v/>
      </c>
      <c r="D542" s="88" t="str">
        <f>IF($A542="","",INDEX('תוצרים לפרויקטים'!$T$8:$AC$1007,MATCH($C542,'תוצרים לפרויקטים'!$G$8:$G$1007,0),MATCH($B542,'תוצרים לפרויקטים'!$T$7:$AC$7,0)))</f>
        <v/>
      </c>
      <c r="E542" s="88" t="str">
        <f>IF($A542="","",INDEX('תוצרים לפרויקטים'!$T$8:$AC$1007,MATCH($C542,'תוצרים לפרויקטים'!$G$8:$G$1007,0),MATCH($B542,'תוצרים לפרויקטים'!$T$7:$AC$7,0)+1))</f>
        <v/>
      </c>
      <c r="F542" s="88" t="str">
        <f>IF($D542="","",IFERROR(IF(INDEX('ניהול משאבים'!$D$8:$D$300,MATCH($D542,'ניהול משאבים'!$C$8:$C$300,0))="","",INDEX('ניהול משאבים'!$D$8:$D$300,MATCH($D542,'ניהול משאבים'!$C$8:$C$300,0))),""))</f>
        <v/>
      </c>
      <c r="G542" s="88" t="str">
        <f>IF($D542="","",IFERROR(IF(INDEX('ניהול משאבים'!$E$8:$E$300,MATCH($D542,'ניהול משאבים'!$C$8:$C$300,0))="","",INDEX('ניהול משאבים'!$E$8:$E$300,MATCH($D542,'ניהול משאבים'!$C$8:$C$300,0))),""))</f>
        <v/>
      </c>
      <c r="H542" s="88" t="str">
        <f>IF($C542="","",INDEX('תוצרים לפרויקטים'!$H:$H,MATCH($C542,'תוצרים לפרויקטים'!$G:$G,0)))</f>
        <v/>
      </c>
      <c r="I542" s="88" t="str">
        <f>IF($C542="","",INDEX('תוצרים לפרויקטים'!$E:$E,MATCH($C542,'תוצרים לפרויקטים'!$G:$G,0)))</f>
        <v/>
      </c>
      <c r="J542" s="88" t="str">
        <f>IF($A542="","",IF(INDEX('תוצרים לפרויקטים'!$R$8:$R$1007,MATCH($C542,'תוצרים לפרויקטים'!$G$8:$G$1007,0))="","ללא סטטוס",INDEX('תוצרים לפרויקטים'!$R$8:$R$1007,MATCH($C542,'תוצרים לפרויקטים'!$G$8:$G$1007,0))))</f>
        <v/>
      </c>
      <c r="K542" s="141" t="str">
        <f>IF($A542="","",IF(INDEX('תוצרים לפרויקטים'!$P$8:$P$1007,MATCH($C542,'תוצרים לפרויקטים'!$G$8:$G$1007,0))="","",INDEX('תוצרים לפרויקטים'!$P$8:$P$1007,MATCH($C542,'תוצרים לפרויקטים'!$G$8:$G$1007,0))))</f>
        <v/>
      </c>
      <c r="L542" s="141" t="str">
        <f>IF($A542="","",IF(INDEX('תוצרים לפרויקטים'!$Q$8:$Q$1007,MATCH($C542,'תוצרים לפרויקטים'!$G$8:$G$1007,0))="","",INDEX('תוצרים לפרויקטים'!$Q$8:$Q$1007,MATCH($C542,'תוצרים לפרויקטים'!$G$8:$G$1007,0))))</f>
        <v/>
      </c>
    </row>
    <row r="543" spans="1:12">
      <c r="A543" s="87" t="str">
        <f>IF($A542="#",1,IF(MAX(שיוך_משאב)&lt;ROWS(A$2:$A543),"",ROWS(A$2:$A543)))</f>
        <v/>
      </c>
      <c r="B543" s="88" t="str">
        <f t="array" ref="B543">IF($A543="","",INDEX('תוצרים לפרויקטים'!$AJ$7:$AN$7,,MIN(IF(שיוך_משאב=$A543,COLUMN($A:$E)))))</f>
        <v/>
      </c>
      <c r="C543" s="88" t="str">
        <f t="array" ref="C543">IF($A543="","",INDEX('תוצרים לפרויקטים'!$G$8:$G$1007,MIN(IF(שיוך_משאב=A543,שורות))))</f>
        <v/>
      </c>
      <c r="D543" s="88" t="str">
        <f>IF($A543="","",INDEX('תוצרים לפרויקטים'!$T$8:$AC$1007,MATCH($C543,'תוצרים לפרויקטים'!$G$8:$G$1007,0),MATCH($B543,'תוצרים לפרויקטים'!$T$7:$AC$7,0)))</f>
        <v/>
      </c>
      <c r="E543" s="88" t="str">
        <f>IF($A543="","",INDEX('תוצרים לפרויקטים'!$T$8:$AC$1007,MATCH($C543,'תוצרים לפרויקטים'!$G$8:$G$1007,0),MATCH($B543,'תוצרים לפרויקטים'!$T$7:$AC$7,0)+1))</f>
        <v/>
      </c>
      <c r="F543" s="88" t="str">
        <f>IF($D543="","",IFERROR(IF(INDEX('ניהול משאבים'!$D$8:$D$300,MATCH($D543,'ניהול משאבים'!$C$8:$C$300,0))="","",INDEX('ניהול משאבים'!$D$8:$D$300,MATCH($D543,'ניהול משאבים'!$C$8:$C$300,0))),""))</f>
        <v/>
      </c>
      <c r="G543" s="88" t="str">
        <f>IF($D543="","",IFERROR(IF(INDEX('ניהול משאבים'!$E$8:$E$300,MATCH($D543,'ניהול משאבים'!$C$8:$C$300,0))="","",INDEX('ניהול משאבים'!$E$8:$E$300,MATCH($D543,'ניהול משאבים'!$C$8:$C$300,0))),""))</f>
        <v/>
      </c>
      <c r="H543" s="88" t="str">
        <f>IF($C543="","",INDEX('תוצרים לפרויקטים'!$H:$H,MATCH($C543,'תוצרים לפרויקטים'!$G:$G,0)))</f>
        <v/>
      </c>
      <c r="I543" s="88" t="str">
        <f>IF($C543="","",INDEX('תוצרים לפרויקטים'!$E:$E,MATCH($C543,'תוצרים לפרויקטים'!$G:$G,0)))</f>
        <v/>
      </c>
      <c r="J543" s="88" t="str">
        <f>IF($A543="","",IF(INDEX('תוצרים לפרויקטים'!$R$8:$R$1007,MATCH($C543,'תוצרים לפרויקטים'!$G$8:$G$1007,0))="","ללא סטטוס",INDEX('תוצרים לפרויקטים'!$R$8:$R$1007,MATCH($C543,'תוצרים לפרויקטים'!$G$8:$G$1007,0))))</f>
        <v/>
      </c>
      <c r="K543" s="141" t="str">
        <f>IF($A543="","",IF(INDEX('תוצרים לפרויקטים'!$P$8:$P$1007,MATCH($C543,'תוצרים לפרויקטים'!$G$8:$G$1007,0))="","",INDEX('תוצרים לפרויקטים'!$P$8:$P$1007,MATCH($C543,'תוצרים לפרויקטים'!$G$8:$G$1007,0))))</f>
        <v/>
      </c>
      <c r="L543" s="141" t="str">
        <f>IF($A543="","",IF(INDEX('תוצרים לפרויקטים'!$Q$8:$Q$1007,MATCH($C543,'תוצרים לפרויקטים'!$G$8:$G$1007,0))="","",INDEX('תוצרים לפרויקטים'!$Q$8:$Q$1007,MATCH($C543,'תוצרים לפרויקטים'!$G$8:$G$1007,0))))</f>
        <v/>
      </c>
    </row>
    <row r="544" spans="1:12">
      <c r="A544" s="87" t="str">
        <f>IF($A543="#",1,IF(MAX(שיוך_משאב)&lt;ROWS(A$2:$A544),"",ROWS(A$2:$A544)))</f>
        <v/>
      </c>
      <c r="B544" s="88" t="str">
        <f t="array" ref="B544">IF($A544="","",INDEX('תוצרים לפרויקטים'!$AJ$7:$AN$7,,MIN(IF(שיוך_משאב=$A544,COLUMN($A:$E)))))</f>
        <v/>
      </c>
      <c r="C544" s="88" t="str">
        <f t="array" ref="C544">IF($A544="","",INDEX('תוצרים לפרויקטים'!$G$8:$G$1007,MIN(IF(שיוך_משאב=A544,שורות))))</f>
        <v/>
      </c>
      <c r="D544" s="88" t="str">
        <f>IF($A544="","",INDEX('תוצרים לפרויקטים'!$T$8:$AC$1007,MATCH($C544,'תוצרים לפרויקטים'!$G$8:$G$1007,0),MATCH($B544,'תוצרים לפרויקטים'!$T$7:$AC$7,0)))</f>
        <v/>
      </c>
      <c r="E544" s="88" t="str">
        <f>IF($A544="","",INDEX('תוצרים לפרויקטים'!$T$8:$AC$1007,MATCH($C544,'תוצרים לפרויקטים'!$G$8:$G$1007,0),MATCH($B544,'תוצרים לפרויקטים'!$T$7:$AC$7,0)+1))</f>
        <v/>
      </c>
      <c r="F544" s="88" t="str">
        <f>IF($D544="","",IFERROR(IF(INDEX('ניהול משאבים'!$D$8:$D$300,MATCH($D544,'ניהול משאבים'!$C$8:$C$300,0))="","",INDEX('ניהול משאבים'!$D$8:$D$300,MATCH($D544,'ניהול משאבים'!$C$8:$C$300,0))),""))</f>
        <v/>
      </c>
      <c r="G544" s="88" t="str">
        <f>IF($D544="","",IFERROR(IF(INDEX('ניהול משאבים'!$E$8:$E$300,MATCH($D544,'ניהול משאבים'!$C$8:$C$300,0))="","",INDEX('ניהול משאבים'!$E$8:$E$300,MATCH($D544,'ניהול משאבים'!$C$8:$C$300,0))),""))</f>
        <v/>
      </c>
      <c r="H544" s="88" t="str">
        <f>IF($C544="","",INDEX('תוצרים לפרויקטים'!$H:$H,MATCH($C544,'תוצרים לפרויקטים'!$G:$G,0)))</f>
        <v/>
      </c>
      <c r="I544" s="88" t="str">
        <f>IF($C544="","",INDEX('תוצרים לפרויקטים'!$E:$E,MATCH($C544,'תוצרים לפרויקטים'!$G:$G,0)))</f>
        <v/>
      </c>
      <c r="J544" s="88" t="str">
        <f>IF($A544="","",IF(INDEX('תוצרים לפרויקטים'!$R$8:$R$1007,MATCH($C544,'תוצרים לפרויקטים'!$G$8:$G$1007,0))="","ללא סטטוס",INDEX('תוצרים לפרויקטים'!$R$8:$R$1007,MATCH($C544,'תוצרים לפרויקטים'!$G$8:$G$1007,0))))</f>
        <v/>
      </c>
      <c r="K544" s="141" t="str">
        <f>IF($A544="","",IF(INDEX('תוצרים לפרויקטים'!$P$8:$P$1007,MATCH($C544,'תוצרים לפרויקטים'!$G$8:$G$1007,0))="","",INDEX('תוצרים לפרויקטים'!$P$8:$P$1007,MATCH($C544,'תוצרים לפרויקטים'!$G$8:$G$1007,0))))</f>
        <v/>
      </c>
      <c r="L544" s="141" t="str">
        <f>IF($A544="","",IF(INDEX('תוצרים לפרויקטים'!$Q$8:$Q$1007,MATCH($C544,'תוצרים לפרויקטים'!$G$8:$G$1007,0))="","",INDEX('תוצרים לפרויקטים'!$Q$8:$Q$1007,MATCH($C544,'תוצרים לפרויקטים'!$G$8:$G$1007,0))))</f>
        <v/>
      </c>
    </row>
    <row r="545" spans="1:12">
      <c r="A545" s="87" t="str">
        <f>IF($A544="#",1,IF(MAX(שיוך_משאב)&lt;ROWS(A$2:$A545),"",ROWS(A$2:$A545)))</f>
        <v/>
      </c>
      <c r="B545" s="88" t="str">
        <f t="array" ref="B545">IF($A545="","",INDEX('תוצרים לפרויקטים'!$AJ$7:$AN$7,,MIN(IF(שיוך_משאב=$A545,COLUMN($A:$E)))))</f>
        <v/>
      </c>
      <c r="C545" s="88" t="str">
        <f t="array" ref="C545">IF($A545="","",INDEX('תוצרים לפרויקטים'!$G$8:$G$1007,MIN(IF(שיוך_משאב=A545,שורות))))</f>
        <v/>
      </c>
      <c r="D545" s="88" t="str">
        <f>IF($A545="","",INDEX('תוצרים לפרויקטים'!$T$8:$AC$1007,MATCH($C545,'תוצרים לפרויקטים'!$G$8:$G$1007,0),MATCH($B545,'תוצרים לפרויקטים'!$T$7:$AC$7,0)))</f>
        <v/>
      </c>
      <c r="E545" s="88" t="str">
        <f>IF($A545="","",INDEX('תוצרים לפרויקטים'!$T$8:$AC$1007,MATCH($C545,'תוצרים לפרויקטים'!$G$8:$G$1007,0),MATCH($B545,'תוצרים לפרויקטים'!$T$7:$AC$7,0)+1))</f>
        <v/>
      </c>
      <c r="F545" s="88" t="str">
        <f>IF($D545="","",IFERROR(IF(INDEX('ניהול משאבים'!$D$8:$D$300,MATCH($D545,'ניהול משאבים'!$C$8:$C$300,0))="","",INDEX('ניהול משאבים'!$D$8:$D$300,MATCH($D545,'ניהול משאבים'!$C$8:$C$300,0))),""))</f>
        <v/>
      </c>
      <c r="G545" s="88" t="str">
        <f>IF($D545="","",IFERROR(IF(INDEX('ניהול משאבים'!$E$8:$E$300,MATCH($D545,'ניהול משאבים'!$C$8:$C$300,0))="","",INDEX('ניהול משאבים'!$E$8:$E$300,MATCH($D545,'ניהול משאבים'!$C$8:$C$300,0))),""))</f>
        <v/>
      </c>
      <c r="H545" s="88" t="str">
        <f>IF($C545="","",INDEX('תוצרים לפרויקטים'!$H:$H,MATCH($C545,'תוצרים לפרויקטים'!$G:$G,0)))</f>
        <v/>
      </c>
      <c r="I545" s="88" t="str">
        <f>IF($C545="","",INDEX('תוצרים לפרויקטים'!$E:$E,MATCH($C545,'תוצרים לפרויקטים'!$G:$G,0)))</f>
        <v/>
      </c>
      <c r="J545" s="88" t="str">
        <f>IF($A545="","",IF(INDEX('תוצרים לפרויקטים'!$R$8:$R$1007,MATCH($C545,'תוצרים לפרויקטים'!$G$8:$G$1007,0))="","ללא סטטוס",INDEX('תוצרים לפרויקטים'!$R$8:$R$1007,MATCH($C545,'תוצרים לפרויקטים'!$G$8:$G$1007,0))))</f>
        <v/>
      </c>
      <c r="K545" s="141" t="str">
        <f>IF($A545="","",IF(INDEX('תוצרים לפרויקטים'!$P$8:$P$1007,MATCH($C545,'תוצרים לפרויקטים'!$G$8:$G$1007,0))="","",INDEX('תוצרים לפרויקטים'!$P$8:$P$1007,MATCH($C545,'תוצרים לפרויקטים'!$G$8:$G$1007,0))))</f>
        <v/>
      </c>
      <c r="L545" s="141" t="str">
        <f>IF($A545="","",IF(INDEX('תוצרים לפרויקטים'!$Q$8:$Q$1007,MATCH($C545,'תוצרים לפרויקטים'!$G$8:$G$1007,0))="","",INDEX('תוצרים לפרויקטים'!$Q$8:$Q$1007,MATCH($C545,'תוצרים לפרויקטים'!$G$8:$G$1007,0))))</f>
        <v/>
      </c>
    </row>
    <row r="546" spans="1:12">
      <c r="A546" s="87" t="str">
        <f>IF($A545="#",1,IF(MAX(שיוך_משאב)&lt;ROWS(A$2:$A546),"",ROWS(A$2:$A546)))</f>
        <v/>
      </c>
      <c r="B546" s="88" t="str">
        <f t="array" ref="B546">IF($A546="","",INDEX('תוצרים לפרויקטים'!$AJ$7:$AN$7,,MIN(IF(שיוך_משאב=$A546,COLUMN($A:$E)))))</f>
        <v/>
      </c>
      <c r="C546" s="88" t="str">
        <f t="array" ref="C546">IF($A546="","",INDEX('תוצרים לפרויקטים'!$G$8:$G$1007,MIN(IF(שיוך_משאב=A546,שורות))))</f>
        <v/>
      </c>
      <c r="D546" s="88" t="str">
        <f>IF($A546="","",INDEX('תוצרים לפרויקטים'!$T$8:$AC$1007,MATCH($C546,'תוצרים לפרויקטים'!$G$8:$G$1007,0),MATCH($B546,'תוצרים לפרויקטים'!$T$7:$AC$7,0)))</f>
        <v/>
      </c>
      <c r="E546" s="88" t="str">
        <f>IF($A546="","",INDEX('תוצרים לפרויקטים'!$T$8:$AC$1007,MATCH($C546,'תוצרים לפרויקטים'!$G$8:$G$1007,0),MATCH($B546,'תוצרים לפרויקטים'!$T$7:$AC$7,0)+1))</f>
        <v/>
      </c>
      <c r="F546" s="88" t="str">
        <f>IF($D546="","",IFERROR(IF(INDEX('ניהול משאבים'!$D$8:$D$300,MATCH($D546,'ניהול משאבים'!$C$8:$C$300,0))="","",INDEX('ניהול משאבים'!$D$8:$D$300,MATCH($D546,'ניהול משאבים'!$C$8:$C$300,0))),""))</f>
        <v/>
      </c>
      <c r="G546" s="88" t="str">
        <f>IF($D546="","",IFERROR(IF(INDEX('ניהול משאבים'!$E$8:$E$300,MATCH($D546,'ניהול משאבים'!$C$8:$C$300,0))="","",INDEX('ניהול משאבים'!$E$8:$E$300,MATCH($D546,'ניהול משאבים'!$C$8:$C$300,0))),""))</f>
        <v/>
      </c>
      <c r="H546" s="88" t="str">
        <f>IF($C546="","",INDEX('תוצרים לפרויקטים'!$H:$H,MATCH($C546,'תוצרים לפרויקטים'!$G:$G,0)))</f>
        <v/>
      </c>
      <c r="I546" s="88" t="str">
        <f>IF($C546="","",INDEX('תוצרים לפרויקטים'!$E:$E,MATCH($C546,'תוצרים לפרויקטים'!$G:$G,0)))</f>
        <v/>
      </c>
      <c r="J546" s="88" t="str">
        <f>IF($A546="","",IF(INDEX('תוצרים לפרויקטים'!$R$8:$R$1007,MATCH($C546,'תוצרים לפרויקטים'!$G$8:$G$1007,0))="","ללא סטטוס",INDEX('תוצרים לפרויקטים'!$R$8:$R$1007,MATCH($C546,'תוצרים לפרויקטים'!$G$8:$G$1007,0))))</f>
        <v/>
      </c>
      <c r="K546" s="141" t="str">
        <f>IF($A546="","",IF(INDEX('תוצרים לפרויקטים'!$P$8:$P$1007,MATCH($C546,'תוצרים לפרויקטים'!$G$8:$G$1007,0))="","",INDEX('תוצרים לפרויקטים'!$P$8:$P$1007,MATCH($C546,'תוצרים לפרויקטים'!$G$8:$G$1007,0))))</f>
        <v/>
      </c>
      <c r="L546" s="141" t="str">
        <f>IF($A546="","",IF(INDEX('תוצרים לפרויקטים'!$Q$8:$Q$1007,MATCH($C546,'תוצרים לפרויקטים'!$G$8:$G$1007,0))="","",INDEX('תוצרים לפרויקטים'!$Q$8:$Q$1007,MATCH($C546,'תוצרים לפרויקטים'!$G$8:$G$1007,0))))</f>
        <v/>
      </c>
    </row>
    <row r="547" spans="1:12">
      <c r="A547" s="87" t="str">
        <f>IF($A546="#",1,IF(MAX(שיוך_משאב)&lt;ROWS(A$2:$A547),"",ROWS(A$2:$A547)))</f>
        <v/>
      </c>
      <c r="B547" s="88" t="str">
        <f t="array" ref="B547">IF($A547="","",INDEX('תוצרים לפרויקטים'!$AJ$7:$AN$7,,MIN(IF(שיוך_משאב=$A547,COLUMN($A:$E)))))</f>
        <v/>
      </c>
      <c r="C547" s="88" t="str">
        <f t="array" ref="C547">IF($A547="","",INDEX('תוצרים לפרויקטים'!$G$8:$G$1007,MIN(IF(שיוך_משאב=A547,שורות))))</f>
        <v/>
      </c>
      <c r="D547" s="88" t="str">
        <f>IF($A547="","",INDEX('תוצרים לפרויקטים'!$T$8:$AC$1007,MATCH($C547,'תוצרים לפרויקטים'!$G$8:$G$1007,0),MATCH($B547,'תוצרים לפרויקטים'!$T$7:$AC$7,0)))</f>
        <v/>
      </c>
      <c r="E547" s="88" t="str">
        <f>IF($A547="","",INDEX('תוצרים לפרויקטים'!$T$8:$AC$1007,MATCH($C547,'תוצרים לפרויקטים'!$G$8:$G$1007,0),MATCH($B547,'תוצרים לפרויקטים'!$T$7:$AC$7,0)+1))</f>
        <v/>
      </c>
      <c r="F547" s="88" t="str">
        <f>IF($D547="","",IFERROR(IF(INDEX('ניהול משאבים'!$D$8:$D$300,MATCH($D547,'ניהול משאבים'!$C$8:$C$300,0))="","",INDEX('ניהול משאבים'!$D$8:$D$300,MATCH($D547,'ניהול משאבים'!$C$8:$C$300,0))),""))</f>
        <v/>
      </c>
      <c r="G547" s="88" t="str">
        <f>IF($D547="","",IFERROR(IF(INDEX('ניהול משאבים'!$E$8:$E$300,MATCH($D547,'ניהול משאבים'!$C$8:$C$300,0))="","",INDEX('ניהול משאבים'!$E$8:$E$300,MATCH($D547,'ניהול משאבים'!$C$8:$C$300,0))),""))</f>
        <v/>
      </c>
      <c r="H547" s="88" t="str">
        <f>IF($C547="","",INDEX('תוצרים לפרויקטים'!$H:$H,MATCH($C547,'תוצרים לפרויקטים'!$G:$G,0)))</f>
        <v/>
      </c>
      <c r="I547" s="88" t="str">
        <f>IF($C547="","",INDEX('תוצרים לפרויקטים'!$E:$E,MATCH($C547,'תוצרים לפרויקטים'!$G:$G,0)))</f>
        <v/>
      </c>
      <c r="J547" s="88" t="str">
        <f>IF($A547="","",IF(INDEX('תוצרים לפרויקטים'!$R$8:$R$1007,MATCH($C547,'תוצרים לפרויקטים'!$G$8:$G$1007,0))="","ללא סטטוס",INDEX('תוצרים לפרויקטים'!$R$8:$R$1007,MATCH($C547,'תוצרים לפרויקטים'!$G$8:$G$1007,0))))</f>
        <v/>
      </c>
      <c r="K547" s="141" t="str">
        <f>IF($A547="","",IF(INDEX('תוצרים לפרויקטים'!$P$8:$P$1007,MATCH($C547,'תוצרים לפרויקטים'!$G$8:$G$1007,0))="","",INDEX('תוצרים לפרויקטים'!$P$8:$P$1007,MATCH($C547,'תוצרים לפרויקטים'!$G$8:$G$1007,0))))</f>
        <v/>
      </c>
      <c r="L547" s="141" t="str">
        <f>IF($A547="","",IF(INDEX('תוצרים לפרויקטים'!$Q$8:$Q$1007,MATCH($C547,'תוצרים לפרויקטים'!$G$8:$G$1007,0))="","",INDEX('תוצרים לפרויקטים'!$Q$8:$Q$1007,MATCH($C547,'תוצרים לפרויקטים'!$G$8:$G$1007,0))))</f>
        <v/>
      </c>
    </row>
    <row r="548" spans="1:12">
      <c r="A548" s="87" t="str">
        <f>IF($A547="#",1,IF(MAX(שיוך_משאב)&lt;ROWS(A$2:$A548),"",ROWS(A$2:$A548)))</f>
        <v/>
      </c>
      <c r="B548" s="88" t="str">
        <f t="array" ref="B548">IF($A548="","",INDEX('תוצרים לפרויקטים'!$AJ$7:$AN$7,,MIN(IF(שיוך_משאב=$A548,COLUMN($A:$E)))))</f>
        <v/>
      </c>
      <c r="C548" s="88" t="str">
        <f t="array" ref="C548">IF($A548="","",INDEX('תוצרים לפרויקטים'!$G$8:$G$1007,MIN(IF(שיוך_משאב=A548,שורות))))</f>
        <v/>
      </c>
      <c r="D548" s="88" t="str">
        <f>IF($A548="","",INDEX('תוצרים לפרויקטים'!$T$8:$AC$1007,MATCH($C548,'תוצרים לפרויקטים'!$G$8:$G$1007,0),MATCH($B548,'תוצרים לפרויקטים'!$T$7:$AC$7,0)))</f>
        <v/>
      </c>
      <c r="E548" s="88" t="str">
        <f>IF($A548="","",INDEX('תוצרים לפרויקטים'!$T$8:$AC$1007,MATCH($C548,'תוצרים לפרויקטים'!$G$8:$G$1007,0),MATCH($B548,'תוצרים לפרויקטים'!$T$7:$AC$7,0)+1))</f>
        <v/>
      </c>
      <c r="F548" s="88" t="str">
        <f>IF($D548="","",IFERROR(IF(INDEX('ניהול משאבים'!$D$8:$D$300,MATCH($D548,'ניהול משאבים'!$C$8:$C$300,0))="","",INDEX('ניהול משאבים'!$D$8:$D$300,MATCH($D548,'ניהול משאבים'!$C$8:$C$300,0))),""))</f>
        <v/>
      </c>
      <c r="G548" s="88" t="str">
        <f>IF($D548="","",IFERROR(IF(INDEX('ניהול משאבים'!$E$8:$E$300,MATCH($D548,'ניהול משאבים'!$C$8:$C$300,0))="","",INDEX('ניהול משאבים'!$E$8:$E$300,MATCH($D548,'ניהול משאבים'!$C$8:$C$300,0))),""))</f>
        <v/>
      </c>
      <c r="H548" s="88" t="str">
        <f>IF($C548="","",INDEX('תוצרים לפרויקטים'!$H:$H,MATCH($C548,'תוצרים לפרויקטים'!$G:$G,0)))</f>
        <v/>
      </c>
      <c r="I548" s="88" t="str">
        <f>IF($C548="","",INDEX('תוצרים לפרויקטים'!$E:$E,MATCH($C548,'תוצרים לפרויקטים'!$G:$G,0)))</f>
        <v/>
      </c>
      <c r="J548" s="88" t="str">
        <f>IF($A548="","",IF(INDEX('תוצרים לפרויקטים'!$R$8:$R$1007,MATCH($C548,'תוצרים לפרויקטים'!$G$8:$G$1007,0))="","ללא סטטוס",INDEX('תוצרים לפרויקטים'!$R$8:$R$1007,MATCH($C548,'תוצרים לפרויקטים'!$G$8:$G$1007,0))))</f>
        <v/>
      </c>
      <c r="K548" s="141" t="str">
        <f>IF($A548="","",IF(INDEX('תוצרים לפרויקטים'!$P$8:$P$1007,MATCH($C548,'תוצרים לפרויקטים'!$G$8:$G$1007,0))="","",INDEX('תוצרים לפרויקטים'!$P$8:$P$1007,MATCH($C548,'תוצרים לפרויקטים'!$G$8:$G$1007,0))))</f>
        <v/>
      </c>
      <c r="L548" s="141" t="str">
        <f>IF($A548="","",IF(INDEX('תוצרים לפרויקטים'!$Q$8:$Q$1007,MATCH($C548,'תוצרים לפרויקטים'!$G$8:$G$1007,0))="","",INDEX('תוצרים לפרויקטים'!$Q$8:$Q$1007,MATCH($C548,'תוצרים לפרויקטים'!$G$8:$G$1007,0))))</f>
        <v/>
      </c>
    </row>
    <row r="549" spans="1:12">
      <c r="A549" s="87" t="str">
        <f>IF($A548="#",1,IF(MAX(שיוך_משאב)&lt;ROWS(A$2:$A549),"",ROWS(A$2:$A549)))</f>
        <v/>
      </c>
      <c r="B549" s="88" t="str">
        <f t="array" ref="B549">IF($A549="","",INDEX('תוצרים לפרויקטים'!$AJ$7:$AN$7,,MIN(IF(שיוך_משאב=$A549,COLUMN($A:$E)))))</f>
        <v/>
      </c>
      <c r="C549" s="88" t="str">
        <f t="array" ref="C549">IF($A549="","",INDEX('תוצרים לפרויקטים'!$G$8:$G$1007,MIN(IF(שיוך_משאב=A549,שורות))))</f>
        <v/>
      </c>
      <c r="D549" s="88" t="str">
        <f>IF($A549="","",INDEX('תוצרים לפרויקטים'!$T$8:$AC$1007,MATCH($C549,'תוצרים לפרויקטים'!$G$8:$G$1007,0),MATCH($B549,'תוצרים לפרויקטים'!$T$7:$AC$7,0)))</f>
        <v/>
      </c>
      <c r="E549" s="88" t="str">
        <f>IF($A549="","",INDEX('תוצרים לפרויקטים'!$T$8:$AC$1007,MATCH($C549,'תוצרים לפרויקטים'!$G$8:$G$1007,0),MATCH($B549,'תוצרים לפרויקטים'!$T$7:$AC$7,0)+1))</f>
        <v/>
      </c>
      <c r="F549" s="88" t="str">
        <f>IF($D549="","",IFERROR(IF(INDEX('ניהול משאבים'!$D$8:$D$300,MATCH($D549,'ניהול משאבים'!$C$8:$C$300,0))="","",INDEX('ניהול משאבים'!$D$8:$D$300,MATCH($D549,'ניהול משאבים'!$C$8:$C$300,0))),""))</f>
        <v/>
      </c>
      <c r="G549" s="88" t="str">
        <f>IF($D549="","",IFERROR(IF(INDEX('ניהול משאבים'!$E$8:$E$300,MATCH($D549,'ניהול משאבים'!$C$8:$C$300,0))="","",INDEX('ניהול משאבים'!$E$8:$E$300,MATCH($D549,'ניהול משאבים'!$C$8:$C$300,0))),""))</f>
        <v/>
      </c>
      <c r="H549" s="88" t="str">
        <f>IF($C549="","",INDEX('תוצרים לפרויקטים'!$H:$H,MATCH($C549,'תוצרים לפרויקטים'!$G:$G,0)))</f>
        <v/>
      </c>
      <c r="I549" s="88" t="str">
        <f>IF($C549="","",INDEX('תוצרים לפרויקטים'!$E:$E,MATCH($C549,'תוצרים לפרויקטים'!$G:$G,0)))</f>
        <v/>
      </c>
      <c r="J549" s="88" t="str">
        <f>IF($A549="","",IF(INDEX('תוצרים לפרויקטים'!$R$8:$R$1007,MATCH($C549,'תוצרים לפרויקטים'!$G$8:$G$1007,0))="","ללא סטטוס",INDEX('תוצרים לפרויקטים'!$R$8:$R$1007,MATCH($C549,'תוצרים לפרויקטים'!$G$8:$G$1007,0))))</f>
        <v/>
      </c>
      <c r="K549" s="141" t="str">
        <f>IF($A549="","",IF(INDEX('תוצרים לפרויקטים'!$P$8:$P$1007,MATCH($C549,'תוצרים לפרויקטים'!$G$8:$G$1007,0))="","",INDEX('תוצרים לפרויקטים'!$P$8:$P$1007,MATCH($C549,'תוצרים לפרויקטים'!$G$8:$G$1007,0))))</f>
        <v/>
      </c>
      <c r="L549" s="141" t="str">
        <f>IF($A549="","",IF(INDEX('תוצרים לפרויקטים'!$Q$8:$Q$1007,MATCH($C549,'תוצרים לפרויקטים'!$G$8:$G$1007,0))="","",INDEX('תוצרים לפרויקטים'!$Q$8:$Q$1007,MATCH($C549,'תוצרים לפרויקטים'!$G$8:$G$1007,0))))</f>
        <v/>
      </c>
    </row>
    <row r="550" spans="1:12">
      <c r="A550" s="87" t="str">
        <f>IF($A549="#",1,IF(MAX(שיוך_משאב)&lt;ROWS(A$2:$A550),"",ROWS(A$2:$A550)))</f>
        <v/>
      </c>
      <c r="B550" s="88" t="str">
        <f t="array" ref="B550">IF($A550="","",INDEX('תוצרים לפרויקטים'!$AJ$7:$AN$7,,MIN(IF(שיוך_משאב=$A550,COLUMN($A:$E)))))</f>
        <v/>
      </c>
      <c r="C550" s="88" t="str">
        <f t="array" ref="C550">IF($A550="","",INDEX('תוצרים לפרויקטים'!$G$8:$G$1007,MIN(IF(שיוך_משאב=A550,שורות))))</f>
        <v/>
      </c>
      <c r="D550" s="88" t="str">
        <f>IF($A550="","",INDEX('תוצרים לפרויקטים'!$T$8:$AC$1007,MATCH($C550,'תוצרים לפרויקטים'!$G$8:$G$1007,0),MATCH($B550,'תוצרים לפרויקטים'!$T$7:$AC$7,0)))</f>
        <v/>
      </c>
      <c r="E550" s="88" t="str">
        <f>IF($A550="","",INDEX('תוצרים לפרויקטים'!$T$8:$AC$1007,MATCH($C550,'תוצרים לפרויקטים'!$G$8:$G$1007,0),MATCH($B550,'תוצרים לפרויקטים'!$T$7:$AC$7,0)+1))</f>
        <v/>
      </c>
      <c r="F550" s="88" t="str">
        <f>IF($D550="","",IFERROR(IF(INDEX('ניהול משאבים'!$D$8:$D$300,MATCH($D550,'ניהול משאבים'!$C$8:$C$300,0))="","",INDEX('ניהול משאבים'!$D$8:$D$300,MATCH($D550,'ניהול משאבים'!$C$8:$C$300,0))),""))</f>
        <v/>
      </c>
      <c r="G550" s="88" t="str">
        <f>IF($D550="","",IFERROR(IF(INDEX('ניהול משאבים'!$E$8:$E$300,MATCH($D550,'ניהול משאבים'!$C$8:$C$300,0))="","",INDEX('ניהול משאבים'!$E$8:$E$300,MATCH($D550,'ניהול משאבים'!$C$8:$C$300,0))),""))</f>
        <v/>
      </c>
      <c r="H550" s="88" t="str">
        <f>IF($C550="","",INDEX('תוצרים לפרויקטים'!$H:$H,MATCH($C550,'תוצרים לפרויקטים'!$G:$G,0)))</f>
        <v/>
      </c>
      <c r="I550" s="88" t="str">
        <f>IF($C550="","",INDEX('תוצרים לפרויקטים'!$E:$E,MATCH($C550,'תוצרים לפרויקטים'!$G:$G,0)))</f>
        <v/>
      </c>
      <c r="J550" s="88" t="str">
        <f>IF($A550="","",IF(INDEX('תוצרים לפרויקטים'!$R$8:$R$1007,MATCH($C550,'תוצרים לפרויקטים'!$G$8:$G$1007,0))="","ללא סטטוס",INDEX('תוצרים לפרויקטים'!$R$8:$R$1007,MATCH($C550,'תוצרים לפרויקטים'!$G$8:$G$1007,0))))</f>
        <v/>
      </c>
      <c r="K550" s="141" t="str">
        <f>IF($A550="","",IF(INDEX('תוצרים לפרויקטים'!$P$8:$P$1007,MATCH($C550,'תוצרים לפרויקטים'!$G$8:$G$1007,0))="","",INDEX('תוצרים לפרויקטים'!$P$8:$P$1007,MATCH($C550,'תוצרים לפרויקטים'!$G$8:$G$1007,0))))</f>
        <v/>
      </c>
      <c r="L550" s="141" t="str">
        <f>IF($A550="","",IF(INDEX('תוצרים לפרויקטים'!$Q$8:$Q$1007,MATCH($C550,'תוצרים לפרויקטים'!$G$8:$G$1007,0))="","",INDEX('תוצרים לפרויקטים'!$Q$8:$Q$1007,MATCH($C550,'תוצרים לפרויקטים'!$G$8:$G$1007,0))))</f>
        <v/>
      </c>
    </row>
    <row r="551" spans="1:12">
      <c r="A551" s="87" t="str">
        <f>IF($A550="#",1,IF(MAX(שיוך_משאב)&lt;ROWS(A$2:$A551),"",ROWS(A$2:$A551)))</f>
        <v/>
      </c>
      <c r="B551" s="88" t="str">
        <f t="array" ref="B551">IF($A551="","",INDEX('תוצרים לפרויקטים'!$AJ$7:$AN$7,,MIN(IF(שיוך_משאב=$A551,COLUMN($A:$E)))))</f>
        <v/>
      </c>
      <c r="C551" s="88" t="str">
        <f t="array" ref="C551">IF($A551="","",INDEX('תוצרים לפרויקטים'!$G$8:$G$1007,MIN(IF(שיוך_משאב=A551,שורות))))</f>
        <v/>
      </c>
      <c r="D551" s="88" t="str">
        <f>IF($A551="","",INDEX('תוצרים לפרויקטים'!$T$8:$AC$1007,MATCH($C551,'תוצרים לפרויקטים'!$G$8:$G$1007,0),MATCH($B551,'תוצרים לפרויקטים'!$T$7:$AC$7,0)))</f>
        <v/>
      </c>
      <c r="E551" s="88" t="str">
        <f>IF($A551="","",INDEX('תוצרים לפרויקטים'!$T$8:$AC$1007,MATCH($C551,'תוצרים לפרויקטים'!$G$8:$G$1007,0),MATCH($B551,'תוצרים לפרויקטים'!$T$7:$AC$7,0)+1))</f>
        <v/>
      </c>
      <c r="F551" s="88" t="str">
        <f>IF($D551="","",IFERROR(IF(INDEX('ניהול משאבים'!$D$8:$D$300,MATCH($D551,'ניהול משאבים'!$C$8:$C$300,0))="","",INDEX('ניהול משאבים'!$D$8:$D$300,MATCH($D551,'ניהול משאבים'!$C$8:$C$300,0))),""))</f>
        <v/>
      </c>
      <c r="G551" s="88" t="str">
        <f>IF($D551="","",IFERROR(IF(INDEX('ניהול משאבים'!$E$8:$E$300,MATCH($D551,'ניהול משאבים'!$C$8:$C$300,0))="","",INDEX('ניהול משאבים'!$E$8:$E$300,MATCH($D551,'ניהול משאבים'!$C$8:$C$300,0))),""))</f>
        <v/>
      </c>
      <c r="H551" s="88" t="str">
        <f>IF($C551="","",INDEX('תוצרים לפרויקטים'!$H:$H,MATCH($C551,'תוצרים לפרויקטים'!$G:$G,0)))</f>
        <v/>
      </c>
      <c r="I551" s="88" t="str">
        <f>IF($C551="","",INDEX('תוצרים לפרויקטים'!$E:$E,MATCH($C551,'תוצרים לפרויקטים'!$G:$G,0)))</f>
        <v/>
      </c>
      <c r="J551" s="88" t="str">
        <f>IF($A551="","",IF(INDEX('תוצרים לפרויקטים'!$R$8:$R$1007,MATCH($C551,'תוצרים לפרויקטים'!$G$8:$G$1007,0))="","ללא סטטוס",INDEX('תוצרים לפרויקטים'!$R$8:$R$1007,MATCH($C551,'תוצרים לפרויקטים'!$G$8:$G$1007,0))))</f>
        <v/>
      </c>
      <c r="K551" s="141" t="str">
        <f>IF($A551="","",IF(INDEX('תוצרים לפרויקטים'!$P$8:$P$1007,MATCH($C551,'תוצרים לפרויקטים'!$G$8:$G$1007,0))="","",INDEX('תוצרים לפרויקטים'!$P$8:$P$1007,MATCH($C551,'תוצרים לפרויקטים'!$G$8:$G$1007,0))))</f>
        <v/>
      </c>
      <c r="L551" s="141" t="str">
        <f>IF($A551="","",IF(INDEX('תוצרים לפרויקטים'!$Q$8:$Q$1007,MATCH($C551,'תוצרים לפרויקטים'!$G$8:$G$1007,0))="","",INDEX('תוצרים לפרויקטים'!$Q$8:$Q$1007,MATCH($C551,'תוצרים לפרויקטים'!$G$8:$G$1007,0))))</f>
        <v/>
      </c>
    </row>
    <row r="552" spans="1:12">
      <c r="A552" s="87" t="str">
        <f>IF($A551="#",1,IF(MAX(שיוך_משאב)&lt;ROWS(A$2:$A552),"",ROWS(A$2:$A552)))</f>
        <v/>
      </c>
      <c r="B552" s="88" t="str">
        <f t="array" ref="B552">IF($A552="","",INDEX('תוצרים לפרויקטים'!$AJ$7:$AN$7,,MIN(IF(שיוך_משאב=$A552,COLUMN($A:$E)))))</f>
        <v/>
      </c>
      <c r="C552" s="88" t="str">
        <f t="array" ref="C552">IF($A552="","",INDEX('תוצרים לפרויקטים'!$G$8:$G$1007,MIN(IF(שיוך_משאב=A552,שורות))))</f>
        <v/>
      </c>
      <c r="D552" s="88" t="str">
        <f>IF($A552="","",INDEX('תוצרים לפרויקטים'!$T$8:$AC$1007,MATCH($C552,'תוצרים לפרויקטים'!$G$8:$G$1007,0),MATCH($B552,'תוצרים לפרויקטים'!$T$7:$AC$7,0)))</f>
        <v/>
      </c>
      <c r="E552" s="88" t="str">
        <f>IF($A552="","",INDEX('תוצרים לפרויקטים'!$T$8:$AC$1007,MATCH($C552,'תוצרים לפרויקטים'!$G$8:$G$1007,0),MATCH($B552,'תוצרים לפרויקטים'!$T$7:$AC$7,0)+1))</f>
        <v/>
      </c>
      <c r="F552" s="88" t="str">
        <f>IF($D552="","",IFERROR(IF(INDEX('ניהול משאבים'!$D$8:$D$300,MATCH($D552,'ניהול משאבים'!$C$8:$C$300,0))="","",INDEX('ניהול משאבים'!$D$8:$D$300,MATCH($D552,'ניהול משאבים'!$C$8:$C$300,0))),""))</f>
        <v/>
      </c>
      <c r="G552" s="88" t="str">
        <f>IF($D552="","",IFERROR(IF(INDEX('ניהול משאבים'!$E$8:$E$300,MATCH($D552,'ניהול משאבים'!$C$8:$C$300,0))="","",INDEX('ניהול משאבים'!$E$8:$E$300,MATCH($D552,'ניהול משאבים'!$C$8:$C$300,0))),""))</f>
        <v/>
      </c>
      <c r="H552" s="88" t="str">
        <f>IF($C552="","",INDEX('תוצרים לפרויקטים'!$H:$H,MATCH($C552,'תוצרים לפרויקטים'!$G:$G,0)))</f>
        <v/>
      </c>
      <c r="I552" s="88" t="str">
        <f>IF($C552="","",INDEX('תוצרים לפרויקטים'!$E:$E,MATCH($C552,'תוצרים לפרויקטים'!$G:$G,0)))</f>
        <v/>
      </c>
      <c r="J552" s="88" t="str">
        <f>IF($A552="","",IF(INDEX('תוצרים לפרויקטים'!$R$8:$R$1007,MATCH($C552,'תוצרים לפרויקטים'!$G$8:$G$1007,0))="","ללא סטטוס",INDEX('תוצרים לפרויקטים'!$R$8:$R$1007,MATCH($C552,'תוצרים לפרויקטים'!$G$8:$G$1007,0))))</f>
        <v/>
      </c>
      <c r="K552" s="141" t="str">
        <f>IF($A552="","",IF(INDEX('תוצרים לפרויקטים'!$P$8:$P$1007,MATCH($C552,'תוצרים לפרויקטים'!$G$8:$G$1007,0))="","",INDEX('תוצרים לפרויקטים'!$P$8:$P$1007,MATCH($C552,'תוצרים לפרויקטים'!$G$8:$G$1007,0))))</f>
        <v/>
      </c>
      <c r="L552" s="141" t="str">
        <f>IF($A552="","",IF(INDEX('תוצרים לפרויקטים'!$Q$8:$Q$1007,MATCH($C552,'תוצרים לפרויקטים'!$G$8:$G$1007,0))="","",INDEX('תוצרים לפרויקטים'!$Q$8:$Q$1007,MATCH($C552,'תוצרים לפרויקטים'!$G$8:$G$1007,0))))</f>
        <v/>
      </c>
    </row>
    <row r="553" spans="1:12">
      <c r="A553" s="87" t="str">
        <f>IF($A552="#",1,IF(MAX(שיוך_משאב)&lt;ROWS(A$2:$A553),"",ROWS(A$2:$A553)))</f>
        <v/>
      </c>
      <c r="B553" s="88" t="str">
        <f t="array" ref="B553">IF($A553="","",INDEX('תוצרים לפרויקטים'!$AJ$7:$AN$7,,MIN(IF(שיוך_משאב=$A553,COLUMN($A:$E)))))</f>
        <v/>
      </c>
      <c r="C553" s="88" t="str">
        <f t="array" ref="C553">IF($A553="","",INDEX('תוצרים לפרויקטים'!$G$8:$G$1007,MIN(IF(שיוך_משאב=A553,שורות))))</f>
        <v/>
      </c>
      <c r="D553" s="88" t="str">
        <f>IF($A553="","",INDEX('תוצרים לפרויקטים'!$T$8:$AC$1007,MATCH($C553,'תוצרים לפרויקטים'!$G$8:$G$1007,0),MATCH($B553,'תוצרים לפרויקטים'!$T$7:$AC$7,0)))</f>
        <v/>
      </c>
      <c r="E553" s="88" t="str">
        <f>IF($A553="","",INDEX('תוצרים לפרויקטים'!$T$8:$AC$1007,MATCH($C553,'תוצרים לפרויקטים'!$G$8:$G$1007,0),MATCH($B553,'תוצרים לפרויקטים'!$T$7:$AC$7,0)+1))</f>
        <v/>
      </c>
      <c r="F553" s="88" t="str">
        <f>IF($D553="","",IFERROR(IF(INDEX('ניהול משאבים'!$D$8:$D$300,MATCH($D553,'ניהול משאבים'!$C$8:$C$300,0))="","",INDEX('ניהול משאבים'!$D$8:$D$300,MATCH($D553,'ניהול משאבים'!$C$8:$C$300,0))),""))</f>
        <v/>
      </c>
      <c r="G553" s="88" t="str">
        <f>IF($D553="","",IFERROR(IF(INDEX('ניהול משאבים'!$E$8:$E$300,MATCH($D553,'ניהול משאבים'!$C$8:$C$300,0))="","",INDEX('ניהול משאבים'!$E$8:$E$300,MATCH($D553,'ניהול משאבים'!$C$8:$C$300,0))),""))</f>
        <v/>
      </c>
      <c r="H553" s="88" t="str">
        <f>IF($C553="","",INDEX('תוצרים לפרויקטים'!$H:$H,MATCH($C553,'תוצרים לפרויקטים'!$G:$G,0)))</f>
        <v/>
      </c>
      <c r="I553" s="88" t="str">
        <f>IF($C553="","",INDEX('תוצרים לפרויקטים'!$E:$E,MATCH($C553,'תוצרים לפרויקטים'!$G:$G,0)))</f>
        <v/>
      </c>
      <c r="J553" s="88" t="str">
        <f>IF($A553="","",IF(INDEX('תוצרים לפרויקטים'!$R$8:$R$1007,MATCH($C553,'תוצרים לפרויקטים'!$G$8:$G$1007,0))="","ללא סטטוס",INDEX('תוצרים לפרויקטים'!$R$8:$R$1007,MATCH($C553,'תוצרים לפרויקטים'!$G$8:$G$1007,0))))</f>
        <v/>
      </c>
      <c r="K553" s="141" t="str">
        <f>IF($A553="","",IF(INDEX('תוצרים לפרויקטים'!$P$8:$P$1007,MATCH($C553,'תוצרים לפרויקטים'!$G$8:$G$1007,0))="","",INDEX('תוצרים לפרויקטים'!$P$8:$P$1007,MATCH($C553,'תוצרים לפרויקטים'!$G$8:$G$1007,0))))</f>
        <v/>
      </c>
      <c r="L553" s="141" t="str">
        <f>IF($A553="","",IF(INDEX('תוצרים לפרויקטים'!$Q$8:$Q$1007,MATCH($C553,'תוצרים לפרויקטים'!$G$8:$G$1007,0))="","",INDEX('תוצרים לפרויקטים'!$Q$8:$Q$1007,MATCH($C553,'תוצרים לפרויקטים'!$G$8:$G$1007,0))))</f>
        <v/>
      </c>
    </row>
    <row r="554" spans="1:12">
      <c r="A554" s="87" t="str">
        <f>IF($A553="#",1,IF(MAX(שיוך_משאב)&lt;ROWS(A$2:$A554),"",ROWS(A$2:$A554)))</f>
        <v/>
      </c>
      <c r="B554" s="88" t="str">
        <f t="array" ref="B554">IF($A554="","",INDEX('תוצרים לפרויקטים'!$AJ$7:$AN$7,,MIN(IF(שיוך_משאב=$A554,COLUMN($A:$E)))))</f>
        <v/>
      </c>
      <c r="C554" s="88" t="str">
        <f t="array" ref="C554">IF($A554="","",INDEX('תוצרים לפרויקטים'!$G$8:$G$1007,MIN(IF(שיוך_משאב=A554,שורות))))</f>
        <v/>
      </c>
      <c r="D554" s="88" t="str">
        <f>IF($A554="","",INDEX('תוצרים לפרויקטים'!$T$8:$AC$1007,MATCH($C554,'תוצרים לפרויקטים'!$G$8:$G$1007,0),MATCH($B554,'תוצרים לפרויקטים'!$T$7:$AC$7,0)))</f>
        <v/>
      </c>
      <c r="E554" s="88" t="str">
        <f>IF($A554="","",INDEX('תוצרים לפרויקטים'!$T$8:$AC$1007,MATCH($C554,'תוצרים לפרויקטים'!$G$8:$G$1007,0),MATCH($B554,'תוצרים לפרויקטים'!$T$7:$AC$7,0)+1))</f>
        <v/>
      </c>
      <c r="F554" s="88" t="str">
        <f>IF($D554="","",IFERROR(IF(INDEX('ניהול משאבים'!$D$8:$D$300,MATCH($D554,'ניהול משאבים'!$C$8:$C$300,0))="","",INDEX('ניהול משאבים'!$D$8:$D$300,MATCH($D554,'ניהול משאבים'!$C$8:$C$300,0))),""))</f>
        <v/>
      </c>
      <c r="G554" s="88" t="str">
        <f>IF($D554="","",IFERROR(IF(INDEX('ניהול משאבים'!$E$8:$E$300,MATCH($D554,'ניהול משאבים'!$C$8:$C$300,0))="","",INDEX('ניהול משאבים'!$E$8:$E$300,MATCH($D554,'ניהול משאבים'!$C$8:$C$300,0))),""))</f>
        <v/>
      </c>
      <c r="H554" s="88" t="str">
        <f>IF($C554="","",INDEX('תוצרים לפרויקטים'!$H:$H,MATCH($C554,'תוצרים לפרויקטים'!$G:$G,0)))</f>
        <v/>
      </c>
      <c r="I554" s="88" t="str">
        <f>IF($C554="","",INDEX('תוצרים לפרויקטים'!$E:$E,MATCH($C554,'תוצרים לפרויקטים'!$G:$G,0)))</f>
        <v/>
      </c>
      <c r="J554" s="88" t="str">
        <f>IF($A554="","",IF(INDEX('תוצרים לפרויקטים'!$R$8:$R$1007,MATCH($C554,'תוצרים לפרויקטים'!$G$8:$G$1007,0))="","ללא סטטוס",INDEX('תוצרים לפרויקטים'!$R$8:$R$1007,MATCH($C554,'תוצרים לפרויקטים'!$G$8:$G$1007,0))))</f>
        <v/>
      </c>
      <c r="K554" s="141" t="str">
        <f>IF($A554="","",IF(INDEX('תוצרים לפרויקטים'!$P$8:$P$1007,MATCH($C554,'תוצרים לפרויקטים'!$G$8:$G$1007,0))="","",INDEX('תוצרים לפרויקטים'!$P$8:$P$1007,MATCH($C554,'תוצרים לפרויקטים'!$G$8:$G$1007,0))))</f>
        <v/>
      </c>
      <c r="L554" s="141" t="str">
        <f>IF($A554="","",IF(INDEX('תוצרים לפרויקטים'!$Q$8:$Q$1007,MATCH($C554,'תוצרים לפרויקטים'!$G$8:$G$1007,0))="","",INDEX('תוצרים לפרויקטים'!$Q$8:$Q$1007,MATCH($C554,'תוצרים לפרויקטים'!$G$8:$G$1007,0))))</f>
        <v/>
      </c>
    </row>
    <row r="555" spans="1:12">
      <c r="A555" s="87" t="str">
        <f>IF($A554="#",1,IF(MAX(שיוך_משאב)&lt;ROWS(A$2:$A555),"",ROWS(A$2:$A555)))</f>
        <v/>
      </c>
      <c r="B555" s="88" t="str">
        <f t="array" ref="B555">IF($A555="","",INDEX('תוצרים לפרויקטים'!$AJ$7:$AN$7,,MIN(IF(שיוך_משאב=$A555,COLUMN($A:$E)))))</f>
        <v/>
      </c>
      <c r="C555" s="88" t="str">
        <f t="array" ref="C555">IF($A555="","",INDEX('תוצרים לפרויקטים'!$G$8:$G$1007,MIN(IF(שיוך_משאב=A555,שורות))))</f>
        <v/>
      </c>
      <c r="D555" s="88" t="str">
        <f>IF($A555="","",INDEX('תוצרים לפרויקטים'!$T$8:$AC$1007,MATCH($C555,'תוצרים לפרויקטים'!$G$8:$G$1007,0),MATCH($B555,'תוצרים לפרויקטים'!$T$7:$AC$7,0)))</f>
        <v/>
      </c>
      <c r="E555" s="88" t="str">
        <f>IF($A555="","",INDEX('תוצרים לפרויקטים'!$T$8:$AC$1007,MATCH($C555,'תוצרים לפרויקטים'!$G$8:$G$1007,0),MATCH($B555,'תוצרים לפרויקטים'!$T$7:$AC$7,0)+1))</f>
        <v/>
      </c>
      <c r="F555" s="88" t="str">
        <f>IF($D555="","",IFERROR(IF(INDEX('ניהול משאבים'!$D$8:$D$300,MATCH($D555,'ניהול משאבים'!$C$8:$C$300,0))="","",INDEX('ניהול משאבים'!$D$8:$D$300,MATCH($D555,'ניהול משאבים'!$C$8:$C$300,0))),""))</f>
        <v/>
      </c>
      <c r="G555" s="88" t="str">
        <f>IF($D555="","",IFERROR(IF(INDEX('ניהול משאבים'!$E$8:$E$300,MATCH($D555,'ניהול משאבים'!$C$8:$C$300,0))="","",INDEX('ניהול משאבים'!$E$8:$E$300,MATCH($D555,'ניהול משאבים'!$C$8:$C$300,0))),""))</f>
        <v/>
      </c>
      <c r="H555" s="88" t="str">
        <f>IF($C555="","",INDEX('תוצרים לפרויקטים'!$H:$H,MATCH($C555,'תוצרים לפרויקטים'!$G:$G,0)))</f>
        <v/>
      </c>
      <c r="I555" s="88" t="str">
        <f>IF($C555="","",INDEX('תוצרים לפרויקטים'!$E:$E,MATCH($C555,'תוצרים לפרויקטים'!$G:$G,0)))</f>
        <v/>
      </c>
      <c r="J555" s="88" t="str">
        <f>IF($A555="","",IF(INDEX('תוצרים לפרויקטים'!$R$8:$R$1007,MATCH($C555,'תוצרים לפרויקטים'!$G$8:$G$1007,0))="","ללא סטטוס",INDEX('תוצרים לפרויקטים'!$R$8:$R$1007,MATCH($C555,'תוצרים לפרויקטים'!$G$8:$G$1007,0))))</f>
        <v/>
      </c>
      <c r="K555" s="141" t="str">
        <f>IF($A555="","",IF(INDEX('תוצרים לפרויקטים'!$P$8:$P$1007,MATCH($C555,'תוצרים לפרויקטים'!$G$8:$G$1007,0))="","",INDEX('תוצרים לפרויקטים'!$P$8:$P$1007,MATCH($C555,'תוצרים לפרויקטים'!$G$8:$G$1007,0))))</f>
        <v/>
      </c>
      <c r="L555" s="141" t="str">
        <f>IF($A555="","",IF(INDEX('תוצרים לפרויקטים'!$Q$8:$Q$1007,MATCH($C555,'תוצרים לפרויקטים'!$G$8:$G$1007,0))="","",INDEX('תוצרים לפרויקטים'!$Q$8:$Q$1007,MATCH($C555,'תוצרים לפרויקטים'!$G$8:$G$1007,0))))</f>
        <v/>
      </c>
    </row>
    <row r="556" spans="1:12">
      <c r="A556" s="87" t="str">
        <f>IF($A555="#",1,IF(MAX(שיוך_משאב)&lt;ROWS(A$2:$A556),"",ROWS(A$2:$A556)))</f>
        <v/>
      </c>
      <c r="B556" s="88" t="str">
        <f t="array" ref="B556">IF($A556="","",INDEX('תוצרים לפרויקטים'!$AJ$7:$AN$7,,MIN(IF(שיוך_משאב=$A556,COLUMN($A:$E)))))</f>
        <v/>
      </c>
      <c r="C556" s="88" t="str">
        <f t="array" ref="C556">IF($A556="","",INDEX('תוצרים לפרויקטים'!$G$8:$G$1007,MIN(IF(שיוך_משאב=A556,שורות))))</f>
        <v/>
      </c>
      <c r="D556" s="88" t="str">
        <f>IF($A556="","",INDEX('תוצרים לפרויקטים'!$T$8:$AC$1007,MATCH($C556,'תוצרים לפרויקטים'!$G$8:$G$1007,0),MATCH($B556,'תוצרים לפרויקטים'!$T$7:$AC$7,0)))</f>
        <v/>
      </c>
      <c r="E556" s="88" t="str">
        <f>IF($A556="","",INDEX('תוצרים לפרויקטים'!$T$8:$AC$1007,MATCH($C556,'תוצרים לפרויקטים'!$G$8:$G$1007,0),MATCH($B556,'תוצרים לפרויקטים'!$T$7:$AC$7,0)+1))</f>
        <v/>
      </c>
      <c r="F556" s="88" t="str">
        <f>IF($D556="","",IFERROR(IF(INDEX('ניהול משאבים'!$D$8:$D$300,MATCH($D556,'ניהול משאבים'!$C$8:$C$300,0))="","",INDEX('ניהול משאבים'!$D$8:$D$300,MATCH($D556,'ניהול משאבים'!$C$8:$C$300,0))),""))</f>
        <v/>
      </c>
      <c r="G556" s="88" t="str">
        <f>IF($D556="","",IFERROR(IF(INDEX('ניהול משאבים'!$E$8:$E$300,MATCH($D556,'ניהול משאבים'!$C$8:$C$300,0))="","",INDEX('ניהול משאבים'!$E$8:$E$300,MATCH($D556,'ניהול משאבים'!$C$8:$C$300,0))),""))</f>
        <v/>
      </c>
      <c r="H556" s="88" t="str">
        <f>IF($C556="","",INDEX('תוצרים לפרויקטים'!$H:$H,MATCH($C556,'תוצרים לפרויקטים'!$G:$G,0)))</f>
        <v/>
      </c>
      <c r="I556" s="88" t="str">
        <f>IF($C556="","",INDEX('תוצרים לפרויקטים'!$E:$E,MATCH($C556,'תוצרים לפרויקטים'!$G:$G,0)))</f>
        <v/>
      </c>
      <c r="J556" s="88" t="str">
        <f>IF($A556="","",IF(INDEX('תוצרים לפרויקטים'!$R$8:$R$1007,MATCH($C556,'תוצרים לפרויקטים'!$G$8:$G$1007,0))="","ללא סטטוס",INDEX('תוצרים לפרויקטים'!$R$8:$R$1007,MATCH($C556,'תוצרים לפרויקטים'!$G$8:$G$1007,0))))</f>
        <v/>
      </c>
      <c r="K556" s="141" t="str">
        <f>IF($A556="","",IF(INDEX('תוצרים לפרויקטים'!$P$8:$P$1007,MATCH($C556,'תוצרים לפרויקטים'!$G$8:$G$1007,0))="","",INDEX('תוצרים לפרויקטים'!$P$8:$P$1007,MATCH($C556,'תוצרים לפרויקטים'!$G$8:$G$1007,0))))</f>
        <v/>
      </c>
      <c r="L556" s="141" t="str">
        <f>IF($A556="","",IF(INDEX('תוצרים לפרויקטים'!$Q$8:$Q$1007,MATCH($C556,'תוצרים לפרויקטים'!$G$8:$G$1007,0))="","",INDEX('תוצרים לפרויקטים'!$Q$8:$Q$1007,MATCH($C556,'תוצרים לפרויקטים'!$G$8:$G$1007,0))))</f>
        <v/>
      </c>
    </row>
    <row r="557" spans="1:12">
      <c r="A557" s="87" t="str">
        <f>IF($A556="#",1,IF(MAX(שיוך_משאב)&lt;ROWS(A$2:$A557),"",ROWS(A$2:$A557)))</f>
        <v/>
      </c>
      <c r="B557" s="88" t="str">
        <f t="array" ref="B557">IF($A557="","",INDEX('תוצרים לפרויקטים'!$AJ$7:$AN$7,,MIN(IF(שיוך_משאב=$A557,COLUMN($A:$E)))))</f>
        <v/>
      </c>
      <c r="C557" s="88" t="str">
        <f t="array" ref="C557">IF($A557="","",INDEX('תוצרים לפרויקטים'!$G$8:$G$1007,MIN(IF(שיוך_משאב=A557,שורות))))</f>
        <v/>
      </c>
      <c r="D557" s="88" t="str">
        <f>IF($A557="","",INDEX('תוצרים לפרויקטים'!$T$8:$AC$1007,MATCH($C557,'תוצרים לפרויקטים'!$G$8:$G$1007,0),MATCH($B557,'תוצרים לפרויקטים'!$T$7:$AC$7,0)))</f>
        <v/>
      </c>
      <c r="E557" s="88" t="str">
        <f>IF($A557="","",INDEX('תוצרים לפרויקטים'!$T$8:$AC$1007,MATCH($C557,'תוצרים לפרויקטים'!$G$8:$G$1007,0),MATCH($B557,'תוצרים לפרויקטים'!$T$7:$AC$7,0)+1))</f>
        <v/>
      </c>
      <c r="F557" s="88" t="str">
        <f>IF($D557="","",IFERROR(IF(INDEX('ניהול משאבים'!$D$8:$D$300,MATCH($D557,'ניהול משאבים'!$C$8:$C$300,0))="","",INDEX('ניהול משאבים'!$D$8:$D$300,MATCH($D557,'ניהול משאבים'!$C$8:$C$300,0))),""))</f>
        <v/>
      </c>
      <c r="G557" s="88" t="str">
        <f>IF($D557="","",IFERROR(IF(INDEX('ניהול משאבים'!$E$8:$E$300,MATCH($D557,'ניהול משאבים'!$C$8:$C$300,0))="","",INDEX('ניהול משאבים'!$E$8:$E$300,MATCH($D557,'ניהול משאבים'!$C$8:$C$300,0))),""))</f>
        <v/>
      </c>
      <c r="H557" s="88" t="str">
        <f>IF($C557="","",INDEX('תוצרים לפרויקטים'!$H:$H,MATCH($C557,'תוצרים לפרויקטים'!$G:$G,0)))</f>
        <v/>
      </c>
      <c r="I557" s="88" t="str">
        <f>IF($C557="","",INDEX('תוצרים לפרויקטים'!$E:$E,MATCH($C557,'תוצרים לפרויקטים'!$G:$G,0)))</f>
        <v/>
      </c>
      <c r="J557" s="88" t="str">
        <f>IF($A557="","",IF(INDEX('תוצרים לפרויקטים'!$R$8:$R$1007,MATCH($C557,'תוצרים לפרויקטים'!$G$8:$G$1007,0))="","ללא סטטוס",INDEX('תוצרים לפרויקטים'!$R$8:$R$1007,MATCH($C557,'תוצרים לפרויקטים'!$G$8:$G$1007,0))))</f>
        <v/>
      </c>
      <c r="K557" s="141" t="str">
        <f>IF($A557="","",IF(INDEX('תוצרים לפרויקטים'!$P$8:$P$1007,MATCH($C557,'תוצרים לפרויקטים'!$G$8:$G$1007,0))="","",INDEX('תוצרים לפרויקטים'!$P$8:$P$1007,MATCH($C557,'תוצרים לפרויקטים'!$G$8:$G$1007,0))))</f>
        <v/>
      </c>
      <c r="L557" s="141" t="str">
        <f>IF($A557="","",IF(INDEX('תוצרים לפרויקטים'!$Q$8:$Q$1007,MATCH($C557,'תוצרים לפרויקטים'!$G$8:$G$1007,0))="","",INDEX('תוצרים לפרויקטים'!$Q$8:$Q$1007,MATCH($C557,'תוצרים לפרויקטים'!$G$8:$G$1007,0))))</f>
        <v/>
      </c>
    </row>
    <row r="558" spans="1:12">
      <c r="A558" s="87" t="str">
        <f>IF($A557="#",1,IF(MAX(שיוך_משאב)&lt;ROWS(A$2:$A558),"",ROWS(A$2:$A558)))</f>
        <v/>
      </c>
      <c r="B558" s="88" t="str">
        <f t="array" ref="B558">IF($A558="","",INDEX('תוצרים לפרויקטים'!$AJ$7:$AN$7,,MIN(IF(שיוך_משאב=$A558,COLUMN($A:$E)))))</f>
        <v/>
      </c>
      <c r="C558" s="88" t="str">
        <f t="array" ref="C558">IF($A558="","",INDEX('תוצרים לפרויקטים'!$G$8:$G$1007,MIN(IF(שיוך_משאב=A558,שורות))))</f>
        <v/>
      </c>
      <c r="D558" s="88" t="str">
        <f>IF($A558="","",INDEX('תוצרים לפרויקטים'!$T$8:$AC$1007,MATCH($C558,'תוצרים לפרויקטים'!$G$8:$G$1007,0),MATCH($B558,'תוצרים לפרויקטים'!$T$7:$AC$7,0)))</f>
        <v/>
      </c>
      <c r="E558" s="88" t="str">
        <f>IF($A558="","",INDEX('תוצרים לפרויקטים'!$T$8:$AC$1007,MATCH($C558,'תוצרים לפרויקטים'!$G$8:$G$1007,0),MATCH($B558,'תוצרים לפרויקטים'!$T$7:$AC$7,0)+1))</f>
        <v/>
      </c>
      <c r="F558" s="88" t="str">
        <f>IF($D558="","",IFERROR(IF(INDEX('ניהול משאבים'!$D$8:$D$300,MATCH($D558,'ניהול משאבים'!$C$8:$C$300,0))="","",INDEX('ניהול משאבים'!$D$8:$D$300,MATCH($D558,'ניהול משאבים'!$C$8:$C$300,0))),""))</f>
        <v/>
      </c>
      <c r="G558" s="88" t="str">
        <f>IF($D558="","",IFERROR(IF(INDEX('ניהול משאבים'!$E$8:$E$300,MATCH($D558,'ניהול משאבים'!$C$8:$C$300,0))="","",INDEX('ניהול משאבים'!$E$8:$E$300,MATCH($D558,'ניהול משאבים'!$C$8:$C$300,0))),""))</f>
        <v/>
      </c>
      <c r="H558" s="88" t="str">
        <f>IF($C558="","",INDEX('תוצרים לפרויקטים'!$H:$H,MATCH($C558,'תוצרים לפרויקטים'!$G:$G,0)))</f>
        <v/>
      </c>
      <c r="I558" s="88" t="str">
        <f>IF($C558="","",INDEX('תוצרים לפרויקטים'!$E:$E,MATCH($C558,'תוצרים לפרויקטים'!$G:$G,0)))</f>
        <v/>
      </c>
      <c r="J558" s="88" t="str">
        <f>IF($A558="","",IF(INDEX('תוצרים לפרויקטים'!$R$8:$R$1007,MATCH($C558,'תוצרים לפרויקטים'!$G$8:$G$1007,0))="","ללא סטטוס",INDEX('תוצרים לפרויקטים'!$R$8:$R$1007,MATCH($C558,'תוצרים לפרויקטים'!$G$8:$G$1007,0))))</f>
        <v/>
      </c>
      <c r="K558" s="141" t="str">
        <f>IF($A558="","",IF(INDEX('תוצרים לפרויקטים'!$P$8:$P$1007,MATCH($C558,'תוצרים לפרויקטים'!$G$8:$G$1007,0))="","",INDEX('תוצרים לפרויקטים'!$P$8:$P$1007,MATCH($C558,'תוצרים לפרויקטים'!$G$8:$G$1007,0))))</f>
        <v/>
      </c>
      <c r="L558" s="141" t="str">
        <f>IF($A558="","",IF(INDEX('תוצרים לפרויקטים'!$Q$8:$Q$1007,MATCH($C558,'תוצרים לפרויקטים'!$G$8:$G$1007,0))="","",INDEX('תוצרים לפרויקטים'!$Q$8:$Q$1007,MATCH($C558,'תוצרים לפרויקטים'!$G$8:$G$1007,0))))</f>
        <v/>
      </c>
    </row>
    <row r="559" spans="1:12">
      <c r="A559" s="87" t="str">
        <f>IF($A558="#",1,IF(MAX(שיוך_משאב)&lt;ROWS(A$2:$A559),"",ROWS(A$2:$A559)))</f>
        <v/>
      </c>
      <c r="B559" s="88" t="str">
        <f t="array" ref="B559">IF($A559="","",INDEX('תוצרים לפרויקטים'!$AJ$7:$AN$7,,MIN(IF(שיוך_משאב=$A559,COLUMN($A:$E)))))</f>
        <v/>
      </c>
      <c r="C559" s="88" t="str">
        <f t="array" ref="C559">IF($A559="","",INDEX('תוצרים לפרויקטים'!$G$8:$G$1007,MIN(IF(שיוך_משאב=A559,שורות))))</f>
        <v/>
      </c>
      <c r="D559" s="88" t="str">
        <f>IF($A559="","",INDEX('תוצרים לפרויקטים'!$T$8:$AC$1007,MATCH($C559,'תוצרים לפרויקטים'!$G$8:$G$1007,0),MATCH($B559,'תוצרים לפרויקטים'!$T$7:$AC$7,0)))</f>
        <v/>
      </c>
      <c r="E559" s="88" t="str">
        <f>IF($A559="","",INDEX('תוצרים לפרויקטים'!$T$8:$AC$1007,MATCH($C559,'תוצרים לפרויקטים'!$G$8:$G$1007,0),MATCH($B559,'תוצרים לפרויקטים'!$T$7:$AC$7,0)+1))</f>
        <v/>
      </c>
      <c r="F559" s="88" t="str">
        <f>IF($D559="","",IFERROR(IF(INDEX('ניהול משאבים'!$D$8:$D$300,MATCH($D559,'ניהול משאבים'!$C$8:$C$300,0))="","",INDEX('ניהול משאבים'!$D$8:$D$300,MATCH($D559,'ניהול משאבים'!$C$8:$C$300,0))),""))</f>
        <v/>
      </c>
      <c r="G559" s="88" t="str">
        <f>IF($D559="","",IFERROR(IF(INDEX('ניהול משאבים'!$E$8:$E$300,MATCH($D559,'ניהול משאבים'!$C$8:$C$300,0))="","",INDEX('ניהול משאבים'!$E$8:$E$300,MATCH($D559,'ניהול משאבים'!$C$8:$C$300,0))),""))</f>
        <v/>
      </c>
      <c r="H559" s="88" t="str">
        <f>IF($C559="","",INDEX('תוצרים לפרויקטים'!$H:$H,MATCH($C559,'תוצרים לפרויקטים'!$G:$G,0)))</f>
        <v/>
      </c>
      <c r="I559" s="88" t="str">
        <f>IF($C559="","",INDEX('תוצרים לפרויקטים'!$E:$E,MATCH($C559,'תוצרים לפרויקטים'!$G:$G,0)))</f>
        <v/>
      </c>
      <c r="J559" s="88" t="str">
        <f>IF($A559="","",IF(INDEX('תוצרים לפרויקטים'!$R$8:$R$1007,MATCH($C559,'תוצרים לפרויקטים'!$G$8:$G$1007,0))="","ללא סטטוס",INDEX('תוצרים לפרויקטים'!$R$8:$R$1007,MATCH($C559,'תוצרים לפרויקטים'!$G$8:$G$1007,0))))</f>
        <v/>
      </c>
      <c r="K559" s="141" t="str">
        <f>IF($A559="","",IF(INDEX('תוצרים לפרויקטים'!$P$8:$P$1007,MATCH($C559,'תוצרים לפרויקטים'!$G$8:$G$1007,0))="","",INDEX('תוצרים לפרויקטים'!$P$8:$P$1007,MATCH($C559,'תוצרים לפרויקטים'!$G$8:$G$1007,0))))</f>
        <v/>
      </c>
      <c r="L559" s="141" t="str">
        <f>IF($A559="","",IF(INDEX('תוצרים לפרויקטים'!$Q$8:$Q$1007,MATCH($C559,'תוצרים לפרויקטים'!$G$8:$G$1007,0))="","",INDEX('תוצרים לפרויקטים'!$Q$8:$Q$1007,MATCH($C559,'תוצרים לפרויקטים'!$G$8:$G$1007,0))))</f>
        <v/>
      </c>
    </row>
    <row r="560" spans="1:12">
      <c r="A560" s="87" t="str">
        <f>IF($A559="#",1,IF(MAX(שיוך_משאב)&lt;ROWS(A$2:$A560),"",ROWS(A$2:$A560)))</f>
        <v/>
      </c>
      <c r="B560" s="88" t="str">
        <f t="array" ref="B560">IF($A560="","",INDEX('תוצרים לפרויקטים'!$AJ$7:$AN$7,,MIN(IF(שיוך_משאב=$A560,COLUMN($A:$E)))))</f>
        <v/>
      </c>
      <c r="C560" s="88" t="str">
        <f t="array" ref="C560">IF($A560="","",INDEX('תוצרים לפרויקטים'!$G$8:$G$1007,MIN(IF(שיוך_משאב=A560,שורות))))</f>
        <v/>
      </c>
      <c r="D560" s="88" t="str">
        <f>IF($A560="","",INDEX('תוצרים לפרויקטים'!$T$8:$AC$1007,MATCH($C560,'תוצרים לפרויקטים'!$G$8:$G$1007,0),MATCH($B560,'תוצרים לפרויקטים'!$T$7:$AC$7,0)))</f>
        <v/>
      </c>
      <c r="E560" s="88" t="str">
        <f>IF($A560="","",INDEX('תוצרים לפרויקטים'!$T$8:$AC$1007,MATCH($C560,'תוצרים לפרויקטים'!$G$8:$G$1007,0),MATCH($B560,'תוצרים לפרויקטים'!$T$7:$AC$7,0)+1))</f>
        <v/>
      </c>
      <c r="F560" s="88" t="str">
        <f>IF($D560="","",IFERROR(IF(INDEX('ניהול משאבים'!$D$8:$D$300,MATCH($D560,'ניהול משאבים'!$C$8:$C$300,0))="","",INDEX('ניהול משאבים'!$D$8:$D$300,MATCH($D560,'ניהול משאבים'!$C$8:$C$300,0))),""))</f>
        <v/>
      </c>
      <c r="G560" s="88" t="str">
        <f>IF($D560="","",IFERROR(IF(INDEX('ניהול משאבים'!$E$8:$E$300,MATCH($D560,'ניהול משאבים'!$C$8:$C$300,0))="","",INDEX('ניהול משאבים'!$E$8:$E$300,MATCH($D560,'ניהול משאבים'!$C$8:$C$300,0))),""))</f>
        <v/>
      </c>
      <c r="H560" s="88" t="str">
        <f>IF($C560="","",INDEX('תוצרים לפרויקטים'!$H:$H,MATCH($C560,'תוצרים לפרויקטים'!$G:$G,0)))</f>
        <v/>
      </c>
      <c r="I560" s="88" t="str">
        <f>IF($C560="","",INDEX('תוצרים לפרויקטים'!$E:$E,MATCH($C560,'תוצרים לפרויקטים'!$G:$G,0)))</f>
        <v/>
      </c>
      <c r="J560" s="88" t="str">
        <f>IF($A560="","",IF(INDEX('תוצרים לפרויקטים'!$R$8:$R$1007,MATCH($C560,'תוצרים לפרויקטים'!$G$8:$G$1007,0))="","ללא סטטוס",INDEX('תוצרים לפרויקטים'!$R$8:$R$1007,MATCH($C560,'תוצרים לפרויקטים'!$G$8:$G$1007,0))))</f>
        <v/>
      </c>
      <c r="K560" s="141" t="str">
        <f>IF($A560="","",IF(INDEX('תוצרים לפרויקטים'!$P$8:$P$1007,MATCH($C560,'תוצרים לפרויקטים'!$G$8:$G$1007,0))="","",INDEX('תוצרים לפרויקטים'!$P$8:$P$1007,MATCH($C560,'תוצרים לפרויקטים'!$G$8:$G$1007,0))))</f>
        <v/>
      </c>
      <c r="L560" s="141" t="str">
        <f>IF($A560="","",IF(INDEX('תוצרים לפרויקטים'!$Q$8:$Q$1007,MATCH($C560,'תוצרים לפרויקטים'!$G$8:$G$1007,0))="","",INDEX('תוצרים לפרויקטים'!$Q$8:$Q$1007,MATCH($C560,'תוצרים לפרויקטים'!$G$8:$G$1007,0))))</f>
        <v/>
      </c>
    </row>
    <row r="561" spans="1:12">
      <c r="A561" s="87" t="str">
        <f>IF($A560="#",1,IF(MAX(שיוך_משאב)&lt;ROWS(A$2:$A561),"",ROWS(A$2:$A561)))</f>
        <v/>
      </c>
      <c r="B561" s="88" t="str">
        <f t="array" ref="B561">IF($A561="","",INDEX('תוצרים לפרויקטים'!$AJ$7:$AN$7,,MIN(IF(שיוך_משאב=$A561,COLUMN($A:$E)))))</f>
        <v/>
      </c>
      <c r="C561" s="88" t="str">
        <f t="array" ref="C561">IF($A561="","",INDEX('תוצרים לפרויקטים'!$G$8:$G$1007,MIN(IF(שיוך_משאב=A561,שורות))))</f>
        <v/>
      </c>
      <c r="D561" s="88" t="str">
        <f>IF($A561="","",INDEX('תוצרים לפרויקטים'!$T$8:$AC$1007,MATCH($C561,'תוצרים לפרויקטים'!$G$8:$G$1007,0),MATCH($B561,'תוצרים לפרויקטים'!$T$7:$AC$7,0)))</f>
        <v/>
      </c>
      <c r="E561" s="88" t="str">
        <f>IF($A561="","",INDEX('תוצרים לפרויקטים'!$T$8:$AC$1007,MATCH($C561,'תוצרים לפרויקטים'!$G$8:$G$1007,0),MATCH($B561,'תוצרים לפרויקטים'!$T$7:$AC$7,0)+1))</f>
        <v/>
      </c>
      <c r="F561" s="88" t="str">
        <f>IF($D561="","",IFERROR(IF(INDEX('ניהול משאבים'!$D$8:$D$300,MATCH($D561,'ניהול משאבים'!$C$8:$C$300,0))="","",INDEX('ניהול משאבים'!$D$8:$D$300,MATCH($D561,'ניהול משאבים'!$C$8:$C$300,0))),""))</f>
        <v/>
      </c>
      <c r="G561" s="88" t="str">
        <f>IF($D561="","",IFERROR(IF(INDEX('ניהול משאבים'!$E$8:$E$300,MATCH($D561,'ניהול משאבים'!$C$8:$C$300,0))="","",INDEX('ניהול משאבים'!$E$8:$E$300,MATCH($D561,'ניהול משאבים'!$C$8:$C$300,0))),""))</f>
        <v/>
      </c>
      <c r="H561" s="88" t="str">
        <f>IF($C561="","",INDEX('תוצרים לפרויקטים'!$H:$H,MATCH($C561,'תוצרים לפרויקטים'!$G:$G,0)))</f>
        <v/>
      </c>
      <c r="I561" s="88" t="str">
        <f>IF($C561="","",INDEX('תוצרים לפרויקטים'!$E:$E,MATCH($C561,'תוצרים לפרויקטים'!$G:$G,0)))</f>
        <v/>
      </c>
      <c r="J561" s="88" t="str">
        <f>IF($A561="","",IF(INDEX('תוצרים לפרויקטים'!$R$8:$R$1007,MATCH($C561,'תוצרים לפרויקטים'!$G$8:$G$1007,0))="","ללא סטטוס",INDEX('תוצרים לפרויקטים'!$R$8:$R$1007,MATCH($C561,'תוצרים לפרויקטים'!$G$8:$G$1007,0))))</f>
        <v/>
      </c>
      <c r="K561" s="141" t="str">
        <f>IF($A561="","",IF(INDEX('תוצרים לפרויקטים'!$P$8:$P$1007,MATCH($C561,'תוצרים לפרויקטים'!$G$8:$G$1007,0))="","",INDEX('תוצרים לפרויקטים'!$P$8:$P$1007,MATCH($C561,'תוצרים לפרויקטים'!$G$8:$G$1007,0))))</f>
        <v/>
      </c>
      <c r="L561" s="141" t="str">
        <f>IF($A561="","",IF(INDEX('תוצרים לפרויקטים'!$Q$8:$Q$1007,MATCH($C561,'תוצרים לפרויקטים'!$G$8:$G$1007,0))="","",INDEX('תוצרים לפרויקטים'!$Q$8:$Q$1007,MATCH($C561,'תוצרים לפרויקטים'!$G$8:$G$1007,0))))</f>
        <v/>
      </c>
    </row>
    <row r="562" spans="1:12">
      <c r="A562" s="87" t="str">
        <f>IF($A561="#",1,IF(MAX(שיוך_משאב)&lt;ROWS(A$2:$A562),"",ROWS(A$2:$A562)))</f>
        <v/>
      </c>
      <c r="B562" s="88" t="str">
        <f t="array" ref="B562">IF($A562="","",INDEX('תוצרים לפרויקטים'!$AJ$7:$AN$7,,MIN(IF(שיוך_משאב=$A562,COLUMN($A:$E)))))</f>
        <v/>
      </c>
      <c r="C562" s="88" t="str">
        <f t="array" ref="C562">IF($A562="","",INDEX('תוצרים לפרויקטים'!$G$8:$G$1007,MIN(IF(שיוך_משאב=A562,שורות))))</f>
        <v/>
      </c>
      <c r="D562" s="88" t="str">
        <f>IF($A562="","",INDEX('תוצרים לפרויקטים'!$T$8:$AC$1007,MATCH($C562,'תוצרים לפרויקטים'!$G$8:$G$1007,0),MATCH($B562,'תוצרים לפרויקטים'!$T$7:$AC$7,0)))</f>
        <v/>
      </c>
      <c r="E562" s="88" t="str">
        <f>IF($A562="","",INDEX('תוצרים לפרויקטים'!$T$8:$AC$1007,MATCH($C562,'תוצרים לפרויקטים'!$G$8:$G$1007,0),MATCH($B562,'תוצרים לפרויקטים'!$T$7:$AC$7,0)+1))</f>
        <v/>
      </c>
      <c r="F562" s="88" t="str">
        <f>IF($D562="","",IFERROR(IF(INDEX('ניהול משאבים'!$D$8:$D$300,MATCH($D562,'ניהול משאבים'!$C$8:$C$300,0))="","",INDEX('ניהול משאבים'!$D$8:$D$300,MATCH($D562,'ניהול משאבים'!$C$8:$C$300,0))),""))</f>
        <v/>
      </c>
      <c r="G562" s="88" t="str">
        <f>IF($D562="","",IFERROR(IF(INDEX('ניהול משאבים'!$E$8:$E$300,MATCH($D562,'ניהול משאבים'!$C$8:$C$300,0))="","",INDEX('ניהול משאבים'!$E$8:$E$300,MATCH($D562,'ניהול משאבים'!$C$8:$C$300,0))),""))</f>
        <v/>
      </c>
      <c r="H562" s="88" t="str">
        <f>IF($C562="","",INDEX('תוצרים לפרויקטים'!$H:$H,MATCH($C562,'תוצרים לפרויקטים'!$G:$G,0)))</f>
        <v/>
      </c>
      <c r="I562" s="88" t="str">
        <f>IF($C562="","",INDEX('תוצרים לפרויקטים'!$E:$E,MATCH($C562,'תוצרים לפרויקטים'!$G:$G,0)))</f>
        <v/>
      </c>
      <c r="J562" s="88" t="str">
        <f>IF($A562="","",IF(INDEX('תוצרים לפרויקטים'!$R$8:$R$1007,MATCH($C562,'תוצרים לפרויקטים'!$G$8:$G$1007,0))="","ללא סטטוס",INDEX('תוצרים לפרויקטים'!$R$8:$R$1007,MATCH($C562,'תוצרים לפרויקטים'!$G$8:$G$1007,0))))</f>
        <v/>
      </c>
      <c r="K562" s="141" t="str">
        <f>IF($A562="","",IF(INDEX('תוצרים לפרויקטים'!$P$8:$P$1007,MATCH($C562,'תוצרים לפרויקטים'!$G$8:$G$1007,0))="","",INDEX('תוצרים לפרויקטים'!$P$8:$P$1007,MATCH($C562,'תוצרים לפרויקטים'!$G$8:$G$1007,0))))</f>
        <v/>
      </c>
      <c r="L562" s="141" t="str">
        <f>IF($A562="","",IF(INDEX('תוצרים לפרויקטים'!$Q$8:$Q$1007,MATCH($C562,'תוצרים לפרויקטים'!$G$8:$G$1007,0))="","",INDEX('תוצרים לפרויקטים'!$Q$8:$Q$1007,MATCH($C562,'תוצרים לפרויקטים'!$G$8:$G$1007,0))))</f>
        <v/>
      </c>
    </row>
    <row r="563" spans="1:12">
      <c r="A563" s="87" t="str">
        <f>IF($A562="#",1,IF(MAX(שיוך_משאב)&lt;ROWS(A$2:$A563),"",ROWS(A$2:$A563)))</f>
        <v/>
      </c>
      <c r="B563" s="88" t="str">
        <f t="array" ref="B563">IF($A563="","",INDEX('תוצרים לפרויקטים'!$AJ$7:$AN$7,,MIN(IF(שיוך_משאב=$A563,COLUMN($A:$E)))))</f>
        <v/>
      </c>
      <c r="C563" s="88" t="str">
        <f t="array" ref="C563">IF($A563="","",INDEX('תוצרים לפרויקטים'!$G$8:$G$1007,MIN(IF(שיוך_משאב=A563,שורות))))</f>
        <v/>
      </c>
      <c r="D563" s="88" t="str">
        <f>IF($A563="","",INDEX('תוצרים לפרויקטים'!$T$8:$AC$1007,MATCH($C563,'תוצרים לפרויקטים'!$G$8:$G$1007,0),MATCH($B563,'תוצרים לפרויקטים'!$T$7:$AC$7,0)))</f>
        <v/>
      </c>
      <c r="E563" s="88" t="str">
        <f>IF($A563="","",INDEX('תוצרים לפרויקטים'!$T$8:$AC$1007,MATCH($C563,'תוצרים לפרויקטים'!$G$8:$G$1007,0),MATCH($B563,'תוצרים לפרויקטים'!$T$7:$AC$7,0)+1))</f>
        <v/>
      </c>
      <c r="F563" s="88" t="str">
        <f>IF($D563="","",IFERROR(IF(INDEX('ניהול משאבים'!$D$8:$D$300,MATCH($D563,'ניהול משאבים'!$C$8:$C$300,0))="","",INDEX('ניהול משאבים'!$D$8:$D$300,MATCH($D563,'ניהול משאבים'!$C$8:$C$300,0))),""))</f>
        <v/>
      </c>
      <c r="G563" s="88" t="str">
        <f>IF($D563="","",IFERROR(IF(INDEX('ניהול משאבים'!$E$8:$E$300,MATCH($D563,'ניהול משאבים'!$C$8:$C$300,0))="","",INDEX('ניהול משאבים'!$E$8:$E$300,MATCH($D563,'ניהול משאבים'!$C$8:$C$300,0))),""))</f>
        <v/>
      </c>
      <c r="H563" s="88" t="str">
        <f>IF($C563="","",INDEX('תוצרים לפרויקטים'!$H:$H,MATCH($C563,'תוצרים לפרויקטים'!$G:$G,0)))</f>
        <v/>
      </c>
      <c r="I563" s="88" t="str">
        <f>IF($C563="","",INDEX('תוצרים לפרויקטים'!$E:$E,MATCH($C563,'תוצרים לפרויקטים'!$G:$G,0)))</f>
        <v/>
      </c>
      <c r="J563" s="88" t="str">
        <f>IF($A563="","",IF(INDEX('תוצרים לפרויקטים'!$R$8:$R$1007,MATCH($C563,'תוצרים לפרויקטים'!$G$8:$G$1007,0))="","ללא סטטוס",INDEX('תוצרים לפרויקטים'!$R$8:$R$1007,MATCH($C563,'תוצרים לפרויקטים'!$G$8:$G$1007,0))))</f>
        <v/>
      </c>
      <c r="K563" s="141" t="str">
        <f>IF($A563="","",IF(INDEX('תוצרים לפרויקטים'!$P$8:$P$1007,MATCH($C563,'תוצרים לפרויקטים'!$G$8:$G$1007,0))="","",INDEX('תוצרים לפרויקטים'!$P$8:$P$1007,MATCH($C563,'תוצרים לפרויקטים'!$G$8:$G$1007,0))))</f>
        <v/>
      </c>
      <c r="L563" s="141" t="str">
        <f>IF($A563="","",IF(INDEX('תוצרים לפרויקטים'!$Q$8:$Q$1007,MATCH($C563,'תוצרים לפרויקטים'!$G$8:$G$1007,0))="","",INDEX('תוצרים לפרויקטים'!$Q$8:$Q$1007,MATCH($C563,'תוצרים לפרויקטים'!$G$8:$G$1007,0))))</f>
        <v/>
      </c>
    </row>
    <row r="564" spans="1:12">
      <c r="A564" s="87" t="str">
        <f>IF($A563="#",1,IF(MAX(שיוך_משאב)&lt;ROWS(A$2:$A564),"",ROWS(A$2:$A564)))</f>
        <v/>
      </c>
      <c r="B564" s="88" t="str">
        <f t="array" ref="B564">IF($A564="","",INDEX('תוצרים לפרויקטים'!$AJ$7:$AN$7,,MIN(IF(שיוך_משאב=$A564,COLUMN($A:$E)))))</f>
        <v/>
      </c>
      <c r="C564" s="88" t="str">
        <f t="array" ref="C564">IF($A564="","",INDEX('תוצרים לפרויקטים'!$G$8:$G$1007,MIN(IF(שיוך_משאב=A564,שורות))))</f>
        <v/>
      </c>
      <c r="D564" s="88" t="str">
        <f>IF($A564="","",INDEX('תוצרים לפרויקטים'!$T$8:$AC$1007,MATCH($C564,'תוצרים לפרויקטים'!$G$8:$G$1007,0),MATCH($B564,'תוצרים לפרויקטים'!$T$7:$AC$7,0)))</f>
        <v/>
      </c>
      <c r="E564" s="88" t="str">
        <f>IF($A564="","",INDEX('תוצרים לפרויקטים'!$T$8:$AC$1007,MATCH($C564,'תוצרים לפרויקטים'!$G$8:$G$1007,0),MATCH($B564,'תוצרים לפרויקטים'!$T$7:$AC$7,0)+1))</f>
        <v/>
      </c>
      <c r="F564" s="88" t="str">
        <f>IF($D564="","",IFERROR(IF(INDEX('ניהול משאבים'!$D$8:$D$300,MATCH($D564,'ניהול משאבים'!$C$8:$C$300,0))="","",INDEX('ניהול משאבים'!$D$8:$D$300,MATCH($D564,'ניהול משאבים'!$C$8:$C$300,0))),""))</f>
        <v/>
      </c>
      <c r="G564" s="88" t="str">
        <f>IF($D564="","",IFERROR(IF(INDEX('ניהול משאבים'!$E$8:$E$300,MATCH($D564,'ניהול משאבים'!$C$8:$C$300,0))="","",INDEX('ניהול משאבים'!$E$8:$E$300,MATCH($D564,'ניהול משאבים'!$C$8:$C$300,0))),""))</f>
        <v/>
      </c>
      <c r="H564" s="88" t="str">
        <f>IF($C564="","",INDEX('תוצרים לפרויקטים'!$H:$H,MATCH($C564,'תוצרים לפרויקטים'!$G:$G,0)))</f>
        <v/>
      </c>
      <c r="I564" s="88" t="str">
        <f>IF($C564="","",INDEX('תוצרים לפרויקטים'!$E:$E,MATCH($C564,'תוצרים לפרויקטים'!$G:$G,0)))</f>
        <v/>
      </c>
      <c r="J564" s="88" t="str">
        <f>IF($A564="","",IF(INDEX('תוצרים לפרויקטים'!$R$8:$R$1007,MATCH($C564,'תוצרים לפרויקטים'!$G$8:$G$1007,0))="","ללא סטטוס",INDEX('תוצרים לפרויקטים'!$R$8:$R$1007,MATCH($C564,'תוצרים לפרויקטים'!$G$8:$G$1007,0))))</f>
        <v/>
      </c>
      <c r="K564" s="141" t="str">
        <f>IF($A564="","",IF(INDEX('תוצרים לפרויקטים'!$P$8:$P$1007,MATCH($C564,'תוצרים לפרויקטים'!$G$8:$G$1007,0))="","",INDEX('תוצרים לפרויקטים'!$P$8:$P$1007,MATCH($C564,'תוצרים לפרויקטים'!$G$8:$G$1007,0))))</f>
        <v/>
      </c>
      <c r="L564" s="141" t="str">
        <f>IF($A564="","",IF(INDEX('תוצרים לפרויקטים'!$Q$8:$Q$1007,MATCH($C564,'תוצרים לפרויקטים'!$G$8:$G$1007,0))="","",INDEX('תוצרים לפרויקטים'!$Q$8:$Q$1007,MATCH($C564,'תוצרים לפרויקטים'!$G$8:$G$1007,0))))</f>
        <v/>
      </c>
    </row>
    <row r="565" spans="1:12">
      <c r="A565" s="87" t="str">
        <f>IF($A564="#",1,IF(MAX(שיוך_משאב)&lt;ROWS(A$2:$A565),"",ROWS(A$2:$A565)))</f>
        <v/>
      </c>
      <c r="B565" s="88" t="str">
        <f t="array" ref="B565">IF($A565="","",INDEX('תוצרים לפרויקטים'!$AJ$7:$AN$7,,MIN(IF(שיוך_משאב=$A565,COLUMN($A:$E)))))</f>
        <v/>
      </c>
      <c r="C565" s="88" t="str">
        <f t="array" ref="C565">IF($A565="","",INDEX('תוצרים לפרויקטים'!$G$8:$G$1007,MIN(IF(שיוך_משאב=A565,שורות))))</f>
        <v/>
      </c>
      <c r="D565" s="88" t="str">
        <f>IF($A565="","",INDEX('תוצרים לפרויקטים'!$T$8:$AC$1007,MATCH($C565,'תוצרים לפרויקטים'!$G$8:$G$1007,0),MATCH($B565,'תוצרים לפרויקטים'!$T$7:$AC$7,0)))</f>
        <v/>
      </c>
      <c r="E565" s="88" t="str">
        <f>IF($A565="","",INDEX('תוצרים לפרויקטים'!$T$8:$AC$1007,MATCH($C565,'תוצרים לפרויקטים'!$G$8:$G$1007,0),MATCH($B565,'תוצרים לפרויקטים'!$T$7:$AC$7,0)+1))</f>
        <v/>
      </c>
      <c r="F565" s="88" t="str">
        <f>IF($D565="","",IFERROR(IF(INDEX('ניהול משאבים'!$D$8:$D$300,MATCH($D565,'ניהול משאבים'!$C$8:$C$300,0))="","",INDEX('ניהול משאבים'!$D$8:$D$300,MATCH($D565,'ניהול משאבים'!$C$8:$C$300,0))),""))</f>
        <v/>
      </c>
      <c r="G565" s="88" t="str">
        <f>IF($D565="","",IFERROR(IF(INDEX('ניהול משאבים'!$E$8:$E$300,MATCH($D565,'ניהול משאבים'!$C$8:$C$300,0))="","",INDEX('ניהול משאבים'!$E$8:$E$300,MATCH($D565,'ניהול משאבים'!$C$8:$C$300,0))),""))</f>
        <v/>
      </c>
      <c r="H565" s="88" t="str">
        <f>IF($C565="","",INDEX('תוצרים לפרויקטים'!$H:$H,MATCH($C565,'תוצרים לפרויקטים'!$G:$G,0)))</f>
        <v/>
      </c>
      <c r="I565" s="88" t="str">
        <f>IF($C565="","",INDEX('תוצרים לפרויקטים'!$E:$E,MATCH($C565,'תוצרים לפרויקטים'!$G:$G,0)))</f>
        <v/>
      </c>
      <c r="J565" s="88" t="str">
        <f>IF($A565="","",IF(INDEX('תוצרים לפרויקטים'!$R$8:$R$1007,MATCH($C565,'תוצרים לפרויקטים'!$G$8:$G$1007,0))="","ללא סטטוס",INDEX('תוצרים לפרויקטים'!$R$8:$R$1007,MATCH($C565,'תוצרים לפרויקטים'!$G$8:$G$1007,0))))</f>
        <v/>
      </c>
      <c r="K565" s="141" t="str">
        <f>IF($A565="","",IF(INDEX('תוצרים לפרויקטים'!$P$8:$P$1007,MATCH($C565,'תוצרים לפרויקטים'!$G$8:$G$1007,0))="","",INDEX('תוצרים לפרויקטים'!$P$8:$P$1007,MATCH($C565,'תוצרים לפרויקטים'!$G$8:$G$1007,0))))</f>
        <v/>
      </c>
      <c r="L565" s="141" t="str">
        <f>IF($A565="","",IF(INDEX('תוצרים לפרויקטים'!$Q$8:$Q$1007,MATCH($C565,'תוצרים לפרויקטים'!$G$8:$G$1007,0))="","",INDEX('תוצרים לפרויקטים'!$Q$8:$Q$1007,MATCH($C565,'תוצרים לפרויקטים'!$G$8:$G$1007,0))))</f>
        <v/>
      </c>
    </row>
    <row r="566" spans="1:12">
      <c r="A566" s="87" t="str">
        <f>IF($A565="#",1,IF(MAX(שיוך_משאב)&lt;ROWS(A$2:$A566),"",ROWS(A$2:$A566)))</f>
        <v/>
      </c>
      <c r="B566" s="88" t="str">
        <f t="array" ref="B566">IF($A566="","",INDEX('תוצרים לפרויקטים'!$AJ$7:$AN$7,,MIN(IF(שיוך_משאב=$A566,COLUMN($A:$E)))))</f>
        <v/>
      </c>
      <c r="C566" s="88" t="str">
        <f t="array" ref="C566">IF($A566="","",INDEX('תוצרים לפרויקטים'!$G$8:$G$1007,MIN(IF(שיוך_משאב=A566,שורות))))</f>
        <v/>
      </c>
      <c r="D566" s="88" t="str">
        <f>IF($A566="","",INDEX('תוצרים לפרויקטים'!$T$8:$AC$1007,MATCH($C566,'תוצרים לפרויקטים'!$G$8:$G$1007,0),MATCH($B566,'תוצרים לפרויקטים'!$T$7:$AC$7,0)))</f>
        <v/>
      </c>
      <c r="E566" s="88" t="str">
        <f>IF($A566="","",INDEX('תוצרים לפרויקטים'!$T$8:$AC$1007,MATCH($C566,'תוצרים לפרויקטים'!$G$8:$G$1007,0),MATCH($B566,'תוצרים לפרויקטים'!$T$7:$AC$7,0)+1))</f>
        <v/>
      </c>
      <c r="F566" s="88" t="str">
        <f>IF($D566="","",IFERROR(IF(INDEX('ניהול משאבים'!$D$8:$D$300,MATCH($D566,'ניהול משאבים'!$C$8:$C$300,0))="","",INDEX('ניהול משאבים'!$D$8:$D$300,MATCH($D566,'ניהול משאבים'!$C$8:$C$300,0))),""))</f>
        <v/>
      </c>
      <c r="G566" s="88" t="str">
        <f>IF($D566="","",IFERROR(IF(INDEX('ניהול משאבים'!$E$8:$E$300,MATCH($D566,'ניהול משאבים'!$C$8:$C$300,0))="","",INDEX('ניהול משאבים'!$E$8:$E$300,MATCH($D566,'ניהול משאבים'!$C$8:$C$300,0))),""))</f>
        <v/>
      </c>
      <c r="H566" s="88" t="str">
        <f>IF($C566="","",INDEX('תוצרים לפרויקטים'!$H:$H,MATCH($C566,'תוצרים לפרויקטים'!$G:$G,0)))</f>
        <v/>
      </c>
      <c r="I566" s="88" t="str">
        <f>IF($C566="","",INDEX('תוצרים לפרויקטים'!$E:$E,MATCH($C566,'תוצרים לפרויקטים'!$G:$G,0)))</f>
        <v/>
      </c>
      <c r="J566" s="88" t="str">
        <f>IF($A566="","",IF(INDEX('תוצרים לפרויקטים'!$R$8:$R$1007,MATCH($C566,'תוצרים לפרויקטים'!$G$8:$G$1007,0))="","ללא סטטוס",INDEX('תוצרים לפרויקטים'!$R$8:$R$1007,MATCH($C566,'תוצרים לפרויקטים'!$G$8:$G$1007,0))))</f>
        <v/>
      </c>
      <c r="K566" s="141" t="str">
        <f>IF($A566="","",IF(INDEX('תוצרים לפרויקטים'!$P$8:$P$1007,MATCH($C566,'תוצרים לפרויקטים'!$G$8:$G$1007,0))="","",INDEX('תוצרים לפרויקטים'!$P$8:$P$1007,MATCH($C566,'תוצרים לפרויקטים'!$G$8:$G$1007,0))))</f>
        <v/>
      </c>
      <c r="L566" s="141" t="str">
        <f>IF($A566="","",IF(INDEX('תוצרים לפרויקטים'!$Q$8:$Q$1007,MATCH($C566,'תוצרים לפרויקטים'!$G$8:$G$1007,0))="","",INDEX('תוצרים לפרויקטים'!$Q$8:$Q$1007,MATCH($C566,'תוצרים לפרויקטים'!$G$8:$G$1007,0))))</f>
        <v/>
      </c>
    </row>
    <row r="567" spans="1:12">
      <c r="A567" s="87" t="str">
        <f>IF($A566="#",1,IF(MAX(שיוך_משאב)&lt;ROWS(A$2:$A567),"",ROWS(A$2:$A567)))</f>
        <v/>
      </c>
      <c r="B567" s="88" t="str">
        <f t="array" ref="B567">IF($A567="","",INDEX('תוצרים לפרויקטים'!$AJ$7:$AN$7,,MIN(IF(שיוך_משאב=$A567,COLUMN($A:$E)))))</f>
        <v/>
      </c>
      <c r="C567" s="88" t="str">
        <f t="array" ref="C567">IF($A567="","",INDEX('תוצרים לפרויקטים'!$G$8:$G$1007,MIN(IF(שיוך_משאב=A567,שורות))))</f>
        <v/>
      </c>
      <c r="D567" s="88" t="str">
        <f>IF($A567="","",INDEX('תוצרים לפרויקטים'!$T$8:$AC$1007,MATCH($C567,'תוצרים לפרויקטים'!$G$8:$G$1007,0),MATCH($B567,'תוצרים לפרויקטים'!$T$7:$AC$7,0)))</f>
        <v/>
      </c>
      <c r="E567" s="88" t="str">
        <f>IF($A567="","",INDEX('תוצרים לפרויקטים'!$T$8:$AC$1007,MATCH($C567,'תוצרים לפרויקטים'!$G$8:$G$1007,0),MATCH($B567,'תוצרים לפרויקטים'!$T$7:$AC$7,0)+1))</f>
        <v/>
      </c>
      <c r="F567" s="88" t="str">
        <f>IF($D567="","",IFERROR(IF(INDEX('ניהול משאבים'!$D$8:$D$300,MATCH($D567,'ניהול משאבים'!$C$8:$C$300,0))="","",INDEX('ניהול משאבים'!$D$8:$D$300,MATCH($D567,'ניהול משאבים'!$C$8:$C$300,0))),""))</f>
        <v/>
      </c>
      <c r="G567" s="88" t="str">
        <f>IF($D567="","",IFERROR(IF(INDEX('ניהול משאבים'!$E$8:$E$300,MATCH($D567,'ניהול משאבים'!$C$8:$C$300,0))="","",INDEX('ניהול משאבים'!$E$8:$E$300,MATCH($D567,'ניהול משאבים'!$C$8:$C$300,0))),""))</f>
        <v/>
      </c>
      <c r="H567" s="88" t="str">
        <f>IF($C567="","",INDEX('תוצרים לפרויקטים'!$H:$H,MATCH($C567,'תוצרים לפרויקטים'!$G:$G,0)))</f>
        <v/>
      </c>
      <c r="I567" s="88" t="str">
        <f>IF($C567="","",INDEX('תוצרים לפרויקטים'!$E:$E,MATCH($C567,'תוצרים לפרויקטים'!$G:$G,0)))</f>
        <v/>
      </c>
      <c r="J567" s="88" t="str">
        <f>IF($A567="","",IF(INDEX('תוצרים לפרויקטים'!$R$8:$R$1007,MATCH($C567,'תוצרים לפרויקטים'!$G$8:$G$1007,0))="","ללא סטטוס",INDEX('תוצרים לפרויקטים'!$R$8:$R$1007,MATCH($C567,'תוצרים לפרויקטים'!$G$8:$G$1007,0))))</f>
        <v/>
      </c>
      <c r="K567" s="141" t="str">
        <f>IF($A567="","",IF(INDEX('תוצרים לפרויקטים'!$P$8:$P$1007,MATCH($C567,'תוצרים לפרויקטים'!$G$8:$G$1007,0))="","",INDEX('תוצרים לפרויקטים'!$P$8:$P$1007,MATCH($C567,'תוצרים לפרויקטים'!$G$8:$G$1007,0))))</f>
        <v/>
      </c>
      <c r="L567" s="141" t="str">
        <f>IF($A567="","",IF(INDEX('תוצרים לפרויקטים'!$Q$8:$Q$1007,MATCH($C567,'תוצרים לפרויקטים'!$G$8:$G$1007,0))="","",INDEX('תוצרים לפרויקטים'!$Q$8:$Q$1007,MATCH($C567,'תוצרים לפרויקטים'!$G$8:$G$1007,0))))</f>
        <v/>
      </c>
    </row>
    <row r="568" spans="1:12">
      <c r="A568" s="87" t="str">
        <f>IF($A567="#",1,IF(MAX(שיוך_משאב)&lt;ROWS(A$2:$A568),"",ROWS(A$2:$A568)))</f>
        <v/>
      </c>
      <c r="B568" s="88" t="str">
        <f t="array" ref="B568">IF($A568="","",INDEX('תוצרים לפרויקטים'!$AJ$7:$AN$7,,MIN(IF(שיוך_משאב=$A568,COLUMN($A:$E)))))</f>
        <v/>
      </c>
      <c r="C568" s="88" t="str">
        <f t="array" ref="C568">IF($A568="","",INDEX('תוצרים לפרויקטים'!$G$8:$G$1007,MIN(IF(שיוך_משאב=A568,שורות))))</f>
        <v/>
      </c>
      <c r="D568" s="88" t="str">
        <f>IF($A568="","",INDEX('תוצרים לפרויקטים'!$T$8:$AC$1007,MATCH($C568,'תוצרים לפרויקטים'!$G$8:$G$1007,0),MATCH($B568,'תוצרים לפרויקטים'!$T$7:$AC$7,0)))</f>
        <v/>
      </c>
      <c r="E568" s="88" t="str">
        <f>IF($A568="","",INDEX('תוצרים לפרויקטים'!$T$8:$AC$1007,MATCH($C568,'תוצרים לפרויקטים'!$G$8:$G$1007,0),MATCH($B568,'תוצרים לפרויקטים'!$T$7:$AC$7,0)+1))</f>
        <v/>
      </c>
      <c r="F568" s="88" t="str">
        <f>IF($D568="","",IFERROR(IF(INDEX('ניהול משאבים'!$D$8:$D$300,MATCH($D568,'ניהול משאבים'!$C$8:$C$300,0))="","",INDEX('ניהול משאבים'!$D$8:$D$300,MATCH($D568,'ניהול משאבים'!$C$8:$C$300,0))),""))</f>
        <v/>
      </c>
      <c r="G568" s="88" t="str">
        <f>IF($D568="","",IFERROR(IF(INDEX('ניהול משאבים'!$E$8:$E$300,MATCH($D568,'ניהול משאבים'!$C$8:$C$300,0))="","",INDEX('ניהול משאבים'!$E$8:$E$300,MATCH($D568,'ניהול משאבים'!$C$8:$C$300,0))),""))</f>
        <v/>
      </c>
      <c r="H568" s="88" t="str">
        <f>IF($C568="","",INDEX('תוצרים לפרויקטים'!$H:$H,MATCH($C568,'תוצרים לפרויקטים'!$G:$G,0)))</f>
        <v/>
      </c>
      <c r="I568" s="88" t="str">
        <f>IF($C568="","",INDEX('תוצרים לפרויקטים'!$E:$E,MATCH($C568,'תוצרים לפרויקטים'!$G:$G,0)))</f>
        <v/>
      </c>
      <c r="J568" s="88" t="str">
        <f>IF($A568="","",IF(INDEX('תוצרים לפרויקטים'!$R$8:$R$1007,MATCH($C568,'תוצרים לפרויקטים'!$G$8:$G$1007,0))="","ללא סטטוס",INDEX('תוצרים לפרויקטים'!$R$8:$R$1007,MATCH($C568,'תוצרים לפרויקטים'!$G$8:$G$1007,0))))</f>
        <v/>
      </c>
      <c r="K568" s="141" t="str">
        <f>IF($A568="","",IF(INDEX('תוצרים לפרויקטים'!$P$8:$P$1007,MATCH($C568,'תוצרים לפרויקטים'!$G$8:$G$1007,0))="","",INDEX('תוצרים לפרויקטים'!$P$8:$P$1007,MATCH($C568,'תוצרים לפרויקטים'!$G$8:$G$1007,0))))</f>
        <v/>
      </c>
      <c r="L568" s="141" t="str">
        <f>IF($A568="","",IF(INDEX('תוצרים לפרויקטים'!$Q$8:$Q$1007,MATCH($C568,'תוצרים לפרויקטים'!$G$8:$G$1007,0))="","",INDEX('תוצרים לפרויקטים'!$Q$8:$Q$1007,MATCH($C568,'תוצרים לפרויקטים'!$G$8:$G$1007,0))))</f>
        <v/>
      </c>
    </row>
    <row r="569" spans="1:12">
      <c r="A569" s="87" t="str">
        <f>IF($A568="#",1,IF(MAX(שיוך_משאב)&lt;ROWS(A$2:$A569),"",ROWS(A$2:$A569)))</f>
        <v/>
      </c>
      <c r="B569" s="88" t="str">
        <f t="array" ref="B569">IF($A569="","",INDEX('תוצרים לפרויקטים'!$AJ$7:$AN$7,,MIN(IF(שיוך_משאב=$A569,COLUMN($A:$E)))))</f>
        <v/>
      </c>
      <c r="C569" s="88" t="str">
        <f t="array" ref="C569">IF($A569="","",INDEX('תוצרים לפרויקטים'!$G$8:$G$1007,MIN(IF(שיוך_משאב=A569,שורות))))</f>
        <v/>
      </c>
      <c r="D569" s="88" t="str">
        <f>IF($A569="","",INDEX('תוצרים לפרויקטים'!$T$8:$AC$1007,MATCH($C569,'תוצרים לפרויקטים'!$G$8:$G$1007,0),MATCH($B569,'תוצרים לפרויקטים'!$T$7:$AC$7,0)))</f>
        <v/>
      </c>
      <c r="E569" s="88" t="str">
        <f>IF($A569="","",INDEX('תוצרים לפרויקטים'!$T$8:$AC$1007,MATCH($C569,'תוצרים לפרויקטים'!$G$8:$G$1007,0),MATCH($B569,'תוצרים לפרויקטים'!$T$7:$AC$7,0)+1))</f>
        <v/>
      </c>
      <c r="F569" s="88" t="str">
        <f>IF($D569="","",IFERROR(IF(INDEX('ניהול משאבים'!$D$8:$D$300,MATCH($D569,'ניהול משאבים'!$C$8:$C$300,0))="","",INDEX('ניהול משאבים'!$D$8:$D$300,MATCH($D569,'ניהול משאבים'!$C$8:$C$300,0))),""))</f>
        <v/>
      </c>
      <c r="G569" s="88" t="str">
        <f>IF($D569="","",IFERROR(IF(INDEX('ניהול משאבים'!$E$8:$E$300,MATCH($D569,'ניהול משאבים'!$C$8:$C$300,0))="","",INDEX('ניהול משאבים'!$E$8:$E$300,MATCH($D569,'ניהול משאבים'!$C$8:$C$300,0))),""))</f>
        <v/>
      </c>
      <c r="H569" s="88" t="str">
        <f>IF($C569="","",INDEX('תוצרים לפרויקטים'!$H:$H,MATCH($C569,'תוצרים לפרויקטים'!$G:$G,0)))</f>
        <v/>
      </c>
      <c r="I569" s="88" t="str">
        <f>IF($C569="","",INDEX('תוצרים לפרויקטים'!$E:$E,MATCH($C569,'תוצרים לפרויקטים'!$G:$G,0)))</f>
        <v/>
      </c>
      <c r="J569" s="88" t="str">
        <f>IF($A569="","",IF(INDEX('תוצרים לפרויקטים'!$R$8:$R$1007,MATCH($C569,'תוצרים לפרויקטים'!$G$8:$G$1007,0))="","ללא סטטוס",INDEX('תוצרים לפרויקטים'!$R$8:$R$1007,MATCH($C569,'תוצרים לפרויקטים'!$G$8:$G$1007,0))))</f>
        <v/>
      </c>
      <c r="K569" s="141" t="str">
        <f>IF($A569="","",IF(INDEX('תוצרים לפרויקטים'!$P$8:$P$1007,MATCH($C569,'תוצרים לפרויקטים'!$G$8:$G$1007,0))="","",INDEX('תוצרים לפרויקטים'!$P$8:$P$1007,MATCH($C569,'תוצרים לפרויקטים'!$G$8:$G$1007,0))))</f>
        <v/>
      </c>
      <c r="L569" s="141" t="str">
        <f>IF($A569="","",IF(INDEX('תוצרים לפרויקטים'!$Q$8:$Q$1007,MATCH($C569,'תוצרים לפרויקטים'!$G$8:$G$1007,0))="","",INDEX('תוצרים לפרויקטים'!$Q$8:$Q$1007,MATCH($C569,'תוצרים לפרויקטים'!$G$8:$G$1007,0))))</f>
        <v/>
      </c>
    </row>
    <row r="570" spans="1:12">
      <c r="A570" s="87" t="str">
        <f>IF($A569="#",1,IF(MAX(שיוך_משאב)&lt;ROWS(A$2:$A570),"",ROWS(A$2:$A570)))</f>
        <v/>
      </c>
      <c r="B570" s="88" t="str">
        <f t="array" ref="B570">IF($A570="","",INDEX('תוצרים לפרויקטים'!$AJ$7:$AN$7,,MIN(IF(שיוך_משאב=$A570,COLUMN($A:$E)))))</f>
        <v/>
      </c>
      <c r="C570" s="88" t="str">
        <f t="array" ref="C570">IF($A570="","",INDEX('תוצרים לפרויקטים'!$G$8:$G$1007,MIN(IF(שיוך_משאב=A570,שורות))))</f>
        <v/>
      </c>
      <c r="D570" s="88" t="str">
        <f>IF($A570="","",INDEX('תוצרים לפרויקטים'!$T$8:$AC$1007,MATCH($C570,'תוצרים לפרויקטים'!$G$8:$G$1007,0),MATCH($B570,'תוצרים לפרויקטים'!$T$7:$AC$7,0)))</f>
        <v/>
      </c>
      <c r="E570" s="88" t="str">
        <f>IF($A570="","",INDEX('תוצרים לפרויקטים'!$T$8:$AC$1007,MATCH($C570,'תוצרים לפרויקטים'!$G$8:$G$1007,0),MATCH($B570,'תוצרים לפרויקטים'!$T$7:$AC$7,0)+1))</f>
        <v/>
      </c>
      <c r="F570" s="88" t="str">
        <f>IF($D570="","",IFERROR(IF(INDEX('ניהול משאבים'!$D$8:$D$300,MATCH($D570,'ניהול משאבים'!$C$8:$C$300,0))="","",INDEX('ניהול משאבים'!$D$8:$D$300,MATCH($D570,'ניהול משאבים'!$C$8:$C$300,0))),""))</f>
        <v/>
      </c>
      <c r="G570" s="88" t="str">
        <f>IF($D570="","",IFERROR(IF(INDEX('ניהול משאבים'!$E$8:$E$300,MATCH($D570,'ניהול משאבים'!$C$8:$C$300,0))="","",INDEX('ניהול משאבים'!$E$8:$E$300,MATCH($D570,'ניהול משאבים'!$C$8:$C$300,0))),""))</f>
        <v/>
      </c>
      <c r="H570" s="88" t="str">
        <f>IF($C570="","",INDEX('תוצרים לפרויקטים'!$H:$H,MATCH($C570,'תוצרים לפרויקטים'!$G:$G,0)))</f>
        <v/>
      </c>
      <c r="I570" s="88" t="str">
        <f>IF($C570="","",INDEX('תוצרים לפרויקטים'!$E:$E,MATCH($C570,'תוצרים לפרויקטים'!$G:$G,0)))</f>
        <v/>
      </c>
      <c r="J570" s="88" t="str">
        <f>IF($A570="","",IF(INDEX('תוצרים לפרויקטים'!$R$8:$R$1007,MATCH($C570,'תוצרים לפרויקטים'!$G$8:$G$1007,0))="","ללא סטטוס",INDEX('תוצרים לפרויקטים'!$R$8:$R$1007,MATCH($C570,'תוצרים לפרויקטים'!$G$8:$G$1007,0))))</f>
        <v/>
      </c>
      <c r="K570" s="141" t="str">
        <f>IF($A570="","",IF(INDEX('תוצרים לפרויקטים'!$P$8:$P$1007,MATCH($C570,'תוצרים לפרויקטים'!$G$8:$G$1007,0))="","",INDEX('תוצרים לפרויקטים'!$P$8:$P$1007,MATCH($C570,'תוצרים לפרויקטים'!$G$8:$G$1007,0))))</f>
        <v/>
      </c>
      <c r="L570" s="141" t="str">
        <f>IF($A570="","",IF(INDEX('תוצרים לפרויקטים'!$Q$8:$Q$1007,MATCH($C570,'תוצרים לפרויקטים'!$G$8:$G$1007,0))="","",INDEX('תוצרים לפרויקטים'!$Q$8:$Q$1007,MATCH($C570,'תוצרים לפרויקטים'!$G$8:$G$1007,0))))</f>
        <v/>
      </c>
    </row>
    <row r="571" spans="1:12">
      <c r="A571" s="87" t="str">
        <f>IF($A570="#",1,IF(MAX(שיוך_משאב)&lt;ROWS(A$2:$A571),"",ROWS(A$2:$A571)))</f>
        <v/>
      </c>
      <c r="B571" s="88" t="str">
        <f t="array" ref="B571">IF($A571="","",INDEX('תוצרים לפרויקטים'!$AJ$7:$AN$7,,MIN(IF(שיוך_משאב=$A571,COLUMN($A:$E)))))</f>
        <v/>
      </c>
      <c r="C571" s="88" t="str">
        <f t="array" ref="C571">IF($A571="","",INDEX('תוצרים לפרויקטים'!$G$8:$G$1007,MIN(IF(שיוך_משאב=A571,שורות))))</f>
        <v/>
      </c>
      <c r="D571" s="88" t="str">
        <f>IF($A571="","",INDEX('תוצרים לפרויקטים'!$T$8:$AC$1007,MATCH($C571,'תוצרים לפרויקטים'!$G$8:$G$1007,0),MATCH($B571,'תוצרים לפרויקטים'!$T$7:$AC$7,0)))</f>
        <v/>
      </c>
      <c r="E571" s="88" t="str">
        <f>IF($A571="","",INDEX('תוצרים לפרויקטים'!$T$8:$AC$1007,MATCH($C571,'תוצרים לפרויקטים'!$G$8:$G$1007,0),MATCH($B571,'תוצרים לפרויקטים'!$T$7:$AC$7,0)+1))</f>
        <v/>
      </c>
      <c r="F571" s="88" t="str">
        <f>IF($D571="","",IFERROR(IF(INDEX('ניהול משאבים'!$D$8:$D$300,MATCH($D571,'ניהול משאבים'!$C$8:$C$300,0))="","",INDEX('ניהול משאבים'!$D$8:$D$300,MATCH($D571,'ניהול משאבים'!$C$8:$C$300,0))),""))</f>
        <v/>
      </c>
      <c r="G571" s="88" t="str">
        <f>IF($D571="","",IFERROR(IF(INDEX('ניהול משאבים'!$E$8:$E$300,MATCH($D571,'ניהול משאבים'!$C$8:$C$300,0))="","",INDEX('ניהול משאבים'!$E$8:$E$300,MATCH($D571,'ניהול משאבים'!$C$8:$C$300,0))),""))</f>
        <v/>
      </c>
      <c r="H571" s="88" t="str">
        <f>IF($C571="","",INDEX('תוצרים לפרויקטים'!$H:$H,MATCH($C571,'תוצרים לפרויקטים'!$G:$G,0)))</f>
        <v/>
      </c>
      <c r="I571" s="88" t="str">
        <f>IF($C571="","",INDEX('תוצרים לפרויקטים'!$E:$E,MATCH($C571,'תוצרים לפרויקטים'!$G:$G,0)))</f>
        <v/>
      </c>
      <c r="J571" s="88" t="str">
        <f>IF($A571="","",IF(INDEX('תוצרים לפרויקטים'!$R$8:$R$1007,MATCH($C571,'תוצרים לפרויקטים'!$G$8:$G$1007,0))="","ללא סטטוס",INDEX('תוצרים לפרויקטים'!$R$8:$R$1007,MATCH($C571,'תוצרים לפרויקטים'!$G$8:$G$1007,0))))</f>
        <v/>
      </c>
      <c r="K571" s="141" t="str">
        <f>IF($A571="","",IF(INDEX('תוצרים לפרויקטים'!$P$8:$P$1007,MATCH($C571,'תוצרים לפרויקטים'!$G$8:$G$1007,0))="","",INDEX('תוצרים לפרויקטים'!$P$8:$P$1007,MATCH($C571,'תוצרים לפרויקטים'!$G$8:$G$1007,0))))</f>
        <v/>
      </c>
      <c r="L571" s="141" t="str">
        <f>IF($A571="","",IF(INDEX('תוצרים לפרויקטים'!$Q$8:$Q$1007,MATCH($C571,'תוצרים לפרויקטים'!$G$8:$G$1007,0))="","",INDEX('תוצרים לפרויקטים'!$Q$8:$Q$1007,MATCH($C571,'תוצרים לפרויקטים'!$G$8:$G$1007,0))))</f>
        <v/>
      </c>
    </row>
    <row r="572" spans="1:12">
      <c r="A572" s="87" t="str">
        <f>IF($A571="#",1,IF(MAX(שיוך_משאב)&lt;ROWS(A$2:$A572),"",ROWS(A$2:$A572)))</f>
        <v/>
      </c>
      <c r="B572" s="88" t="str">
        <f t="array" ref="B572">IF($A572="","",INDEX('תוצרים לפרויקטים'!$AJ$7:$AN$7,,MIN(IF(שיוך_משאב=$A572,COLUMN($A:$E)))))</f>
        <v/>
      </c>
      <c r="C572" s="88" t="str">
        <f t="array" ref="C572">IF($A572="","",INDEX('תוצרים לפרויקטים'!$G$8:$G$1007,MIN(IF(שיוך_משאב=A572,שורות))))</f>
        <v/>
      </c>
      <c r="D572" s="88" t="str">
        <f>IF($A572="","",INDEX('תוצרים לפרויקטים'!$T$8:$AC$1007,MATCH($C572,'תוצרים לפרויקטים'!$G$8:$G$1007,0),MATCH($B572,'תוצרים לפרויקטים'!$T$7:$AC$7,0)))</f>
        <v/>
      </c>
      <c r="E572" s="88" t="str">
        <f>IF($A572="","",INDEX('תוצרים לפרויקטים'!$T$8:$AC$1007,MATCH($C572,'תוצרים לפרויקטים'!$G$8:$G$1007,0),MATCH($B572,'תוצרים לפרויקטים'!$T$7:$AC$7,0)+1))</f>
        <v/>
      </c>
      <c r="F572" s="88" t="str">
        <f>IF($D572="","",IFERROR(IF(INDEX('ניהול משאבים'!$D$8:$D$300,MATCH($D572,'ניהול משאבים'!$C$8:$C$300,0))="","",INDEX('ניהול משאבים'!$D$8:$D$300,MATCH($D572,'ניהול משאבים'!$C$8:$C$300,0))),""))</f>
        <v/>
      </c>
      <c r="G572" s="88" t="str">
        <f>IF($D572="","",IFERROR(IF(INDEX('ניהול משאבים'!$E$8:$E$300,MATCH($D572,'ניהול משאבים'!$C$8:$C$300,0))="","",INDEX('ניהול משאבים'!$E$8:$E$300,MATCH($D572,'ניהול משאבים'!$C$8:$C$300,0))),""))</f>
        <v/>
      </c>
      <c r="H572" s="88" t="str">
        <f>IF($C572="","",INDEX('תוצרים לפרויקטים'!$H:$H,MATCH($C572,'תוצרים לפרויקטים'!$G:$G,0)))</f>
        <v/>
      </c>
      <c r="I572" s="88" t="str">
        <f>IF($C572="","",INDEX('תוצרים לפרויקטים'!$E:$E,MATCH($C572,'תוצרים לפרויקטים'!$G:$G,0)))</f>
        <v/>
      </c>
      <c r="J572" s="88" t="str">
        <f>IF($A572="","",IF(INDEX('תוצרים לפרויקטים'!$R$8:$R$1007,MATCH($C572,'תוצרים לפרויקטים'!$G$8:$G$1007,0))="","ללא סטטוס",INDEX('תוצרים לפרויקטים'!$R$8:$R$1007,MATCH($C572,'תוצרים לפרויקטים'!$G$8:$G$1007,0))))</f>
        <v/>
      </c>
      <c r="K572" s="141" t="str">
        <f>IF($A572="","",IF(INDEX('תוצרים לפרויקטים'!$P$8:$P$1007,MATCH($C572,'תוצרים לפרויקטים'!$G$8:$G$1007,0))="","",INDEX('תוצרים לפרויקטים'!$P$8:$P$1007,MATCH($C572,'תוצרים לפרויקטים'!$G$8:$G$1007,0))))</f>
        <v/>
      </c>
      <c r="L572" s="141" t="str">
        <f>IF($A572="","",IF(INDEX('תוצרים לפרויקטים'!$Q$8:$Q$1007,MATCH($C572,'תוצרים לפרויקטים'!$G$8:$G$1007,0))="","",INDEX('תוצרים לפרויקטים'!$Q$8:$Q$1007,MATCH($C572,'תוצרים לפרויקטים'!$G$8:$G$1007,0))))</f>
        <v/>
      </c>
    </row>
    <row r="573" spans="1:12">
      <c r="A573" s="87" t="str">
        <f>IF($A572="#",1,IF(MAX(שיוך_משאב)&lt;ROWS(A$2:$A573),"",ROWS(A$2:$A573)))</f>
        <v/>
      </c>
      <c r="B573" s="88" t="str">
        <f t="array" ref="B573">IF($A573="","",INDEX('תוצרים לפרויקטים'!$AJ$7:$AN$7,,MIN(IF(שיוך_משאב=$A573,COLUMN($A:$E)))))</f>
        <v/>
      </c>
      <c r="C573" s="88" t="str">
        <f t="array" ref="C573">IF($A573="","",INDEX('תוצרים לפרויקטים'!$G$8:$G$1007,MIN(IF(שיוך_משאב=A573,שורות))))</f>
        <v/>
      </c>
      <c r="D573" s="88" t="str">
        <f>IF($A573="","",INDEX('תוצרים לפרויקטים'!$T$8:$AC$1007,MATCH($C573,'תוצרים לפרויקטים'!$G$8:$G$1007,0),MATCH($B573,'תוצרים לפרויקטים'!$T$7:$AC$7,0)))</f>
        <v/>
      </c>
      <c r="E573" s="88" t="str">
        <f>IF($A573="","",INDEX('תוצרים לפרויקטים'!$T$8:$AC$1007,MATCH($C573,'תוצרים לפרויקטים'!$G$8:$G$1007,0),MATCH($B573,'תוצרים לפרויקטים'!$T$7:$AC$7,0)+1))</f>
        <v/>
      </c>
      <c r="F573" s="88" t="str">
        <f>IF($D573="","",IFERROR(IF(INDEX('ניהול משאבים'!$D$8:$D$300,MATCH($D573,'ניהול משאבים'!$C$8:$C$300,0))="","",INDEX('ניהול משאבים'!$D$8:$D$300,MATCH($D573,'ניהול משאבים'!$C$8:$C$300,0))),""))</f>
        <v/>
      </c>
      <c r="G573" s="88" t="str">
        <f>IF($D573="","",IFERROR(IF(INDEX('ניהול משאבים'!$E$8:$E$300,MATCH($D573,'ניהול משאבים'!$C$8:$C$300,0))="","",INDEX('ניהול משאבים'!$E$8:$E$300,MATCH($D573,'ניהול משאבים'!$C$8:$C$300,0))),""))</f>
        <v/>
      </c>
      <c r="H573" s="88" t="str">
        <f>IF($C573="","",INDEX('תוצרים לפרויקטים'!$H:$H,MATCH($C573,'תוצרים לפרויקטים'!$G:$G,0)))</f>
        <v/>
      </c>
      <c r="I573" s="88" t="str">
        <f>IF($C573="","",INDEX('תוצרים לפרויקטים'!$E:$E,MATCH($C573,'תוצרים לפרויקטים'!$G:$G,0)))</f>
        <v/>
      </c>
      <c r="J573" s="88" t="str">
        <f>IF($A573="","",IF(INDEX('תוצרים לפרויקטים'!$R$8:$R$1007,MATCH($C573,'תוצרים לפרויקטים'!$G$8:$G$1007,0))="","ללא סטטוס",INDEX('תוצרים לפרויקטים'!$R$8:$R$1007,MATCH($C573,'תוצרים לפרויקטים'!$G$8:$G$1007,0))))</f>
        <v/>
      </c>
      <c r="K573" s="141" t="str">
        <f>IF($A573="","",IF(INDEX('תוצרים לפרויקטים'!$P$8:$P$1007,MATCH($C573,'תוצרים לפרויקטים'!$G$8:$G$1007,0))="","",INDEX('תוצרים לפרויקטים'!$P$8:$P$1007,MATCH($C573,'תוצרים לפרויקטים'!$G$8:$G$1007,0))))</f>
        <v/>
      </c>
      <c r="L573" s="141" t="str">
        <f>IF($A573="","",IF(INDEX('תוצרים לפרויקטים'!$Q$8:$Q$1007,MATCH($C573,'תוצרים לפרויקטים'!$G$8:$G$1007,0))="","",INDEX('תוצרים לפרויקטים'!$Q$8:$Q$1007,MATCH($C573,'תוצרים לפרויקטים'!$G$8:$G$1007,0))))</f>
        <v/>
      </c>
    </row>
    <row r="574" spans="1:12">
      <c r="A574" s="87" t="str">
        <f>IF($A573="#",1,IF(MAX(שיוך_משאב)&lt;ROWS(A$2:$A574),"",ROWS(A$2:$A574)))</f>
        <v/>
      </c>
      <c r="B574" s="88" t="str">
        <f t="array" ref="B574">IF($A574="","",INDEX('תוצרים לפרויקטים'!$AJ$7:$AN$7,,MIN(IF(שיוך_משאב=$A574,COLUMN($A:$E)))))</f>
        <v/>
      </c>
      <c r="C574" s="88" t="str">
        <f t="array" ref="C574">IF($A574="","",INDEX('תוצרים לפרויקטים'!$G$8:$G$1007,MIN(IF(שיוך_משאב=A574,שורות))))</f>
        <v/>
      </c>
      <c r="D574" s="88" t="str">
        <f>IF($A574="","",INDEX('תוצרים לפרויקטים'!$T$8:$AC$1007,MATCH($C574,'תוצרים לפרויקטים'!$G$8:$G$1007,0),MATCH($B574,'תוצרים לפרויקטים'!$T$7:$AC$7,0)))</f>
        <v/>
      </c>
      <c r="E574" s="88" t="str">
        <f>IF($A574="","",INDEX('תוצרים לפרויקטים'!$T$8:$AC$1007,MATCH($C574,'תוצרים לפרויקטים'!$G$8:$G$1007,0),MATCH($B574,'תוצרים לפרויקטים'!$T$7:$AC$7,0)+1))</f>
        <v/>
      </c>
      <c r="F574" s="88" t="str">
        <f>IF($D574="","",IFERROR(IF(INDEX('ניהול משאבים'!$D$8:$D$300,MATCH($D574,'ניהול משאבים'!$C$8:$C$300,0))="","",INDEX('ניהול משאבים'!$D$8:$D$300,MATCH($D574,'ניהול משאבים'!$C$8:$C$300,0))),""))</f>
        <v/>
      </c>
      <c r="G574" s="88" t="str">
        <f>IF($D574="","",IFERROR(IF(INDEX('ניהול משאבים'!$E$8:$E$300,MATCH($D574,'ניהול משאבים'!$C$8:$C$300,0))="","",INDEX('ניהול משאבים'!$E$8:$E$300,MATCH($D574,'ניהול משאבים'!$C$8:$C$300,0))),""))</f>
        <v/>
      </c>
      <c r="H574" s="88" t="str">
        <f>IF($C574="","",INDEX('תוצרים לפרויקטים'!$H:$H,MATCH($C574,'תוצרים לפרויקטים'!$G:$G,0)))</f>
        <v/>
      </c>
      <c r="I574" s="88" t="str">
        <f>IF($C574="","",INDEX('תוצרים לפרויקטים'!$E:$E,MATCH($C574,'תוצרים לפרויקטים'!$G:$G,0)))</f>
        <v/>
      </c>
      <c r="J574" s="88" t="str">
        <f>IF($A574="","",IF(INDEX('תוצרים לפרויקטים'!$R$8:$R$1007,MATCH($C574,'תוצרים לפרויקטים'!$G$8:$G$1007,0))="","ללא סטטוס",INDEX('תוצרים לפרויקטים'!$R$8:$R$1007,MATCH($C574,'תוצרים לפרויקטים'!$G$8:$G$1007,0))))</f>
        <v/>
      </c>
      <c r="K574" s="141" t="str">
        <f>IF($A574="","",IF(INDEX('תוצרים לפרויקטים'!$P$8:$P$1007,MATCH($C574,'תוצרים לפרויקטים'!$G$8:$G$1007,0))="","",INDEX('תוצרים לפרויקטים'!$P$8:$P$1007,MATCH($C574,'תוצרים לפרויקטים'!$G$8:$G$1007,0))))</f>
        <v/>
      </c>
      <c r="L574" s="141" t="str">
        <f>IF($A574="","",IF(INDEX('תוצרים לפרויקטים'!$Q$8:$Q$1007,MATCH($C574,'תוצרים לפרויקטים'!$G$8:$G$1007,0))="","",INDEX('תוצרים לפרויקטים'!$Q$8:$Q$1007,MATCH($C574,'תוצרים לפרויקטים'!$G$8:$G$1007,0))))</f>
        <v/>
      </c>
    </row>
    <row r="575" spans="1:12">
      <c r="A575" s="87" t="str">
        <f>IF($A574="#",1,IF(MAX(שיוך_משאב)&lt;ROWS(A$2:$A575),"",ROWS(A$2:$A575)))</f>
        <v/>
      </c>
      <c r="B575" s="88" t="str">
        <f t="array" ref="B575">IF($A575="","",INDEX('תוצרים לפרויקטים'!$AJ$7:$AN$7,,MIN(IF(שיוך_משאב=$A575,COLUMN($A:$E)))))</f>
        <v/>
      </c>
      <c r="C575" s="88" t="str">
        <f t="array" ref="C575">IF($A575="","",INDEX('תוצרים לפרויקטים'!$G$8:$G$1007,MIN(IF(שיוך_משאב=A575,שורות))))</f>
        <v/>
      </c>
      <c r="D575" s="88" t="str">
        <f>IF($A575="","",INDEX('תוצרים לפרויקטים'!$T$8:$AC$1007,MATCH($C575,'תוצרים לפרויקטים'!$G$8:$G$1007,0),MATCH($B575,'תוצרים לפרויקטים'!$T$7:$AC$7,0)))</f>
        <v/>
      </c>
      <c r="E575" s="88" t="str">
        <f>IF($A575="","",INDEX('תוצרים לפרויקטים'!$T$8:$AC$1007,MATCH($C575,'תוצרים לפרויקטים'!$G$8:$G$1007,0),MATCH($B575,'תוצרים לפרויקטים'!$T$7:$AC$7,0)+1))</f>
        <v/>
      </c>
      <c r="F575" s="88" t="str">
        <f>IF($D575="","",IFERROR(IF(INDEX('ניהול משאבים'!$D$8:$D$300,MATCH($D575,'ניהול משאבים'!$C$8:$C$300,0))="","",INDEX('ניהול משאבים'!$D$8:$D$300,MATCH($D575,'ניהול משאבים'!$C$8:$C$300,0))),""))</f>
        <v/>
      </c>
      <c r="G575" s="88" t="str">
        <f>IF($D575="","",IFERROR(IF(INDEX('ניהול משאבים'!$E$8:$E$300,MATCH($D575,'ניהול משאבים'!$C$8:$C$300,0))="","",INDEX('ניהול משאבים'!$E$8:$E$300,MATCH($D575,'ניהול משאבים'!$C$8:$C$300,0))),""))</f>
        <v/>
      </c>
      <c r="H575" s="88" t="str">
        <f>IF($C575="","",INDEX('תוצרים לפרויקטים'!$H:$H,MATCH($C575,'תוצרים לפרויקטים'!$G:$G,0)))</f>
        <v/>
      </c>
      <c r="I575" s="88" t="str">
        <f>IF($C575="","",INDEX('תוצרים לפרויקטים'!$E:$E,MATCH($C575,'תוצרים לפרויקטים'!$G:$G,0)))</f>
        <v/>
      </c>
      <c r="J575" s="88" t="str">
        <f>IF($A575="","",IF(INDEX('תוצרים לפרויקטים'!$R$8:$R$1007,MATCH($C575,'תוצרים לפרויקטים'!$G$8:$G$1007,0))="","ללא סטטוס",INDEX('תוצרים לפרויקטים'!$R$8:$R$1007,MATCH($C575,'תוצרים לפרויקטים'!$G$8:$G$1007,0))))</f>
        <v/>
      </c>
      <c r="K575" s="141" t="str">
        <f>IF($A575="","",IF(INDEX('תוצרים לפרויקטים'!$P$8:$P$1007,MATCH($C575,'תוצרים לפרויקטים'!$G$8:$G$1007,0))="","",INDEX('תוצרים לפרויקטים'!$P$8:$P$1007,MATCH($C575,'תוצרים לפרויקטים'!$G$8:$G$1007,0))))</f>
        <v/>
      </c>
      <c r="L575" s="141" t="str">
        <f>IF($A575="","",IF(INDEX('תוצרים לפרויקטים'!$Q$8:$Q$1007,MATCH($C575,'תוצרים לפרויקטים'!$G$8:$G$1007,0))="","",INDEX('תוצרים לפרויקטים'!$Q$8:$Q$1007,MATCH($C575,'תוצרים לפרויקטים'!$G$8:$G$1007,0))))</f>
        <v/>
      </c>
    </row>
    <row r="576" spans="1:12">
      <c r="A576" s="87" t="str">
        <f>IF($A575="#",1,IF(MAX(שיוך_משאב)&lt;ROWS(A$2:$A576),"",ROWS(A$2:$A576)))</f>
        <v/>
      </c>
      <c r="B576" s="88" t="str">
        <f t="array" ref="B576">IF($A576="","",INDEX('תוצרים לפרויקטים'!$AJ$7:$AN$7,,MIN(IF(שיוך_משאב=$A576,COLUMN($A:$E)))))</f>
        <v/>
      </c>
      <c r="C576" s="88" t="str">
        <f t="array" ref="C576">IF($A576="","",INDEX('תוצרים לפרויקטים'!$G$8:$G$1007,MIN(IF(שיוך_משאב=A576,שורות))))</f>
        <v/>
      </c>
      <c r="D576" s="88" t="str">
        <f>IF($A576="","",INDEX('תוצרים לפרויקטים'!$T$8:$AC$1007,MATCH($C576,'תוצרים לפרויקטים'!$G$8:$G$1007,0),MATCH($B576,'תוצרים לפרויקטים'!$T$7:$AC$7,0)))</f>
        <v/>
      </c>
      <c r="E576" s="88" t="str">
        <f>IF($A576="","",INDEX('תוצרים לפרויקטים'!$T$8:$AC$1007,MATCH($C576,'תוצרים לפרויקטים'!$G$8:$G$1007,0),MATCH($B576,'תוצרים לפרויקטים'!$T$7:$AC$7,0)+1))</f>
        <v/>
      </c>
      <c r="F576" s="88" t="str">
        <f>IF($D576="","",IFERROR(IF(INDEX('ניהול משאבים'!$D$8:$D$300,MATCH($D576,'ניהול משאבים'!$C$8:$C$300,0))="","",INDEX('ניהול משאבים'!$D$8:$D$300,MATCH($D576,'ניהול משאבים'!$C$8:$C$300,0))),""))</f>
        <v/>
      </c>
      <c r="G576" s="88" t="str">
        <f>IF($D576="","",IFERROR(IF(INDEX('ניהול משאבים'!$E$8:$E$300,MATCH($D576,'ניהול משאבים'!$C$8:$C$300,0))="","",INDEX('ניהול משאבים'!$E$8:$E$300,MATCH($D576,'ניהול משאבים'!$C$8:$C$300,0))),""))</f>
        <v/>
      </c>
      <c r="H576" s="88" t="str">
        <f>IF($C576="","",INDEX('תוצרים לפרויקטים'!$H:$H,MATCH($C576,'תוצרים לפרויקטים'!$G:$G,0)))</f>
        <v/>
      </c>
      <c r="I576" s="88" t="str">
        <f>IF($C576="","",INDEX('תוצרים לפרויקטים'!$E:$E,MATCH($C576,'תוצרים לפרויקטים'!$G:$G,0)))</f>
        <v/>
      </c>
      <c r="J576" s="88" t="str">
        <f>IF($A576="","",IF(INDEX('תוצרים לפרויקטים'!$R$8:$R$1007,MATCH($C576,'תוצרים לפרויקטים'!$G$8:$G$1007,0))="","ללא סטטוס",INDEX('תוצרים לפרויקטים'!$R$8:$R$1007,MATCH($C576,'תוצרים לפרויקטים'!$G$8:$G$1007,0))))</f>
        <v/>
      </c>
      <c r="K576" s="141" t="str">
        <f>IF($A576="","",IF(INDEX('תוצרים לפרויקטים'!$P$8:$P$1007,MATCH($C576,'תוצרים לפרויקטים'!$G$8:$G$1007,0))="","",INDEX('תוצרים לפרויקטים'!$P$8:$P$1007,MATCH($C576,'תוצרים לפרויקטים'!$G$8:$G$1007,0))))</f>
        <v/>
      </c>
      <c r="L576" s="141" t="str">
        <f>IF($A576="","",IF(INDEX('תוצרים לפרויקטים'!$Q$8:$Q$1007,MATCH($C576,'תוצרים לפרויקטים'!$G$8:$G$1007,0))="","",INDEX('תוצרים לפרויקטים'!$Q$8:$Q$1007,MATCH($C576,'תוצרים לפרויקטים'!$G$8:$G$1007,0))))</f>
        <v/>
      </c>
    </row>
    <row r="577" spans="1:12">
      <c r="A577" s="87" t="str">
        <f>IF($A576="#",1,IF(MAX(שיוך_משאב)&lt;ROWS(A$2:$A577),"",ROWS(A$2:$A577)))</f>
        <v/>
      </c>
      <c r="B577" s="88" t="str">
        <f t="array" ref="B577">IF($A577="","",INDEX('תוצרים לפרויקטים'!$AJ$7:$AN$7,,MIN(IF(שיוך_משאב=$A577,COLUMN($A:$E)))))</f>
        <v/>
      </c>
      <c r="C577" s="88" t="str">
        <f t="array" ref="C577">IF($A577="","",INDEX('תוצרים לפרויקטים'!$G$8:$G$1007,MIN(IF(שיוך_משאב=A577,שורות))))</f>
        <v/>
      </c>
      <c r="D577" s="88" t="str">
        <f>IF($A577="","",INDEX('תוצרים לפרויקטים'!$T$8:$AC$1007,MATCH($C577,'תוצרים לפרויקטים'!$G$8:$G$1007,0),MATCH($B577,'תוצרים לפרויקטים'!$T$7:$AC$7,0)))</f>
        <v/>
      </c>
      <c r="E577" s="88" t="str">
        <f>IF($A577="","",INDEX('תוצרים לפרויקטים'!$T$8:$AC$1007,MATCH($C577,'תוצרים לפרויקטים'!$G$8:$G$1007,0),MATCH($B577,'תוצרים לפרויקטים'!$T$7:$AC$7,0)+1))</f>
        <v/>
      </c>
      <c r="F577" s="88" t="str">
        <f>IF($D577="","",IFERROR(IF(INDEX('ניהול משאבים'!$D$8:$D$300,MATCH($D577,'ניהול משאבים'!$C$8:$C$300,0))="","",INDEX('ניהול משאבים'!$D$8:$D$300,MATCH($D577,'ניהול משאבים'!$C$8:$C$300,0))),""))</f>
        <v/>
      </c>
      <c r="G577" s="88" t="str">
        <f>IF($D577="","",IFERROR(IF(INDEX('ניהול משאבים'!$E$8:$E$300,MATCH($D577,'ניהול משאבים'!$C$8:$C$300,0))="","",INDEX('ניהול משאבים'!$E$8:$E$300,MATCH($D577,'ניהול משאבים'!$C$8:$C$300,0))),""))</f>
        <v/>
      </c>
      <c r="H577" s="88" t="str">
        <f>IF($C577="","",INDEX('תוצרים לפרויקטים'!$H:$H,MATCH($C577,'תוצרים לפרויקטים'!$G:$G,0)))</f>
        <v/>
      </c>
      <c r="I577" s="88" t="str">
        <f>IF($C577="","",INDEX('תוצרים לפרויקטים'!$E:$E,MATCH($C577,'תוצרים לפרויקטים'!$G:$G,0)))</f>
        <v/>
      </c>
      <c r="J577" s="88" t="str">
        <f>IF($A577="","",IF(INDEX('תוצרים לפרויקטים'!$R$8:$R$1007,MATCH($C577,'תוצרים לפרויקטים'!$G$8:$G$1007,0))="","ללא סטטוס",INDEX('תוצרים לפרויקטים'!$R$8:$R$1007,MATCH($C577,'תוצרים לפרויקטים'!$G$8:$G$1007,0))))</f>
        <v/>
      </c>
      <c r="K577" s="141" t="str">
        <f>IF($A577="","",IF(INDEX('תוצרים לפרויקטים'!$P$8:$P$1007,MATCH($C577,'תוצרים לפרויקטים'!$G$8:$G$1007,0))="","",INDEX('תוצרים לפרויקטים'!$P$8:$P$1007,MATCH($C577,'תוצרים לפרויקטים'!$G$8:$G$1007,0))))</f>
        <v/>
      </c>
      <c r="L577" s="141" t="str">
        <f>IF($A577="","",IF(INDEX('תוצרים לפרויקטים'!$Q$8:$Q$1007,MATCH($C577,'תוצרים לפרויקטים'!$G$8:$G$1007,0))="","",INDEX('תוצרים לפרויקטים'!$Q$8:$Q$1007,MATCH($C577,'תוצרים לפרויקטים'!$G$8:$G$1007,0))))</f>
        <v/>
      </c>
    </row>
    <row r="578" spans="1:12">
      <c r="A578" s="87" t="str">
        <f>IF($A577="#",1,IF(MAX(שיוך_משאב)&lt;ROWS(A$2:$A578),"",ROWS(A$2:$A578)))</f>
        <v/>
      </c>
      <c r="B578" s="88" t="str">
        <f t="array" ref="B578">IF($A578="","",INDEX('תוצרים לפרויקטים'!$AJ$7:$AN$7,,MIN(IF(שיוך_משאב=$A578,COLUMN($A:$E)))))</f>
        <v/>
      </c>
      <c r="C578" s="88" t="str">
        <f t="array" ref="C578">IF($A578="","",INDEX('תוצרים לפרויקטים'!$G$8:$G$1007,MIN(IF(שיוך_משאב=A578,שורות))))</f>
        <v/>
      </c>
      <c r="D578" s="88" t="str">
        <f>IF($A578="","",INDEX('תוצרים לפרויקטים'!$T$8:$AC$1007,MATCH($C578,'תוצרים לפרויקטים'!$G$8:$G$1007,0),MATCH($B578,'תוצרים לפרויקטים'!$T$7:$AC$7,0)))</f>
        <v/>
      </c>
      <c r="E578" s="88" t="str">
        <f>IF($A578="","",INDEX('תוצרים לפרויקטים'!$T$8:$AC$1007,MATCH($C578,'תוצרים לפרויקטים'!$G$8:$G$1007,0),MATCH($B578,'תוצרים לפרויקטים'!$T$7:$AC$7,0)+1))</f>
        <v/>
      </c>
      <c r="F578" s="88" t="str">
        <f>IF($D578="","",IFERROR(IF(INDEX('ניהול משאבים'!$D$8:$D$300,MATCH($D578,'ניהול משאבים'!$C$8:$C$300,0))="","",INDEX('ניהול משאבים'!$D$8:$D$300,MATCH($D578,'ניהול משאבים'!$C$8:$C$300,0))),""))</f>
        <v/>
      </c>
      <c r="G578" s="88" t="str">
        <f>IF($D578="","",IFERROR(IF(INDEX('ניהול משאבים'!$E$8:$E$300,MATCH($D578,'ניהול משאבים'!$C$8:$C$300,0))="","",INDEX('ניהול משאבים'!$E$8:$E$300,MATCH($D578,'ניהול משאבים'!$C$8:$C$300,0))),""))</f>
        <v/>
      </c>
      <c r="H578" s="88" t="str">
        <f>IF($C578="","",INDEX('תוצרים לפרויקטים'!$H:$H,MATCH($C578,'תוצרים לפרויקטים'!$G:$G,0)))</f>
        <v/>
      </c>
      <c r="I578" s="88" t="str">
        <f>IF($C578="","",INDEX('תוצרים לפרויקטים'!$E:$E,MATCH($C578,'תוצרים לפרויקטים'!$G:$G,0)))</f>
        <v/>
      </c>
      <c r="J578" s="88" t="str">
        <f>IF($A578="","",IF(INDEX('תוצרים לפרויקטים'!$R$8:$R$1007,MATCH($C578,'תוצרים לפרויקטים'!$G$8:$G$1007,0))="","ללא סטטוס",INDEX('תוצרים לפרויקטים'!$R$8:$R$1007,MATCH($C578,'תוצרים לפרויקטים'!$G$8:$G$1007,0))))</f>
        <v/>
      </c>
      <c r="K578" s="141" t="str">
        <f>IF($A578="","",IF(INDEX('תוצרים לפרויקטים'!$P$8:$P$1007,MATCH($C578,'תוצרים לפרויקטים'!$G$8:$G$1007,0))="","",INDEX('תוצרים לפרויקטים'!$P$8:$P$1007,MATCH($C578,'תוצרים לפרויקטים'!$G$8:$G$1007,0))))</f>
        <v/>
      </c>
      <c r="L578" s="141" t="str">
        <f>IF($A578="","",IF(INDEX('תוצרים לפרויקטים'!$Q$8:$Q$1007,MATCH($C578,'תוצרים לפרויקטים'!$G$8:$G$1007,0))="","",INDEX('תוצרים לפרויקטים'!$Q$8:$Q$1007,MATCH($C578,'תוצרים לפרויקטים'!$G$8:$G$1007,0))))</f>
        <v/>
      </c>
    </row>
    <row r="579" spans="1:12">
      <c r="A579" s="87" t="str">
        <f>IF($A578="#",1,IF(MAX(שיוך_משאב)&lt;ROWS(A$2:$A579),"",ROWS(A$2:$A579)))</f>
        <v/>
      </c>
      <c r="B579" s="88" t="str">
        <f t="array" ref="B579">IF($A579="","",INDEX('תוצרים לפרויקטים'!$AJ$7:$AN$7,,MIN(IF(שיוך_משאב=$A579,COLUMN($A:$E)))))</f>
        <v/>
      </c>
      <c r="C579" s="88" t="str">
        <f t="array" ref="C579">IF($A579="","",INDEX('תוצרים לפרויקטים'!$G$8:$G$1007,MIN(IF(שיוך_משאב=A579,שורות))))</f>
        <v/>
      </c>
      <c r="D579" s="88" t="str">
        <f>IF($A579="","",INDEX('תוצרים לפרויקטים'!$T$8:$AC$1007,MATCH($C579,'תוצרים לפרויקטים'!$G$8:$G$1007,0),MATCH($B579,'תוצרים לפרויקטים'!$T$7:$AC$7,0)))</f>
        <v/>
      </c>
      <c r="E579" s="88" t="str">
        <f>IF($A579="","",INDEX('תוצרים לפרויקטים'!$T$8:$AC$1007,MATCH($C579,'תוצרים לפרויקטים'!$G$8:$G$1007,0),MATCH($B579,'תוצרים לפרויקטים'!$T$7:$AC$7,0)+1))</f>
        <v/>
      </c>
      <c r="F579" s="88" t="str">
        <f>IF($D579="","",IFERROR(IF(INDEX('ניהול משאבים'!$D$8:$D$300,MATCH($D579,'ניהול משאבים'!$C$8:$C$300,0))="","",INDEX('ניהול משאבים'!$D$8:$D$300,MATCH($D579,'ניהול משאבים'!$C$8:$C$300,0))),""))</f>
        <v/>
      </c>
      <c r="G579" s="88" t="str">
        <f>IF($D579="","",IFERROR(IF(INDEX('ניהול משאבים'!$E$8:$E$300,MATCH($D579,'ניהול משאבים'!$C$8:$C$300,0))="","",INDEX('ניהול משאבים'!$E$8:$E$300,MATCH($D579,'ניהול משאבים'!$C$8:$C$300,0))),""))</f>
        <v/>
      </c>
      <c r="H579" s="88" t="str">
        <f>IF($C579="","",INDEX('תוצרים לפרויקטים'!$H:$H,MATCH($C579,'תוצרים לפרויקטים'!$G:$G,0)))</f>
        <v/>
      </c>
      <c r="I579" s="88" t="str">
        <f>IF($C579="","",INDEX('תוצרים לפרויקטים'!$E:$E,MATCH($C579,'תוצרים לפרויקטים'!$G:$G,0)))</f>
        <v/>
      </c>
      <c r="J579" s="88" t="str">
        <f>IF($A579="","",IF(INDEX('תוצרים לפרויקטים'!$R$8:$R$1007,MATCH($C579,'תוצרים לפרויקטים'!$G$8:$G$1007,0))="","ללא סטטוס",INDEX('תוצרים לפרויקטים'!$R$8:$R$1007,MATCH($C579,'תוצרים לפרויקטים'!$G$8:$G$1007,0))))</f>
        <v/>
      </c>
      <c r="K579" s="141" t="str">
        <f>IF($A579="","",IF(INDEX('תוצרים לפרויקטים'!$P$8:$P$1007,MATCH($C579,'תוצרים לפרויקטים'!$G$8:$G$1007,0))="","",INDEX('תוצרים לפרויקטים'!$P$8:$P$1007,MATCH($C579,'תוצרים לפרויקטים'!$G$8:$G$1007,0))))</f>
        <v/>
      </c>
      <c r="L579" s="141" t="str">
        <f>IF($A579="","",IF(INDEX('תוצרים לפרויקטים'!$Q$8:$Q$1007,MATCH($C579,'תוצרים לפרויקטים'!$G$8:$G$1007,0))="","",INDEX('תוצרים לפרויקטים'!$Q$8:$Q$1007,MATCH($C579,'תוצרים לפרויקטים'!$G$8:$G$1007,0))))</f>
        <v/>
      </c>
    </row>
    <row r="580" spans="1:12">
      <c r="A580" s="87" t="str">
        <f>IF($A579="#",1,IF(MAX(שיוך_משאב)&lt;ROWS(A$2:$A580),"",ROWS(A$2:$A580)))</f>
        <v/>
      </c>
      <c r="B580" s="88" t="str">
        <f t="array" ref="B580">IF($A580="","",INDEX('תוצרים לפרויקטים'!$AJ$7:$AN$7,,MIN(IF(שיוך_משאב=$A580,COLUMN($A:$E)))))</f>
        <v/>
      </c>
      <c r="C580" s="88" t="str">
        <f t="array" ref="C580">IF($A580="","",INDEX('תוצרים לפרויקטים'!$G$8:$G$1007,MIN(IF(שיוך_משאב=A580,שורות))))</f>
        <v/>
      </c>
      <c r="D580" s="88" t="str">
        <f>IF($A580="","",INDEX('תוצרים לפרויקטים'!$T$8:$AC$1007,MATCH($C580,'תוצרים לפרויקטים'!$G$8:$G$1007,0),MATCH($B580,'תוצרים לפרויקטים'!$T$7:$AC$7,0)))</f>
        <v/>
      </c>
      <c r="E580" s="88" t="str">
        <f>IF($A580="","",INDEX('תוצרים לפרויקטים'!$T$8:$AC$1007,MATCH($C580,'תוצרים לפרויקטים'!$G$8:$G$1007,0),MATCH($B580,'תוצרים לפרויקטים'!$T$7:$AC$7,0)+1))</f>
        <v/>
      </c>
      <c r="F580" s="88" t="str">
        <f>IF($D580="","",IFERROR(IF(INDEX('ניהול משאבים'!$D$8:$D$300,MATCH($D580,'ניהול משאבים'!$C$8:$C$300,0))="","",INDEX('ניהול משאבים'!$D$8:$D$300,MATCH($D580,'ניהול משאבים'!$C$8:$C$300,0))),""))</f>
        <v/>
      </c>
      <c r="G580" s="88" t="str">
        <f>IF($D580="","",IFERROR(IF(INDEX('ניהול משאבים'!$E$8:$E$300,MATCH($D580,'ניהול משאבים'!$C$8:$C$300,0))="","",INDEX('ניהול משאבים'!$E$8:$E$300,MATCH($D580,'ניהול משאבים'!$C$8:$C$300,0))),""))</f>
        <v/>
      </c>
      <c r="H580" s="88" t="str">
        <f>IF($C580="","",INDEX('תוצרים לפרויקטים'!$H:$H,MATCH($C580,'תוצרים לפרויקטים'!$G:$G,0)))</f>
        <v/>
      </c>
      <c r="I580" s="88" t="str">
        <f>IF($C580="","",INDEX('תוצרים לפרויקטים'!$E:$E,MATCH($C580,'תוצרים לפרויקטים'!$G:$G,0)))</f>
        <v/>
      </c>
      <c r="J580" s="88" t="str">
        <f>IF($A580="","",IF(INDEX('תוצרים לפרויקטים'!$R$8:$R$1007,MATCH($C580,'תוצרים לפרויקטים'!$G$8:$G$1007,0))="","ללא סטטוס",INDEX('תוצרים לפרויקטים'!$R$8:$R$1007,MATCH($C580,'תוצרים לפרויקטים'!$G$8:$G$1007,0))))</f>
        <v/>
      </c>
      <c r="K580" s="141" t="str">
        <f>IF($A580="","",IF(INDEX('תוצרים לפרויקטים'!$P$8:$P$1007,MATCH($C580,'תוצרים לפרויקטים'!$G$8:$G$1007,0))="","",INDEX('תוצרים לפרויקטים'!$P$8:$P$1007,MATCH($C580,'תוצרים לפרויקטים'!$G$8:$G$1007,0))))</f>
        <v/>
      </c>
      <c r="L580" s="141" t="str">
        <f>IF($A580="","",IF(INDEX('תוצרים לפרויקטים'!$Q$8:$Q$1007,MATCH($C580,'תוצרים לפרויקטים'!$G$8:$G$1007,0))="","",INDEX('תוצרים לפרויקטים'!$Q$8:$Q$1007,MATCH($C580,'תוצרים לפרויקטים'!$G$8:$G$1007,0))))</f>
        <v/>
      </c>
    </row>
    <row r="581" spans="1:12">
      <c r="A581" s="87" t="str">
        <f>IF($A580="#",1,IF(MAX(שיוך_משאב)&lt;ROWS(A$2:$A581),"",ROWS(A$2:$A581)))</f>
        <v/>
      </c>
      <c r="B581" s="88" t="str">
        <f t="array" ref="B581">IF($A581="","",INDEX('תוצרים לפרויקטים'!$AJ$7:$AN$7,,MIN(IF(שיוך_משאב=$A581,COLUMN($A:$E)))))</f>
        <v/>
      </c>
      <c r="C581" s="88" t="str">
        <f t="array" ref="C581">IF($A581="","",INDEX('תוצרים לפרויקטים'!$G$8:$G$1007,MIN(IF(שיוך_משאב=A581,שורות))))</f>
        <v/>
      </c>
      <c r="D581" s="88" t="str">
        <f>IF($A581="","",INDEX('תוצרים לפרויקטים'!$T$8:$AC$1007,MATCH($C581,'תוצרים לפרויקטים'!$G$8:$G$1007,0),MATCH($B581,'תוצרים לפרויקטים'!$T$7:$AC$7,0)))</f>
        <v/>
      </c>
      <c r="E581" s="88" t="str">
        <f>IF($A581="","",INDEX('תוצרים לפרויקטים'!$T$8:$AC$1007,MATCH($C581,'תוצרים לפרויקטים'!$G$8:$G$1007,0),MATCH($B581,'תוצרים לפרויקטים'!$T$7:$AC$7,0)+1))</f>
        <v/>
      </c>
      <c r="F581" s="88" t="str">
        <f>IF($D581="","",IFERROR(IF(INDEX('ניהול משאבים'!$D$8:$D$300,MATCH($D581,'ניהול משאבים'!$C$8:$C$300,0))="","",INDEX('ניהול משאבים'!$D$8:$D$300,MATCH($D581,'ניהול משאבים'!$C$8:$C$300,0))),""))</f>
        <v/>
      </c>
      <c r="G581" s="88" t="str">
        <f>IF($D581="","",IFERROR(IF(INDEX('ניהול משאבים'!$E$8:$E$300,MATCH($D581,'ניהול משאבים'!$C$8:$C$300,0))="","",INDEX('ניהול משאבים'!$E$8:$E$300,MATCH($D581,'ניהול משאבים'!$C$8:$C$300,0))),""))</f>
        <v/>
      </c>
      <c r="H581" s="88" t="str">
        <f>IF($C581="","",INDEX('תוצרים לפרויקטים'!$H:$H,MATCH($C581,'תוצרים לפרויקטים'!$G:$G,0)))</f>
        <v/>
      </c>
      <c r="I581" s="88" t="str">
        <f>IF($C581="","",INDEX('תוצרים לפרויקטים'!$E:$E,MATCH($C581,'תוצרים לפרויקטים'!$G:$G,0)))</f>
        <v/>
      </c>
      <c r="J581" s="88" t="str">
        <f>IF($A581="","",IF(INDEX('תוצרים לפרויקטים'!$R$8:$R$1007,MATCH($C581,'תוצרים לפרויקטים'!$G$8:$G$1007,0))="","ללא סטטוס",INDEX('תוצרים לפרויקטים'!$R$8:$R$1007,MATCH($C581,'תוצרים לפרויקטים'!$G$8:$G$1007,0))))</f>
        <v/>
      </c>
      <c r="K581" s="141" t="str">
        <f>IF($A581="","",IF(INDEX('תוצרים לפרויקטים'!$P$8:$P$1007,MATCH($C581,'תוצרים לפרויקטים'!$G$8:$G$1007,0))="","",INDEX('תוצרים לפרויקטים'!$P$8:$P$1007,MATCH($C581,'תוצרים לפרויקטים'!$G$8:$G$1007,0))))</f>
        <v/>
      </c>
      <c r="L581" s="141" t="str">
        <f>IF($A581="","",IF(INDEX('תוצרים לפרויקטים'!$Q$8:$Q$1007,MATCH($C581,'תוצרים לפרויקטים'!$G$8:$G$1007,0))="","",INDEX('תוצרים לפרויקטים'!$Q$8:$Q$1007,MATCH($C581,'תוצרים לפרויקטים'!$G$8:$G$1007,0))))</f>
        <v/>
      </c>
    </row>
    <row r="582" spans="1:12">
      <c r="A582" s="87" t="str">
        <f>IF($A581="#",1,IF(MAX(שיוך_משאב)&lt;ROWS(A$2:$A582),"",ROWS(A$2:$A582)))</f>
        <v/>
      </c>
      <c r="B582" s="88" t="str">
        <f t="array" ref="B582">IF($A582="","",INDEX('תוצרים לפרויקטים'!$AJ$7:$AN$7,,MIN(IF(שיוך_משאב=$A582,COLUMN($A:$E)))))</f>
        <v/>
      </c>
      <c r="C582" s="88" t="str">
        <f t="array" ref="C582">IF($A582="","",INDEX('תוצרים לפרויקטים'!$G$8:$G$1007,MIN(IF(שיוך_משאב=A582,שורות))))</f>
        <v/>
      </c>
      <c r="D582" s="88" t="str">
        <f>IF($A582="","",INDEX('תוצרים לפרויקטים'!$T$8:$AC$1007,MATCH($C582,'תוצרים לפרויקטים'!$G$8:$G$1007,0),MATCH($B582,'תוצרים לפרויקטים'!$T$7:$AC$7,0)))</f>
        <v/>
      </c>
      <c r="E582" s="88" t="str">
        <f>IF($A582="","",INDEX('תוצרים לפרויקטים'!$T$8:$AC$1007,MATCH($C582,'תוצרים לפרויקטים'!$G$8:$G$1007,0),MATCH($B582,'תוצרים לפרויקטים'!$T$7:$AC$7,0)+1))</f>
        <v/>
      </c>
      <c r="F582" s="88" t="str">
        <f>IF($D582="","",IFERROR(IF(INDEX('ניהול משאבים'!$D$8:$D$300,MATCH($D582,'ניהול משאבים'!$C$8:$C$300,0))="","",INDEX('ניהול משאבים'!$D$8:$D$300,MATCH($D582,'ניהול משאבים'!$C$8:$C$300,0))),""))</f>
        <v/>
      </c>
      <c r="G582" s="88" t="str">
        <f>IF($D582="","",IFERROR(IF(INDEX('ניהול משאבים'!$E$8:$E$300,MATCH($D582,'ניהול משאבים'!$C$8:$C$300,0))="","",INDEX('ניהול משאבים'!$E$8:$E$300,MATCH($D582,'ניהול משאבים'!$C$8:$C$300,0))),""))</f>
        <v/>
      </c>
      <c r="H582" s="88" t="str">
        <f>IF($C582="","",INDEX('תוצרים לפרויקטים'!$H:$H,MATCH($C582,'תוצרים לפרויקטים'!$G:$G,0)))</f>
        <v/>
      </c>
      <c r="I582" s="88" t="str">
        <f>IF($C582="","",INDEX('תוצרים לפרויקטים'!$E:$E,MATCH($C582,'תוצרים לפרויקטים'!$G:$G,0)))</f>
        <v/>
      </c>
      <c r="J582" s="88" t="str">
        <f>IF($A582="","",IF(INDEX('תוצרים לפרויקטים'!$R$8:$R$1007,MATCH($C582,'תוצרים לפרויקטים'!$G$8:$G$1007,0))="","ללא סטטוס",INDEX('תוצרים לפרויקטים'!$R$8:$R$1007,MATCH($C582,'תוצרים לפרויקטים'!$G$8:$G$1007,0))))</f>
        <v/>
      </c>
      <c r="K582" s="141" t="str">
        <f>IF($A582="","",IF(INDEX('תוצרים לפרויקטים'!$P$8:$P$1007,MATCH($C582,'תוצרים לפרויקטים'!$G$8:$G$1007,0))="","",INDEX('תוצרים לפרויקטים'!$P$8:$P$1007,MATCH($C582,'תוצרים לפרויקטים'!$G$8:$G$1007,0))))</f>
        <v/>
      </c>
      <c r="L582" s="141" t="str">
        <f>IF($A582="","",IF(INDEX('תוצרים לפרויקטים'!$Q$8:$Q$1007,MATCH($C582,'תוצרים לפרויקטים'!$G$8:$G$1007,0))="","",INDEX('תוצרים לפרויקטים'!$Q$8:$Q$1007,MATCH($C582,'תוצרים לפרויקטים'!$G$8:$G$1007,0))))</f>
        <v/>
      </c>
    </row>
    <row r="583" spans="1:12">
      <c r="A583" s="87" t="str">
        <f>IF($A582="#",1,IF(MAX(שיוך_משאב)&lt;ROWS(A$2:$A583),"",ROWS(A$2:$A583)))</f>
        <v/>
      </c>
      <c r="B583" s="88" t="str">
        <f t="array" ref="B583">IF($A583="","",INDEX('תוצרים לפרויקטים'!$AJ$7:$AN$7,,MIN(IF(שיוך_משאב=$A583,COLUMN($A:$E)))))</f>
        <v/>
      </c>
      <c r="C583" s="88" t="str">
        <f t="array" ref="C583">IF($A583="","",INDEX('תוצרים לפרויקטים'!$G$8:$G$1007,MIN(IF(שיוך_משאב=A583,שורות))))</f>
        <v/>
      </c>
      <c r="D583" s="88" t="str">
        <f>IF($A583="","",INDEX('תוצרים לפרויקטים'!$T$8:$AC$1007,MATCH($C583,'תוצרים לפרויקטים'!$G$8:$G$1007,0),MATCH($B583,'תוצרים לפרויקטים'!$T$7:$AC$7,0)))</f>
        <v/>
      </c>
      <c r="E583" s="88" t="str">
        <f>IF($A583="","",INDEX('תוצרים לפרויקטים'!$T$8:$AC$1007,MATCH($C583,'תוצרים לפרויקטים'!$G$8:$G$1007,0),MATCH($B583,'תוצרים לפרויקטים'!$T$7:$AC$7,0)+1))</f>
        <v/>
      </c>
      <c r="F583" s="88" t="str">
        <f>IF($D583="","",IFERROR(IF(INDEX('ניהול משאבים'!$D$8:$D$300,MATCH($D583,'ניהול משאבים'!$C$8:$C$300,0))="","",INDEX('ניהול משאבים'!$D$8:$D$300,MATCH($D583,'ניהול משאבים'!$C$8:$C$300,0))),""))</f>
        <v/>
      </c>
      <c r="G583" s="88" t="str">
        <f>IF($D583="","",IFERROR(IF(INDEX('ניהול משאבים'!$E$8:$E$300,MATCH($D583,'ניהול משאבים'!$C$8:$C$300,0))="","",INDEX('ניהול משאבים'!$E$8:$E$300,MATCH($D583,'ניהול משאבים'!$C$8:$C$300,0))),""))</f>
        <v/>
      </c>
      <c r="H583" s="88" t="str">
        <f>IF($C583="","",INDEX('תוצרים לפרויקטים'!$H:$H,MATCH($C583,'תוצרים לפרויקטים'!$G:$G,0)))</f>
        <v/>
      </c>
      <c r="I583" s="88" t="str">
        <f>IF($C583="","",INDEX('תוצרים לפרויקטים'!$E:$E,MATCH($C583,'תוצרים לפרויקטים'!$G:$G,0)))</f>
        <v/>
      </c>
      <c r="J583" s="88" t="str">
        <f>IF($A583="","",IF(INDEX('תוצרים לפרויקטים'!$R$8:$R$1007,MATCH($C583,'תוצרים לפרויקטים'!$G$8:$G$1007,0))="","ללא סטטוס",INDEX('תוצרים לפרויקטים'!$R$8:$R$1007,MATCH($C583,'תוצרים לפרויקטים'!$G$8:$G$1007,0))))</f>
        <v/>
      </c>
      <c r="K583" s="141" t="str">
        <f>IF($A583="","",IF(INDEX('תוצרים לפרויקטים'!$P$8:$P$1007,MATCH($C583,'תוצרים לפרויקטים'!$G$8:$G$1007,0))="","",INDEX('תוצרים לפרויקטים'!$P$8:$P$1007,MATCH($C583,'תוצרים לפרויקטים'!$G$8:$G$1007,0))))</f>
        <v/>
      </c>
      <c r="L583" s="141" t="str">
        <f>IF($A583="","",IF(INDEX('תוצרים לפרויקטים'!$Q$8:$Q$1007,MATCH($C583,'תוצרים לפרויקטים'!$G$8:$G$1007,0))="","",INDEX('תוצרים לפרויקטים'!$Q$8:$Q$1007,MATCH($C583,'תוצרים לפרויקטים'!$G$8:$G$1007,0))))</f>
        <v/>
      </c>
    </row>
    <row r="584" spans="1:12">
      <c r="A584" s="87" t="str">
        <f>IF($A583="#",1,IF(MAX(שיוך_משאב)&lt;ROWS(A$2:$A584),"",ROWS(A$2:$A584)))</f>
        <v/>
      </c>
      <c r="B584" s="88" t="str">
        <f t="array" ref="B584">IF($A584="","",INDEX('תוצרים לפרויקטים'!$AJ$7:$AN$7,,MIN(IF(שיוך_משאב=$A584,COLUMN($A:$E)))))</f>
        <v/>
      </c>
      <c r="C584" s="88" t="str">
        <f t="array" ref="C584">IF($A584="","",INDEX('תוצרים לפרויקטים'!$G$8:$G$1007,MIN(IF(שיוך_משאב=A584,שורות))))</f>
        <v/>
      </c>
      <c r="D584" s="88" t="str">
        <f>IF($A584="","",INDEX('תוצרים לפרויקטים'!$T$8:$AC$1007,MATCH($C584,'תוצרים לפרויקטים'!$G$8:$G$1007,0),MATCH($B584,'תוצרים לפרויקטים'!$T$7:$AC$7,0)))</f>
        <v/>
      </c>
      <c r="E584" s="88" t="str">
        <f>IF($A584="","",INDEX('תוצרים לפרויקטים'!$T$8:$AC$1007,MATCH($C584,'תוצרים לפרויקטים'!$G$8:$G$1007,0),MATCH($B584,'תוצרים לפרויקטים'!$T$7:$AC$7,0)+1))</f>
        <v/>
      </c>
      <c r="F584" s="88" t="str">
        <f>IF($D584="","",IFERROR(IF(INDEX('ניהול משאבים'!$D$8:$D$300,MATCH($D584,'ניהול משאבים'!$C$8:$C$300,0))="","",INDEX('ניהול משאבים'!$D$8:$D$300,MATCH($D584,'ניהול משאבים'!$C$8:$C$300,0))),""))</f>
        <v/>
      </c>
      <c r="G584" s="88" t="str">
        <f>IF($D584="","",IFERROR(IF(INDEX('ניהול משאבים'!$E$8:$E$300,MATCH($D584,'ניהול משאבים'!$C$8:$C$300,0))="","",INDEX('ניהול משאבים'!$E$8:$E$300,MATCH($D584,'ניהול משאבים'!$C$8:$C$300,0))),""))</f>
        <v/>
      </c>
      <c r="H584" s="88" t="str">
        <f>IF($C584="","",INDEX('תוצרים לפרויקטים'!$H:$H,MATCH($C584,'תוצרים לפרויקטים'!$G:$G,0)))</f>
        <v/>
      </c>
      <c r="I584" s="88" t="str">
        <f>IF($C584="","",INDEX('תוצרים לפרויקטים'!$E:$E,MATCH($C584,'תוצרים לפרויקטים'!$G:$G,0)))</f>
        <v/>
      </c>
      <c r="J584" s="88" t="str">
        <f>IF($A584="","",IF(INDEX('תוצרים לפרויקטים'!$R$8:$R$1007,MATCH($C584,'תוצרים לפרויקטים'!$G$8:$G$1007,0))="","ללא סטטוס",INDEX('תוצרים לפרויקטים'!$R$8:$R$1007,MATCH($C584,'תוצרים לפרויקטים'!$G$8:$G$1007,0))))</f>
        <v/>
      </c>
      <c r="K584" s="141" t="str">
        <f>IF($A584="","",IF(INDEX('תוצרים לפרויקטים'!$P$8:$P$1007,MATCH($C584,'תוצרים לפרויקטים'!$G$8:$G$1007,0))="","",INDEX('תוצרים לפרויקטים'!$P$8:$P$1007,MATCH($C584,'תוצרים לפרויקטים'!$G$8:$G$1007,0))))</f>
        <v/>
      </c>
      <c r="L584" s="141" t="str">
        <f>IF($A584="","",IF(INDEX('תוצרים לפרויקטים'!$Q$8:$Q$1007,MATCH($C584,'תוצרים לפרויקטים'!$G$8:$G$1007,0))="","",INDEX('תוצרים לפרויקטים'!$Q$8:$Q$1007,MATCH($C584,'תוצרים לפרויקטים'!$G$8:$G$1007,0))))</f>
        <v/>
      </c>
    </row>
    <row r="585" spans="1:12">
      <c r="A585" s="87" t="str">
        <f>IF($A584="#",1,IF(MAX(שיוך_משאב)&lt;ROWS(A$2:$A585),"",ROWS(A$2:$A585)))</f>
        <v/>
      </c>
      <c r="B585" s="88" t="str">
        <f t="array" ref="B585">IF($A585="","",INDEX('תוצרים לפרויקטים'!$AJ$7:$AN$7,,MIN(IF(שיוך_משאב=$A585,COLUMN($A:$E)))))</f>
        <v/>
      </c>
      <c r="C585" s="88" t="str">
        <f t="array" ref="C585">IF($A585="","",INDEX('תוצרים לפרויקטים'!$G$8:$G$1007,MIN(IF(שיוך_משאב=A585,שורות))))</f>
        <v/>
      </c>
      <c r="D585" s="88" t="str">
        <f>IF($A585="","",INDEX('תוצרים לפרויקטים'!$T$8:$AC$1007,MATCH($C585,'תוצרים לפרויקטים'!$G$8:$G$1007,0),MATCH($B585,'תוצרים לפרויקטים'!$T$7:$AC$7,0)))</f>
        <v/>
      </c>
      <c r="E585" s="88" t="str">
        <f>IF($A585="","",INDEX('תוצרים לפרויקטים'!$T$8:$AC$1007,MATCH($C585,'תוצרים לפרויקטים'!$G$8:$G$1007,0),MATCH($B585,'תוצרים לפרויקטים'!$T$7:$AC$7,0)+1))</f>
        <v/>
      </c>
      <c r="F585" s="88" t="str">
        <f>IF($D585="","",IFERROR(IF(INDEX('ניהול משאבים'!$D$8:$D$300,MATCH($D585,'ניהול משאבים'!$C$8:$C$300,0))="","",INDEX('ניהול משאבים'!$D$8:$D$300,MATCH($D585,'ניהול משאבים'!$C$8:$C$300,0))),""))</f>
        <v/>
      </c>
      <c r="G585" s="88" t="str">
        <f>IF($D585="","",IFERROR(IF(INDEX('ניהול משאבים'!$E$8:$E$300,MATCH($D585,'ניהול משאבים'!$C$8:$C$300,0))="","",INDEX('ניהול משאבים'!$E$8:$E$300,MATCH($D585,'ניהול משאבים'!$C$8:$C$300,0))),""))</f>
        <v/>
      </c>
      <c r="H585" s="88" t="str">
        <f>IF($C585="","",INDEX('תוצרים לפרויקטים'!$H:$H,MATCH($C585,'תוצרים לפרויקטים'!$G:$G,0)))</f>
        <v/>
      </c>
      <c r="I585" s="88" t="str">
        <f>IF($C585="","",INDEX('תוצרים לפרויקטים'!$E:$E,MATCH($C585,'תוצרים לפרויקטים'!$G:$G,0)))</f>
        <v/>
      </c>
      <c r="J585" s="88" t="str">
        <f>IF($A585="","",IF(INDEX('תוצרים לפרויקטים'!$R$8:$R$1007,MATCH($C585,'תוצרים לפרויקטים'!$G$8:$G$1007,0))="","ללא סטטוס",INDEX('תוצרים לפרויקטים'!$R$8:$R$1007,MATCH($C585,'תוצרים לפרויקטים'!$G$8:$G$1007,0))))</f>
        <v/>
      </c>
      <c r="K585" s="141" t="str">
        <f>IF($A585="","",IF(INDEX('תוצרים לפרויקטים'!$P$8:$P$1007,MATCH($C585,'תוצרים לפרויקטים'!$G$8:$G$1007,0))="","",INDEX('תוצרים לפרויקטים'!$P$8:$P$1007,MATCH($C585,'תוצרים לפרויקטים'!$G$8:$G$1007,0))))</f>
        <v/>
      </c>
      <c r="L585" s="141" t="str">
        <f>IF($A585="","",IF(INDEX('תוצרים לפרויקטים'!$Q$8:$Q$1007,MATCH($C585,'תוצרים לפרויקטים'!$G$8:$G$1007,0))="","",INDEX('תוצרים לפרויקטים'!$Q$8:$Q$1007,MATCH($C585,'תוצרים לפרויקטים'!$G$8:$G$1007,0))))</f>
        <v/>
      </c>
    </row>
    <row r="586" spans="1:12">
      <c r="A586" s="87" t="str">
        <f>IF($A585="#",1,IF(MAX(שיוך_משאב)&lt;ROWS(A$2:$A586),"",ROWS(A$2:$A586)))</f>
        <v/>
      </c>
      <c r="B586" s="88" t="str">
        <f t="array" ref="B586">IF($A586="","",INDEX('תוצרים לפרויקטים'!$AJ$7:$AN$7,,MIN(IF(שיוך_משאב=$A586,COLUMN($A:$E)))))</f>
        <v/>
      </c>
      <c r="C586" s="88" t="str">
        <f t="array" ref="C586">IF($A586="","",INDEX('תוצרים לפרויקטים'!$G$8:$G$1007,MIN(IF(שיוך_משאב=A586,שורות))))</f>
        <v/>
      </c>
      <c r="D586" s="88" t="str">
        <f>IF($A586="","",INDEX('תוצרים לפרויקטים'!$T$8:$AC$1007,MATCH($C586,'תוצרים לפרויקטים'!$G$8:$G$1007,0),MATCH($B586,'תוצרים לפרויקטים'!$T$7:$AC$7,0)))</f>
        <v/>
      </c>
      <c r="E586" s="88" t="str">
        <f>IF($A586="","",INDEX('תוצרים לפרויקטים'!$T$8:$AC$1007,MATCH($C586,'תוצרים לפרויקטים'!$G$8:$G$1007,0),MATCH($B586,'תוצרים לפרויקטים'!$T$7:$AC$7,0)+1))</f>
        <v/>
      </c>
      <c r="F586" s="88" t="str">
        <f>IF($D586="","",IFERROR(IF(INDEX('ניהול משאבים'!$D$8:$D$300,MATCH($D586,'ניהול משאבים'!$C$8:$C$300,0))="","",INDEX('ניהול משאבים'!$D$8:$D$300,MATCH($D586,'ניהול משאבים'!$C$8:$C$300,0))),""))</f>
        <v/>
      </c>
      <c r="G586" s="88" t="str">
        <f>IF($D586="","",IFERROR(IF(INDEX('ניהול משאבים'!$E$8:$E$300,MATCH($D586,'ניהול משאבים'!$C$8:$C$300,0))="","",INDEX('ניהול משאבים'!$E$8:$E$300,MATCH($D586,'ניהול משאבים'!$C$8:$C$300,0))),""))</f>
        <v/>
      </c>
      <c r="H586" s="88" t="str">
        <f>IF($C586="","",INDEX('תוצרים לפרויקטים'!$H:$H,MATCH($C586,'תוצרים לפרויקטים'!$G:$G,0)))</f>
        <v/>
      </c>
      <c r="I586" s="88" t="str">
        <f>IF($C586="","",INDEX('תוצרים לפרויקטים'!$E:$E,MATCH($C586,'תוצרים לפרויקטים'!$G:$G,0)))</f>
        <v/>
      </c>
      <c r="J586" s="88" t="str">
        <f>IF($A586="","",IF(INDEX('תוצרים לפרויקטים'!$R$8:$R$1007,MATCH($C586,'תוצרים לפרויקטים'!$G$8:$G$1007,0))="","ללא סטטוס",INDEX('תוצרים לפרויקטים'!$R$8:$R$1007,MATCH($C586,'תוצרים לפרויקטים'!$G$8:$G$1007,0))))</f>
        <v/>
      </c>
      <c r="K586" s="141" t="str">
        <f>IF($A586="","",IF(INDEX('תוצרים לפרויקטים'!$P$8:$P$1007,MATCH($C586,'תוצרים לפרויקטים'!$G$8:$G$1007,0))="","",INDEX('תוצרים לפרויקטים'!$P$8:$P$1007,MATCH($C586,'תוצרים לפרויקטים'!$G$8:$G$1007,0))))</f>
        <v/>
      </c>
      <c r="L586" s="141" t="str">
        <f>IF($A586="","",IF(INDEX('תוצרים לפרויקטים'!$Q$8:$Q$1007,MATCH($C586,'תוצרים לפרויקטים'!$G$8:$G$1007,0))="","",INDEX('תוצרים לפרויקטים'!$Q$8:$Q$1007,MATCH($C586,'תוצרים לפרויקטים'!$G$8:$G$1007,0))))</f>
        <v/>
      </c>
    </row>
    <row r="587" spans="1:12">
      <c r="A587" s="87" t="str">
        <f>IF($A586="#",1,IF(MAX(שיוך_משאב)&lt;ROWS(A$2:$A587),"",ROWS(A$2:$A587)))</f>
        <v/>
      </c>
      <c r="B587" s="88" t="str">
        <f t="array" ref="B587">IF($A587="","",INDEX('תוצרים לפרויקטים'!$AJ$7:$AN$7,,MIN(IF(שיוך_משאב=$A587,COLUMN($A:$E)))))</f>
        <v/>
      </c>
      <c r="C587" s="88" t="str">
        <f t="array" ref="C587">IF($A587="","",INDEX('תוצרים לפרויקטים'!$G$8:$G$1007,MIN(IF(שיוך_משאב=A587,שורות))))</f>
        <v/>
      </c>
      <c r="D587" s="88" t="str">
        <f>IF($A587="","",INDEX('תוצרים לפרויקטים'!$T$8:$AC$1007,MATCH($C587,'תוצרים לפרויקטים'!$G$8:$G$1007,0),MATCH($B587,'תוצרים לפרויקטים'!$T$7:$AC$7,0)))</f>
        <v/>
      </c>
      <c r="E587" s="88" t="str">
        <f>IF($A587="","",INDEX('תוצרים לפרויקטים'!$T$8:$AC$1007,MATCH($C587,'תוצרים לפרויקטים'!$G$8:$G$1007,0),MATCH($B587,'תוצרים לפרויקטים'!$T$7:$AC$7,0)+1))</f>
        <v/>
      </c>
      <c r="F587" s="88" t="str">
        <f>IF($D587="","",IFERROR(IF(INDEX('ניהול משאבים'!$D$8:$D$300,MATCH($D587,'ניהול משאבים'!$C$8:$C$300,0))="","",INDEX('ניהול משאבים'!$D$8:$D$300,MATCH($D587,'ניהול משאבים'!$C$8:$C$300,0))),""))</f>
        <v/>
      </c>
      <c r="G587" s="88" t="str">
        <f>IF($D587="","",IFERROR(IF(INDEX('ניהול משאבים'!$E$8:$E$300,MATCH($D587,'ניהול משאבים'!$C$8:$C$300,0))="","",INDEX('ניהול משאבים'!$E$8:$E$300,MATCH($D587,'ניהול משאבים'!$C$8:$C$300,0))),""))</f>
        <v/>
      </c>
      <c r="H587" s="88" t="str">
        <f>IF($C587="","",INDEX('תוצרים לפרויקטים'!$H:$H,MATCH($C587,'תוצרים לפרויקטים'!$G:$G,0)))</f>
        <v/>
      </c>
      <c r="I587" s="88" t="str">
        <f>IF($C587="","",INDEX('תוצרים לפרויקטים'!$E:$E,MATCH($C587,'תוצרים לפרויקטים'!$G:$G,0)))</f>
        <v/>
      </c>
      <c r="J587" s="88" t="str">
        <f>IF($A587="","",IF(INDEX('תוצרים לפרויקטים'!$R$8:$R$1007,MATCH($C587,'תוצרים לפרויקטים'!$G$8:$G$1007,0))="","ללא סטטוס",INDEX('תוצרים לפרויקטים'!$R$8:$R$1007,MATCH($C587,'תוצרים לפרויקטים'!$G$8:$G$1007,0))))</f>
        <v/>
      </c>
      <c r="K587" s="141" t="str">
        <f>IF($A587="","",IF(INDEX('תוצרים לפרויקטים'!$P$8:$P$1007,MATCH($C587,'תוצרים לפרויקטים'!$G$8:$G$1007,0))="","",INDEX('תוצרים לפרויקטים'!$P$8:$P$1007,MATCH($C587,'תוצרים לפרויקטים'!$G$8:$G$1007,0))))</f>
        <v/>
      </c>
      <c r="L587" s="141" t="str">
        <f>IF($A587="","",IF(INDEX('תוצרים לפרויקטים'!$Q$8:$Q$1007,MATCH($C587,'תוצרים לפרויקטים'!$G$8:$G$1007,0))="","",INDEX('תוצרים לפרויקטים'!$Q$8:$Q$1007,MATCH($C587,'תוצרים לפרויקטים'!$G$8:$G$1007,0))))</f>
        <v/>
      </c>
    </row>
    <row r="588" spans="1:12">
      <c r="A588" s="87" t="str">
        <f>IF($A587="#",1,IF(MAX(שיוך_משאב)&lt;ROWS(A$2:$A588),"",ROWS(A$2:$A588)))</f>
        <v/>
      </c>
      <c r="B588" s="88" t="str">
        <f t="array" ref="B588">IF($A588="","",INDEX('תוצרים לפרויקטים'!$AJ$7:$AN$7,,MIN(IF(שיוך_משאב=$A588,COLUMN($A:$E)))))</f>
        <v/>
      </c>
      <c r="C588" s="88" t="str">
        <f t="array" ref="C588">IF($A588="","",INDEX('תוצרים לפרויקטים'!$G$8:$G$1007,MIN(IF(שיוך_משאב=A588,שורות))))</f>
        <v/>
      </c>
      <c r="D588" s="88" t="str">
        <f>IF($A588="","",INDEX('תוצרים לפרויקטים'!$T$8:$AC$1007,MATCH($C588,'תוצרים לפרויקטים'!$G$8:$G$1007,0),MATCH($B588,'תוצרים לפרויקטים'!$T$7:$AC$7,0)))</f>
        <v/>
      </c>
      <c r="E588" s="88" t="str">
        <f>IF($A588="","",INDEX('תוצרים לפרויקטים'!$T$8:$AC$1007,MATCH($C588,'תוצרים לפרויקטים'!$G$8:$G$1007,0),MATCH($B588,'תוצרים לפרויקטים'!$T$7:$AC$7,0)+1))</f>
        <v/>
      </c>
      <c r="F588" s="88" t="str">
        <f>IF($D588="","",IFERROR(IF(INDEX('ניהול משאבים'!$D$8:$D$300,MATCH($D588,'ניהול משאבים'!$C$8:$C$300,0))="","",INDEX('ניהול משאבים'!$D$8:$D$300,MATCH($D588,'ניהול משאבים'!$C$8:$C$300,0))),""))</f>
        <v/>
      </c>
      <c r="G588" s="88" t="str">
        <f>IF($D588="","",IFERROR(IF(INDEX('ניהול משאבים'!$E$8:$E$300,MATCH($D588,'ניהול משאבים'!$C$8:$C$300,0))="","",INDEX('ניהול משאבים'!$E$8:$E$300,MATCH($D588,'ניהול משאבים'!$C$8:$C$300,0))),""))</f>
        <v/>
      </c>
      <c r="H588" s="88" t="str">
        <f>IF($C588="","",INDEX('תוצרים לפרויקטים'!$H:$H,MATCH($C588,'תוצרים לפרויקטים'!$G:$G,0)))</f>
        <v/>
      </c>
      <c r="I588" s="88" t="str">
        <f>IF($C588="","",INDEX('תוצרים לפרויקטים'!$E:$E,MATCH($C588,'תוצרים לפרויקטים'!$G:$G,0)))</f>
        <v/>
      </c>
      <c r="J588" s="88" t="str">
        <f>IF($A588="","",IF(INDEX('תוצרים לפרויקטים'!$R$8:$R$1007,MATCH($C588,'תוצרים לפרויקטים'!$G$8:$G$1007,0))="","ללא סטטוס",INDEX('תוצרים לפרויקטים'!$R$8:$R$1007,MATCH($C588,'תוצרים לפרויקטים'!$G$8:$G$1007,0))))</f>
        <v/>
      </c>
      <c r="K588" s="141" t="str">
        <f>IF($A588="","",IF(INDEX('תוצרים לפרויקטים'!$P$8:$P$1007,MATCH($C588,'תוצרים לפרויקטים'!$G$8:$G$1007,0))="","",INDEX('תוצרים לפרויקטים'!$P$8:$P$1007,MATCH($C588,'תוצרים לפרויקטים'!$G$8:$G$1007,0))))</f>
        <v/>
      </c>
      <c r="L588" s="141" t="str">
        <f>IF($A588="","",IF(INDEX('תוצרים לפרויקטים'!$Q$8:$Q$1007,MATCH($C588,'תוצרים לפרויקטים'!$G$8:$G$1007,0))="","",INDEX('תוצרים לפרויקטים'!$Q$8:$Q$1007,MATCH($C588,'תוצרים לפרויקטים'!$G$8:$G$1007,0))))</f>
        <v/>
      </c>
    </row>
    <row r="589" spans="1:12">
      <c r="A589" s="87" t="str">
        <f>IF($A588="#",1,IF(MAX(שיוך_משאב)&lt;ROWS(A$2:$A589),"",ROWS(A$2:$A589)))</f>
        <v/>
      </c>
      <c r="B589" s="88" t="str">
        <f t="array" ref="B589">IF($A589="","",INDEX('תוצרים לפרויקטים'!$AJ$7:$AN$7,,MIN(IF(שיוך_משאב=$A589,COLUMN($A:$E)))))</f>
        <v/>
      </c>
      <c r="C589" s="88" t="str">
        <f t="array" ref="C589">IF($A589="","",INDEX('תוצרים לפרויקטים'!$G$8:$G$1007,MIN(IF(שיוך_משאב=A589,שורות))))</f>
        <v/>
      </c>
      <c r="D589" s="88" t="str">
        <f>IF($A589="","",INDEX('תוצרים לפרויקטים'!$T$8:$AC$1007,MATCH($C589,'תוצרים לפרויקטים'!$G$8:$G$1007,0),MATCH($B589,'תוצרים לפרויקטים'!$T$7:$AC$7,0)))</f>
        <v/>
      </c>
      <c r="E589" s="88" t="str">
        <f>IF($A589="","",INDEX('תוצרים לפרויקטים'!$T$8:$AC$1007,MATCH($C589,'תוצרים לפרויקטים'!$G$8:$G$1007,0),MATCH($B589,'תוצרים לפרויקטים'!$T$7:$AC$7,0)+1))</f>
        <v/>
      </c>
      <c r="F589" s="88" t="str">
        <f>IF($D589="","",IFERROR(IF(INDEX('ניהול משאבים'!$D$8:$D$300,MATCH($D589,'ניהול משאבים'!$C$8:$C$300,0))="","",INDEX('ניהול משאבים'!$D$8:$D$300,MATCH($D589,'ניהול משאבים'!$C$8:$C$300,0))),""))</f>
        <v/>
      </c>
      <c r="G589" s="88" t="str">
        <f>IF($D589="","",IFERROR(IF(INDEX('ניהול משאבים'!$E$8:$E$300,MATCH($D589,'ניהול משאבים'!$C$8:$C$300,0))="","",INDEX('ניהול משאבים'!$E$8:$E$300,MATCH($D589,'ניהול משאבים'!$C$8:$C$300,0))),""))</f>
        <v/>
      </c>
      <c r="H589" s="88" t="str">
        <f>IF($C589="","",INDEX('תוצרים לפרויקטים'!$H:$H,MATCH($C589,'תוצרים לפרויקטים'!$G:$G,0)))</f>
        <v/>
      </c>
      <c r="I589" s="88" t="str">
        <f>IF($C589="","",INDEX('תוצרים לפרויקטים'!$E:$E,MATCH($C589,'תוצרים לפרויקטים'!$G:$G,0)))</f>
        <v/>
      </c>
      <c r="J589" s="88" t="str">
        <f>IF($A589="","",IF(INDEX('תוצרים לפרויקטים'!$R$8:$R$1007,MATCH($C589,'תוצרים לפרויקטים'!$G$8:$G$1007,0))="","ללא סטטוס",INDEX('תוצרים לפרויקטים'!$R$8:$R$1007,MATCH($C589,'תוצרים לפרויקטים'!$G$8:$G$1007,0))))</f>
        <v/>
      </c>
      <c r="K589" s="141" t="str">
        <f>IF($A589="","",IF(INDEX('תוצרים לפרויקטים'!$P$8:$P$1007,MATCH($C589,'תוצרים לפרויקטים'!$G$8:$G$1007,0))="","",INDEX('תוצרים לפרויקטים'!$P$8:$P$1007,MATCH($C589,'תוצרים לפרויקטים'!$G$8:$G$1007,0))))</f>
        <v/>
      </c>
      <c r="L589" s="141" t="str">
        <f>IF($A589="","",IF(INDEX('תוצרים לפרויקטים'!$Q$8:$Q$1007,MATCH($C589,'תוצרים לפרויקטים'!$G$8:$G$1007,0))="","",INDEX('תוצרים לפרויקטים'!$Q$8:$Q$1007,MATCH($C589,'תוצרים לפרויקטים'!$G$8:$G$1007,0))))</f>
        <v/>
      </c>
    </row>
    <row r="590" spans="1:12">
      <c r="A590" s="87" t="str">
        <f>IF($A589="#",1,IF(MAX(שיוך_משאב)&lt;ROWS(A$2:$A590),"",ROWS(A$2:$A590)))</f>
        <v/>
      </c>
      <c r="B590" s="88" t="str">
        <f t="array" ref="B590">IF($A590="","",INDEX('תוצרים לפרויקטים'!$AJ$7:$AN$7,,MIN(IF(שיוך_משאב=$A590,COLUMN($A:$E)))))</f>
        <v/>
      </c>
      <c r="C590" s="88" t="str">
        <f t="array" ref="C590">IF($A590="","",INDEX('תוצרים לפרויקטים'!$G$8:$G$1007,MIN(IF(שיוך_משאב=A590,שורות))))</f>
        <v/>
      </c>
      <c r="D590" s="88" t="str">
        <f>IF($A590="","",INDEX('תוצרים לפרויקטים'!$T$8:$AC$1007,MATCH($C590,'תוצרים לפרויקטים'!$G$8:$G$1007,0),MATCH($B590,'תוצרים לפרויקטים'!$T$7:$AC$7,0)))</f>
        <v/>
      </c>
      <c r="E590" s="88" t="str">
        <f>IF($A590="","",INDEX('תוצרים לפרויקטים'!$T$8:$AC$1007,MATCH($C590,'תוצרים לפרויקטים'!$G$8:$G$1007,0),MATCH($B590,'תוצרים לפרויקטים'!$T$7:$AC$7,0)+1))</f>
        <v/>
      </c>
      <c r="F590" s="88" t="str">
        <f>IF($D590="","",IFERROR(IF(INDEX('ניהול משאבים'!$D$8:$D$300,MATCH($D590,'ניהול משאבים'!$C$8:$C$300,0))="","",INDEX('ניהול משאבים'!$D$8:$D$300,MATCH($D590,'ניהול משאבים'!$C$8:$C$300,0))),""))</f>
        <v/>
      </c>
      <c r="G590" s="88" t="str">
        <f>IF($D590="","",IFERROR(IF(INDEX('ניהול משאבים'!$E$8:$E$300,MATCH($D590,'ניהול משאבים'!$C$8:$C$300,0))="","",INDEX('ניהול משאבים'!$E$8:$E$300,MATCH($D590,'ניהול משאבים'!$C$8:$C$300,0))),""))</f>
        <v/>
      </c>
      <c r="H590" s="88" t="str">
        <f>IF($C590="","",INDEX('תוצרים לפרויקטים'!$H:$H,MATCH($C590,'תוצרים לפרויקטים'!$G:$G,0)))</f>
        <v/>
      </c>
      <c r="I590" s="88" t="str">
        <f>IF($C590="","",INDEX('תוצרים לפרויקטים'!$E:$E,MATCH($C590,'תוצרים לפרויקטים'!$G:$G,0)))</f>
        <v/>
      </c>
      <c r="J590" s="88" t="str">
        <f>IF($A590="","",IF(INDEX('תוצרים לפרויקטים'!$R$8:$R$1007,MATCH($C590,'תוצרים לפרויקטים'!$G$8:$G$1007,0))="","ללא סטטוס",INDEX('תוצרים לפרויקטים'!$R$8:$R$1007,MATCH($C590,'תוצרים לפרויקטים'!$G$8:$G$1007,0))))</f>
        <v/>
      </c>
      <c r="K590" s="141" t="str">
        <f>IF($A590="","",IF(INDEX('תוצרים לפרויקטים'!$P$8:$P$1007,MATCH($C590,'תוצרים לפרויקטים'!$G$8:$G$1007,0))="","",INDEX('תוצרים לפרויקטים'!$P$8:$P$1007,MATCH($C590,'תוצרים לפרויקטים'!$G$8:$G$1007,0))))</f>
        <v/>
      </c>
      <c r="L590" s="141" t="str">
        <f>IF($A590="","",IF(INDEX('תוצרים לפרויקטים'!$Q$8:$Q$1007,MATCH($C590,'תוצרים לפרויקטים'!$G$8:$G$1007,0))="","",INDEX('תוצרים לפרויקטים'!$Q$8:$Q$1007,MATCH($C590,'תוצרים לפרויקטים'!$G$8:$G$1007,0))))</f>
        <v/>
      </c>
    </row>
    <row r="591" spans="1:12">
      <c r="A591" s="87" t="str">
        <f>IF($A590="#",1,IF(MAX(שיוך_משאב)&lt;ROWS(A$2:$A591),"",ROWS(A$2:$A591)))</f>
        <v/>
      </c>
      <c r="B591" s="88" t="str">
        <f t="array" ref="B591">IF($A591="","",INDEX('תוצרים לפרויקטים'!$AJ$7:$AN$7,,MIN(IF(שיוך_משאב=$A591,COLUMN($A:$E)))))</f>
        <v/>
      </c>
      <c r="C591" s="88" t="str">
        <f t="array" ref="C591">IF($A591="","",INDEX('תוצרים לפרויקטים'!$G$8:$G$1007,MIN(IF(שיוך_משאב=A591,שורות))))</f>
        <v/>
      </c>
      <c r="D591" s="88" t="str">
        <f>IF($A591="","",INDEX('תוצרים לפרויקטים'!$T$8:$AC$1007,MATCH($C591,'תוצרים לפרויקטים'!$G$8:$G$1007,0),MATCH($B591,'תוצרים לפרויקטים'!$T$7:$AC$7,0)))</f>
        <v/>
      </c>
      <c r="E591" s="88" t="str">
        <f>IF($A591="","",INDEX('תוצרים לפרויקטים'!$T$8:$AC$1007,MATCH($C591,'תוצרים לפרויקטים'!$G$8:$G$1007,0),MATCH($B591,'תוצרים לפרויקטים'!$T$7:$AC$7,0)+1))</f>
        <v/>
      </c>
      <c r="F591" s="88" t="str">
        <f>IF($D591="","",IFERROR(IF(INDEX('ניהול משאבים'!$D$8:$D$300,MATCH($D591,'ניהול משאבים'!$C$8:$C$300,0))="","",INDEX('ניהול משאבים'!$D$8:$D$300,MATCH($D591,'ניהול משאבים'!$C$8:$C$300,0))),""))</f>
        <v/>
      </c>
      <c r="G591" s="88" t="str">
        <f>IF($D591="","",IFERROR(IF(INDEX('ניהול משאבים'!$E$8:$E$300,MATCH($D591,'ניהול משאבים'!$C$8:$C$300,0))="","",INDEX('ניהול משאבים'!$E$8:$E$300,MATCH($D591,'ניהול משאבים'!$C$8:$C$300,0))),""))</f>
        <v/>
      </c>
      <c r="H591" s="88" t="str">
        <f>IF($C591="","",INDEX('תוצרים לפרויקטים'!$H:$H,MATCH($C591,'תוצרים לפרויקטים'!$G:$G,0)))</f>
        <v/>
      </c>
      <c r="I591" s="88" t="str">
        <f>IF($C591="","",INDEX('תוצרים לפרויקטים'!$E:$E,MATCH($C591,'תוצרים לפרויקטים'!$G:$G,0)))</f>
        <v/>
      </c>
      <c r="J591" s="88" t="str">
        <f>IF($A591="","",IF(INDEX('תוצרים לפרויקטים'!$R$8:$R$1007,MATCH($C591,'תוצרים לפרויקטים'!$G$8:$G$1007,0))="","ללא סטטוס",INDEX('תוצרים לפרויקטים'!$R$8:$R$1007,MATCH($C591,'תוצרים לפרויקטים'!$G$8:$G$1007,0))))</f>
        <v/>
      </c>
      <c r="K591" s="141" t="str">
        <f>IF($A591="","",IF(INDEX('תוצרים לפרויקטים'!$P$8:$P$1007,MATCH($C591,'תוצרים לפרויקטים'!$G$8:$G$1007,0))="","",INDEX('תוצרים לפרויקטים'!$P$8:$P$1007,MATCH($C591,'תוצרים לפרויקטים'!$G$8:$G$1007,0))))</f>
        <v/>
      </c>
      <c r="L591" s="141" t="str">
        <f>IF($A591="","",IF(INDEX('תוצרים לפרויקטים'!$Q$8:$Q$1007,MATCH($C591,'תוצרים לפרויקטים'!$G$8:$G$1007,0))="","",INDEX('תוצרים לפרויקטים'!$Q$8:$Q$1007,MATCH($C591,'תוצרים לפרויקטים'!$G$8:$G$1007,0))))</f>
        <v/>
      </c>
    </row>
    <row r="592" spans="1:12">
      <c r="A592" s="87" t="str">
        <f>IF($A591="#",1,IF(MAX(שיוך_משאב)&lt;ROWS(A$2:$A592),"",ROWS(A$2:$A592)))</f>
        <v/>
      </c>
      <c r="B592" s="88" t="str">
        <f t="array" ref="B592">IF($A592="","",INDEX('תוצרים לפרויקטים'!$AJ$7:$AN$7,,MIN(IF(שיוך_משאב=$A592,COLUMN($A:$E)))))</f>
        <v/>
      </c>
      <c r="C592" s="88" t="str">
        <f t="array" ref="C592">IF($A592="","",INDEX('תוצרים לפרויקטים'!$G$8:$G$1007,MIN(IF(שיוך_משאב=A592,שורות))))</f>
        <v/>
      </c>
      <c r="D592" s="88" t="str">
        <f>IF($A592="","",INDEX('תוצרים לפרויקטים'!$T$8:$AC$1007,MATCH($C592,'תוצרים לפרויקטים'!$G$8:$G$1007,0),MATCH($B592,'תוצרים לפרויקטים'!$T$7:$AC$7,0)))</f>
        <v/>
      </c>
      <c r="E592" s="88" t="str">
        <f>IF($A592="","",INDEX('תוצרים לפרויקטים'!$T$8:$AC$1007,MATCH($C592,'תוצרים לפרויקטים'!$G$8:$G$1007,0),MATCH($B592,'תוצרים לפרויקטים'!$T$7:$AC$7,0)+1))</f>
        <v/>
      </c>
      <c r="F592" s="88" t="str">
        <f>IF($D592="","",IFERROR(IF(INDEX('ניהול משאבים'!$D$8:$D$300,MATCH($D592,'ניהול משאבים'!$C$8:$C$300,0))="","",INDEX('ניהול משאבים'!$D$8:$D$300,MATCH($D592,'ניהול משאבים'!$C$8:$C$300,0))),""))</f>
        <v/>
      </c>
      <c r="G592" s="88" t="str">
        <f>IF($D592="","",IFERROR(IF(INDEX('ניהול משאבים'!$E$8:$E$300,MATCH($D592,'ניהול משאבים'!$C$8:$C$300,0))="","",INDEX('ניהול משאבים'!$E$8:$E$300,MATCH($D592,'ניהול משאבים'!$C$8:$C$300,0))),""))</f>
        <v/>
      </c>
      <c r="H592" s="88" t="str">
        <f>IF($C592="","",INDEX('תוצרים לפרויקטים'!$H:$H,MATCH($C592,'תוצרים לפרויקטים'!$G:$G,0)))</f>
        <v/>
      </c>
      <c r="I592" s="88" t="str">
        <f>IF($C592="","",INDEX('תוצרים לפרויקטים'!$E:$E,MATCH($C592,'תוצרים לפרויקטים'!$G:$G,0)))</f>
        <v/>
      </c>
      <c r="J592" s="88" t="str">
        <f>IF($A592="","",IF(INDEX('תוצרים לפרויקטים'!$R$8:$R$1007,MATCH($C592,'תוצרים לפרויקטים'!$G$8:$G$1007,0))="","ללא סטטוס",INDEX('תוצרים לפרויקטים'!$R$8:$R$1007,MATCH($C592,'תוצרים לפרויקטים'!$G$8:$G$1007,0))))</f>
        <v/>
      </c>
      <c r="K592" s="141" t="str">
        <f>IF($A592="","",IF(INDEX('תוצרים לפרויקטים'!$P$8:$P$1007,MATCH($C592,'תוצרים לפרויקטים'!$G$8:$G$1007,0))="","",INDEX('תוצרים לפרויקטים'!$P$8:$P$1007,MATCH($C592,'תוצרים לפרויקטים'!$G$8:$G$1007,0))))</f>
        <v/>
      </c>
      <c r="L592" s="141" t="str">
        <f>IF($A592="","",IF(INDEX('תוצרים לפרויקטים'!$Q$8:$Q$1007,MATCH($C592,'תוצרים לפרויקטים'!$G$8:$G$1007,0))="","",INDEX('תוצרים לפרויקטים'!$Q$8:$Q$1007,MATCH($C592,'תוצרים לפרויקטים'!$G$8:$G$1007,0))))</f>
        <v/>
      </c>
    </row>
    <row r="593" spans="1:12">
      <c r="A593" s="87" t="str">
        <f>IF($A592="#",1,IF(MAX(שיוך_משאב)&lt;ROWS(A$2:$A593),"",ROWS(A$2:$A593)))</f>
        <v/>
      </c>
      <c r="B593" s="88" t="str">
        <f t="array" ref="B593">IF($A593="","",INDEX('תוצרים לפרויקטים'!$AJ$7:$AN$7,,MIN(IF(שיוך_משאב=$A593,COLUMN($A:$E)))))</f>
        <v/>
      </c>
      <c r="C593" s="88" t="str">
        <f t="array" ref="C593">IF($A593="","",INDEX('תוצרים לפרויקטים'!$G$8:$G$1007,MIN(IF(שיוך_משאב=A593,שורות))))</f>
        <v/>
      </c>
      <c r="D593" s="88" t="str">
        <f>IF($A593="","",INDEX('תוצרים לפרויקטים'!$T$8:$AC$1007,MATCH($C593,'תוצרים לפרויקטים'!$G$8:$G$1007,0),MATCH($B593,'תוצרים לפרויקטים'!$T$7:$AC$7,0)))</f>
        <v/>
      </c>
      <c r="E593" s="88" t="str">
        <f>IF($A593="","",INDEX('תוצרים לפרויקטים'!$T$8:$AC$1007,MATCH($C593,'תוצרים לפרויקטים'!$G$8:$G$1007,0),MATCH($B593,'תוצרים לפרויקטים'!$T$7:$AC$7,0)+1))</f>
        <v/>
      </c>
      <c r="F593" s="88" t="str">
        <f>IF($D593="","",IFERROR(IF(INDEX('ניהול משאבים'!$D$8:$D$300,MATCH($D593,'ניהול משאבים'!$C$8:$C$300,0))="","",INDEX('ניהול משאבים'!$D$8:$D$300,MATCH($D593,'ניהול משאבים'!$C$8:$C$300,0))),""))</f>
        <v/>
      </c>
      <c r="G593" s="88" t="str">
        <f>IF($D593="","",IFERROR(IF(INDEX('ניהול משאבים'!$E$8:$E$300,MATCH($D593,'ניהול משאבים'!$C$8:$C$300,0))="","",INDEX('ניהול משאבים'!$E$8:$E$300,MATCH($D593,'ניהול משאבים'!$C$8:$C$300,0))),""))</f>
        <v/>
      </c>
      <c r="H593" s="88" t="str">
        <f>IF($C593="","",INDEX('תוצרים לפרויקטים'!$H:$H,MATCH($C593,'תוצרים לפרויקטים'!$G:$G,0)))</f>
        <v/>
      </c>
      <c r="I593" s="88" t="str">
        <f>IF($C593="","",INDEX('תוצרים לפרויקטים'!$E:$E,MATCH($C593,'תוצרים לפרויקטים'!$G:$G,0)))</f>
        <v/>
      </c>
      <c r="J593" s="88" t="str">
        <f>IF($A593="","",IF(INDEX('תוצרים לפרויקטים'!$R$8:$R$1007,MATCH($C593,'תוצרים לפרויקטים'!$G$8:$G$1007,0))="","ללא סטטוס",INDEX('תוצרים לפרויקטים'!$R$8:$R$1007,MATCH($C593,'תוצרים לפרויקטים'!$G$8:$G$1007,0))))</f>
        <v/>
      </c>
      <c r="K593" s="141" t="str">
        <f>IF($A593="","",IF(INDEX('תוצרים לפרויקטים'!$P$8:$P$1007,MATCH($C593,'תוצרים לפרויקטים'!$G$8:$G$1007,0))="","",INDEX('תוצרים לפרויקטים'!$P$8:$P$1007,MATCH($C593,'תוצרים לפרויקטים'!$G$8:$G$1007,0))))</f>
        <v/>
      </c>
      <c r="L593" s="141" t="str">
        <f>IF($A593="","",IF(INDEX('תוצרים לפרויקטים'!$Q$8:$Q$1007,MATCH($C593,'תוצרים לפרויקטים'!$G$8:$G$1007,0))="","",INDEX('תוצרים לפרויקטים'!$Q$8:$Q$1007,MATCH($C593,'תוצרים לפרויקטים'!$G$8:$G$1007,0))))</f>
        <v/>
      </c>
    </row>
    <row r="594" spans="1:12">
      <c r="A594" s="87" t="str">
        <f>IF($A593="#",1,IF(MAX(שיוך_משאב)&lt;ROWS(A$2:$A594),"",ROWS(A$2:$A594)))</f>
        <v/>
      </c>
      <c r="B594" s="88" t="str">
        <f t="array" ref="B594">IF($A594="","",INDEX('תוצרים לפרויקטים'!$AJ$7:$AN$7,,MIN(IF(שיוך_משאב=$A594,COLUMN($A:$E)))))</f>
        <v/>
      </c>
      <c r="C594" s="88" t="str">
        <f t="array" ref="C594">IF($A594="","",INDEX('תוצרים לפרויקטים'!$G$8:$G$1007,MIN(IF(שיוך_משאב=A594,שורות))))</f>
        <v/>
      </c>
      <c r="D594" s="88" t="str">
        <f>IF($A594="","",INDEX('תוצרים לפרויקטים'!$T$8:$AC$1007,MATCH($C594,'תוצרים לפרויקטים'!$G$8:$G$1007,0),MATCH($B594,'תוצרים לפרויקטים'!$T$7:$AC$7,0)))</f>
        <v/>
      </c>
      <c r="E594" s="88" t="str">
        <f>IF($A594="","",INDEX('תוצרים לפרויקטים'!$T$8:$AC$1007,MATCH($C594,'תוצרים לפרויקטים'!$G$8:$G$1007,0),MATCH($B594,'תוצרים לפרויקטים'!$T$7:$AC$7,0)+1))</f>
        <v/>
      </c>
      <c r="F594" s="88" t="str">
        <f>IF($D594="","",IFERROR(IF(INDEX('ניהול משאבים'!$D$8:$D$300,MATCH($D594,'ניהול משאבים'!$C$8:$C$300,0))="","",INDEX('ניהול משאבים'!$D$8:$D$300,MATCH($D594,'ניהול משאבים'!$C$8:$C$300,0))),""))</f>
        <v/>
      </c>
      <c r="G594" s="88" t="str">
        <f>IF($D594="","",IFERROR(IF(INDEX('ניהול משאבים'!$E$8:$E$300,MATCH($D594,'ניהול משאבים'!$C$8:$C$300,0))="","",INDEX('ניהול משאבים'!$E$8:$E$300,MATCH($D594,'ניהול משאבים'!$C$8:$C$300,0))),""))</f>
        <v/>
      </c>
      <c r="H594" s="88" t="str">
        <f>IF($C594="","",INDEX('תוצרים לפרויקטים'!$H:$H,MATCH($C594,'תוצרים לפרויקטים'!$G:$G,0)))</f>
        <v/>
      </c>
      <c r="I594" s="88" t="str">
        <f>IF($C594="","",INDEX('תוצרים לפרויקטים'!$E:$E,MATCH($C594,'תוצרים לפרויקטים'!$G:$G,0)))</f>
        <v/>
      </c>
      <c r="J594" s="88" t="str">
        <f>IF($A594="","",IF(INDEX('תוצרים לפרויקטים'!$R$8:$R$1007,MATCH($C594,'תוצרים לפרויקטים'!$G$8:$G$1007,0))="","ללא סטטוס",INDEX('תוצרים לפרויקטים'!$R$8:$R$1007,MATCH($C594,'תוצרים לפרויקטים'!$G$8:$G$1007,0))))</f>
        <v/>
      </c>
      <c r="K594" s="141" t="str">
        <f>IF($A594="","",IF(INDEX('תוצרים לפרויקטים'!$P$8:$P$1007,MATCH($C594,'תוצרים לפרויקטים'!$G$8:$G$1007,0))="","",INDEX('תוצרים לפרויקטים'!$P$8:$P$1007,MATCH($C594,'תוצרים לפרויקטים'!$G$8:$G$1007,0))))</f>
        <v/>
      </c>
      <c r="L594" s="141" t="str">
        <f>IF($A594="","",IF(INDEX('תוצרים לפרויקטים'!$Q$8:$Q$1007,MATCH($C594,'תוצרים לפרויקטים'!$G$8:$G$1007,0))="","",INDEX('תוצרים לפרויקטים'!$Q$8:$Q$1007,MATCH($C594,'תוצרים לפרויקטים'!$G$8:$G$1007,0))))</f>
        <v/>
      </c>
    </row>
    <row r="595" spans="1:12">
      <c r="A595" s="87" t="str">
        <f>IF($A594="#",1,IF(MAX(שיוך_משאב)&lt;ROWS(A$2:$A595),"",ROWS(A$2:$A595)))</f>
        <v/>
      </c>
      <c r="B595" s="88" t="str">
        <f t="array" ref="B595">IF($A595="","",INDEX('תוצרים לפרויקטים'!$AJ$7:$AN$7,,MIN(IF(שיוך_משאב=$A595,COLUMN($A:$E)))))</f>
        <v/>
      </c>
      <c r="C595" s="88" t="str">
        <f t="array" ref="C595">IF($A595="","",INDEX('תוצרים לפרויקטים'!$G$8:$G$1007,MIN(IF(שיוך_משאב=A595,שורות))))</f>
        <v/>
      </c>
      <c r="D595" s="88" t="str">
        <f>IF($A595="","",INDEX('תוצרים לפרויקטים'!$T$8:$AC$1007,MATCH($C595,'תוצרים לפרויקטים'!$G$8:$G$1007,0),MATCH($B595,'תוצרים לפרויקטים'!$T$7:$AC$7,0)))</f>
        <v/>
      </c>
      <c r="E595" s="88" t="str">
        <f>IF($A595="","",INDEX('תוצרים לפרויקטים'!$T$8:$AC$1007,MATCH($C595,'תוצרים לפרויקטים'!$G$8:$G$1007,0),MATCH($B595,'תוצרים לפרויקטים'!$T$7:$AC$7,0)+1))</f>
        <v/>
      </c>
      <c r="F595" s="88" t="str">
        <f>IF($D595="","",IFERROR(IF(INDEX('ניהול משאבים'!$D$8:$D$300,MATCH($D595,'ניהול משאבים'!$C$8:$C$300,0))="","",INDEX('ניהול משאבים'!$D$8:$D$300,MATCH($D595,'ניהול משאבים'!$C$8:$C$300,0))),""))</f>
        <v/>
      </c>
      <c r="G595" s="88" t="str">
        <f>IF($D595="","",IFERROR(IF(INDEX('ניהול משאבים'!$E$8:$E$300,MATCH($D595,'ניהול משאבים'!$C$8:$C$300,0))="","",INDEX('ניהול משאבים'!$E$8:$E$300,MATCH($D595,'ניהול משאבים'!$C$8:$C$300,0))),""))</f>
        <v/>
      </c>
      <c r="H595" s="88" t="str">
        <f>IF($C595="","",INDEX('תוצרים לפרויקטים'!$H:$H,MATCH($C595,'תוצרים לפרויקטים'!$G:$G,0)))</f>
        <v/>
      </c>
      <c r="I595" s="88" t="str">
        <f>IF($C595="","",INDEX('תוצרים לפרויקטים'!$E:$E,MATCH($C595,'תוצרים לפרויקטים'!$G:$G,0)))</f>
        <v/>
      </c>
      <c r="J595" s="88" t="str">
        <f>IF($A595="","",IF(INDEX('תוצרים לפרויקטים'!$R$8:$R$1007,MATCH($C595,'תוצרים לפרויקטים'!$G$8:$G$1007,0))="","ללא סטטוס",INDEX('תוצרים לפרויקטים'!$R$8:$R$1007,MATCH($C595,'תוצרים לפרויקטים'!$G$8:$G$1007,0))))</f>
        <v/>
      </c>
      <c r="K595" s="141" t="str">
        <f>IF($A595="","",IF(INDEX('תוצרים לפרויקטים'!$P$8:$P$1007,MATCH($C595,'תוצרים לפרויקטים'!$G$8:$G$1007,0))="","",INDEX('תוצרים לפרויקטים'!$P$8:$P$1007,MATCH($C595,'תוצרים לפרויקטים'!$G$8:$G$1007,0))))</f>
        <v/>
      </c>
      <c r="L595" s="141" t="str">
        <f>IF($A595="","",IF(INDEX('תוצרים לפרויקטים'!$Q$8:$Q$1007,MATCH($C595,'תוצרים לפרויקטים'!$G$8:$G$1007,0))="","",INDEX('תוצרים לפרויקטים'!$Q$8:$Q$1007,MATCH($C595,'תוצרים לפרויקטים'!$G$8:$G$1007,0))))</f>
        <v/>
      </c>
    </row>
    <row r="596" spans="1:12">
      <c r="A596" s="87" t="str">
        <f>IF($A595="#",1,IF(MAX(שיוך_משאב)&lt;ROWS(A$2:$A596),"",ROWS(A$2:$A596)))</f>
        <v/>
      </c>
      <c r="B596" s="88" t="str">
        <f t="array" ref="B596">IF($A596="","",INDEX('תוצרים לפרויקטים'!$AJ$7:$AN$7,,MIN(IF(שיוך_משאב=$A596,COLUMN($A:$E)))))</f>
        <v/>
      </c>
      <c r="C596" s="88" t="str">
        <f t="array" ref="C596">IF($A596="","",INDEX('תוצרים לפרויקטים'!$G$8:$G$1007,MIN(IF(שיוך_משאב=A596,שורות))))</f>
        <v/>
      </c>
      <c r="D596" s="88" t="str">
        <f>IF($A596="","",INDEX('תוצרים לפרויקטים'!$T$8:$AC$1007,MATCH($C596,'תוצרים לפרויקטים'!$G$8:$G$1007,0),MATCH($B596,'תוצרים לפרויקטים'!$T$7:$AC$7,0)))</f>
        <v/>
      </c>
      <c r="E596" s="88" t="str">
        <f>IF($A596="","",INDEX('תוצרים לפרויקטים'!$T$8:$AC$1007,MATCH($C596,'תוצרים לפרויקטים'!$G$8:$G$1007,0),MATCH($B596,'תוצרים לפרויקטים'!$T$7:$AC$7,0)+1))</f>
        <v/>
      </c>
      <c r="F596" s="88" t="str">
        <f>IF($D596="","",IFERROR(IF(INDEX('ניהול משאבים'!$D$8:$D$300,MATCH($D596,'ניהול משאבים'!$C$8:$C$300,0))="","",INDEX('ניהול משאבים'!$D$8:$D$300,MATCH($D596,'ניהול משאבים'!$C$8:$C$300,0))),""))</f>
        <v/>
      </c>
      <c r="G596" s="88" t="str">
        <f>IF($D596="","",IFERROR(IF(INDEX('ניהול משאבים'!$E$8:$E$300,MATCH($D596,'ניהול משאבים'!$C$8:$C$300,0))="","",INDEX('ניהול משאבים'!$E$8:$E$300,MATCH($D596,'ניהול משאבים'!$C$8:$C$300,0))),""))</f>
        <v/>
      </c>
      <c r="H596" s="88" t="str">
        <f>IF($C596="","",INDEX('תוצרים לפרויקטים'!$H:$H,MATCH($C596,'תוצרים לפרויקטים'!$G:$G,0)))</f>
        <v/>
      </c>
      <c r="I596" s="88" t="str">
        <f>IF($C596="","",INDEX('תוצרים לפרויקטים'!$E:$E,MATCH($C596,'תוצרים לפרויקטים'!$G:$G,0)))</f>
        <v/>
      </c>
      <c r="J596" s="88" t="str">
        <f>IF($A596="","",IF(INDEX('תוצרים לפרויקטים'!$R$8:$R$1007,MATCH($C596,'תוצרים לפרויקטים'!$G$8:$G$1007,0))="","ללא סטטוס",INDEX('תוצרים לפרויקטים'!$R$8:$R$1007,MATCH($C596,'תוצרים לפרויקטים'!$G$8:$G$1007,0))))</f>
        <v/>
      </c>
      <c r="K596" s="141" t="str">
        <f>IF($A596="","",IF(INDEX('תוצרים לפרויקטים'!$P$8:$P$1007,MATCH($C596,'תוצרים לפרויקטים'!$G$8:$G$1007,0))="","",INDEX('תוצרים לפרויקטים'!$P$8:$P$1007,MATCH($C596,'תוצרים לפרויקטים'!$G$8:$G$1007,0))))</f>
        <v/>
      </c>
      <c r="L596" s="141" t="str">
        <f>IF($A596="","",IF(INDEX('תוצרים לפרויקטים'!$Q$8:$Q$1007,MATCH($C596,'תוצרים לפרויקטים'!$G$8:$G$1007,0))="","",INDEX('תוצרים לפרויקטים'!$Q$8:$Q$1007,MATCH($C596,'תוצרים לפרויקטים'!$G$8:$G$1007,0))))</f>
        <v/>
      </c>
    </row>
    <row r="597" spans="1:12">
      <c r="A597" s="87" t="str">
        <f>IF($A596="#",1,IF(MAX(שיוך_משאב)&lt;ROWS(A$2:$A597),"",ROWS(A$2:$A597)))</f>
        <v/>
      </c>
      <c r="B597" s="88" t="str">
        <f t="array" ref="B597">IF($A597="","",INDEX('תוצרים לפרויקטים'!$AJ$7:$AN$7,,MIN(IF(שיוך_משאב=$A597,COLUMN($A:$E)))))</f>
        <v/>
      </c>
      <c r="C597" s="88" t="str">
        <f t="array" ref="C597">IF($A597="","",INDEX('תוצרים לפרויקטים'!$G$8:$G$1007,MIN(IF(שיוך_משאב=A597,שורות))))</f>
        <v/>
      </c>
      <c r="D597" s="88" t="str">
        <f>IF($A597="","",INDEX('תוצרים לפרויקטים'!$T$8:$AC$1007,MATCH($C597,'תוצרים לפרויקטים'!$G$8:$G$1007,0),MATCH($B597,'תוצרים לפרויקטים'!$T$7:$AC$7,0)))</f>
        <v/>
      </c>
      <c r="E597" s="88" t="str">
        <f>IF($A597="","",INDEX('תוצרים לפרויקטים'!$T$8:$AC$1007,MATCH($C597,'תוצרים לפרויקטים'!$G$8:$G$1007,0),MATCH($B597,'תוצרים לפרויקטים'!$T$7:$AC$7,0)+1))</f>
        <v/>
      </c>
      <c r="F597" s="88" t="str">
        <f>IF($D597="","",IFERROR(IF(INDEX('ניהול משאבים'!$D$8:$D$300,MATCH($D597,'ניהול משאבים'!$C$8:$C$300,0))="","",INDEX('ניהול משאבים'!$D$8:$D$300,MATCH($D597,'ניהול משאבים'!$C$8:$C$300,0))),""))</f>
        <v/>
      </c>
      <c r="G597" s="88" t="str">
        <f>IF($D597="","",IFERROR(IF(INDEX('ניהול משאבים'!$E$8:$E$300,MATCH($D597,'ניהול משאבים'!$C$8:$C$300,0))="","",INDEX('ניהול משאבים'!$E$8:$E$300,MATCH($D597,'ניהול משאבים'!$C$8:$C$300,0))),""))</f>
        <v/>
      </c>
      <c r="H597" s="88" t="str">
        <f>IF($C597="","",INDEX('תוצרים לפרויקטים'!$H:$H,MATCH($C597,'תוצרים לפרויקטים'!$G:$G,0)))</f>
        <v/>
      </c>
      <c r="I597" s="88" t="str">
        <f>IF($C597="","",INDEX('תוצרים לפרויקטים'!$E:$E,MATCH($C597,'תוצרים לפרויקטים'!$G:$G,0)))</f>
        <v/>
      </c>
      <c r="J597" s="88" t="str">
        <f>IF($A597="","",IF(INDEX('תוצרים לפרויקטים'!$R$8:$R$1007,MATCH($C597,'תוצרים לפרויקטים'!$G$8:$G$1007,0))="","ללא סטטוס",INDEX('תוצרים לפרויקטים'!$R$8:$R$1007,MATCH($C597,'תוצרים לפרויקטים'!$G$8:$G$1007,0))))</f>
        <v/>
      </c>
      <c r="K597" s="141" t="str">
        <f>IF($A597="","",IF(INDEX('תוצרים לפרויקטים'!$P$8:$P$1007,MATCH($C597,'תוצרים לפרויקטים'!$G$8:$G$1007,0))="","",INDEX('תוצרים לפרויקטים'!$P$8:$P$1007,MATCH($C597,'תוצרים לפרויקטים'!$G$8:$G$1007,0))))</f>
        <v/>
      </c>
      <c r="L597" s="141" t="str">
        <f>IF($A597="","",IF(INDEX('תוצרים לפרויקטים'!$Q$8:$Q$1007,MATCH($C597,'תוצרים לפרויקטים'!$G$8:$G$1007,0))="","",INDEX('תוצרים לפרויקטים'!$Q$8:$Q$1007,MATCH($C597,'תוצרים לפרויקטים'!$G$8:$G$1007,0))))</f>
        <v/>
      </c>
    </row>
    <row r="598" spans="1:12">
      <c r="A598" s="87" t="str">
        <f>IF($A597="#",1,IF(MAX(שיוך_משאב)&lt;ROWS(A$2:$A598),"",ROWS(A$2:$A598)))</f>
        <v/>
      </c>
      <c r="B598" s="88" t="str">
        <f t="array" ref="B598">IF($A598="","",INDEX('תוצרים לפרויקטים'!$AJ$7:$AN$7,,MIN(IF(שיוך_משאב=$A598,COLUMN($A:$E)))))</f>
        <v/>
      </c>
      <c r="C598" s="88" t="str">
        <f t="array" ref="C598">IF($A598="","",INDEX('תוצרים לפרויקטים'!$G$8:$G$1007,MIN(IF(שיוך_משאב=A598,שורות))))</f>
        <v/>
      </c>
      <c r="D598" s="88" t="str">
        <f>IF($A598="","",INDEX('תוצרים לפרויקטים'!$T$8:$AC$1007,MATCH($C598,'תוצרים לפרויקטים'!$G$8:$G$1007,0),MATCH($B598,'תוצרים לפרויקטים'!$T$7:$AC$7,0)))</f>
        <v/>
      </c>
      <c r="E598" s="88" t="str">
        <f>IF($A598="","",INDEX('תוצרים לפרויקטים'!$T$8:$AC$1007,MATCH($C598,'תוצרים לפרויקטים'!$G$8:$G$1007,0),MATCH($B598,'תוצרים לפרויקטים'!$T$7:$AC$7,0)+1))</f>
        <v/>
      </c>
      <c r="F598" s="88" t="str">
        <f>IF($D598="","",IFERROR(IF(INDEX('ניהול משאבים'!$D$8:$D$300,MATCH($D598,'ניהול משאבים'!$C$8:$C$300,0))="","",INDEX('ניהול משאבים'!$D$8:$D$300,MATCH($D598,'ניהול משאבים'!$C$8:$C$300,0))),""))</f>
        <v/>
      </c>
      <c r="G598" s="88" t="str">
        <f>IF($D598="","",IFERROR(IF(INDEX('ניהול משאבים'!$E$8:$E$300,MATCH($D598,'ניהול משאבים'!$C$8:$C$300,0))="","",INDEX('ניהול משאבים'!$E$8:$E$300,MATCH($D598,'ניהול משאבים'!$C$8:$C$300,0))),""))</f>
        <v/>
      </c>
      <c r="H598" s="88" t="str">
        <f>IF($C598="","",INDEX('תוצרים לפרויקטים'!$H:$H,MATCH($C598,'תוצרים לפרויקטים'!$G:$G,0)))</f>
        <v/>
      </c>
      <c r="I598" s="88" t="str">
        <f>IF($C598="","",INDEX('תוצרים לפרויקטים'!$E:$E,MATCH($C598,'תוצרים לפרויקטים'!$G:$G,0)))</f>
        <v/>
      </c>
      <c r="J598" s="88" t="str">
        <f>IF($A598="","",IF(INDEX('תוצרים לפרויקטים'!$R$8:$R$1007,MATCH($C598,'תוצרים לפרויקטים'!$G$8:$G$1007,0))="","ללא סטטוס",INDEX('תוצרים לפרויקטים'!$R$8:$R$1007,MATCH($C598,'תוצרים לפרויקטים'!$G$8:$G$1007,0))))</f>
        <v/>
      </c>
      <c r="K598" s="141" t="str">
        <f>IF($A598="","",IF(INDEX('תוצרים לפרויקטים'!$P$8:$P$1007,MATCH($C598,'תוצרים לפרויקטים'!$G$8:$G$1007,0))="","",INDEX('תוצרים לפרויקטים'!$P$8:$P$1007,MATCH($C598,'תוצרים לפרויקטים'!$G$8:$G$1007,0))))</f>
        <v/>
      </c>
      <c r="L598" s="141" t="str">
        <f>IF($A598="","",IF(INDEX('תוצרים לפרויקטים'!$Q$8:$Q$1007,MATCH($C598,'תוצרים לפרויקטים'!$G$8:$G$1007,0))="","",INDEX('תוצרים לפרויקטים'!$Q$8:$Q$1007,MATCH($C598,'תוצרים לפרויקטים'!$G$8:$G$1007,0))))</f>
        <v/>
      </c>
    </row>
    <row r="599" spans="1:12">
      <c r="A599" s="87" t="str">
        <f>IF($A598="#",1,IF(MAX(שיוך_משאב)&lt;ROWS(A$2:$A599),"",ROWS(A$2:$A599)))</f>
        <v/>
      </c>
      <c r="B599" s="88" t="str">
        <f t="array" ref="B599">IF($A599="","",INDEX('תוצרים לפרויקטים'!$AJ$7:$AN$7,,MIN(IF(שיוך_משאב=$A599,COLUMN($A:$E)))))</f>
        <v/>
      </c>
      <c r="C599" s="88" t="str">
        <f t="array" ref="C599">IF($A599="","",INDEX('תוצרים לפרויקטים'!$G$8:$G$1007,MIN(IF(שיוך_משאב=A599,שורות))))</f>
        <v/>
      </c>
      <c r="D599" s="88" t="str">
        <f>IF($A599="","",INDEX('תוצרים לפרויקטים'!$T$8:$AC$1007,MATCH($C599,'תוצרים לפרויקטים'!$G$8:$G$1007,0),MATCH($B599,'תוצרים לפרויקטים'!$T$7:$AC$7,0)))</f>
        <v/>
      </c>
      <c r="E599" s="88" t="str">
        <f>IF($A599="","",INDEX('תוצרים לפרויקטים'!$T$8:$AC$1007,MATCH($C599,'תוצרים לפרויקטים'!$G$8:$G$1007,0),MATCH($B599,'תוצרים לפרויקטים'!$T$7:$AC$7,0)+1))</f>
        <v/>
      </c>
      <c r="F599" s="88" t="str">
        <f>IF($D599="","",IFERROR(IF(INDEX('ניהול משאבים'!$D$8:$D$300,MATCH($D599,'ניהול משאבים'!$C$8:$C$300,0))="","",INDEX('ניהול משאבים'!$D$8:$D$300,MATCH($D599,'ניהול משאבים'!$C$8:$C$300,0))),""))</f>
        <v/>
      </c>
      <c r="G599" s="88" t="str">
        <f>IF($D599="","",IFERROR(IF(INDEX('ניהול משאבים'!$E$8:$E$300,MATCH($D599,'ניהול משאבים'!$C$8:$C$300,0))="","",INDEX('ניהול משאבים'!$E$8:$E$300,MATCH($D599,'ניהול משאבים'!$C$8:$C$300,0))),""))</f>
        <v/>
      </c>
      <c r="H599" s="88" t="str">
        <f>IF($C599="","",INDEX('תוצרים לפרויקטים'!$H:$H,MATCH($C599,'תוצרים לפרויקטים'!$G:$G,0)))</f>
        <v/>
      </c>
      <c r="I599" s="88" t="str">
        <f>IF($C599="","",INDEX('תוצרים לפרויקטים'!$E:$E,MATCH($C599,'תוצרים לפרויקטים'!$G:$G,0)))</f>
        <v/>
      </c>
      <c r="J599" s="88" t="str">
        <f>IF($A599="","",IF(INDEX('תוצרים לפרויקטים'!$R$8:$R$1007,MATCH($C599,'תוצרים לפרויקטים'!$G$8:$G$1007,0))="","ללא סטטוס",INDEX('תוצרים לפרויקטים'!$R$8:$R$1007,MATCH($C599,'תוצרים לפרויקטים'!$G$8:$G$1007,0))))</f>
        <v/>
      </c>
      <c r="K599" s="141" t="str">
        <f>IF($A599="","",IF(INDEX('תוצרים לפרויקטים'!$P$8:$P$1007,MATCH($C599,'תוצרים לפרויקטים'!$G$8:$G$1007,0))="","",INDEX('תוצרים לפרויקטים'!$P$8:$P$1007,MATCH($C599,'תוצרים לפרויקטים'!$G$8:$G$1007,0))))</f>
        <v/>
      </c>
      <c r="L599" s="141" t="str">
        <f>IF($A599="","",IF(INDEX('תוצרים לפרויקטים'!$Q$8:$Q$1007,MATCH($C599,'תוצרים לפרויקטים'!$G$8:$G$1007,0))="","",INDEX('תוצרים לפרויקטים'!$Q$8:$Q$1007,MATCH($C599,'תוצרים לפרויקטים'!$G$8:$G$1007,0))))</f>
        <v/>
      </c>
    </row>
    <row r="600" spans="1:12">
      <c r="A600" s="87" t="str">
        <f>IF($A599="#",1,IF(MAX(שיוך_משאב)&lt;ROWS(A$2:$A600),"",ROWS(A$2:$A600)))</f>
        <v/>
      </c>
      <c r="B600" s="88" t="str">
        <f t="array" ref="B600">IF($A600="","",INDEX('תוצרים לפרויקטים'!$AJ$7:$AN$7,,MIN(IF(שיוך_משאב=$A600,COLUMN($A:$E)))))</f>
        <v/>
      </c>
      <c r="C600" s="88" t="str">
        <f t="array" ref="C600">IF($A600="","",INDEX('תוצרים לפרויקטים'!$G$8:$G$1007,MIN(IF(שיוך_משאב=A600,שורות))))</f>
        <v/>
      </c>
      <c r="D600" s="88" t="str">
        <f>IF($A600="","",INDEX('תוצרים לפרויקטים'!$T$8:$AC$1007,MATCH($C600,'תוצרים לפרויקטים'!$G$8:$G$1007,0),MATCH($B600,'תוצרים לפרויקטים'!$T$7:$AC$7,0)))</f>
        <v/>
      </c>
      <c r="E600" s="88" t="str">
        <f>IF($A600="","",INDEX('תוצרים לפרויקטים'!$T$8:$AC$1007,MATCH($C600,'תוצרים לפרויקטים'!$G$8:$G$1007,0),MATCH($B600,'תוצרים לפרויקטים'!$T$7:$AC$7,0)+1))</f>
        <v/>
      </c>
      <c r="F600" s="88" t="str">
        <f>IF($D600="","",IFERROR(IF(INDEX('ניהול משאבים'!$D$8:$D$300,MATCH($D600,'ניהול משאבים'!$C$8:$C$300,0))="","",INDEX('ניהול משאבים'!$D$8:$D$300,MATCH($D600,'ניהול משאבים'!$C$8:$C$300,0))),""))</f>
        <v/>
      </c>
      <c r="G600" s="88" t="str">
        <f>IF($D600="","",IFERROR(IF(INDEX('ניהול משאבים'!$E$8:$E$300,MATCH($D600,'ניהול משאבים'!$C$8:$C$300,0))="","",INDEX('ניהול משאבים'!$E$8:$E$300,MATCH($D600,'ניהול משאבים'!$C$8:$C$300,0))),""))</f>
        <v/>
      </c>
      <c r="H600" s="88" t="str">
        <f>IF($C600="","",INDEX('תוצרים לפרויקטים'!$H:$H,MATCH($C600,'תוצרים לפרויקטים'!$G:$G,0)))</f>
        <v/>
      </c>
      <c r="I600" s="88" t="str">
        <f>IF($C600="","",INDEX('תוצרים לפרויקטים'!$E:$E,MATCH($C600,'תוצרים לפרויקטים'!$G:$G,0)))</f>
        <v/>
      </c>
      <c r="J600" s="88" t="str">
        <f>IF($A600="","",IF(INDEX('תוצרים לפרויקטים'!$R$8:$R$1007,MATCH($C600,'תוצרים לפרויקטים'!$G$8:$G$1007,0))="","ללא סטטוס",INDEX('תוצרים לפרויקטים'!$R$8:$R$1007,MATCH($C600,'תוצרים לפרויקטים'!$G$8:$G$1007,0))))</f>
        <v/>
      </c>
      <c r="K600" s="141" t="str">
        <f>IF($A600="","",IF(INDEX('תוצרים לפרויקטים'!$P$8:$P$1007,MATCH($C600,'תוצרים לפרויקטים'!$G$8:$G$1007,0))="","",INDEX('תוצרים לפרויקטים'!$P$8:$P$1007,MATCH($C600,'תוצרים לפרויקטים'!$G$8:$G$1007,0))))</f>
        <v/>
      </c>
      <c r="L600" s="141" t="str">
        <f>IF($A600="","",IF(INDEX('תוצרים לפרויקטים'!$Q$8:$Q$1007,MATCH($C600,'תוצרים לפרויקטים'!$G$8:$G$1007,0))="","",INDEX('תוצרים לפרויקטים'!$Q$8:$Q$1007,MATCH($C600,'תוצרים לפרויקטים'!$G$8:$G$1007,0))))</f>
        <v/>
      </c>
    </row>
    <row r="601" spans="1:12">
      <c r="A601" s="87" t="str">
        <f>IF($A600="#",1,IF(MAX(שיוך_משאב)&lt;ROWS(A$2:$A601),"",ROWS(A$2:$A601)))</f>
        <v/>
      </c>
      <c r="B601" s="88" t="str">
        <f t="array" ref="B601">IF($A601="","",INDEX('תוצרים לפרויקטים'!$AJ$7:$AN$7,,MIN(IF(שיוך_משאב=$A601,COLUMN($A:$E)))))</f>
        <v/>
      </c>
      <c r="C601" s="88" t="str">
        <f t="array" ref="C601">IF($A601="","",INDEX('תוצרים לפרויקטים'!$G$8:$G$1007,MIN(IF(שיוך_משאב=A601,שורות))))</f>
        <v/>
      </c>
      <c r="D601" s="88" t="str">
        <f>IF($A601="","",INDEX('תוצרים לפרויקטים'!$T$8:$AC$1007,MATCH($C601,'תוצרים לפרויקטים'!$G$8:$G$1007,0),MATCH($B601,'תוצרים לפרויקטים'!$T$7:$AC$7,0)))</f>
        <v/>
      </c>
      <c r="E601" s="88" t="str">
        <f>IF($A601="","",INDEX('תוצרים לפרויקטים'!$T$8:$AC$1007,MATCH($C601,'תוצרים לפרויקטים'!$G$8:$G$1007,0),MATCH($B601,'תוצרים לפרויקטים'!$T$7:$AC$7,0)+1))</f>
        <v/>
      </c>
      <c r="F601" s="88" t="str">
        <f>IF($D601="","",IFERROR(IF(INDEX('ניהול משאבים'!$D$8:$D$300,MATCH($D601,'ניהול משאבים'!$C$8:$C$300,0))="","",INDEX('ניהול משאבים'!$D$8:$D$300,MATCH($D601,'ניהול משאבים'!$C$8:$C$300,0))),""))</f>
        <v/>
      </c>
      <c r="G601" s="88" t="str">
        <f>IF($D601="","",IFERROR(IF(INDEX('ניהול משאבים'!$E$8:$E$300,MATCH($D601,'ניהול משאבים'!$C$8:$C$300,0))="","",INDEX('ניהול משאבים'!$E$8:$E$300,MATCH($D601,'ניהול משאבים'!$C$8:$C$300,0))),""))</f>
        <v/>
      </c>
      <c r="H601" s="88" t="str">
        <f>IF($C601="","",INDEX('תוצרים לפרויקטים'!$H:$H,MATCH($C601,'תוצרים לפרויקטים'!$G:$G,0)))</f>
        <v/>
      </c>
      <c r="I601" s="88" t="str">
        <f>IF($C601="","",INDEX('תוצרים לפרויקטים'!$E:$E,MATCH($C601,'תוצרים לפרויקטים'!$G:$G,0)))</f>
        <v/>
      </c>
      <c r="J601" s="88" t="str">
        <f>IF($A601="","",IF(INDEX('תוצרים לפרויקטים'!$R$8:$R$1007,MATCH($C601,'תוצרים לפרויקטים'!$G$8:$G$1007,0))="","ללא סטטוס",INDEX('תוצרים לפרויקטים'!$R$8:$R$1007,MATCH($C601,'תוצרים לפרויקטים'!$G$8:$G$1007,0))))</f>
        <v/>
      </c>
      <c r="K601" s="141" t="str">
        <f>IF($A601="","",IF(INDEX('תוצרים לפרויקטים'!$P$8:$P$1007,MATCH($C601,'תוצרים לפרויקטים'!$G$8:$G$1007,0))="","",INDEX('תוצרים לפרויקטים'!$P$8:$P$1007,MATCH($C601,'תוצרים לפרויקטים'!$G$8:$G$1007,0))))</f>
        <v/>
      </c>
      <c r="L601" s="141" t="str">
        <f>IF($A601="","",IF(INDEX('תוצרים לפרויקטים'!$Q$8:$Q$1007,MATCH($C601,'תוצרים לפרויקטים'!$G$8:$G$1007,0))="","",INDEX('תוצרים לפרויקטים'!$Q$8:$Q$1007,MATCH($C601,'תוצרים לפרויקטים'!$G$8:$G$1007,0))))</f>
        <v/>
      </c>
    </row>
    <row r="602" spans="1:12">
      <c r="A602" s="87" t="str">
        <f>IF($A601="#",1,IF(MAX(שיוך_משאב)&lt;ROWS(A$2:$A602),"",ROWS(A$2:$A602)))</f>
        <v/>
      </c>
      <c r="B602" s="88" t="str">
        <f t="array" ref="B602">IF($A602="","",INDEX('תוצרים לפרויקטים'!$AJ$7:$AN$7,,MIN(IF(שיוך_משאב=$A602,COLUMN($A:$E)))))</f>
        <v/>
      </c>
      <c r="C602" s="88" t="str">
        <f t="array" ref="C602">IF($A602="","",INDEX('תוצרים לפרויקטים'!$G$8:$G$1007,MIN(IF(שיוך_משאב=A602,שורות))))</f>
        <v/>
      </c>
      <c r="D602" s="88" t="str">
        <f>IF($A602="","",INDEX('תוצרים לפרויקטים'!$T$8:$AC$1007,MATCH($C602,'תוצרים לפרויקטים'!$G$8:$G$1007,0),MATCH($B602,'תוצרים לפרויקטים'!$T$7:$AC$7,0)))</f>
        <v/>
      </c>
      <c r="E602" s="88" t="str">
        <f>IF($A602="","",INDEX('תוצרים לפרויקטים'!$T$8:$AC$1007,MATCH($C602,'תוצרים לפרויקטים'!$G$8:$G$1007,0),MATCH($B602,'תוצרים לפרויקטים'!$T$7:$AC$7,0)+1))</f>
        <v/>
      </c>
      <c r="F602" s="88" t="str">
        <f>IF($D602="","",IFERROR(IF(INDEX('ניהול משאבים'!$D$8:$D$300,MATCH($D602,'ניהול משאבים'!$C$8:$C$300,0))="","",INDEX('ניהול משאבים'!$D$8:$D$300,MATCH($D602,'ניהול משאבים'!$C$8:$C$300,0))),""))</f>
        <v/>
      </c>
      <c r="G602" s="88" t="str">
        <f>IF($D602="","",IFERROR(IF(INDEX('ניהול משאבים'!$E$8:$E$300,MATCH($D602,'ניהול משאבים'!$C$8:$C$300,0))="","",INDEX('ניהול משאבים'!$E$8:$E$300,MATCH($D602,'ניהול משאבים'!$C$8:$C$300,0))),""))</f>
        <v/>
      </c>
      <c r="H602" s="88" t="str">
        <f>IF($C602="","",INDEX('תוצרים לפרויקטים'!$H:$H,MATCH($C602,'תוצרים לפרויקטים'!$G:$G,0)))</f>
        <v/>
      </c>
      <c r="I602" s="88" t="str">
        <f>IF($C602="","",INDEX('תוצרים לפרויקטים'!$E:$E,MATCH($C602,'תוצרים לפרויקטים'!$G:$G,0)))</f>
        <v/>
      </c>
      <c r="J602" s="88" t="str">
        <f>IF($A602="","",IF(INDEX('תוצרים לפרויקטים'!$R$8:$R$1007,MATCH($C602,'תוצרים לפרויקטים'!$G$8:$G$1007,0))="","ללא סטטוס",INDEX('תוצרים לפרויקטים'!$R$8:$R$1007,MATCH($C602,'תוצרים לפרויקטים'!$G$8:$G$1007,0))))</f>
        <v/>
      </c>
      <c r="K602" s="141" t="str">
        <f>IF($A602="","",IF(INDEX('תוצרים לפרויקטים'!$P$8:$P$1007,MATCH($C602,'תוצרים לפרויקטים'!$G$8:$G$1007,0))="","",INDEX('תוצרים לפרויקטים'!$P$8:$P$1007,MATCH($C602,'תוצרים לפרויקטים'!$G$8:$G$1007,0))))</f>
        <v/>
      </c>
      <c r="L602" s="141" t="str">
        <f>IF($A602="","",IF(INDEX('תוצרים לפרויקטים'!$Q$8:$Q$1007,MATCH($C602,'תוצרים לפרויקטים'!$G$8:$G$1007,0))="","",INDEX('תוצרים לפרויקטים'!$Q$8:$Q$1007,MATCH($C602,'תוצרים לפרויקטים'!$G$8:$G$1007,0))))</f>
        <v/>
      </c>
    </row>
    <row r="603" spans="1:12">
      <c r="A603" s="87" t="str">
        <f>IF($A602="#",1,IF(MAX(שיוך_משאב)&lt;ROWS(A$2:$A603),"",ROWS(A$2:$A603)))</f>
        <v/>
      </c>
      <c r="B603" s="88" t="str">
        <f t="array" ref="B603">IF($A603="","",INDEX('תוצרים לפרויקטים'!$AJ$7:$AN$7,,MIN(IF(שיוך_משאב=$A603,COLUMN($A:$E)))))</f>
        <v/>
      </c>
      <c r="C603" s="88" t="str">
        <f t="array" ref="C603">IF($A603="","",INDEX('תוצרים לפרויקטים'!$G$8:$G$1007,MIN(IF(שיוך_משאב=A603,שורות))))</f>
        <v/>
      </c>
      <c r="D603" s="88" t="str">
        <f>IF($A603="","",INDEX('תוצרים לפרויקטים'!$T$8:$AC$1007,MATCH($C603,'תוצרים לפרויקטים'!$G$8:$G$1007,0),MATCH($B603,'תוצרים לפרויקטים'!$T$7:$AC$7,0)))</f>
        <v/>
      </c>
      <c r="E603" s="88" t="str">
        <f>IF($A603="","",INDEX('תוצרים לפרויקטים'!$T$8:$AC$1007,MATCH($C603,'תוצרים לפרויקטים'!$G$8:$G$1007,0),MATCH($B603,'תוצרים לפרויקטים'!$T$7:$AC$7,0)+1))</f>
        <v/>
      </c>
      <c r="F603" s="88" t="str">
        <f>IF($D603="","",IFERROR(IF(INDEX('ניהול משאבים'!$D$8:$D$300,MATCH($D603,'ניהול משאבים'!$C$8:$C$300,0))="","",INDEX('ניהול משאבים'!$D$8:$D$300,MATCH($D603,'ניהול משאבים'!$C$8:$C$300,0))),""))</f>
        <v/>
      </c>
      <c r="G603" s="88" t="str">
        <f>IF($D603="","",IFERROR(IF(INDEX('ניהול משאבים'!$E$8:$E$300,MATCH($D603,'ניהול משאבים'!$C$8:$C$300,0))="","",INDEX('ניהול משאבים'!$E$8:$E$300,MATCH($D603,'ניהול משאבים'!$C$8:$C$300,0))),""))</f>
        <v/>
      </c>
      <c r="H603" s="88" t="str">
        <f>IF($C603="","",INDEX('תוצרים לפרויקטים'!$H:$H,MATCH($C603,'תוצרים לפרויקטים'!$G:$G,0)))</f>
        <v/>
      </c>
      <c r="I603" s="88" t="str">
        <f>IF($C603="","",INDEX('תוצרים לפרויקטים'!$E:$E,MATCH($C603,'תוצרים לפרויקטים'!$G:$G,0)))</f>
        <v/>
      </c>
      <c r="J603" s="88" t="str">
        <f>IF($A603="","",IF(INDEX('תוצרים לפרויקטים'!$R$8:$R$1007,MATCH($C603,'תוצרים לפרויקטים'!$G$8:$G$1007,0))="","ללא סטטוס",INDEX('תוצרים לפרויקטים'!$R$8:$R$1007,MATCH($C603,'תוצרים לפרויקטים'!$G$8:$G$1007,0))))</f>
        <v/>
      </c>
      <c r="K603" s="141" t="str">
        <f>IF($A603="","",IF(INDEX('תוצרים לפרויקטים'!$P$8:$P$1007,MATCH($C603,'תוצרים לפרויקטים'!$G$8:$G$1007,0))="","",INDEX('תוצרים לפרויקטים'!$P$8:$P$1007,MATCH($C603,'תוצרים לפרויקטים'!$G$8:$G$1007,0))))</f>
        <v/>
      </c>
      <c r="L603" s="141" t="str">
        <f>IF($A603="","",IF(INDEX('תוצרים לפרויקטים'!$Q$8:$Q$1007,MATCH($C603,'תוצרים לפרויקטים'!$G$8:$G$1007,0))="","",INDEX('תוצרים לפרויקטים'!$Q$8:$Q$1007,MATCH($C603,'תוצרים לפרויקטים'!$G$8:$G$1007,0))))</f>
        <v/>
      </c>
    </row>
    <row r="604" spans="1:12">
      <c r="A604" s="87" t="str">
        <f>IF($A603="#",1,IF(MAX(שיוך_משאב)&lt;ROWS(A$2:$A604),"",ROWS(A$2:$A604)))</f>
        <v/>
      </c>
      <c r="B604" s="88" t="str">
        <f t="array" ref="B604">IF($A604="","",INDEX('תוצרים לפרויקטים'!$AJ$7:$AN$7,,MIN(IF(שיוך_משאב=$A604,COLUMN($A:$E)))))</f>
        <v/>
      </c>
      <c r="C604" s="88" t="str">
        <f t="array" ref="C604">IF($A604="","",INDEX('תוצרים לפרויקטים'!$G$8:$G$1007,MIN(IF(שיוך_משאב=A604,שורות))))</f>
        <v/>
      </c>
      <c r="D604" s="88" t="str">
        <f>IF($A604="","",INDEX('תוצרים לפרויקטים'!$T$8:$AC$1007,MATCH($C604,'תוצרים לפרויקטים'!$G$8:$G$1007,0),MATCH($B604,'תוצרים לפרויקטים'!$T$7:$AC$7,0)))</f>
        <v/>
      </c>
      <c r="E604" s="88" t="str">
        <f>IF($A604="","",INDEX('תוצרים לפרויקטים'!$T$8:$AC$1007,MATCH($C604,'תוצרים לפרויקטים'!$G$8:$G$1007,0),MATCH($B604,'תוצרים לפרויקטים'!$T$7:$AC$7,0)+1))</f>
        <v/>
      </c>
      <c r="F604" s="88" t="str">
        <f>IF($D604="","",IFERROR(IF(INDEX('ניהול משאבים'!$D$8:$D$300,MATCH($D604,'ניהול משאבים'!$C$8:$C$300,0))="","",INDEX('ניהול משאבים'!$D$8:$D$300,MATCH($D604,'ניהול משאבים'!$C$8:$C$300,0))),""))</f>
        <v/>
      </c>
      <c r="G604" s="88" t="str">
        <f>IF($D604="","",IFERROR(IF(INDEX('ניהול משאבים'!$E$8:$E$300,MATCH($D604,'ניהול משאבים'!$C$8:$C$300,0))="","",INDEX('ניהול משאבים'!$E$8:$E$300,MATCH($D604,'ניהול משאבים'!$C$8:$C$300,0))),""))</f>
        <v/>
      </c>
      <c r="H604" s="88" t="str">
        <f>IF($C604="","",INDEX('תוצרים לפרויקטים'!$H:$H,MATCH($C604,'תוצרים לפרויקטים'!$G:$G,0)))</f>
        <v/>
      </c>
      <c r="I604" s="88" t="str">
        <f>IF($C604="","",INDEX('תוצרים לפרויקטים'!$E:$E,MATCH($C604,'תוצרים לפרויקטים'!$G:$G,0)))</f>
        <v/>
      </c>
      <c r="J604" s="88" t="str">
        <f>IF($A604="","",IF(INDEX('תוצרים לפרויקטים'!$R$8:$R$1007,MATCH($C604,'תוצרים לפרויקטים'!$G$8:$G$1007,0))="","ללא סטטוס",INDEX('תוצרים לפרויקטים'!$R$8:$R$1007,MATCH($C604,'תוצרים לפרויקטים'!$G$8:$G$1007,0))))</f>
        <v/>
      </c>
      <c r="K604" s="141" t="str">
        <f>IF($A604="","",IF(INDEX('תוצרים לפרויקטים'!$P$8:$P$1007,MATCH($C604,'תוצרים לפרויקטים'!$G$8:$G$1007,0))="","",INDEX('תוצרים לפרויקטים'!$P$8:$P$1007,MATCH($C604,'תוצרים לפרויקטים'!$G$8:$G$1007,0))))</f>
        <v/>
      </c>
      <c r="L604" s="141" t="str">
        <f>IF($A604="","",IF(INDEX('תוצרים לפרויקטים'!$Q$8:$Q$1007,MATCH($C604,'תוצרים לפרויקטים'!$G$8:$G$1007,0))="","",INDEX('תוצרים לפרויקטים'!$Q$8:$Q$1007,MATCH($C604,'תוצרים לפרויקטים'!$G$8:$G$1007,0))))</f>
        <v/>
      </c>
    </row>
    <row r="605" spans="1:12">
      <c r="A605" s="87" t="str">
        <f>IF($A604="#",1,IF(MAX(שיוך_משאב)&lt;ROWS(A$2:$A605),"",ROWS(A$2:$A605)))</f>
        <v/>
      </c>
      <c r="B605" s="88" t="str">
        <f t="array" ref="B605">IF($A605="","",INDEX('תוצרים לפרויקטים'!$AJ$7:$AN$7,,MIN(IF(שיוך_משאב=$A605,COLUMN($A:$E)))))</f>
        <v/>
      </c>
      <c r="C605" s="88" t="str">
        <f t="array" ref="C605">IF($A605="","",INDEX('תוצרים לפרויקטים'!$G$8:$G$1007,MIN(IF(שיוך_משאב=A605,שורות))))</f>
        <v/>
      </c>
      <c r="D605" s="88" t="str">
        <f>IF($A605="","",INDEX('תוצרים לפרויקטים'!$T$8:$AC$1007,MATCH($C605,'תוצרים לפרויקטים'!$G$8:$G$1007,0),MATCH($B605,'תוצרים לפרויקטים'!$T$7:$AC$7,0)))</f>
        <v/>
      </c>
      <c r="E605" s="88" t="str">
        <f>IF($A605="","",INDEX('תוצרים לפרויקטים'!$T$8:$AC$1007,MATCH($C605,'תוצרים לפרויקטים'!$G$8:$G$1007,0),MATCH($B605,'תוצרים לפרויקטים'!$T$7:$AC$7,0)+1))</f>
        <v/>
      </c>
      <c r="F605" s="88" t="str">
        <f>IF($D605="","",IFERROR(IF(INDEX('ניהול משאבים'!$D$8:$D$300,MATCH($D605,'ניהול משאבים'!$C$8:$C$300,0))="","",INDEX('ניהול משאבים'!$D$8:$D$300,MATCH($D605,'ניהול משאבים'!$C$8:$C$300,0))),""))</f>
        <v/>
      </c>
      <c r="G605" s="88" t="str">
        <f>IF($D605="","",IFERROR(IF(INDEX('ניהול משאבים'!$E$8:$E$300,MATCH($D605,'ניהול משאבים'!$C$8:$C$300,0))="","",INDEX('ניהול משאבים'!$E$8:$E$300,MATCH($D605,'ניהול משאבים'!$C$8:$C$300,0))),""))</f>
        <v/>
      </c>
      <c r="H605" s="88" t="str">
        <f>IF($C605="","",INDEX('תוצרים לפרויקטים'!$H:$H,MATCH($C605,'תוצרים לפרויקטים'!$G:$G,0)))</f>
        <v/>
      </c>
      <c r="I605" s="88" t="str">
        <f>IF($C605="","",INDEX('תוצרים לפרויקטים'!$E:$E,MATCH($C605,'תוצרים לפרויקטים'!$G:$G,0)))</f>
        <v/>
      </c>
      <c r="J605" s="88" t="str">
        <f>IF($A605="","",IF(INDEX('תוצרים לפרויקטים'!$R$8:$R$1007,MATCH($C605,'תוצרים לפרויקטים'!$G$8:$G$1007,0))="","ללא סטטוס",INDEX('תוצרים לפרויקטים'!$R$8:$R$1007,MATCH($C605,'תוצרים לפרויקטים'!$G$8:$G$1007,0))))</f>
        <v/>
      </c>
      <c r="K605" s="141" t="str">
        <f>IF($A605="","",IF(INDEX('תוצרים לפרויקטים'!$P$8:$P$1007,MATCH($C605,'תוצרים לפרויקטים'!$G$8:$G$1007,0))="","",INDEX('תוצרים לפרויקטים'!$P$8:$P$1007,MATCH($C605,'תוצרים לפרויקטים'!$G$8:$G$1007,0))))</f>
        <v/>
      </c>
      <c r="L605" s="141" t="str">
        <f>IF($A605="","",IF(INDEX('תוצרים לפרויקטים'!$Q$8:$Q$1007,MATCH($C605,'תוצרים לפרויקטים'!$G$8:$G$1007,0))="","",INDEX('תוצרים לפרויקטים'!$Q$8:$Q$1007,MATCH($C605,'תוצרים לפרויקטים'!$G$8:$G$1007,0))))</f>
        <v/>
      </c>
    </row>
    <row r="606" spans="1:12">
      <c r="A606" s="87" t="str">
        <f>IF($A605="#",1,IF(MAX(שיוך_משאב)&lt;ROWS(A$2:$A606),"",ROWS(A$2:$A606)))</f>
        <v/>
      </c>
      <c r="B606" s="88" t="str">
        <f t="array" ref="B606">IF($A606="","",INDEX('תוצרים לפרויקטים'!$AJ$7:$AN$7,,MIN(IF(שיוך_משאב=$A606,COLUMN($A:$E)))))</f>
        <v/>
      </c>
      <c r="C606" s="88" t="str">
        <f t="array" ref="C606">IF($A606="","",INDEX('תוצרים לפרויקטים'!$G$8:$G$1007,MIN(IF(שיוך_משאב=A606,שורות))))</f>
        <v/>
      </c>
      <c r="D606" s="88" t="str">
        <f>IF($A606="","",INDEX('תוצרים לפרויקטים'!$T$8:$AC$1007,MATCH($C606,'תוצרים לפרויקטים'!$G$8:$G$1007,0),MATCH($B606,'תוצרים לפרויקטים'!$T$7:$AC$7,0)))</f>
        <v/>
      </c>
      <c r="E606" s="88" t="str">
        <f>IF($A606="","",INDEX('תוצרים לפרויקטים'!$T$8:$AC$1007,MATCH($C606,'תוצרים לפרויקטים'!$G$8:$G$1007,0),MATCH($B606,'תוצרים לפרויקטים'!$T$7:$AC$7,0)+1))</f>
        <v/>
      </c>
      <c r="F606" s="88" t="str">
        <f>IF($D606="","",IFERROR(IF(INDEX('ניהול משאבים'!$D$8:$D$300,MATCH($D606,'ניהול משאבים'!$C$8:$C$300,0))="","",INDEX('ניהול משאבים'!$D$8:$D$300,MATCH($D606,'ניהול משאבים'!$C$8:$C$300,0))),""))</f>
        <v/>
      </c>
      <c r="G606" s="88" t="str">
        <f>IF($D606="","",IFERROR(IF(INDEX('ניהול משאבים'!$E$8:$E$300,MATCH($D606,'ניהול משאבים'!$C$8:$C$300,0))="","",INDEX('ניהול משאבים'!$E$8:$E$300,MATCH($D606,'ניהול משאבים'!$C$8:$C$300,0))),""))</f>
        <v/>
      </c>
      <c r="H606" s="88" t="str">
        <f>IF($C606="","",INDEX('תוצרים לפרויקטים'!$H:$H,MATCH($C606,'תוצרים לפרויקטים'!$G:$G,0)))</f>
        <v/>
      </c>
      <c r="I606" s="88" t="str">
        <f>IF($C606="","",INDEX('תוצרים לפרויקטים'!$E:$E,MATCH($C606,'תוצרים לפרויקטים'!$G:$G,0)))</f>
        <v/>
      </c>
      <c r="J606" s="88" t="str">
        <f>IF($A606="","",IF(INDEX('תוצרים לפרויקטים'!$R$8:$R$1007,MATCH($C606,'תוצרים לפרויקטים'!$G$8:$G$1007,0))="","ללא סטטוס",INDEX('תוצרים לפרויקטים'!$R$8:$R$1007,MATCH($C606,'תוצרים לפרויקטים'!$G$8:$G$1007,0))))</f>
        <v/>
      </c>
      <c r="K606" s="141" t="str">
        <f>IF($A606="","",IF(INDEX('תוצרים לפרויקטים'!$P$8:$P$1007,MATCH($C606,'תוצרים לפרויקטים'!$G$8:$G$1007,0))="","",INDEX('תוצרים לפרויקטים'!$P$8:$P$1007,MATCH($C606,'תוצרים לפרויקטים'!$G$8:$G$1007,0))))</f>
        <v/>
      </c>
      <c r="L606" s="141" t="str">
        <f>IF($A606="","",IF(INDEX('תוצרים לפרויקטים'!$Q$8:$Q$1007,MATCH($C606,'תוצרים לפרויקטים'!$G$8:$G$1007,0))="","",INDEX('תוצרים לפרויקטים'!$Q$8:$Q$1007,MATCH($C606,'תוצרים לפרויקטים'!$G$8:$G$1007,0))))</f>
        <v/>
      </c>
    </row>
    <row r="607" spans="1:12">
      <c r="A607" s="87" t="str">
        <f>IF($A606="#",1,IF(MAX(שיוך_משאב)&lt;ROWS(A$2:$A607),"",ROWS(A$2:$A607)))</f>
        <v/>
      </c>
      <c r="B607" s="88" t="str">
        <f t="array" ref="B607">IF($A607="","",INDEX('תוצרים לפרויקטים'!$AJ$7:$AN$7,,MIN(IF(שיוך_משאב=$A607,COLUMN($A:$E)))))</f>
        <v/>
      </c>
      <c r="C607" s="88" t="str">
        <f t="array" ref="C607">IF($A607="","",INDEX('תוצרים לפרויקטים'!$G$8:$G$1007,MIN(IF(שיוך_משאב=A607,שורות))))</f>
        <v/>
      </c>
      <c r="D607" s="88" t="str">
        <f>IF($A607="","",INDEX('תוצרים לפרויקטים'!$T$8:$AC$1007,MATCH($C607,'תוצרים לפרויקטים'!$G$8:$G$1007,0),MATCH($B607,'תוצרים לפרויקטים'!$T$7:$AC$7,0)))</f>
        <v/>
      </c>
      <c r="E607" s="88" t="str">
        <f>IF($A607="","",INDEX('תוצרים לפרויקטים'!$T$8:$AC$1007,MATCH($C607,'תוצרים לפרויקטים'!$G$8:$G$1007,0),MATCH($B607,'תוצרים לפרויקטים'!$T$7:$AC$7,0)+1))</f>
        <v/>
      </c>
      <c r="F607" s="88" t="str">
        <f>IF($D607="","",IFERROR(IF(INDEX('ניהול משאבים'!$D$8:$D$300,MATCH($D607,'ניהול משאבים'!$C$8:$C$300,0))="","",INDEX('ניהול משאבים'!$D$8:$D$300,MATCH($D607,'ניהול משאבים'!$C$8:$C$300,0))),""))</f>
        <v/>
      </c>
      <c r="G607" s="88" t="str">
        <f>IF($D607="","",IFERROR(IF(INDEX('ניהול משאבים'!$E$8:$E$300,MATCH($D607,'ניהול משאבים'!$C$8:$C$300,0))="","",INDEX('ניהול משאבים'!$E$8:$E$300,MATCH($D607,'ניהול משאבים'!$C$8:$C$300,0))),""))</f>
        <v/>
      </c>
      <c r="H607" s="88" t="str">
        <f>IF($C607="","",INDEX('תוצרים לפרויקטים'!$H:$H,MATCH($C607,'תוצרים לפרויקטים'!$G:$G,0)))</f>
        <v/>
      </c>
      <c r="I607" s="88" t="str">
        <f>IF($C607="","",INDEX('תוצרים לפרויקטים'!$E:$E,MATCH($C607,'תוצרים לפרויקטים'!$G:$G,0)))</f>
        <v/>
      </c>
      <c r="J607" s="88" t="str">
        <f>IF($A607="","",IF(INDEX('תוצרים לפרויקטים'!$R$8:$R$1007,MATCH($C607,'תוצרים לפרויקטים'!$G$8:$G$1007,0))="","ללא סטטוס",INDEX('תוצרים לפרויקטים'!$R$8:$R$1007,MATCH($C607,'תוצרים לפרויקטים'!$G$8:$G$1007,0))))</f>
        <v/>
      </c>
      <c r="K607" s="141" t="str">
        <f>IF($A607="","",IF(INDEX('תוצרים לפרויקטים'!$P$8:$P$1007,MATCH($C607,'תוצרים לפרויקטים'!$G$8:$G$1007,0))="","",INDEX('תוצרים לפרויקטים'!$P$8:$P$1007,MATCH($C607,'תוצרים לפרויקטים'!$G$8:$G$1007,0))))</f>
        <v/>
      </c>
      <c r="L607" s="141" t="str">
        <f>IF($A607="","",IF(INDEX('תוצרים לפרויקטים'!$Q$8:$Q$1007,MATCH($C607,'תוצרים לפרויקטים'!$G$8:$G$1007,0))="","",INDEX('תוצרים לפרויקטים'!$Q$8:$Q$1007,MATCH($C607,'תוצרים לפרויקטים'!$G$8:$G$1007,0))))</f>
        <v/>
      </c>
    </row>
    <row r="608" spans="1:12">
      <c r="A608" s="87" t="str">
        <f>IF($A607="#",1,IF(MAX(שיוך_משאב)&lt;ROWS(A$2:$A608),"",ROWS(A$2:$A608)))</f>
        <v/>
      </c>
      <c r="B608" s="88" t="str">
        <f t="array" ref="B608">IF($A608="","",INDEX('תוצרים לפרויקטים'!$AJ$7:$AN$7,,MIN(IF(שיוך_משאב=$A608,COLUMN($A:$E)))))</f>
        <v/>
      </c>
      <c r="C608" s="88" t="str">
        <f t="array" ref="C608">IF($A608="","",INDEX('תוצרים לפרויקטים'!$G$8:$G$1007,MIN(IF(שיוך_משאב=A608,שורות))))</f>
        <v/>
      </c>
      <c r="D608" s="88" t="str">
        <f>IF($A608="","",INDEX('תוצרים לפרויקטים'!$T$8:$AC$1007,MATCH($C608,'תוצרים לפרויקטים'!$G$8:$G$1007,0),MATCH($B608,'תוצרים לפרויקטים'!$T$7:$AC$7,0)))</f>
        <v/>
      </c>
      <c r="E608" s="88" t="str">
        <f>IF($A608="","",INDEX('תוצרים לפרויקטים'!$T$8:$AC$1007,MATCH($C608,'תוצרים לפרויקטים'!$G$8:$G$1007,0),MATCH($B608,'תוצרים לפרויקטים'!$T$7:$AC$7,0)+1))</f>
        <v/>
      </c>
      <c r="F608" s="88" t="str">
        <f>IF($D608="","",IFERROR(IF(INDEX('ניהול משאבים'!$D$8:$D$300,MATCH($D608,'ניהול משאבים'!$C$8:$C$300,0))="","",INDEX('ניהול משאבים'!$D$8:$D$300,MATCH($D608,'ניהול משאבים'!$C$8:$C$300,0))),""))</f>
        <v/>
      </c>
      <c r="G608" s="88" t="str">
        <f>IF($D608="","",IFERROR(IF(INDEX('ניהול משאבים'!$E$8:$E$300,MATCH($D608,'ניהול משאבים'!$C$8:$C$300,0))="","",INDEX('ניהול משאבים'!$E$8:$E$300,MATCH($D608,'ניהול משאבים'!$C$8:$C$300,0))),""))</f>
        <v/>
      </c>
      <c r="H608" s="88" t="str">
        <f>IF($C608="","",INDEX('תוצרים לפרויקטים'!$H:$H,MATCH($C608,'תוצרים לפרויקטים'!$G:$G,0)))</f>
        <v/>
      </c>
      <c r="I608" s="88" t="str">
        <f>IF($C608="","",INDEX('תוצרים לפרויקטים'!$E:$E,MATCH($C608,'תוצרים לפרויקטים'!$G:$G,0)))</f>
        <v/>
      </c>
      <c r="J608" s="88" t="str">
        <f>IF($A608="","",IF(INDEX('תוצרים לפרויקטים'!$R$8:$R$1007,MATCH($C608,'תוצרים לפרויקטים'!$G$8:$G$1007,0))="","ללא סטטוס",INDEX('תוצרים לפרויקטים'!$R$8:$R$1007,MATCH($C608,'תוצרים לפרויקטים'!$G$8:$G$1007,0))))</f>
        <v/>
      </c>
      <c r="K608" s="141" t="str">
        <f>IF($A608="","",IF(INDEX('תוצרים לפרויקטים'!$P$8:$P$1007,MATCH($C608,'תוצרים לפרויקטים'!$G$8:$G$1007,0))="","",INDEX('תוצרים לפרויקטים'!$P$8:$P$1007,MATCH($C608,'תוצרים לפרויקטים'!$G$8:$G$1007,0))))</f>
        <v/>
      </c>
      <c r="L608" s="141" t="str">
        <f>IF($A608="","",IF(INDEX('תוצרים לפרויקטים'!$Q$8:$Q$1007,MATCH($C608,'תוצרים לפרויקטים'!$G$8:$G$1007,0))="","",INDEX('תוצרים לפרויקטים'!$Q$8:$Q$1007,MATCH($C608,'תוצרים לפרויקטים'!$G$8:$G$1007,0))))</f>
        <v/>
      </c>
    </row>
    <row r="609" spans="1:12">
      <c r="A609" s="87" t="str">
        <f>IF($A608="#",1,IF(MAX(שיוך_משאב)&lt;ROWS(A$2:$A609),"",ROWS(A$2:$A609)))</f>
        <v/>
      </c>
      <c r="B609" s="88" t="str">
        <f t="array" ref="B609">IF($A609="","",INDEX('תוצרים לפרויקטים'!$AJ$7:$AN$7,,MIN(IF(שיוך_משאב=$A609,COLUMN($A:$E)))))</f>
        <v/>
      </c>
      <c r="C609" s="88" t="str">
        <f t="array" ref="C609">IF($A609="","",INDEX('תוצרים לפרויקטים'!$G$8:$G$1007,MIN(IF(שיוך_משאב=A609,שורות))))</f>
        <v/>
      </c>
      <c r="D609" s="88" t="str">
        <f>IF($A609="","",INDEX('תוצרים לפרויקטים'!$T$8:$AC$1007,MATCH($C609,'תוצרים לפרויקטים'!$G$8:$G$1007,0),MATCH($B609,'תוצרים לפרויקטים'!$T$7:$AC$7,0)))</f>
        <v/>
      </c>
      <c r="E609" s="88" t="str">
        <f>IF($A609="","",INDEX('תוצרים לפרויקטים'!$T$8:$AC$1007,MATCH($C609,'תוצרים לפרויקטים'!$G$8:$G$1007,0),MATCH($B609,'תוצרים לפרויקטים'!$T$7:$AC$7,0)+1))</f>
        <v/>
      </c>
      <c r="F609" s="88" t="str">
        <f>IF($D609="","",IFERROR(IF(INDEX('ניהול משאבים'!$D$8:$D$300,MATCH($D609,'ניהול משאבים'!$C$8:$C$300,0))="","",INDEX('ניהול משאבים'!$D$8:$D$300,MATCH($D609,'ניהול משאבים'!$C$8:$C$300,0))),""))</f>
        <v/>
      </c>
      <c r="G609" s="88" t="str">
        <f>IF($D609="","",IFERROR(IF(INDEX('ניהול משאבים'!$E$8:$E$300,MATCH($D609,'ניהול משאבים'!$C$8:$C$300,0))="","",INDEX('ניהול משאבים'!$E$8:$E$300,MATCH($D609,'ניהול משאבים'!$C$8:$C$300,0))),""))</f>
        <v/>
      </c>
      <c r="H609" s="88" t="str">
        <f>IF($C609="","",INDEX('תוצרים לפרויקטים'!$H:$H,MATCH($C609,'תוצרים לפרויקטים'!$G:$G,0)))</f>
        <v/>
      </c>
      <c r="I609" s="88" t="str">
        <f>IF($C609="","",INDEX('תוצרים לפרויקטים'!$E:$E,MATCH($C609,'תוצרים לפרויקטים'!$G:$G,0)))</f>
        <v/>
      </c>
      <c r="J609" s="88" t="str">
        <f>IF($A609="","",IF(INDEX('תוצרים לפרויקטים'!$R$8:$R$1007,MATCH($C609,'תוצרים לפרויקטים'!$G$8:$G$1007,0))="","ללא סטטוס",INDEX('תוצרים לפרויקטים'!$R$8:$R$1007,MATCH($C609,'תוצרים לפרויקטים'!$G$8:$G$1007,0))))</f>
        <v/>
      </c>
      <c r="K609" s="141" t="str">
        <f>IF($A609="","",IF(INDEX('תוצרים לפרויקטים'!$P$8:$P$1007,MATCH($C609,'תוצרים לפרויקטים'!$G$8:$G$1007,0))="","",INDEX('תוצרים לפרויקטים'!$P$8:$P$1007,MATCH($C609,'תוצרים לפרויקטים'!$G$8:$G$1007,0))))</f>
        <v/>
      </c>
      <c r="L609" s="141" t="str">
        <f>IF($A609="","",IF(INDEX('תוצרים לפרויקטים'!$Q$8:$Q$1007,MATCH($C609,'תוצרים לפרויקטים'!$G$8:$G$1007,0))="","",INDEX('תוצרים לפרויקטים'!$Q$8:$Q$1007,MATCH($C609,'תוצרים לפרויקטים'!$G$8:$G$1007,0))))</f>
        <v/>
      </c>
    </row>
    <row r="610" spans="1:12">
      <c r="A610" s="87" t="str">
        <f>IF($A609="#",1,IF(MAX(שיוך_משאב)&lt;ROWS(A$2:$A610),"",ROWS(A$2:$A610)))</f>
        <v/>
      </c>
      <c r="B610" s="88" t="str">
        <f t="array" ref="B610">IF($A610="","",INDEX('תוצרים לפרויקטים'!$AJ$7:$AN$7,,MIN(IF(שיוך_משאב=$A610,COLUMN($A:$E)))))</f>
        <v/>
      </c>
      <c r="C610" s="88" t="str">
        <f t="array" ref="C610">IF($A610="","",INDEX('תוצרים לפרויקטים'!$G$8:$G$1007,MIN(IF(שיוך_משאב=A610,שורות))))</f>
        <v/>
      </c>
      <c r="D610" s="88" t="str">
        <f>IF($A610="","",INDEX('תוצרים לפרויקטים'!$T$8:$AC$1007,MATCH($C610,'תוצרים לפרויקטים'!$G$8:$G$1007,0),MATCH($B610,'תוצרים לפרויקטים'!$T$7:$AC$7,0)))</f>
        <v/>
      </c>
      <c r="E610" s="88" t="str">
        <f>IF($A610="","",INDEX('תוצרים לפרויקטים'!$T$8:$AC$1007,MATCH($C610,'תוצרים לפרויקטים'!$G$8:$G$1007,0),MATCH($B610,'תוצרים לפרויקטים'!$T$7:$AC$7,0)+1))</f>
        <v/>
      </c>
      <c r="F610" s="88" t="str">
        <f>IF($D610="","",IFERROR(IF(INDEX('ניהול משאבים'!$D$8:$D$300,MATCH($D610,'ניהול משאבים'!$C$8:$C$300,0))="","",INDEX('ניהול משאבים'!$D$8:$D$300,MATCH($D610,'ניהול משאבים'!$C$8:$C$300,0))),""))</f>
        <v/>
      </c>
      <c r="G610" s="88" t="str">
        <f>IF($D610="","",IFERROR(IF(INDEX('ניהול משאבים'!$E$8:$E$300,MATCH($D610,'ניהול משאבים'!$C$8:$C$300,0))="","",INDEX('ניהול משאבים'!$E$8:$E$300,MATCH($D610,'ניהול משאבים'!$C$8:$C$300,0))),""))</f>
        <v/>
      </c>
      <c r="H610" s="88" t="str">
        <f>IF($C610="","",INDEX('תוצרים לפרויקטים'!$H:$H,MATCH($C610,'תוצרים לפרויקטים'!$G:$G,0)))</f>
        <v/>
      </c>
      <c r="I610" s="88" t="str">
        <f>IF($C610="","",INDEX('תוצרים לפרויקטים'!$E:$E,MATCH($C610,'תוצרים לפרויקטים'!$G:$G,0)))</f>
        <v/>
      </c>
      <c r="J610" s="88" t="str">
        <f>IF($A610="","",IF(INDEX('תוצרים לפרויקטים'!$R$8:$R$1007,MATCH($C610,'תוצרים לפרויקטים'!$G$8:$G$1007,0))="","ללא סטטוס",INDEX('תוצרים לפרויקטים'!$R$8:$R$1007,MATCH($C610,'תוצרים לפרויקטים'!$G$8:$G$1007,0))))</f>
        <v/>
      </c>
      <c r="K610" s="141" t="str">
        <f>IF($A610="","",IF(INDEX('תוצרים לפרויקטים'!$P$8:$P$1007,MATCH($C610,'תוצרים לפרויקטים'!$G$8:$G$1007,0))="","",INDEX('תוצרים לפרויקטים'!$P$8:$P$1007,MATCH($C610,'תוצרים לפרויקטים'!$G$8:$G$1007,0))))</f>
        <v/>
      </c>
      <c r="L610" s="141" t="str">
        <f>IF($A610="","",IF(INDEX('תוצרים לפרויקטים'!$Q$8:$Q$1007,MATCH($C610,'תוצרים לפרויקטים'!$G$8:$G$1007,0))="","",INDEX('תוצרים לפרויקטים'!$Q$8:$Q$1007,MATCH($C610,'תוצרים לפרויקטים'!$G$8:$G$1007,0))))</f>
        <v/>
      </c>
    </row>
    <row r="611" spans="1:12">
      <c r="A611" s="87" t="str">
        <f>IF($A610="#",1,IF(MAX(שיוך_משאב)&lt;ROWS(A$2:$A611),"",ROWS(A$2:$A611)))</f>
        <v/>
      </c>
      <c r="B611" s="88" t="str">
        <f t="array" ref="B611">IF($A611="","",INDEX('תוצרים לפרויקטים'!$AJ$7:$AN$7,,MIN(IF(שיוך_משאב=$A611,COLUMN($A:$E)))))</f>
        <v/>
      </c>
      <c r="C611" s="88" t="str">
        <f t="array" ref="C611">IF($A611="","",INDEX('תוצרים לפרויקטים'!$G$8:$G$1007,MIN(IF(שיוך_משאב=A611,שורות))))</f>
        <v/>
      </c>
      <c r="D611" s="88" t="str">
        <f>IF($A611="","",INDEX('תוצרים לפרויקטים'!$T$8:$AC$1007,MATCH($C611,'תוצרים לפרויקטים'!$G$8:$G$1007,0),MATCH($B611,'תוצרים לפרויקטים'!$T$7:$AC$7,0)))</f>
        <v/>
      </c>
      <c r="E611" s="88" t="str">
        <f>IF($A611="","",INDEX('תוצרים לפרויקטים'!$T$8:$AC$1007,MATCH($C611,'תוצרים לפרויקטים'!$G$8:$G$1007,0),MATCH($B611,'תוצרים לפרויקטים'!$T$7:$AC$7,0)+1))</f>
        <v/>
      </c>
      <c r="F611" s="88" t="str">
        <f>IF($D611="","",IFERROR(IF(INDEX('ניהול משאבים'!$D$8:$D$300,MATCH($D611,'ניהול משאבים'!$C$8:$C$300,0))="","",INDEX('ניהול משאבים'!$D$8:$D$300,MATCH($D611,'ניהול משאבים'!$C$8:$C$300,0))),""))</f>
        <v/>
      </c>
      <c r="G611" s="88" t="str">
        <f>IF($D611="","",IFERROR(IF(INDEX('ניהול משאבים'!$E$8:$E$300,MATCH($D611,'ניהול משאבים'!$C$8:$C$300,0))="","",INDEX('ניהול משאבים'!$E$8:$E$300,MATCH($D611,'ניהול משאבים'!$C$8:$C$300,0))),""))</f>
        <v/>
      </c>
      <c r="H611" s="88" t="str">
        <f>IF($C611="","",INDEX('תוצרים לפרויקטים'!$H:$H,MATCH($C611,'תוצרים לפרויקטים'!$G:$G,0)))</f>
        <v/>
      </c>
      <c r="I611" s="88" t="str">
        <f>IF($C611="","",INDEX('תוצרים לפרויקטים'!$E:$E,MATCH($C611,'תוצרים לפרויקטים'!$G:$G,0)))</f>
        <v/>
      </c>
      <c r="J611" s="88" t="str">
        <f>IF($A611="","",IF(INDEX('תוצרים לפרויקטים'!$R$8:$R$1007,MATCH($C611,'תוצרים לפרויקטים'!$G$8:$G$1007,0))="","ללא סטטוס",INDEX('תוצרים לפרויקטים'!$R$8:$R$1007,MATCH($C611,'תוצרים לפרויקטים'!$G$8:$G$1007,0))))</f>
        <v/>
      </c>
      <c r="K611" s="141" t="str">
        <f>IF($A611="","",IF(INDEX('תוצרים לפרויקטים'!$P$8:$P$1007,MATCH($C611,'תוצרים לפרויקטים'!$G$8:$G$1007,0))="","",INDEX('תוצרים לפרויקטים'!$P$8:$P$1007,MATCH($C611,'תוצרים לפרויקטים'!$G$8:$G$1007,0))))</f>
        <v/>
      </c>
      <c r="L611" s="141" t="str">
        <f>IF($A611="","",IF(INDEX('תוצרים לפרויקטים'!$Q$8:$Q$1007,MATCH($C611,'תוצרים לפרויקטים'!$G$8:$G$1007,0))="","",INDEX('תוצרים לפרויקטים'!$Q$8:$Q$1007,MATCH($C611,'תוצרים לפרויקטים'!$G$8:$G$1007,0))))</f>
        <v/>
      </c>
    </row>
    <row r="612" spans="1:12">
      <c r="A612" s="87" t="str">
        <f>IF($A611="#",1,IF(MAX(שיוך_משאב)&lt;ROWS(A$2:$A612),"",ROWS(A$2:$A612)))</f>
        <v/>
      </c>
      <c r="B612" s="88" t="str">
        <f t="array" ref="B612">IF($A612="","",INDEX('תוצרים לפרויקטים'!$AJ$7:$AN$7,,MIN(IF(שיוך_משאב=$A612,COLUMN($A:$E)))))</f>
        <v/>
      </c>
      <c r="C612" s="88" t="str">
        <f t="array" ref="C612">IF($A612="","",INDEX('תוצרים לפרויקטים'!$G$8:$G$1007,MIN(IF(שיוך_משאב=A612,שורות))))</f>
        <v/>
      </c>
      <c r="D612" s="88" t="str">
        <f>IF($A612="","",INDEX('תוצרים לפרויקטים'!$T$8:$AC$1007,MATCH($C612,'תוצרים לפרויקטים'!$G$8:$G$1007,0),MATCH($B612,'תוצרים לפרויקטים'!$T$7:$AC$7,0)))</f>
        <v/>
      </c>
      <c r="E612" s="88" t="str">
        <f>IF($A612="","",INDEX('תוצרים לפרויקטים'!$T$8:$AC$1007,MATCH($C612,'תוצרים לפרויקטים'!$G$8:$G$1007,0),MATCH($B612,'תוצרים לפרויקטים'!$T$7:$AC$7,0)+1))</f>
        <v/>
      </c>
      <c r="F612" s="88" t="str">
        <f>IF($D612="","",IFERROR(IF(INDEX('ניהול משאבים'!$D$8:$D$300,MATCH($D612,'ניהול משאבים'!$C$8:$C$300,0))="","",INDEX('ניהול משאבים'!$D$8:$D$300,MATCH($D612,'ניהול משאבים'!$C$8:$C$300,0))),""))</f>
        <v/>
      </c>
      <c r="G612" s="88" t="str">
        <f>IF($D612="","",IFERROR(IF(INDEX('ניהול משאבים'!$E$8:$E$300,MATCH($D612,'ניהול משאבים'!$C$8:$C$300,0))="","",INDEX('ניהול משאבים'!$E$8:$E$300,MATCH($D612,'ניהול משאבים'!$C$8:$C$300,0))),""))</f>
        <v/>
      </c>
      <c r="H612" s="88" t="str">
        <f>IF($C612="","",INDEX('תוצרים לפרויקטים'!$H:$H,MATCH($C612,'תוצרים לפרויקטים'!$G:$G,0)))</f>
        <v/>
      </c>
      <c r="I612" s="88" t="str">
        <f>IF($C612="","",INDEX('תוצרים לפרויקטים'!$E:$E,MATCH($C612,'תוצרים לפרויקטים'!$G:$G,0)))</f>
        <v/>
      </c>
      <c r="J612" s="88" t="str">
        <f>IF($A612="","",IF(INDEX('תוצרים לפרויקטים'!$R$8:$R$1007,MATCH($C612,'תוצרים לפרויקטים'!$G$8:$G$1007,0))="","ללא סטטוס",INDEX('תוצרים לפרויקטים'!$R$8:$R$1007,MATCH($C612,'תוצרים לפרויקטים'!$G$8:$G$1007,0))))</f>
        <v/>
      </c>
      <c r="K612" s="141" t="str">
        <f>IF($A612="","",IF(INDEX('תוצרים לפרויקטים'!$P$8:$P$1007,MATCH($C612,'תוצרים לפרויקטים'!$G$8:$G$1007,0))="","",INDEX('תוצרים לפרויקטים'!$P$8:$P$1007,MATCH($C612,'תוצרים לפרויקטים'!$G$8:$G$1007,0))))</f>
        <v/>
      </c>
      <c r="L612" s="141" t="str">
        <f>IF($A612="","",IF(INDEX('תוצרים לפרויקטים'!$Q$8:$Q$1007,MATCH($C612,'תוצרים לפרויקטים'!$G$8:$G$1007,0))="","",INDEX('תוצרים לפרויקטים'!$Q$8:$Q$1007,MATCH($C612,'תוצרים לפרויקטים'!$G$8:$G$1007,0))))</f>
        <v/>
      </c>
    </row>
    <row r="613" spans="1:12">
      <c r="A613" s="87" t="str">
        <f>IF($A612="#",1,IF(MAX(שיוך_משאב)&lt;ROWS(A$2:$A613),"",ROWS(A$2:$A613)))</f>
        <v/>
      </c>
      <c r="B613" s="88" t="str">
        <f t="array" ref="B613">IF($A613="","",INDEX('תוצרים לפרויקטים'!$AJ$7:$AN$7,,MIN(IF(שיוך_משאב=$A613,COLUMN($A:$E)))))</f>
        <v/>
      </c>
      <c r="C613" s="88" t="str">
        <f t="array" ref="C613">IF($A613="","",INDEX('תוצרים לפרויקטים'!$G$8:$G$1007,MIN(IF(שיוך_משאב=A613,שורות))))</f>
        <v/>
      </c>
      <c r="D613" s="88" t="str">
        <f>IF($A613="","",INDEX('תוצרים לפרויקטים'!$T$8:$AC$1007,MATCH($C613,'תוצרים לפרויקטים'!$G$8:$G$1007,0),MATCH($B613,'תוצרים לפרויקטים'!$T$7:$AC$7,0)))</f>
        <v/>
      </c>
      <c r="E613" s="88" t="str">
        <f>IF($A613="","",INDEX('תוצרים לפרויקטים'!$T$8:$AC$1007,MATCH($C613,'תוצרים לפרויקטים'!$G$8:$G$1007,0),MATCH($B613,'תוצרים לפרויקטים'!$T$7:$AC$7,0)+1))</f>
        <v/>
      </c>
      <c r="F613" s="88" t="str">
        <f>IF($D613="","",IFERROR(IF(INDEX('ניהול משאבים'!$D$8:$D$300,MATCH($D613,'ניהול משאבים'!$C$8:$C$300,0))="","",INDEX('ניהול משאבים'!$D$8:$D$300,MATCH($D613,'ניהול משאבים'!$C$8:$C$300,0))),""))</f>
        <v/>
      </c>
      <c r="G613" s="88" t="str">
        <f>IF($D613="","",IFERROR(IF(INDEX('ניהול משאבים'!$E$8:$E$300,MATCH($D613,'ניהול משאבים'!$C$8:$C$300,0))="","",INDEX('ניהול משאבים'!$E$8:$E$300,MATCH($D613,'ניהול משאבים'!$C$8:$C$300,0))),""))</f>
        <v/>
      </c>
      <c r="H613" s="88" t="str">
        <f>IF($C613="","",INDEX('תוצרים לפרויקטים'!$H:$H,MATCH($C613,'תוצרים לפרויקטים'!$G:$G,0)))</f>
        <v/>
      </c>
      <c r="I613" s="88" t="str">
        <f>IF($C613="","",INDEX('תוצרים לפרויקטים'!$E:$E,MATCH($C613,'תוצרים לפרויקטים'!$G:$G,0)))</f>
        <v/>
      </c>
      <c r="J613" s="88" t="str">
        <f>IF($A613="","",IF(INDEX('תוצרים לפרויקטים'!$R$8:$R$1007,MATCH($C613,'תוצרים לפרויקטים'!$G$8:$G$1007,0))="","ללא סטטוס",INDEX('תוצרים לפרויקטים'!$R$8:$R$1007,MATCH($C613,'תוצרים לפרויקטים'!$G$8:$G$1007,0))))</f>
        <v/>
      </c>
      <c r="K613" s="141" t="str">
        <f>IF($A613="","",IF(INDEX('תוצרים לפרויקטים'!$P$8:$P$1007,MATCH($C613,'תוצרים לפרויקטים'!$G$8:$G$1007,0))="","",INDEX('תוצרים לפרויקטים'!$P$8:$P$1007,MATCH($C613,'תוצרים לפרויקטים'!$G$8:$G$1007,0))))</f>
        <v/>
      </c>
      <c r="L613" s="141" t="str">
        <f>IF($A613="","",IF(INDEX('תוצרים לפרויקטים'!$Q$8:$Q$1007,MATCH($C613,'תוצרים לפרויקטים'!$G$8:$G$1007,0))="","",INDEX('תוצרים לפרויקטים'!$Q$8:$Q$1007,MATCH($C613,'תוצרים לפרויקטים'!$G$8:$G$1007,0))))</f>
        <v/>
      </c>
    </row>
    <row r="614" spans="1:12">
      <c r="A614" s="87" t="str">
        <f>IF($A613="#",1,IF(MAX(שיוך_משאב)&lt;ROWS(A$2:$A614),"",ROWS(A$2:$A614)))</f>
        <v/>
      </c>
      <c r="B614" s="88" t="str">
        <f t="array" ref="B614">IF($A614="","",INDEX('תוצרים לפרויקטים'!$AJ$7:$AN$7,,MIN(IF(שיוך_משאב=$A614,COLUMN($A:$E)))))</f>
        <v/>
      </c>
      <c r="C614" s="88" t="str">
        <f t="array" ref="C614">IF($A614="","",INDEX('תוצרים לפרויקטים'!$G$8:$G$1007,MIN(IF(שיוך_משאב=A614,שורות))))</f>
        <v/>
      </c>
      <c r="D614" s="88" t="str">
        <f>IF($A614="","",INDEX('תוצרים לפרויקטים'!$T$8:$AC$1007,MATCH($C614,'תוצרים לפרויקטים'!$G$8:$G$1007,0),MATCH($B614,'תוצרים לפרויקטים'!$T$7:$AC$7,0)))</f>
        <v/>
      </c>
      <c r="E614" s="88" t="str">
        <f>IF($A614="","",INDEX('תוצרים לפרויקטים'!$T$8:$AC$1007,MATCH($C614,'תוצרים לפרויקטים'!$G$8:$G$1007,0),MATCH($B614,'תוצרים לפרויקטים'!$T$7:$AC$7,0)+1))</f>
        <v/>
      </c>
      <c r="F614" s="88" t="str">
        <f>IF($D614="","",IFERROR(IF(INDEX('ניהול משאבים'!$D$8:$D$300,MATCH($D614,'ניהול משאבים'!$C$8:$C$300,0))="","",INDEX('ניהול משאבים'!$D$8:$D$300,MATCH($D614,'ניהול משאבים'!$C$8:$C$300,0))),""))</f>
        <v/>
      </c>
      <c r="G614" s="88" t="str">
        <f>IF($D614="","",IFERROR(IF(INDEX('ניהול משאבים'!$E$8:$E$300,MATCH($D614,'ניהול משאבים'!$C$8:$C$300,0))="","",INDEX('ניהול משאבים'!$E$8:$E$300,MATCH($D614,'ניהול משאבים'!$C$8:$C$300,0))),""))</f>
        <v/>
      </c>
      <c r="H614" s="88" t="str">
        <f>IF($C614="","",INDEX('תוצרים לפרויקטים'!$H:$H,MATCH($C614,'תוצרים לפרויקטים'!$G:$G,0)))</f>
        <v/>
      </c>
      <c r="I614" s="88" t="str">
        <f>IF($C614="","",INDEX('תוצרים לפרויקטים'!$E:$E,MATCH($C614,'תוצרים לפרויקטים'!$G:$G,0)))</f>
        <v/>
      </c>
      <c r="J614" s="88" t="str">
        <f>IF($A614="","",IF(INDEX('תוצרים לפרויקטים'!$R$8:$R$1007,MATCH($C614,'תוצרים לפרויקטים'!$G$8:$G$1007,0))="","ללא סטטוס",INDEX('תוצרים לפרויקטים'!$R$8:$R$1007,MATCH($C614,'תוצרים לפרויקטים'!$G$8:$G$1007,0))))</f>
        <v/>
      </c>
      <c r="K614" s="141" t="str">
        <f>IF($A614="","",IF(INDEX('תוצרים לפרויקטים'!$P$8:$P$1007,MATCH($C614,'תוצרים לפרויקטים'!$G$8:$G$1007,0))="","",INDEX('תוצרים לפרויקטים'!$P$8:$P$1007,MATCH($C614,'תוצרים לפרויקטים'!$G$8:$G$1007,0))))</f>
        <v/>
      </c>
      <c r="L614" s="141" t="str">
        <f>IF($A614="","",IF(INDEX('תוצרים לפרויקטים'!$Q$8:$Q$1007,MATCH($C614,'תוצרים לפרויקטים'!$G$8:$G$1007,0))="","",INDEX('תוצרים לפרויקטים'!$Q$8:$Q$1007,MATCH($C614,'תוצרים לפרויקטים'!$G$8:$G$1007,0))))</f>
        <v/>
      </c>
    </row>
    <row r="615" spans="1:12">
      <c r="A615" s="87" t="str">
        <f>IF($A614="#",1,IF(MAX(שיוך_משאב)&lt;ROWS(A$2:$A615),"",ROWS(A$2:$A615)))</f>
        <v/>
      </c>
      <c r="B615" s="88" t="str">
        <f t="array" ref="B615">IF($A615="","",INDEX('תוצרים לפרויקטים'!$AJ$7:$AN$7,,MIN(IF(שיוך_משאב=$A615,COLUMN($A:$E)))))</f>
        <v/>
      </c>
      <c r="C615" s="88" t="str">
        <f t="array" ref="C615">IF($A615="","",INDEX('תוצרים לפרויקטים'!$G$8:$G$1007,MIN(IF(שיוך_משאב=A615,שורות))))</f>
        <v/>
      </c>
      <c r="D615" s="88" t="str">
        <f>IF($A615="","",INDEX('תוצרים לפרויקטים'!$T$8:$AC$1007,MATCH($C615,'תוצרים לפרויקטים'!$G$8:$G$1007,0),MATCH($B615,'תוצרים לפרויקטים'!$T$7:$AC$7,0)))</f>
        <v/>
      </c>
      <c r="E615" s="88" t="str">
        <f>IF($A615="","",INDEX('תוצרים לפרויקטים'!$T$8:$AC$1007,MATCH($C615,'תוצרים לפרויקטים'!$G$8:$G$1007,0),MATCH($B615,'תוצרים לפרויקטים'!$T$7:$AC$7,0)+1))</f>
        <v/>
      </c>
      <c r="F615" s="88" t="str">
        <f>IF($D615="","",IFERROR(IF(INDEX('ניהול משאבים'!$D$8:$D$300,MATCH($D615,'ניהול משאבים'!$C$8:$C$300,0))="","",INDEX('ניהול משאבים'!$D$8:$D$300,MATCH($D615,'ניהול משאבים'!$C$8:$C$300,0))),""))</f>
        <v/>
      </c>
      <c r="G615" s="88" t="str">
        <f>IF($D615="","",IFERROR(IF(INDEX('ניהול משאבים'!$E$8:$E$300,MATCH($D615,'ניהול משאבים'!$C$8:$C$300,0))="","",INDEX('ניהול משאבים'!$E$8:$E$300,MATCH($D615,'ניהול משאבים'!$C$8:$C$300,0))),""))</f>
        <v/>
      </c>
      <c r="H615" s="88" t="str">
        <f>IF($C615="","",INDEX('תוצרים לפרויקטים'!$H:$H,MATCH($C615,'תוצרים לפרויקטים'!$G:$G,0)))</f>
        <v/>
      </c>
      <c r="I615" s="88" t="str">
        <f>IF($C615="","",INDEX('תוצרים לפרויקטים'!$E:$E,MATCH($C615,'תוצרים לפרויקטים'!$G:$G,0)))</f>
        <v/>
      </c>
      <c r="J615" s="88" t="str">
        <f>IF($A615="","",IF(INDEX('תוצרים לפרויקטים'!$R$8:$R$1007,MATCH($C615,'תוצרים לפרויקטים'!$G$8:$G$1007,0))="","ללא סטטוס",INDEX('תוצרים לפרויקטים'!$R$8:$R$1007,MATCH($C615,'תוצרים לפרויקטים'!$G$8:$G$1007,0))))</f>
        <v/>
      </c>
      <c r="K615" s="141" t="str">
        <f>IF($A615="","",IF(INDEX('תוצרים לפרויקטים'!$P$8:$P$1007,MATCH($C615,'תוצרים לפרויקטים'!$G$8:$G$1007,0))="","",INDEX('תוצרים לפרויקטים'!$P$8:$P$1007,MATCH($C615,'תוצרים לפרויקטים'!$G$8:$G$1007,0))))</f>
        <v/>
      </c>
      <c r="L615" s="141" t="str">
        <f>IF($A615="","",IF(INDEX('תוצרים לפרויקטים'!$Q$8:$Q$1007,MATCH($C615,'תוצרים לפרויקטים'!$G$8:$G$1007,0))="","",INDEX('תוצרים לפרויקטים'!$Q$8:$Q$1007,MATCH($C615,'תוצרים לפרויקטים'!$G$8:$G$1007,0))))</f>
        <v/>
      </c>
    </row>
    <row r="616" spans="1:12">
      <c r="A616" s="87" t="str">
        <f>IF($A615="#",1,IF(MAX(שיוך_משאב)&lt;ROWS(A$2:$A616),"",ROWS(A$2:$A616)))</f>
        <v/>
      </c>
      <c r="B616" s="88" t="str">
        <f t="array" ref="B616">IF($A616="","",INDEX('תוצרים לפרויקטים'!$AJ$7:$AN$7,,MIN(IF(שיוך_משאב=$A616,COLUMN($A:$E)))))</f>
        <v/>
      </c>
      <c r="C616" s="88" t="str">
        <f t="array" ref="C616">IF($A616="","",INDEX('תוצרים לפרויקטים'!$G$8:$G$1007,MIN(IF(שיוך_משאב=A616,שורות))))</f>
        <v/>
      </c>
      <c r="D616" s="88" t="str">
        <f>IF($A616="","",INDEX('תוצרים לפרויקטים'!$T$8:$AC$1007,MATCH($C616,'תוצרים לפרויקטים'!$G$8:$G$1007,0),MATCH($B616,'תוצרים לפרויקטים'!$T$7:$AC$7,0)))</f>
        <v/>
      </c>
      <c r="E616" s="88" t="str">
        <f>IF($A616="","",INDEX('תוצרים לפרויקטים'!$T$8:$AC$1007,MATCH($C616,'תוצרים לפרויקטים'!$G$8:$G$1007,0),MATCH($B616,'תוצרים לפרויקטים'!$T$7:$AC$7,0)+1))</f>
        <v/>
      </c>
      <c r="F616" s="88" t="str">
        <f>IF($D616="","",IFERROR(IF(INDEX('ניהול משאבים'!$D$8:$D$300,MATCH($D616,'ניהול משאבים'!$C$8:$C$300,0))="","",INDEX('ניהול משאבים'!$D$8:$D$300,MATCH($D616,'ניהול משאבים'!$C$8:$C$300,0))),""))</f>
        <v/>
      </c>
      <c r="G616" s="88" t="str">
        <f>IF($D616="","",IFERROR(IF(INDEX('ניהול משאבים'!$E$8:$E$300,MATCH($D616,'ניהול משאבים'!$C$8:$C$300,0))="","",INDEX('ניהול משאבים'!$E$8:$E$300,MATCH($D616,'ניהול משאבים'!$C$8:$C$300,0))),""))</f>
        <v/>
      </c>
      <c r="H616" s="88" t="str">
        <f>IF($C616="","",INDEX('תוצרים לפרויקטים'!$H:$H,MATCH($C616,'תוצרים לפרויקטים'!$G:$G,0)))</f>
        <v/>
      </c>
      <c r="I616" s="88" t="str">
        <f>IF($C616="","",INDEX('תוצרים לפרויקטים'!$E:$E,MATCH($C616,'תוצרים לפרויקטים'!$G:$G,0)))</f>
        <v/>
      </c>
      <c r="J616" s="88" t="str">
        <f>IF($A616="","",IF(INDEX('תוצרים לפרויקטים'!$R$8:$R$1007,MATCH($C616,'תוצרים לפרויקטים'!$G$8:$G$1007,0))="","ללא סטטוס",INDEX('תוצרים לפרויקטים'!$R$8:$R$1007,MATCH($C616,'תוצרים לפרויקטים'!$G$8:$G$1007,0))))</f>
        <v/>
      </c>
      <c r="K616" s="141" t="str">
        <f>IF($A616="","",IF(INDEX('תוצרים לפרויקטים'!$P$8:$P$1007,MATCH($C616,'תוצרים לפרויקטים'!$G$8:$G$1007,0))="","",INDEX('תוצרים לפרויקטים'!$P$8:$P$1007,MATCH($C616,'תוצרים לפרויקטים'!$G$8:$G$1007,0))))</f>
        <v/>
      </c>
      <c r="L616" s="141" t="str">
        <f>IF($A616="","",IF(INDEX('תוצרים לפרויקטים'!$Q$8:$Q$1007,MATCH($C616,'תוצרים לפרויקטים'!$G$8:$G$1007,0))="","",INDEX('תוצרים לפרויקטים'!$Q$8:$Q$1007,MATCH($C616,'תוצרים לפרויקטים'!$G$8:$G$1007,0))))</f>
        <v/>
      </c>
    </row>
    <row r="617" spans="1:12">
      <c r="A617" s="87" t="str">
        <f>IF($A616="#",1,IF(MAX(שיוך_משאב)&lt;ROWS(A$2:$A617),"",ROWS(A$2:$A617)))</f>
        <v/>
      </c>
      <c r="B617" s="88" t="str">
        <f t="array" ref="B617">IF($A617="","",INDEX('תוצרים לפרויקטים'!$AJ$7:$AN$7,,MIN(IF(שיוך_משאב=$A617,COLUMN($A:$E)))))</f>
        <v/>
      </c>
      <c r="C617" s="88" t="str">
        <f t="array" ref="C617">IF($A617="","",INDEX('תוצרים לפרויקטים'!$G$8:$G$1007,MIN(IF(שיוך_משאב=A617,שורות))))</f>
        <v/>
      </c>
      <c r="D617" s="88" t="str">
        <f>IF($A617="","",INDEX('תוצרים לפרויקטים'!$T$8:$AC$1007,MATCH($C617,'תוצרים לפרויקטים'!$G$8:$G$1007,0),MATCH($B617,'תוצרים לפרויקטים'!$T$7:$AC$7,0)))</f>
        <v/>
      </c>
      <c r="E617" s="88" t="str">
        <f>IF($A617="","",INDEX('תוצרים לפרויקטים'!$T$8:$AC$1007,MATCH($C617,'תוצרים לפרויקטים'!$G$8:$G$1007,0),MATCH($B617,'תוצרים לפרויקטים'!$T$7:$AC$7,0)+1))</f>
        <v/>
      </c>
      <c r="F617" s="88" t="str">
        <f>IF($D617="","",IFERROR(IF(INDEX('ניהול משאבים'!$D$8:$D$300,MATCH($D617,'ניהול משאבים'!$C$8:$C$300,0))="","",INDEX('ניהול משאבים'!$D$8:$D$300,MATCH($D617,'ניהול משאבים'!$C$8:$C$300,0))),""))</f>
        <v/>
      </c>
      <c r="G617" s="88" t="str">
        <f>IF($D617="","",IFERROR(IF(INDEX('ניהול משאבים'!$E$8:$E$300,MATCH($D617,'ניהול משאבים'!$C$8:$C$300,0))="","",INDEX('ניהול משאבים'!$E$8:$E$300,MATCH($D617,'ניהול משאבים'!$C$8:$C$300,0))),""))</f>
        <v/>
      </c>
      <c r="H617" s="88" t="str">
        <f>IF($C617="","",INDEX('תוצרים לפרויקטים'!$H:$H,MATCH($C617,'תוצרים לפרויקטים'!$G:$G,0)))</f>
        <v/>
      </c>
      <c r="I617" s="88" t="str">
        <f>IF($C617="","",INDEX('תוצרים לפרויקטים'!$E:$E,MATCH($C617,'תוצרים לפרויקטים'!$G:$G,0)))</f>
        <v/>
      </c>
      <c r="J617" s="88" t="str">
        <f>IF($A617="","",IF(INDEX('תוצרים לפרויקטים'!$R$8:$R$1007,MATCH($C617,'תוצרים לפרויקטים'!$G$8:$G$1007,0))="","ללא סטטוס",INDEX('תוצרים לפרויקטים'!$R$8:$R$1007,MATCH($C617,'תוצרים לפרויקטים'!$G$8:$G$1007,0))))</f>
        <v/>
      </c>
      <c r="K617" s="141" t="str">
        <f>IF($A617="","",IF(INDEX('תוצרים לפרויקטים'!$P$8:$P$1007,MATCH($C617,'תוצרים לפרויקטים'!$G$8:$G$1007,0))="","",INDEX('תוצרים לפרויקטים'!$P$8:$P$1007,MATCH($C617,'תוצרים לפרויקטים'!$G$8:$G$1007,0))))</f>
        <v/>
      </c>
      <c r="L617" s="141" t="str">
        <f>IF($A617="","",IF(INDEX('תוצרים לפרויקטים'!$Q$8:$Q$1007,MATCH($C617,'תוצרים לפרויקטים'!$G$8:$G$1007,0))="","",INDEX('תוצרים לפרויקטים'!$Q$8:$Q$1007,MATCH($C617,'תוצרים לפרויקטים'!$G$8:$G$1007,0))))</f>
        <v/>
      </c>
    </row>
    <row r="618" spans="1:12">
      <c r="A618" s="87" t="str">
        <f>IF($A617="#",1,IF(MAX(שיוך_משאב)&lt;ROWS(A$2:$A618),"",ROWS(A$2:$A618)))</f>
        <v/>
      </c>
      <c r="B618" s="88" t="str">
        <f t="array" ref="B618">IF($A618="","",INDEX('תוצרים לפרויקטים'!$AJ$7:$AN$7,,MIN(IF(שיוך_משאב=$A618,COLUMN($A:$E)))))</f>
        <v/>
      </c>
      <c r="C618" s="88" t="str">
        <f t="array" ref="C618">IF($A618="","",INDEX('תוצרים לפרויקטים'!$G$8:$G$1007,MIN(IF(שיוך_משאב=A618,שורות))))</f>
        <v/>
      </c>
      <c r="D618" s="88" t="str">
        <f>IF($A618="","",INDEX('תוצרים לפרויקטים'!$T$8:$AC$1007,MATCH($C618,'תוצרים לפרויקטים'!$G$8:$G$1007,0),MATCH($B618,'תוצרים לפרויקטים'!$T$7:$AC$7,0)))</f>
        <v/>
      </c>
      <c r="E618" s="88" t="str">
        <f>IF($A618="","",INDEX('תוצרים לפרויקטים'!$T$8:$AC$1007,MATCH($C618,'תוצרים לפרויקטים'!$G$8:$G$1007,0),MATCH($B618,'תוצרים לפרויקטים'!$T$7:$AC$7,0)+1))</f>
        <v/>
      </c>
      <c r="F618" s="88" t="str">
        <f>IF($D618="","",IFERROR(IF(INDEX('ניהול משאבים'!$D$8:$D$300,MATCH($D618,'ניהול משאבים'!$C$8:$C$300,0))="","",INDEX('ניהול משאבים'!$D$8:$D$300,MATCH($D618,'ניהול משאבים'!$C$8:$C$300,0))),""))</f>
        <v/>
      </c>
      <c r="G618" s="88" t="str">
        <f>IF($D618="","",IFERROR(IF(INDEX('ניהול משאבים'!$E$8:$E$300,MATCH($D618,'ניהול משאבים'!$C$8:$C$300,0))="","",INDEX('ניהול משאבים'!$E$8:$E$300,MATCH($D618,'ניהול משאבים'!$C$8:$C$300,0))),""))</f>
        <v/>
      </c>
      <c r="H618" s="88" t="str">
        <f>IF($C618="","",INDEX('תוצרים לפרויקטים'!$H:$H,MATCH($C618,'תוצרים לפרויקטים'!$G:$G,0)))</f>
        <v/>
      </c>
      <c r="I618" s="88" t="str">
        <f>IF($C618="","",INDEX('תוצרים לפרויקטים'!$E:$E,MATCH($C618,'תוצרים לפרויקטים'!$G:$G,0)))</f>
        <v/>
      </c>
      <c r="J618" s="88" t="str">
        <f>IF($A618="","",IF(INDEX('תוצרים לפרויקטים'!$R$8:$R$1007,MATCH($C618,'תוצרים לפרויקטים'!$G$8:$G$1007,0))="","ללא סטטוס",INDEX('תוצרים לפרויקטים'!$R$8:$R$1007,MATCH($C618,'תוצרים לפרויקטים'!$G$8:$G$1007,0))))</f>
        <v/>
      </c>
      <c r="K618" s="141" t="str">
        <f>IF($A618="","",IF(INDEX('תוצרים לפרויקטים'!$P$8:$P$1007,MATCH($C618,'תוצרים לפרויקטים'!$G$8:$G$1007,0))="","",INDEX('תוצרים לפרויקטים'!$P$8:$P$1007,MATCH($C618,'תוצרים לפרויקטים'!$G$8:$G$1007,0))))</f>
        <v/>
      </c>
      <c r="L618" s="141" t="str">
        <f>IF($A618="","",IF(INDEX('תוצרים לפרויקטים'!$Q$8:$Q$1007,MATCH($C618,'תוצרים לפרויקטים'!$G$8:$G$1007,0))="","",INDEX('תוצרים לפרויקטים'!$Q$8:$Q$1007,MATCH($C618,'תוצרים לפרויקטים'!$G$8:$G$1007,0))))</f>
        <v/>
      </c>
    </row>
    <row r="619" spans="1:12">
      <c r="A619" s="87" t="str">
        <f>IF($A618="#",1,IF(MAX(שיוך_משאב)&lt;ROWS(A$2:$A619),"",ROWS(A$2:$A619)))</f>
        <v/>
      </c>
      <c r="B619" s="88" t="str">
        <f t="array" ref="B619">IF($A619="","",INDEX('תוצרים לפרויקטים'!$AJ$7:$AN$7,,MIN(IF(שיוך_משאב=$A619,COLUMN($A:$E)))))</f>
        <v/>
      </c>
      <c r="C619" s="88" t="str">
        <f t="array" ref="C619">IF($A619="","",INDEX('תוצרים לפרויקטים'!$G$8:$G$1007,MIN(IF(שיוך_משאב=A619,שורות))))</f>
        <v/>
      </c>
      <c r="D619" s="88" t="str">
        <f>IF($A619="","",INDEX('תוצרים לפרויקטים'!$T$8:$AC$1007,MATCH($C619,'תוצרים לפרויקטים'!$G$8:$G$1007,0),MATCH($B619,'תוצרים לפרויקטים'!$T$7:$AC$7,0)))</f>
        <v/>
      </c>
      <c r="E619" s="88" t="str">
        <f>IF($A619="","",INDEX('תוצרים לפרויקטים'!$T$8:$AC$1007,MATCH($C619,'תוצרים לפרויקטים'!$G$8:$G$1007,0),MATCH($B619,'תוצרים לפרויקטים'!$T$7:$AC$7,0)+1))</f>
        <v/>
      </c>
      <c r="F619" s="88" t="str">
        <f>IF($D619="","",IFERROR(IF(INDEX('ניהול משאבים'!$D$8:$D$300,MATCH($D619,'ניהול משאבים'!$C$8:$C$300,0))="","",INDEX('ניהול משאבים'!$D$8:$D$300,MATCH($D619,'ניהול משאבים'!$C$8:$C$300,0))),""))</f>
        <v/>
      </c>
      <c r="G619" s="88" t="str">
        <f>IF($D619="","",IFERROR(IF(INDEX('ניהול משאבים'!$E$8:$E$300,MATCH($D619,'ניהול משאבים'!$C$8:$C$300,0))="","",INDEX('ניהול משאבים'!$E$8:$E$300,MATCH($D619,'ניהול משאבים'!$C$8:$C$300,0))),""))</f>
        <v/>
      </c>
      <c r="H619" s="88" t="str">
        <f>IF($C619="","",INDEX('תוצרים לפרויקטים'!$H:$H,MATCH($C619,'תוצרים לפרויקטים'!$G:$G,0)))</f>
        <v/>
      </c>
      <c r="I619" s="88" t="str">
        <f>IF($C619="","",INDEX('תוצרים לפרויקטים'!$E:$E,MATCH($C619,'תוצרים לפרויקטים'!$G:$G,0)))</f>
        <v/>
      </c>
      <c r="J619" s="88" t="str">
        <f>IF($A619="","",IF(INDEX('תוצרים לפרויקטים'!$R$8:$R$1007,MATCH($C619,'תוצרים לפרויקטים'!$G$8:$G$1007,0))="","ללא סטטוס",INDEX('תוצרים לפרויקטים'!$R$8:$R$1007,MATCH($C619,'תוצרים לפרויקטים'!$G$8:$G$1007,0))))</f>
        <v/>
      </c>
      <c r="K619" s="141" t="str">
        <f>IF($A619="","",IF(INDEX('תוצרים לפרויקטים'!$P$8:$P$1007,MATCH($C619,'תוצרים לפרויקטים'!$G$8:$G$1007,0))="","",INDEX('תוצרים לפרויקטים'!$P$8:$P$1007,MATCH($C619,'תוצרים לפרויקטים'!$G$8:$G$1007,0))))</f>
        <v/>
      </c>
      <c r="L619" s="141" t="str">
        <f>IF($A619="","",IF(INDEX('תוצרים לפרויקטים'!$Q$8:$Q$1007,MATCH($C619,'תוצרים לפרויקטים'!$G$8:$G$1007,0))="","",INDEX('תוצרים לפרויקטים'!$Q$8:$Q$1007,MATCH($C619,'תוצרים לפרויקטים'!$G$8:$G$1007,0))))</f>
        <v/>
      </c>
    </row>
    <row r="620" spans="1:12">
      <c r="A620" s="87" t="str">
        <f>IF($A619="#",1,IF(MAX(שיוך_משאב)&lt;ROWS(A$2:$A620),"",ROWS(A$2:$A620)))</f>
        <v/>
      </c>
      <c r="B620" s="88" t="str">
        <f t="array" ref="B620">IF($A620="","",INDEX('תוצרים לפרויקטים'!$AJ$7:$AN$7,,MIN(IF(שיוך_משאב=$A620,COLUMN($A:$E)))))</f>
        <v/>
      </c>
      <c r="C620" s="88" t="str">
        <f t="array" ref="C620">IF($A620="","",INDEX('תוצרים לפרויקטים'!$G$8:$G$1007,MIN(IF(שיוך_משאב=A620,שורות))))</f>
        <v/>
      </c>
      <c r="D620" s="88" t="str">
        <f>IF($A620="","",INDEX('תוצרים לפרויקטים'!$T$8:$AC$1007,MATCH($C620,'תוצרים לפרויקטים'!$G$8:$G$1007,0),MATCH($B620,'תוצרים לפרויקטים'!$T$7:$AC$7,0)))</f>
        <v/>
      </c>
      <c r="E620" s="88" t="str">
        <f>IF($A620="","",INDEX('תוצרים לפרויקטים'!$T$8:$AC$1007,MATCH($C620,'תוצרים לפרויקטים'!$G$8:$G$1007,0),MATCH($B620,'תוצרים לפרויקטים'!$T$7:$AC$7,0)+1))</f>
        <v/>
      </c>
      <c r="F620" s="88" t="str">
        <f>IF($D620="","",IFERROR(IF(INDEX('ניהול משאבים'!$D$8:$D$300,MATCH($D620,'ניהול משאבים'!$C$8:$C$300,0))="","",INDEX('ניהול משאבים'!$D$8:$D$300,MATCH($D620,'ניהול משאבים'!$C$8:$C$300,0))),""))</f>
        <v/>
      </c>
      <c r="G620" s="88" t="str">
        <f>IF($D620="","",IFERROR(IF(INDEX('ניהול משאבים'!$E$8:$E$300,MATCH($D620,'ניהול משאבים'!$C$8:$C$300,0))="","",INDEX('ניהול משאבים'!$E$8:$E$300,MATCH($D620,'ניהול משאבים'!$C$8:$C$300,0))),""))</f>
        <v/>
      </c>
      <c r="H620" s="88" t="str">
        <f>IF($C620="","",INDEX('תוצרים לפרויקטים'!$H:$H,MATCH($C620,'תוצרים לפרויקטים'!$G:$G,0)))</f>
        <v/>
      </c>
      <c r="I620" s="88" t="str">
        <f>IF($C620="","",INDEX('תוצרים לפרויקטים'!$E:$E,MATCH($C620,'תוצרים לפרויקטים'!$G:$G,0)))</f>
        <v/>
      </c>
      <c r="J620" s="88" t="str">
        <f>IF($A620="","",IF(INDEX('תוצרים לפרויקטים'!$R$8:$R$1007,MATCH($C620,'תוצרים לפרויקטים'!$G$8:$G$1007,0))="","ללא סטטוס",INDEX('תוצרים לפרויקטים'!$R$8:$R$1007,MATCH($C620,'תוצרים לפרויקטים'!$G$8:$G$1007,0))))</f>
        <v/>
      </c>
      <c r="K620" s="141" t="str">
        <f>IF($A620="","",IF(INDEX('תוצרים לפרויקטים'!$P$8:$P$1007,MATCH($C620,'תוצרים לפרויקטים'!$G$8:$G$1007,0))="","",INDEX('תוצרים לפרויקטים'!$P$8:$P$1007,MATCH($C620,'תוצרים לפרויקטים'!$G$8:$G$1007,0))))</f>
        <v/>
      </c>
      <c r="L620" s="141" t="str">
        <f>IF($A620="","",IF(INDEX('תוצרים לפרויקטים'!$Q$8:$Q$1007,MATCH($C620,'תוצרים לפרויקטים'!$G$8:$G$1007,0))="","",INDEX('תוצרים לפרויקטים'!$Q$8:$Q$1007,MATCH($C620,'תוצרים לפרויקטים'!$G$8:$G$1007,0))))</f>
        <v/>
      </c>
    </row>
    <row r="621" spans="1:12">
      <c r="A621" s="87" t="str">
        <f>IF($A620="#",1,IF(MAX(שיוך_משאב)&lt;ROWS(A$2:$A621),"",ROWS(A$2:$A621)))</f>
        <v/>
      </c>
      <c r="B621" s="88" t="str">
        <f t="array" ref="B621">IF($A621="","",INDEX('תוצרים לפרויקטים'!$AJ$7:$AN$7,,MIN(IF(שיוך_משאב=$A621,COLUMN($A:$E)))))</f>
        <v/>
      </c>
      <c r="C621" s="88" t="str">
        <f t="array" ref="C621">IF($A621="","",INDEX('תוצרים לפרויקטים'!$G$8:$G$1007,MIN(IF(שיוך_משאב=A621,שורות))))</f>
        <v/>
      </c>
      <c r="D621" s="88" t="str">
        <f>IF($A621="","",INDEX('תוצרים לפרויקטים'!$T$8:$AC$1007,MATCH($C621,'תוצרים לפרויקטים'!$G$8:$G$1007,0),MATCH($B621,'תוצרים לפרויקטים'!$T$7:$AC$7,0)))</f>
        <v/>
      </c>
      <c r="E621" s="88" t="str">
        <f>IF($A621="","",INDEX('תוצרים לפרויקטים'!$T$8:$AC$1007,MATCH($C621,'תוצרים לפרויקטים'!$G$8:$G$1007,0),MATCH($B621,'תוצרים לפרויקטים'!$T$7:$AC$7,0)+1))</f>
        <v/>
      </c>
      <c r="F621" s="88" t="str">
        <f>IF($D621="","",IFERROR(IF(INDEX('ניהול משאבים'!$D$8:$D$300,MATCH($D621,'ניהול משאבים'!$C$8:$C$300,0))="","",INDEX('ניהול משאבים'!$D$8:$D$300,MATCH($D621,'ניהול משאבים'!$C$8:$C$300,0))),""))</f>
        <v/>
      </c>
      <c r="G621" s="88" t="str">
        <f>IF($D621="","",IFERROR(IF(INDEX('ניהול משאבים'!$E$8:$E$300,MATCH($D621,'ניהול משאבים'!$C$8:$C$300,0))="","",INDEX('ניהול משאבים'!$E$8:$E$300,MATCH($D621,'ניהול משאבים'!$C$8:$C$300,0))),""))</f>
        <v/>
      </c>
      <c r="H621" s="88" t="str">
        <f>IF($C621="","",INDEX('תוצרים לפרויקטים'!$H:$H,MATCH($C621,'תוצרים לפרויקטים'!$G:$G,0)))</f>
        <v/>
      </c>
      <c r="I621" s="88" t="str">
        <f>IF($C621="","",INDEX('תוצרים לפרויקטים'!$E:$E,MATCH($C621,'תוצרים לפרויקטים'!$G:$G,0)))</f>
        <v/>
      </c>
      <c r="J621" s="88" t="str">
        <f>IF($A621="","",IF(INDEX('תוצרים לפרויקטים'!$R$8:$R$1007,MATCH($C621,'תוצרים לפרויקטים'!$G$8:$G$1007,0))="","ללא סטטוס",INDEX('תוצרים לפרויקטים'!$R$8:$R$1007,MATCH($C621,'תוצרים לפרויקטים'!$G$8:$G$1007,0))))</f>
        <v/>
      </c>
      <c r="K621" s="141" t="str">
        <f>IF($A621="","",IF(INDEX('תוצרים לפרויקטים'!$P$8:$P$1007,MATCH($C621,'תוצרים לפרויקטים'!$G$8:$G$1007,0))="","",INDEX('תוצרים לפרויקטים'!$P$8:$P$1007,MATCH($C621,'תוצרים לפרויקטים'!$G$8:$G$1007,0))))</f>
        <v/>
      </c>
      <c r="L621" s="141" t="str">
        <f>IF($A621="","",IF(INDEX('תוצרים לפרויקטים'!$Q$8:$Q$1007,MATCH($C621,'תוצרים לפרויקטים'!$G$8:$G$1007,0))="","",INDEX('תוצרים לפרויקטים'!$Q$8:$Q$1007,MATCH($C621,'תוצרים לפרויקטים'!$G$8:$G$1007,0))))</f>
        <v/>
      </c>
    </row>
    <row r="622" spans="1:12">
      <c r="A622" s="87" t="str">
        <f>IF($A621="#",1,IF(MAX(שיוך_משאב)&lt;ROWS(A$2:$A622),"",ROWS(A$2:$A622)))</f>
        <v/>
      </c>
      <c r="B622" s="88" t="str">
        <f t="array" ref="B622">IF($A622="","",INDEX('תוצרים לפרויקטים'!$AJ$7:$AN$7,,MIN(IF(שיוך_משאב=$A622,COLUMN($A:$E)))))</f>
        <v/>
      </c>
      <c r="C622" s="88" t="str">
        <f t="array" ref="C622">IF($A622="","",INDEX('תוצרים לפרויקטים'!$G$8:$G$1007,MIN(IF(שיוך_משאב=A622,שורות))))</f>
        <v/>
      </c>
      <c r="D622" s="88" t="str">
        <f>IF($A622="","",INDEX('תוצרים לפרויקטים'!$T$8:$AC$1007,MATCH($C622,'תוצרים לפרויקטים'!$G$8:$G$1007,0),MATCH($B622,'תוצרים לפרויקטים'!$T$7:$AC$7,0)))</f>
        <v/>
      </c>
      <c r="E622" s="88" t="str">
        <f>IF($A622="","",INDEX('תוצרים לפרויקטים'!$T$8:$AC$1007,MATCH($C622,'תוצרים לפרויקטים'!$G$8:$G$1007,0),MATCH($B622,'תוצרים לפרויקטים'!$T$7:$AC$7,0)+1))</f>
        <v/>
      </c>
      <c r="F622" s="88" t="str">
        <f>IF($D622="","",IFERROR(IF(INDEX('ניהול משאבים'!$D$8:$D$300,MATCH($D622,'ניהול משאבים'!$C$8:$C$300,0))="","",INDEX('ניהול משאבים'!$D$8:$D$300,MATCH($D622,'ניהול משאבים'!$C$8:$C$300,0))),""))</f>
        <v/>
      </c>
      <c r="G622" s="88" t="str">
        <f>IF($D622="","",IFERROR(IF(INDEX('ניהול משאבים'!$E$8:$E$300,MATCH($D622,'ניהול משאבים'!$C$8:$C$300,0))="","",INDEX('ניהול משאבים'!$E$8:$E$300,MATCH($D622,'ניהול משאבים'!$C$8:$C$300,0))),""))</f>
        <v/>
      </c>
      <c r="H622" s="88" t="str">
        <f>IF($C622="","",INDEX('תוצרים לפרויקטים'!$H:$H,MATCH($C622,'תוצרים לפרויקטים'!$G:$G,0)))</f>
        <v/>
      </c>
      <c r="I622" s="88" t="str">
        <f>IF($C622="","",INDEX('תוצרים לפרויקטים'!$E:$E,MATCH($C622,'תוצרים לפרויקטים'!$G:$G,0)))</f>
        <v/>
      </c>
      <c r="J622" s="88" t="str">
        <f>IF($A622="","",IF(INDEX('תוצרים לפרויקטים'!$R$8:$R$1007,MATCH($C622,'תוצרים לפרויקטים'!$G$8:$G$1007,0))="","ללא סטטוס",INDEX('תוצרים לפרויקטים'!$R$8:$R$1007,MATCH($C622,'תוצרים לפרויקטים'!$G$8:$G$1007,0))))</f>
        <v/>
      </c>
      <c r="K622" s="141" t="str">
        <f>IF($A622="","",IF(INDEX('תוצרים לפרויקטים'!$P$8:$P$1007,MATCH($C622,'תוצרים לפרויקטים'!$G$8:$G$1007,0))="","",INDEX('תוצרים לפרויקטים'!$P$8:$P$1007,MATCH($C622,'תוצרים לפרויקטים'!$G$8:$G$1007,0))))</f>
        <v/>
      </c>
      <c r="L622" s="141" t="str">
        <f>IF($A622="","",IF(INDEX('תוצרים לפרויקטים'!$Q$8:$Q$1007,MATCH($C622,'תוצרים לפרויקטים'!$G$8:$G$1007,0))="","",INDEX('תוצרים לפרויקטים'!$Q$8:$Q$1007,MATCH($C622,'תוצרים לפרויקטים'!$G$8:$G$1007,0))))</f>
        <v/>
      </c>
    </row>
    <row r="623" spans="1:12">
      <c r="A623" s="87" t="str">
        <f>IF($A622="#",1,IF(MAX(שיוך_משאב)&lt;ROWS(A$2:$A623),"",ROWS(A$2:$A623)))</f>
        <v/>
      </c>
      <c r="B623" s="88" t="str">
        <f t="array" ref="B623">IF($A623="","",INDEX('תוצרים לפרויקטים'!$AJ$7:$AN$7,,MIN(IF(שיוך_משאב=$A623,COLUMN($A:$E)))))</f>
        <v/>
      </c>
      <c r="C623" s="88" t="str">
        <f t="array" ref="C623">IF($A623="","",INDEX('תוצרים לפרויקטים'!$G$8:$G$1007,MIN(IF(שיוך_משאב=A623,שורות))))</f>
        <v/>
      </c>
      <c r="D623" s="88" t="str">
        <f>IF($A623="","",INDEX('תוצרים לפרויקטים'!$T$8:$AC$1007,MATCH($C623,'תוצרים לפרויקטים'!$G$8:$G$1007,0),MATCH($B623,'תוצרים לפרויקטים'!$T$7:$AC$7,0)))</f>
        <v/>
      </c>
      <c r="E623" s="88" t="str">
        <f>IF($A623="","",INDEX('תוצרים לפרויקטים'!$T$8:$AC$1007,MATCH($C623,'תוצרים לפרויקטים'!$G$8:$G$1007,0),MATCH($B623,'תוצרים לפרויקטים'!$T$7:$AC$7,0)+1))</f>
        <v/>
      </c>
      <c r="F623" s="88" t="str">
        <f>IF($D623="","",IFERROR(IF(INDEX('ניהול משאבים'!$D$8:$D$300,MATCH($D623,'ניהול משאבים'!$C$8:$C$300,0))="","",INDEX('ניהול משאבים'!$D$8:$D$300,MATCH($D623,'ניהול משאבים'!$C$8:$C$300,0))),""))</f>
        <v/>
      </c>
      <c r="G623" s="88" t="str">
        <f>IF($D623="","",IFERROR(IF(INDEX('ניהול משאבים'!$E$8:$E$300,MATCH($D623,'ניהול משאבים'!$C$8:$C$300,0))="","",INDEX('ניהול משאבים'!$E$8:$E$300,MATCH($D623,'ניהול משאבים'!$C$8:$C$300,0))),""))</f>
        <v/>
      </c>
      <c r="H623" s="88" t="str">
        <f>IF($C623="","",INDEX('תוצרים לפרויקטים'!$H:$H,MATCH($C623,'תוצרים לפרויקטים'!$G:$G,0)))</f>
        <v/>
      </c>
      <c r="I623" s="88" t="str">
        <f>IF($C623="","",INDEX('תוצרים לפרויקטים'!$E:$E,MATCH($C623,'תוצרים לפרויקטים'!$G:$G,0)))</f>
        <v/>
      </c>
      <c r="J623" s="88" t="str">
        <f>IF($A623="","",IF(INDEX('תוצרים לפרויקטים'!$R$8:$R$1007,MATCH($C623,'תוצרים לפרויקטים'!$G$8:$G$1007,0))="","ללא סטטוס",INDEX('תוצרים לפרויקטים'!$R$8:$R$1007,MATCH($C623,'תוצרים לפרויקטים'!$G$8:$G$1007,0))))</f>
        <v/>
      </c>
      <c r="K623" s="141" t="str">
        <f>IF($A623="","",IF(INDEX('תוצרים לפרויקטים'!$P$8:$P$1007,MATCH($C623,'תוצרים לפרויקטים'!$G$8:$G$1007,0))="","",INDEX('תוצרים לפרויקטים'!$P$8:$P$1007,MATCH($C623,'תוצרים לפרויקטים'!$G$8:$G$1007,0))))</f>
        <v/>
      </c>
      <c r="L623" s="141" t="str">
        <f>IF($A623="","",IF(INDEX('תוצרים לפרויקטים'!$Q$8:$Q$1007,MATCH($C623,'תוצרים לפרויקטים'!$G$8:$G$1007,0))="","",INDEX('תוצרים לפרויקטים'!$Q$8:$Q$1007,MATCH($C623,'תוצרים לפרויקטים'!$G$8:$G$1007,0))))</f>
        <v/>
      </c>
    </row>
    <row r="624" spans="1:12">
      <c r="A624" s="87" t="str">
        <f>IF($A623="#",1,IF(MAX(שיוך_משאב)&lt;ROWS(A$2:$A624),"",ROWS(A$2:$A624)))</f>
        <v/>
      </c>
      <c r="B624" s="88" t="str">
        <f t="array" ref="B624">IF($A624="","",INDEX('תוצרים לפרויקטים'!$AJ$7:$AN$7,,MIN(IF(שיוך_משאב=$A624,COLUMN($A:$E)))))</f>
        <v/>
      </c>
      <c r="C624" s="88" t="str">
        <f t="array" ref="C624">IF($A624="","",INDEX('תוצרים לפרויקטים'!$G$8:$G$1007,MIN(IF(שיוך_משאב=A624,שורות))))</f>
        <v/>
      </c>
      <c r="D624" s="88" t="str">
        <f>IF($A624="","",INDEX('תוצרים לפרויקטים'!$T$8:$AC$1007,MATCH($C624,'תוצרים לפרויקטים'!$G$8:$G$1007,0),MATCH($B624,'תוצרים לפרויקטים'!$T$7:$AC$7,0)))</f>
        <v/>
      </c>
      <c r="E624" s="88" t="str">
        <f>IF($A624="","",INDEX('תוצרים לפרויקטים'!$T$8:$AC$1007,MATCH($C624,'תוצרים לפרויקטים'!$G$8:$G$1007,0),MATCH($B624,'תוצרים לפרויקטים'!$T$7:$AC$7,0)+1))</f>
        <v/>
      </c>
      <c r="F624" s="88" t="str">
        <f>IF($D624="","",IFERROR(IF(INDEX('ניהול משאבים'!$D$8:$D$300,MATCH($D624,'ניהול משאבים'!$C$8:$C$300,0))="","",INDEX('ניהול משאבים'!$D$8:$D$300,MATCH($D624,'ניהול משאבים'!$C$8:$C$300,0))),""))</f>
        <v/>
      </c>
      <c r="G624" s="88" t="str">
        <f>IF($D624="","",IFERROR(IF(INDEX('ניהול משאבים'!$E$8:$E$300,MATCH($D624,'ניהול משאבים'!$C$8:$C$300,0))="","",INDEX('ניהול משאבים'!$E$8:$E$300,MATCH($D624,'ניהול משאבים'!$C$8:$C$300,0))),""))</f>
        <v/>
      </c>
      <c r="H624" s="88" t="str">
        <f>IF($C624="","",INDEX('תוצרים לפרויקטים'!$H:$H,MATCH($C624,'תוצרים לפרויקטים'!$G:$G,0)))</f>
        <v/>
      </c>
      <c r="I624" s="88" t="str">
        <f>IF($C624="","",INDEX('תוצרים לפרויקטים'!$E:$E,MATCH($C624,'תוצרים לפרויקטים'!$G:$G,0)))</f>
        <v/>
      </c>
      <c r="J624" s="88" t="str">
        <f>IF($A624="","",IF(INDEX('תוצרים לפרויקטים'!$R$8:$R$1007,MATCH($C624,'תוצרים לפרויקטים'!$G$8:$G$1007,0))="","ללא סטטוס",INDEX('תוצרים לפרויקטים'!$R$8:$R$1007,MATCH($C624,'תוצרים לפרויקטים'!$G$8:$G$1007,0))))</f>
        <v/>
      </c>
      <c r="K624" s="141" t="str">
        <f>IF($A624="","",IF(INDEX('תוצרים לפרויקטים'!$P$8:$P$1007,MATCH($C624,'תוצרים לפרויקטים'!$G$8:$G$1007,0))="","",INDEX('תוצרים לפרויקטים'!$P$8:$P$1007,MATCH($C624,'תוצרים לפרויקטים'!$G$8:$G$1007,0))))</f>
        <v/>
      </c>
      <c r="L624" s="141" t="str">
        <f>IF($A624="","",IF(INDEX('תוצרים לפרויקטים'!$Q$8:$Q$1007,MATCH($C624,'תוצרים לפרויקטים'!$G$8:$G$1007,0))="","",INDEX('תוצרים לפרויקטים'!$Q$8:$Q$1007,MATCH($C624,'תוצרים לפרויקטים'!$G$8:$G$1007,0))))</f>
        <v/>
      </c>
    </row>
    <row r="625" spans="1:12">
      <c r="A625" s="87" t="str">
        <f>IF($A624="#",1,IF(MAX(שיוך_משאב)&lt;ROWS(A$2:$A625),"",ROWS(A$2:$A625)))</f>
        <v/>
      </c>
      <c r="B625" s="88" t="str">
        <f t="array" ref="B625">IF($A625="","",INDEX('תוצרים לפרויקטים'!$AJ$7:$AN$7,,MIN(IF(שיוך_משאב=$A625,COLUMN($A:$E)))))</f>
        <v/>
      </c>
      <c r="C625" s="88" t="str">
        <f t="array" ref="C625">IF($A625="","",INDEX('תוצרים לפרויקטים'!$G$8:$G$1007,MIN(IF(שיוך_משאב=A625,שורות))))</f>
        <v/>
      </c>
      <c r="D625" s="88" t="str">
        <f>IF($A625="","",INDEX('תוצרים לפרויקטים'!$T$8:$AC$1007,MATCH($C625,'תוצרים לפרויקטים'!$G$8:$G$1007,0),MATCH($B625,'תוצרים לפרויקטים'!$T$7:$AC$7,0)))</f>
        <v/>
      </c>
      <c r="E625" s="88" t="str">
        <f>IF($A625="","",INDEX('תוצרים לפרויקטים'!$T$8:$AC$1007,MATCH($C625,'תוצרים לפרויקטים'!$G$8:$G$1007,0),MATCH($B625,'תוצרים לפרויקטים'!$T$7:$AC$7,0)+1))</f>
        <v/>
      </c>
      <c r="F625" s="88" t="str">
        <f>IF($D625="","",IFERROR(IF(INDEX('ניהול משאבים'!$D$8:$D$300,MATCH($D625,'ניהול משאבים'!$C$8:$C$300,0))="","",INDEX('ניהול משאבים'!$D$8:$D$300,MATCH($D625,'ניהול משאבים'!$C$8:$C$300,0))),""))</f>
        <v/>
      </c>
      <c r="G625" s="88" t="str">
        <f>IF($D625="","",IFERROR(IF(INDEX('ניהול משאבים'!$E$8:$E$300,MATCH($D625,'ניהול משאבים'!$C$8:$C$300,0))="","",INDEX('ניהול משאבים'!$E$8:$E$300,MATCH($D625,'ניהול משאבים'!$C$8:$C$300,0))),""))</f>
        <v/>
      </c>
      <c r="H625" s="88" t="str">
        <f>IF($C625="","",INDEX('תוצרים לפרויקטים'!$H:$H,MATCH($C625,'תוצרים לפרויקטים'!$G:$G,0)))</f>
        <v/>
      </c>
      <c r="I625" s="88" t="str">
        <f>IF($C625="","",INDEX('תוצרים לפרויקטים'!$E:$E,MATCH($C625,'תוצרים לפרויקטים'!$G:$G,0)))</f>
        <v/>
      </c>
      <c r="J625" s="88" t="str">
        <f>IF($A625="","",IF(INDEX('תוצרים לפרויקטים'!$R$8:$R$1007,MATCH($C625,'תוצרים לפרויקטים'!$G$8:$G$1007,0))="","ללא סטטוס",INDEX('תוצרים לפרויקטים'!$R$8:$R$1007,MATCH($C625,'תוצרים לפרויקטים'!$G$8:$G$1007,0))))</f>
        <v/>
      </c>
      <c r="K625" s="141" t="str">
        <f>IF($A625="","",IF(INDEX('תוצרים לפרויקטים'!$P$8:$P$1007,MATCH($C625,'תוצרים לפרויקטים'!$G$8:$G$1007,0))="","",INDEX('תוצרים לפרויקטים'!$P$8:$P$1007,MATCH($C625,'תוצרים לפרויקטים'!$G$8:$G$1007,0))))</f>
        <v/>
      </c>
      <c r="L625" s="141" t="str">
        <f>IF($A625="","",IF(INDEX('תוצרים לפרויקטים'!$Q$8:$Q$1007,MATCH($C625,'תוצרים לפרויקטים'!$G$8:$G$1007,0))="","",INDEX('תוצרים לפרויקטים'!$Q$8:$Q$1007,MATCH($C625,'תוצרים לפרויקטים'!$G$8:$G$1007,0))))</f>
        <v/>
      </c>
    </row>
    <row r="626" spans="1:12">
      <c r="A626" s="87" t="str">
        <f>IF($A625="#",1,IF(MAX(שיוך_משאב)&lt;ROWS(A$2:$A626),"",ROWS(A$2:$A626)))</f>
        <v/>
      </c>
      <c r="B626" s="88" t="str">
        <f t="array" ref="B626">IF($A626="","",INDEX('תוצרים לפרויקטים'!$AJ$7:$AN$7,,MIN(IF(שיוך_משאב=$A626,COLUMN($A:$E)))))</f>
        <v/>
      </c>
      <c r="C626" s="88" t="str">
        <f t="array" ref="C626">IF($A626="","",INDEX('תוצרים לפרויקטים'!$G$8:$G$1007,MIN(IF(שיוך_משאב=A626,שורות))))</f>
        <v/>
      </c>
      <c r="D626" s="88" t="str">
        <f>IF($A626="","",INDEX('תוצרים לפרויקטים'!$T$8:$AC$1007,MATCH($C626,'תוצרים לפרויקטים'!$G$8:$G$1007,0),MATCH($B626,'תוצרים לפרויקטים'!$T$7:$AC$7,0)))</f>
        <v/>
      </c>
      <c r="E626" s="88" t="str">
        <f>IF($A626="","",INDEX('תוצרים לפרויקטים'!$T$8:$AC$1007,MATCH($C626,'תוצרים לפרויקטים'!$G$8:$G$1007,0),MATCH($B626,'תוצרים לפרויקטים'!$T$7:$AC$7,0)+1))</f>
        <v/>
      </c>
      <c r="F626" s="88" t="str">
        <f>IF($D626="","",IFERROR(IF(INDEX('ניהול משאבים'!$D$8:$D$300,MATCH($D626,'ניהול משאבים'!$C$8:$C$300,0))="","",INDEX('ניהול משאבים'!$D$8:$D$300,MATCH($D626,'ניהול משאבים'!$C$8:$C$300,0))),""))</f>
        <v/>
      </c>
      <c r="G626" s="88" t="str">
        <f>IF($D626="","",IFERROR(IF(INDEX('ניהול משאבים'!$E$8:$E$300,MATCH($D626,'ניהול משאבים'!$C$8:$C$300,0))="","",INDEX('ניהול משאבים'!$E$8:$E$300,MATCH($D626,'ניהול משאבים'!$C$8:$C$300,0))),""))</f>
        <v/>
      </c>
      <c r="H626" s="88" t="str">
        <f>IF($C626="","",INDEX('תוצרים לפרויקטים'!$H:$H,MATCH($C626,'תוצרים לפרויקטים'!$G:$G,0)))</f>
        <v/>
      </c>
      <c r="I626" s="88" t="str">
        <f>IF($C626="","",INDEX('תוצרים לפרויקטים'!$E:$E,MATCH($C626,'תוצרים לפרויקטים'!$G:$G,0)))</f>
        <v/>
      </c>
      <c r="J626" s="88" t="str">
        <f>IF($A626="","",IF(INDEX('תוצרים לפרויקטים'!$R$8:$R$1007,MATCH($C626,'תוצרים לפרויקטים'!$G$8:$G$1007,0))="","ללא סטטוס",INDEX('תוצרים לפרויקטים'!$R$8:$R$1007,MATCH($C626,'תוצרים לפרויקטים'!$G$8:$G$1007,0))))</f>
        <v/>
      </c>
      <c r="K626" s="141" t="str">
        <f>IF($A626="","",IF(INDEX('תוצרים לפרויקטים'!$P$8:$P$1007,MATCH($C626,'תוצרים לפרויקטים'!$G$8:$G$1007,0))="","",INDEX('תוצרים לפרויקטים'!$P$8:$P$1007,MATCH($C626,'תוצרים לפרויקטים'!$G$8:$G$1007,0))))</f>
        <v/>
      </c>
      <c r="L626" s="141" t="str">
        <f>IF($A626="","",IF(INDEX('תוצרים לפרויקטים'!$Q$8:$Q$1007,MATCH($C626,'תוצרים לפרויקטים'!$G$8:$G$1007,0))="","",INDEX('תוצרים לפרויקטים'!$Q$8:$Q$1007,MATCH($C626,'תוצרים לפרויקטים'!$G$8:$G$1007,0))))</f>
        <v/>
      </c>
    </row>
    <row r="627" spans="1:12">
      <c r="A627" s="87" t="str">
        <f>IF($A626="#",1,IF(MAX(שיוך_משאב)&lt;ROWS(A$2:$A627),"",ROWS(A$2:$A627)))</f>
        <v/>
      </c>
      <c r="B627" s="88" t="str">
        <f t="array" ref="B627">IF($A627="","",INDEX('תוצרים לפרויקטים'!$AJ$7:$AN$7,,MIN(IF(שיוך_משאב=$A627,COLUMN($A:$E)))))</f>
        <v/>
      </c>
      <c r="C627" s="88" t="str">
        <f t="array" ref="C627">IF($A627="","",INDEX('תוצרים לפרויקטים'!$G$8:$G$1007,MIN(IF(שיוך_משאב=A627,שורות))))</f>
        <v/>
      </c>
      <c r="D627" s="88" t="str">
        <f>IF($A627="","",INDEX('תוצרים לפרויקטים'!$T$8:$AC$1007,MATCH($C627,'תוצרים לפרויקטים'!$G$8:$G$1007,0),MATCH($B627,'תוצרים לפרויקטים'!$T$7:$AC$7,0)))</f>
        <v/>
      </c>
      <c r="E627" s="88" t="str">
        <f>IF($A627="","",INDEX('תוצרים לפרויקטים'!$T$8:$AC$1007,MATCH($C627,'תוצרים לפרויקטים'!$G$8:$G$1007,0),MATCH($B627,'תוצרים לפרויקטים'!$T$7:$AC$7,0)+1))</f>
        <v/>
      </c>
      <c r="F627" s="88" t="str">
        <f>IF($D627="","",IFERROR(IF(INDEX('ניהול משאבים'!$D$8:$D$300,MATCH($D627,'ניהול משאבים'!$C$8:$C$300,0))="","",INDEX('ניהול משאבים'!$D$8:$D$300,MATCH($D627,'ניהול משאבים'!$C$8:$C$300,0))),""))</f>
        <v/>
      </c>
      <c r="G627" s="88" t="str">
        <f>IF($D627="","",IFERROR(IF(INDEX('ניהול משאבים'!$E$8:$E$300,MATCH($D627,'ניהול משאבים'!$C$8:$C$300,0))="","",INDEX('ניהול משאבים'!$E$8:$E$300,MATCH($D627,'ניהול משאבים'!$C$8:$C$300,0))),""))</f>
        <v/>
      </c>
      <c r="H627" s="88" t="str">
        <f>IF($C627="","",INDEX('תוצרים לפרויקטים'!$H:$H,MATCH($C627,'תוצרים לפרויקטים'!$G:$G,0)))</f>
        <v/>
      </c>
      <c r="I627" s="88" t="str">
        <f>IF($C627="","",INDEX('תוצרים לפרויקטים'!$E:$E,MATCH($C627,'תוצרים לפרויקטים'!$G:$G,0)))</f>
        <v/>
      </c>
      <c r="J627" s="88" t="str">
        <f>IF($A627="","",IF(INDEX('תוצרים לפרויקטים'!$R$8:$R$1007,MATCH($C627,'תוצרים לפרויקטים'!$G$8:$G$1007,0))="","ללא סטטוס",INDEX('תוצרים לפרויקטים'!$R$8:$R$1007,MATCH($C627,'תוצרים לפרויקטים'!$G$8:$G$1007,0))))</f>
        <v/>
      </c>
      <c r="K627" s="141" t="str">
        <f>IF($A627="","",IF(INDEX('תוצרים לפרויקטים'!$P$8:$P$1007,MATCH($C627,'תוצרים לפרויקטים'!$G$8:$G$1007,0))="","",INDEX('תוצרים לפרויקטים'!$P$8:$P$1007,MATCH($C627,'תוצרים לפרויקטים'!$G$8:$G$1007,0))))</f>
        <v/>
      </c>
      <c r="L627" s="141" t="str">
        <f>IF($A627="","",IF(INDEX('תוצרים לפרויקטים'!$Q$8:$Q$1007,MATCH($C627,'תוצרים לפרויקטים'!$G$8:$G$1007,0))="","",INDEX('תוצרים לפרויקטים'!$Q$8:$Q$1007,MATCH($C627,'תוצרים לפרויקטים'!$G$8:$G$1007,0))))</f>
        <v/>
      </c>
    </row>
    <row r="628" spans="1:12">
      <c r="A628" s="87" t="str">
        <f>IF($A627="#",1,IF(MAX(שיוך_משאב)&lt;ROWS(A$2:$A628),"",ROWS(A$2:$A628)))</f>
        <v/>
      </c>
      <c r="B628" s="88" t="str">
        <f t="array" ref="B628">IF($A628="","",INDEX('תוצרים לפרויקטים'!$AJ$7:$AN$7,,MIN(IF(שיוך_משאב=$A628,COLUMN($A:$E)))))</f>
        <v/>
      </c>
      <c r="C628" s="88" t="str">
        <f t="array" ref="C628">IF($A628="","",INDEX('תוצרים לפרויקטים'!$G$8:$G$1007,MIN(IF(שיוך_משאב=A628,שורות))))</f>
        <v/>
      </c>
      <c r="D628" s="88" t="str">
        <f>IF($A628="","",INDEX('תוצרים לפרויקטים'!$T$8:$AC$1007,MATCH($C628,'תוצרים לפרויקטים'!$G$8:$G$1007,0),MATCH($B628,'תוצרים לפרויקטים'!$T$7:$AC$7,0)))</f>
        <v/>
      </c>
      <c r="E628" s="88" t="str">
        <f>IF($A628="","",INDEX('תוצרים לפרויקטים'!$T$8:$AC$1007,MATCH($C628,'תוצרים לפרויקטים'!$G$8:$G$1007,0),MATCH($B628,'תוצרים לפרויקטים'!$T$7:$AC$7,0)+1))</f>
        <v/>
      </c>
      <c r="F628" s="88" t="str">
        <f>IF($D628="","",IFERROR(IF(INDEX('ניהול משאבים'!$D$8:$D$300,MATCH($D628,'ניהול משאבים'!$C$8:$C$300,0))="","",INDEX('ניהול משאבים'!$D$8:$D$300,MATCH($D628,'ניהול משאבים'!$C$8:$C$300,0))),""))</f>
        <v/>
      </c>
      <c r="G628" s="88" t="str">
        <f>IF($D628="","",IFERROR(IF(INDEX('ניהול משאבים'!$E$8:$E$300,MATCH($D628,'ניהול משאבים'!$C$8:$C$300,0))="","",INDEX('ניהול משאבים'!$E$8:$E$300,MATCH($D628,'ניהול משאבים'!$C$8:$C$300,0))),""))</f>
        <v/>
      </c>
      <c r="H628" s="88" t="str">
        <f>IF($C628="","",INDEX('תוצרים לפרויקטים'!$H:$H,MATCH($C628,'תוצרים לפרויקטים'!$G:$G,0)))</f>
        <v/>
      </c>
      <c r="I628" s="88" t="str">
        <f>IF($C628="","",INDEX('תוצרים לפרויקטים'!$E:$E,MATCH($C628,'תוצרים לפרויקטים'!$G:$G,0)))</f>
        <v/>
      </c>
      <c r="J628" s="88" t="str">
        <f>IF($A628="","",IF(INDEX('תוצרים לפרויקטים'!$R$8:$R$1007,MATCH($C628,'תוצרים לפרויקטים'!$G$8:$G$1007,0))="","ללא סטטוס",INDEX('תוצרים לפרויקטים'!$R$8:$R$1007,MATCH($C628,'תוצרים לפרויקטים'!$G$8:$G$1007,0))))</f>
        <v/>
      </c>
      <c r="K628" s="141" t="str">
        <f>IF($A628="","",IF(INDEX('תוצרים לפרויקטים'!$P$8:$P$1007,MATCH($C628,'תוצרים לפרויקטים'!$G$8:$G$1007,0))="","",INDEX('תוצרים לפרויקטים'!$P$8:$P$1007,MATCH($C628,'תוצרים לפרויקטים'!$G$8:$G$1007,0))))</f>
        <v/>
      </c>
      <c r="L628" s="141" t="str">
        <f>IF($A628="","",IF(INDEX('תוצרים לפרויקטים'!$Q$8:$Q$1007,MATCH($C628,'תוצרים לפרויקטים'!$G$8:$G$1007,0))="","",INDEX('תוצרים לפרויקטים'!$Q$8:$Q$1007,MATCH($C628,'תוצרים לפרויקטים'!$G$8:$G$1007,0))))</f>
        <v/>
      </c>
    </row>
    <row r="629" spans="1:12">
      <c r="A629" s="87" t="str">
        <f>IF($A628="#",1,IF(MAX(שיוך_משאב)&lt;ROWS(A$2:$A629),"",ROWS(A$2:$A629)))</f>
        <v/>
      </c>
      <c r="B629" s="88" t="str">
        <f t="array" ref="B629">IF($A629="","",INDEX('תוצרים לפרויקטים'!$AJ$7:$AN$7,,MIN(IF(שיוך_משאב=$A629,COLUMN($A:$E)))))</f>
        <v/>
      </c>
      <c r="C629" s="88" t="str">
        <f t="array" ref="C629">IF($A629="","",INDEX('תוצרים לפרויקטים'!$G$8:$G$1007,MIN(IF(שיוך_משאב=A629,שורות))))</f>
        <v/>
      </c>
      <c r="D629" s="88" t="str">
        <f>IF($A629="","",INDEX('תוצרים לפרויקטים'!$T$8:$AC$1007,MATCH($C629,'תוצרים לפרויקטים'!$G$8:$G$1007,0),MATCH($B629,'תוצרים לפרויקטים'!$T$7:$AC$7,0)))</f>
        <v/>
      </c>
      <c r="E629" s="88" t="str">
        <f>IF($A629="","",INDEX('תוצרים לפרויקטים'!$T$8:$AC$1007,MATCH($C629,'תוצרים לפרויקטים'!$G$8:$G$1007,0),MATCH($B629,'תוצרים לפרויקטים'!$T$7:$AC$7,0)+1))</f>
        <v/>
      </c>
      <c r="F629" s="88" t="str">
        <f>IF($D629="","",IFERROR(IF(INDEX('ניהול משאבים'!$D$8:$D$300,MATCH($D629,'ניהול משאבים'!$C$8:$C$300,0))="","",INDEX('ניהול משאבים'!$D$8:$D$300,MATCH($D629,'ניהול משאבים'!$C$8:$C$300,0))),""))</f>
        <v/>
      </c>
      <c r="G629" s="88" t="str">
        <f>IF($D629="","",IFERROR(IF(INDEX('ניהול משאבים'!$E$8:$E$300,MATCH($D629,'ניהול משאבים'!$C$8:$C$300,0))="","",INDEX('ניהול משאבים'!$E$8:$E$300,MATCH($D629,'ניהול משאבים'!$C$8:$C$300,0))),""))</f>
        <v/>
      </c>
      <c r="H629" s="88" t="str">
        <f>IF($C629="","",INDEX('תוצרים לפרויקטים'!$H:$H,MATCH($C629,'תוצרים לפרויקטים'!$G:$G,0)))</f>
        <v/>
      </c>
      <c r="I629" s="88" t="str">
        <f>IF($C629="","",INDEX('תוצרים לפרויקטים'!$E:$E,MATCH($C629,'תוצרים לפרויקטים'!$G:$G,0)))</f>
        <v/>
      </c>
      <c r="J629" s="88" t="str">
        <f>IF($A629="","",IF(INDEX('תוצרים לפרויקטים'!$R$8:$R$1007,MATCH($C629,'תוצרים לפרויקטים'!$G$8:$G$1007,0))="","ללא סטטוס",INDEX('תוצרים לפרויקטים'!$R$8:$R$1007,MATCH($C629,'תוצרים לפרויקטים'!$G$8:$G$1007,0))))</f>
        <v/>
      </c>
      <c r="K629" s="141" t="str">
        <f>IF($A629="","",IF(INDEX('תוצרים לפרויקטים'!$P$8:$P$1007,MATCH($C629,'תוצרים לפרויקטים'!$G$8:$G$1007,0))="","",INDEX('תוצרים לפרויקטים'!$P$8:$P$1007,MATCH($C629,'תוצרים לפרויקטים'!$G$8:$G$1007,0))))</f>
        <v/>
      </c>
      <c r="L629" s="141" t="str">
        <f>IF($A629="","",IF(INDEX('תוצרים לפרויקטים'!$Q$8:$Q$1007,MATCH($C629,'תוצרים לפרויקטים'!$G$8:$G$1007,0))="","",INDEX('תוצרים לפרויקטים'!$Q$8:$Q$1007,MATCH($C629,'תוצרים לפרויקטים'!$G$8:$G$1007,0))))</f>
        <v/>
      </c>
    </row>
    <row r="630" spans="1:12">
      <c r="A630" s="87" t="str">
        <f>IF($A629="#",1,IF(MAX(שיוך_משאב)&lt;ROWS(A$2:$A630),"",ROWS(A$2:$A630)))</f>
        <v/>
      </c>
      <c r="B630" s="88" t="str">
        <f t="array" ref="B630">IF($A630="","",INDEX('תוצרים לפרויקטים'!$AJ$7:$AN$7,,MIN(IF(שיוך_משאב=$A630,COLUMN($A:$E)))))</f>
        <v/>
      </c>
      <c r="C630" s="88" t="str">
        <f t="array" ref="C630">IF($A630="","",INDEX('תוצרים לפרויקטים'!$G$8:$G$1007,MIN(IF(שיוך_משאב=A630,שורות))))</f>
        <v/>
      </c>
      <c r="D630" s="88" t="str">
        <f>IF($A630="","",INDEX('תוצרים לפרויקטים'!$T$8:$AC$1007,MATCH($C630,'תוצרים לפרויקטים'!$G$8:$G$1007,0),MATCH($B630,'תוצרים לפרויקטים'!$T$7:$AC$7,0)))</f>
        <v/>
      </c>
      <c r="E630" s="88" t="str">
        <f>IF($A630="","",INDEX('תוצרים לפרויקטים'!$T$8:$AC$1007,MATCH($C630,'תוצרים לפרויקטים'!$G$8:$G$1007,0),MATCH($B630,'תוצרים לפרויקטים'!$T$7:$AC$7,0)+1))</f>
        <v/>
      </c>
      <c r="F630" s="88" t="str">
        <f>IF($D630="","",IFERROR(IF(INDEX('ניהול משאבים'!$D$8:$D$300,MATCH($D630,'ניהול משאבים'!$C$8:$C$300,0))="","",INDEX('ניהול משאבים'!$D$8:$D$300,MATCH($D630,'ניהול משאבים'!$C$8:$C$300,0))),""))</f>
        <v/>
      </c>
      <c r="G630" s="88" t="str">
        <f>IF($D630="","",IFERROR(IF(INDEX('ניהול משאבים'!$E$8:$E$300,MATCH($D630,'ניהול משאבים'!$C$8:$C$300,0))="","",INDEX('ניהול משאבים'!$E$8:$E$300,MATCH($D630,'ניהול משאבים'!$C$8:$C$300,0))),""))</f>
        <v/>
      </c>
      <c r="H630" s="88" t="str">
        <f>IF($C630="","",INDEX('תוצרים לפרויקטים'!$H:$H,MATCH($C630,'תוצרים לפרויקטים'!$G:$G,0)))</f>
        <v/>
      </c>
      <c r="I630" s="88" t="str">
        <f>IF($C630="","",INDEX('תוצרים לפרויקטים'!$E:$E,MATCH($C630,'תוצרים לפרויקטים'!$G:$G,0)))</f>
        <v/>
      </c>
      <c r="J630" s="88" t="str">
        <f>IF($A630="","",IF(INDEX('תוצרים לפרויקטים'!$R$8:$R$1007,MATCH($C630,'תוצרים לפרויקטים'!$G$8:$G$1007,0))="","ללא סטטוס",INDEX('תוצרים לפרויקטים'!$R$8:$R$1007,MATCH($C630,'תוצרים לפרויקטים'!$G$8:$G$1007,0))))</f>
        <v/>
      </c>
      <c r="K630" s="141" t="str">
        <f>IF($A630="","",IF(INDEX('תוצרים לפרויקטים'!$P$8:$P$1007,MATCH($C630,'תוצרים לפרויקטים'!$G$8:$G$1007,0))="","",INDEX('תוצרים לפרויקטים'!$P$8:$P$1007,MATCH($C630,'תוצרים לפרויקטים'!$G$8:$G$1007,0))))</f>
        <v/>
      </c>
      <c r="L630" s="141" t="str">
        <f>IF($A630="","",IF(INDEX('תוצרים לפרויקטים'!$Q$8:$Q$1007,MATCH($C630,'תוצרים לפרויקטים'!$G$8:$G$1007,0))="","",INDEX('תוצרים לפרויקטים'!$Q$8:$Q$1007,MATCH($C630,'תוצרים לפרויקטים'!$G$8:$G$1007,0))))</f>
        <v/>
      </c>
    </row>
    <row r="631" spans="1:12">
      <c r="A631" s="87" t="str">
        <f>IF($A630="#",1,IF(MAX(שיוך_משאב)&lt;ROWS(A$2:$A631),"",ROWS(A$2:$A631)))</f>
        <v/>
      </c>
      <c r="B631" s="88" t="str">
        <f t="array" ref="B631">IF($A631="","",INDEX('תוצרים לפרויקטים'!$AJ$7:$AN$7,,MIN(IF(שיוך_משאב=$A631,COLUMN($A:$E)))))</f>
        <v/>
      </c>
      <c r="C631" s="88" t="str">
        <f t="array" ref="C631">IF($A631="","",INDEX('תוצרים לפרויקטים'!$G$8:$G$1007,MIN(IF(שיוך_משאב=A631,שורות))))</f>
        <v/>
      </c>
      <c r="D631" s="88" t="str">
        <f>IF($A631="","",INDEX('תוצרים לפרויקטים'!$T$8:$AC$1007,MATCH($C631,'תוצרים לפרויקטים'!$G$8:$G$1007,0),MATCH($B631,'תוצרים לפרויקטים'!$T$7:$AC$7,0)))</f>
        <v/>
      </c>
      <c r="E631" s="88" t="str">
        <f>IF($A631="","",INDEX('תוצרים לפרויקטים'!$T$8:$AC$1007,MATCH($C631,'תוצרים לפרויקטים'!$G$8:$G$1007,0),MATCH($B631,'תוצרים לפרויקטים'!$T$7:$AC$7,0)+1))</f>
        <v/>
      </c>
      <c r="F631" s="88" t="str">
        <f>IF($D631="","",IFERROR(IF(INDEX('ניהול משאבים'!$D$8:$D$300,MATCH($D631,'ניהול משאבים'!$C$8:$C$300,0))="","",INDEX('ניהול משאבים'!$D$8:$D$300,MATCH($D631,'ניהול משאבים'!$C$8:$C$300,0))),""))</f>
        <v/>
      </c>
      <c r="G631" s="88" t="str">
        <f>IF($D631="","",IFERROR(IF(INDEX('ניהול משאבים'!$E$8:$E$300,MATCH($D631,'ניהול משאבים'!$C$8:$C$300,0))="","",INDEX('ניהול משאבים'!$E$8:$E$300,MATCH($D631,'ניהול משאבים'!$C$8:$C$300,0))),""))</f>
        <v/>
      </c>
      <c r="H631" s="88" t="str">
        <f>IF($C631="","",INDEX('תוצרים לפרויקטים'!$H:$H,MATCH($C631,'תוצרים לפרויקטים'!$G:$G,0)))</f>
        <v/>
      </c>
      <c r="I631" s="88" t="str">
        <f>IF($C631="","",INDEX('תוצרים לפרויקטים'!$E:$E,MATCH($C631,'תוצרים לפרויקטים'!$G:$G,0)))</f>
        <v/>
      </c>
      <c r="J631" s="88" t="str">
        <f>IF($A631="","",IF(INDEX('תוצרים לפרויקטים'!$R$8:$R$1007,MATCH($C631,'תוצרים לפרויקטים'!$G$8:$G$1007,0))="","ללא סטטוס",INDEX('תוצרים לפרויקטים'!$R$8:$R$1007,MATCH($C631,'תוצרים לפרויקטים'!$G$8:$G$1007,0))))</f>
        <v/>
      </c>
      <c r="K631" s="141" t="str">
        <f>IF($A631="","",IF(INDEX('תוצרים לפרויקטים'!$P$8:$P$1007,MATCH($C631,'תוצרים לפרויקטים'!$G$8:$G$1007,0))="","",INDEX('תוצרים לפרויקטים'!$P$8:$P$1007,MATCH($C631,'תוצרים לפרויקטים'!$G$8:$G$1007,0))))</f>
        <v/>
      </c>
      <c r="L631" s="141" t="str">
        <f>IF($A631="","",IF(INDEX('תוצרים לפרויקטים'!$Q$8:$Q$1007,MATCH($C631,'תוצרים לפרויקטים'!$G$8:$G$1007,0))="","",INDEX('תוצרים לפרויקטים'!$Q$8:$Q$1007,MATCH($C631,'תוצרים לפרויקטים'!$G$8:$G$1007,0))))</f>
        <v/>
      </c>
    </row>
    <row r="632" spans="1:12">
      <c r="A632" s="87" t="str">
        <f>IF($A631="#",1,IF(MAX(שיוך_משאב)&lt;ROWS(A$2:$A632),"",ROWS(A$2:$A632)))</f>
        <v/>
      </c>
      <c r="B632" s="88" t="str">
        <f t="array" ref="B632">IF($A632="","",INDEX('תוצרים לפרויקטים'!$AJ$7:$AN$7,,MIN(IF(שיוך_משאב=$A632,COLUMN($A:$E)))))</f>
        <v/>
      </c>
      <c r="C632" s="88" t="str">
        <f t="array" ref="C632">IF($A632="","",INDEX('תוצרים לפרויקטים'!$G$8:$G$1007,MIN(IF(שיוך_משאב=A632,שורות))))</f>
        <v/>
      </c>
      <c r="D632" s="88" t="str">
        <f>IF($A632="","",INDEX('תוצרים לפרויקטים'!$T$8:$AC$1007,MATCH($C632,'תוצרים לפרויקטים'!$G$8:$G$1007,0),MATCH($B632,'תוצרים לפרויקטים'!$T$7:$AC$7,0)))</f>
        <v/>
      </c>
      <c r="E632" s="88" t="str">
        <f>IF($A632="","",INDEX('תוצרים לפרויקטים'!$T$8:$AC$1007,MATCH($C632,'תוצרים לפרויקטים'!$G$8:$G$1007,0),MATCH($B632,'תוצרים לפרויקטים'!$T$7:$AC$7,0)+1))</f>
        <v/>
      </c>
      <c r="F632" s="88" t="str">
        <f>IF($D632="","",IFERROR(IF(INDEX('ניהול משאבים'!$D$8:$D$300,MATCH($D632,'ניהול משאבים'!$C$8:$C$300,0))="","",INDEX('ניהול משאבים'!$D$8:$D$300,MATCH($D632,'ניהול משאבים'!$C$8:$C$300,0))),""))</f>
        <v/>
      </c>
      <c r="G632" s="88" t="str">
        <f>IF($D632="","",IFERROR(IF(INDEX('ניהול משאבים'!$E$8:$E$300,MATCH($D632,'ניהול משאבים'!$C$8:$C$300,0))="","",INDEX('ניהול משאבים'!$E$8:$E$300,MATCH($D632,'ניהול משאבים'!$C$8:$C$300,0))),""))</f>
        <v/>
      </c>
      <c r="H632" s="88" t="str">
        <f>IF($C632="","",INDEX('תוצרים לפרויקטים'!$H:$H,MATCH($C632,'תוצרים לפרויקטים'!$G:$G,0)))</f>
        <v/>
      </c>
      <c r="I632" s="88" t="str">
        <f>IF($C632="","",INDEX('תוצרים לפרויקטים'!$E:$E,MATCH($C632,'תוצרים לפרויקטים'!$G:$G,0)))</f>
        <v/>
      </c>
      <c r="J632" s="88" t="str">
        <f>IF($A632="","",IF(INDEX('תוצרים לפרויקטים'!$R$8:$R$1007,MATCH($C632,'תוצרים לפרויקטים'!$G$8:$G$1007,0))="","ללא סטטוס",INDEX('תוצרים לפרויקטים'!$R$8:$R$1007,MATCH($C632,'תוצרים לפרויקטים'!$G$8:$G$1007,0))))</f>
        <v/>
      </c>
      <c r="K632" s="141" t="str">
        <f>IF($A632="","",IF(INDEX('תוצרים לפרויקטים'!$P$8:$P$1007,MATCH($C632,'תוצרים לפרויקטים'!$G$8:$G$1007,0))="","",INDEX('תוצרים לפרויקטים'!$P$8:$P$1007,MATCH($C632,'תוצרים לפרויקטים'!$G$8:$G$1007,0))))</f>
        <v/>
      </c>
      <c r="L632" s="141" t="str">
        <f>IF($A632="","",IF(INDEX('תוצרים לפרויקטים'!$Q$8:$Q$1007,MATCH($C632,'תוצרים לפרויקטים'!$G$8:$G$1007,0))="","",INDEX('תוצרים לפרויקטים'!$Q$8:$Q$1007,MATCH($C632,'תוצרים לפרויקטים'!$G$8:$G$1007,0))))</f>
        <v/>
      </c>
    </row>
    <row r="633" spans="1:12">
      <c r="A633" s="87" t="str">
        <f>IF($A632="#",1,IF(MAX(שיוך_משאב)&lt;ROWS(A$2:$A633),"",ROWS(A$2:$A633)))</f>
        <v/>
      </c>
      <c r="B633" s="88" t="str">
        <f t="array" ref="B633">IF($A633="","",INDEX('תוצרים לפרויקטים'!$AJ$7:$AN$7,,MIN(IF(שיוך_משאב=$A633,COLUMN($A:$E)))))</f>
        <v/>
      </c>
      <c r="C633" s="88" t="str">
        <f t="array" ref="C633">IF($A633="","",INDEX('תוצרים לפרויקטים'!$G$8:$G$1007,MIN(IF(שיוך_משאב=A633,שורות))))</f>
        <v/>
      </c>
      <c r="D633" s="88" t="str">
        <f>IF($A633="","",INDEX('תוצרים לפרויקטים'!$T$8:$AC$1007,MATCH($C633,'תוצרים לפרויקטים'!$G$8:$G$1007,0),MATCH($B633,'תוצרים לפרויקטים'!$T$7:$AC$7,0)))</f>
        <v/>
      </c>
      <c r="E633" s="88" t="str">
        <f>IF($A633="","",INDEX('תוצרים לפרויקטים'!$T$8:$AC$1007,MATCH($C633,'תוצרים לפרויקטים'!$G$8:$G$1007,0),MATCH($B633,'תוצרים לפרויקטים'!$T$7:$AC$7,0)+1))</f>
        <v/>
      </c>
      <c r="F633" s="88" t="str">
        <f>IF($D633="","",IFERROR(IF(INDEX('ניהול משאבים'!$D$8:$D$300,MATCH($D633,'ניהול משאבים'!$C$8:$C$300,0))="","",INDEX('ניהול משאבים'!$D$8:$D$300,MATCH($D633,'ניהול משאבים'!$C$8:$C$300,0))),""))</f>
        <v/>
      </c>
      <c r="G633" s="88" t="str">
        <f>IF($D633="","",IFERROR(IF(INDEX('ניהול משאבים'!$E$8:$E$300,MATCH($D633,'ניהול משאבים'!$C$8:$C$300,0))="","",INDEX('ניהול משאבים'!$E$8:$E$300,MATCH($D633,'ניהול משאבים'!$C$8:$C$300,0))),""))</f>
        <v/>
      </c>
      <c r="H633" s="88" t="str">
        <f>IF($C633="","",INDEX('תוצרים לפרויקטים'!$H:$H,MATCH($C633,'תוצרים לפרויקטים'!$G:$G,0)))</f>
        <v/>
      </c>
      <c r="I633" s="88" t="str">
        <f>IF($C633="","",INDEX('תוצרים לפרויקטים'!$E:$E,MATCH($C633,'תוצרים לפרויקטים'!$G:$G,0)))</f>
        <v/>
      </c>
      <c r="J633" s="88" t="str">
        <f>IF($A633="","",IF(INDEX('תוצרים לפרויקטים'!$R$8:$R$1007,MATCH($C633,'תוצרים לפרויקטים'!$G$8:$G$1007,0))="","ללא סטטוס",INDEX('תוצרים לפרויקטים'!$R$8:$R$1007,MATCH($C633,'תוצרים לפרויקטים'!$G$8:$G$1007,0))))</f>
        <v/>
      </c>
      <c r="K633" s="141" t="str">
        <f>IF($A633="","",IF(INDEX('תוצרים לפרויקטים'!$P$8:$P$1007,MATCH($C633,'תוצרים לפרויקטים'!$G$8:$G$1007,0))="","",INDEX('תוצרים לפרויקטים'!$P$8:$P$1007,MATCH($C633,'תוצרים לפרויקטים'!$G$8:$G$1007,0))))</f>
        <v/>
      </c>
      <c r="L633" s="141" t="str">
        <f>IF($A633="","",IF(INDEX('תוצרים לפרויקטים'!$Q$8:$Q$1007,MATCH($C633,'תוצרים לפרויקטים'!$G$8:$G$1007,0))="","",INDEX('תוצרים לפרויקטים'!$Q$8:$Q$1007,MATCH($C633,'תוצרים לפרויקטים'!$G$8:$G$1007,0))))</f>
        <v/>
      </c>
    </row>
    <row r="634" spans="1:12">
      <c r="A634" s="87" t="str">
        <f>IF($A633="#",1,IF(MAX(שיוך_משאב)&lt;ROWS(A$2:$A634),"",ROWS(A$2:$A634)))</f>
        <v/>
      </c>
      <c r="B634" s="88" t="str">
        <f t="array" ref="B634">IF($A634="","",INDEX('תוצרים לפרויקטים'!$AJ$7:$AN$7,,MIN(IF(שיוך_משאב=$A634,COLUMN($A:$E)))))</f>
        <v/>
      </c>
      <c r="C634" s="88" t="str">
        <f t="array" ref="C634">IF($A634="","",INDEX('תוצרים לפרויקטים'!$G$8:$G$1007,MIN(IF(שיוך_משאב=A634,שורות))))</f>
        <v/>
      </c>
      <c r="D634" s="88" t="str">
        <f>IF($A634="","",INDEX('תוצרים לפרויקטים'!$T$8:$AC$1007,MATCH($C634,'תוצרים לפרויקטים'!$G$8:$G$1007,0),MATCH($B634,'תוצרים לפרויקטים'!$T$7:$AC$7,0)))</f>
        <v/>
      </c>
      <c r="E634" s="88" t="str">
        <f>IF($A634="","",INDEX('תוצרים לפרויקטים'!$T$8:$AC$1007,MATCH($C634,'תוצרים לפרויקטים'!$G$8:$G$1007,0),MATCH($B634,'תוצרים לפרויקטים'!$T$7:$AC$7,0)+1))</f>
        <v/>
      </c>
      <c r="F634" s="88" t="str">
        <f>IF($D634="","",IFERROR(IF(INDEX('ניהול משאבים'!$D$8:$D$300,MATCH($D634,'ניהול משאבים'!$C$8:$C$300,0))="","",INDEX('ניהול משאבים'!$D$8:$D$300,MATCH($D634,'ניהול משאבים'!$C$8:$C$300,0))),""))</f>
        <v/>
      </c>
      <c r="G634" s="88" t="str">
        <f>IF($D634="","",IFERROR(IF(INDEX('ניהול משאבים'!$E$8:$E$300,MATCH($D634,'ניהול משאבים'!$C$8:$C$300,0))="","",INDEX('ניהול משאבים'!$E$8:$E$300,MATCH($D634,'ניהול משאבים'!$C$8:$C$300,0))),""))</f>
        <v/>
      </c>
      <c r="H634" s="88" t="str">
        <f>IF($C634="","",INDEX('תוצרים לפרויקטים'!$H:$H,MATCH($C634,'תוצרים לפרויקטים'!$G:$G,0)))</f>
        <v/>
      </c>
      <c r="I634" s="88" t="str">
        <f>IF($C634="","",INDEX('תוצרים לפרויקטים'!$E:$E,MATCH($C634,'תוצרים לפרויקטים'!$G:$G,0)))</f>
        <v/>
      </c>
      <c r="J634" s="88" t="str">
        <f>IF($A634="","",IF(INDEX('תוצרים לפרויקטים'!$R$8:$R$1007,MATCH($C634,'תוצרים לפרויקטים'!$G$8:$G$1007,0))="","ללא סטטוס",INDEX('תוצרים לפרויקטים'!$R$8:$R$1007,MATCH($C634,'תוצרים לפרויקטים'!$G$8:$G$1007,0))))</f>
        <v/>
      </c>
      <c r="K634" s="141" t="str">
        <f>IF($A634="","",IF(INDEX('תוצרים לפרויקטים'!$P$8:$P$1007,MATCH($C634,'תוצרים לפרויקטים'!$G$8:$G$1007,0))="","",INDEX('תוצרים לפרויקטים'!$P$8:$P$1007,MATCH($C634,'תוצרים לפרויקטים'!$G$8:$G$1007,0))))</f>
        <v/>
      </c>
      <c r="L634" s="141" t="str">
        <f>IF($A634="","",IF(INDEX('תוצרים לפרויקטים'!$Q$8:$Q$1007,MATCH($C634,'תוצרים לפרויקטים'!$G$8:$G$1007,0))="","",INDEX('תוצרים לפרויקטים'!$Q$8:$Q$1007,MATCH($C634,'תוצרים לפרויקטים'!$G$8:$G$1007,0))))</f>
        <v/>
      </c>
    </row>
    <row r="635" spans="1:12">
      <c r="A635" s="87" t="str">
        <f>IF($A634="#",1,IF(MAX(שיוך_משאב)&lt;ROWS(A$2:$A635),"",ROWS(A$2:$A635)))</f>
        <v/>
      </c>
      <c r="B635" s="88" t="str">
        <f t="array" ref="B635">IF($A635="","",INDEX('תוצרים לפרויקטים'!$AJ$7:$AN$7,,MIN(IF(שיוך_משאב=$A635,COLUMN($A:$E)))))</f>
        <v/>
      </c>
      <c r="C635" s="88" t="str">
        <f t="array" ref="C635">IF($A635="","",INDEX('תוצרים לפרויקטים'!$G$8:$G$1007,MIN(IF(שיוך_משאב=A635,שורות))))</f>
        <v/>
      </c>
      <c r="D635" s="88" t="str">
        <f>IF($A635="","",INDEX('תוצרים לפרויקטים'!$T$8:$AC$1007,MATCH($C635,'תוצרים לפרויקטים'!$G$8:$G$1007,0),MATCH($B635,'תוצרים לפרויקטים'!$T$7:$AC$7,0)))</f>
        <v/>
      </c>
      <c r="E635" s="88" t="str">
        <f>IF($A635="","",INDEX('תוצרים לפרויקטים'!$T$8:$AC$1007,MATCH($C635,'תוצרים לפרויקטים'!$G$8:$G$1007,0),MATCH($B635,'תוצרים לפרויקטים'!$T$7:$AC$7,0)+1))</f>
        <v/>
      </c>
      <c r="F635" s="88" t="str">
        <f>IF($D635="","",IFERROR(IF(INDEX('ניהול משאבים'!$D$8:$D$300,MATCH($D635,'ניהול משאבים'!$C$8:$C$300,0))="","",INDEX('ניהול משאבים'!$D$8:$D$300,MATCH($D635,'ניהול משאבים'!$C$8:$C$300,0))),""))</f>
        <v/>
      </c>
      <c r="G635" s="88" t="str">
        <f>IF($D635="","",IFERROR(IF(INDEX('ניהול משאבים'!$E$8:$E$300,MATCH($D635,'ניהול משאבים'!$C$8:$C$300,0))="","",INDEX('ניהול משאבים'!$E$8:$E$300,MATCH($D635,'ניהול משאבים'!$C$8:$C$300,0))),""))</f>
        <v/>
      </c>
      <c r="H635" s="88" t="str">
        <f>IF($C635="","",INDEX('תוצרים לפרויקטים'!$H:$H,MATCH($C635,'תוצרים לפרויקטים'!$G:$G,0)))</f>
        <v/>
      </c>
      <c r="I635" s="88" t="str">
        <f>IF($C635="","",INDEX('תוצרים לפרויקטים'!$E:$E,MATCH($C635,'תוצרים לפרויקטים'!$G:$G,0)))</f>
        <v/>
      </c>
      <c r="J635" s="88" t="str">
        <f>IF($A635="","",IF(INDEX('תוצרים לפרויקטים'!$R$8:$R$1007,MATCH($C635,'תוצרים לפרויקטים'!$G$8:$G$1007,0))="","ללא סטטוס",INDEX('תוצרים לפרויקטים'!$R$8:$R$1007,MATCH($C635,'תוצרים לפרויקטים'!$G$8:$G$1007,0))))</f>
        <v/>
      </c>
      <c r="K635" s="141" t="str">
        <f>IF($A635="","",IF(INDEX('תוצרים לפרויקטים'!$P$8:$P$1007,MATCH($C635,'תוצרים לפרויקטים'!$G$8:$G$1007,0))="","",INDEX('תוצרים לפרויקטים'!$P$8:$P$1007,MATCH($C635,'תוצרים לפרויקטים'!$G$8:$G$1007,0))))</f>
        <v/>
      </c>
      <c r="L635" s="141" t="str">
        <f>IF($A635="","",IF(INDEX('תוצרים לפרויקטים'!$Q$8:$Q$1007,MATCH($C635,'תוצרים לפרויקטים'!$G$8:$G$1007,0))="","",INDEX('תוצרים לפרויקטים'!$Q$8:$Q$1007,MATCH($C635,'תוצרים לפרויקטים'!$G$8:$G$1007,0))))</f>
        <v/>
      </c>
    </row>
    <row r="636" spans="1:12">
      <c r="A636" s="87" t="str">
        <f>IF($A635="#",1,IF(MAX(שיוך_משאב)&lt;ROWS(A$2:$A636),"",ROWS(A$2:$A636)))</f>
        <v/>
      </c>
      <c r="B636" s="88" t="str">
        <f t="array" ref="B636">IF($A636="","",INDEX('תוצרים לפרויקטים'!$AJ$7:$AN$7,,MIN(IF(שיוך_משאב=$A636,COLUMN($A:$E)))))</f>
        <v/>
      </c>
      <c r="C636" s="88" t="str">
        <f t="array" ref="C636">IF($A636="","",INDEX('תוצרים לפרויקטים'!$G$8:$G$1007,MIN(IF(שיוך_משאב=A636,שורות))))</f>
        <v/>
      </c>
      <c r="D636" s="88" t="str">
        <f>IF($A636="","",INDEX('תוצרים לפרויקטים'!$T$8:$AC$1007,MATCH($C636,'תוצרים לפרויקטים'!$G$8:$G$1007,0),MATCH($B636,'תוצרים לפרויקטים'!$T$7:$AC$7,0)))</f>
        <v/>
      </c>
      <c r="E636" s="88" t="str">
        <f>IF($A636="","",INDEX('תוצרים לפרויקטים'!$T$8:$AC$1007,MATCH($C636,'תוצרים לפרויקטים'!$G$8:$G$1007,0),MATCH($B636,'תוצרים לפרויקטים'!$T$7:$AC$7,0)+1))</f>
        <v/>
      </c>
      <c r="F636" s="88" t="str">
        <f>IF($D636="","",IFERROR(IF(INDEX('ניהול משאבים'!$D$8:$D$300,MATCH($D636,'ניהול משאבים'!$C$8:$C$300,0))="","",INDEX('ניהול משאבים'!$D$8:$D$300,MATCH($D636,'ניהול משאבים'!$C$8:$C$300,0))),""))</f>
        <v/>
      </c>
      <c r="G636" s="88" t="str">
        <f>IF($D636="","",IFERROR(IF(INDEX('ניהול משאבים'!$E$8:$E$300,MATCH($D636,'ניהול משאבים'!$C$8:$C$300,0))="","",INDEX('ניהול משאבים'!$E$8:$E$300,MATCH($D636,'ניהול משאבים'!$C$8:$C$300,0))),""))</f>
        <v/>
      </c>
      <c r="H636" s="88" t="str">
        <f>IF($C636="","",INDEX('תוצרים לפרויקטים'!$H:$H,MATCH($C636,'תוצרים לפרויקטים'!$G:$G,0)))</f>
        <v/>
      </c>
      <c r="I636" s="88" t="str">
        <f>IF($C636="","",INDEX('תוצרים לפרויקטים'!$E:$E,MATCH($C636,'תוצרים לפרויקטים'!$G:$G,0)))</f>
        <v/>
      </c>
      <c r="J636" s="88" t="str">
        <f>IF($A636="","",IF(INDEX('תוצרים לפרויקטים'!$R$8:$R$1007,MATCH($C636,'תוצרים לפרויקטים'!$G$8:$G$1007,0))="","ללא סטטוס",INDEX('תוצרים לפרויקטים'!$R$8:$R$1007,MATCH($C636,'תוצרים לפרויקטים'!$G$8:$G$1007,0))))</f>
        <v/>
      </c>
      <c r="K636" s="141" t="str">
        <f>IF($A636="","",IF(INDEX('תוצרים לפרויקטים'!$P$8:$P$1007,MATCH($C636,'תוצרים לפרויקטים'!$G$8:$G$1007,0))="","",INDEX('תוצרים לפרויקטים'!$P$8:$P$1007,MATCH($C636,'תוצרים לפרויקטים'!$G$8:$G$1007,0))))</f>
        <v/>
      </c>
      <c r="L636" s="141" t="str">
        <f>IF($A636="","",IF(INDEX('תוצרים לפרויקטים'!$Q$8:$Q$1007,MATCH($C636,'תוצרים לפרויקטים'!$G$8:$G$1007,0))="","",INDEX('תוצרים לפרויקטים'!$Q$8:$Q$1007,MATCH($C636,'תוצרים לפרויקטים'!$G$8:$G$1007,0))))</f>
        <v/>
      </c>
    </row>
    <row r="637" spans="1:12">
      <c r="A637" s="87" t="str">
        <f>IF($A636="#",1,IF(MAX(שיוך_משאב)&lt;ROWS(A$2:$A637),"",ROWS(A$2:$A637)))</f>
        <v/>
      </c>
      <c r="B637" s="88" t="str">
        <f t="array" ref="B637">IF($A637="","",INDEX('תוצרים לפרויקטים'!$AJ$7:$AN$7,,MIN(IF(שיוך_משאב=$A637,COLUMN($A:$E)))))</f>
        <v/>
      </c>
      <c r="C637" s="88" t="str">
        <f t="array" ref="C637">IF($A637="","",INDEX('תוצרים לפרויקטים'!$G$8:$G$1007,MIN(IF(שיוך_משאב=A637,שורות))))</f>
        <v/>
      </c>
      <c r="D637" s="88" t="str">
        <f>IF($A637="","",INDEX('תוצרים לפרויקטים'!$T$8:$AC$1007,MATCH($C637,'תוצרים לפרויקטים'!$G$8:$G$1007,0),MATCH($B637,'תוצרים לפרויקטים'!$T$7:$AC$7,0)))</f>
        <v/>
      </c>
      <c r="E637" s="88" t="str">
        <f>IF($A637="","",INDEX('תוצרים לפרויקטים'!$T$8:$AC$1007,MATCH($C637,'תוצרים לפרויקטים'!$G$8:$G$1007,0),MATCH($B637,'תוצרים לפרויקטים'!$T$7:$AC$7,0)+1))</f>
        <v/>
      </c>
      <c r="F637" s="88" t="str">
        <f>IF($D637="","",IFERROR(IF(INDEX('ניהול משאבים'!$D$8:$D$300,MATCH($D637,'ניהול משאבים'!$C$8:$C$300,0))="","",INDEX('ניהול משאבים'!$D$8:$D$300,MATCH($D637,'ניהול משאבים'!$C$8:$C$300,0))),""))</f>
        <v/>
      </c>
      <c r="G637" s="88" t="str">
        <f>IF($D637="","",IFERROR(IF(INDEX('ניהול משאבים'!$E$8:$E$300,MATCH($D637,'ניהול משאבים'!$C$8:$C$300,0))="","",INDEX('ניהול משאבים'!$E$8:$E$300,MATCH($D637,'ניהול משאבים'!$C$8:$C$300,0))),""))</f>
        <v/>
      </c>
      <c r="H637" s="88" t="str">
        <f>IF($C637="","",INDEX('תוצרים לפרויקטים'!$H:$H,MATCH($C637,'תוצרים לפרויקטים'!$G:$G,0)))</f>
        <v/>
      </c>
      <c r="I637" s="88" t="str">
        <f>IF($C637="","",INDEX('תוצרים לפרויקטים'!$E:$E,MATCH($C637,'תוצרים לפרויקטים'!$G:$G,0)))</f>
        <v/>
      </c>
      <c r="J637" s="88" t="str">
        <f>IF($A637="","",IF(INDEX('תוצרים לפרויקטים'!$R$8:$R$1007,MATCH($C637,'תוצרים לפרויקטים'!$G$8:$G$1007,0))="","ללא סטטוס",INDEX('תוצרים לפרויקטים'!$R$8:$R$1007,MATCH($C637,'תוצרים לפרויקטים'!$G$8:$G$1007,0))))</f>
        <v/>
      </c>
      <c r="K637" s="141" t="str">
        <f>IF($A637="","",IF(INDEX('תוצרים לפרויקטים'!$P$8:$P$1007,MATCH($C637,'תוצרים לפרויקטים'!$G$8:$G$1007,0))="","",INDEX('תוצרים לפרויקטים'!$P$8:$P$1007,MATCH($C637,'תוצרים לפרויקטים'!$G$8:$G$1007,0))))</f>
        <v/>
      </c>
      <c r="L637" s="141" t="str">
        <f>IF($A637="","",IF(INDEX('תוצרים לפרויקטים'!$Q$8:$Q$1007,MATCH($C637,'תוצרים לפרויקטים'!$G$8:$G$1007,0))="","",INDEX('תוצרים לפרויקטים'!$Q$8:$Q$1007,MATCH($C637,'תוצרים לפרויקטים'!$G$8:$G$1007,0))))</f>
        <v/>
      </c>
    </row>
    <row r="638" spans="1:12">
      <c r="A638" s="87" t="str">
        <f>IF($A637="#",1,IF(MAX(שיוך_משאב)&lt;ROWS(A$2:$A638),"",ROWS(A$2:$A638)))</f>
        <v/>
      </c>
      <c r="B638" s="88" t="str">
        <f t="array" ref="B638">IF($A638="","",INDEX('תוצרים לפרויקטים'!$AJ$7:$AN$7,,MIN(IF(שיוך_משאב=$A638,COLUMN($A:$E)))))</f>
        <v/>
      </c>
      <c r="C638" s="88" t="str">
        <f t="array" ref="C638">IF($A638="","",INDEX('תוצרים לפרויקטים'!$G$8:$G$1007,MIN(IF(שיוך_משאב=A638,שורות))))</f>
        <v/>
      </c>
      <c r="D638" s="88" t="str">
        <f>IF($A638="","",INDEX('תוצרים לפרויקטים'!$T$8:$AC$1007,MATCH($C638,'תוצרים לפרויקטים'!$G$8:$G$1007,0),MATCH($B638,'תוצרים לפרויקטים'!$T$7:$AC$7,0)))</f>
        <v/>
      </c>
      <c r="E638" s="88" t="str">
        <f>IF($A638="","",INDEX('תוצרים לפרויקטים'!$T$8:$AC$1007,MATCH($C638,'תוצרים לפרויקטים'!$G$8:$G$1007,0),MATCH($B638,'תוצרים לפרויקטים'!$T$7:$AC$7,0)+1))</f>
        <v/>
      </c>
      <c r="F638" s="88" t="str">
        <f>IF($D638="","",IFERROR(IF(INDEX('ניהול משאבים'!$D$8:$D$300,MATCH($D638,'ניהול משאבים'!$C$8:$C$300,0))="","",INDEX('ניהול משאבים'!$D$8:$D$300,MATCH($D638,'ניהול משאבים'!$C$8:$C$300,0))),""))</f>
        <v/>
      </c>
      <c r="G638" s="88" t="str">
        <f>IF($D638="","",IFERROR(IF(INDEX('ניהול משאבים'!$E$8:$E$300,MATCH($D638,'ניהול משאבים'!$C$8:$C$300,0))="","",INDEX('ניהול משאבים'!$E$8:$E$300,MATCH($D638,'ניהול משאבים'!$C$8:$C$300,0))),""))</f>
        <v/>
      </c>
      <c r="H638" s="88" t="str">
        <f>IF($C638="","",INDEX('תוצרים לפרויקטים'!$H:$H,MATCH($C638,'תוצרים לפרויקטים'!$G:$G,0)))</f>
        <v/>
      </c>
      <c r="I638" s="88" t="str">
        <f>IF($C638="","",INDEX('תוצרים לפרויקטים'!$E:$E,MATCH($C638,'תוצרים לפרויקטים'!$G:$G,0)))</f>
        <v/>
      </c>
      <c r="J638" s="88" t="str">
        <f>IF($A638="","",IF(INDEX('תוצרים לפרויקטים'!$R$8:$R$1007,MATCH($C638,'תוצרים לפרויקטים'!$G$8:$G$1007,0))="","ללא סטטוס",INDEX('תוצרים לפרויקטים'!$R$8:$R$1007,MATCH($C638,'תוצרים לפרויקטים'!$G$8:$G$1007,0))))</f>
        <v/>
      </c>
      <c r="K638" s="141" t="str">
        <f>IF($A638="","",IF(INDEX('תוצרים לפרויקטים'!$P$8:$P$1007,MATCH($C638,'תוצרים לפרויקטים'!$G$8:$G$1007,0))="","",INDEX('תוצרים לפרויקטים'!$P$8:$P$1007,MATCH($C638,'תוצרים לפרויקטים'!$G$8:$G$1007,0))))</f>
        <v/>
      </c>
      <c r="L638" s="141" t="str">
        <f>IF($A638="","",IF(INDEX('תוצרים לפרויקטים'!$Q$8:$Q$1007,MATCH($C638,'תוצרים לפרויקטים'!$G$8:$G$1007,0))="","",INDEX('תוצרים לפרויקטים'!$Q$8:$Q$1007,MATCH($C638,'תוצרים לפרויקטים'!$G$8:$G$1007,0))))</f>
        <v/>
      </c>
    </row>
    <row r="639" spans="1:12">
      <c r="A639" s="87" t="str">
        <f>IF($A638="#",1,IF(MAX(שיוך_משאב)&lt;ROWS(A$2:$A639),"",ROWS(A$2:$A639)))</f>
        <v/>
      </c>
      <c r="B639" s="88" t="str">
        <f t="array" ref="B639">IF($A639="","",INDEX('תוצרים לפרויקטים'!$AJ$7:$AN$7,,MIN(IF(שיוך_משאב=$A639,COLUMN($A:$E)))))</f>
        <v/>
      </c>
      <c r="C639" s="88" t="str">
        <f t="array" ref="C639">IF($A639="","",INDEX('תוצרים לפרויקטים'!$G$8:$G$1007,MIN(IF(שיוך_משאב=A639,שורות))))</f>
        <v/>
      </c>
      <c r="D639" s="88" t="str">
        <f>IF($A639="","",INDEX('תוצרים לפרויקטים'!$T$8:$AC$1007,MATCH($C639,'תוצרים לפרויקטים'!$G$8:$G$1007,0),MATCH($B639,'תוצרים לפרויקטים'!$T$7:$AC$7,0)))</f>
        <v/>
      </c>
      <c r="E639" s="88" t="str">
        <f>IF($A639="","",INDEX('תוצרים לפרויקטים'!$T$8:$AC$1007,MATCH($C639,'תוצרים לפרויקטים'!$G$8:$G$1007,0),MATCH($B639,'תוצרים לפרויקטים'!$T$7:$AC$7,0)+1))</f>
        <v/>
      </c>
      <c r="F639" s="88" t="str">
        <f>IF($D639="","",IFERROR(IF(INDEX('ניהול משאבים'!$D$8:$D$300,MATCH($D639,'ניהול משאבים'!$C$8:$C$300,0))="","",INDEX('ניהול משאבים'!$D$8:$D$300,MATCH($D639,'ניהול משאבים'!$C$8:$C$300,0))),""))</f>
        <v/>
      </c>
      <c r="G639" s="88" t="str">
        <f>IF($D639="","",IFERROR(IF(INDEX('ניהול משאבים'!$E$8:$E$300,MATCH($D639,'ניהול משאבים'!$C$8:$C$300,0))="","",INDEX('ניהול משאבים'!$E$8:$E$300,MATCH($D639,'ניהול משאבים'!$C$8:$C$300,0))),""))</f>
        <v/>
      </c>
      <c r="H639" s="88" t="str">
        <f>IF($C639="","",INDEX('תוצרים לפרויקטים'!$H:$H,MATCH($C639,'תוצרים לפרויקטים'!$G:$G,0)))</f>
        <v/>
      </c>
      <c r="I639" s="88" t="str">
        <f>IF($C639="","",INDEX('תוצרים לפרויקטים'!$E:$E,MATCH($C639,'תוצרים לפרויקטים'!$G:$G,0)))</f>
        <v/>
      </c>
      <c r="J639" s="88" t="str">
        <f>IF($A639="","",IF(INDEX('תוצרים לפרויקטים'!$R$8:$R$1007,MATCH($C639,'תוצרים לפרויקטים'!$G$8:$G$1007,0))="","ללא סטטוס",INDEX('תוצרים לפרויקטים'!$R$8:$R$1007,MATCH($C639,'תוצרים לפרויקטים'!$G$8:$G$1007,0))))</f>
        <v/>
      </c>
      <c r="K639" s="141" t="str">
        <f>IF($A639="","",IF(INDEX('תוצרים לפרויקטים'!$P$8:$P$1007,MATCH($C639,'תוצרים לפרויקטים'!$G$8:$G$1007,0))="","",INDEX('תוצרים לפרויקטים'!$P$8:$P$1007,MATCH($C639,'תוצרים לפרויקטים'!$G$8:$G$1007,0))))</f>
        <v/>
      </c>
      <c r="L639" s="141" t="str">
        <f>IF($A639="","",IF(INDEX('תוצרים לפרויקטים'!$Q$8:$Q$1007,MATCH($C639,'תוצרים לפרויקטים'!$G$8:$G$1007,0))="","",INDEX('תוצרים לפרויקטים'!$Q$8:$Q$1007,MATCH($C639,'תוצרים לפרויקטים'!$G$8:$G$1007,0))))</f>
        <v/>
      </c>
    </row>
    <row r="640" spans="1:12">
      <c r="A640" s="87" t="str">
        <f>IF($A639="#",1,IF(MAX(שיוך_משאב)&lt;ROWS(A$2:$A640),"",ROWS(A$2:$A640)))</f>
        <v/>
      </c>
      <c r="B640" s="88" t="str">
        <f t="array" ref="B640">IF($A640="","",INDEX('תוצרים לפרויקטים'!$AJ$7:$AN$7,,MIN(IF(שיוך_משאב=$A640,COLUMN($A:$E)))))</f>
        <v/>
      </c>
      <c r="C640" s="88" t="str">
        <f t="array" ref="C640">IF($A640="","",INDEX('תוצרים לפרויקטים'!$G$8:$G$1007,MIN(IF(שיוך_משאב=A640,שורות))))</f>
        <v/>
      </c>
      <c r="D640" s="88" t="str">
        <f>IF($A640="","",INDEX('תוצרים לפרויקטים'!$T$8:$AC$1007,MATCH($C640,'תוצרים לפרויקטים'!$G$8:$G$1007,0),MATCH($B640,'תוצרים לפרויקטים'!$T$7:$AC$7,0)))</f>
        <v/>
      </c>
      <c r="E640" s="88" t="str">
        <f>IF($A640="","",INDEX('תוצרים לפרויקטים'!$T$8:$AC$1007,MATCH($C640,'תוצרים לפרויקטים'!$G$8:$G$1007,0),MATCH($B640,'תוצרים לפרויקטים'!$T$7:$AC$7,0)+1))</f>
        <v/>
      </c>
      <c r="F640" s="88" t="str">
        <f>IF($D640="","",IFERROR(IF(INDEX('ניהול משאבים'!$D$8:$D$300,MATCH($D640,'ניהול משאבים'!$C$8:$C$300,0))="","",INDEX('ניהול משאבים'!$D$8:$D$300,MATCH($D640,'ניהול משאבים'!$C$8:$C$300,0))),""))</f>
        <v/>
      </c>
      <c r="G640" s="88" t="str">
        <f>IF($D640="","",IFERROR(IF(INDEX('ניהול משאבים'!$E$8:$E$300,MATCH($D640,'ניהול משאבים'!$C$8:$C$300,0))="","",INDEX('ניהול משאבים'!$E$8:$E$300,MATCH($D640,'ניהול משאבים'!$C$8:$C$300,0))),""))</f>
        <v/>
      </c>
      <c r="H640" s="88" t="str">
        <f>IF($C640="","",INDEX('תוצרים לפרויקטים'!$H:$H,MATCH($C640,'תוצרים לפרויקטים'!$G:$G,0)))</f>
        <v/>
      </c>
      <c r="I640" s="88" t="str">
        <f>IF($C640="","",INDEX('תוצרים לפרויקטים'!$E:$E,MATCH($C640,'תוצרים לפרויקטים'!$G:$G,0)))</f>
        <v/>
      </c>
      <c r="J640" s="88" t="str">
        <f>IF($A640="","",IF(INDEX('תוצרים לפרויקטים'!$R$8:$R$1007,MATCH($C640,'תוצרים לפרויקטים'!$G$8:$G$1007,0))="","ללא סטטוס",INDEX('תוצרים לפרויקטים'!$R$8:$R$1007,MATCH($C640,'תוצרים לפרויקטים'!$G$8:$G$1007,0))))</f>
        <v/>
      </c>
      <c r="K640" s="141" t="str">
        <f>IF($A640="","",IF(INDEX('תוצרים לפרויקטים'!$P$8:$P$1007,MATCH($C640,'תוצרים לפרויקטים'!$G$8:$G$1007,0))="","",INDEX('תוצרים לפרויקטים'!$P$8:$P$1007,MATCH($C640,'תוצרים לפרויקטים'!$G$8:$G$1007,0))))</f>
        <v/>
      </c>
      <c r="L640" s="141" t="str">
        <f>IF($A640="","",IF(INDEX('תוצרים לפרויקטים'!$Q$8:$Q$1007,MATCH($C640,'תוצרים לפרויקטים'!$G$8:$G$1007,0))="","",INDEX('תוצרים לפרויקטים'!$Q$8:$Q$1007,MATCH($C640,'תוצרים לפרויקטים'!$G$8:$G$1007,0))))</f>
        <v/>
      </c>
    </row>
    <row r="641" spans="1:12">
      <c r="A641" s="87" t="str">
        <f>IF($A640="#",1,IF(MAX(שיוך_משאב)&lt;ROWS(A$2:$A641),"",ROWS(A$2:$A641)))</f>
        <v/>
      </c>
      <c r="B641" s="88" t="str">
        <f t="array" ref="B641">IF($A641="","",INDEX('תוצרים לפרויקטים'!$AJ$7:$AN$7,,MIN(IF(שיוך_משאב=$A641,COLUMN($A:$E)))))</f>
        <v/>
      </c>
      <c r="C641" s="88" t="str">
        <f t="array" ref="C641">IF($A641="","",INDEX('תוצרים לפרויקטים'!$G$8:$G$1007,MIN(IF(שיוך_משאב=A641,שורות))))</f>
        <v/>
      </c>
      <c r="D641" s="88" t="str">
        <f>IF($A641="","",INDEX('תוצרים לפרויקטים'!$T$8:$AC$1007,MATCH($C641,'תוצרים לפרויקטים'!$G$8:$G$1007,0),MATCH($B641,'תוצרים לפרויקטים'!$T$7:$AC$7,0)))</f>
        <v/>
      </c>
      <c r="E641" s="88" t="str">
        <f>IF($A641="","",INDEX('תוצרים לפרויקטים'!$T$8:$AC$1007,MATCH($C641,'תוצרים לפרויקטים'!$G$8:$G$1007,0),MATCH($B641,'תוצרים לפרויקטים'!$T$7:$AC$7,0)+1))</f>
        <v/>
      </c>
      <c r="F641" s="88" t="str">
        <f>IF($D641="","",IFERROR(IF(INDEX('ניהול משאבים'!$D$8:$D$300,MATCH($D641,'ניהול משאבים'!$C$8:$C$300,0))="","",INDEX('ניהול משאבים'!$D$8:$D$300,MATCH($D641,'ניהול משאבים'!$C$8:$C$300,0))),""))</f>
        <v/>
      </c>
      <c r="G641" s="88" t="str">
        <f>IF($D641="","",IFERROR(IF(INDEX('ניהול משאבים'!$E$8:$E$300,MATCH($D641,'ניהול משאבים'!$C$8:$C$300,0))="","",INDEX('ניהול משאבים'!$E$8:$E$300,MATCH($D641,'ניהול משאבים'!$C$8:$C$300,0))),""))</f>
        <v/>
      </c>
      <c r="H641" s="88" t="str">
        <f>IF($C641="","",INDEX('תוצרים לפרויקטים'!$H:$H,MATCH($C641,'תוצרים לפרויקטים'!$G:$G,0)))</f>
        <v/>
      </c>
      <c r="I641" s="88" t="str">
        <f>IF($C641="","",INDEX('תוצרים לפרויקטים'!$E:$E,MATCH($C641,'תוצרים לפרויקטים'!$G:$G,0)))</f>
        <v/>
      </c>
      <c r="J641" s="88" t="str">
        <f>IF($A641="","",IF(INDEX('תוצרים לפרויקטים'!$R$8:$R$1007,MATCH($C641,'תוצרים לפרויקטים'!$G$8:$G$1007,0))="","ללא סטטוס",INDEX('תוצרים לפרויקטים'!$R$8:$R$1007,MATCH($C641,'תוצרים לפרויקטים'!$G$8:$G$1007,0))))</f>
        <v/>
      </c>
      <c r="K641" s="141" t="str">
        <f>IF($A641="","",IF(INDEX('תוצרים לפרויקטים'!$P$8:$P$1007,MATCH($C641,'תוצרים לפרויקטים'!$G$8:$G$1007,0))="","",INDEX('תוצרים לפרויקטים'!$P$8:$P$1007,MATCH($C641,'תוצרים לפרויקטים'!$G$8:$G$1007,0))))</f>
        <v/>
      </c>
      <c r="L641" s="141" t="str">
        <f>IF($A641="","",IF(INDEX('תוצרים לפרויקטים'!$Q$8:$Q$1007,MATCH($C641,'תוצרים לפרויקטים'!$G$8:$G$1007,0))="","",INDEX('תוצרים לפרויקטים'!$Q$8:$Q$1007,MATCH($C641,'תוצרים לפרויקטים'!$G$8:$G$1007,0))))</f>
        <v/>
      </c>
    </row>
    <row r="642" spans="1:12">
      <c r="A642" s="87" t="str">
        <f>IF($A641="#",1,IF(MAX(שיוך_משאב)&lt;ROWS(A$2:$A642),"",ROWS(A$2:$A642)))</f>
        <v/>
      </c>
      <c r="B642" s="88" t="str">
        <f t="array" ref="B642">IF($A642="","",INDEX('תוצרים לפרויקטים'!$AJ$7:$AN$7,,MIN(IF(שיוך_משאב=$A642,COLUMN($A:$E)))))</f>
        <v/>
      </c>
      <c r="C642" s="88" t="str">
        <f t="array" ref="C642">IF($A642="","",INDEX('תוצרים לפרויקטים'!$G$8:$G$1007,MIN(IF(שיוך_משאב=A642,שורות))))</f>
        <v/>
      </c>
      <c r="D642" s="88" t="str">
        <f>IF($A642="","",INDEX('תוצרים לפרויקטים'!$T$8:$AC$1007,MATCH($C642,'תוצרים לפרויקטים'!$G$8:$G$1007,0),MATCH($B642,'תוצרים לפרויקטים'!$T$7:$AC$7,0)))</f>
        <v/>
      </c>
      <c r="E642" s="88" t="str">
        <f>IF($A642="","",INDEX('תוצרים לפרויקטים'!$T$8:$AC$1007,MATCH($C642,'תוצרים לפרויקטים'!$G$8:$G$1007,0),MATCH($B642,'תוצרים לפרויקטים'!$T$7:$AC$7,0)+1))</f>
        <v/>
      </c>
      <c r="F642" s="88" t="str">
        <f>IF($D642="","",IFERROR(IF(INDEX('ניהול משאבים'!$D$8:$D$300,MATCH($D642,'ניהול משאבים'!$C$8:$C$300,0))="","",INDEX('ניהול משאבים'!$D$8:$D$300,MATCH($D642,'ניהול משאבים'!$C$8:$C$300,0))),""))</f>
        <v/>
      </c>
      <c r="G642" s="88" t="str">
        <f>IF($D642="","",IFERROR(IF(INDEX('ניהול משאבים'!$E$8:$E$300,MATCH($D642,'ניהול משאבים'!$C$8:$C$300,0))="","",INDEX('ניהול משאבים'!$E$8:$E$300,MATCH($D642,'ניהול משאבים'!$C$8:$C$300,0))),""))</f>
        <v/>
      </c>
      <c r="H642" s="88" t="str">
        <f>IF($C642="","",INDEX('תוצרים לפרויקטים'!$H:$H,MATCH($C642,'תוצרים לפרויקטים'!$G:$G,0)))</f>
        <v/>
      </c>
      <c r="I642" s="88" t="str">
        <f>IF($C642="","",INDEX('תוצרים לפרויקטים'!$E:$E,MATCH($C642,'תוצרים לפרויקטים'!$G:$G,0)))</f>
        <v/>
      </c>
      <c r="J642" s="88" t="str">
        <f>IF($A642="","",IF(INDEX('תוצרים לפרויקטים'!$R$8:$R$1007,MATCH($C642,'תוצרים לפרויקטים'!$G$8:$G$1007,0))="","ללא סטטוס",INDEX('תוצרים לפרויקטים'!$R$8:$R$1007,MATCH($C642,'תוצרים לפרויקטים'!$G$8:$G$1007,0))))</f>
        <v/>
      </c>
      <c r="K642" s="141" t="str">
        <f>IF($A642="","",IF(INDEX('תוצרים לפרויקטים'!$P$8:$P$1007,MATCH($C642,'תוצרים לפרויקטים'!$G$8:$G$1007,0))="","",INDEX('תוצרים לפרויקטים'!$P$8:$P$1007,MATCH($C642,'תוצרים לפרויקטים'!$G$8:$G$1007,0))))</f>
        <v/>
      </c>
      <c r="L642" s="141" t="str">
        <f>IF($A642="","",IF(INDEX('תוצרים לפרויקטים'!$Q$8:$Q$1007,MATCH($C642,'תוצרים לפרויקטים'!$G$8:$G$1007,0))="","",INDEX('תוצרים לפרויקטים'!$Q$8:$Q$1007,MATCH($C642,'תוצרים לפרויקטים'!$G$8:$G$1007,0))))</f>
        <v/>
      </c>
    </row>
    <row r="643" spans="1:12">
      <c r="A643" s="87" t="str">
        <f>IF($A642="#",1,IF(MAX(שיוך_משאב)&lt;ROWS(A$2:$A643),"",ROWS(A$2:$A643)))</f>
        <v/>
      </c>
      <c r="B643" s="88" t="str">
        <f t="array" ref="B643">IF($A643="","",INDEX('תוצרים לפרויקטים'!$AJ$7:$AN$7,,MIN(IF(שיוך_משאב=$A643,COLUMN($A:$E)))))</f>
        <v/>
      </c>
      <c r="C643" s="88" t="str">
        <f t="array" ref="C643">IF($A643="","",INDEX('תוצרים לפרויקטים'!$G$8:$G$1007,MIN(IF(שיוך_משאב=A643,שורות))))</f>
        <v/>
      </c>
      <c r="D643" s="88" t="str">
        <f>IF($A643="","",INDEX('תוצרים לפרויקטים'!$T$8:$AC$1007,MATCH($C643,'תוצרים לפרויקטים'!$G$8:$G$1007,0),MATCH($B643,'תוצרים לפרויקטים'!$T$7:$AC$7,0)))</f>
        <v/>
      </c>
      <c r="E643" s="88" t="str">
        <f>IF($A643="","",INDEX('תוצרים לפרויקטים'!$T$8:$AC$1007,MATCH($C643,'תוצרים לפרויקטים'!$G$8:$G$1007,0),MATCH($B643,'תוצרים לפרויקטים'!$T$7:$AC$7,0)+1))</f>
        <v/>
      </c>
      <c r="F643" s="88" t="str">
        <f>IF($D643="","",IFERROR(IF(INDEX('ניהול משאבים'!$D$8:$D$300,MATCH($D643,'ניהול משאבים'!$C$8:$C$300,0))="","",INDEX('ניהול משאבים'!$D$8:$D$300,MATCH($D643,'ניהול משאבים'!$C$8:$C$300,0))),""))</f>
        <v/>
      </c>
      <c r="G643" s="88" t="str">
        <f>IF($D643="","",IFERROR(IF(INDEX('ניהול משאבים'!$E$8:$E$300,MATCH($D643,'ניהול משאבים'!$C$8:$C$300,0))="","",INDEX('ניהול משאבים'!$E$8:$E$300,MATCH($D643,'ניהול משאבים'!$C$8:$C$300,0))),""))</f>
        <v/>
      </c>
      <c r="H643" s="88" t="str">
        <f>IF($C643="","",INDEX('תוצרים לפרויקטים'!$H:$H,MATCH($C643,'תוצרים לפרויקטים'!$G:$G,0)))</f>
        <v/>
      </c>
      <c r="I643" s="88" t="str">
        <f>IF($C643="","",INDEX('תוצרים לפרויקטים'!$E:$E,MATCH($C643,'תוצרים לפרויקטים'!$G:$G,0)))</f>
        <v/>
      </c>
      <c r="J643" s="88" t="str">
        <f>IF($A643="","",IF(INDEX('תוצרים לפרויקטים'!$R$8:$R$1007,MATCH($C643,'תוצרים לפרויקטים'!$G$8:$G$1007,0))="","ללא סטטוס",INDEX('תוצרים לפרויקטים'!$R$8:$R$1007,MATCH($C643,'תוצרים לפרויקטים'!$G$8:$G$1007,0))))</f>
        <v/>
      </c>
      <c r="K643" s="141" t="str">
        <f>IF($A643="","",IF(INDEX('תוצרים לפרויקטים'!$P$8:$P$1007,MATCH($C643,'תוצרים לפרויקטים'!$G$8:$G$1007,0))="","",INDEX('תוצרים לפרויקטים'!$P$8:$P$1007,MATCH($C643,'תוצרים לפרויקטים'!$G$8:$G$1007,0))))</f>
        <v/>
      </c>
      <c r="L643" s="141" t="str">
        <f>IF($A643="","",IF(INDEX('תוצרים לפרויקטים'!$Q$8:$Q$1007,MATCH($C643,'תוצרים לפרויקטים'!$G$8:$G$1007,0))="","",INDEX('תוצרים לפרויקטים'!$Q$8:$Q$1007,MATCH($C643,'תוצרים לפרויקטים'!$G$8:$G$1007,0))))</f>
        <v/>
      </c>
    </row>
    <row r="644" spans="1:12">
      <c r="A644" s="87" t="str">
        <f>IF($A643="#",1,IF(MAX(שיוך_משאב)&lt;ROWS(A$2:$A644),"",ROWS(A$2:$A644)))</f>
        <v/>
      </c>
      <c r="B644" s="88" t="str">
        <f t="array" ref="B644">IF($A644="","",INDEX('תוצרים לפרויקטים'!$AJ$7:$AN$7,,MIN(IF(שיוך_משאב=$A644,COLUMN($A:$E)))))</f>
        <v/>
      </c>
      <c r="C644" s="88" t="str">
        <f t="array" ref="C644">IF($A644="","",INDEX('תוצרים לפרויקטים'!$G$8:$G$1007,MIN(IF(שיוך_משאב=A644,שורות))))</f>
        <v/>
      </c>
      <c r="D644" s="88" t="str">
        <f>IF($A644="","",INDEX('תוצרים לפרויקטים'!$T$8:$AC$1007,MATCH($C644,'תוצרים לפרויקטים'!$G$8:$G$1007,0),MATCH($B644,'תוצרים לפרויקטים'!$T$7:$AC$7,0)))</f>
        <v/>
      </c>
      <c r="E644" s="88" t="str">
        <f>IF($A644="","",INDEX('תוצרים לפרויקטים'!$T$8:$AC$1007,MATCH($C644,'תוצרים לפרויקטים'!$G$8:$G$1007,0),MATCH($B644,'תוצרים לפרויקטים'!$T$7:$AC$7,0)+1))</f>
        <v/>
      </c>
      <c r="F644" s="88" t="str">
        <f>IF($D644="","",IFERROR(IF(INDEX('ניהול משאבים'!$D$8:$D$300,MATCH($D644,'ניהול משאבים'!$C$8:$C$300,0))="","",INDEX('ניהול משאבים'!$D$8:$D$300,MATCH($D644,'ניהול משאבים'!$C$8:$C$300,0))),""))</f>
        <v/>
      </c>
      <c r="G644" s="88" t="str">
        <f>IF($D644="","",IFERROR(IF(INDEX('ניהול משאבים'!$E$8:$E$300,MATCH($D644,'ניהול משאבים'!$C$8:$C$300,0))="","",INDEX('ניהול משאבים'!$E$8:$E$300,MATCH($D644,'ניהול משאבים'!$C$8:$C$300,0))),""))</f>
        <v/>
      </c>
      <c r="H644" s="88" t="str">
        <f>IF($C644="","",INDEX('תוצרים לפרויקטים'!$H:$H,MATCH($C644,'תוצרים לפרויקטים'!$G:$G,0)))</f>
        <v/>
      </c>
      <c r="I644" s="88" t="str">
        <f>IF($C644="","",INDEX('תוצרים לפרויקטים'!$E:$E,MATCH($C644,'תוצרים לפרויקטים'!$G:$G,0)))</f>
        <v/>
      </c>
      <c r="J644" s="88" t="str">
        <f>IF($A644="","",IF(INDEX('תוצרים לפרויקטים'!$R$8:$R$1007,MATCH($C644,'תוצרים לפרויקטים'!$G$8:$G$1007,0))="","ללא סטטוס",INDEX('תוצרים לפרויקטים'!$R$8:$R$1007,MATCH($C644,'תוצרים לפרויקטים'!$G$8:$G$1007,0))))</f>
        <v/>
      </c>
      <c r="K644" s="141" t="str">
        <f>IF($A644="","",IF(INDEX('תוצרים לפרויקטים'!$P$8:$P$1007,MATCH($C644,'תוצרים לפרויקטים'!$G$8:$G$1007,0))="","",INDEX('תוצרים לפרויקטים'!$P$8:$P$1007,MATCH($C644,'תוצרים לפרויקטים'!$G$8:$G$1007,0))))</f>
        <v/>
      </c>
      <c r="L644" s="141" t="str">
        <f>IF($A644="","",IF(INDEX('תוצרים לפרויקטים'!$Q$8:$Q$1007,MATCH($C644,'תוצרים לפרויקטים'!$G$8:$G$1007,0))="","",INDEX('תוצרים לפרויקטים'!$Q$8:$Q$1007,MATCH($C644,'תוצרים לפרויקטים'!$G$8:$G$1007,0))))</f>
        <v/>
      </c>
    </row>
    <row r="645" spans="1:12">
      <c r="A645" s="87" t="str">
        <f>IF($A644="#",1,IF(MAX(שיוך_משאב)&lt;ROWS(A$2:$A645),"",ROWS(A$2:$A645)))</f>
        <v/>
      </c>
      <c r="B645" s="88" t="str">
        <f t="array" ref="B645">IF($A645="","",INDEX('תוצרים לפרויקטים'!$AJ$7:$AN$7,,MIN(IF(שיוך_משאב=$A645,COLUMN($A:$E)))))</f>
        <v/>
      </c>
      <c r="C645" s="88" t="str">
        <f t="array" ref="C645">IF($A645="","",INDEX('תוצרים לפרויקטים'!$G$8:$G$1007,MIN(IF(שיוך_משאב=A645,שורות))))</f>
        <v/>
      </c>
      <c r="D645" s="88" t="str">
        <f>IF($A645="","",INDEX('תוצרים לפרויקטים'!$T$8:$AC$1007,MATCH($C645,'תוצרים לפרויקטים'!$G$8:$G$1007,0),MATCH($B645,'תוצרים לפרויקטים'!$T$7:$AC$7,0)))</f>
        <v/>
      </c>
      <c r="E645" s="88" t="str">
        <f>IF($A645="","",INDEX('תוצרים לפרויקטים'!$T$8:$AC$1007,MATCH($C645,'תוצרים לפרויקטים'!$G$8:$G$1007,0),MATCH($B645,'תוצרים לפרויקטים'!$T$7:$AC$7,0)+1))</f>
        <v/>
      </c>
      <c r="F645" s="88" t="str">
        <f>IF($D645="","",IFERROR(IF(INDEX('ניהול משאבים'!$D$8:$D$300,MATCH($D645,'ניהול משאבים'!$C$8:$C$300,0))="","",INDEX('ניהול משאבים'!$D$8:$D$300,MATCH($D645,'ניהול משאבים'!$C$8:$C$300,0))),""))</f>
        <v/>
      </c>
      <c r="G645" s="88" t="str">
        <f>IF($D645="","",IFERROR(IF(INDEX('ניהול משאבים'!$E$8:$E$300,MATCH($D645,'ניהול משאבים'!$C$8:$C$300,0))="","",INDEX('ניהול משאבים'!$E$8:$E$300,MATCH($D645,'ניהול משאבים'!$C$8:$C$300,0))),""))</f>
        <v/>
      </c>
      <c r="H645" s="88" t="str">
        <f>IF($C645="","",INDEX('תוצרים לפרויקטים'!$H:$H,MATCH($C645,'תוצרים לפרויקטים'!$G:$G,0)))</f>
        <v/>
      </c>
      <c r="I645" s="88" t="str">
        <f>IF($C645="","",INDEX('תוצרים לפרויקטים'!$E:$E,MATCH($C645,'תוצרים לפרויקטים'!$G:$G,0)))</f>
        <v/>
      </c>
      <c r="J645" s="88" t="str">
        <f>IF($A645="","",IF(INDEX('תוצרים לפרויקטים'!$R$8:$R$1007,MATCH($C645,'תוצרים לפרויקטים'!$G$8:$G$1007,0))="","ללא סטטוס",INDEX('תוצרים לפרויקטים'!$R$8:$R$1007,MATCH($C645,'תוצרים לפרויקטים'!$G$8:$G$1007,0))))</f>
        <v/>
      </c>
      <c r="K645" s="141" t="str">
        <f>IF($A645="","",IF(INDEX('תוצרים לפרויקטים'!$P$8:$P$1007,MATCH($C645,'תוצרים לפרויקטים'!$G$8:$G$1007,0))="","",INDEX('תוצרים לפרויקטים'!$P$8:$P$1007,MATCH($C645,'תוצרים לפרויקטים'!$G$8:$G$1007,0))))</f>
        <v/>
      </c>
      <c r="L645" s="141" t="str">
        <f>IF($A645="","",IF(INDEX('תוצרים לפרויקטים'!$Q$8:$Q$1007,MATCH($C645,'תוצרים לפרויקטים'!$G$8:$G$1007,0))="","",INDEX('תוצרים לפרויקטים'!$Q$8:$Q$1007,MATCH($C645,'תוצרים לפרויקטים'!$G$8:$G$1007,0))))</f>
        <v/>
      </c>
    </row>
    <row r="646" spans="1:12">
      <c r="A646" s="87" t="str">
        <f>IF($A645="#",1,IF(MAX(שיוך_משאב)&lt;ROWS(A$2:$A646),"",ROWS(A$2:$A646)))</f>
        <v/>
      </c>
      <c r="B646" s="88" t="str">
        <f t="array" ref="B646">IF($A646="","",INDEX('תוצרים לפרויקטים'!$AJ$7:$AN$7,,MIN(IF(שיוך_משאב=$A646,COLUMN($A:$E)))))</f>
        <v/>
      </c>
      <c r="C646" s="88" t="str">
        <f t="array" ref="C646">IF($A646="","",INDEX('תוצרים לפרויקטים'!$G$8:$G$1007,MIN(IF(שיוך_משאב=A646,שורות))))</f>
        <v/>
      </c>
      <c r="D646" s="88" t="str">
        <f>IF($A646="","",INDEX('תוצרים לפרויקטים'!$T$8:$AC$1007,MATCH($C646,'תוצרים לפרויקטים'!$G$8:$G$1007,0),MATCH($B646,'תוצרים לפרויקטים'!$T$7:$AC$7,0)))</f>
        <v/>
      </c>
      <c r="E646" s="88" t="str">
        <f>IF($A646="","",INDEX('תוצרים לפרויקטים'!$T$8:$AC$1007,MATCH($C646,'תוצרים לפרויקטים'!$G$8:$G$1007,0),MATCH($B646,'תוצרים לפרויקטים'!$T$7:$AC$7,0)+1))</f>
        <v/>
      </c>
      <c r="F646" s="88" t="str">
        <f>IF($D646="","",IFERROR(IF(INDEX('ניהול משאבים'!$D$8:$D$300,MATCH($D646,'ניהול משאבים'!$C$8:$C$300,0))="","",INDEX('ניהול משאבים'!$D$8:$D$300,MATCH($D646,'ניהול משאבים'!$C$8:$C$300,0))),""))</f>
        <v/>
      </c>
      <c r="G646" s="88" t="str">
        <f>IF($D646="","",IFERROR(IF(INDEX('ניהול משאבים'!$E$8:$E$300,MATCH($D646,'ניהול משאבים'!$C$8:$C$300,0))="","",INDEX('ניהול משאבים'!$E$8:$E$300,MATCH($D646,'ניהול משאבים'!$C$8:$C$300,0))),""))</f>
        <v/>
      </c>
      <c r="H646" s="88" t="str">
        <f>IF($C646="","",INDEX('תוצרים לפרויקטים'!$H:$H,MATCH($C646,'תוצרים לפרויקטים'!$G:$G,0)))</f>
        <v/>
      </c>
      <c r="I646" s="88" t="str">
        <f>IF($C646="","",INDEX('תוצרים לפרויקטים'!$E:$E,MATCH($C646,'תוצרים לפרויקטים'!$G:$G,0)))</f>
        <v/>
      </c>
      <c r="J646" s="88" t="str">
        <f>IF($A646="","",IF(INDEX('תוצרים לפרויקטים'!$R$8:$R$1007,MATCH($C646,'תוצרים לפרויקטים'!$G$8:$G$1007,0))="","ללא סטטוס",INDEX('תוצרים לפרויקטים'!$R$8:$R$1007,MATCH($C646,'תוצרים לפרויקטים'!$G$8:$G$1007,0))))</f>
        <v/>
      </c>
      <c r="K646" s="141" t="str">
        <f>IF($A646="","",IF(INDEX('תוצרים לפרויקטים'!$P$8:$P$1007,MATCH($C646,'תוצרים לפרויקטים'!$G$8:$G$1007,0))="","",INDEX('תוצרים לפרויקטים'!$P$8:$P$1007,MATCH($C646,'תוצרים לפרויקטים'!$G$8:$G$1007,0))))</f>
        <v/>
      </c>
      <c r="L646" s="141" t="str">
        <f>IF($A646="","",IF(INDEX('תוצרים לפרויקטים'!$Q$8:$Q$1007,MATCH($C646,'תוצרים לפרויקטים'!$G$8:$G$1007,0))="","",INDEX('תוצרים לפרויקטים'!$Q$8:$Q$1007,MATCH($C646,'תוצרים לפרויקטים'!$G$8:$G$1007,0))))</f>
        <v/>
      </c>
    </row>
    <row r="647" spans="1:12">
      <c r="A647" s="87" t="str">
        <f>IF($A646="#",1,IF(MAX(שיוך_משאב)&lt;ROWS(A$2:$A647),"",ROWS(A$2:$A647)))</f>
        <v/>
      </c>
      <c r="B647" s="88" t="str">
        <f t="array" ref="B647">IF($A647="","",INDEX('תוצרים לפרויקטים'!$AJ$7:$AN$7,,MIN(IF(שיוך_משאב=$A647,COLUMN($A:$E)))))</f>
        <v/>
      </c>
      <c r="C647" s="88" t="str">
        <f t="array" ref="C647">IF($A647="","",INDEX('תוצרים לפרויקטים'!$G$8:$G$1007,MIN(IF(שיוך_משאב=A647,שורות))))</f>
        <v/>
      </c>
      <c r="D647" s="88" t="str">
        <f>IF($A647="","",INDEX('תוצרים לפרויקטים'!$T$8:$AC$1007,MATCH($C647,'תוצרים לפרויקטים'!$G$8:$G$1007,0),MATCH($B647,'תוצרים לפרויקטים'!$T$7:$AC$7,0)))</f>
        <v/>
      </c>
      <c r="E647" s="88" t="str">
        <f>IF($A647="","",INDEX('תוצרים לפרויקטים'!$T$8:$AC$1007,MATCH($C647,'תוצרים לפרויקטים'!$G$8:$G$1007,0),MATCH($B647,'תוצרים לפרויקטים'!$T$7:$AC$7,0)+1))</f>
        <v/>
      </c>
      <c r="F647" s="88" t="str">
        <f>IF($D647="","",IFERROR(IF(INDEX('ניהול משאבים'!$D$8:$D$300,MATCH($D647,'ניהול משאבים'!$C$8:$C$300,0))="","",INDEX('ניהול משאבים'!$D$8:$D$300,MATCH($D647,'ניהול משאבים'!$C$8:$C$300,0))),""))</f>
        <v/>
      </c>
      <c r="G647" s="88" t="str">
        <f>IF($D647="","",IFERROR(IF(INDEX('ניהול משאבים'!$E$8:$E$300,MATCH($D647,'ניהול משאבים'!$C$8:$C$300,0))="","",INDEX('ניהול משאבים'!$E$8:$E$300,MATCH($D647,'ניהול משאבים'!$C$8:$C$300,0))),""))</f>
        <v/>
      </c>
      <c r="H647" s="88" t="str">
        <f>IF($C647="","",INDEX('תוצרים לפרויקטים'!$H:$H,MATCH($C647,'תוצרים לפרויקטים'!$G:$G,0)))</f>
        <v/>
      </c>
      <c r="I647" s="88" t="str">
        <f>IF($C647="","",INDEX('תוצרים לפרויקטים'!$E:$E,MATCH($C647,'תוצרים לפרויקטים'!$G:$G,0)))</f>
        <v/>
      </c>
      <c r="J647" s="88" t="str">
        <f>IF($A647="","",IF(INDEX('תוצרים לפרויקטים'!$R$8:$R$1007,MATCH($C647,'תוצרים לפרויקטים'!$G$8:$G$1007,0))="","ללא סטטוס",INDEX('תוצרים לפרויקטים'!$R$8:$R$1007,MATCH($C647,'תוצרים לפרויקטים'!$G$8:$G$1007,0))))</f>
        <v/>
      </c>
      <c r="K647" s="141" t="str">
        <f>IF($A647="","",IF(INDEX('תוצרים לפרויקטים'!$P$8:$P$1007,MATCH($C647,'תוצרים לפרויקטים'!$G$8:$G$1007,0))="","",INDEX('תוצרים לפרויקטים'!$P$8:$P$1007,MATCH($C647,'תוצרים לפרויקטים'!$G$8:$G$1007,0))))</f>
        <v/>
      </c>
      <c r="L647" s="141" t="str">
        <f>IF($A647="","",IF(INDEX('תוצרים לפרויקטים'!$Q$8:$Q$1007,MATCH($C647,'תוצרים לפרויקטים'!$G$8:$G$1007,0))="","",INDEX('תוצרים לפרויקטים'!$Q$8:$Q$1007,MATCH($C647,'תוצרים לפרויקטים'!$G$8:$G$1007,0))))</f>
        <v/>
      </c>
    </row>
    <row r="648" spans="1:12">
      <c r="A648" s="87" t="str">
        <f>IF($A647="#",1,IF(MAX(שיוך_משאב)&lt;ROWS(A$2:$A648),"",ROWS(A$2:$A648)))</f>
        <v/>
      </c>
      <c r="B648" s="88" t="str">
        <f t="array" ref="B648">IF($A648="","",INDEX('תוצרים לפרויקטים'!$AJ$7:$AN$7,,MIN(IF(שיוך_משאב=$A648,COLUMN($A:$E)))))</f>
        <v/>
      </c>
      <c r="C648" s="88" t="str">
        <f t="array" ref="C648">IF($A648="","",INDEX('תוצרים לפרויקטים'!$G$8:$G$1007,MIN(IF(שיוך_משאב=A648,שורות))))</f>
        <v/>
      </c>
      <c r="D648" s="88" t="str">
        <f>IF($A648="","",INDEX('תוצרים לפרויקטים'!$T$8:$AC$1007,MATCH($C648,'תוצרים לפרויקטים'!$G$8:$G$1007,0),MATCH($B648,'תוצרים לפרויקטים'!$T$7:$AC$7,0)))</f>
        <v/>
      </c>
      <c r="E648" s="88" t="str">
        <f>IF($A648="","",INDEX('תוצרים לפרויקטים'!$T$8:$AC$1007,MATCH($C648,'תוצרים לפרויקטים'!$G$8:$G$1007,0),MATCH($B648,'תוצרים לפרויקטים'!$T$7:$AC$7,0)+1))</f>
        <v/>
      </c>
      <c r="F648" s="88" t="str">
        <f>IF($D648="","",IFERROR(IF(INDEX('ניהול משאבים'!$D$8:$D$300,MATCH($D648,'ניהול משאבים'!$C$8:$C$300,0))="","",INDEX('ניהול משאבים'!$D$8:$D$300,MATCH($D648,'ניהול משאבים'!$C$8:$C$300,0))),""))</f>
        <v/>
      </c>
      <c r="G648" s="88" t="str">
        <f>IF($D648="","",IFERROR(IF(INDEX('ניהול משאבים'!$E$8:$E$300,MATCH($D648,'ניהול משאבים'!$C$8:$C$300,0))="","",INDEX('ניהול משאבים'!$E$8:$E$300,MATCH($D648,'ניהול משאבים'!$C$8:$C$300,0))),""))</f>
        <v/>
      </c>
      <c r="H648" s="88" t="str">
        <f>IF($C648="","",INDEX('תוצרים לפרויקטים'!$H:$H,MATCH($C648,'תוצרים לפרויקטים'!$G:$G,0)))</f>
        <v/>
      </c>
      <c r="I648" s="88" t="str">
        <f>IF($C648="","",INDEX('תוצרים לפרויקטים'!$E:$E,MATCH($C648,'תוצרים לפרויקטים'!$G:$G,0)))</f>
        <v/>
      </c>
      <c r="J648" s="88" t="str">
        <f>IF($A648="","",IF(INDEX('תוצרים לפרויקטים'!$R$8:$R$1007,MATCH($C648,'תוצרים לפרויקטים'!$G$8:$G$1007,0))="","ללא סטטוס",INDEX('תוצרים לפרויקטים'!$R$8:$R$1007,MATCH($C648,'תוצרים לפרויקטים'!$G$8:$G$1007,0))))</f>
        <v/>
      </c>
      <c r="K648" s="141" t="str">
        <f>IF($A648="","",IF(INDEX('תוצרים לפרויקטים'!$P$8:$P$1007,MATCH($C648,'תוצרים לפרויקטים'!$G$8:$G$1007,0))="","",INDEX('תוצרים לפרויקטים'!$P$8:$P$1007,MATCH($C648,'תוצרים לפרויקטים'!$G$8:$G$1007,0))))</f>
        <v/>
      </c>
      <c r="L648" s="141" t="str">
        <f>IF($A648="","",IF(INDEX('תוצרים לפרויקטים'!$Q$8:$Q$1007,MATCH($C648,'תוצרים לפרויקטים'!$G$8:$G$1007,0))="","",INDEX('תוצרים לפרויקטים'!$Q$8:$Q$1007,MATCH($C648,'תוצרים לפרויקטים'!$G$8:$G$1007,0))))</f>
        <v/>
      </c>
    </row>
    <row r="649" spans="1:12">
      <c r="A649" s="87" t="str">
        <f>IF($A648="#",1,IF(MAX(שיוך_משאב)&lt;ROWS(A$2:$A649),"",ROWS(A$2:$A649)))</f>
        <v/>
      </c>
      <c r="B649" s="88" t="str">
        <f t="array" ref="B649">IF($A649="","",INDEX('תוצרים לפרויקטים'!$AJ$7:$AN$7,,MIN(IF(שיוך_משאב=$A649,COLUMN($A:$E)))))</f>
        <v/>
      </c>
      <c r="C649" s="88" t="str">
        <f t="array" ref="C649">IF($A649="","",INDEX('תוצרים לפרויקטים'!$G$8:$G$1007,MIN(IF(שיוך_משאב=A649,שורות))))</f>
        <v/>
      </c>
      <c r="D649" s="88" t="str">
        <f>IF($A649="","",INDEX('תוצרים לפרויקטים'!$T$8:$AC$1007,MATCH($C649,'תוצרים לפרויקטים'!$G$8:$G$1007,0),MATCH($B649,'תוצרים לפרויקטים'!$T$7:$AC$7,0)))</f>
        <v/>
      </c>
      <c r="E649" s="88" t="str">
        <f>IF($A649="","",INDEX('תוצרים לפרויקטים'!$T$8:$AC$1007,MATCH($C649,'תוצרים לפרויקטים'!$G$8:$G$1007,0),MATCH($B649,'תוצרים לפרויקטים'!$T$7:$AC$7,0)+1))</f>
        <v/>
      </c>
      <c r="F649" s="88" t="str">
        <f>IF($D649="","",IFERROR(IF(INDEX('ניהול משאבים'!$D$8:$D$300,MATCH($D649,'ניהול משאבים'!$C$8:$C$300,0))="","",INDEX('ניהול משאבים'!$D$8:$D$300,MATCH($D649,'ניהול משאבים'!$C$8:$C$300,0))),""))</f>
        <v/>
      </c>
      <c r="G649" s="88" t="str">
        <f>IF($D649="","",IFERROR(IF(INDEX('ניהול משאבים'!$E$8:$E$300,MATCH($D649,'ניהול משאבים'!$C$8:$C$300,0))="","",INDEX('ניהול משאבים'!$E$8:$E$300,MATCH($D649,'ניהול משאבים'!$C$8:$C$300,0))),""))</f>
        <v/>
      </c>
      <c r="H649" s="88" t="str">
        <f>IF($C649="","",INDEX('תוצרים לפרויקטים'!$H:$H,MATCH($C649,'תוצרים לפרויקטים'!$G:$G,0)))</f>
        <v/>
      </c>
      <c r="I649" s="88" t="str">
        <f>IF($C649="","",INDEX('תוצרים לפרויקטים'!$E:$E,MATCH($C649,'תוצרים לפרויקטים'!$G:$G,0)))</f>
        <v/>
      </c>
      <c r="J649" s="88" t="str">
        <f>IF($A649="","",IF(INDEX('תוצרים לפרויקטים'!$R$8:$R$1007,MATCH($C649,'תוצרים לפרויקטים'!$G$8:$G$1007,0))="","ללא סטטוס",INDEX('תוצרים לפרויקטים'!$R$8:$R$1007,MATCH($C649,'תוצרים לפרויקטים'!$G$8:$G$1007,0))))</f>
        <v/>
      </c>
      <c r="K649" s="141" t="str">
        <f>IF($A649="","",IF(INDEX('תוצרים לפרויקטים'!$P$8:$P$1007,MATCH($C649,'תוצרים לפרויקטים'!$G$8:$G$1007,0))="","",INDEX('תוצרים לפרויקטים'!$P$8:$P$1007,MATCH($C649,'תוצרים לפרויקטים'!$G$8:$G$1007,0))))</f>
        <v/>
      </c>
      <c r="L649" s="141" t="str">
        <f>IF($A649="","",IF(INDEX('תוצרים לפרויקטים'!$Q$8:$Q$1007,MATCH($C649,'תוצרים לפרויקטים'!$G$8:$G$1007,0))="","",INDEX('תוצרים לפרויקטים'!$Q$8:$Q$1007,MATCH($C649,'תוצרים לפרויקטים'!$G$8:$G$1007,0))))</f>
        <v/>
      </c>
    </row>
    <row r="650" spans="1:12">
      <c r="A650" s="87" t="str">
        <f>IF($A649="#",1,IF(MAX(שיוך_משאב)&lt;ROWS(A$2:$A650),"",ROWS(A$2:$A650)))</f>
        <v/>
      </c>
      <c r="B650" s="88" t="str">
        <f t="array" ref="B650">IF($A650="","",INDEX('תוצרים לפרויקטים'!$AJ$7:$AN$7,,MIN(IF(שיוך_משאב=$A650,COLUMN($A:$E)))))</f>
        <v/>
      </c>
      <c r="C650" s="88" t="str">
        <f t="array" ref="C650">IF($A650="","",INDEX('תוצרים לפרויקטים'!$G$8:$G$1007,MIN(IF(שיוך_משאב=A650,שורות))))</f>
        <v/>
      </c>
      <c r="D650" s="88" t="str">
        <f>IF($A650="","",INDEX('תוצרים לפרויקטים'!$T$8:$AC$1007,MATCH($C650,'תוצרים לפרויקטים'!$G$8:$G$1007,0),MATCH($B650,'תוצרים לפרויקטים'!$T$7:$AC$7,0)))</f>
        <v/>
      </c>
      <c r="E650" s="88" t="str">
        <f>IF($A650="","",INDEX('תוצרים לפרויקטים'!$T$8:$AC$1007,MATCH($C650,'תוצרים לפרויקטים'!$G$8:$G$1007,0),MATCH($B650,'תוצרים לפרויקטים'!$T$7:$AC$7,0)+1))</f>
        <v/>
      </c>
      <c r="F650" s="88" t="str">
        <f>IF($D650="","",IFERROR(IF(INDEX('ניהול משאבים'!$D$8:$D$300,MATCH($D650,'ניהול משאבים'!$C$8:$C$300,0))="","",INDEX('ניהול משאבים'!$D$8:$D$300,MATCH($D650,'ניהול משאבים'!$C$8:$C$300,0))),""))</f>
        <v/>
      </c>
      <c r="G650" s="88" t="str">
        <f>IF($D650="","",IFERROR(IF(INDEX('ניהול משאבים'!$E$8:$E$300,MATCH($D650,'ניהול משאבים'!$C$8:$C$300,0))="","",INDEX('ניהול משאבים'!$E$8:$E$300,MATCH($D650,'ניהול משאבים'!$C$8:$C$300,0))),""))</f>
        <v/>
      </c>
      <c r="H650" s="88" t="str">
        <f>IF($C650="","",INDEX('תוצרים לפרויקטים'!$H:$H,MATCH($C650,'תוצרים לפרויקטים'!$G:$G,0)))</f>
        <v/>
      </c>
      <c r="I650" s="88" t="str">
        <f>IF($C650="","",INDEX('תוצרים לפרויקטים'!$E:$E,MATCH($C650,'תוצרים לפרויקטים'!$G:$G,0)))</f>
        <v/>
      </c>
      <c r="J650" s="88" t="str">
        <f>IF($A650="","",IF(INDEX('תוצרים לפרויקטים'!$R$8:$R$1007,MATCH($C650,'תוצרים לפרויקטים'!$G$8:$G$1007,0))="","ללא סטטוס",INDEX('תוצרים לפרויקטים'!$R$8:$R$1007,MATCH($C650,'תוצרים לפרויקטים'!$G$8:$G$1007,0))))</f>
        <v/>
      </c>
      <c r="K650" s="141" t="str">
        <f>IF($A650="","",IF(INDEX('תוצרים לפרויקטים'!$P$8:$P$1007,MATCH($C650,'תוצרים לפרויקטים'!$G$8:$G$1007,0))="","",INDEX('תוצרים לפרויקטים'!$P$8:$P$1007,MATCH($C650,'תוצרים לפרויקטים'!$G$8:$G$1007,0))))</f>
        <v/>
      </c>
      <c r="L650" s="141" t="str">
        <f>IF($A650="","",IF(INDEX('תוצרים לפרויקטים'!$Q$8:$Q$1007,MATCH($C650,'תוצרים לפרויקטים'!$G$8:$G$1007,0))="","",INDEX('תוצרים לפרויקטים'!$Q$8:$Q$1007,MATCH($C650,'תוצרים לפרויקטים'!$G$8:$G$1007,0))))</f>
        <v/>
      </c>
    </row>
    <row r="651" spans="1:12">
      <c r="A651" s="87" t="str">
        <f>IF($A650="#",1,IF(MAX(שיוך_משאב)&lt;ROWS(A$2:$A651),"",ROWS(A$2:$A651)))</f>
        <v/>
      </c>
      <c r="B651" s="88" t="str">
        <f t="array" ref="B651">IF($A651="","",INDEX('תוצרים לפרויקטים'!$AJ$7:$AN$7,,MIN(IF(שיוך_משאב=$A651,COLUMN($A:$E)))))</f>
        <v/>
      </c>
      <c r="C651" s="88" t="str">
        <f t="array" ref="C651">IF($A651="","",INDEX('תוצרים לפרויקטים'!$G$8:$G$1007,MIN(IF(שיוך_משאב=A651,שורות))))</f>
        <v/>
      </c>
      <c r="D651" s="88" t="str">
        <f>IF($A651="","",INDEX('תוצרים לפרויקטים'!$T$8:$AC$1007,MATCH($C651,'תוצרים לפרויקטים'!$G$8:$G$1007,0),MATCH($B651,'תוצרים לפרויקטים'!$T$7:$AC$7,0)))</f>
        <v/>
      </c>
      <c r="E651" s="88" t="str">
        <f>IF($A651="","",INDEX('תוצרים לפרויקטים'!$T$8:$AC$1007,MATCH($C651,'תוצרים לפרויקטים'!$G$8:$G$1007,0),MATCH($B651,'תוצרים לפרויקטים'!$T$7:$AC$7,0)+1))</f>
        <v/>
      </c>
      <c r="F651" s="88" t="str">
        <f>IF($D651="","",IFERROR(IF(INDEX('ניהול משאבים'!$D$8:$D$300,MATCH($D651,'ניהול משאבים'!$C$8:$C$300,0))="","",INDEX('ניהול משאבים'!$D$8:$D$300,MATCH($D651,'ניהול משאבים'!$C$8:$C$300,0))),""))</f>
        <v/>
      </c>
      <c r="G651" s="88" t="str">
        <f>IF($D651="","",IFERROR(IF(INDEX('ניהול משאבים'!$E$8:$E$300,MATCH($D651,'ניהול משאבים'!$C$8:$C$300,0))="","",INDEX('ניהול משאבים'!$E$8:$E$300,MATCH($D651,'ניהול משאבים'!$C$8:$C$300,0))),""))</f>
        <v/>
      </c>
      <c r="H651" s="88" t="str">
        <f>IF($C651="","",INDEX('תוצרים לפרויקטים'!$H:$H,MATCH($C651,'תוצרים לפרויקטים'!$G:$G,0)))</f>
        <v/>
      </c>
      <c r="I651" s="88" t="str">
        <f>IF($C651="","",INDEX('תוצרים לפרויקטים'!$E:$E,MATCH($C651,'תוצרים לפרויקטים'!$G:$G,0)))</f>
        <v/>
      </c>
      <c r="J651" s="88" t="str">
        <f>IF($A651="","",IF(INDEX('תוצרים לפרויקטים'!$R$8:$R$1007,MATCH($C651,'תוצרים לפרויקטים'!$G$8:$G$1007,0))="","ללא סטטוס",INDEX('תוצרים לפרויקטים'!$R$8:$R$1007,MATCH($C651,'תוצרים לפרויקטים'!$G$8:$G$1007,0))))</f>
        <v/>
      </c>
      <c r="K651" s="141" t="str">
        <f>IF($A651="","",IF(INDEX('תוצרים לפרויקטים'!$P$8:$P$1007,MATCH($C651,'תוצרים לפרויקטים'!$G$8:$G$1007,0))="","",INDEX('תוצרים לפרויקטים'!$P$8:$P$1007,MATCH($C651,'תוצרים לפרויקטים'!$G$8:$G$1007,0))))</f>
        <v/>
      </c>
      <c r="L651" s="141" t="str">
        <f>IF($A651="","",IF(INDEX('תוצרים לפרויקטים'!$Q$8:$Q$1007,MATCH($C651,'תוצרים לפרויקטים'!$G$8:$G$1007,0))="","",INDEX('תוצרים לפרויקטים'!$Q$8:$Q$1007,MATCH($C651,'תוצרים לפרויקטים'!$G$8:$G$1007,0))))</f>
        <v/>
      </c>
    </row>
    <row r="652" spans="1:12">
      <c r="A652" s="87" t="str">
        <f>IF($A651="#",1,IF(MAX(שיוך_משאב)&lt;ROWS(A$2:$A652),"",ROWS(A$2:$A652)))</f>
        <v/>
      </c>
      <c r="B652" s="88" t="str">
        <f t="array" ref="B652">IF($A652="","",INDEX('תוצרים לפרויקטים'!$AJ$7:$AN$7,,MIN(IF(שיוך_משאב=$A652,COLUMN($A:$E)))))</f>
        <v/>
      </c>
      <c r="C652" s="88" t="str">
        <f t="array" ref="C652">IF($A652="","",INDEX('תוצרים לפרויקטים'!$G$8:$G$1007,MIN(IF(שיוך_משאב=A652,שורות))))</f>
        <v/>
      </c>
      <c r="D652" s="88" t="str">
        <f>IF($A652="","",INDEX('תוצרים לפרויקטים'!$T$8:$AC$1007,MATCH($C652,'תוצרים לפרויקטים'!$G$8:$G$1007,0),MATCH($B652,'תוצרים לפרויקטים'!$T$7:$AC$7,0)))</f>
        <v/>
      </c>
      <c r="E652" s="88" t="str">
        <f>IF($A652="","",INDEX('תוצרים לפרויקטים'!$T$8:$AC$1007,MATCH($C652,'תוצרים לפרויקטים'!$G$8:$G$1007,0),MATCH($B652,'תוצרים לפרויקטים'!$T$7:$AC$7,0)+1))</f>
        <v/>
      </c>
      <c r="F652" s="88" t="str">
        <f>IF($D652="","",IFERROR(IF(INDEX('ניהול משאבים'!$D$8:$D$300,MATCH($D652,'ניהול משאבים'!$C$8:$C$300,0))="","",INDEX('ניהול משאבים'!$D$8:$D$300,MATCH($D652,'ניהול משאבים'!$C$8:$C$300,0))),""))</f>
        <v/>
      </c>
      <c r="G652" s="88" t="str">
        <f>IF($D652="","",IFERROR(IF(INDEX('ניהול משאבים'!$E$8:$E$300,MATCH($D652,'ניהול משאבים'!$C$8:$C$300,0))="","",INDEX('ניהול משאבים'!$E$8:$E$300,MATCH($D652,'ניהול משאבים'!$C$8:$C$300,0))),""))</f>
        <v/>
      </c>
      <c r="H652" s="88" t="str">
        <f>IF($C652="","",INDEX('תוצרים לפרויקטים'!$H:$H,MATCH($C652,'תוצרים לפרויקטים'!$G:$G,0)))</f>
        <v/>
      </c>
      <c r="I652" s="88" t="str">
        <f>IF($C652="","",INDEX('תוצרים לפרויקטים'!$E:$E,MATCH($C652,'תוצרים לפרויקטים'!$G:$G,0)))</f>
        <v/>
      </c>
      <c r="J652" s="88" t="str">
        <f>IF($A652="","",IF(INDEX('תוצרים לפרויקטים'!$R$8:$R$1007,MATCH($C652,'תוצרים לפרויקטים'!$G$8:$G$1007,0))="","ללא סטטוס",INDEX('תוצרים לפרויקטים'!$R$8:$R$1007,MATCH($C652,'תוצרים לפרויקטים'!$G$8:$G$1007,0))))</f>
        <v/>
      </c>
      <c r="K652" s="141" t="str">
        <f>IF($A652="","",IF(INDEX('תוצרים לפרויקטים'!$P$8:$P$1007,MATCH($C652,'תוצרים לפרויקטים'!$G$8:$G$1007,0))="","",INDEX('תוצרים לפרויקטים'!$P$8:$P$1007,MATCH($C652,'תוצרים לפרויקטים'!$G$8:$G$1007,0))))</f>
        <v/>
      </c>
      <c r="L652" s="141" t="str">
        <f>IF($A652="","",IF(INDEX('תוצרים לפרויקטים'!$Q$8:$Q$1007,MATCH($C652,'תוצרים לפרויקטים'!$G$8:$G$1007,0))="","",INDEX('תוצרים לפרויקטים'!$Q$8:$Q$1007,MATCH($C652,'תוצרים לפרויקטים'!$G$8:$G$1007,0))))</f>
        <v/>
      </c>
    </row>
    <row r="653" spans="1:12">
      <c r="A653" s="87" t="str">
        <f>IF($A652="#",1,IF(MAX(שיוך_משאב)&lt;ROWS(A$2:$A653),"",ROWS(A$2:$A653)))</f>
        <v/>
      </c>
      <c r="B653" s="88" t="str">
        <f t="array" ref="B653">IF($A653="","",INDEX('תוצרים לפרויקטים'!$AJ$7:$AN$7,,MIN(IF(שיוך_משאב=$A653,COLUMN($A:$E)))))</f>
        <v/>
      </c>
      <c r="C653" s="88" t="str">
        <f t="array" ref="C653">IF($A653="","",INDEX('תוצרים לפרויקטים'!$G$8:$G$1007,MIN(IF(שיוך_משאב=A653,שורות))))</f>
        <v/>
      </c>
      <c r="D653" s="88" t="str">
        <f>IF($A653="","",INDEX('תוצרים לפרויקטים'!$T$8:$AC$1007,MATCH($C653,'תוצרים לפרויקטים'!$G$8:$G$1007,0),MATCH($B653,'תוצרים לפרויקטים'!$T$7:$AC$7,0)))</f>
        <v/>
      </c>
      <c r="E653" s="88" t="str">
        <f>IF($A653="","",INDEX('תוצרים לפרויקטים'!$T$8:$AC$1007,MATCH($C653,'תוצרים לפרויקטים'!$G$8:$G$1007,0),MATCH($B653,'תוצרים לפרויקטים'!$T$7:$AC$7,0)+1))</f>
        <v/>
      </c>
      <c r="F653" s="88" t="str">
        <f>IF($D653="","",IFERROR(IF(INDEX('ניהול משאבים'!$D$8:$D$300,MATCH($D653,'ניהול משאבים'!$C$8:$C$300,0))="","",INDEX('ניהול משאבים'!$D$8:$D$300,MATCH($D653,'ניהול משאבים'!$C$8:$C$300,0))),""))</f>
        <v/>
      </c>
      <c r="G653" s="88" t="str">
        <f>IF($D653="","",IFERROR(IF(INDEX('ניהול משאבים'!$E$8:$E$300,MATCH($D653,'ניהול משאבים'!$C$8:$C$300,0))="","",INDEX('ניהול משאבים'!$E$8:$E$300,MATCH($D653,'ניהול משאבים'!$C$8:$C$300,0))),""))</f>
        <v/>
      </c>
      <c r="H653" s="88" t="str">
        <f>IF($C653="","",INDEX('תוצרים לפרויקטים'!$H:$H,MATCH($C653,'תוצרים לפרויקטים'!$G:$G,0)))</f>
        <v/>
      </c>
      <c r="I653" s="88" t="str">
        <f>IF($C653="","",INDEX('תוצרים לפרויקטים'!$E:$E,MATCH($C653,'תוצרים לפרויקטים'!$G:$G,0)))</f>
        <v/>
      </c>
      <c r="J653" s="88" t="str">
        <f>IF($A653="","",IF(INDEX('תוצרים לפרויקטים'!$R$8:$R$1007,MATCH($C653,'תוצרים לפרויקטים'!$G$8:$G$1007,0))="","ללא סטטוס",INDEX('תוצרים לפרויקטים'!$R$8:$R$1007,MATCH($C653,'תוצרים לפרויקטים'!$G$8:$G$1007,0))))</f>
        <v/>
      </c>
      <c r="K653" s="141" t="str">
        <f>IF($A653="","",IF(INDEX('תוצרים לפרויקטים'!$P$8:$P$1007,MATCH($C653,'תוצרים לפרויקטים'!$G$8:$G$1007,0))="","",INDEX('תוצרים לפרויקטים'!$P$8:$P$1007,MATCH($C653,'תוצרים לפרויקטים'!$G$8:$G$1007,0))))</f>
        <v/>
      </c>
      <c r="L653" s="141" t="str">
        <f>IF($A653="","",IF(INDEX('תוצרים לפרויקטים'!$Q$8:$Q$1007,MATCH($C653,'תוצרים לפרויקטים'!$G$8:$G$1007,0))="","",INDEX('תוצרים לפרויקטים'!$Q$8:$Q$1007,MATCH($C653,'תוצרים לפרויקטים'!$G$8:$G$1007,0))))</f>
        <v/>
      </c>
    </row>
    <row r="654" spans="1:12">
      <c r="A654" s="87" t="str">
        <f>IF($A653="#",1,IF(MAX(שיוך_משאב)&lt;ROWS(A$2:$A654),"",ROWS(A$2:$A654)))</f>
        <v/>
      </c>
      <c r="B654" s="88" t="str">
        <f t="array" ref="B654">IF($A654="","",INDEX('תוצרים לפרויקטים'!$AJ$7:$AN$7,,MIN(IF(שיוך_משאב=$A654,COLUMN($A:$E)))))</f>
        <v/>
      </c>
      <c r="C654" s="88" t="str">
        <f t="array" ref="C654">IF($A654="","",INDEX('תוצרים לפרויקטים'!$G$8:$G$1007,MIN(IF(שיוך_משאב=A654,שורות))))</f>
        <v/>
      </c>
      <c r="D654" s="88" t="str">
        <f>IF($A654="","",INDEX('תוצרים לפרויקטים'!$T$8:$AC$1007,MATCH($C654,'תוצרים לפרויקטים'!$G$8:$G$1007,0),MATCH($B654,'תוצרים לפרויקטים'!$T$7:$AC$7,0)))</f>
        <v/>
      </c>
      <c r="E654" s="88" t="str">
        <f>IF($A654="","",INDEX('תוצרים לפרויקטים'!$T$8:$AC$1007,MATCH($C654,'תוצרים לפרויקטים'!$G$8:$G$1007,0),MATCH($B654,'תוצרים לפרויקטים'!$T$7:$AC$7,0)+1))</f>
        <v/>
      </c>
      <c r="F654" s="88" t="str">
        <f>IF($D654="","",IFERROR(IF(INDEX('ניהול משאבים'!$D$8:$D$300,MATCH($D654,'ניהול משאבים'!$C$8:$C$300,0))="","",INDEX('ניהול משאבים'!$D$8:$D$300,MATCH($D654,'ניהול משאבים'!$C$8:$C$300,0))),""))</f>
        <v/>
      </c>
      <c r="G654" s="88" t="str">
        <f>IF($D654="","",IFERROR(IF(INDEX('ניהול משאבים'!$E$8:$E$300,MATCH($D654,'ניהול משאבים'!$C$8:$C$300,0))="","",INDEX('ניהול משאבים'!$E$8:$E$300,MATCH($D654,'ניהול משאבים'!$C$8:$C$300,0))),""))</f>
        <v/>
      </c>
      <c r="H654" s="88" t="str">
        <f>IF($C654="","",INDEX('תוצרים לפרויקטים'!$H:$H,MATCH($C654,'תוצרים לפרויקטים'!$G:$G,0)))</f>
        <v/>
      </c>
      <c r="I654" s="88" t="str">
        <f>IF($C654="","",INDEX('תוצרים לפרויקטים'!$E:$E,MATCH($C654,'תוצרים לפרויקטים'!$G:$G,0)))</f>
        <v/>
      </c>
      <c r="J654" s="88" t="str">
        <f>IF($A654="","",IF(INDEX('תוצרים לפרויקטים'!$R$8:$R$1007,MATCH($C654,'תוצרים לפרויקטים'!$G$8:$G$1007,0))="","ללא סטטוס",INDEX('תוצרים לפרויקטים'!$R$8:$R$1007,MATCH($C654,'תוצרים לפרויקטים'!$G$8:$G$1007,0))))</f>
        <v/>
      </c>
      <c r="K654" s="141" t="str">
        <f>IF($A654="","",IF(INDEX('תוצרים לפרויקטים'!$P$8:$P$1007,MATCH($C654,'תוצרים לפרויקטים'!$G$8:$G$1007,0))="","",INDEX('תוצרים לפרויקטים'!$P$8:$P$1007,MATCH($C654,'תוצרים לפרויקטים'!$G$8:$G$1007,0))))</f>
        <v/>
      </c>
      <c r="L654" s="141" t="str">
        <f>IF($A654="","",IF(INDEX('תוצרים לפרויקטים'!$Q$8:$Q$1007,MATCH($C654,'תוצרים לפרויקטים'!$G$8:$G$1007,0))="","",INDEX('תוצרים לפרויקטים'!$Q$8:$Q$1007,MATCH($C654,'תוצרים לפרויקטים'!$G$8:$G$1007,0))))</f>
        <v/>
      </c>
    </row>
    <row r="655" spans="1:12">
      <c r="A655" s="87" t="str">
        <f>IF($A654="#",1,IF(MAX(שיוך_משאב)&lt;ROWS(A$2:$A655),"",ROWS(A$2:$A655)))</f>
        <v/>
      </c>
      <c r="B655" s="88" t="str">
        <f t="array" ref="B655">IF($A655="","",INDEX('תוצרים לפרויקטים'!$AJ$7:$AN$7,,MIN(IF(שיוך_משאב=$A655,COLUMN($A:$E)))))</f>
        <v/>
      </c>
      <c r="C655" s="88" t="str">
        <f t="array" ref="C655">IF($A655="","",INDEX('תוצרים לפרויקטים'!$G$8:$G$1007,MIN(IF(שיוך_משאב=A655,שורות))))</f>
        <v/>
      </c>
      <c r="D655" s="88" t="str">
        <f>IF($A655="","",INDEX('תוצרים לפרויקטים'!$T$8:$AC$1007,MATCH($C655,'תוצרים לפרויקטים'!$G$8:$G$1007,0),MATCH($B655,'תוצרים לפרויקטים'!$T$7:$AC$7,0)))</f>
        <v/>
      </c>
      <c r="E655" s="88" t="str">
        <f>IF($A655="","",INDEX('תוצרים לפרויקטים'!$T$8:$AC$1007,MATCH($C655,'תוצרים לפרויקטים'!$G$8:$G$1007,0),MATCH($B655,'תוצרים לפרויקטים'!$T$7:$AC$7,0)+1))</f>
        <v/>
      </c>
      <c r="F655" s="88" t="str">
        <f>IF($D655="","",IFERROR(IF(INDEX('ניהול משאבים'!$D$8:$D$300,MATCH($D655,'ניהול משאבים'!$C$8:$C$300,0))="","",INDEX('ניהול משאבים'!$D$8:$D$300,MATCH($D655,'ניהול משאבים'!$C$8:$C$300,0))),""))</f>
        <v/>
      </c>
      <c r="G655" s="88" t="str">
        <f>IF($D655="","",IFERROR(IF(INDEX('ניהול משאבים'!$E$8:$E$300,MATCH($D655,'ניהול משאבים'!$C$8:$C$300,0))="","",INDEX('ניהול משאבים'!$E$8:$E$300,MATCH($D655,'ניהול משאבים'!$C$8:$C$300,0))),""))</f>
        <v/>
      </c>
      <c r="H655" s="88" t="str">
        <f>IF($C655="","",INDEX('תוצרים לפרויקטים'!$H:$H,MATCH($C655,'תוצרים לפרויקטים'!$G:$G,0)))</f>
        <v/>
      </c>
      <c r="I655" s="88" t="str">
        <f>IF($C655="","",INDEX('תוצרים לפרויקטים'!$E:$E,MATCH($C655,'תוצרים לפרויקטים'!$G:$G,0)))</f>
        <v/>
      </c>
      <c r="J655" s="88" t="str">
        <f>IF($A655="","",IF(INDEX('תוצרים לפרויקטים'!$R$8:$R$1007,MATCH($C655,'תוצרים לפרויקטים'!$G$8:$G$1007,0))="","ללא סטטוס",INDEX('תוצרים לפרויקטים'!$R$8:$R$1007,MATCH($C655,'תוצרים לפרויקטים'!$G$8:$G$1007,0))))</f>
        <v/>
      </c>
      <c r="K655" s="141" t="str">
        <f>IF($A655="","",IF(INDEX('תוצרים לפרויקטים'!$P$8:$P$1007,MATCH($C655,'תוצרים לפרויקטים'!$G$8:$G$1007,0))="","",INDEX('תוצרים לפרויקטים'!$P$8:$P$1007,MATCH($C655,'תוצרים לפרויקטים'!$G$8:$G$1007,0))))</f>
        <v/>
      </c>
      <c r="L655" s="141" t="str">
        <f>IF($A655="","",IF(INDEX('תוצרים לפרויקטים'!$Q$8:$Q$1007,MATCH($C655,'תוצרים לפרויקטים'!$G$8:$G$1007,0))="","",INDEX('תוצרים לפרויקטים'!$Q$8:$Q$1007,MATCH($C655,'תוצרים לפרויקטים'!$G$8:$G$1007,0))))</f>
        <v/>
      </c>
    </row>
    <row r="656" spans="1:12">
      <c r="A656" s="87" t="str">
        <f>IF($A655="#",1,IF(MAX(שיוך_משאב)&lt;ROWS(A$2:$A656),"",ROWS(A$2:$A656)))</f>
        <v/>
      </c>
      <c r="B656" s="88" t="str">
        <f t="array" ref="B656">IF($A656="","",INDEX('תוצרים לפרויקטים'!$AJ$7:$AN$7,,MIN(IF(שיוך_משאב=$A656,COLUMN($A:$E)))))</f>
        <v/>
      </c>
      <c r="C656" s="88" t="str">
        <f t="array" ref="C656">IF($A656="","",INDEX('תוצרים לפרויקטים'!$G$8:$G$1007,MIN(IF(שיוך_משאב=A656,שורות))))</f>
        <v/>
      </c>
      <c r="D656" s="88" t="str">
        <f>IF($A656="","",INDEX('תוצרים לפרויקטים'!$T$8:$AC$1007,MATCH($C656,'תוצרים לפרויקטים'!$G$8:$G$1007,0),MATCH($B656,'תוצרים לפרויקטים'!$T$7:$AC$7,0)))</f>
        <v/>
      </c>
      <c r="E656" s="88" t="str">
        <f>IF($A656="","",INDEX('תוצרים לפרויקטים'!$T$8:$AC$1007,MATCH($C656,'תוצרים לפרויקטים'!$G$8:$G$1007,0),MATCH($B656,'תוצרים לפרויקטים'!$T$7:$AC$7,0)+1))</f>
        <v/>
      </c>
      <c r="F656" s="88" t="str">
        <f>IF($D656="","",IFERROR(IF(INDEX('ניהול משאבים'!$D$8:$D$300,MATCH($D656,'ניהול משאבים'!$C$8:$C$300,0))="","",INDEX('ניהול משאבים'!$D$8:$D$300,MATCH($D656,'ניהול משאבים'!$C$8:$C$300,0))),""))</f>
        <v/>
      </c>
      <c r="G656" s="88" t="str">
        <f>IF($D656="","",IFERROR(IF(INDEX('ניהול משאבים'!$E$8:$E$300,MATCH($D656,'ניהול משאבים'!$C$8:$C$300,0))="","",INDEX('ניהול משאבים'!$E$8:$E$300,MATCH($D656,'ניהול משאבים'!$C$8:$C$300,0))),""))</f>
        <v/>
      </c>
      <c r="H656" s="88" t="str">
        <f>IF($C656="","",INDEX('תוצרים לפרויקטים'!$H:$H,MATCH($C656,'תוצרים לפרויקטים'!$G:$G,0)))</f>
        <v/>
      </c>
      <c r="I656" s="88" t="str">
        <f>IF($C656="","",INDEX('תוצרים לפרויקטים'!$E:$E,MATCH($C656,'תוצרים לפרויקטים'!$G:$G,0)))</f>
        <v/>
      </c>
      <c r="J656" s="88" t="str">
        <f>IF($A656="","",IF(INDEX('תוצרים לפרויקטים'!$R$8:$R$1007,MATCH($C656,'תוצרים לפרויקטים'!$G$8:$G$1007,0))="","ללא סטטוס",INDEX('תוצרים לפרויקטים'!$R$8:$R$1007,MATCH($C656,'תוצרים לפרויקטים'!$G$8:$G$1007,0))))</f>
        <v/>
      </c>
      <c r="K656" s="141" t="str">
        <f>IF($A656="","",IF(INDEX('תוצרים לפרויקטים'!$P$8:$P$1007,MATCH($C656,'תוצרים לפרויקטים'!$G$8:$G$1007,0))="","",INDEX('תוצרים לפרויקטים'!$P$8:$P$1007,MATCH($C656,'תוצרים לפרויקטים'!$G$8:$G$1007,0))))</f>
        <v/>
      </c>
      <c r="L656" s="141" t="str">
        <f>IF($A656="","",IF(INDEX('תוצרים לפרויקטים'!$Q$8:$Q$1007,MATCH($C656,'תוצרים לפרויקטים'!$G$8:$G$1007,0))="","",INDEX('תוצרים לפרויקטים'!$Q$8:$Q$1007,MATCH($C656,'תוצרים לפרויקטים'!$G$8:$G$1007,0))))</f>
        <v/>
      </c>
    </row>
    <row r="657" spans="1:12">
      <c r="A657" s="87" t="str">
        <f>IF($A656="#",1,IF(MAX(שיוך_משאב)&lt;ROWS(A$2:$A657),"",ROWS(A$2:$A657)))</f>
        <v/>
      </c>
      <c r="B657" s="88" t="str">
        <f t="array" ref="B657">IF($A657="","",INDEX('תוצרים לפרויקטים'!$AJ$7:$AN$7,,MIN(IF(שיוך_משאב=$A657,COLUMN($A:$E)))))</f>
        <v/>
      </c>
      <c r="C657" s="88" t="str">
        <f t="array" ref="C657">IF($A657="","",INDEX('תוצרים לפרויקטים'!$G$8:$G$1007,MIN(IF(שיוך_משאב=A657,שורות))))</f>
        <v/>
      </c>
      <c r="D657" s="88" t="str">
        <f>IF($A657="","",INDEX('תוצרים לפרויקטים'!$T$8:$AC$1007,MATCH($C657,'תוצרים לפרויקטים'!$G$8:$G$1007,0),MATCH($B657,'תוצרים לפרויקטים'!$T$7:$AC$7,0)))</f>
        <v/>
      </c>
      <c r="E657" s="88" t="str">
        <f>IF($A657="","",INDEX('תוצרים לפרויקטים'!$T$8:$AC$1007,MATCH($C657,'תוצרים לפרויקטים'!$G$8:$G$1007,0),MATCH($B657,'תוצרים לפרויקטים'!$T$7:$AC$7,0)+1))</f>
        <v/>
      </c>
      <c r="F657" s="88" t="str">
        <f>IF($D657="","",IFERROR(IF(INDEX('ניהול משאבים'!$D$8:$D$300,MATCH($D657,'ניהול משאבים'!$C$8:$C$300,0))="","",INDEX('ניהול משאבים'!$D$8:$D$300,MATCH($D657,'ניהול משאבים'!$C$8:$C$300,0))),""))</f>
        <v/>
      </c>
      <c r="G657" s="88" t="str">
        <f>IF($D657="","",IFERROR(IF(INDEX('ניהול משאבים'!$E$8:$E$300,MATCH($D657,'ניהול משאבים'!$C$8:$C$300,0))="","",INDEX('ניהול משאבים'!$E$8:$E$300,MATCH($D657,'ניהול משאבים'!$C$8:$C$300,0))),""))</f>
        <v/>
      </c>
      <c r="H657" s="88" t="str">
        <f>IF($C657="","",INDEX('תוצרים לפרויקטים'!$H:$H,MATCH($C657,'תוצרים לפרויקטים'!$G:$G,0)))</f>
        <v/>
      </c>
      <c r="I657" s="88" t="str">
        <f>IF($C657="","",INDEX('תוצרים לפרויקטים'!$E:$E,MATCH($C657,'תוצרים לפרויקטים'!$G:$G,0)))</f>
        <v/>
      </c>
      <c r="J657" s="88" t="str">
        <f>IF($A657="","",IF(INDEX('תוצרים לפרויקטים'!$R$8:$R$1007,MATCH($C657,'תוצרים לפרויקטים'!$G$8:$G$1007,0))="","ללא סטטוס",INDEX('תוצרים לפרויקטים'!$R$8:$R$1007,MATCH($C657,'תוצרים לפרויקטים'!$G$8:$G$1007,0))))</f>
        <v/>
      </c>
      <c r="K657" s="141" t="str">
        <f>IF($A657="","",IF(INDEX('תוצרים לפרויקטים'!$P$8:$P$1007,MATCH($C657,'תוצרים לפרויקטים'!$G$8:$G$1007,0))="","",INDEX('תוצרים לפרויקטים'!$P$8:$P$1007,MATCH($C657,'תוצרים לפרויקטים'!$G$8:$G$1007,0))))</f>
        <v/>
      </c>
      <c r="L657" s="141" t="str">
        <f>IF($A657="","",IF(INDEX('תוצרים לפרויקטים'!$Q$8:$Q$1007,MATCH($C657,'תוצרים לפרויקטים'!$G$8:$G$1007,0))="","",INDEX('תוצרים לפרויקטים'!$Q$8:$Q$1007,MATCH($C657,'תוצרים לפרויקטים'!$G$8:$G$1007,0))))</f>
        <v/>
      </c>
    </row>
    <row r="658" spans="1:12">
      <c r="A658" s="87" t="str">
        <f>IF($A657="#",1,IF(MAX(שיוך_משאב)&lt;ROWS(A$2:$A658),"",ROWS(A$2:$A658)))</f>
        <v/>
      </c>
      <c r="B658" s="88" t="str">
        <f t="array" ref="B658">IF($A658="","",INDEX('תוצרים לפרויקטים'!$AJ$7:$AN$7,,MIN(IF(שיוך_משאב=$A658,COLUMN($A:$E)))))</f>
        <v/>
      </c>
      <c r="C658" s="88" t="str">
        <f t="array" ref="C658">IF($A658="","",INDEX('תוצרים לפרויקטים'!$G$8:$G$1007,MIN(IF(שיוך_משאב=A658,שורות))))</f>
        <v/>
      </c>
      <c r="D658" s="88" t="str">
        <f>IF($A658="","",INDEX('תוצרים לפרויקטים'!$T$8:$AC$1007,MATCH($C658,'תוצרים לפרויקטים'!$G$8:$G$1007,0),MATCH($B658,'תוצרים לפרויקטים'!$T$7:$AC$7,0)))</f>
        <v/>
      </c>
      <c r="E658" s="88" t="str">
        <f>IF($A658="","",INDEX('תוצרים לפרויקטים'!$T$8:$AC$1007,MATCH($C658,'תוצרים לפרויקטים'!$G$8:$G$1007,0),MATCH($B658,'תוצרים לפרויקטים'!$T$7:$AC$7,0)+1))</f>
        <v/>
      </c>
      <c r="F658" s="88" t="str">
        <f>IF($D658="","",IFERROR(IF(INDEX('ניהול משאבים'!$D$8:$D$300,MATCH($D658,'ניהול משאבים'!$C$8:$C$300,0))="","",INDEX('ניהול משאבים'!$D$8:$D$300,MATCH($D658,'ניהול משאבים'!$C$8:$C$300,0))),""))</f>
        <v/>
      </c>
      <c r="G658" s="88" t="str">
        <f>IF($D658="","",IFERROR(IF(INDEX('ניהול משאבים'!$E$8:$E$300,MATCH($D658,'ניהול משאבים'!$C$8:$C$300,0))="","",INDEX('ניהול משאבים'!$E$8:$E$300,MATCH($D658,'ניהול משאבים'!$C$8:$C$300,0))),""))</f>
        <v/>
      </c>
      <c r="H658" s="88" t="str">
        <f>IF($C658="","",INDEX('תוצרים לפרויקטים'!$H:$H,MATCH($C658,'תוצרים לפרויקטים'!$G:$G,0)))</f>
        <v/>
      </c>
      <c r="I658" s="88" t="str">
        <f>IF($C658="","",INDEX('תוצרים לפרויקטים'!$E:$E,MATCH($C658,'תוצרים לפרויקטים'!$G:$G,0)))</f>
        <v/>
      </c>
      <c r="J658" s="88" t="str">
        <f>IF($A658="","",IF(INDEX('תוצרים לפרויקטים'!$R$8:$R$1007,MATCH($C658,'תוצרים לפרויקטים'!$G$8:$G$1007,0))="","ללא סטטוס",INDEX('תוצרים לפרויקטים'!$R$8:$R$1007,MATCH($C658,'תוצרים לפרויקטים'!$G$8:$G$1007,0))))</f>
        <v/>
      </c>
      <c r="K658" s="141" t="str">
        <f>IF($A658="","",IF(INDEX('תוצרים לפרויקטים'!$P$8:$P$1007,MATCH($C658,'תוצרים לפרויקטים'!$G$8:$G$1007,0))="","",INDEX('תוצרים לפרויקטים'!$P$8:$P$1007,MATCH($C658,'תוצרים לפרויקטים'!$G$8:$G$1007,0))))</f>
        <v/>
      </c>
      <c r="L658" s="141" t="str">
        <f>IF($A658="","",IF(INDEX('תוצרים לפרויקטים'!$Q$8:$Q$1007,MATCH($C658,'תוצרים לפרויקטים'!$G$8:$G$1007,0))="","",INDEX('תוצרים לפרויקטים'!$Q$8:$Q$1007,MATCH($C658,'תוצרים לפרויקטים'!$G$8:$G$1007,0))))</f>
        <v/>
      </c>
    </row>
    <row r="659" spans="1:12">
      <c r="A659" s="87" t="str">
        <f>IF($A658="#",1,IF(MAX(שיוך_משאב)&lt;ROWS(A$2:$A659),"",ROWS(A$2:$A659)))</f>
        <v/>
      </c>
      <c r="B659" s="88" t="str">
        <f t="array" ref="B659">IF($A659="","",INDEX('תוצרים לפרויקטים'!$AJ$7:$AN$7,,MIN(IF(שיוך_משאב=$A659,COLUMN($A:$E)))))</f>
        <v/>
      </c>
      <c r="C659" s="88" t="str">
        <f t="array" ref="C659">IF($A659="","",INDEX('תוצרים לפרויקטים'!$G$8:$G$1007,MIN(IF(שיוך_משאב=A659,שורות))))</f>
        <v/>
      </c>
      <c r="D659" s="88" t="str">
        <f>IF($A659="","",INDEX('תוצרים לפרויקטים'!$T$8:$AC$1007,MATCH($C659,'תוצרים לפרויקטים'!$G$8:$G$1007,0),MATCH($B659,'תוצרים לפרויקטים'!$T$7:$AC$7,0)))</f>
        <v/>
      </c>
      <c r="E659" s="88" t="str">
        <f>IF($A659="","",INDEX('תוצרים לפרויקטים'!$T$8:$AC$1007,MATCH($C659,'תוצרים לפרויקטים'!$G$8:$G$1007,0),MATCH($B659,'תוצרים לפרויקטים'!$T$7:$AC$7,0)+1))</f>
        <v/>
      </c>
      <c r="F659" s="88" t="str">
        <f>IF($D659="","",IFERROR(IF(INDEX('ניהול משאבים'!$D$8:$D$300,MATCH($D659,'ניהול משאבים'!$C$8:$C$300,0))="","",INDEX('ניהול משאבים'!$D$8:$D$300,MATCH($D659,'ניהול משאבים'!$C$8:$C$300,0))),""))</f>
        <v/>
      </c>
      <c r="G659" s="88" t="str">
        <f>IF($D659="","",IFERROR(IF(INDEX('ניהול משאבים'!$E$8:$E$300,MATCH($D659,'ניהול משאבים'!$C$8:$C$300,0))="","",INDEX('ניהול משאבים'!$E$8:$E$300,MATCH($D659,'ניהול משאבים'!$C$8:$C$300,0))),""))</f>
        <v/>
      </c>
      <c r="H659" s="88" t="str">
        <f>IF($C659="","",INDEX('תוצרים לפרויקטים'!$H:$H,MATCH($C659,'תוצרים לפרויקטים'!$G:$G,0)))</f>
        <v/>
      </c>
      <c r="I659" s="88" t="str">
        <f>IF($C659="","",INDEX('תוצרים לפרויקטים'!$E:$E,MATCH($C659,'תוצרים לפרויקטים'!$G:$G,0)))</f>
        <v/>
      </c>
      <c r="J659" s="88" t="str">
        <f>IF($A659="","",IF(INDEX('תוצרים לפרויקטים'!$R$8:$R$1007,MATCH($C659,'תוצרים לפרויקטים'!$G$8:$G$1007,0))="","ללא סטטוס",INDEX('תוצרים לפרויקטים'!$R$8:$R$1007,MATCH($C659,'תוצרים לפרויקטים'!$G$8:$G$1007,0))))</f>
        <v/>
      </c>
      <c r="K659" s="141" t="str">
        <f>IF($A659="","",IF(INDEX('תוצרים לפרויקטים'!$P$8:$P$1007,MATCH($C659,'תוצרים לפרויקטים'!$G$8:$G$1007,0))="","",INDEX('תוצרים לפרויקטים'!$P$8:$P$1007,MATCH($C659,'תוצרים לפרויקטים'!$G$8:$G$1007,0))))</f>
        <v/>
      </c>
      <c r="L659" s="141" t="str">
        <f>IF($A659="","",IF(INDEX('תוצרים לפרויקטים'!$Q$8:$Q$1007,MATCH($C659,'תוצרים לפרויקטים'!$G$8:$G$1007,0))="","",INDEX('תוצרים לפרויקטים'!$Q$8:$Q$1007,MATCH($C659,'תוצרים לפרויקטים'!$G$8:$G$1007,0))))</f>
        <v/>
      </c>
    </row>
    <row r="660" spans="1:12">
      <c r="A660" s="87" t="str">
        <f>IF($A659="#",1,IF(MAX(שיוך_משאב)&lt;ROWS(A$2:$A660),"",ROWS(A$2:$A660)))</f>
        <v/>
      </c>
      <c r="B660" s="88" t="str">
        <f t="array" ref="B660">IF($A660="","",INDEX('תוצרים לפרויקטים'!$AJ$7:$AN$7,,MIN(IF(שיוך_משאב=$A660,COLUMN($A:$E)))))</f>
        <v/>
      </c>
      <c r="C660" s="88" t="str">
        <f t="array" ref="C660">IF($A660="","",INDEX('תוצרים לפרויקטים'!$G$8:$G$1007,MIN(IF(שיוך_משאב=A660,שורות))))</f>
        <v/>
      </c>
      <c r="D660" s="88" t="str">
        <f>IF($A660="","",INDEX('תוצרים לפרויקטים'!$T$8:$AC$1007,MATCH($C660,'תוצרים לפרויקטים'!$G$8:$G$1007,0),MATCH($B660,'תוצרים לפרויקטים'!$T$7:$AC$7,0)))</f>
        <v/>
      </c>
      <c r="E660" s="88" t="str">
        <f>IF($A660="","",INDEX('תוצרים לפרויקטים'!$T$8:$AC$1007,MATCH($C660,'תוצרים לפרויקטים'!$G$8:$G$1007,0),MATCH($B660,'תוצרים לפרויקטים'!$T$7:$AC$7,0)+1))</f>
        <v/>
      </c>
      <c r="F660" s="88" t="str">
        <f>IF($D660="","",IFERROR(IF(INDEX('ניהול משאבים'!$D$8:$D$300,MATCH($D660,'ניהול משאבים'!$C$8:$C$300,0))="","",INDEX('ניהול משאבים'!$D$8:$D$300,MATCH($D660,'ניהול משאבים'!$C$8:$C$300,0))),""))</f>
        <v/>
      </c>
      <c r="G660" s="88" t="str">
        <f>IF($D660="","",IFERROR(IF(INDEX('ניהול משאבים'!$E$8:$E$300,MATCH($D660,'ניהול משאבים'!$C$8:$C$300,0))="","",INDEX('ניהול משאבים'!$E$8:$E$300,MATCH($D660,'ניהול משאבים'!$C$8:$C$300,0))),""))</f>
        <v/>
      </c>
      <c r="H660" s="88" t="str">
        <f>IF($C660="","",INDEX('תוצרים לפרויקטים'!$H:$H,MATCH($C660,'תוצרים לפרויקטים'!$G:$G,0)))</f>
        <v/>
      </c>
      <c r="I660" s="88" t="str">
        <f>IF($C660="","",INDEX('תוצרים לפרויקטים'!$E:$E,MATCH($C660,'תוצרים לפרויקטים'!$G:$G,0)))</f>
        <v/>
      </c>
      <c r="J660" s="88" t="str">
        <f>IF($A660="","",IF(INDEX('תוצרים לפרויקטים'!$R$8:$R$1007,MATCH($C660,'תוצרים לפרויקטים'!$G$8:$G$1007,0))="","ללא סטטוס",INDEX('תוצרים לפרויקטים'!$R$8:$R$1007,MATCH($C660,'תוצרים לפרויקטים'!$G$8:$G$1007,0))))</f>
        <v/>
      </c>
      <c r="K660" s="141" t="str">
        <f>IF($A660="","",IF(INDEX('תוצרים לפרויקטים'!$P$8:$P$1007,MATCH($C660,'תוצרים לפרויקטים'!$G$8:$G$1007,0))="","",INDEX('תוצרים לפרויקטים'!$P$8:$P$1007,MATCH($C660,'תוצרים לפרויקטים'!$G$8:$G$1007,0))))</f>
        <v/>
      </c>
      <c r="L660" s="141" t="str">
        <f>IF($A660="","",IF(INDEX('תוצרים לפרויקטים'!$Q$8:$Q$1007,MATCH($C660,'תוצרים לפרויקטים'!$G$8:$G$1007,0))="","",INDEX('תוצרים לפרויקטים'!$Q$8:$Q$1007,MATCH($C660,'תוצרים לפרויקטים'!$G$8:$G$1007,0))))</f>
        <v/>
      </c>
    </row>
    <row r="661" spans="1:12">
      <c r="A661" s="87" t="str">
        <f>IF($A660="#",1,IF(MAX(שיוך_משאב)&lt;ROWS(A$2:$A661),"",ROWS(A$2:$A661)))</f>
        <v/>
      </c>
      <c r="B661" s="88" t="str">
        <f t="array" ref="B661">IF($A661="","",INDEX('תוצרים לפרויקטים'!$AJ$7:$AN$7,,MIN(IF(שיוך_משאב=$A661,COLUMN($A:$E)))))</f>
        <v/>
      </c>
      <c r="C661" s="88" t="str">
        <f t="array" ref="C661">IF($A661="","",INDEX('תוצרים לפרויקטים'!$G$8:$G$1007,MIN(IF(שיוך_משאב=A661,שורות))))</f>
        <v/>
      </c>
      <c r="D661" s="88" t="str">
        <f>IF($A661="","",INDEX('תוצרים לפרויקטים'!$T$8:$AC$1007,MATCH($C661,'תוצרים לפרויקטים'!$G$8:$G$1007,0),MATCH($B661,'תוצרים לפרויקטים'!$T$7:$AC$7,0)))</f>
        <v/>
      </c>
      <c r="E661" s="88" t="str">
        <f>IF($A661="","",INDEX('תוצרים לפרויקטים'!$T$8:$AC$1007,MATCH($C661,'תוצרים לפרויקטים'!$G$8:$G$1007,0),MATCH($B661,'תוצרים לפרויקטים'!$T$7:$AC$7,0)+1))</f>
        <v/>
      </c>
      <c r="F661" s="88" t="str">
        <f>IF($D661="","",IFERROR(IF(INDEX('ניהול משאבים'!$D$8:$D$300,MATCH($D661,'ניהול משאבים'!$C$8:$C$300,0))="","",INDEX('ניהול משאבים'!$D$8:$D$300,MATCH($D661,'ניהול משאבים'!$C$8:$C$300,0))),""))</f>
        <v/>
      </c>
      <c r="G661" s="88" t="str">
        <f>IF($D661="","",IFERROR(IF(INDEX('ניהול משאבים'!$E$8:$E$300,MATCH($D661,'ניהול משאבים'!$C$8:$C$300,0))="","",INDEX('ניהול משאבים'!$E$8:$E$300,MATCH($D661,'ניהול משאבים'!$C$8:$C$300,0))),""))</f>
        <v/>
      </c>
      <c r="H661" s="88" t="str">
        <f>IF($C661="","",INDEX('תוצרים לפרויקטים'!$H:$H,MATCH($C661,'תוצרים לפרויקטים'!$G:$G,0)))</f>
        <v/>
      </c>
      <c r="I661" s="88" t="str">
        <f>IF($C661="","",INDEX('תוצרים לפרויקטים'!$E:$E,MATCH($C661,'תוצרים לפרויקטים'!$G:$G,0)))</f>
        <v/>
      </c>
      <c r="J661" s="88" t="str">
        <f>IF($A661="","",IF(INDEX('תוצרים לפרויקטים'!$R$8:$R$1007,MATCH($C661,'תוצרים לפרויקטים'!$G$8:$G$1007,0))="","ללא סטטוס",INDEX('תוצרים לפרויקטים'!$R$8:$R$1007,MATCH($C661,'תוצרים לפרויקטים'!$G$8:$G$1007,0))))</f>
        <v/>
      </c>
      <c r="K661" s="141" t="str">
        <f>IF($A661="","",IF(INDEX('תוצרים לפרויקטים'!$P$8:$P$1007,MATCH($C661,'תוצרים לפרויקטים'!$G$8:$G$1007,0))="","",INDEX('תוצרים לפרויקטים'!$P$8:$P$1007,MATCH($C661,'תוצרים לפרויקטים'!$G$8:$G$1007,0))))</f>
        <v/>
      </c>
      <c r="L661" s="141" t="str">
        <f>IF($A661="","",IF(INDEX('תוצרים לפרויקטים'!$Q$8:$Q$1007,MATCH($C661,'תוצרים לפרויקטים'!$G$8:$G$1007,0))="","",INDEX('תוצרים לפרויקטים'!$Q$8:$Q$1007,MATCH($C661,'תוצרים לפרויקטים'!$G$8:$G$1007,0))))</f>
        <v/>
      </c>
    </row>
    <row r="662" spans="1:12">
      <c r="A662" s="87" t="str">
        <f>IF($A661="#",1,IF(MAX(שיוך_משאב)&lt;ROWS(A$2:$A662),"",ROWS(A$2:$A662)))</f>
        <v/>
      </c>
      <c r="B662" s="88" t="str">
        <f t="array" ref="B662">IF($A662="","",INDEX('תוצרים לפרויקטים'!$AJ$7:$AN$7,,MIN(IF(שיוך_משאב=$A662,COLUMN($A:$E)))))</f>
        <v/>
      </c>
      <c r="C662" s="88" t="str">
        <f t="array" ref="C662">IF($A662="","",INDEX('תוצרים לפרויקטים'!$G$8:$G$1007,MIN(IF(שיוך_משאב=A662,שורות))))</f>
        <v/>
      </c>
      <c r="D662" s="88" t="str">
        <f>IF($A662="","",INDEX('תוצרים לפרויקטים'!$T$8:$AC$1007,MATCH($C662,'תוצרים לפרויקטים'!$G$8:$G$1007,0),MATCH($B662,'תוצרים לפרויקטים'!$T$7:$AC$7,0)))</f>
        <v/>
      </c>
      <c r="E662" s="88" t="str">
        <f>IF($A662="","",INDEX('תוצרים לפרויקטים'!$T$8:$AC$1007,MATCH($C662,'תוצרים לפרויקטים'!$G$8:$G$1007,0),MATCH($B662,'תוצרים לפרויקטים'!$T$7:$AC$7,0)+1))</f>
        <v/>
      </c>
      <c r="F662" s="88" t="str">
        <f>IF($D662="","",IFERROR(IF(INDEX('ניהול משאבים'!$D$8:$D$300,MATCH($D662,'ניהול משאבים'!$C$8:$C$300,0))="","",INDEX('ניהול משאבים'!$D$8:$D$300,MATCH($D662,'ניהול משאבים'!$C$8:$C$300,0))),""))</f>
        <v/>
      </c>
      <c r="G662" s="88" t="str">
        <f>IF($D662="","",IFERROR(IF(INDEX('ניהול משאבים'!$E$8:$E$300,MATCH($D662,'ניהול משאבים'!$C$8:$C$300,0))="","",INDEX('ניהול משאבים'!$E$8:$E$300,MATCH($D662,'ניהול משאבים'!$C$8:$C$300,0))),""))</f>
        <v/>
      </c>
      <c r="H662" s="88" t="str">
        <f>IF($C662="","",INDEX('תוצרים לפרויקטים'!$H:$H,MATCH($C662,'תוצרים לפרויקטים'!$G:$G,0)))</f>
        <v/>
      </c>
      <c r="I662" s="88" t="str">
        <f>IF($C662="","",INDEX('תוצרים לפרויקטים'!$E:$E,MATCH($C662,'תוצרים לפרויקטים'!$G:$G,0)))</f>
        <v/>
      </c>
      <c r="J662" s="88" t="str">
        <f>IF($A662="","",IF(INDEX('תוצרים לפרויקטים'!$R$8:$R$1007,MATCH($C662,'תוצרים לפרויקטים'!$G$8:$G$1007,0))="","ללא סטטוס",INDEX('תוצרים לפרויקטים'!$R$8:$R$1007,MATCH($C662,'תוצרים לפרויקטים'!$G$8:$G$1007,0))))</f>
        <v/>
      </c>
      <c r="K662" s="141" t="str">
        <f>IF($A662="","",IF(INDEX('תוצרים לפרויקטים'!$P$8:$P$1007,MATCH($C662,'תוצרים לפרויקטים'!$G$8:$G$1007,0))="","",INDEX('תוצרים לפרויקטים'!$P$8:$P$1007,MATCH($C662,'תוצרים לפרויקטים'!$G$8:$G$1007,0))))</f>
        <v/>
      </c>
      <c r="L662" s="141" t="str">
        <f>IF($A662="","",IF(INDEX('תוצרים לפרויקטים'!$Q$8:$Q$1007,MATCH($C662,'תוצרים לפרויקטים'!$G$8:$G$1007,0))="","",INDEX('תוצרים לפרויקטים'!$Q$8:$Q$1007,MATCH($C662,'תוצרים לפרויקטים'!$G$8:$G$1007,0))))</f>
        <v/>
      </c>
    </row>
    <row r="663" spans="1:12">
      <c r="A663" s="87" t="str">
        <f>IF($A662="#",1,IF(MAX(שיוך_משאב)&lt;ROWS(A$2:$A663),"",ROWS(A$2:$A663)))</f>
        <v/>
      </c>
      <c r="B663" s="88" t="str">
        <f t="array" ref="B663">IF($A663="","",INDEX('תוצרים לפרויקטים'!$AJ$7:$AN$7,,MIN(IF(שיוך_משאב=$A663,COLUMN($A:$E)))))</f>
        <v/>
      </c>
      <c r="C663" s="88" t="str">
        <f t="array" ref="C663">IF($A663="","",INDEX('תוצרים לפרויקטים'!$G$8:$G$1007,MIN(IF(שיוך_משאב=A663,שורות))))</f>
        <v/>
      </c>
      <c r="D663" s="88" t="str">
        <f>IF($A663="","",INDEX('תוצרים לפרויקטים'!$T$8:$AC$1007,MATCH($C663,'תוצרים לפרויקטים'!$G$8:$G$1007,0),MATCH($B663,'תוצרים לפרויקטים'!$T$7:$AC$7,0)))</f>
        <v/>
      </c>
      <c r="E663" s="88" t="str">
        <f>IF($A663="","",INDEX('תוצרים לפרויקטים'!$T$8:$AC$1007,MATCH($C663,'תוצרים לפרויקטים'!$G$8:$G$1007,0),MATCH($B663,'תוצרים לפרויקטים'!$T$7:$AC$7,0)+1))</f>
        <v/>
      </c>
      <c r="F663" s="88" t="str">
        <f>IF($D663="","",IFERROR(IF(INDEX('ניהול משאבים'!$D$8:$D$300,MATCH($D663,'ניהול משאבים'!$C$8:$C$300,0))="","",INDEX('ניהול משאבים'!$D$8:$D$300,MATCH($D663,'ניהול משאבים'!$C$8:$C$300,0))),""))</f>
        <v/>
      </c>
      <c r="G663" s="88" t="str">
        <f>IF($D663="","",IFERROR(IF(INDEX('ניהול משאבים'!$E$8:$E$300,MATCH($D663,'ניהול משאבים'!$C$8:$C$300,0))="","",INDEX('ניהול משאבים'!$E$8:$E$300,MATCH($D663,'ניהול משאבים'!$C$8:$C$300,0))),""))</f>
        <v/>
      </c>
      <c r="H663" s="88" t="str">
        <f>IF($C663="","",INDEX('תוצרים לפרויקטים'!$H:$H,MATCH($C663,'תוצרים לפרויקטים'!$G:$G,0)))</f>
        <v/>
      </c>
      <c r="I663" s="88" t="str">
        <f>IF($C663="","",INDEX('תוצרים לפרויקטים'!$E:$E,MATCH($C663,'תוצרים לפרויקטים'!$G:$G,0)))</f>
        <v/>
      </c>
      <c r="J663" s="88" t="str">
        <f>IF($A663="","",IF(INDEX('תוצרים לפרויקטים'!$R$8:$R$1007,MATCH($C663,'תוצרים לפרויקטים'!$G$8:$G$1007,0))="","ללא סטטוס",INDEX('תוצרים לפרויקטים'!$R$8:$R$1007,MATCH($C663,'תוצרים לפרויקטים'!$G$8:$G$1007,0))))</f>
        <v/>
      </c>
      <c r="K663" s="141" t="str">
        <f>IF($A663="","",IF(INDEX('תוצרים לפרויקטים'!$P$8:$P$1007,MATCH($C663,'תוצרים לפרויקטים'!$G$8:$G$1007,0))="","",INDEX('תוצרים לפרויקטים'!$P$8:$P$1007,MATCH($C663,'תוצרים לפרויקטים'!$G$8:$G$1007,0))))</f>
        <v/>
      </c>
      <c r="L663" s="141" t="str">
        <f>IF($A663="","",IF(INDEX('תוצרים לפרויקטים'!$Q$8:$Q$1007,MATCH($C663,'תוצרים לפרויקטים'!$G$8:$G$1007,0))="","",INDEX('תוצרים לפרויקטים'!$Q$8:$Q$1007,MATCH($C663,'תוצרים לפרויקטים'!$G$8:$G$1007,0))))</f>
        <v/>
      </c>
    </row>
    <row r="664" spans="1:12">
      <c r="A664" s="87" t="str">
        <f>IF($A663="#",1,IF(MAX(שיוך_משאב)&lt;ROWS(A$2:$A664),"",ROWS(A$2:$A664)))</f>
        <v/>
      </c>
      <c r="B664" s="88" t="str">
        <f t="array" ref="B664">IF($A664="","",INDEX('תוצרים לפרויקטים'!$AJ$7:$AN$7,,MIN(IF(שיוך_משאב=$A664,COLUMN($A:$E)))))</f>
        <v/>
      </c>
      <c r="C664" s="88" t="str">
        <f t="array" ref="C664">IF($A664="","",INDEX('תוצרים לפרויקטים'!$G$8:$G$1007,MIN(IF(שיוך_משאב=A664,שורות))))</f>
        <v/>
      </c>
      <c r="D664" s="88" t="str">
        <f>IF($A664="","",INDEX('תוצרים לפרויקטים'!$T$8:$AC$1007,MATCH($C664,'תוצרים לפרויקטים'!$G$8:$G$1007,0),MATCH($B664,'תוצרים לפרויקטים'!$T$7:$AC$7,0)))</f>
        <v/>
      </c>
      <c r="E664" s="88" t="str">
        <f>IF($A664="","",INDEX('תוצרים לפרויקטים'!$T$8:$AC$1007,MATCH($C664,'תוצרים לפרויקטים'!$G$8:$G$1007,0),MATCH($B664,'תוצרים לפרויקטים'!$T$7:$AC$7,0)+1))</f>
        <v/>
      </c>
      <c r="F664" s="88" t="str">
        <f>IF($D664="","",IFERROR(IF(INDEX('ניהול משאבים'!$D$8:$D$300,MATCH($D664,'ניהול משאבים'!$C$8:$C$300,0))="","",INDEX('ניהול משאבים'!$D$8:$D$300,MATCH($D664,'ניהול משאבים'!$C$8:$C$300,0))),""))</f>
        <v/>
      </c>
      <c r="G664" s="88" t="str">
        <f>IF($D664="","",IFERROR(IF(INDEX('ניהול משאבים'!$E$8:$E$300,MATCH($D664,'ניהול משאבים'!$C$8:$C$300,0))="","",INDEX('ניהול משאבים'!$E$8:$E$300,MATCH($D664,'ניהול משאבים'!$C$8:$C$300,0))),""))</f>
        <v/>
      </c>
      <c r="H664" s="88" t="str">
        <f>IF($C664="","",INDEX('תוצרים לפרויקטים'!$H:$H,MATCH($C664,'תוצרים לפרויקטים'!$G:$G,0)))</f>
        <v/>
      </c>
      <c r="I664" s="88" t="str">
        <f>IF($C664="","",INDEX('תוצרים לפרויקטים'!$E:$E,MATCH($C664,'תוצרים לפרויקטים'!$G:$G,0)))</f>
        <v/>
      </c>
      <c r="J664" s="88" t="str">
        <f>IF($A664="","",IF(INDEX('תוצרים לפרויקטים'!$R$8:$R$1007,MATCH($C664,'תוצרים לפרויקטים'!$G$8:$G$1007,0))="","ללא סטטוס",INDEX('תוצרים לפרויקטים'!$R$8:$R$1007,MATCH($C664,'תוצרים לפרויקטים'!$G$8:$G$1007,0))))</f>
        <v/>
      </c>
      <c r="K664" s="141" t="str">
        <f>IF($A664="","",IF(INDEX('תוצרים לפרויקטים'!$P$8:$P$1007,MATCH($C664,'תוצרים לפרויקטים'!$G$8:$G$1007,0))="","",INDEX('תוצרים לפרויקטים'!$P$8:$P$1007,MATCH($C664,'תוצרים לפרויקטים'!$G$8:$G$1007,0))))</f>
        <v/>
      </c>
      <c r="L664" s="141" t="str">
        <f>IF($A664="","",IF(INDEX('תוצרים לפרויקטים'!$Q$8:$Q$1007,MATCH($C664,'תוצרים לפרויקטים'!$G$8:$G$1007,0))="","",INDEX('תוצרים לפרויקטים'!$Q$8:$Q$1007,MATCH($C664,'תוצרים לפרויקטים'!$G$8:$G$1007,0))))</f>
        <v/>
      </c>
    </row>
    <row r="665" spans="1:12">
      <c r="A665" s="87" t="str">
        <f>IF($A664="#",1,IF(MAX(שיוך_משאב)&lt;ROWS(A$2:$A665),"",ROWS(A$2:$A665)))</f>
        <v/>
      </c>
      <c r="B665" s="88" t="str">
        <f t="array" ref="B665">IF($A665="","",INDEX('תוצרים לפרויקטים'!$AJ$7:$AN$7,,MIN(IF(שיוך_משאב=$A665,COLUMN($A:$E)))))</f>
        <v/>
      </c>
      <c r="C665" s="88" t="str">
        <f t="array" ref="C665">IF($A665="","",INDEX('תוצרים לפרויקטים'!$G$8:$G$1007,MIN(IF(שיוך_משאב=A665,שורות))))</f>
        <v/>
      </c>
      <c r="D665" s="88" t="str">
        <f>IF($A665="","",INDEX('תוצרים לפרויקטים'!$T$8:$AC$1007,MATCH($C665,'תוצרים לפרויקטים'!$G$8:$G$1007,0),MATCH($B665,'תוצרים לפרויקטים'!$T$7:$AC$7,0)))</f>
        <v/>
      </c>
      <c r="E665" s="88" t="str">
        <f>IF($A665="","",INDEX('תוצרים לפרויקטים'!$T$8:$AC$1007,MATCH($C665,'תוצרים לפרויקטים'!$G$8:$G$1007,0),MATCH($B665,'תוצרים לפרויקטים'!$T$7:$AC$7,0)+1))</f>
        <v/>
      </c>
      <c r="F665" s="88" t="str">
        <f>IF($D665="","",IFERROR(IF(INDEX('ניהול משאבים'!$D$8:$D$300,MATCH($D665,'ניהול משאבים'!$C$8:$C$300,0))="","",INDEX('ניהול משאבים'!$D$8:$D$300,MATCH($D665,'ניהול משאבים'!$C$8:$C$300,0))),""))</f>
        <v/>
      </c>
      <c r="G665" s="88" t="str">
        <f>IF($D665="","",IFERROR(IF(INDEX('ניהול משאבים'!$E$8:$E$300,MATCH($D665,'ניהול משאבים'!$C$8:$C$300,0))="","",INDEX('ניהול משאבים'!$E$8:$E$300,MATCH($D665,'ניהול משאבים'!$C$8:$C$300,0))),""))</f>
        <v/>
      </c>
      <c r="H665" s="88" t="str">
        <f>IF($C665="","",INDEX('תוצרים לפרויקטים'!$H:$H,MATCH($C665,'תוצרים לפרויקטים'!$G:$G,0)))</f>
        <v/>
      </c>
      <c r="I665" s="88" t="str">
        <f>IF($C665="","",INDEX('תוצרים לפרויקטים'!$E:$E,MATCH($C665,'תוצרים לפרויקטים'!$G:$G,0)))</f>
        <v/>
      </c>
      <c r="J665" s="88" t="str">
        <f>IF($A665="","",IF(INDEX('תוצרים לפרויקטים'!$R$8:$R$1007,MATCH($C665,'תוצרים לפרויקטים'!$G$8:$G$1007,0))="","ללא סטטוס",INDEX('תוצרים לפרויקטים'!$R$8:$R$1007,MATCH($C665,'תוצרים לפרויקטים'!$G$8:$G$1007,0))))</f>
        <v/>
      </c>
      <c r="K665" s="141" t="str">
        <f>IF($A665="","",IF(INDEX('תוצרים לפרויקטים'!$P$8:$P$1007,MATCH($C665,'תוצרים לפרויקטים'!$G$8:$G$1007,0))="","",INDEX('תוצרים לפרויקטים'!$P$8:$P$1007,MATCH($C665,'תוצרים לפרויקטים'!$G$8:$G$1007,0))))</f>
        <v/>
      </c>
      <c r="L665" s="141" t="str">
        <f>IF($A665="","",IF(INDEX('תוצרים לפרויקטים'!$Q$8:$Q$1007,MATCH($C665,'תוצרים לפרויקטים'!$G$8:$G$1007,0))="","",INDEX('תוצרים לפרויקטים'!$Q$8:$Q$1007,MATCH($C665,'תוצרים לפרויקטים'!$G$8:$G$1007,0))))</f>
        <v/>
      </c>
    </row>
    <row r="666" spans="1:12">
      <c r="A666" s="87" t="str">
        <f>IF($A665="#",1,IF(MAX(שיוך_משאב)&lt;ROWS(A$2:$A666),"",ROWS(A$2:$A666)))</f>
        <v/>
      </c>
      <c r="B666" s="88" t="str">
        <f t="array" ref="B666">IF($A666="","",INDEX('תוצרים לפרויקטים'!$AJ$7:$AN$7,,MIN(IF(שיוך_משאב=$A666,COLUMN($A:$E)))))</f>
        <v/>
      </c>
      <c r="C666" s="88" t="str">
        <f t="array" ref="C666">IF($A666="","",INDEX('תוצרים לפרויקטים'!$G$8:$G$1007,MIN(IF(שיוך_משאב=A666,שורות))))</f>
        <v/>
      </c>
      <c r="D666" s="88" t="str">
        <f>IF($A666="","",INDEX('תוצרים לפרויקטים'!$T$8:$AC$1007,MATCH($C666,'תוצרים לפרויקטים'!$G$8:$G$1007,0),MATCH($B666,'תוצרים לפרויקטים'!$T$7:$AC$7,0)))</f>
        <v/>
      </c>
      <c r="E666" s="88" t="str">
        <f>IF($A666="","",INDEX('תוצרים לפרויקטים'!$T$8:$AC$1007,MATCH($C666,'תוצרים לפרויקטים'!$G$8:$G$1007,0),MATCH($B666,'תוצרים לפרויקטים'!$T$7:$AC$7,0)+1))</f>
        <v/>
      </c>
      <c r="F666" s="88" t="str">
        <f>IF($D666="","",IFERROR(IF(INDEX('ניהול משאבים'!$D$8:$D$300,MATCH($D666,'ניהול משאבים'!$C$8:$C$300,0))="","",INDEX('ניהול משאבים'!$D$8:$D$300,MATCH($D666,'ניהול משאבים'!$C$8:$C$300,0))),""))</f>
        <v/>
      </c>
      <c r="G666" s="88" t="str">
        <f>IF($D666="","",IFERROR(IF(INDEX('ניהול משאבים'!$E$8:$E$300,MATCH($D666,'ניהול משאבים'!$C$8:$C$300,0))="","",INDEX('ניהול משאבים'!$E$8:$E$300,MATCH($D666,'ניהול משאבים'!$C$8:$C$300,0))),""))</f>
        <v/>
      </c>
      <c r="H666" s="88" t="str">
        <f>IF($C666="","",INDEX('תוצרים לפרויקטים'!$H:$H,MATCH($C666,'תוצרים לפרויקטים'!$G:$G,0)))</f>
        <v/>
      </c>
      <c r="I666" s="88" t="str">
        <f>IF($C666="","",INDEX('תוצרים לפרויקטים'!$E:$E,MATCH($C666,'תוצרים לפרויקטים'!$G:$G,0)))</f>
        <v/>
      </c>
      <c r="J666" s="88" t="str">
        <f>IF($A666="","",IF(INDEX('תוצרים לפרויקטים'!$R$8:$R$1007,MATCH($C666,'תוצרים לפרויקטים'!$G$8:$G$1007,0))="","ללא סטטוס",INDEX('תוצרים לפרויקטים'!$R$8:$R$1007,MATCH($C666,'תוצרים לפרויקטים'!$G$8:$G$1007,0))))</f>
        <v/>
      </c>
      <c r="K666" s="141" t="str">
        <f>IF($A666="","",IF(INDEX('תוצרים לפרויקטים'!$P$8:$P$1007,MATCH($C666,'תוצרים לפרויקטים'!$G$8:$G$1007,0))="","",INDEX('תוצרים לפרויקטים'!$P$8:$P$1007,MATCH($C666,'תוצרים לפרויקטים'!$G$8:$G$1007,0))))</f>
        <v/>
      </c>
      <c r="L666" s="141" t="str">
        <f>IF($A666="","",IF(INDEX('תוצרים לפרויקטים'!$Q$8:$Q$1007,MATCH($C666,'תוצרים לפרויקטים'!$G$8:$G$1007,0))="","",INDEX('תוצרים לפרויקטים'!$Q$8:$Q$1007,MATCH($C666,'תוצרים לפרויקטים'!$G$8:$G$1007,0))))</f>
        <v/>
      </c>
    </row>
    <row r="667" spans="1:12">
      <c r="A667" s="87" t="str">
        <f>IF($A666="#",1,IF(MAX(שיוך_משאב)&lt;ROWS(A$2:$A667),"",ROWS(A$2:$A667)))</f>
        <v/>
      </c>
      <c r="B667" s="88" t="str">
        <f t="array" ref="B667">IF($A667="","",INDEX('תוצרים לפרויקטים'!$AJ$7:$AN$7,,MIN(IF(שיוך_משאב=$A667,COLUMN($A:$E)))))</f>
        <v/>
      </c>
      <c r="C667" s="88" t="str">
        <f t="array" ref="C667">IF($A667="","",INDEX('תוצרים לפרויקטים'!$G$8:$G$1007,MIN(IF(שיוך_משאב=A667,שורות))))</f>
        <v/>
      </c>
      <c r="D667" s="88" t="str">
        <f>IF($A667="","",INDEX('תוצרים לפרויקטים'!$T$8:$AC$1007,MATCH($C667,'תוצרים לפרויקטים'!$G$8:$G$1007,0),MATCH($B667,'תוצרים לפרויקטים'!$T$7:$AC$7,0)))</f>
        <v/>
      </c>
      <c r="E667" s="88" t="str">
        <f>IF($A667="","",INDEX('תוצרים לפרויקטים'!$T$8:$AC$1007,MATCH($C667,'תוצרים לפרויקטים'!$G$8:$G$1007,0),MATCH($B667,'תוצרים לפרויקטים'!$T$7:$AC$7,0)+1))</f>
        <v/>
      </c>
      <c r="F667" s="88" t="str">
        <f>IF($D667="","",IFERROR(IF(INDEX('ניהול משאבים'!$D$8:$D$300,MATCH($D667,'ניהול משאבים'!$C$8:$C$300,0))="","",INDEX('ניהול משאבים'!$D$8:$D$300,MATCH($D667,'ניהול משאבים'!$C$8:$C$300,0))),""))</f>
        <v/>
      </c>
      <c r="G667" s="88" t="str">
        <f>IF($D667="","",IFERROR(IF(INDEX('ניהול משאבים'!$E$8:$E$300,MATCH($D667,'ניהול משאבים'!$C$8:$C$300,0))="","",INDEX('ניהול משאבים'!$E$8:$E$300,MATCH($D667,'ניהול משאבים'!$C$8:$C$300,0))),""))</f>
        <v/>
      </c>
      <c r="H667" s="88" t="str">
        <f>IF($C667="","",INDEX('תוצרים לפרויקטים'!$H:$H,MATCH($C667,'תוצרים לפרויקטים'!$G:$G,0)))</f>
        <v/>
      </c>
      <c r="I667" s="88" t="str">
        <f>IF($C667="","",INDEX('תוצרים לפרויקטים'!$E:$E,MATCH($C667,'תוצרים לפרויקטים'!$G:$G,0)))</f>
        <v/>
      </c>
      <c r="J667" s="88" t="str">
        <f>IF($A667="","",IF(INDEX('תוצרים לפרויקטים'!$R$8:$R$1007,MATCH($C667,'תוצרים לפרויקטים'!$G$8:$G$1007,0))="","ללא סטטוס",INDEX('תוצרים לפרויקטים'!$R$8:$R$1007,MATCH($C667,'תוצרים לפרויקטים'!$G$8:$G$1007,0))))</f>
        <v/>
      </c>
      <c r="K667" s="141" t="str">
        <f>IF($A667="","",IF(INDEX('תוצרים לפרויקטים'!$P$8:$P$1007,MATCH($C667,'תוצרים לפרויקטים'!$G$8:$G$1007,0))="","",INDEX('תוצרים לפרויקטים'!$P$8:$P$1007,MATCH($C667,'תוצרים לפרויקטים'!$G$8:$G$1007,0))))</f>
        <v/>
      </c>
      <c r="L667" s="141" t="str">
        <f>IF($A667="","",IF(INDEX('תוצרים לפרויקטים'!$Q$8:$Q$1007,MATCH($C667,'תוצרים לפרויקטים'!$G$8:$G$1007,0))="","",INDEX('תוצרים לפרויקטים'!$Q$8:$Q$1007,MATCH($C667,'תוצרים לפרויקטים'!$G$8:$G$1007,0))))</f>
        <v/>
      </c>
    </row>
    <row r="668" spans="1:12">
      <c r="A668" s="87" t="str">
        <f>IF($A667="#",1,IF(MAX(שיוך_משאב)&lt;ROWS(A$2:$A668),"",ROWS(A$2:$A668)))</f>
        <v/>
      </c>
      <c r="B668" s="88" t="str">
        <f t="array" ref="B668">IF($A668="","",INDEX('תוצרים לפרויקטים'!$AJ$7:$AN$7,,MIN(IF(שיוך_משאב=$A668,COLUMN($A:$E)))))</f>
        <v/>
      </c>
      <c r="C668" s="88" t="str">
        <f t="array" ref="C668">IF($A668="","",INDEX('תוצרים לפרויקטים'!$G$8:$G$1007,MIN(IF(שיוך_משאב=A668,שורות))))</f>
        <v/>
      </c>
      <c r="D668" s="88" t="str">
        <f>IF($A668="","",INDEX('תוצרים לפרויקטים'!$T$8:$AC$1007,MATCH($C668,'תוצרים לפרויקטים'!$G$8:$G$1007,0),MATCH($B668,'תוצרים לפרויקטים'!$T$7:$AC$7,0)))</f>
        <v/>
      </c>
      <c r="E668" s="88" t="str">
        <f>IF($A668="","",INDEX('תוצרים לפרויקטים'!$T$8:$AC$1007,MATCH($C668,'תוצרים לפרויקטים'!$G$8:$G$1007,0),MATCH($B668,'תוצרים לפרויקטים'!$T$7:$AC$7,0)+1))</f>
        <v/>
      </c>
      <c r="F668" s="88" t="str">
        <f>IF($D668="","",IFERROR(IF(INDEX('ניהול משאבים'!$D$8:$D$300,MATCH($D668,'ניהול משאבים'!$C$8:$C$300,0))="","",INDEX('ניהול משאבים'!$D$8:$D$300,MATCH($D668,'ניהול משאבים'!$C$8:$C$300,0))),""))</f>
        <v/>
      </c>
      <c r="G668" s="88" t="str">
        <f>IF($D668="","",IFERROR(IF(INDEX('ניהול משאבים'!$E$8:$E$300,MATCH($D668,'ניהול משאבים'!$C$8:$C$300,0))="","",INDEX('ניהול משאבים'!$E$8:$E$300,MATCH($D668,'ניהול משאבים'!$C$8:$C$300,0))),""))</f>
        <v/>
      </c>
      <c r="H668" s="88" t="str">
        <f>IF($C668="","",INDEX('תוצרים לפרויקטים'!$H:$H,MATCH($C668,'תוצרים לפרויקטים'!$G:$G,0)))</f>
        <v/>
      </c>
      <c r="I668" s="88" t="str">
        <f>IF($C668="","",INDEX('תוצרים לפרויקטים'!$E:$E,MATCH($C668,'תוצרים לפרויקטים'!$G:$G,0)))</f>
        <v/>
      </c>
      <c r="J668" s="88" t="str">
        <f>IF($A668="","",IF(INDEX('תוצרים לפרויקטים'!$R$8:$R$1007,MATCH($C668,'תוצרים לפרויקטים'!$G$8:$G$1007,0))="","ללא סטטוס",INDEX('תוצרים לפרויקטים'!$R$8:$R$1007,MATCH($C668,'תוצרים לפרויקטים'!$G$8:$G$1007,0))))</f>
        <v/>
      </c>
      <c r="K668" s="141" t="str">
        <f>IF($A668="","",IF(INDEX('תוצרים לפרויקטים'!$P$8:$P$1007,MATCH($C668,'תוצרים לפרויקטים'!$G$8:$G$1007,0))="","",INDEX('תוצרים לפרויקטים'!$P$8:$P$1007,MATCH($C668,'תוצרים לפרויקטים'!$G$8:$G$1007,0))))</f>
        <v/>
      </c>
      <c r="L668" s="141" t="str">
        <f>IF($A668="","",IF(INDEX('תוצרים לפרויקטים'!$Q$8:$Q$1007,MATCH($C668,'תוצרים לפרויקטים'!$G$8:$G$1007,0))="","",INDEX('תוצרים לפרויקטים'!$Q$8:$Q$1007,MATCH($C668,'תוצרים לפרויקטים'!$G$8:$G$1007,0))))</f>
        <v/>
      </c>
    </row>
    <row r="669" spans="1:12">
      <c r="A669" s="87" t="str">
        <f>IF($A668="#",1,IF(MAX(שיוך_משאב)&lt;ROWS(A$2:$A669),"",ROWS(A$2:$A669)))</f>
        <v/>
      </c>
      <c r="B669" s="88" t="str">
        <f t="array" ref="B669">IF($A669="","",INDEX('תוצרים לפרויקטים'!$AJ$7:$AN$7,,MIN(IF(שיוך_משאב=$A669,COLUMN($A:$E)))))</f>
        <v/>
      </c>
      <c r="C669" s="88" t="str">
        <f t="array" ref="C669">IF($A669="","",INDEX('תוצרים לפרויקטים'!$G$8:$G$1007,MIN(IF(שיוך_משאב=A669,שורות))))</f>
        <v/>
      </c>
      <c r="D669" s="88" t="str">
        <f>IF($A669="","",INDEX('תוצרים לפרויקטים'!$T$8:$AC$1007,MATCH($C669,'תוצרים לפרויקטים'!$G$8:$G$1007,0),MATCH($B669,'תוצרים לפרויקטים'!$T$7:$AC$7,0)))</f>
        <v/>
      </c>
      <c r="E669" s="88" t="str">
        <f>IF($A669="","",INDEX('תוצרים לפרויקטים'!$T$8:$AC$1007,MATCH($C669,'תוצרים לפרויקטים'!$G$8:$G$1007,0),MATCH($B669,'תוצרים לפרויקטים'!$T$7:$AC$7,0)+1))</f>
        <v/>
      </c>
      <c r="F669" s="88" t="str">
        <f>IF($D669="","",IFERROR(IF(INDEX('ניהול משאבים'!$D$8:$D$300,MATCH($D669,'ניהול משאבים'!$C$8:$C$300,0))="","",INDEX('ניהול משאבים'!$D$8:$D$300,MATCH($D669,'ניהול משאבים'!$C$8:$C$300,0))),""))</f>
        <v/>
      </c>
      <c r="G669" s="88" t="str">
        <f>IF($D669="","",IFERROR(IF(INDEX('ניהול משאבים'!$E$8:$E$300,MATCH($D669,'ניהול משאבים'!$C$8:$C$300,0))="","",INDEX('ניהול משאבים'!$E$8:$E$300,MATCH($D669,'ניהול משאבים'!$C$8:$C$300,0))),""))</f>
        <v/>
      </c>
      <c r="H669" s="88" t="str">
        <f>IF($C669="","",INDEX('תוצרים לפרויקטים'!$H:$H,MATCH($C669,'תוצרים לפרויקטים'!$G:$G,0)))</f>
        <v/>
      </c>
      <c r="I669" s="88" t="str">
        <f>IF($C669="","",INDEX('תוצרים לפרויקטים'!$E:$E,MATCH($C669,'תוצרים לפרויקטים'!$G:$G,0)))</f>
        <v/>
      </c>
      <c r="J669" s="88" t="str">
        <f>IF($A669="","",IF(INDEX('תוצרים לפרויקטים'!$R$8:$R$1007,MATCH($C669,'תוצרים לפרויקטים'!$G$8:$G$1007,0))="","ללא סטטוס",INDEX('תוצרים לפרויקטים'!$R$8:$R$1007,MATCH($C669,'תוצרים לפרויקטים'!$G$8:$G$1007,0))))</f>
        <v/>
      </c>
      <c r="K669" s="141" t="str">
        <f>IF($A669="","",IF(INDEX('תוצרים לפרויקטים'!$P$8:$P$1007,MATCH($C669,'תוצרים לפרויקטים'!$G$8:$G$1007,0))="","",INDEX('תוצרים לפרויקטים'!$P$8:$P$1007,MATCH($C669,'תוצרים לפרויקטים'!$G$8:$G$1007,0))))</f>
        <v/>
      </c>
      <c r="L669" s="141" t="str">
        <f>IF($A669="","",IF(INDEX('תוצרים לפרויקטים'!$Q$8:$Q$1007,MATCH($C669,'תוצרים לפרויקטים'!$G$8:$G$1007,0))="","",INDEX('תוצרים לפרויקטים'!$Q$8:$Q$1007,MATCH($C669,'תוצרים לפרויקטים'!$G$8:$G$1007,0))))</f>
        <v/>
      </c>
    </row>
    <row r="670" spans="1:12">
      <c r="A670" s="87" t="str">
        <f>IF($A669="#",1,IF(MAX(שיוך_משאב)&lt;ROWS(A$2:$A670),"",ROWS(A$2:$A670)))</f>
        <v/>
      </c>
      <c r="B670" s="88" t="str">
        <f t="array" ref="B670">IF($A670="","",INDEX('תוצרים לפרויקטים'!$AJ$7:$AN$7,,MIN(IF(שיוך_משאב=$A670,COLUMN($A:$E)))))</f>
        <v/>
      </c>
      <c r="C670" s="88" t="str">
        <f t="array" ref="C670">IF($A670="","",INDEX('תוצרים לפרויקטים'!$G$8:$G$1007,MIN(IF(שיוך_משאב=A670,שורות))))</f>
        <v/>
      </c>
      <c r="D670" s="88" t="str">
        <f>IF($A670="","",INDEX('תוצרים לפרויקטים'!$T$8:$AC$1007,MATCH($C670,'תוצרים לפרויקטים'!$G$8:$G$1007,0),MATCH($B670,'תוצרים לפרויקטים'!$T$7:$AC$7,0)))</f>
        <v/>
      </c>
      <c r="E670" s="88" t="str">
        <f>IF($A670="","",INDEX('תוצרים לפרויקטים'!$T$8:$AC$1007,MATCH($C670,'תוצרים לפרויקטים'!$G$8:$G$1007,0),MATCH($B670,'תוצרים לפרויקטים'!$T$7:$AC$7,0)+1))</f>
        <v/>
      </c>
      <c r="F670" s="88" t="str">
        <f>IF($D670="","",IFERROR(IF(INDEX('ניהול משאבים'!$D$8:$D$300,MATCH($D670,'ניהול משאבים'!$C$8:$C$300,0))="","",INDEX('ניהול משאבים'!$D$8:$D$300,MATCH($D670,'ניהול משאבים'!$C$8:$C$300,0))),""))</f>
        <v/>
      </c>
      <c r="G670" s="88" t="str">
        <f>IF($D670="","",IFERROR(IF(INDEX('ניהול משאבים'!$E$8:$E$300,MATCH($D670,'ניהול משאבים'!$C$8:$C$300,0))="","",INDEX('ניהול משאבים'!$E$8:$E$300,MATCH($D670,'ניהול משאבים'!$C$8:$C$300,0))),""))</f>
        <v/>
      </c>
      <c r="H670" s="88" t="str">
        <f>IF($C670="","",INDEX('תוצרים לפרויקטים'!$H:$H,MATCH($C670,'תוצרים לפרויקטים'!$G:$G,0)))</f>
        <v/>
      </c>
      <c r="I670" s="88" t="str">
        <f>IF($C670="","",INDEX('תוצרים לפרויקטים'!$E:$E,MATCH($C670,'תוצרים לפרויקטים'!$G:$G,0)))</f>
        <v/>
      </c>
      <c r="J670" s="88" t="str">
        <f>IF($A670="","",IF(INDEX('תוצרים לפרויקטים'!$R$8:$R$1007,MATCH($C670,'תוצרים לפרויקטים'!$G$8:$G$1007,0))="","ללא סטטוס",INDEX('תוצרים לפרויקטים'!$R$8:$R$1007,MATCH($C670,'תוצרים לפרויקטים'!$G$8:$G$1007,0))))</f>
        <v/>
      </c>
      <c r="K670" s="141" t="str">
        <f>IF($A670="","",IF(INDEX('תוצרים לפרויקטים'!$P$8:$P$1007,MATCH($C670,'תוצרים לפרויקטים'!$G$8:$G$1007,0))="","",INDEX('תוצרים לפרויקטים'!$P$8:$P$1007,MATCH($C670,'תוצרים לפרויקטים'!$G$8:$G$1007,0))))</f>
        <v/>
      </c>
      <c r="L670" s="141" t="str">
        <f>IF($A670="","",IF(INDEX('תוצרים לפרויקטים'!$Q$8:$Q$1007,MATCH($C670,'תוצרים לפרויקטים'!$G$8:$G$1007,0))="","",INDEX('תוצרים לפרויקטים'!$Q$8:$Q$1007,MATCH($C670,'תוצרים לפרויקטים'!$G$8:$G$1007,0))))</f>
        <v/>
      </c>
    </row>
    <row r="671" spans="1:12">
      <c r="A671" s="87" t="str">
        <f>IF($A670="#",1,IF(MAX(שיוך_משאב)&lt;ROWS(A$2:$A671),"",ROWS(A$2:$A671)))</f>
        <v/>
      </c>
      <c r="B671" s="88" t="str">
        <f t="array" ref="B671">IF($A671="","",INDEX('תוצרים לפרויקטים'!$AJ$7:$AN$7,,MIN(IF(שיוך_משאב=$A671,COLUMN($A:$E)))))</f>
        <v/>
      </c>
      <c r="C671" s="88" t="str">
        <f t="array" ref="C671">IF($A671="","",INDEX('תוצרים לפרויקטים'!$G$8:$G$1007,MIN(IF(שיוך_משאב=A671,שורות))))</f>
        <v/>
      </c>
      <c r="D671" s="88" t="str">
        <f>IF($A671="","",INDEX('תוצרים לפרויקטים'!$T$8:$AC$1007,MATCH($C671,'תוצרים לפרויקטים'!$G$8:$G$1007,0),MATCH($B671,'תוצרים לפרויקטים'!$T$7:$AC$7,0)))</f>
        <v/>
      </c>
      <c r="E671" s="88" t="str">
        <f>IF($A671="","",INDEX('תוצרים לפרויקטים'!$T$8:$AC$1007,MATCH($C671,'תוצרים לפרויקטים'!$G$8:$G$1007,0),MATCH($B671,'תוצרים לפרויקטים'!$T$7:$AC$7,0)+1))</f>
        <v/>
      </c>
      <c r="F671" s="88" t="str">
        <f>IF($D671="","",IFERROR(IF(INDEX('ניהול משאבים'!$D$8:$D$300,MATCH($D671,'ניהול משאבים'!$C$8:$C$300,0))="","",INDEX('ניהול משאבים'!$D$8:$D$300,MATCH($D671,'ניהול משאבים'!$C$8:$C$300,0))),""))</f>
        <v/>
      </c>
      <c r="G671" s="88" t="str">
        <f>IF($D671="","",IFERROR(IF(INDEX('ניהול משאבים'!$E$8:$E$300,MATCH($D671,'ניהול משאבים'!$C$8:$C$300,0))="","",INDEX('ניהול משאבים'!$E$8:$E$300,MATCH($D671,'ניהול משאבים'!$C$8:$C$300,0))),""))</f>
        <v/>
      </c>
      <c r="H671" s="88" t="str">
        <f>IF($C671="","",INDEX('תוצרים לפרויקטים'!$H:$H,MATCH($C671,'תוצרים לפרויקטים'!$G:$G,0)))</f>
        <v/>
      </c>
      <c r="I671" s="88" t="str">
        <f>IF($C671="","",INDEX('תוצרים לפרויקטים'!$E:$E,MATCH($C671,'תוצרים לפרויקטים'!$G:$G,0)))</f>
        <v/>
      </c>
      <c r="J671" s="88" t="str">
        <f>IF($A671="","",IF(INDEX('תוצרים לפרויקטים'!$R$8:$R$1007,MATCH($C671,'תוצרים לפרויקטים'!$G$8:$G$1007,0))="","ללא סטטוס",INDEX('תוצרים לפרויקטים'!$R$8:$R$1007,MATCH($C671,'תוצרים לפרויקטים'!$G$8:$G$1007,0))))</f>
        <v/>
      </c>
      <c r="K671" s="141" t="str">
        <f>IF($A671="","",IF(INDEX('תוצרים לפרויקטים'!$P$8:$P$1007,MATCH($C671,'תוצרים לפרויקטים'!$G$8:$G$1007,0))="","",INDEX('תוצרים לפרויקטים'!$P$8:$P$1007,MATCH($C671,'תוצרים לפרויקטים'!$G$8:$G$1007,0))))</f>
        <v/>
      </c>
      <c r="L671" s="141" t="str">
        <f>IF($A671="","",IF(INDEX('תוצרים לפרויקטים'!$Q$8:$Q$1007,MATCH($C671,'תוצרים לפרויקטים'!$G$8:$G$1007,0))="","",INDEX('תוצרים לפרויקטים'!$Q$8:$Q$1007,MATCH($C671,'תוצרים לפרויקטים'!$G$8:$G$1007,0))))</f>
        <v/>
      </c>
    </row>
    <row r="672" spans="1:12">
      <c r="A672" s="87" t="str">
        <f>IF($A671="#",1,IF(MAX(שיוך_משאב)&lt;ROWS(A$2:$A672),"",ROWS(A$2:$A672)))</f>
        <v/>
      </c>
      <c r="B672" s="88" t="str">
        <f t="array" ref="B672">IF($A672="","",INDEX('תוצרים לפרויקטים'!$AJ$7:$AN$7,,MIN(IF(שיוך_משאב=$A672,COLUMN($A:$E)))))</f>
        <v/>
      </c>
      <c r="C672" s="88" t="str">
        <f t="array" ref="C672">IF($A672="","",INDEX('תוצרים לפרויקטים'!$G$8:$G$1007,MIN(IF(שיוך_משאב=A672,שורות))))</f>
        <v/>
      </c>
      <c r="D672" s="88" t="str">
        <f>IF($A672="","",INDEX('תוצרים לפרויקטים'!$T$8:$AC$1007,MATCH($C672,'תוצרים לפרויקטים'!$G$8:$G$1007,0),MATCH($B672,'תוצרים לפרויקטים'!$T$7:$AC$7,0)))</f>
        <v/>
      </c>
      <c r="E672" s="88" t="str">
        <f>IF($A672="","",INDEX('תוצרים לפרויקטים'!$T$8:$AC$1007,MATCH($C672,'תוצרים לפרויקטים'!$G$8:$G$1007,0),MATCH($B672,'תוצרים לפרויקטים'!$T$7:$AC$7,0)+1))</f>
        <v/>
      </c>
      <c r="F672" s="88" t="str">
        <f>IF($D672="","",IFERROR(IF(INDEX('ניהול משאבים'!$D$8:$D$300,MATCH($D672,'ניהול משאבים'!$C$8:$C$300,0))="","",INDEX('ניהול משאבים'!$D$8:$D$300,MATCH($D672,'ניהול משאבים'!$C$8:$C$300,0))),""))</f>
        <v/>
      </c>
      <c r="G672" s="88" t="str">
        <f>IF($D672="","",IFERROR(IF(INDEX('ניהול משאבים'!$E$8:$E$300,MATCH($D672,'ניהול משאבים'!$C$8:$C$300,0))="","",INDEX('ניהול משאבים'!$E$8:$E$300,MATCH($D672,'ניהול משאבים'!$C$8:$C$300,0))),""))</f>
        <v/>
      </c>
      <c r="H672" s="88" t="str">
        <f>IF($C672="","",INDEX('תוצרים לפרויקטים'!$H:$H,MATCH($C672,'תוצרים לפרויקטים'!$G:$G,0)))</f>
        <v/>
      </c>
      <c r="I672" s="88" t="str">
        <f>IF($C672="","",INDEX('תוצרים לפרויקטים'!$E:$E,MATCH($C672,'תוצרים לפרויקטים'!$G:$G,0)))</f>
        <v/>
      </c>
      <c r="J672" s="88" t="str">
        <f>IF($A672="","",IF(INDEX('תוצרים לפרויקטים'!$R$8:$R$1007,MATCH($C672,'תוצרים לפרויקטים'!$G$8:$G$1007,0))="","ללא סטטוס",INDEX('תוצרים לפרויקטים'!$R$8:$R$1007,MATCH($C672,'תוצרים לפרויקטים'!$G$8:$G$1007,0))))</f>
        <v/>
      </c>
      <c r="K672" s="141" t="str">
        <f>IF($A672="","",IF(INDEX('תוצרים לפרויקטים'!$P$8:$P$1007,MATCH($C672,'תוצרים לפרויקטים'!$G$8:$G$1007,0))="","",INDEX('תוצרים לפרויקטים'!$P$8:$P$1007,MATCH($C672,'תוצרים לפרויקטים'!$G$8:$G$1007,0))))</f>
        <v/>
      </c>
      <c r="L672" s="141" t="str">
        <f>IF($A672="","",IF(INDEX('תוצרים לפרויקטים'!$Q$8:$Q$1007,MATCH($C672,'תוצרים לפרויקטים'!$G$8:$G$1007,0))="","",INDEX('תוצרים לפרויקטים'!$Q$8:$Q$1007,MATCH($C672,'תוצרים לפרויקטים'!$G$8:$G$1007,0))))</f>
        <v/>
      </c>
    </row>
    <row r="673" spans="1:12">
      <c r="A673" s="87" t="str">
        <f>IF($A672="#",1,IF(MAX(שיוך_משאב)&lt;ROWS(A$2:$A673),"",ROWS(A$2:$A673)))</f>
        <v/>
      </c>
      <c r="B673" s="88" t="str">
        <f t="array" ref="B673">IF($A673="","",INDEX('תוצרים לפרויקטים'!$AJ$7:$AN$7,,MIN(IF(שיוך_משאב=$A673,COLUMN($A:$E)))))</f>
        <v/>
      </c>
      <c r="C673" s="88" t="str">
        <f t="array" ref="C673">IF($A673="","",INDEX('תוצרים לפרויקטים'!$G$8:$G$1007,MIN(IF(שיוך_משאב=A673,שורות))))</f>
        <v/>
      </c>
      <c r="D673" s="88" t="str">
        <f>IF($A673="","",INDEX('תוצרים לפרויקטים'!$T$8:$AC$1007,MATCH($C673,'תוצרים לפרויקטים'!$G$8:$G$1007,0),MATCH($B673,'תוצרים לפרויקטים'!$T$7:$AC$7,0)))</f>
        <v/>
      </c>
      <c r="E673" s="88" t="str">
        <f>IF($A673="","",INDEX('תוצרים לפרויקטים'!$T$8:$AC$1007,MATCH($C673,'תוצרים לפרויקטים'!$G$8:$G$1007,0),MATCH($B673,'תוצרים לפרויקטים'!$T$7:$AC$7,0)+1))</f>
        <v/>
      </c>
      <c r="F673" s="88" t="str">
        <f>IF($D673="","",IFERROR(IF(INDEX('ניהול משאבים'!$D$8:$D$300,MATCH($D673,'ניהול משאבים'!$C$8:$C$300,0))="","",INDEX('ניהול משאבים'!$D$8:$D$300,MATCH($D673,'ניהול משאבים'!$C$8:$C$300,0))),""))</f>
        <v/>
      </c>
      <c r="G673" s="88" t="str">
        <f>IF($D673="","",IFERROR(IF(INDEX('ניהול משאבים'!$E$8:$E$300,MATCH($D673,'ניהול משאבים'!$C$8:$C$300,0))="","",INDEX('ניהול משאבים'!$E$8:$E$300,MATCH($D673,'ניהול משאבים'!$C$8:$C$300,0))),""))</f>
        <v/>
      </c>
      <c r="H673" s="88" t="str">
        <f>IF($C673="","",INDEX('תוצרים לפרויקטים'!$H:$H,MATCH($C673,'תוצרים לפרויקטים'!$G:$G,0)))</f>
        <v/>
      </c>
      <c r="I673" s="88" t="str">
        <f>IF($C673="","",INDEX('תוצרים לפרויקטים'!$E:$E,MATCH($C673,'תוצרים לפרויקטים'!$G:$G,0)))</f>
        <v/>
      </c>
      <c r="J673" s="88" t="str">
        <f>IF($A673="","",IF(INDEX('תוצרים לפרויקטים'!$R$8:$R$1007,MATCH($C673,'תוצרים לפרויקטים'!$G$8:$G$1007,0))="","ללא סטטוס",INDEX('תוצרים לפרויקטים'!$R$8:$R$1007,MATCH($C673,'תוצרים לפרויקטים'!$G$8:$G$1007,0))))</f>
        <v/>
      </c>
      <c r="K673" s="141" t="str">
        <f>IF($A673="","",IF(INDEX('תוצרים לפרויקטים'!$P$8:$P$1007,MATCH($C673,'תוצרים לפרויקטים'!$G$8:$G$1007,0))="","",INDEX('תוצרים לפרויקטים'!$P$8:$P$1007,MATCH($C673,'תוצרים לפרויקטים'!$G$8:$G$1007,0))))</f>
        <v/>
      </c>
      <c r="L673" s="141" t="str">
        <f>IF($A673="","",IF(INDEX('תוצרים לפרויקטים'!$Q$8:$Q$1007,MATCH($C673,'תוצרים לפרויקטים'!$G$8:$G$1007,0))="","",INDEX('תוצרים לפרויקטים'!$Q$8:$Q$1007,MATCH($C673,'תוצרים לפרויקטים'!$G$8:$G$1007,0))))</f>
        <v/>
      </c>
    </row>
    <row r="674" spans="1:12">
      <c r="A674" s="87" t="str">
        <f>IF($A673="#",1,IF(MAX(שיוך_משאב)&lt;ROWS(A$2:$A674),"",ROWS(A$2:$A674)))</f>
        <v/>
      </c>
      <c r="B674" s="88" t="str">
        <f t="array" ref="B674">IF($A674="","",INDEX('תוצרים לפרויקטים'!$AJ$7:$AN$7,,MIN(IF(שיוך_משאב=$A674,COLUMN($A:$E)))))</f>
        <v/>
      </c>
      <c r="C674" s="88" t="str">
        <f t="array" ref="C674">IF($A674="","",INDEX('תוצרים לפרויקטים'!$G$8:$G$1007,MIN(IF(שיוך_משאב=A674,שורות))))</f>
        <v/>
      </c>
      <c r="D674" s="88" t="str">
        <f>IF($A674="","",INDEX('תוצרים לפרויקטים'!$T$8:$AC$1007,MATCH($C674,'תוצרים לפרויקטים'!$G$8:$G$1007,0),MATCH($B674,'תוצרים לפרויקטים'!$T$7:$AC$7,0)))</f>
        <v/>
      </c>
      <c r="E674" s="88" t="str">
        <f>IF($A674="","",INDEX('תוצרים לפרויקטים'!$T$8:$AC$1007,MATCH($C674,'תוצרים לפרויקטים'!$G$8:$G$1007,0),MATCH($B674,'תוצרים לפרויקטים'!$T$7:$AC$7,0)+1))</f>
        <v/>
      </c>
      <c r="F674" s="88" t="str">
        <f>IF($D674="","",IFERROR(IF(INDEX('ניהול משאבים'!$D$8:$D$300,MATCH($D674,'ניהול משאבים'!$C$8:$C$300,0))="","",INDEX('ניהול משאבים'!$D$8:$D$300,MATCH($D674,'ניהול משאבים'!$C$8:$C$300,0))),""))</f>
        <v/>
      </c>
      <c r="G674" s="88" t="str">
        <f>IF($D674="","",IFERROR(IF(INDEX('ניהול משאבים'!$E$8:$E$300,MATCH($D674,'ניהול משאבים'!$C$8:$C$300,0))="","",INDEX('ניהול משאבים'!$E$8:$E$300,MATCH($D674,'ניהול משאבים'!$C$8:$C$300,0))),""))</f>
        <v/>
      </c>
      <c r="H674" s="88" t="str">
        <f>IF($C674="","",INDEX('תוצרים לפרויקטים'!$H:$H,MATCH($C674,'תוצרים לפרויקטים'!$G:$G,0)))</f>
        <v/>
      </c>
      <c r="I674" s="88" t="str">
        <f>IF($C674="","",INDEX('תוצרים לפרויקטים'!$E:$E,MATCH($C674,'תוצרים לפרויקטים'!$G:$G,0)))</f>
        <v/>
      </c>
      <c r="J674" s="88" t="str">
        <f>IF($A674="","",IF(INDEX('תוצרים לפרויקטים'!$R$8:$R$1007,MATCH($C674,'תוצרים לפרויקטים'!$G$8:$G$1007,0))="","ללא סטטוס",INDEX('תוצרים לפרויקטים'!$R$8:$R$1007,MATCH($C674,'תוצרים לפרויקטים'!$G$8:$G$1007,0))))</f>
        <v/>
      </c>
      <c r="K674" s="141" t="str">
        <f>IF($A674="","",IF(INDEX('תוצרים לפרויקטים'!$P$8:$P$1007,MATCH($C674,'תוצרים לפרויקטים'!$G$8:$G$1007,0))="","",INDEX('תוצרים לפרויקטים'!$P$8:$P$1007,MATCH($C674,'תוצרים לפרויקטים'!$G$8:$G$1007,0))))</f>
        <v/>
      </c>
      <c r="L674" s="141" t="str">
        <f>IF($A674="","",IF(INDEX('תוצרים לפרויקטים'!$Q$8:$Q$1007,MATCH($C674,'תוצרים לפרויקטים'!$G$8:$G$1007,0))="","",INDEX('תוצרים לפרויקטים'!$Q$8:$Q$1007,MATCH($C674,'תוצרים לפרויקטים'!$G$8:$G$1007,0))))</f>
        <v/>
      </c>
    </row>
    <row r="675" spans="1:12">
      <c r="A675" s="87" t="str">
        <f>IF($A674="#",1,IF(MAX(שיוך_משאב)&lt;ROWS(A$2:$A675),"",ROWS(A$2:$A675)))</f>
        <v/>
      </c>
      <c r="B675" s="88" t="str">
        <f t="array" ref="B675">IF($A675="","",INDEX('תוצרים לפרויקטים'!$AJ$7:$AN$7,,MIN(IF(שיוך_משאב=$A675,COLUMN($A:$E)))))</f>
        <v/>
      </c>
      <c r="C675" s="88" t="str">
        <f t="array" ref="C675">IF($A675="","",INDEX('תוצרים לפרויקטים'!$G$8:$G$1007,MIN(IF(שיוך_משאב=A675,שורות))))</f>
        <v/>
      </c>
      <c r="D675" s="88" t="str">
        <f>IF($A675="","",INDEX('תוצרים לפרויקטים'!$T$8:$AC$1007,MATCH($C675,'תוצרים לפרויקטים'!$G$8:$G$1007,0),MATCH($B675,'תוצרים לפרויקטים'!$T$7:$AC$7,0)))</f>
        <v/>
      </c>
      <c r="E675" s="88" t="str">
        <f>IF($A675="","",INDEX('תוצרים לפרויקטים'!$T$8:$AC$1007,MATCH($C675,'תוצרים לפרויקטים'!$G$8:$G$1007,0),MATCH($B675,'תוצרים לפרויקטים'!$T$7:$AC$7,0)+1))</f>
        <v/>
      </c>
      <c r="F675" s="88" t="str">
        <f>IF($D675="","",IFERROR(IF(INDEX('ניהול משאבים'!$D$8:$D$300,MATCH($D675,'ניהול משאבים'!$C$8:$C$300,0))="","",INDEX('ניהול משאבים'!$D$8:$D$300,MATCH($D675,'ניהול משאבים'!$C$8:$C$300,0))),""))</f>
        <v/>
      </c>
      <c r="G675" s="88" t="str">
        <f>IF($D675="","",IFERROR(IF(INDEX('ניהול משאבים'!$E$8:$E$300,MATCH($D675,'ניהול משאבים'!$C$8:$C$300,0))="","",INDEX('ניהול משאבים'!$E$8:$E$300,MATCH($D675,'ניהול משאבים'!$C$8:$C$300,0))),""))</f>
        <v/>
      </c>
      <c r="H675" s="88" t="str">
        <f>IF($C675="","",INDEX('תוצרים לפרויקטים'!$H:$H,MATCH($C675,'תוצרים לפרויקטים'!$G:$G,0)))</f>
        <v/>
      </c>
      <c r="I675" s="88" t="str">
        <f>IF($C675="","",INDEX('תוצרים לפרויקטים'!$E:$E,MATCH($C675,'תוצרים לפרויקטים'!$G:$G,0)))</f>
        <v/>
      </c>
      <c r="J675" s="88" t="str">
        <f>IF($A675="","",IF(INDEX('תוצרים לפרויקטים'!$R$8:$R$1007,MATCH($C675,'תוצרים לפרויקטים'!$G$8:$G$1007,0))="","ללא סטטוס",INDEX('תוצרים לפרויקטים'!$R$8:$R$1007,MATCH($C675,'תוצרים לפרויקטים'!$G$8:$G$1007,0))))</f>
        <v/>
      </c>
      <c r="K675" s="141" t="str">
        <f>IF($A675="","",IF(INDEX('תוצרים לפרויקטים'!$P$8:$P$1007,MATCH($C675,'תוצרים לפרויקטים'!$G$8:$G$1007,0))="","",INDEX('תוצרים לפרויקטים'!$P$8:$P$1007,MATCH($C675,'תוצרים לפרויקטים'!$G$8:$G$1007,0))))</f>
        <v/>
      </c>
      <c r="L675" s="141" t="str">
        <f>IF($A675="","",IF(INDEX('תוצרים לפרויקטים'!$Q$8:$Q$1007,MATCH($C675,'תוצרים לפרויקטים'!$G$8:$G$1007,0))="","",INDEX('תוצרים לפרויקטים'!$Q$8:$Q$1007,MATCH($C675,'תוצרים לפרויקטים'!$G$8:$G$1007,0))))</f>
        <v/>
      </c>
    </row>
    <row r="676" spans="1:12">
      <c r="A676" s="87" t="str">
        <f>IF($A675="#",1,IF(MAX(שיוך_משאב)&lt;ROWS(A$2:$A676),"",ROWS(A$2:$A676)))</f>
        <v/>
      </c>
      <c r="B676" s="88" t="str">
        <f t="array" ref="B676">IF($A676="","",INDEX('תוצרים לפרויקטים'!$AJ$7:$AN$7,,MIN(IF(שיוך_משאב=$A676,COLUMN($A:$E)))))</f>
        <v/>
      </c>
      <c r="C676" s="88" t="str">
        <f t="array" ref="C676">IF($A676="","",INDEX('תוצרים לפרויקטים'!$G$8:$G$1007,MIN(IF(שיוך_משאב=A676,שורות))))</f>
        <v/>
      </c>
      <c r="D676" s="88" t="str">
        <f>IF($A676="","",INDEX('תוצרים לפרויקטים'!$T$8:$AC$1007,MATCH($C676,'תוצרים לפרויקטים'!$G$8:$G$1007,0),MATCH($B676,'תוצרים לפרויקטים'!$T$7:$AC$7,0)))</f>
        <v/>
      </c>
      <c r="E676" s="88" t="str">
        <f>IF($A676="","",INDEX('תוצרים לפרויקטים'!$T$8:$AC$1007,MATCH($C676,'תוצרים לפרויקטים'!$G$8:$G$1007,0),MATCH($B676,'תוצרים לפרויקטים'!$T$7:$AC$7,0)+1))</f>
        <v/>
      </c>
      <c r="F676" s="88" t="str">
        <f>IF($D676="","",IFERROR(IF(INDEX('ניהול משאבים'!$D$8:$D$300,MATCH($D676,'ניהול משאבים'!$C$8:$C$300,0))="","",INDEX('ניהול משאבים'!$D$8:$D$300,MATCH($D676,'ניהול משאבים'!$C$8:$C$300,0))),""))</f>
        <v/>
      </c>
      <c r="G676" s="88" t="str">
        <f>IF($D676="","",IFERROR(IF(INDEX('ניהול משאבים'!$E$8:$E$300,MATCH($D676,'ניהול משאבים'!$C$8:$C$300,0))="","",INDEX('ניהול משאבים'!$E$8:$E$300,MATCH($D676,'ניהול משאבים'!$C$8:$C$300,0))),""))</f>
        <v/>
      </c>
      <c r="H676" s="88" t="str">
        <f>IF($C676="","",INDEX('תוצרים לפרויקטים'!$H:$H,MATCH($C676,'תוצרים לפרויקטים'!$G:$G,0)))</f>
        <v/>
      </c>
      <c r="I676" s="88" t="str">
        <f>IF($C676="","",INDEX('תוצרים לפרויקטים'!$E:$E,MATCH($C676,'תוצרים לפרויקטים'!$G:$G,0)))</f>
        <v/>
      </c>
      <c r="J676" s="88" t="str">
        <f>IF($A676="","",IF(INDEX('תוצרים לפרויקטים'!$R$8:$R$1007,MATCH($C676,'תוצרים לפרויקטים'!$G$8:$G$1007,0))="","ללא סטטוס",INDEX('תוצרים לפרויקטים'!$R$8:$R$1007,MATCH($C676,'תוצרים לפרויקטים'!$G$8:$G$1007,0))))</f>
        <v/>
      </c>
      <c r="K676" s="141" t="str">
        <f>IF($A676="","",IF(INDEX('תוצרים לפרויקטים'!$P$8:$P$1007,MATCH($C676,'תוצרים לפרויקטים'!$G$8:$G$1007,0))="","",INDEX('תוצרים לפרויקטים'!$P$8:$P$1007,MATCH($C676,'תוצרים לפרויקטים'!$G$8:$G$1007,0))))</f>
        <v/>
      </c>
      <c r="L676" s="141" t="str">
        <f>IF($A676="","",IF(INDEX('תוצרים לפרויקטים'!$Q$8:$Q$1007,MATCH($C676,'תוצרים לפרויקטים'!$G$8:$G$1007,0))="","",INDEX('תוצרים לפרויקטים'!$Q$8:$Q$1007,MATCH($C676,'תוצרים לפרויקטים'!$G$8:$G$1007,0))))</f>
        <v/>
      </c>
    </row>
    <row r="677" spans="1:12">
      <c r="A677" s="87" t="str">
        <f>IF($A676="#",1,IF(MAX(שיוך_משאב)&lt;ROWS(A$2:$A677),"",ROWS(A$2:$A677)))</f>
        <v/>
      </c>
      <c r="B677" s="88" t="str">
        <f t="array" ref="B677">IF($A677="","",INDEX('תוצרים לפרויקטים'!$AJ$7:$AN$7,,MIN(IF(שיוך_משאב=$A677,COLUMN($A:$E)))))</f>
        <v/>
      </c>
      <c r="C677" s="88" t="str">
        <f t="array" ref="C677">IF($A677="","",INDEX('תוצרים לפרויקטים'!$G$8:$G$1007,MIN(IF(שיוך_משאב=A677,שורות))))</f>
        <v/>
      </c>
      <c r="D677" s="88" t="str">
        <f>IF($A677="","",INDEX('תוצרים לפרויקטים'!$T$8:$AC$1007,MATCH($C677,'תוצרים לפרויקטים'!$G$8:$G$1007,0),MATCH($B677,'תוצרים לפרויקטים'!$T$7:$AC$7,0)))</f>
        <v/>
      </c>
      <c r="E677" s="88" t="str">
        <f>IF($A677="","",INDEX('תוצרים לפרויקטים'!$T$8:$AC$1007,MATCH($C677,'תוצרים לפרויקטים'!$G$8:$G$1007,0),MATCH($B677,'תוצרים לפרויקטים'!$T$7:$AC$7,0)+1))</f>
        <v/>
      </c>
      <c r="F677" s="88" t="str">
        <f>IF($D677="","",IFERROR(IF(INDEX('ניהול משאבים'!$D$8:$D$300,MATCH($D677,'ניהול משאבים'!$C$8:$C$300,0))="","",INDEX('ניהול משאבים'!$D$8:$D$300,MATCH($D677,'ניהול משאבים'!$C$8:$C$300,0))),""))</f>
        <v/>
      </c>
      <c r="G677" s="88" t="str">
        <f>IF($D677="","",IFERROR(IF(INDEX('ניהול משאבים'!$E$8:$E$300,MATCH($D677,'ניהול משאבים'!$C$8:$C$300,0))="","",INDEX('ניהול משאבים'!$E$8:$E$300,MATCH($D677,'ניהול משאבים'!$C$8:$C$300,0))),""))</f>
        <v/>
      </c>
      <c r="H677" s="88" t="str">
        <f>IF($C677="","",INDEX('תוצרים לפרויקטים'!$H:$H,MATCH($C677,'תוצרים לפרויקטים'!$G:$G,0)))</f>
        <v/>
      </c>
      <c r="I677" s="88" t="str">
        <f>IF($C677="","",INDEX('תוצרים לפרויקטים'!$E:$E,MATCH($C677,'תוצרים לפרויקטים'!$G:$G,0)))</f>
        <v/>
      </c>
      <c r="J677" s="88" t="str">
        <f>IF($A677="","",IF(INDEX('תוצרים לפרויקטים'!$R$8:$R$1007,MATCH($C677,'תוצרים לפרויקטים'!$G$8:$G$1007,0))="","ללא סטטוס",INDEX('תוצרים לפרויקטים'!$R$8:$R$1007,MATCH($C677,'תוצרים לפרויקטים'!$G$8:$G$1007,0))))</f>
        <v/>
      </c>
      <c r="K677" s="141" t="str">
        <f>IF($A677="","",IF(INDEX('תוצרים לפרויקטים'!$P$8:$P$1007,MATCH($C677,'תוצרים לפרויקטים'!$G$8:$G$1007,0))="","",INDEX('תוצרים לפרויקטים'!$P$8:$P$1007,MATCH($C677,'תוצרים לפרויקטים'!$G$8:$G$1007,0))))</f>
        <v/>
      </c>
      <c r="L677" s="141" t="str">
        <f>IF($A677="","",IF(INDEX('תוצרים לפרויקטים'!$Q$8:$Q$1007,MATCH($C677,'תוצרים לפרויקטים'!$G$8:$G$1007,0))="","",INDEX('תוצרים לפרויקטים'!$Q$8:$Q$1007,MATCH($C677,'תוצרים לפרויקטים'!$G$8:$G$1007,0))))</f>
        <v/>
      </c>
    </row>
    <row r="678" spans="1:12">
      <c r="A678" s="87" t="str">
        <f>IF($A677="#",1,IF(MAX(שיוך_משאב)&lt;ROWS(A$2:$A678),"",ROWS(A$2:$A678)))</f>
        <v/>
      </c>
      <c r="B678" s="88" t="str">
        <f t="array" ref="B678">IF($A678="","",INDEX('תוצרים לפרויקטים'!$AJ$7:$AN$7,,MIN(IF(שיוך_משאב=$A678,COLUMN($A:$E)))))</f>
        <v/>
      </c>
      <c r="C678" s="88" t="str">
        <f t="array" ref="C678">IF($A678="","",INDEX('תוצרים לפרויקטים'!$G$8:$G$1007,MIN(IF(שיוך_משאב=A678,שורות))))</f>
        <v/>
      </c>
      <c r="D678" s="88" t="str">
        <f>IF($A678="","",INDEX('תוצרים לפרויקטים'!$T$8:$AC$1007,MATCH($C678,'תוצרים לפרויקטים'!$G$8:$G$1007,0),MATCH($B678,'תוצרים לפרויקטים'!$T$7:$AC$7,0)))</f>
        <v/>
      </c>
      <c r="E678" s="88" t="str">
        <f>IF($A678="","",INDEX('תוצרים לפרויקטים'!$T$8:$AC$1007,MATCH($C678,'תוצרים לפרויקטים'!$G$8:$G$1007,0),MATCH($B678,'תוצרים לפרויקטים'!$T$7:$AC$7,0)+1))</f>
        <v/>
      </c>
      <c r="F678" s="88" t="str">
        <f>IF($D678="","",IFERROR(IF(INDEX('ניהול משאבים'!$D$8:$D$300,MATCH($D678,'ניהול משאבים'!$C$8:$C$300,0))="","",INDEX('ניהול משאבים'!$D$8:$D$300,MATCH($D678,'ניהול משאבים'!$C$8:$C$300,0))),""))</f>
        <v/>
      </c>
      <c r="G678" s="88" t="str">
        <f>IF($D678="","",IFERROR(IF(INDEX('ניהול משאבים'!$E$8:$E$300,MATCH($D678,'ניהול משאבים'!$C$8:$C$300,0))="","",INDEX('ניהול משאבים'!$E$8:$E$300,MATCH($D678,'ניהול משאבים'!$C$8:$C$300,0))),""))</f>
        <v/>
      </c>
      <c r="H678" s="88" t="str">
        <f>IF($C678="","",INDEX('תוצרים לפרויקטים'!$H:$H,MATCH($C678,'תוצרים לפרויקטים'!$G:$G,0)))</f>
        <v/>
      </c>
      <c r="I678" s="88" t="str">
        <f>IF($C678="","",INDEX('תוצרים לפרויקטים'!$E:$E,MATCH($C678,'תוצרים לפרויקטים'!$G:$G,0)))</f>
        <v/>
      </c>
      <c r="J678" s="88" t="str">
        <f>IF($A678="","",IF(INDEX('תוצרים לפרויקטים'!$R$8:$R$1007,MATCH($C678,'תוצרים לפרויקטים'!$G$8:$G$1007,0))="","ללא סטטוס",INDEX('תוצרים לפרויקטים'!$R$8:$R$1007,MATCH($C678,'תוצרים לפרויקטים'!$G$8:$G$1007,0))))</f>
        <v/>
      </c>
      <c r="K678" s="141" t="str">
        <f>IF($A678="","",IF(INDEX('תוצרים לפרויקטים'!$P$8:$P$1007,MATCH($C678,'תוצרים לפרויקטים'!$G$8:$G$1007,0))="","",INDEX('תוצרים לפרויקטים'!$P$8:$P$1007,MATCH($C678,'תוצרים לפרויקטים'!$G$8:$G$1007,0))))</f>
        <v/>
      </c>
      <c r="L678" s="141" t="str">
        <f>IF($A678="","",IF(INDEX('תוצרים לפרויקטים'!$Q$8:$Q$1007,MATCH($C678,'תוצרים לפרויקטים'!$G$8:$G$1007,0))="","",INDEX('תוצרים לפרויקטים'!$Q$8:$Q$1007,MATCH($C678,'תוצרים לפרויקטים'!$G$8:$G$1007,0))))</f>
        <v/>
      </c>
    </row>
    <row r="679" spans="1:12">
      <c r="A679" s="87" t="str">
        <f>IF($A678="#",1,IF(MAX(שיוך_משאב)&lt;ROWS(A$2:$A679),"",ROWS(A$2:$A679)))</f>
        <v/>
      </c>
      <c r="B679" s="88" t="str">
        <f t="array" ref="B679">IF($A679="","",INDEX('תוצרים לפרויקטים'!$AJ$7:$AN$7,,MIN(IF(שיוך_משאב=$A679,COLUMN($A:$E)))))</f>
        <v/>
      </c>
      <c r="C679" s="88" t="str">
        <f t="array" ref="C679">IF($A679="","",INDEX('תוצרים לפרויקטים'!$G$8:$G$1007,MIN(IF(שיוך_משאב=A679,שורות))))</f>
        <v/>
      </c>
      <c r="D679" s="88" t="str">
        <f>IF($A679="","",INDEX('תוצרים לפרויקטים'!$T$8:$AC$1007,MATCH($C679,'תוצרים לפרויקטים'!$G$8:$G$1007,0),MATCH($B679,'תוצרים לפרויקטים'!$T$7:$AC$7,0)))</f>
        <v/>
      </c>
      <c r="E679" s="88" t="str">
        <f>IF($A679="","",INDEX('תוצרים לפרויקטים'!$T$8:$AC$1007,MATCH($C679,'תוצרים לפרויקטים'!$G$8:$G$1007,0),MATCH($B679,'תוצרים לפרויקטים'!$T$7:$AC$7,0)+1))</f>
        <v/>
      </c>
      <c r="F679" s="88" t="str">
        <f>IF($D679="","",IFERROR(IF(INDEX('ניהול משאבים'!$D$8:$D$300,MATCH($D679,'ניהול משאבים'!$C$8:$C$300,0))="","",INDEX('ניהול משאבים'!$D$8:$D$300,MATCH($D679,'ניהול משאבים'!$C$8:$C$300,0))),""))</f>
        <v/>
      </c>
      <c r="G679" s="88" t="str">
        <f>IF($D679="","",IFERROR(IF(INDEX('ניהול משאבים'!$E$8:$E$300,MATCH($D679,'ניהול משאבים'!$C$8:$C$300,0))="","",INDEX('ניהול משאבים'!$E$8:$E$300,MATCH($D679,'ניהול משאבים'!$C$8:$C$300,0))),""))</f>
        <v/>
      </c>
      <c r="H679" s="88" t="str">
        <f>IF($C679="","",INDEX('תוצרים לפרויקטים'!$H:$H,MATCH($C679,'תוצרים לפרויקטים'!$G:$G,0)))</f>
        <v/>
      </c>
      <c r="I679" s="88" t="str">
        <f>IF($C679="","",INDEX('תוצרים לפרויקטים'!$E:$E,MATCH($C679,'תוצרים לפרויקטים'!$G:$G,0)))</f>
        <v/>
      </c>
      <c r="J679" s="88" t="str">
        <f>IF($A679="","",IF(INDEX('תוצרים לפרויקטים'!$R$8:$R$1007,MATCH($C679,'תוצרים לפרויקטים'!$G$8:$G$1007,0))="","ללא סטטוס",INDEX('תוצרים לפרויקטים'!$R$8:$R$1007,MATCH($C679,'תוצרים לפרויקטים'!$G$8:$G$1007,0))))</f>
        <v/>
      </c>
      <c r="K679" s="141" t="str">
        <f>IF($A679="","",IF(INDEX('תוצרים לפרויקטים'!$P$8:$P$1007,MATCH($C679,'תוצרים לפרויקטים'!$G$8:$G$1007,0))="","",INDEX('תוצרים לפרויקטים'!$P$8:$P$1007,MATCH($C679,'תוצרים לפרויקטים'!$G$8:$G$1007,0))))</f>
        <v/>
      </c>
      <c r="L679" s="141" t="str">
        <f>IF($A679="","",IF(INDEX('תוצרים לפרויקטים'!$Q$8:$Q$1007,MATCH($C679,'תוצרים לפרויקטים'!$G$8:$G$1007,0))="","",INDEX('תוצרים לפרויקטים'!$Q$8:$Q$1007,MATCH($C679,'תוצרים לפרויקטים'!$G$8:$G$1007,0))))</f>
        <v/>
      </c>
    </row>
    <row r="680" spans="1:12">
      <c r="A680" s="87" t="str">
        <f>IF($A679="#",1,IF(MAX(שיוך_משאב)&lt;ROWS(A$2:$A680),"",ROWS(A$2:$A680)))</f>
        <v/>
      </c>
      <c r="B680" s="88" t="str">
        <f t="array" ref="B680">IF($A680="","",INDEX('תוצרים לפרויקטים'!$AJ$7:$AN$7,,MIN(IF(שיוך_משאב=$A680,COLUMN($A:$E)))))</f>
        <v/>
      </c>
      <c r="C680" s="88" t="str">
        <f t="array" ref="C680">IF($A680="","",INDEX('תוצרים לפרויקטים'!$G$8:$G$1007,MIN(IF(שיוך_משאב=A680,שורות))))</f>
        <v/>
      </c>
      <c r="D680" s="88" t="str">
        <f>IF($A680="","",INDEX('תוצרים לפרויקטים'!$T$8:$AC$1007,MATCH($C680,'תוצרים לפרויקטים'!$G$8:$G$1007,0),MATCH($B680,'תוצרים לפרויקטים'!$T$7:$AC$7,0)))</f>
        <v/>
      </c>
      <c r="E680" s="88" t="str">
        <f>IF($A680="","",INDEX('תוצרים לפרויקטים'!$T$8:$AC$1007,MATCH($C680,'תוצרים לפרויקטים'!$G$8:$G$1007,0),MATCH($B680,'תוצרים לפרויקטים'!$T$7:$AC$7,0)+1))</f>
        <v/>
      </c>
      <c r="F680" s="88" t="str">
        <f>IF($D680="","",IFERROR(IF(INDEX('ניהול משאבים'!$D$8:$D$300,MATCH($D680,'ניהול משאבים'!$C$8:$C$300,0))="","",INDEX('ניהול משאבים'!$D$8:$D$300,MATCH($D680,'ניהול משאבים'!$C$8:$C$300,0))),""))</f>
        <v/>
      </c>
      <c r="G680" s="88" t="str">
        <f>IF($D680="","",IFERROR(IF(INDEX('ניהול משאבים'!$E$8:$E$300,MATCH($D680,'ניהול משאבים'!$C$8:$C$300,0))="","",INDEX('ניהול משאבים'!$E$8:$E$300,MATCH($D680,'ניהול משאבים'!$C$8:$C$300,0))),""))</f>
        <v/>
      </c>
      <c r="H680" s="88" t="str">
        <f>IF($C680="","",INDEX('תוצרים לפרויקטים'!$H:$H,MATCH($C680,'תוצרים לפרויקטים'!$G:$G,0)))</f>
        <v/>
      </c>
      <c r="I680" s="88" t="str">
        <f>IF($C680="","",INDEX('תוצרים לפרויקטים'!$E:$E,MATCH($C680,'תוצרים לפרויקטים'!$G:$G,0)))</f>
        <v/>
      </c>
      <c r="J680" s="88" t="str">
        <f>IF($A680="","",IF(INDEX('תוצרים לפרויקטים'!$R$8:$R$1007,MATCH($C680,'תוצרים לפרויקטים'!$G$8:$G$1007,0))="","ללא סטטוס",INDEX('תוצרים לפרויקטים'!$R$8:$R$1007,MATCH($C680,'תוצרים לפרויקטים'!$G$8:$G$1007,0))))</f>
        <v/>
      </c>
      <c r="K680" s="141" t="str">
        <f>IF($A680="","",IF(INDEX('תוצרים לפרויקטים'!$P$8:$P$1007,MATCH($C680,'תוצרים לפרויקטים'!$G$8:$G$1007,0))="","",INDEX('תוצרים לפרויקטים'!$P$8:$P$1007,MATCH($C680,'תוצרים לפרויקטים'!$G$8:$G$1007,0))))</f>
        <v/>
      </c>
      <c r="L680" s="141" t="str">
        <f>IF($A680="","",IF(INDEX('תוצרים לפרויקטים'!$Q$8:$Q$1007,MATCH($C680,'תוצרים לפרויקטים'!$G$8:$G$1007,0))="","",INDEX('תוצרים לפרויקטים'!$Q$8:$Q$1007,MATCH($C680,'תוצרים לפרויקטים'!$G$8:$G$1007,0))))</f>
        <v/>
      </c>
    </row>
    <row r="681" spans="1:12">
      <c r="A681" s="87" t="str">
        <f>IF($A680="#",1,IF(MAX(שיוך_משאב)&lt;ROWS(A$2:$A681),"",ROWS(A$2:$A681)))</f>
        <v/>
      </c>
      <c r="B681" s="88" t="str">
        <f t="array" ref="B681">IF($A681="","",INDEX('תוצרים לפרויקטים'!$AJ$7:$AN$7,,MIN(IF(שיוך_משאב=$A681,COLUMN($A:$E)))))</f>
        <v/>
      </c>
      <c r="C681" s="88" t="str">
        <f t="array" ref="C681">IF($A681="","",INDEX('תוצרים לפרויקטים'!$G$8:$G$1007,MIN(IF(שיוך_משאב=A681,שורות))))</f>
        <v/>
      </c>
      <c r="D681" s="88" t="str">
        <f>IF($A681="","",INDEX('תוצרים לפרויקטים'!$T$8:$AC$1007,MATCH($C681,'תוצרים לפרויקטים'!$G$8:$G$1007,0),MATCH($B681,'תוצרים לפרויקטים'!$T$7:$AC$7,0)))</f>
        <v/>
      </c>
      <c r="E681" s="88" t="str">
        <f>IF($A681="","",INDEX('תוצרים לפרויקטים'!$T$8:$AC$1007,MATCH($C681,'תוצרים לפרויקטים'!$G$8:$G$1007,0),MATCH($B681,'תוצרים לפרויקטים'!$T$7:$AC$7,0)+1))</f>
        <v/>
      </c>
      <c r="F681" s="88" t="str">
        <f>IF($D681="","",IFERROR(IF(INDEX('ניהול משאבים'!$D$8:$D$300,MATCH($D681,'ניהול משאבים'!$C$8:$C$300,0))="","",INDEX('ניהול משאבים'!$D$8:$D$300,MATCH($D681,'ניהול משאבים'!$C$8:$C$300,0))),""))</f>
        <v/>
      </c>
      <c r="G681" s="88" t="str">
        <f>IF($D681="","",IFERROR(IF(INDEX('ניהול משאבים'!$E$8:$E$300,MATCH($D681,'ניהול משאבים'!$C$8:$C$300,0))="","",INDEX('ניהול משאבים'!$E$8:$E$300,MATCH($D681,'ניהול משאבים'!$C$8:$C$300,0))),""))</f>
        <v/>
      </c>
      <c r="H681" s="88" t="str">
        <f>IF($C681="","",INDEX('תוצרים לפרויקטים'!$H:$H,MATCH($C681,'תוצרים לפרויקטים'!$G:$G,0)))</f>
        <v/>
      </c>
      <c r="I681" s="88" t="str">
        <f>IF($C681="","",INDEX('תוצרים לפרויקטים'!$E:$E,MATCH($C681,'תוצרים לפרויקטים'!$G:$G,0)))</f>
        <v/>
      </c>
      <c r="J681" s="88" t="str">
        <f>IF($A681="","",IF(INDEX('תוצרים לפרויקטים'!$R$8:$R$1007,MATCH($C681,'תוצרים לפרויקטים'!$G$8:$G$1007,0))="","ללא סטטוס",INDEX('תוצרים לפרויקטים'!$R$8:$R$1007,MATCH($C681,'תוצרים לפרויקטים'!$G$8:$G$1007,0))))</f>
        <v/>
      </c>
      <c r="K681" s="141" t="str">
        <f>IF($A681="","",IF(INDEX('תוצרים לפרויקטים'!$P$8:$P$1007,MATCH($C681,'תוצרים לפרויקטים'!$G$8:$G$1007,0))="","",INDEX('תוצרים לפרויקטים'!$P$8:$P$1007,MATCH($C681,'תוצרים לפרויקטים'!$G$8:$G$1007,0))))</f>
        <v/>
      </c>
      <c r="L681" s="141" t="str">
        <f>IF($A681="","",IF(INDEX('תוצרים לפרויקטים'!$Q$8:$Q$1007,MATCH($C681,'תוצרים לפרויקטים'!$G$8:$G$1007,0))="","",INDEX('תוצרים לפרויקטים'!$Q$8:$Q$1007,MATCH($C681,'תוצרים לפרויקטים'!$G$8:$G$1007,0))))</f>
        <v/>
      </c>
    </row>
    <row r="682" spans="1:12">
      <c r="A682" s="87" t="str">
        <f>IF($A681="#",1,IF(MAX(שיוך_משאב)&lt;ROWS(A$2:$A682),"",ROWS(A$2:$A682)))</f>
        <v/>
      </c>
      <c r="B682" s="88" t="str">
        <f t="array" ref="B682">IF($A682="","",INDEX('תוצרים לפרויקטים'!$AJ$7:$AN$7,,MIN(IF(שיוך_משאב=$A682,COLUMN($A:$E)))))</f>
        <v/>
      </c>
      <c r="C682" s="88" t="str">
        <f t="array" ref="C682">IF($A682="","",INDEX('תוצרים לפרויקטים'!$G$8:$G$1007,MIN(IF(שיוך_משאב=A682,שורות))))</f>
        <v/>
      </c>
      <c r="D682" s="88" t="str">
        <f>IF($A682="","",INDEX('תוצרים לפרויקטים'!$T$8:$AC$1007,MATCH($C682,'תוצרים לפרויקטים'!$G$8:$G$1007,0),MATCH($B682,'תוצרים לפרויקטים'!$T$7:$AC$7,0)))</f>
        <v/>
      </c>
      <c r="E682" s="88" t="str">
        <f>IF($A682="","",INDEX('תוצרים לפרויקטים'!$T$8:$AC$1007,MATCH($C682,'תוצרים לפרויקטים'!$G$8:$G$1007,0),MATCH($B682,'תוצרים לפרויקטים'!$T$7:$AC$7,0)+1))</f>
        <v/>
      </c>
      <c r="F682" s="88" t="str">
        <f>IF($D682="","",IFERROR(IF(INDEX('ניהול משאבים'!$D$8:$D$300,MATCH($D682,'ניהול משאבים'!$C$8:$C$300,0))="","",INDEX('ניהול משאבים'!$D$8:$D$300,MATCH($D682,'ניהול משאבים'!$C$8:$C$300,0))),""))</f>
        <v/>
      </c>
      <c r="G682" s="88" t="str">
        <f>IF($D682="","",IFERROR(IF(INDEX('ניהול משאבים'!$E$8:$E$300,MATCH($D682,'ניהול משאבים'!$C$8:$C$300,0))="","",INDEX('ניהול משאבים'!$E$8:$E$300,MATCH($D682,'ניהול משאבים'!$C$8:$C$300,0))),""))</f>
        <v/>
      </c>
      <c r="H682" s="88" t="str">
        <f>IF($C682="","",INDEX('תוצרים לפרויקטים'!$H:$H,MATCH($C682,'תוצרים לפרויקטים'!$G:$G,0)))</f>
        <v/>
      </c>
      <c r="I682" s="88" t="str">
        <f>IF($C682="","",INDEX('תוצרים לפרויקטים'!$E:$E,MATCH($C682,'תוצרים לפרויקטים'!$G:$G,0)))</f>
        <v/>
      </c>
      <c r="J682" s="88" t="str">
        <f>IF($A682="","",IF(INDEX('תוצרים לפרויקטים'!$R$8:$R$1007,MATCH($C682,'תוצרים לפרויקטים'!$G$8:$G$1007,0))="","ללא סטטוס",INDEX('תוצרים לפרויקטים'!$R$8:$R$1007,MATCH($C682,'תוצרים לפרויקטים'!$G$8:$G$1007,0))))</f>
        <v/>
      </c>
      <c r="K682" s="141" t="str">
        <f>IF($A682="","",IF(INDEX('תוצרים לפרויקטים'!$P$8:$P$1007,MATCH($C682,'תוצרים לפרויקטים'!$G$8:$G$1007,0))="","",INDEX('תוצרים לפרויקטים'!$P$8:$P$1007,MATCH($C682,'תוצרים לפרויקטים'!$G$8:$G$1007,0))))</f>
        <v/>
      </c>
      <c r="L682" s="141" t="str">
        <f>IF($A682="","",IF(INDEX('תוצרים לפרויקטים'!$Q$8:$Q$1007,MATCH($C682,'תוצרים לפרויקטים'!$G$8:$G$1007,0))="","",INDEX('תוצרים לפרויקטים'!$Q$8:$Q$1007,MATCH($C682,'תוצרים לפרויקטים'!$G$8:$G$1007,0))))</f>
        <v/>
      </c>
    </row>
    <row r="683" spans="1:12">
      <c r="A683" s="87" t="str">
        <f>IF($A682="#",1,IF(MAX(שיוך_משאב)&lt;ROWS(A$2:$A683),"",ROWS(A$2:$A683)))</f>
        <v/>
      </c>
      <c r="B683" s="88" t="str">
        <f t="array" ref="B683">IF($A683="","",INDEX('תוצרים לפרויקטים'!$AJ$7:$AN$7,,MIN(IF(שיוך_משאב=$A683,COLUMN($A:$E)))))</f>
        <v/>
      </c>
      <c r="C683" s="88" t="str">
        <f t="array" ref="C683">IF($A683="","",INDEX('תוצרים לפרויקטים'!$G$8:$G$1007,MIN(IF(שיוך_משאב=A683,שורות))))</f>
        <v/>
      </c>
      <c r="D683" s="88" t="str">
        <f>IF($A683="","",INDEX('תוצרים לפרויקטים'!$T$8:$AC$1007,MATCH($C683,'תוצרים לפרויקטים'!$G$8:$G$1007,0),MATCH($B683,'תוצרים לפרויקטים'!$T$7:$AC$7,0)))</f>
        <v/>
      </c>
      <c r="E683" s="88" t="str">
        <f>IF($A683="","",INDEX('תוצרים לפרויקטים'!$T$8:$AC$1007,MATCH($C683,'תוצרים לפרויקטים'!$G$8:$G$1007,0),MATCH($B683,'תוצרים לפרויקטים'!$T$7:$AC$7,0)+1))</f>
        <v/>
      </c>
      <c r="F683" s="88" t="str">
        <f>IF($D683="","",IFERROR(IF(INDEX('ניהול משאבים'!$D$8:$D$300,MATCH($D683,'ניהול משאבים'!$C$8:$C$300,0))="","",INDEX('ניהול משאבים'!$D$8:$D$300,MATCH($D683,'ניהול משאבים'!$C$8:$C$300,0))),""))</f>
        <v/>
      </c>
      <c r="G683" s="88" t="str">
        <f>IF($D683="","",IFERROR(IF(INDEX('ניהול משאבים'!$E$8:$E$300,MATCH($D683,'ניהול משאבים'!$C$8:$C$300,0))="","",INDEX('ניהול משאבים'!$E$8:$E$300,MATCH($D683,'ניהול משאבים'!$C$8:$C$300,0))),""))</f>
        <v/>
      </c>
      <c r="H683" s="88" t="str">
        <f>IF($C683="","",INDEX('תוצרים לפרויקטים'!$H:$H,MATCH($C683,'תוצרים לפרויקטים'!$G:$G,0)))</f>
        <v/>
      </c>
      <c r="I683" s="88" t="str">
        <f>IF($C683="","",INDEX('תוצרים לפרויקטים'!$E:$E,MATCH($C683,'תוצרים לפרויקטים'!$G:$G,0)))</f>
        <v/>
      </c>
      <c r="J683" s="88" t="str">
        <f>IF($A683="","",IF(INDEX('תוצרים לפרויקטים'!$R$8:$R$1007,MATCH($C683,'תוצרים לפרויקטים'!$G$8:$G$1007,0))="","ללא סטטוס",INDEX('תוצרים לפרויקטים'!$R$8:$R$1007,MATCH($C683,'תוצרים לפרויקטים'!$G$8:$G$1007,0))))</f>
        <v/>
      </c>
      <c r="K683" s="141" t="str">
        <f>IF($A683="","",IF(INDEX('תוצרים לפרויקטים'!$P$8:$P$1007,MATCH($C683,'תוצרים לפרויקטים'!$G$8:$G$1007,0))="","",INDEX('תוצרים לפרויקטים'!$P$8:$P$1007,MATCH($C683,'תוצרים לפרויקטים'!$G$8:$G$1007,0))))</f>
        <v/>
      </c>
      <c r="L683" s="141" t="str">
        <f>IF($A683="","",IF(INDEX('תוצרים לפרויקטים'!$Q$8:$Q$1007,MATCH($C683,'תוצרים לפרויקטים'!$G$8:$G$1007,0))="","",INDEX('תוצרים לפרויקטים'!$Q$8:$Q$1007,MATCH($C683,'תוצרים לפרויקטים'!$G$8:$G$1007,0))))</f>
        <v/>
      </c>
    </row>
    <row r="684" spans="1:12">
      <c r="A684" s="87" t="str">
        <f>IF($A683="#",1,IF(MAX(שיוך_משאב)&lt;ROWS(A$2:$A684),"",ROWS(A$2:$A684)))</f>
        <v/>
      </c>
      <c r="B684" s="88" t="str">
        <f t="array" ref="B684">IF($A684="","",INDEX('תוצרים לפרויקטים'!$AJ$7:$AN$7,,MIN(IF(שיוך_משאב=$A684,COLUMN($A:$E)))))</f>
        <v/>
      </c>
      <c r="C684" s="88" t="str">
        <f t="array" ref="C684">IF($A684="","",INDEX('תוצרים לפרויקטים'!$G$8:$G$1007,MIN(IF(שיוך_משאב=A684,שורות))))</f>
        <v/>
      </c>
      <c r="D684" s="88" t="str">
        <f>IF($A684="","",INDEX('תוצרים לפרויקטים'!$T$8:$AC$1007,MATCH($C684,'תוצרים לפרויקטים'!$G$8:$G$1007,0),MATCH($B684,'תוצרים לפרויקטים'!$T$7:$AC$7,0)))</f>
        <v/>
      </c>
      <c r="E684" s="88" t="str">
        <f>IF($A684="","",INDEX('תוצרים לפרויקטים'!$T$8:$AC$1007,MATCH($C684,'תוצרים לפרויקטים'!$G$8:$G$1007,0),MATCH($B684,'תוצרים לפרויקטים'!$T$7:$AC$7,0)+1))</f>
        <v/>
      </c>
      <c r="F684" s="88" t="str">
        <f>IF($D684="","",IFERROR(IF(INDEX('ניהול משאבים'!$D$8:$D$300,MATCH($D684,'ניהול משאבים'!$C$8:$C$300,0))="","",INDEX('ניהול משאבים'!$D$8:$D$300,MATCH($D684,'ניהול משאבים'!$C$8:$C$300,0))),""))</f>
        <v/>
      </c>
      <c r="G684" s="88" t="str">
        <f>IF($D684="","",IFERROR(IF(INDEX('ניהול משאבים'!$E$8:$E$300,MATCH($D684,'ניהול משאבים'!$C$8:$C$300,0))="","",INDEX('ניהול משאבים'!$E$8:$E$300,MATCH($D684,'ניהול משאבים'!$C$8:$C$300,0))),""))</f>
        <v/>
      </c>
      <c r="H684" s="88" t="str">
        <f>IF($C684="","",INDEX('תוצרים לפרויקטים'!$H:$H,MATCH($C684,'תוצרים לפרויקטים'!$G:$G,0)))</f>
        <v/>
      </c>
      <c r="I684" s="88" t="str">
        <f>IF($C684="","",INDEX('תוצרים לפרויקטים'!$E:$E,MATCH($C684,'תוצרים לפרויקטים'!$G:$G,0)))</f>
        <v/>
      </c>
      <c r="J684" s="88" t="str">
        <f>IF($A684="","",IF(INDEX('תוצרים לפרויקטים'!$R$8:$R$1007,MATCH($C684,'תוצרים לפרויקטים'!$G$8:$G$1007,0))="","ללא סטטוס",INDEX('תוצרים לפרויקטים'!$R$8:$R$1007,MATCH($C684,'תוצרים לפרויקטים'!$G$8:$G$1007,0))))</f>
        <v/>
      </c>
      <c r="K684" s="141" t="str">
        <f>IF($A684="","",IF(INDEX('תוצרים לפרויקטים'!$P$8:$P$1007,MATCH($C684,'תוצרים לפרויקטים'!$G$8:$G$1007,0))="","",INDEX('תוצרים לפרויקטים'!$P$8:$P$1007,MATCH($C684,'תוצרים לפרויקטים'!$G$8:$G$1007,0))))</f>
        <v/>
      </c>
      <c r="L684" s="141" t="str">
        <f>IF($A684="","",IF(INDEX('תוצרים לפרויקטים'!$Q$8:$Q$1007,MATCH($C684,'תוצרים לפרויקטים'!$G$8:$G$1007,0))="","",INDEX('תוצרים לפרויקטים'!$Q$8:$Q$1007,MATCH($C684,'תוצרים לפרויקטים'!$G$8:$G$1007,0))))</f>
        <v/>
      </c>
    </row>
    <row r="685" spans="1:12">
      <c r="A685" s="87" t="str">
        <f>IF($A684="#",1,IF(MAX(שיוך_משאב)&lt;ROWS(A$2:$A685),"",ROWS(A$2:$A685)))</f>
        <v/>
      </c>
      <c r="B685" s="88" t="str">
        <f t="array" ref="B685">IF($A685="","",INDEX('תוצרים לפרויקטים'!$AJ$7:$AN$7,,MIN(IF(שיוך_משאב=$A685,COLUMN($A:$E)))))</f>
        <v/>
      </c>
      <c r="C685" s="88" t="str">
        <f t="array" ref="C685">IF($A685="","",INDEX('תוצרים לפרויקטים'!$G$8:$G$1007,MIN(IF(שיוך_משאב=A685,שורות))))</f>
        <v/>
      </c>
      <c r="D685" s="88" t="str">
        <f>IF($A685="","",INDEX('תוצרים לפרויקטים'!$T$8:$AC$1007,MATCH($C685,'תוצרים לפרויקטים'!$G$8:$G$1007,0),MATCH($B685,'תוצרים לפרויקטים'!$T$7:$AC$7,0)))</f>
        <v/>
      </c>
      <c r="E685" s="88" t="str">
        <f>IF($A685="","",INDEX('תוצרים לפרויקטים'!$T$8:$AC$1007,MATCH($C685,'תוצרים לפרויקטים'!$G$8:$G$1007,0),MATCH($B685,'תוצרים לפרויקטים'!$T$7:$AC$7,0)+1))</f>
        <v/>
      </c>
      <c r="F685" s="88" t="str">
        <f>IF($D685="","",IFERROR(IF(INDEX('ניהול משאבים'!$D$8:$D$300,MATCH($D685,'ניהול משאבים'!$C$8:$C$300,0))="","",INDEX('ניהול משאבים'!$D$8:$D$300,MATCH($D685,'ניהול משאבים'!$C$8:$C$300,0))),""))</f>
        <v/>
      </c>
      <c r="G685" s="88" t="str">
        <f>IF($D685="","",IFERROR(IF(INDEX('ניהול משאבים'!$E$8:$E$300,MATCH($D685,'ניהול משאבים'!$C$8:$C$300,0))="","",INDEX('ניהול משאבים'!$E$8:$E$300,MATCH($D685,'ניהול משאבים'!$C$8:$C$300,0))),""))</f>
        <v/>
      </c>
      <c r="H685" s="88" t="str">
        <f>IF($C685="","",INDEX('תוצרים לפרויקטים'!$H:$H,MATCH($C685,'תוצרים לפרויקטים'!$G:$G,0)))</f>
        <v/>
      </c>
      <c r="I685" s="88" t="str">
        <f>IF($C685="","",INDEX('תוצרים לפרויקטים'!$E:$E,MATCH($C685,'תוצרים לפרויקטים'!$G:$G,0)))</f>
        <v/>
      </c>
      <c r="J685" s="88" t="str">
        <f>IF($A685="","",IF(INDEX('תוצרים לפרויקטים'!$R$8:$R$1007,MATCH($C685,'תוצרים לפרויקטים'!$G$8:$G$1007,0))="","ללא סטטוס",INDEX('תוצרים לפרויקטים'!$R$8:$R$1007,MATCH($C685,'תוצרים לפרויקטים'!$G$8:$G$1007,0))))</f>
        <v/>
      </c>
      <c r="K685" s="141" t="str">
        <f>IF($A685="","",IF(INDEX('תוצרים לפרויקטים'!$P$8:$P$1007,MATCH($C685,'תוצרים לפרויקטים'!$G$8:$G$1007,0))="","",INDEX('תוצרים לפרויקטים'!$P$8:$P$1007,MATCH($C685,'תוצרים לפרויקטים'!$G$8:$G$1007,0))))</f>
        <v/>
      </c>
      <c r="L685" s="141" t="str">
        <f>IF($A685="","",IF(INDEX('תוצרים לפרויקטים'!$Q$8:$Q$1007,MATCH($C685,'תוצרים לפרויקטים'!$G$8:$G$1007,0))="","",INDEX('תוצרים לפרויקטים'!$Q$8:$Q$1007,MATCH($C685,'תוצרים לפרויקטים'!$G$8:$G$1007,0))))</f>
        <v/>
      </c>
    </row>
    <row r="686" spans="1:12">
      <c r="A686" s="87" t="str">
        <f>IF($A685="#",1,IF(MAX(שיוך_משאב)&lt;ROWS(A$2:$A686),"",ROWS(A$2:$A686)))</f>
        <v/>
      </c>
      <c r="B686" s="88" t="str">
        <f t="array" ref="B686">IF($A686="","",INDEX('תוצרים לפרויקטים'!$AJ$7:$AN$7,,MIN(IF(שיוך_משאב=$A686,COLUMN($A:$E)))))</f>
        <v/>
      </c>
      <c r="C686" s="88" t="str">
        <f t="array" ref="C686">IF($A686="","",INDEX('תוצרים לפרויקטים'!$G$8:$G$1007,MIN(IF(שיוך_משאב=A686,שורות))))</f>
        <v/>
      </c>
      <c r="D686" s="88" t="str">
        <f>IF($A686="","",INDEX('תוצרים לפרויקטים'!$T$8:$AC$1007,MATCH($C686,'תוצרים לפרויקטים'!$G$8:$G$1007,0),MATCH($B686,'תוצרים לפרויקטים'!$T$7:$AC$7,0)))</f>
        <v/>
      </c>
      <c r="E686" s="88" t="str">
        <f>IF($A686="","",INDEX('תוצרים לפרויקטים'!$T$8:$AC$1007,MATCH($C686,'תוצרים לפרויקטים'!$G$8:$G$1007,0),MATCH($B686,'תוצרים לפרויקטים'!$T$7:$AC$7,0)+1))</f>
        <v/>
      </c>
      <c r="F686" s="88" t="str">
        <f>IF($D686="","",IFERROR(IF(INDEX('ניהול משאבים'!$D$8:$D$300,MATCH($D686,'ניהול משאבים'!$C$8:$C$300,0))="","",INDEX('ניהול משאבים'!$D$8:$D$300,MATCH($D686,'ניהול משאבים'!$C$8:$C$300,0))),""))</f>
        <v/>
      </c>
      <c r="G686" s="88" t="str">
        <f>IF($D686="","",IFERROR(IF(INDEX('ניהול משאבים'!$E$8:$E$300,MATCH($D686,'ניהול משאבים'!$C$8:$C$300,0))="","",INDEX('ניהול משאבים'!$E$8:$E$300,MATCH($D686,'ניהול משאבים'!$C$8:$C$300,0))),""))</f>
        <v/>
      </c>
      <c r="H686" s="88" t="str">
        <f>IF($C686="","",INDEX('תוצרים לפרויקטים'!$H:$H,MATCH($C686,'תוצרים לפרויקטים'!$G:$G,0)))</f>
        <v/>
      </c>
      <c r="I686" s="88" t="str">
        <f>IF($C686="","",INDEX('תוצרים לפרויקטים'!$E:$E,MATCH($C686,'תוצרים לפרויקטים'!$G:$G,0)))</f>
        <v/>
      </c>
      <c r="J686" s="88" t="str">
        <f>IF($A686="","",IF(INDEX('תוצרים לפרויקטים'!$R$8:$R$1007,MATCH($C686,'תוצרים לפרויקטים'!$G$8:$G$1007,0))="","ללא סטטוס",INDEX('תוצרים לפרויקטים'!$R$8:$R$1007,MATCH($C686,'תוצרים לפרויקטים'!$G$8:$G$1007,0))))</f>
        <v/>
      </c>
      <c r="K686" s="141" t="str">
        <f>IF($A686="","",IF(INDEX('תוצרים לפרויקטים'!$P$8:$P$1007,MATCH($C686,'תוצרים לפרויקטים'!$G$8:$G$1007,0))="","",INDEX('תוצרים לפרויקטים'!$P$8:$P$1007,MATCH($C686,'תוצרים לפרויקטים'!$G$8:$G$1007,0))))</f>
        <v/>
      </c>
      <c r="L686" s="141" t="str">
        <f>IF($A686="","",IF(INDEX('תוצרים לפרויקטים'!$Q$8:$Q$1007,MATCH($C686,'תוצרים לפרויקטים'!$G$8:$G$1007,0))="","",INDEX('תוצרים לפרויקטים'!$Q$8:$Q$1007,MATCH($C686,'תוצרים לפרויקטים'!$G$8:$G$1007,0))))</f>
        <v/>
      </c>
    </row>
    <row r="687" spans="1:12">
      <c r="A687" s="87" t="str">
        <f>IF($A686="#",1,IF(MAX(שיוך_משאב)&lt;ROWS(A$2:$A687),"",ROWS(A$2:$A687)))</f>
        <v/>
      </c>
      <c r="B687" s="88" t="str">
        <f t="array" ref="B687">IF($A687="","",INDEX('תוצרים לפרויקטים'!$AJ$7:$AN$7,,MIN(IF(שיוך_משאב=$A687,COLUMN($A:$E)))))</f>
        <v/>
      </c>
      <c r="C687" s="88" t="str">
        <f t="array" ref="C687">IF($A687="","",INDEX('תוצרים לפרויקטים'!$G$8:$G$1007,MIN(IF(שיוך_משאב=A687,שורות))))</f>
        <v/>
      </c>
      <c r="D687" s="88" t="str">
        <f>IF($A687="","",INDEX('תוצרים לפרויקטים'!$T$8:$AC$1007,MATCH($C687,'תוצרים לפרויקטים'!$G$8:$G$1007,0),MATCH($B687,'תוצרים לפרויקטים'!$T$7:$AC$7,0)))</f>
        <v/>
      </c>
      <c r="E687" s="88" t="str">
        <f>IF($A687="","",INDEX('תוצרים לפרויקטים'!$T$8:$AC$1007,MATCH($C687,'תוצרים לפרויקטים'!$G$8:$G$1007,0),MATCH($B687,'תוצרים לפרויקטים'!$T$7:$AC$7,0)+1))</f>
        <v/>
      </c>
      <c r="F687" s="88" t="str">
        <f>IF($D687="","",IFERROR(IF(INDEX('ניהול משאבים'!$D$8:$D$300,MATCH($D687,'ניהול משאבים'!$C$8:$C$300,0))="","",INDEX('ניהול משאבים'!$D$8:$D$300,MATCH($D687,'ניהול משאבים'!$C$8:$C$300,0))),""))</f>
        <v/>
      </c>
      <c r="G687" s="88" t="str">
        <f>IF($D687="","",IFERROR(IF(INDEX('ניהול משאבים'!$E$8:$E$300,MATCH($D687,'ניהול משאבים'!$C$8:$C$300,0))="","",INDEX('ניהול משאבים'!$E$8:$E$300,MATCH($D687,'ניהול משאבים'!$C$8:$C$300,0))),""))</f>
        <v/>
      </c>
      <c r="H687" s="88" t="str">
        <f>IF($C687="","",INDEX('תוצרים לפרויקטים'!$H:$H,MATCH($C687,'תוצרים לפרויקטים'!$G:$G,0)))</f>
        <v/>
      </c>
      <c r="I687" s="88" t="str">
        <f>IF($C687="","",INDEX('תוצרים לפרויקטים'!$E:$E,MATCH($C687,'תוצרים לפרויקטים'!$G:$G,0)))</f>
        <v/>
      </c>
      <c r="J687" s="88" t="str">
        <f>IF($A687="","",IF(INDEX('תוצרים לפרויקטים'!$R$8:$R$1007,MATCH($C687,'תוצרים לפרויקטים'!$G$8:$G$1007,0))="","ללא סטטוס",INDEX('תוצרים לפרויקטים'!$R$8:$R$1007,MATCH($C687,'תוצרים לפרויקטים'!$G$8:$G$1007,0))))</f>
        <v/>
      </c>
      <c r="K687" s="141" t="str">
        <f>IF($A687="","",IF(INDEX('תוצרים לפרויקטים'!$P$8:$P$1007,MATCH($C687,'תוצרים לפרויקטים'!$G$8:$G$1007,0))="","",INDEX('תוצרים לפרויקטים'!$P$8:$P$1007,MATCH($C687,'תוצרים לפרויקטים'!$G$8:$G$1007,0))))</f>
        <v/>
      </c>
      <c r="L687" s="141" t="str">
        <f>IF($A687="","",IF(INDEX('תוצרים לפרויקטים'!$Q$8:$Q$1007,MATCH($C687,'תוצרים לפרויקטים'!$G$8:$G$1007,0))="","",INDEX('תוצרים לפרויקטים'!$Q$8:$Q$1007,MATCH($C687,'תוצרים לפרויקטים'!$G$8:$G$1007,0))))</f>
        <v/>
      </c>
    </row>
    <row r="688" spans="1:12">
      <c r="A688" s="87" t="str">
        <f>IF($A687="#",1,IF(MAX(שיוך_משאב)&lt;ROWS(A$2:$A688),"",ROWS(A$2:$A688)))</f>
        <v/>
      </c>
      <c r="B688" s="88" t="str">
        <f t="array" ref="B688">IF($A688="","",INDEX('תוצרים לפרויקטים'!$AJ$7:$AN$7,,MIN(IF(שיוך_משאב=$A688,COLUMN($A:$E)))))</f>
        <v/>
      </c>
      <c r="C688" s="88" t="str">
        <f t="array" ref="C688">IF($A688="","",INDEX('תוצרים לפרויקטים'!$G$8:$G$1007,MIN(IF(שיוך_משאב=A688,שורות))))</f>
        <v/>
      </c>
      <c r="D688" s="88" t="str">
        <f>IF($A688="","",INDEX('תוצרים לפרויקטים'!$T$8:$AC$1007,MATCH($C688,'תוצרים לפרויקטים'!$G$8:$G$1007,0),MATCH($B688,'תוצרים לפרויקטים'!$T$7:$AC$7,0)))</f>
        <v/>
      </c>
      <c r="E688" s="88" t="str">
        <f>IF($A688="","",INDEX('תוצרים לפרויקטים'!$T$8:$AC$1007,MATCH($C688,'תוצרים לפרויקטים'!$G$8:$G$1007,0),MATCH($B688,'תוצרים לפרויקטים'!$T$7:$AC$7,0)+1))</f>
        <v/>
      </c>
      <c r="F688" s="88" t="str">
        <f>IF($D688="","",IFERROR(IF(INDEX('ניהול משאבים'!$D$8:$D$300,MATCH($D688,'ניהול משאבים'!$C$8:$C$300,0))="","",INDEX('ניהול משאבים'!$D$8:$D$300,MATCH($D688,'ניהול משאבים'!$C$8:$C$300,0))),""))</f>
        <v/>
      </c>
      <c r="G688" s="88" t="str">
        <f>IF($D688="","",IFERROR(IF(INDEX('ניהול משאבים'!$E$8:$E$300,MATCH($D688,'ניהול משאבים'!$C$8:$C$300,0))="","",INDEX('ניהול משאבים'!$E$8:$E$300,MATCH($D688,'ניהול משאבים'!$C$8:$C$300,0))),""))</f>
        <v/>
      </c>
      <c r="H688" s="88" t="str">
        <f>IF($C688="","",INDEX('תוצרים לפרויקטים'!$H:$H,MATCH($C688,'תוצרים לפרויקטים'!$G:$G,0)))</f>
        <v/>
      </c>
      <c r="I688" s="88" t="str">
        <f>IF($C688="","",INDEX('תוצרים לפרויקטים'!$E:$E,MATCH($C688,'תוצרים לפרויקטים'!$G:$G,0)))</f>
        <v/>
      </c>
      <c r="J688" s="88" t="str">
        <f>IF($A688="","",IF(INDEX('תוצרים לפרויקטים'!$R$8:$R$1007,MATCH($C688,'תוצרים לפרויקטים'!$G$8:$G$1007,0))="","ללא סטטוס",INDEX('תוצרים לפרויקטים'!$R$8:$R$1007,MATCH($C688,'תוצרים לפרויקטים'!$G$8:$G$1007,0))))</f>
        <v/>
      </c>
      <c r="K688" s="141" t="str">
        <f>IF($A688="","",IF(INDEX('תוצרים לפרויקטים'!$P$8:$P$1007,MATCH($C688,'תוצרים לפרויקטים'!$G$8:$G$1007,0))="","",INDEX('תוצרים לפרויקטים'!$P$8:$P$1007,MATCH($C688,'תוצרים לפרויקטים'!$G$8:$G$1007,0))))</f>
        <v/>
      </c>
      <c r="L688" s="141" t="str">
        <f>IF($A688="","",IF(INDEX('תוצרים לפרויקטים'!$Q$8:$Q$1007,MATCH($C688,'תוצרים לפרויקטים'!$G$8:$G$1007,0))="","",INDEX('תוצרים לפרויקטים'!$Q$8:$Q$1007,MATCH($C688,'תוצרים לפרויקטים'!$G$8:$G$1007,0))))</f>
        <v/>
      </c>
    </row>
    <row r="689" spans="1:12">
      <c r="A689" s="87" t="str">
        <f>IF($A688="#",1,IF(MAX(שיוך_משאב)&lt;ROWS(A$2:$A689),"",ROWS(A$2:$A689)))</f>
        <v/>
      </c>
      <c r="B689" s="88" t="str">
        <f t="array" ref="B689">IF($A689="","",INDEX('תוצרים לפרויקטים'!$AJ$7:$AN$7,,MIN(IF(שיוך_משאב=$A689,COLUMN($A:$E)))))</f>
        <v/>
      </c>
      <c r="C689" s="88" t="str">
        <f t="array" ref="C689">IF($A689="","",INDEX('תוצרים לפרויקטים'!$G$8:$G$1007,MIN(IF(שיוך_משאב=A689,שורות))))</f>
        <v/>
      </c>
      <c r="D689" s="88" t="str">
        <f>IF($A689="","",INDEX('תוצרים לפרויקטים'!$T$8:$AC$1007,MATCH($C689,'תוצרים לפרויקטים'!$G$8:$G$1007,0),MATCH($B689,'תוצרים לפרויקטים'!$T$7:$AC$7,0)))</f>
        <v/>
      </c>
      <c r="E689" s="88" t="str">
        <f>IF($A689="","",INDEX('תוצרים לפרויקטים'!$T$8:$AC$1007,MATCH($C689,'תוצרים לפרויקטים'!$G$8:$G$1007,0),MATCH($B689,'תוצרים לפרויקטים'!$T$7:$AC$7,0)+1))</f>
        <v/>
      </c>
      <c r="F689" s="88" t="str">
        <f>IF($D689="","",IFERROR(IF(INDEX('ניהול משאבים'!$D$8:$D$300,MATCH($D689,'ניהול משאבים'!$C$8:$C$300,0))="","",INDEX('ניהול משאבים'!$D$8:$D$300,MATCH($D689,'ניהול משאבים'!$C$8:$C$300,0))),""))</f>
        <v/>
      </c>
      <c r="G689" s="88" t="str">
        <f>IF($D689="","",IFERROR(IF(INDEX('ניהול משאבים'!$E$8:$E$300,MATCH($D689,'ניהול משאבים'!$C$8:$C$300,0))="","",INDEX('ניהול משאבים'!$E$8:$E$300,MATCH($D689,'ניהול משאבים'!$C$8:$C$300,0))),""))</f>
        <v/>
      </c>
      <c r="H689" s="88" t="str">
        <f>IF($C689="","",INDEX('תוצרים לפרויקטים'!$H:$H,MATCH($C689,'תוצרים לפרויקטים'!$G:$G,0)))</f>
        <v/>
      </c>
      <c r="I689" s="88" t="str">
        <f>IF($C689="","",INDEX('תוצרים לפרויקטים'!$E:$E,MATCH($C689,'תוצרים לפרויקטים'!$G:$G,0)))</f>
        <v/>
      </c>
      <c r="J689" s="88" t="str">
        <f>IF($A689="","",IF(INDEX('תוצרים לפרויקטים'!$R$8:$R$1007,MATCH($C689,'תוצרים לפרויקטים'!$G$8:$G$1007,0))="","ללא סטטוס",INDEX('תוצרים לפרויקטים'!$R$8:$R$1007,MATCH($C689,'תוצרים לפרויקטים'!$G$8:$G$1007,0))))</f>
        <v/>
      </c>
      <c r="K689" s="141" t="str">
        <f>IF($A689="","",IF(INDEX('תוצרים לפרויקטים'!$P$8:$P$1007,MATCH($C689,'תוצרים לפרויקטים'!$G$8:$G$1007,0))="","",INDEX('תוצרים לפרויקטים'!$P$8:$P$1007,MATCH($C689,'תוצרים לפרויקטים'!$G$8:$G$1007,0))))</f>
        <v/>
      </c>
      <c r="L689" s="141" t="str">
        <f>IF($A689="","",IF(INDEX('תוצרים לפרויקטים'!$Q$8:$Q$1007,MATCH($C689,'תוצרים לפרויקטים'!$G$8:$G$1007,0))="","",INDEX('תוצרים לפרויקטים'!$Q$8:$Q$1007,MATCH($C689,'תוצרים לפרויקטים'!$G$8:$G$1007,0))))</f>
        <v/>
      </c>
    </row>
    <row r="690" spans="1:12">
      <c r="A690" s="87" t="str">
        <f>IF($A689="#",1,IF(MAX(שיוך_משאב)&lt;ROWS(A$2:$A690),"",ROWS(A$2:$A690)))</f>
        <v/>
      </c>
      <c r="B690" s="88" t="str">
        <f t="array" ref="B690">IF($A690="","",INDEX('תוצרים לפרויקטים'!$AJ$7:$AN$7,,MIN(IF(שיוך_משאב=$A690,COLUMN($A:$E)))))</f>
        <v/>
      </c>
      <c r="C690" s="88" t="str">
        <f t="array" ref="C690">IF($A690="","",INDEX('תוצרים לפרויקטים'!$G$8:$G$1007,MIN(IF(שיוך_משאב=A690,שורות))))</f>
        <v/>
      </c>
      <c r="D690" s="88" t="str">
        <f>IF($A690="","",INDEX('תוצרים לפרויקטים'!$T$8:$AC$1007,MATCH($C690,'תוצרים לפרויקטים'!$G$8:$G$1007,0),MATCH($B690,'תוצרים לפרויקטים'!$T$7:$AC$7,0)))</f>
        <v/>
      </c>
      <c r="E690" s="88" t="str">
        <f>IF($A690="","",INDEX('תוצרים לפרויקטים'!$T$8:$AC$1007,MATCH($C690,'תוצרים לפרויקטים'!$G$8:$G$1007,0),MATCH($B690,'תוצרים לפרויקטים'!$T$7:$AC$7,0)+1))</f>
        <v/>
      </c>
      <c r="F690" s="88" t="str">
        <f>IF($D690="","",IFERROR(IF(INDEX('ניהול משאבים'!$D$8:$D$300,MATCH($D690,'ניהול משאבים'!$C$8:$C$300,0))="","",INDEX('ניהול משאבים'!$D$8:$D$300,MATCH($D690,'ניהול משאבים'!$C$8:$C$300,0))),""))</f>
        <v/>
      </c>
      <c r="G690" s="88" t="str">
        <f>IF($D690="","",IFERROR(IF(INDEX('ניהול משאבים'!$E$8:$E$300,MATCH($D690,'ניהול משאבים'!$C$8:$C$300,0))="","",INDEX('ניהול משאבים'!$E$8:$E$300,MATCH($D690,'ניהול משאבים'!$C$8:$C$300,0))),""))</f>
        <v/>
      </c>
      <c r="H690" s="88" t="str">
        <f>IF($C690="","",INDEX('תוצרים לפרויקטים'!$H:$H,MATCH($C690,'תוצרים לפרויקטים'!$G:$G,0)))</f>
        <v/>
      </c>
      <c r="I690" s="88" t="str">
        <f>IF($C690="","",INDEX('תוצרים לפרויקטים'!$E:$E,MATCH($C690,'תוצרים לפרויקטים'!$G:$G,0)))</f>
        <v/>
      </c>
      <c r="J690" s="88" t="str">
        <f>IF($A690="","",IF(INDEX('תוצרים לפרויקטים'!$R$8:$R$1007,MATCH($C690,'תוצרים לפרויקטים'!$G$8:$G$1007,0))="","ללא סטטוס",INDEX('תוצרים לפרויקטים'!$R$8:$R$1007,MATCH($C690,'תוצרים לפרויקטים'!$G$8:$G$1007,0))))</f>
        <v/>
      </c>
      <c r="K690" s="141" t="str">
        <f>IF($A690="","",IF(INDEX('תוצרים לפרויקטים'!$P$8:$P$1007,MATCH($C690,'תוצרים לפרויקטים'!$G$8:$G$1007,0))="","",INDEX('תוצרים לפרויקטים'!$P$8:$P$1007,MATCH($C690,'תוצרים לפרויקטים'!$G$8:$G$1007,0))))</f>
        <v/>
      </c>
      <c r="L690" s="141" t="str">
        <f>IF($A690="","",IF(INDEX('תוצרים לפרויקטים'!$Q$8:$Q$1007,MATCH($C690,'תוצרים לפרויקטים'!$G$8:$G$1007,0))="","",INDEX('תוצרים לפרויקטים'!$Q$8:$Q$1007,MATCH($C690,'תוצרים לפרויקטים'!$G$8:$G$1007,0))))</f>
        <v/>
      </c>
    </row>
    <row r="691" spans="1:12">
      <c r="A691" s="87" t="str">
        <f>IF($A690="#",1,IF(MAX(שיוך_משאב)&lt;ROWS(A$2:$A691),"",ROWS(A$2:$A691)))</f>
        <v/>
      </c>
      <c r="B691" s="88" t="str">
        <f t="array" ref="B691">IF($A691="","",INDEX('תוצרים לפרויקטים'!$AJ$7:$AN$7,,MIN(IF(שיוך_משאב=$A691,COLUMN($A:$E)))))</f>
        <v/>
      </c>
      <c r="C691" s="88" t="str">
        <f t="array" ref="C691">IF($A691="","",INDEX('תוצרים לפרויקטים'!$G$8:$G$1007,MIN(IF(שיוך_משאב=A691,שורות))))</f>
        <v/>
      </c>
      <c r="D691" s="88" t="str">
        <f>IF($A691="","",INDEX('תוצרים לפרויקטים'!$T$8:$AC$1007,MATCH($C691,'תוצרים לפרויקטים'!$G$8:$G$1007,0),MATCH($B691,'תוצרים לפרויקטים'!$T$7:$AC$7,0)))</f>
        <v/>
      </c>
      <c r="E691" s="88" t="str">
        <f>IF($A691="","",INDEX('תוצרים לפרויקטים'!$T$8:$AC$1007,MATCH($C691,'תוצרים לפרויקטים'!$G$8:$G$1007,0),MATCH($B691,'תוצרים לפרויקטים'!$T$7:$AC$7,0)+1))</f>
        <v/>
      </c>
      <c r="F691" s="88" t="str">
        <f>IF($D691="","",IFERROR(IF(INDEX('ניהול משאבים'!$D$8:$D$300,MATCH($D691,'ניהול משאבים'!$C$8:$C$300,0))="","",INDEX('ניהול משאבים'!$D$8:$D$300,MATCH($D691,'ניהול משאבים'!$C$8:$C$300,0))),""))</f>
        <v/>
      </c>
      <c r="G691" s="88" t="str">
        <f>IF($D691="","",IFERROR(IF(INDEX('ניהול משאבים'!$E$8:$E$300,MATCH($D691,'ניהול משאבים'!$C$8:$C$300,0))="","",INDEX('ניהול משאבים'!$E$8:$E$300,MATCH($D691,'ניהול משאבים'!$C$8:$C$300,0))),""))</f>
        <v/>
      </c>
      <c r="H691" s="88" t="str">
        <f>IF($C691="","",INDEX('תוצרים לפרויקטים'!$H:$H,MATCH($C691,'תוצרים לפרויקטים'!$G:$G,0)))</f>
        <v/>
      </c>
      <c r="I691" s="88" t="str">
        <f>IF($C691="","",INDEX('תוצרים לפרויקטים'!$E:$E,MATCH($C691,'תוצרים לפרויקטים'!$G:$G,0)))</f>
        <v/>
      </c>
      <c r="J691" s="88" t="str">
        <f>IF($A691="","",IF(INDEX('תוצרים לפרויקטים'!$R$8:$R$1007,MATCH($C691,'תוצרים לפרויקטים'!$G$8:$G$1007,0))="","ללא סטטוס",INDEX('תוצרים לפרויקטים'!$R$8:$R$1007,MATCH($C691,'תוצרים לפרויקטים'!$G$8:$G$1007,0))))</f>
        <v/>
      </c>
      <c r="K691" s="141" t="str">
        <f>IF($A691="","",IF(INDEX('תוצרים לפרויקטים'!$P$8:$P$1007,MATCH($C691,'תוצרים לפרויקטים'!$G$8:$G$1007,0))="","",INDEX('תוצרים לפרויקטים'!$P$8:$P$1007,MATCH($C691,'תוצרים לפרויקטים'!$G$8:$G$1007,0))))</f>
        <v/>
      </c>
      <c r="L691" s="141" t="str">
        <f>IF($A691="","",IF(INDEX('תוצרים לפרויקטים'!$Q$8:$Q$1007,MATCH($C691,'תוצרים לפרויקטים'!$G$8:$G$1007,0))="","",INDEX('תוצרים לפרויקטים'!$Q$8:$Q$1007,MATCH($C691,'תוצרים לפרויקטים'!$G$8:$G$1007,0))))</f>
        <v/>
      </c>
    </row>
    <row r="692" spans="1:12">
      <c r="A692" s="87" t="str">
        <f>IF($A691="#",1,IF(MAX(שיוך_משאב)&lt;ROWS(A$2:$A692),"",ROWS(A$2:$A692)))</f>
        <v/>
      </c>
      <c r="B692" s="88" t="str">
        <f t="array" ref="B692">IF($A692="","",INDEX('תוצרים לפרויקטים'!$AJ$7:$AN$7,,MIN(IF(שיוך_משאב=$A692,COLUMN($A:$E)))))</f>
        <v/>
      </c>
      <c r="C692" s="88" t="str">
        <f t="array" ref="C692">IF($A692="","",INDEX('תוצרים לפרויקטים'!$G$8:$G$1007,MIN(IF(שיוך_משאב=A692,שורות))))</f>
        <v/>
      </c>
      <c r="D692" s="88" t="str">
        <f>IF($A692="","",INDEX('תוצרים לפרויקטים'!$T$8:$AC$1007,MATCH($C692,'תוצרים לפרויקטים'!$G$8:$G$1007,0),MATCH($B692,'תוצרים לפרויקטים'!$T$7:$AC$7,0)))</f>
        <v/>
      </c>
      <c r="E692" s="88" t="str">
        <f>IF($A692="","",INDEX('תוצרים לפרויקטים'!$T$8:$AC$1007,MATCH($C692,'תוצרים לפרויקטים'!$G$8:$G$1007,0),MATCH($B692,'תוצרים לפרויקטים'!$T$7:$AC$7,0)+1))</f>
        <v/>
      </c>
      <c r="F692" s="88" t="str">
        <f>IF($D692="","",IFERROR(IF(INDEX('ניהול משאבים'!$D$8:$D$300,MATCH($D692,'ניהול משאבים'!$C$8:$C$300,0))="","",INDEX('ניהול משאבים'!$D$8:$D$300,MATCH($D692,'ניהול משאבים'!$C$8:$C$300,0))),""))</f>
        <v/>
      </c>
      <c r="G692" s="88" t="str">
        <f>IF($D692="","",IFERROR(IF(INDEX('ניהול משאבים'!$E$8:$E$300,MATCH($D692,'ניהול משאבים'!$C$8:$C$300,0))="","",INDEX('ניהול משאבים'!$E$8:$E$300,MATCH($D692,'ניהול משאבים'!$C$8:$C$300,0))),""))</f>
        <v/>
      </c>
      <c r="H692" s="88" t="str">
        <f>IF($C692="","",INDEX('תוצרים לפרויקטים'!$H:$H,MATCH($C692,'תוצרים לפרויקטים'!$G:$G,0)))</f>
        <v/>
      </c>
      <c r="I692" s="88" t="str">
        <f>IF($C692="","",INDEX('תוצרים לפרויקטים'!$E:$E,MATCH($C692,'תוצרים לפרויקטים'!$G:$G,0)))</f>
        <v/>
      </c>
      <c r="J692" s="88" t="str">
        <f>IF($A692="","",IF(INDEX('תוצרים לפרויקטים'!$R$8:$R$1007,MATCH($C692,'תוצרים לפרויקטים'!$G$8:$G$1007,0))="","ללא סטטוס",INDEX('תוצרים לפרויקטים'!$R$8:$R$1007,MATCH($C692,'תוצרים לפרויקטים'!$G$8:$G$1007,0))))</f>
        <v/>
      </c>
      <c r="K692" s="141" t="str">
        <f>IF($A692="","",IF(INDEX('תוצרים לפרויקטים'!$P$8:$P$1007,MATCH($C692,'תוצרים לפרויקטים'!$G$8:$G$1007,0))="","",INDEX('תוצרים לפרויקטים'!$P$8:$P$1007,MATCH($C692,'תוצרים לפרויקטים'!$G$8:$G$1007,0))))</f>
        <v/>
      </c>
      <c r="L692" s="141" t="str">
        <f>IF($A692="","",IF(INDEX('תוצרים לפרויקטים'!$Q$8:$Q$1007,MATCH($C692,'תוצרים לפרויקטים'!$G$8:$G$1007,0))="","",INDEX('תוצרים לפרויקטים'!$Q$8:$Q$1007,MATCH($C692,'תוצרים לפרויקטים'!$G$8:$G$1007,0))))</f>
        <v/>
      </c>
    </row>
    <row r="693" spans="1:12">
      <c r="A693" s="87" t="str">
        <f>IF($A692="#",1,IF(MAX(שיוך_משאב)&lt;ROWS(A$2:$A693),"",ROWS(A$2:$A693)))</f>
        <v/>
      </c>
      <c r="B693" s="88" t="str">
        <f t="array" ref="B693">IF($A693="","",INDEX('תוצרים לפרויקטים'!$AJ$7:$AN$7,,MIN(IF(שיוך_משאב=$A693,COLUMN($A:$E)))))</f>
        <v/>
      </c>
      <c r="C693" s="88" t="str">
        <f t="array" ref="C693">IF($A693="","",INDEX('תוצרים לפרויקטים'!$G$8:$G$1007,MIN(IF(שיוך_משאב=A693,שורות))))</f>
        <v/>
      </c>
      <c r="D693" s="88" t="str">
        <f>IF($A693="","",INDEX('תוצרים לפרויקטים'!$T$8:$AC$1007,MATCH($C693,'תוצרים לפרויקטים'!$G$8:$G$1007,0),MATCH($B693,'תוצרים לפרויקטים'!$T$7:$AC$7,0)))</f>
        <v/>
      </c>
      <c r="E693" s="88" t="str">
        <f>IF($A693="","",INDEX('תוצרים לפרויקטים'!$T$8:$AC$1007,MATCH($C693,'תוצרים לפרויקטים'!$G$8:$G$1007,0),MATCH($B693,'תוצרים לפרויקטים'!$T$7:$AC$7,0)+1))</f>
        <v/>
      </c>
      <c r="F693" s="88" t="str">
        <f>IF($D693="","",IFERROR(IF(INDEX('ניהול משאבים'!$D$8:$D$300,MATCH($D693,'ניהול משאבים'!$C$8:$C$300,0))="","",INDEX('ניהול משאבים'!$D$8:$D$300,MATCH($D693,'ניהול משאבים'!$C$8:$C$300,0))),""))</f>
        <v/>
      </c>
      <c r="G693" s="88" t="str">
        <f>IF($D693="","",IFERROR(IF(INDEX('ניהול משאבים'!$E$8:$E$300,MATCH($D693,'ניהול משאבים'!$C$8:$C$300,0))="","",INDEX('ניהול משאבים'!$E$8:$E$300,MATCH($D693,'ניהול משאבים'!$C$8:$C$300,0))),""))</f>
        <v/>
      </c>
      <c r="H693" s="88" t="str">
        <f>IF($C693="","",INDEX('תוצרים לפרויקטים'!$H:$H,MATCH($C693,'תוצרים לפרויקטים'!$G:$G,0)))</f>
        <v/>
      </c>
      <c r="I693" s="88" t="str">
        <f>IF($C693="","",INDEX('תוצרים לפרויקטים'!$E:$E,MATCH($C693,'תוצרים לפרויקטים'!$G:$G,0)))</f>
        <v/>
      </c>
      <c r="J693" s="88" t="str">
        <f>IF($A693="","",IF(INDEX('תוצרים לפרויקטים'!$R$8:$R$1007,MATCH($C693,'תוצרים לפרויקטים'!$G$8:$G$1007,0))="","ללא סטטוס",INDEX('תוצרים לפרויקטים'!$R$8:$R$1007,MATCH($C693,'תוצרים לפרויקטים'!$G$8:$G$1007,0))))</f>
        <v/>
      </c>
      <c r="K693" s="141" t="str">
        <f>IF($A693="","",IF(INDEX('תוצרים לפרויקטים'!$P$8:$P$1007,MATCH($C693,'תוצרים לפרויקטים'!$G$8:$G$1007,0))="","",INDEX('תוצרים לפרויקטים'!$P$8:$P$1007,MATCH($C693,'תוצרים לפרויקטים'!$G$8:$G$1007,0))))</f>
        <v/>
      </c>
      <c r="L693" s="141" t="str">
        <f>IF($A693="","",IF(INDEX('תוצרים לפרויקטים'!$Q$8:$Q$1007,MATCH($C693,'תוצרים לפרויקטים'!$G$8:$G$1007,0))="","",INDEX('תוצרים לפרויקטים'!$Q$8:$Q$1007,MATCH($C693,'תוצרים לפרויקטים'!$G$8:$G$1007,0))))</f>
        <v/>
      </c>
    </row>
    <row r="694" spans="1:12">
      <c r="A694" s="87" t="str">
        <f>IF($A693="#",1,IF(MAX(שיוך_משאב)&lt;ROWS(A$2:$A694),"",ROWS(A$2:$A694)))</f>
        <v/>
      </c>
      <c r="B694" s="88" t="str">
        <f t="array" ref="B694">IF($A694="","",INDEX('תוצרים לפרויקטים'!$AJ$7:$AN$7,,MIN(IF(שיוך_משאב=$A694,COLUMN($A:$E)))))</f>
        <v/>
      </c>
      <c r="C694" s="88" t="str">
        <f t="array" ref="C694">IF($A694="","",INDEX('תוצרים לפרויקטים'!$G$8:$G$1007,MIN(IF(שיוך_משאב=A694,שורות))))</f>
        <v/>
      </c>
      <c r="D694" s="88" t="str">
        <f>IF($A694="","",INDEX('תוצרים לפרויקטים'!$T$8:$AC$1007,MATCH($C694,'תוצרים לפרויקטים'!$G$8:$G$1007,0),MATCH($B694,'תוצרים לפרויקטים'!$T$7:$AC$7,0)))</f>
        <v/>
      </c>
      <c r="E694" s="88" t="str">
        <f>IF($A694="","",INDEX('תוצרים לפרויקטים'!$T$8:$AC$1007,MATCH($C694,'תוצרים לפרויקטים'!$G$8:$G$1007,0),MATCH($B694,'תוצרים לפרויקטים'!$T$7:$AC$7,0)+1))</f>
        <v/>
      </c>
      <c r="F694" s="88" t="str">
        <f>IF($D694="","",IFERROR(IF(INDEX('ניהול משאבים'!$D$8:$D$300,MATCH($D694,'ניהול משאבים'!$C$8:$C$300,0))="","",INDEX('ניהול משאבים'!$D$8:$D$300,MATCH($D694,'ניהול משאבים'!$C$8:$C$300,0))),""))</f>
        <v/>
      </c>
      <c r="G694" s="88" t="str">
        <f>IF($D694="","",IFERROR(IF(INDEX('ניהול משאבים'!$E$8:$E$300,MATCH($D694,'ניהול משאבים'!$C$8:$C$300,0))="","",INDEX('ניהול משאבים'!$E$8:$E$300,MATCH($D694,'ניהול משאבים'!$C$8:$C$300,0))),""))</f>
        <v/>
      </c>
      <c r="H694" s="88" t="str">
        <f>IF($C694="","",INDEX('תוצרים לפרויקטים'!$H:$H,MATCH($C694,'תוצרים לפרויקטים'!$G:$G,0)))</f>
        <v/>
      </c>
      <c r="I694" s="88" t="str">
        <f>IF($C694="","",INDEX('תוצרים לפרויקטים'!$E:$E,MATCH($C694,'תוצרים לפרויקטים'!$G:$G,0)))</f>
        <v/>
      </c>
      <c r="J694" s="88" t="str">
        <f>IF($A694="","",IF(INDEX('תוצרים לפרויקטים'!$R$8:$R$1007,MATCH($C694,'תוצרים לפרויקטים'!$G$8:$G$1007,0))="","ללא סטטוס",INDEX('תוצרים לפרויקטים'!$R$8:$R$1007,MATCH($C694,'תוצרים לפרויקטים'!$G$8:$G$1007,0))))</f>
        <v/>
      </c>
      <c r="K694" s="141" t="str">
        <f>IF($A694="","",IF(INDEX('תוצרים לפרויקטים'!$P$8:$P$1007,MATCH($C694,'תוצרים לפרויקטים'!$G$8:$G$1007,0))="","",INDEX('תוצרים לפרויקטים'!$P$8:$P$1007,MATCH($C694,'תוצרים לפרויקטים'!$G$8:$G$1007,0))))</f>
        <v/>
      </c>
      <c r="L694" s="141" t="str">
        <f>IF($A694="","",IF(INDEX('תוצרים לפרויקטים'!$Q$8:$Q$1007,MATCH($C694,'תוצרים לפרויקטים'!$G$8:$G$1007,0))="","",INDEX('תוצרים לפרויקטים'!$Q$8:$Q$1007,MATCH($C694,'תוצרים לפרויקטים'!$G$8:$G$1007,0))))</f>
        <v/>
      </c>
    </row>
    <row r="695" spans="1:12">
      <c r="A695" s="87" t="str">
        <f>IF($A694="#",1,IF(MAX(שיוך_משאב)&lt;ROWS(A$2:$A695),"",ROWS(A$2:$A695)))</f>
        <v/>
      </c>
      <c r="B695" s="88" t="str">
        <f t="array" ref="B695">IF($A695="","",INDEX('תוצרים לפרויקטים'!$AJ$7:$AN$7,,MIN(IF(שיוך_משאב=$A695,COLUMN($A:$E)))))</f>
        <v/>
      </c>
      <c r="C695" s="88" t="str">
        <f t="array" ref="C695">IF($A695="","",INDEX('תוצרים לפרויקטים'!$G$8:$G$1007,MIN(IF(שיוך_משאב=A695,שורות))))</f>
        <v/>
      </c>
      <c r="D695" s="88" t="str">
        <f>IF($A695="","",INDEX('תוצרים לפרויקטים'!$T$8:$AC$1007,MATCH($C695,'תוצרים לפרויקטים'!$G$8:$G$1007,0),MATCH($B695,'תוצרים לפרויקטים'!$T$7:$AC$7,0)))</f>
        <v/>
      </c>
      <c r="E695" s="88" t="str">
        <f>IF($A695="","",INDEX('תוצרים לפרויקטים'!$T$8:$AC$1007,MATCH($C695,'תוצרים לפרויקטים'!$G$8:$G$1007,0),MATCH($B695,'תוצרים לפרויקטים'!$T$7:$AC$7,0)+1))</f>
        <v/>
      </c>
      <c r="F695" s="88" t="str">
        <f>IF($D695="","",IFERROR(IF(INDEX('ניהול משאבים'!$D$8:$D$300,MATCH($D695,'ניהול משאבים'!$C$8:$C$300,0))="","",INDEX('ניהול משאבים'!$D$8:$D$300,MATCH($D695,'ניהול משאבים'!$C$8:$C$300,0))),""))</f>
        <v/>
      </c>
      <c r="G695" s="88" t="str">
        <f>IF($D695="","",IFERROR(IF(INDEX('ניהול משאבים'!$E$8:$E$300,MATCH($D695,'ניהול משאבים'!$C$8:$C$300,0))="","",INDEX('ניהול משאבים'!$E$8:$E$300,MATCH($D695,'ניהול משאבים'!$C$8:$C$300,0))),""))</f>
        <v/>
      </c>
      <c r="H695" s="88" t="str">
        <f>IF($C695="","",INDEX('תוצרים לפרויקטים'!$H:$H,MATCH($C695,'תוצרים לפרויקטים'!$G:$G,0)))</f>
        <v/>
      </c>
      <c r="I695" s="88" t="str">
        <f>IF($C695="","",INDEX('תוצרים לפרויקטים'!$E:$E,MATCH($C695,'תוצרים לפרויקטים'!$G:$G,0)))</f>
        <v/>
      </c>
      <c r="J695" s="88" t="str">
        <f>IF($A695="","",IF(INDEX('תוצרים לפרויקטים'!$R$8:$R$1007,MATCH($C695,'תוצרים לפרויקטים'!$G$8:$G$1007,0))="","ללא סטטוס",INDEX('תוצרים לפרויקטים'!$R$8:$R$1007,MATCH($C695,'תוצרים לפרויקטים'!$G$8:$G$1007,0))))</f>
        <v/>
      </c>
      <c r="K695" s="141" t="str">
        <f>IF($A695="","",IF(INDEX('תוצרים לפרויקטים'!$P$8:$P$1007,MATCH($C695,'תוצרים לפרויקטים'!$G$8:$G$1007,0))="","",INDEX('תוצרים לפרויקטים'!$P$8:$P$1007,MATCH($C695,'תוצרים לפרויקטים'!$G$8:$G$1007,0))))</f>
        <v/>
      </c>
      <c r="L695" s="141" t="str">
        <f>IF($A695="","",IF(INDEX('תוצרים לפרויקטים'!$Q$8:$Q$1007,MATCH($C695,'תוצרים לפרויקטים'!$G$8:$G$1007,0))="","",INDEX('תוצרים לפרויקטים'!$Q$8:$Q$1007,MATCH($C695,'תוצרים לפרויקטים'!$G$8:$G$1007,0))))</f>
        <v/>
      </c>
    </row>
    <row r="696" spans="1:12">
      <c r="A696" s="87" t="str">
        <f>IF($A695="#",1,IF(MAX(שיוך_משאב)&lt;ROWS(A$2:$A696),"",ROWS(A$2:$A696)))</f>
        <v/>
      </c>
      <c r="B696" s="88" t="str">
        <f t="array" ref="B696">IF($A696="","",INDEX('תוצרים לפרויקטים'!$AJ$7:$AN$7,,MIN(IF(שיוך_משאב=$A696,COLUMN($A:$E)))))</f>
        <v/>
      </c>
      <c r="C696" s="88" t="str">
        <f t="array" ref="C696">IF($A696="","",INDEX('תוצרים לפרויקטים'!$G$8:$G$1007,MIN(IF(שיוך_משאב=A696,שורות))))</f>
        <v/>
      </c>
      <c r="D696" s="88" t="str">
        <f>IF($A696="","",INDEX('תוצרים לפרויקטים'!$T$8:$AC$1007,MATCH($C696,'תוצרים לפרויקטים'!$G$8:$G$1007,0),MATCH($B696,'תוצרים לפרויקטים'!$T$7:$AC$7,0)))</f>
        <v/>
      </c>
      <c r="E696" s="88" t="str">
        <f>IF($A696="","",INDEX('תוצרים לפרויקטים'!$T$8:$AC$1007,MATCH($C696,'תוצרים לפרויקטים'!$G$8:$G$1007,0),MATCH($B696,'תוצרים לפרויקטים'!$T$7:$AC$7,0)+1))</f>
        <v/>
      </c>
      <c r="F696" s="88" t="str">
        <f>IF($D696="","",IFERROR(IF(INDEX('ניהול משאבים'!$D$8:$D$300,MATCH($D696,'ניהול משאבים'!$C$8:$C$300,0))="","",INDEX('ניהול משאבים'!$D$8:$D$300,MATCH($D696,'ניהול משאבים'!$C$8:$C$300,0))),""))</f>
        <v/>
      </c>
      <c r="G696" s="88" t="str">
        <f>IF($D696="","",IFERROR(IF(INDEX('ניהול משאבים'!$E$8:$E$300,MATCH($D696,'ניהול משאבים'!$C$8:$C$300,0))="","",INDEX('ניהול משאבים'!$E$8:$E$300,MATCH($D696,'ניהול משאבים'!$C$8:$C$300,0))),""))</f>
        <v/>
      </c>
      <c r="H696" s="88" t="str">
        <f>IF($C696="","",INDEX('תוצרים לפרויקטים'!$H:$H,MATCH($C696,'תוצרים לפרויקטים'!$G:$G,0)))</f>
        <v/>
      </c>
      <c r="I696" s="88" t="str">
        <f>IF($C696="","",INDEX('תוצרים לפרויקטים'!$E:$E,MATCH($C696,'תוצרים לפרויקטים'!$G:$G,0)))</f>
        <v/>
      </c>
      <c r="J696" s="88" t="str">
        <f>IF($A696="","",IF(INDEX('תוצרים לפרויקטים'!$R$8:$R$1007,MATCH($C696,'תוצרים לפרויקטים'!$G$8:$G$1007,0))="","ללא סטטוס",INDEX('תוצרים לפרויקטים'!$R$8:$R$1007,MATCH($C696,'תוצרים לפרויקטים'!$G$8:$G$1007,0))))</f>
        <v/>
      </c>
      <c r="K696" s="141" t="str">
        <f>IF($A696="","",IF(INDEX('תוצרים לפרויקטים'!$P$8:$P$1007,MATCH($C696,'תוצרים לפרויקטים'!$G$8:$G$1007,0))="","",INDEX('תוצרים לפרויקטים'!$P$8:$P$1007,MATCH($C696,'תוצרים לפרויקטים'!$G$8:$G$1007,0))))</f>
        <v/>
      </c>
      <c r="L696" s="141" t="str">
        <f>IF($A696="","",IF(INDEX('תוצרים לפרויקטים'!$Q$8:$Q$1007,MATCH($C696,'תוצרים לפרויקטים'!$G$8:$G$1007,0))="","",INDEX('תוצרים לפרויקטים'!$Q$8:$Q$1007,MATCH($C696,'תוצרים לפרויקטים'!$G$8:$G$1007,0))))</f>
        <v/>
      </c>
    </row>
    <row r="697" spans="1:12">
      <c r="A697" s="87" t="str">
        <f>IF($A696="#",1,IF(MAX(שיוך_משאב)&lt;ROWS(A$2:$A697),"",ROWS(A$2:$A697)))</f>
        <v/>
      </c>
      <c r="B697" s="88" t="str">
        <f t="array" ref="B697">IF($A697="","",INDEX('תוצרים לפרויקטים'!$AJ$7:$AN$7,,MIN(IF(שיוך_משאב=$A697,COLUMN($A:$E)))))</f>
        <v/>
      </c>
      <c r="C697" s="88" t="str">
        <f t="array" ref="C697">IF($A697="","",INDEX('תוצרים לפרויקטים'!$G$8:$G$1007,MIN(IF(שיוך_משאב=A697,שורות))))</f>
        <v/>
      </c>
      <c r="D697" s="88" t="str">
        <f>IF($A697="","",INDEX('תוצרים לפרויקטים'!$T$8:$AC$1007,MATCH($C697,'תוצרים לפרויקטים'!$G$8:$G$1007,0),MATCH($B697,'תוצרים לפרויקטים'!$T$7:$AC$7,0)))</f>
        <v/>
      </c>
      <c r="E697" s="88" t="str">
        <f>IF($A697="","",INDEX('תוצרים לפרויקטים'!$T$8:$AC$1007,MATCH($C697,'תוצרים לפרויקטים'!$G$8:$G$1007,0),MATCH($B697,'תוצרים לפרויקטים'!$T$7:$AC$7,0)+1))</f>
        <v/>
      </c>
      <c r="F697" s="88" t="str">
        <f>IF($D697="","",IFERROR(IF(INDEX('ניהול משאבים'!$D$8:$D$300,MATCH($D697,'ניהול משאבים'!$C$8:$C$300,0))="","",INDEX('ניהול משאבים'!$D$8:$D$300,MATCH($D697,'ניהול משאבים'!$C$8:$C$300,0))),""))</f>
        <v/>
      </c>
      <c r="G697" s="88" t="str">
        <f>IF($D697="","",IFERROR(IF(INDEX('ניהול משאבים'!$E$8:$E$300,MATCH($D697,'ניהול משאבים'!$C$8:$C$300,0))="","",INDEX('ניהול משאבים'!$E$8:$E$300,MATCH($D697,'ניהול משאבים'!$C$8:$C$300,0))),""))</f>
        <v/>
      </c>
      <c r="H697" s="88" t="str">
        <f>IF($C697="","",INDEX('תוצרים לפרויקטים'!$H:$H,MATCH($C697,'תוצרים לפרויקטים'!$G:$G,0)))</f>
        <v/>
      </c>
      <c r="I697" s="88" t="str">
        <f>IF($C697="","",INDEX('תוצרים לפרויקטים'!$E:$E,MATCH($C697,'תוצרים לפרויקטים'!$G:$G,0)))</f>
        <v/>
      </c>
      <c r="J697" s="88" t="str">
        <f>IF($A697="","",IF(INDEX('תוצרים לפרויקטים'!$R$8:$R$1007,MATCH($C697,'תוצרים לפרויקטים'!$G$8:$G$1007,0))="","ללא סטטוס",INDEX('תוצרים לפרויקטים'!$R$8:$R$1007,MATCH($C697,'תוצרים לפרויקטים'!$G$8:$G$1007,0))))</f>
        <v/>
      </c>
      <c r="K697" s="141" t="str">
        <f>IF($A697="","",IF(INDEX('תוצרים לפרויקטים'!$P$8:$P$1007,MATCH($C697,'תוצרים לפרויקטים'!$G$8:$G$1007,0))="","",INDEX('תוצרים לפרויקטים'!$P$8:$P$1007,MATCH($C697,'תוצרים לפרויקטים'!$G$8:$G$1007,0))))</f>
        <v/>
      </c>
      <c r="L697" s="141" t="str">
        <f>IF($A697="","",IF(INDEX('תוצרים לפרויקטים'!$Q$8:$Q$1007,MATCH($C697,'תוצרים לפרויקטים'!$G$8:$G$1007,0))="","",INDEX('תוצרים לפרויקטים'!$Q$8:$Q$1007,MATCH($C697,'תוצרים לפרויקטים'!$G$8:$G$1007,0))))</f>
        <v/>
      </c>
    </row>
    <row r="698" spans="1:12">
      <c r="A698" s="87" t="str">
        <f>IF($A697="#",1,IF(MAX(שיוך_משאב)&lt;ROWS(A$2:$A698),"",ROWS(A$2:$A698)))</f>
        <v/>
      </c>
      <c r="B698" s="88" t="str">
        <f t="array" ref="B698">IF($A698="","",INDEX('תוצרים לפרויקטים'!$AJ$7:$AN$7,,MIN(IF(שיוך_משאב=$A698,COLUMN($A:$E)))))</f>
        <v/>
      </c>
      <c r="C698" s="88" t="str">
        <f t="array" ref="C698">IF($A698="","",INDEX('תוצרים לפרויקטים'!$G$8:$G$1007,MIN(IF(שיוך_משאב=A698,שורות))))</f>
        <v/>
      </c>
      <c r="D698" s="88" t="str">
        <f>IF($A698="","",INDEX('תוצרים לפרויקטים'!$T$8:$AC$1007,MATCH($C698,'תוצרים לפרויקטים'!$G$8:$G$1007,0),MATCH($B698,'תוצרים לפרויקטים'!$T$7:$AC$7,0)))</f>
        <v/>
      </c>
      <c r="E698" s="88" t="str">
        <f>IF($A698="","",INDEX('תוצרים לפרויקטים'!$T$8:$AC$1007,MATCH($C698,'תוצרים לפרויקטים'!$G$8:$G$1007,0),MATCH($B698,'תוצרים לפרויקטים'!$T$7:$AC$7,0)+1))</f>
        <v/>
      </c>
      <c r="F698" s="88" t="str">
        <f>IF($D698="","",IFERROR(IF(INDEX('ניהול משאבים'!$D$8:$D$300,MATCH($D698,'ניהול משאבים'!$C$8:$C$300,0))="","",INDEX('ניהול משאבים'!$D$8:$D$300,MATCH($D698,'ניהול משאבים'!$C$8:$C$300,0))),""))</f>
        <v/>
      </c>
      <c r="G698" s="88" t="str">
        <f>IF($D698="","",IFERROR(IF(INDEX('ניהול משאבים'!$E$8:$E$300,MATCH($D698,'ניהול משאבים'!$C$8:$C$300,0))="","",INDEX('ניהול משאבים'!$E$8:$E$300,MATCH($D698,'ניהול משאבים'!$C$8:$C$300,0))),""))</f>
        <v/>
      </c>
      <c r="H698" s="88" t="str">
        <f>IF($C698="","",INDEX('תוצרים לפרויקטים'!$H:$H,MATCH($C698,'תוצרים לפרויקטים'!$G:$G,0)))</f>
        <v/>
      </c>
      <c r="I698" s="88" t="str">
        <f>IF($C698="","",INDEX('תוצרים לפרויקטים'!$E:$E,MATCH($C698,'תוצרים לפרויקטים'!$G:$G,0)))</f>
        <v/>
      </c>
      <c r="J698" s="88" t="str">
        <f>IF($A698="","",IF(INDEX('תוצרים לפרויקטים'!$R$8:$R$1007,MATCH($C698,'תוצרים לפרויקטים'!$G$8:$G$1007,0))="","ללא סטטוס",INDEX('תוצרים לפרויקטים'!$R$8:$R$1007,MATCH($C698,'תוצרים לפרויקטים'!$G$8:$G$1007,0))))</f>
        <v/>
      </c>
      <c r="K698" s="141" t="str">
        <f>IF($A698="","",IF(INDEX('תוצרים לפרויקטים'!$P$8:$P$1007,MATCH($C698,'תוצרים לפרויקטים'!$G$8:$G$1007,0))="","",INDEX('תוצרים לפרויקטים'!$P$8:$P$1007,MATCH($C698,'תוצרים לפרויקטים'!$G$8:$G$1007,0))))</f>
        <v/>
      </c>
      <c r="L698" s="141" t="str">
        <f>IF($A698="","",IF(INDEX('תוצרים לפרויקטים'!$Q$8:$Q$1007,MATCH($C698,'תוצרים לפרויקטים'!$G$8:$G$1007,0))="","",INDEX('תוצרים לפרויקטים'!$Q$8:$Q$1007,MATCH($C698,'תוצרים לפרויקטים'!$G$8:$G$1007,0))))</f>
        <v/>
      </c>
    </row>
    <row r="699" spans="1:12">
      <c r="A699" s="87" t="str">
        <f>IF($A698="#",1,IF(MAX(שיוך_משאב)&lt;ROWS(A$2:$A699),"",ROWS(A$2:$A699)))</f>
        <v/>
      </c>
      <c r="B699" s="88" t="str">
        <f t="array" ref="B699">IF($A699="","",INDEX('תוצרים לפרויקטים'!$AJ$7:$AN$7,,MIN(IF(שיוך_משאב=$A699,COLUMN($A:$E)))))</f>
        <v/>
      </c>
      <c r="C699" s="88" t="str">
        <f t="array" ref="C699">IF($A699="","",INDEX('תוצרים לפרויקטים'!$G$8:$G$1007,MIN(IF(שיוך_משאב=A699,שורות))))</f>
        <v/>
      </c>
      <c r="D699" s="88" t="str">
        <f>IF($A699="","",INDEX('תוצרים לפרויקטים'!$T$8:$AC$1007,MATCH($C699,'תוצרים לפרויקטים'!$G$8:$G$1007,0),MATCH($B699,'תוצרים לפרויקטים'!$T$7:$AC$7,0)))</f>
        <v/>
      </c>
      <c r="E699" s="88" t="str">
        <f>IF($A699="","",INDEX('תוצרים לפרויקטים'!$T$8:$AC$1007,MATCH($C699,'תוצרים לפרויקטים'!$G$8:$G$1007,0),MATCH($B699,'תוצרים לפרויקטים'!$T$7:$AC$7,0)+1))</f>
        <v/>
      </c>
      <c r="F699" s="88" t="str">
        <f>IF($D699="","",IFERROR(IF(INDEX('ניהול משאבים'!$D$8:$D$300,MATCH($D699,'ניהול משאבים'!$C$8:$C$300,0))="","",INDEX('ניהול משאבים'!$D$8:$D$300,MATCH($D699,'ניהול משאבים'!$C$8:$C$300,0))),""))</f>
        <v/>
      </c>
      <c r="G699" s="88" t="str">
        <f>IF($D699="","",IFERROR(IF(INDEX('ניהול משאבים'!$E$8:$E$300,MATCH($D699,'ניהול משאבים'!$C$8:$C$300,0))="","",INDEX('ניהול משאבים'!$E$8:$E$300,MATCH($D699,'ניהול משאבים'!$C$8:$C$300,0))),""))</f>
        <v/>
      </c>
      <c r="H699" s="88" t="str">
        <f>IF($C699="","",INDEX('תוצרים לפרויקטים'!$H:$H,MATCH($C699,'תוצרים לפרויקטים'!$G:$G,0)))</f>
        <v/>
      </c>
      <c r="I699" s="88" t="str">
        <f>IF($C699="","",INDEX('תוצרים לפרויקטים'!$E:$E,MATCH($C699,'תוצרים לפרויקטים'!$G:$G,0)))</f>
        <v/>
      </c>
      <c r="J699" s="88" t="str">
        <f>IF($A699="","",IF(INDEX('תוצרים לפרויקטים'!$R$8:$R$1007,MATCH($C699,'תוצרים לפרויקטים'!$G$8:$G$1007,0))="","ללא סטטוס",INDEX('תוצרים לפרויקטים'!$R$8:$R$1007,MATCH($C699,'תוצרים לפרויקטים'!$G$8:$G$1007,0))))</f>
        <v/>
      </c>
      <c r="K699" s="141" t="str">
        <f>IF($A699="","",IF(INDEX('תוצרים לפרויקטים'!$P$8:$P$1007,MATCH($C699,'תוצרים לפרויקטים'!$G$8:$G$1007,0))="","",INDEX('תוצרים לפרויקטים'!$P$8:$P$1007,MATCH($C699,'תוצרים לפרויקטים'!$G$8:$G$1007,0))))</f>
        <v/>
      </c>
      <c r="L699" s="141" t="str">
        <f>IF($A699="","",IF(INDEX('תוצרים לפרויקטים'!$Q$8:$Q$1007,MATCH($C699,'תוצרים לפרויקטים'!$G$8:$G$1007,0))="","",INDEX('תוצרים לפרויקטים'!$Q$8:$Q$1007,MATCH($C699,'תוצרים לפרויקטים'!$G$8:$G$1007,0))))</f>
        <v/>
      </c>
    </row>
    <row r="700" spans="1:12">
      <c r="A700" s="87" t="str">
        <f>IF($A699="#",1,IF(MAX(שיוך_משאב)&lt;ROWS(A$2:$A700),"",ROWS(A$2:$A700)))</f>
        <v/>
      </c>
      <c r="B700" s="88" t="str">
        <f t="array" ref="B700">IF($A700="","",INDEX('תוצרים לפרויקטים'!$AJ$7:$AN$7,,MIN(IF(שיוך_משאב=$A700,COLUMN($A:$E)))))</f>
        <v/>
      </c>
      <c r="C700" s="88" t="str">
        <f t="array" ref="C700">IF($A700="","",INDEX('תוצרים לפרויקטים'!$G$8:$G$1007,MIN(IF(שיוך_משאב=A700,שורות))))</f>
        <v/>
      </c>
      <c r="D700" s="88" t="str">
        <f>IF($A700="","",INDEX('תוצרים לפרויקטים'!$T$8:$AC$1007,MATCH($C700,'תוצרים לפרויקטים'!$G$8:$G$1007,0),MATCH($B700,'תוצרים לפרויקטים'!$T$7:$AC$7,0)))</f>
        <v/>
      </c>
      <c r="E700" s="88" t="str">
        <f>IF($A700="","",INDEX('תוצרים לפרויקטים'!$T$8:$AC$1007,MATCH($C700,'תוצרים לפרויקטים'!$G$8:$G$1007,0),MATCH($B700,'תוצרים לפרויקטים'!$T$7:$AC$7,0)+1))</f>
        <v/>
      </c>
      <c r="F700" s="88" t="str">
        <f>IF($D700="","",IFERROR(IF(INDEX('ניהול משאבים'!$D$8:$D$300,MATCH($D700,'ניהול משאבים'!$C$8:$C$300,0))="","",INDEX('ניהול משאבים'!$D$8:$D$300,MATCH($D700,'ניהול משאבים'!$C$8:$C$300,0))),""))</f>
        <v/>
      </c>
      <c r="G700" s="88" t="str">
        <f>IF($D700="","",IFERROR(IF(INDEX('ניהול משאבים'!$E$8:$E$300,MATCH($D700,'ניהול משאבים'!$C$8:$C$300,0))="","",INDEX('ניהול משאבים'!$E$8:$E$300,MATCH($D700,'ניהול משאבים'!$C$8:$C$300,0))),""))</f>
        <v/>
      </c>
      <c r="H700" s="88" t="str">
        <f>IF($C700="","",INDEX('תוצרים לפרויקטים'!$H:$H,MATCH($C700,'תוצרים לפרויקטים'!$G:$G,0)))</f>
        <v/>
      </c>
      <c r="I700" s="88" t="str">
        <f>IF($C700="","",INDEX('תוצרים לפרויקטים'!$E:$E,MATCH($C700,'תוצרים לפרויקטים'!$G:$G,0)))</f>
        <v/>
      </c>
      <c r="J700" s="88" t="str">
        <f>IF($A700="","",IF(INDEX('תוצרים לפרויקטים'!$R$8:$R$1007,MATCH($C700,'תוצרים לפרויקטים'!$G$8:$G$1007,0))="","ללא סטטוס",INDEX('תוצרים לפרויקטים'!$R$8:$R$1007,MATCH($C700,'תוצרים לפרויקטים'!$G$8:$G$1007,0))))</f>
        <v/>
      </c>
      <c r="K700" s="141" t="str">
        <f>IF($A700="","",IF(INDEX('תוצרים לפרויקטים'!$P$8:$P$1007,MATCH($C700,'תוצרים לפרויקטים'!$G$8:$G$1007,0))="","",INDEX('תוצרים לפרויקטים'!$P$8:$P$1007,MATCH($C700,'תוצרים לפרויקטים'!$G$8:$G$1007,0))))</f>
        <v/>
      </c>
      <c r="L700" s="141" t="str">
        <f>IF($A700="","",IF(INDEX('תוצרים לפרויקטים'!$Q$8:$Q$1007,MATCH($C700,'תוצרים לפרויקטים'!$G$8:$G$1007,0))="","",INDEX('תוצרים לפרויקטים'!$Q$8:$Q$1007,MATCH($C700,'תוצרים לפרויקטים'!$G$8:$G$1007,0))))</f>
        <v/>
      </c>
    </row>
    <row r="701" spans="1:12">
      <c r="A701" s="87" t="str">
        <f>IF($A700="#",1,IF(MAX(שיוך_משאב)&lt;ROWS(A$2:$A701),"",ROWS(A$2:$A701)))</f>
        <v/>
      </c>
      <c r="B701" s="88" t="str">
        <f t="array" ref="B701">IF($A701="","",INDEX('תוצרים לפרויקטים'!$AJ$7:$AN$7,,MIN(IF(שיוך_משאב=$A701,COLUMN($A:$E)))))</f>
        <v/>
      </c>
      <c r="C701" s="88" t="str">
        <f t="array" ref="C701">IF($A701="","",INDEX('תוצרים לפרויקטים'!$G$8:$G$1007,MIN(IF(שיוך_משאב=A701,שורות))))</f>
        <v/>
      </c>
      <c r="D701" s="88" t="str">
        <f>IF($A701="","",INDEX('תוצרים לפרויקטים'!$T$8:$AC$1007,MATCH($C701,'תוצרים לפרויקטים'!$G$8:$G$1007,0),MATCH($B701,'תוצרים לפרויקטים'!$T$7:$AC$7,0)))</f>
        <v/>
      </c>
      <c r="E701" s="88" t="str">
        <f>IF($A701="","",INDEX('תוצרים לפרויקטים'!$T$8:$AC$1007,MATCH($C701,'תוצרים לפרויקטים'!$G$8:$G$1007,0),MATCH($B701,'תוצרים לפרויקטים'!$T$7:$AC$7,0)+1))</f>
        <v/>
      </c>
      <c r="F701" s="88" t="str">
        <f>IF($D701="","",IFERROR(IF(INDEX('ניהול משאבים'!$D$8:$D$300,MATCH($D701,'ניהול משאבים'!$C$8:$C$300,0))="","",INDEX('ניהול משאבים'!$D$8:$D$300,MATCH($D701,'ניהול משאבים'!$C$8:$C$300,0))),""))</f>
        <v/>
      </c>
      <c r="G701" s="88" t="str">
        <f>IF($D701="","",IFERROR(IF(INDEX('ניהול משאבים'!$E$8:$E$300,MATCH($D701,'ניהול משאבים'!$C$8:$C$300,0))="","",INDEX('ניהול משאבים'!$E$8:$E$300,MATCH($D701,'ניהול משאבים'!$C$8:$C$300,0))),""))</f>
        <v/>
      </c>
      <c r="H701" s="88" t="str">
        <f>IF($C701="","",INDEX('תוצרים לפרויקטים'!$H:$H,MATCH($C701,'תוצרים לפרויקטים'!$G:$G,0)))</f>
        <v/>
      </c>
      <c r="I701" s="88" t="str">
        <f>IF($C701="","",INDEX('תוצרים לפרויקטים'!$E:$E,MATCH($C701,'תוצרים לפרויקטים'!$G:$G,0)))</f>
        <v/>
      </c>
      <c r="J701" s="88" t="str">
        <f>IF($A701="","",IF(INDEX('תוצרים לפרויקטים'!$R$8:$R$1007,MATCH($C701,'תוצרים לפרויקטים'!$G$8:$G$1007,0))="","ללא סטטוס",INDEX('תוצרים לפרויקטים'!$R$8:$R$1007,MATCH($C701,'תוצרים לפרויקטים'!$G$8:$G$1007,0))))</f>
        <v/>
      </c>
      <c r="K701" s="141" t="str">
        <f>IF($A701="","",IF(INDEX('תוצרים לפרויקטים'!$P$8:$P$1007,MATCH($C701,'תוצרים לפרויקטים'!$G$8:$G$1007,0))="","",INDEX('תוצרים לפרויקטים'!$P$8:$P$1007,MATCH($C701,'תוצרים לפרויקטים'!$G$8:$G$1007,0))))</f>
        <v/>
      </c>
      <c r="L701" s="141" t="str">
        <f>IF($A701="","",IF(INDEX('תוצרים לפרויקטים'!$Q$8:$Q$1007,MATCH($C701,'תוצרים לפרויקטים'!$G$8:$G$1007,0))="","",INDEX('תוצרים לפרויקטים'!$Q$8:$Q$1007,MATCH($C701,'תוצרים לפרויקטים'!$G$8:$G$1007,0))))</f>
        <v/>
      </c>
    </row>
    <row r="702" spans="1:12">
      <c r="A702" s="87" t="str">
        <f>IF($A701="#",1,IF(MAX(שיוך_משאב)&lt;ROWS(A$2:$A702),"",ROWS(A$2:$A702)))</f>
        <v/>
      </c>
      <c r="B702" s="88" t="str">
        <f t="array" ref="B702">IF($A702="","",INDEX('תוצרים לפרויקטים'!$AJ$7:$AN$7,,MIN(IF(שיוך_משאב=$A702,COLUMN($A:$E)))))</f>
        <v/>
      </c>
      <c r="C702" s="88" t="str">
        <f t="array" ref="C702">IF($A702="","",INDEX('תוצרים לפרויקטים'!$G$8:$G$1007,MIN(IF(שיוך_משאב=A702,שורות))))</f>
        <v/>
      </c>
      <c r="D702" s="88" t="str">
        <f>IF($A702="","",INDEX('תוצרים לפרויקטים'!$T$8:$AC$1007,MATCH($C702,'תוצרים לפרויקטים'!$G$8:$G$1007,0),MATCH($B702,'תוצרים לפרויקטים'!$T$7:$AC$7,0)))</f>
        <v/>
      </c>
      <c r="E702" s="88" t="str">
        <f>IF($A702="","",INDEX('תוצרים לפרויקטים'!$T$8:$AC$1007,MATCH($C702,'תוצרים לפרויקטים'!$G$8:$G$1007,0),MATCH($B702,'תוצרים לפרויקטים'!$T$7:$AC$7,0)+1))</f>
        <v/>
      </c>
      <c r="F702" s="88" t="str">
        <f>IF($D702="","",IFERROR(IF(INDEX('ניהול משאבים'!$D$8:$D$300,MATCH($D702,'ניהול משאבים'!$C$8:$C$300,0))="","",INDEX('ניהול משאבים'!$D$8:$D$300,MATCH($D702,'ניהול משאבים'!$C$8:$C$300,0))),""))</f>
        <v/>
      </c>
      <c r="G702" s="88" t="str">
        <f>IF($D702="","",IFERROR(IF(INDEX('ניהול משאבים'!$E$8:$E$300,MATCH($D702,'ניהול משאבים'!$C$8:$C$300,0))="","",INDEX('ניהול משאבים'!$E$8:$E$300,MATCH($D702,'ניהול משאבים'!$C$8:$C$300,0))),""))</f>
        <v/>
      </c>
      <c r="H702" s="88" t="str">
        <f>IF($C702="","",INDEX('תוצרים לפרויקטים'!$H:$H,MATCH($C702,'תוצרים לפרויקטים'!$G:$G,0)))</f>
        <v/>
      </c>
      <c r="I702" s="88" t="str">
        <f>IF($C702="","",INDEX('תוצרים לפרויקטים'!$E:$E,MATCH($C702,'תוצרים לפרויקטים'!$G:$G,0)))</f>
        <v/>
      </c>
      <c r="J702" s="88" t="str">
        <f>IF($A702="","",IF(INDEX('תוצרים לפרויקטים'!$R$8:$R$1007,MATCH($C702,'תוצרים לפרויקטים'!$G$8:$G$1007,0))="","ללא סטטוס",INDEX('תוצרים לפרויקטים'!$R$8:$R$1007,MATCH($C702,'תוצרים לפרויקטים'!$G$8:$G$1007,0))))</f>
        <v/>
      </c>
      <c r="K702" s="141" t="str">
        <f>IF($A702="","",IF(INDEX('תוצרים לפרויקטים'!$P$8:$P$1007,MATCH($C702,'תוצרים לפרויקטים'!$G$8:$G$1007,0))="","",INDEX('תוצרים לפרויקטים'!$P$8:$P$1007,MATCH($C702,'תוצרים לפרויקטים'!$G$8:$G$1007,0))))</f>
        <v/>
      </c>
      <c r="L702" s="141" t="str">
        <f>IF($A702="","",IF(INDEX('תוצרים לפרויקטים'!$Q$8:$Q$1007,MATCH($C702,'תוצרים לפרויקטים'!$G$8:$G$1007,0))="","",INDEX('תוצרים לפרויקטים'!$Q$8:$Q$1007,MATCH($C702,'תוצרים לפרויקטים'!$G$8:$G$1007,0))))</f>
        <v/>
      </c>
    </row>
    <row r="703" spans="1:12">
      <c r="A703" s="87" t="str">
        <f>IF($A702="#",1,IF(MAX(שיוך_משאב)&lt;ROWS(A$2:$A703),"",ROWS(A$2:$A703)))</f>
        <v/>
      </c>
      <c r="B703" s="88" t="str">
        <f t="array" ref="B703">IF($A703="","",INDEX('תוצרים לפרויקטים'!$AJ$7:$AN$7,,MIN(IF(שיוך_משאב=$A703,COLUMN($A:$E)))))</f>
        <v/>
      </c>
      <c r="C703" s="88" t="str">
        <f t="array" ref="C703">IF($A703="","",INDEX('תוצרים לפרויקטים'!$G$8:$G$1007,MIN(IF(שיוך_משאב=A703,שורות))))</f>
        <v/>
      </c>
      <c r="D703" s="88" t="str">
        <f>IF($A703="","",INDEX('תוצרים לפרויקטים'!$T$8:$AC$1007,MATCH($C703,'תוצרים לפרויקטים'!$G$8:$G$1007,0),MATCH($B703,'תוצרים לפרויקטים'!$T$7:$AC$7,0)))</f>
        <v/>
      </c>
      <c r="E703" s="88" t="str">
        <f>IF($A703="","",INDEX('תוצרים לפרויקטים'!$T$8:$AC$1007,MATCH($C703,'תוצרים לפרויקטים'!$G$8:$G$1007,0),MATCH($B703,'תוצרים לפרויקטים'!$T$7:$AC$7,0)+1))</f>
        <v/>
      </c>
      <c r="F703" s="88" t="str">
        <f>IF($D703="","",IFERROR(IF(INDEX('ניהול משאבים'!$D$8:$D$300,MATCH($D703,'ניהול משאבים'!$C$8:$C$300,0))="","",INDEX('ניהול משאבים'!$D$8:$D$300,MATCH($D703,'ניהול משאבים'!$C$8:$C$300,0))),""))</f>
        <v/>
      </c>
      <c r="G703" s="88" t="str">
        <f>IF($D703="","",IFERROR(IF(INDEX('ניהול משאבים'!$E$8:$E$300,MATCH($D703,'ניהול משאבים'!$C$8:$C$300,0))="","",INDEX('ניהול משאבים'!$E$8:$E$300,MATCH($D703,'ניהול משאבים'!$C$8:$C$300,0))),""))</f>
        <v/>
      </c>
      <c r="H703" s="88" t="str">
        <f>IF($C703="","",INDEX('תוצרים לפרויקטים'!$H:$H,MATCH($C703,'תוצרים לפרויקטים'!$G:$G,0)))</f>
        <v/>
      </c>
      <c r="I703" s="88" t="str">
        <f>IF($C703="","",INDEX('תוצרים לפרויקטים'!$E:$E,MATCH($C703,'תוצרים לפרויקטים'!$G:$G,0)))</f>
        <v/>
      </c>
      <c r="J703" s="88" t="str">
        <f>IF($A703="","",IF(INDEX('תוצרים לפרויקטים'!$R$8:$R$1007,MATCH($C703,'תוצרים לפרויקטים'!$G$8:$G$1007,0))="","ללא סטטוס",INDEX('תוצרים לפרויקטים'!$R$8:$R$1007,MATCH($C703,'תוצרים לפרויקטים'!$G$8:$G$1007,0))))</f>
        <v/>
      </c>
      <c r="K703" s="141" t="str">
        <f>IF($A703="","",IF(INDEX('תוצרים לפרויקטים'!$P$8:$P$1007,MATCH($C703,'תוצרים לפרויקטים'!$G$8:$G$1007,0))="","",INDEX('תוצרים לפרויקטים'!$P$8:$P$1007,MATCH($C703,'תוצרים לפרויקטים'!$G$8:$G$1007,0))))</f>
        <v/>
      </c>
      <c r="L703" s="141" t="str">
        <f>IF($A703="","",IF(INDEX('תוצרים לפרויקטים'!$Q$8:$Q$1007,MATCH($C703,'תוצרים לפרויקטים'!$G$8:$G$1007,0))="","",INDEX('תוצרים לפרויקטים'!$Q$8:$Q$1007,MATCH($C703,'תוצרים לפרויקטים'!$G$8:$G$1007,0))))</f>
        <v/>
      </c>
    </row>
    <row r="704" spans="1:12">
      <c r="A704" s="87" t="str">
        <f>IF($A703="#",1,IF(MAX(שיוך_משאב)&lt;ROWS(A$2:$A704),"",ROWS(A$2:$A704)))</f>
        <v/>
      </c>
      <c r="B704" s="88" t="str">
        <f t="array" ref="B704">IF($A704="","",INDEX('תוצרים לפרויקטים'!$AJ$7:$AN$7,,MIN(IF(שיוך_משאב=$A704,COLUMN($A:$E)))))</f>
        <v/>
      </c>
      <c r="C704" s="88" t="str">
        <f t="array" ref="C704">IF($A704="","",INDEX('תוצרים לפרויקטים'!$G$8:$G$1007,MIN(IF(שיוך_משאב=A704,שורות))))</f>
        <v/>
      </c>
      <c r="D704" s="88" t="str">
        <f>IF($A704="","",INDEX('תוצרים לפרויקטים'!$T$8:$AC$1007,MATCH($C704,'תוצרים לפרויקטים'!$G$8:$G$1007,0),MATCH($B704,'תוצרים לפרויקטים'!$T$7:$AC$7,0)))</f>
        <v/>
      </c>
      <c r="E704" s="88" t="str">
        <f>IF($A704="","",INDEX('תוצרים לפרויקטים'!$T$8:$AC$1007,MATCH($C704,'תוצרים לפרויקטים'!$G$8:$G$1007,0),MATCH($B704,'תוצרים לפרויקטים'!$T$7:$AC$7,0)+1))</f>
        <v/>
      </c>
      <c r="F704" s="88" t="str">
        <f>IF($D704="","",IFERROR(IF(INDEX('ניהול משאבים'!$D$8:$D$300,MATCH($D704,'ניהול משאבים'!$C$8:$C$300,0))="","",INDEX('ניהול משאבים'!$D$8:$D$300,MATCH($D704,'ניהול משאבים'!$C$8:$C$300,0))),""))</f>
        <v/>
      </c>
      <c r="G704" s="88" t="str">
        <f>IF($D704="","",IFERROR(IF(INDEX('ניהול משאבים'!$E$8:$E$300,MATCH($D704,'ניהול משאבים'!$C$8:$C$300,0))="","",INDEX('ניהול משאבים'!$E$8:$E$300,MATCH($D704,'ניהול משאבים'!$C$8:$C$300,0))),""))</f>
        <v/>
      </c>
      <c r="H704" s="88" t="str">
        <f>IF($C704="","",INDEX('תוצרים לפרויקטים'!$H:$H,MATCH($C704,'תוצרים לפרויקטים'!$G:$G,0)))</f>
        <v/>
      </c>
      <c r="I704" s="88" t="str">
        <f>IF($C704="","",INDEX('תוצרים לפרויקטים'!$E:$E,MATCH($C704,'תוצרים לפרויקטים'!$G:$G,0)))</f>
        <v/>
      </c>
      <c r="J704" s="88" t="str">
        <f>IF($A704="","",IF(INDEX('תוצרים לפרויקטים'!$R$8:$R$1007,MATCH($C704,'תוצרים לפרויקטים'!$G$8:$G$1007,0))="","ללא סטטוס",INDEX('תוצרים לפרויקטים'!$R$8:$R$1007,MATCH($C704,'תוצרים לפרויקטים'!$G$8:$G$1007,0))))</f>
        <v/>
      </c>
      <c r="K704" s="141" t="str">
        <f>IF($A704="","",IF(INDEX('תוצרים לפרויקטים'!$P$8:$P$1007,MATCH($C704,'תוצרים לפרויקטים'!$G$8:$G$1007,0))="","",INDEX('תוצרים לפרויקטים'!$P$8:$P$1007,MATCH($C704,'תוצרים לפרויקטים'!$G$8:$G$1007,0))))</f>
        <v/>
      </c>
      <c r="L704" s="141" t="str">
        <f>IF($A704="","",IF(INDEX('תוצרים לפרויקטים'!$Q$8:$Q$1007,MATCH($C704,'תוצרים לפרויקטים'!$G$8:$G$1007,0))="","",INDEX('תוצרים לפרויקטים'!$Q$8:$Q$1007,MATCH($C704,'תוצרים לפרויקטים'!$G$8:$G$1007,0))))</f>
        <v/>
      </c>
    </row>
    <row r="705" spans="1:12">
      <c r="A705" s="87" t="str">
        <f>IF($A704="#",1,IF(MAX(שיוך_משאב)&lt;ROWS(A$2:$A705),"",ROWS(A$2:$A705)))</f>
        <v/>
      </c>
      <c r="B705" s="88" t="str">
        <f t="array" ref="B705">IF($A705="","",INDEX('תוצרים לפרויקטים'!$AJ$7:$AN$7,,MIN(IF(שיוך_משאב=$A705,COLUMN($A:$E)))))</f>
        <v/>
      </c>
      <c r="C705" s="88" t="str">
        <f t="array" ref="C705">IF($A705="","",INDEX('תוצרים לפרויקטים'!$G$8:$G$1007,MIN(IF(שיוך_משאב=A705,שורות))))</f>
        <v/>
      </c>
      <c r="D705" s="88" t="str">
        <f>IF($A705="","",INDEX('תוצרים לפרויקטים'!$T$8:$AC$1007,MATCH($C705,'תוצרים לפרויקטים'!$G$8:$G$1007,0),MATCH($B705,'תוצרים לפרויקטים'!$T$7:$AC$7,0)))</f>
        <v/>
      </c>
      <c r="E705" s="88" t="str">
        <f>IF($A705="","",INDEX('תוצרים לפרויקטים'!$T$8:$AC$1007,MATCH($C705,'תוצרים לפרויקטים'!$G$8:$G$1007,0),MATCH($B705,'תוצרים לפרויקטים'!$T$7:$AC$7,0)+1))</f>
        <v/>
      </c>
      <c r="F705" s="88" t="str">
        <f>IF($D705="","",IFERROR(IF(INDEX('ניהול משאבים'!$D$8:$D$300,MATCH($D705,'ניהול משאבים'!$C$8:$C$300,0))="","",INDEX('ניהול משאבים'!$D$8:$D$300,MATCH($D705,'ניהול משאבים'!$C$8:$C$300,0))),""))</f>
        <v/>
      </c>
      <c r="G705" s="88" t="str">
        <f>IF($D705="","",IFERROR(IF(INDEX('ניהול משאבים'!$E$8:$E$300,MATCH($D705,'ניהול משאבים'!$C$8:$C$300,0))="","",INDEX('ניהול משאבים'!$E$8:$E$300,MATCH($D705,'ניהול משאבים'!$C$8:$C$300,0))),""))</f>
        <v/>
      </c>
      <c r="H705" s="88" t="str">
        <f>IF($C705="","",INDEX('תוצרים לפרויקטים'!$H:$H,MATCH($C705,'תוצרים לפרויקטים'!$G:$G,0)))</f>
        <v/>
      </c>
      <c r="I705" s="88" t="str">
        <f>IF($C705="","",INDEX('תוצרים לפרויקטים'!$E:$E,MATCH($C705,'תוצרים לפרויקטים'!$G:$G,0)))</f>
        <v/>
      </c>
      <c r="J705" s="88" t="str">
        <f>IF($A705="","",IF(INDEX('תוצרים לפרויקטים'!$R$8:$R$1007,MATCH($C705,'תוצרים לפרויקטים'!$G$8:$G$1007,0))="","ללא סטטוס",INDEX('תוצרים לפרויקטים'!$R$8:$R$1007,MATCH($C705,'תוצרים לפרויקטים'!$G$8:$G$1007,0))))</f>
        <v/>
      </c>
      <c r="K705" s="141" t="str">
        <f>IF($A705="","",IF(INDEX('תוצרים לפרויקטים'!$P$8:$P$1007,MATCH($C705,'תוצרים לפרויקטים'!$G$8:$G$1007,0))="","",INDEX('תוצרים לפרויקטים'!$P$8:$P$1007,MATCH($C705,'תוצרים לפרויקטים'!$G$8:$G$1007,0))))</f>
        <v/>
      </c>
      <c r="L705" s="141" t="str">
        <f>IF($A705="","",IF(INDEX('תוצרים לפרויקטים'!$Q$8:$Q$1007,MATCH($C705,'תוצרים לפרויקטים'!$G$8:$G$1007,0))="","",INDEX('תוצרים לפרויקטים'!$Q$8:$Q$1007,MATCH($C705,'תוצרים לפרויקטים'!$G$8:$G$1007,0))))</f>
        <v/>
      </c>
    </row>
    <row r="706" spans="1:12">
      <c r="A706" s="87" t="str">
        <f>IF($A705="#",1,IF(MAX(שיוך_משאב)&lt;ROWS(A$2:$A706),"",ROWS(A$2:$A706)))</f>
        <v/>
      </c>
      <c r="B706" s="88" t="str">
        <f t="array" ref="B706">IF($A706="","",INDEX('תוצרים לפרויקטים'!$AJ$7:$AN$7,,MIN(IF(שיוך_משאב=$A706,COLUMN($A:$E)))))</f>
        <v/>
      </c>
      <c r="C706" s="88" t="str">
        <f t="array" ref="C706">IF($A706="","",INDEX('תוצרים לפרויקטים'!$G$8:$G$1007,MIN(IF(שיוך_משאב=A706,שורות))))</f>
        <v/>
      </c>
      <c r="D706" s="88" t="str">
        <f>IF($A706="","",INDEX('תוצרים לפרויקטים'!$T$8:$AC$1007,MATCH($C706,'תוצרים לפרויקטים'!$G$8:$G$1007,0),MATCH($B706,'תוצרים לפרויקטים'!$T$7:$AC$7,0)))</f>
        <v/>
      </c>
      <c r="E706" s="88" t="str">
        <f>IF($A706="","",INDEX('תוצרים לפרויקטים'!$T$8:$AC$1007,MATCH($C706,'תוצרים לפרויקטים'!$G$8:$G$1007,0),MATCH($B706,'תוצרים לפרויקטים'!$T$7:$AC$7,0)+1))</f>
        <v/>
      </c>
      <c r="F706" s="88" t="str">
        <f>IF($D706="","",IFERROR(IF(INDEX('ניהול משאבים'!$D$8:$D$300,MATCH($D706,'ניהול משאבים'!$C$8:$C$300,0))="","",INDEX('ניהול משאבים'!$D$8:$D$300,MATCH($D706,'ניהול משאבים'!$C$8:$C$300,0))),""))</f>
        <v/>
      </c>
      <c r="G706" s="88" t="str">
        <f>IF($D706="","",IFERROR(IF(INDEX('ניהול משאבים'!$E$8:$E$300,MATCH($D706,'ניהול משאבים'!$C$8:$C$300,0))="","",INDEX('ניהול משאבים'!$E$8:$E$300,MATCH($D706,'ניהול משאבים'!$C$8:$C$300,0))),""))</f>
        <v/>
      </c>
      <c r="H706" s="88" t="str">
        <f>IF($C706="","",INDEX('תוצרים לפרויקטים'!$H:$H,MATCH($C706,'תוצרים לפרויקטים'!$G:$G,0)))</f>
        <v/>
      </c>
      <c r="I706" s="88" t="str">
        <f>IF($C706="","",INDEX('תוצרים לפרויקטים'!$E:$E,MATCH($C706,'תוצרים לפרויקטים'!$G:$G,0)))</f>
        <v/>
      </c>
      <c r="J706" s="88" t="str">
        <f>IF($A706="","",IF(INDEX('תוצרים לפרויקטים'!$R$8:$R$1007,MATCH($C706,'תוצרים לפרויקטים'!$G$8:$G$1007,0))="","ללא סטטוס",INDEX('תוצרים לפרויקטים'!$R$8:$R$1007,MATCH($C706,'תוצרים לפרויקטים'!$G$8:$G$1007,0))))</f>
        <v/>
      </c>
      <c r="K706" s="141" t="str">
        <f>IF($A706="","",IF(INDEX('תוצרים לפרויקטים'!$P$8:$P$1007,MATCH($C706,'תוצרים לפרויקטים'!$G$8:$G$1007,0))="","",INDEX('תוצרים לפרויקטים'!$P$8:$P$1007,MATCH($C706,'תוצרים לפרויקטים'!$G$8:$G$1007,0))))</f>
        <v/>
      </c>
      <c r="L706" s="141" t="str">
        <f>IF($A706="","",IF(INDEX('תוצרים לפרויקטים'!$Q$8:$Q$1007,MATCH($C706,'תוצרים לפרויקטים'!$G$8:$G$1007,0))="","",INDEX('תוצרים לפרויקטים'!$Q$8:$Q$1007,MATCH($C706,'תוצרים לפרויקטים'!$G$8:$G$1007,0))))</f>
        <v/>
      </c>
    </row>
    <row r="707" spans="1:12">
      <c r="A707" s="87" t="str">
        <f>IF($A706="#",1,IF(MAX(שיוך_משאב)&lt;ROWS(A$2:$A707),"",ROWS(A$2:$A707)))</f>
        <v/>
      </c>
      <c r="B707" s="88" t="str">
        <f t="array" ref="B707">IF($A707="","",INDEX('תוצרים לפרויקטים'!$AJ$7:$AN$7,,MIN(IF(שיוך_משאב=$A707,COLUMN($A:$E)))))</f>
        <v/>
      </c>
      <c r="C707" s="88" t="str">
        <f t="array" ref="C707">IF($A707="","",INDEX('תוצרים לפרויקטים'!$G$8:$G$1007,MIN(IF(שיוך_משאב=A707,שורות))))</f>
        <v/>
      </c>
      <c r="D707" s="88" t="str">
        <f>IF($A707="","",INDEX('תוצרים לפרויקטים'!$T$8:$AC$1007,MATCH($C707,'תוצרים לפרויקטים'!$G$8:$G$1007,0),MATCH($B707,'תוצרים לפרויקטים'!$T$7:$AC$7,0)))</f>
        <v/>
      </c>
      <c r="E707" s="88" t="str">
        <f>IF($A707="","",INDEX('תוצרים לפרויקטים'!$T$8:$AC$1007,MATCH($C707,'תוצרים לפרויקטים'!$G$8:$G$1007,0),MATCH($B707,'תוצרים לפרויקטים'!$T$7:$AC$7,0)+1))</f>
        <v/>
      </c>
      <c r="F707" s="88" t="str">
        <f>IF($D707="","",IFERROR(IF(INDEX('ניהול משאבים'!$D$8:$D$300,MATCH($D707,'ניהול משאבים'!$C$8:$C$300,0))="","",INDEX('ניהול משאבים'!$D$8:$D$300,MATCH($D707,'ניהול משאבים'!$C$8:$C$300,0))),""))</f>
        <v/>
      </c>
      <c r="G707" s="88" t="str">
        <f>IF($D707="","",IFERROR(IF(INDEX('ניהול משאבים'!$E$8:$E$300,MATCH($D707,'ניהול משאבים'!$C$8:$C$300,0))="","",INDEX('ניהול משאבים'!$E$8:$E$300,MATCH($D707,'ניהול משאבים'!$C$8:$C$300,0))),""))</f>
        <v/>
      </c>
      <c r="H707" s="88" t="str">
        <f>IF($C707="","",INDEX('תוצרים לפרויקטים'!$H:$H,MATCH($C707,'תוצרים לפרויקטים'!$G:$G,0)))</f>
        <v/>
      </c>
      <c r="I707" s="88" t="str">
        <f>IF($C707="","",INDEX('תוצרים לפרויקטים'!$E:$E,MATCH($C707,'תוצרים לפרויקטים'!$G:$G,0)))</f>
        <v/>
      </c>
      <c r="J707" s="88" t="str">
        <f>IF($A707="","",IF(INDEX('תוצרים לפרויקטים'!$R$8:$R$1007,MATCH($C707,'תוצרים לפרויקטים'!$G$8:$G$1007,0))="","ללא סטטוס",INDEX('תוצרים לפרויקטים'!$R$8:$R$1007,MATCH($C707,'תוצרים לפרויקטים'!$G$8:$G$1007,0))))</f>
        <v/>
      </c>
      <c r="K707" s="141" t="str">
        <f>IF($A707="","",IF(INDEX('תוצרים לפרויקטים'!$P$8:$P$1007,MATCH($C707,'תוצרים לפרויקטים'!$G$8:$G$1007,0))="","",INDEX('תוצרים לפרויקטים'!$P$8:$P$1007,MATCH($C707,'תוצרים לפרויקטים'!$G$8:$G$1007,0))))</f>
        <v/>
      </c>
      <c r="L707" s="141" t="str">
        <f>IF($A707="","",IF(INDEX('תוצרים לפרויקטים'!$Q$8:$Q$1007,MATCH($C707,'תוצרים לפרויקטים'!$G$8:$G$1007,0))="","",INDEX('תוצרים לפרויקטים'!$Q$8:$Q$1007,MATCH($C707,'תוצרים לפרויקטים'!$G$8:$G$1007,0))))</f>
        <v/>
      </c>
    </row>
    <row r="708" spans="1:12">
      <c r="A708" s="87" t="str">
        <f>IF($A707="#",1,IF(MAX(שיוך_משאב)&lt;ROWS(A$2:$A708),"",ROWS(A$2:$A708)))</f>
        <v/>
      </c>
      <c r="B708" s="88" t="str">
        <f t="array" ref="B708">IF($A708="","",INDEX('תוצרים לפרויקטים'!$AJ$7:$AN$7,,MIN(IF(שיוך_משאב=$A708,COLUMN($A:$E)))))</f>
        <v/>
      </c>
      <c r="C708" s="88" t="str">
        <f t="array" ref="C708">IF($A708="","",INDEX('תוצרים לפרויקטים'!$G$8:$G$1007,MIN(IF(שיוך_משאב=A708,שורות))))</f>
        <v/>
      </c>
      <c r="D708" s="88" t="str">
        <f>IF($A708="","",INDEX('תוצרים לפרויקטים'!$T$8:$AC$1007,MATCH($C708,'תוצרים לפרויקטים'!$G$8:$G$1007,0),MATCH($B708,'תוצרים לפרויקטים'!$T$7:$AC$7,0)))</f>
        <v/>
      </c>
      <c r="E708" s="88" t="str">
        <f>IF($A708="","",INDEX('תוצרים לפרויקטים'!$T$8:$AC$1007,MATCH($C708,'תוצרים לפרויקטים'!$G$8:$G$1007,0),MATCH($B708,'תוצרים לפרויקטים'!$T$7:$AC$7,0)+1))</f>
        <v/>
      </c>
      <c r="F708" s="88" t="str">
        <f>IF($D708="","",IFERROR(IF(INDEX('ניהול משאבים'!$D$8:$D$300,MATCH($D708,'ניהול משאבים'!$C$8:$C$300,0))="","",INDEX('ניהול משאבים'!$D$8:$D$300,MATCH($D708,'ניהול משאבים'!$C$8:$C$300,0))),""))</f>
        <v/>
      </c>
      <c r="G708" s="88" t="str">
        <f>IF($D708="","",IFERROR(IF(INDEX('ניהול משאבים'!$E$8:$E$300,MATCH($D708,'ניהול משאבים'!$C$8:$C$300,0))="","",INDEX('ניהול משאבים'!$E$8:$E$300,MATCH($D708,'ניהול משאבים'!$C$8:$C$300,0))),""))</f>
        <v/>
      </c>
      <c r="H708" s="88" t="str">
        <f>IF($C708="","",INDEX('תוצרים לפרויקטים'!$H:$H,MATCH($C708,'תוצרים לפרויקטים'!$G:$G,0)))</f>
        <v/>
      </c>
      <c r="I708" s="88" t="str">
        <f>IF($C708="","",INDEX('תוצרים לפרויקטים'!$E:$E,MATCH($C708,'תוצרים לפרויקטים'!$G:$G,0)))</f>
        <v/>
      </c>
      <c r="J708" s="88" t="str">
        <f>IF($A708="","",IF(INDEX('תוצרים לפרויקטים'!$R$8:$R$1007,MATCH($C708,'תוצרים לפרויקטים'!$G$8:$G$1007,0))="","ללא סטטוס",INDEX('תוצרים לפרויקטים'!$R$8:$R$1007,MATCH($C708,'תוצרים לפרויקטים'!$G$8:$G$1007,0))))</f>
        <v/>
      </c>
      <c r="K708" s="141" t="str">
        <f>IF($A708="","",IF(INDEX('תוצרים לפרויקטים'!$P$8:$P$1007,MATCH($C708,'תוצרים לפרויקטים'!$G$8:$G$1007,0))="","",INDEX('תוצרים לפרויקטים'!$P$8:$P$1007,MATCH($C708,'תוצרים לפרויקטים'!$G$8:$G$1007,0))))</f>
        <v/>
      </c>
      <c r="L708" s="141" t="str">
        <f>IF($A708="","",IF(INDEX('תוצרים לפרויקטים'!$Q$8:$Q$1007,MATCH($C708,'תוצרים לפרויקטים'!$G$8:$G$1007,0))="","",INDEX('תוצרים לפרויקטים'!$Q$8:$Q$1007,MATCH($C708,'תוצרים לפרויקטים'!$G$8:$G$1007,0))))</f>
        <v/>
      </c>
    </row>
    <row r="709" spans="1:12">
      <c r="A709" s="87" t="str">
        <f>IF($A708="#",1,IF(MAX(שיוך_משאב)&lt;ROWS(A$2:$A709),"",ROWS(A$2:$A709)))</f>
        <v/>
      </c>
      <c r="B709" s="88" t="str">
        <f t="array" ref="B709">IF($A709="","",INDEX('תוצרים לפרויקטים'!$AJ$7:$AN$7,,MIN(IF(שיוך_משאב=$A709,COLUMN($A:$E)))))</f>
        <v/>
      </c>
      <c r="C709" s="88" t="str">
        <f t="array" ref="C709">IF($A709="","",INDEX('תוצרים לפרויקטים'!$G$8:$G$1007,MIN(IF(שיוך_משאב=A709,שורות))))</f>
        <v/>
      </c>
      <c r="D709" s="88" t="str">
        <f>IF($A709="","",INDEX('תוצרים לפרויקטים'!$T$8:$AC$1007,MATCH($C709,'תוצרים לפרויקטים'!$G$8:$G$1007,0),MATCH($B709,'תוצרים לפרויקטים'!$T$7:$AC$7,0)))</f>
        <v/>
      </c>
      <c r="E709" s="88" t="str">
        <f>IF($A709="","",INDEX('תוצרים לפרויקטים'!$T$8:$AC$1007,MATCH($C709,'תוצרים לפרויקטים'!$G$8:$G$1007,0),MATCH($B709,'תוצרים לפרויקטים'!$T$7:$AC$7,0)+1))</f>
        <v/>
      </c>
      <c r="F709" s="88" t="str">
        <f>IF($D709="","",IFERROR(IF(INDEX('ניהול משאבים'!$D$8:$D$300,MATCH($D709,'ניהול משאבים'!$C$8:$C$300,0))="","",INDEX('ניהול משאבים'!$D$8:$D$300,MATCH($D709,'ניהול משאבים'!$C$8:$C$300,0))),""))</f>
        <v/>
      </c>
      <c r="G709" s="88" t="str">
        <f>IF($D709="","",IFERROR(IF(INDEX('ניהול משאבים'!$E$8:$E$300,MATCH($D709,'ניהול משאבים'!$C$8:$C$300,0))="","",INDEX('ניהול משאבים'!$E$8:$E$300,MATCH($D709,'ניהול משאבים'!$C$8:$C$300,0))),""))</f>
        <v/>
      </c>
      <c r="H709" s="88" t="str">
        <f>IF($C709="","",INDEX('תוצרים לפרויקטים'!$H:$H,MATCH($C709,'תוצרים לפרויקטים'!$G:$G,0)))</f>
        <v/>
      </c>
      <c r="I709" s="88" t="str">
        <f>IF($C709="","",INDEX('תוצרים לפרויקטים'!$E:$E,MATCH($C709,'תוצרים לפרויקטים'!$G:$G,0)))</f>
        <v/>
      </c>
      <c r="J709" s="88" t="str">
        <f>IF($A709="","",IF(INDEX('תוצרים לפרויקטים'!$R$8:$R$1007,MATCH($C709,'תוצרים לפרויקטים'!$G$8:$G$1007,0))="","ללא סטטוס",INDEX('תוצרים לפרויקטים'!$R$8:$R$1007,MATCH($C709,'תוצרים לפרויקטים'!$G$8:$G$1007,0))))</f>
        <v/>
      </c>
      <c r="K709" s="141" t="str">
        <f>IF($A709="","",IF(INDEX('תוצרים לפרויקטים'!$P$8:$P$1007,MATCH($C709,'תוצרים לפרויקטים'!$G$8:$G$1007,0))="","",INDEX('תוצרים לפרויקטים'!$P$8:$P$1007,MATCH($C709,'תוצרים לפרויקטים'!$G$8:$G$1007,0))))</f>
        <v/>
      </c>
      <c r="L709" s="141" t="str">
        <f>IF($A709="","",IF(INDEX('תוצרים לפרויקטים'!$Q$8:$Q$1007,MATCH($C709,'תוצרים לפרויקטים'!$G$8:$G$1007,0))="","",INDEX('תוצרים לפרויקטים'!$Q$8:$Q$1007,MATCH($C709,'תוצרים לפרויקטים'!$G$8:$G$1007,0))))</f>
        <v/>
      </c>
    </row>
    <row r="710" spans="1:12">
      <c r="A710" s="87" t="str">
        <f>IF($A709="#",1,IF(MAX(שיוך_משאב)&lt;ROWS(A$2:$A710),"",ROWS(A$2:$A710)))</f>
        <v/>
      </c>
      <c r="B710" s="88" t="str">
        <f t="array" ref="B710">IF($A710="","",INDEX('תוצרים לפרויקטים'!$AJ$7:$AN$7,,MIN(IF(שיוך_משאב=$A710,COLUMN($A:$E)))))</f>
        <v/>
      </c>
      <c r="C710" s="88" t="str">
        <f t="array" ref="C710">IF($A710="","",INDEX('תוצרים לפרויקטים'!$G$8:$G$1007,MIN(IF(שיוך_משאב=A710,שורות))))</f>
        <v/>
      </c>
      <c r="D710" s="88" t="str">
        <f>IF($A710="","",INDEX('תוצרים לפרויקטים'!$T$8:$AC$1007,MATCH($C710,'תוצרים לפרויקטים'!$G$8:$G$1007,0),MATCH($B710,'תוצרים לפרויקטים'!$T$7:$AC$7,0)))</f>
        <v/>
      </c>
      <c r="E710" s="88" t="str">
        <f>IF($A710="","",INDEX('תוצרים לפרויקטים'!$T$8:$AC$1007,MATCH($C710,'תוצרים לפרויקטים'!$G$8:$G$1007,0),MATCH($B710,'תוצרים לפרויקטים'!$T$7:$AC$7,0)+1))</f>
        <v/>
      </c>
      <c r="F710" s="88" t="str">
        <f>IF($D710="","",IFERROR(IF(INDEX('ניהול משאבים'!$D$8:$D$300,MATCH($D710,'ניהול משאבים'!$C$8:$C$300,0))="","",INDEX('ניהול משאבים'!$D$8:$D$300,MATCH($D710,'ניהול משאבים'!$C$8:$C$300,0))),""))</f>
        <v/>
      </c>
      <c r="G710" s="88" t="str">
        <f>IF($D710="","",IFERROR(IF(INDEX('ניהול משאבים'!$E$8:$E$300,MATCH($D710,'ניהול משאבים'!$C$8:$C$300,0))="","",INDEX('ניהול משאבים'!$E$8:$E$300,MATCH($D710,'ניהול משאבים'!$C$8:$C$300,0))),""))</f>
        <v/>
      </c>
      <c r="H710" s="88" t="str">
        <f>IF($C710="","",INDEX('תוצרים לפרויקטים'!$H:$H,MATCH($C710,'תוצרים לפרויקטים'!$G:$G,0)))</f>
        <v/>
      </c>
      <c r="I710" s="88" t="str">
        <f>IF($C710="","",INDEX('תוצרים לפרויקטים'!$E:$E,MATCH($C710,'תוצרים לפרויקטים'!$G:$G,0)))</f>
        <v/>
      </c>
      <c r="J710" s="88" t="str">
        <f>IF($A710="","",IF(INDEX('תוצרים לפרויקטים'!$R$8:$R$1007,MATCH($C710,'תוצרים לפרויקטים'!$G$8:$G$1007,0))="","ללא סטטוס",INDEX('תוצרים לפרויקטים'!$R$8:$R$1007,MATCH($C710,'תוצרים לפרויקטים'!$G$8:$G$1007,0))))</f>
        <v/>
      </c>
      <c r="K710" s="141" t="str">
        <f>IF($A710="","",IF(INDEX('תוצרים לפרויקטים'!$P$8:$P$1007,MATCH($C710,'תוצרים לפרויקטים'!$G$8:$G$1007,0))="","",INDEX('תוצרים לפרויקטים'!$P$8:$P$1007,MATCH($C710,'תוצרים לפרויקטים'!$G$8:$G$1007,0))))</f>
        <v/>
      </c>
      <c r="L710" s="141" t="str">
        <f>IF($A710="","",IF(INDEX('תוצרים לפרויקטים'!$Q$8:$Q$1007,MATCH($C710,'תוצרים לפרויקטים'!$G$8:$G$1007,0))="","",INDEX('תוצרים לפרויקטים'!$Q$8:$Q$1007,MATCH($C710,'תוצרים לפרויקטים'!$G$8:$G$1007,0))))</f>
        <v/>
      </c>
    </row>
    <row r="711" spans="1:12">
      <c r="A711" s="87" t="str">
        <f>IF($A710="#",1,IF(MAX(שיוך_משאב)&lt;ROWS(A$2:$A711),"",ROWS(A$2:$A711)))</f>
        <v/>
      </c>
      <c r="B711" s="88" t="str">
        <f t="array" ref="B711">IF($A711="","",INDEX('תוצרים לפרויקטים'!$AJ$7:$AN$7,,MIN(IF(שיוך_משאב=$A711,COLUMN($A:$E)))))</f>
        <v/>
      </c>
      <c r="C711" s="88" t="str">
        <f t="array" ref="C711">IF($A711="","",INDEX('תוצרים לפרויקטים'!$G$8:$G$1007,MIN(IF(שיוך_משאב=A711,שורות))))</f>
        <v/>
      </c>
      <c r="D711" s="88" t="str">
        <f>IF($A711="","",INDEX('תוצרים לפרויקטים'!$T$8:$AC$1007,MATCH($C711,'תוצרים לפרויקטים'!$G$8:$G$1007,0),MATCH($B711,'תוצרים לפרויקטים'!$T$7:$AC$7,0)))</f>
        <v/>
      </c>
      <c r="E711" s="88" t="str">
        <f>IF($A711="","",INDEX('תוצרים לפרויקטים'!$T$8:$AC$1007,MATCH($C711,'תוצרים לפרויקטים'!$G$8:$G$1007,0),MATCH($B711,'תוצרים לפרויקטים'!$T$7:$AC$7,0)+1))</f>
        <v/>
      </c>
      <c r="F711" s="88" t="str">
        <f>IF($D711="","",IFERROR(IF(INDEX('ניהול משאבים'!$D$8:$D$300,MATCH($D711,'ניהול משאבים'!$C$8:$C$300,0))="","",INDEX('ניהול משאבים'!$D$8:$D$300,MATCH($D711,'ניהול משאבים'!$C$8:$C$300,0))),""))</f>
        <v/>
      </c>
      <c r="G711" s="88" t="str">
        <f>IF($D711="","",IFERROR(IF(INDEX('ניהול משאבים'!$E$8:$E$300,MATCH($D711,'ניהול משאבים'!$C$8:$C$300,0))="","",INDEX('ניהול משאבים'!$E$8:$E$300,MATCH($D711,'ניהול משאבים'!$C$8:$C$300,0))),""))</f>
        <v/>
      </c>
      <c r="H711" s="88" t="str">
        <f>IF($C711="","",INDEX('תוצרים לפרויקטים'!$H:$H,MATCH($C711,'תוצרים לפרויקטים'!$G:$G,0)))</f>
        <v/>
      </c>
      <c r="I711" s="88" t="str">
        <f>IF($C711="","",INDEX('תוצרים לפרויקטים'!$E:$E,MATCH($C711,'תוצרים לפרויקטים'!$G:$G,0)))</f>
        <v/>
      </c>
      <c r="J711" s="88" t="str">
        <f>IF($A711="","",IF(INDEX('תוצרים לפרויקטים'!$R$8:$R$1007,MATCH($C711,'תוצרים לפרויקטים'!$G$8:$G$1007,0))="","ללא סטטוס",INDEX('תוצרים לפרויקטים'!$R$8:$R$1007,MATCH($C711,'תוצרים לפרויקטים'!$G$8:$G$1007,0))))</f>
        <v/>
      </c>
      <c r="K711" s="141" t="str">
        <f>IF($A711="","",IF(INDEX('תוצרים לפרויקטים'!$P$8:$P$1007,MATCH($C711,'תוצרים לפרויקטים'!$G$8:$G$1007,0))="","",INDEX('תוצרים לפרויקטים'!$P$8:$P$1007,MATCH($C711,'תוצרים לפרויקטים'!$G$8:$G$1007,0))))</f>
        <v/>
      </c>
      <c r="L711" s="141" t="str">
        <f>IF($A711="","",IF(INDEX('תוצרים לפרויקטים'!$Q$8:$Q$1007,MATCH($C711,'תוצרים לפרויקטים'!$G$8:$G$1007,0))="","",INDEX('תוצרים לפרויקטים'!$Q$8:$Q$1007,MATCH($C711,'תוצרים לפרויקטים'!$G$8:$G$1007,0))))</f>
        <v/>
      </c>
    </row>
    <row r="712" spans="1:12">
      <c r="A712" s="87" t="str">
        <f>IF($A711="#",1,IF(MAX(שיוך_משאב)&lt;ROWS(A$2:$A712),"",ROWS(A$2:$A712)))</f>
        <v/>
      </c>
      <c r="B712" s="88" t="str">
        <f t="array" ref="B712">IF($A712="","",INDEX('תוצרים לפרויקטים'!$AJ$7:$AN$7,,MIN(IF(שיוך_משאב=$A712,COLUMN($A:$E)))))</f>
        <v/>
      </c>
      <c r="C712" s="88" t="str">
        <f t="array" ref="C712">IF($A712="","",INDEX('תוצרים לפרויקטים'!$G$8:$G$1007,MIN(IF(שיוך_משאב=A712,שורות))))</f>
        <v/>
      </c>
      <c r="D712" s="88" t="str">
        <f>IF($A712="","",INDEX('תוצרים לפרויקטים'!$T$8:$AC$1007,MATCH($C712,'תוצרים לפרויקטים'!$G$8:$G$1007,0),MATCH($B712,'תוצרים לפרויקטים'!$T$7:$AC$7,0)))</f>
        <v/>
      </c>
      <c r="E712" s="88" t="str">
        <f>IF($A712="","",INDEX('תוצרים לפרויקטים'!$T$8:$AC$1007,MATCH($C712,'תוצרים לפרויקטים'!$G$8:$G$1007,0),MATCH($B712,'תוצרים לפרויקטים'!$T$7:$AC$7,0)+1))</f>
        <v/>
      </c>
      <c r="F712" s="88" t="str">
        <f>IF($D712="","",IFERROR(IF(INDEX('ניהול משאבים'!$D$8:$D$300,MATCH($D712,'ניהול משאבים'!$C$8:$C$300,0))="","",INDEX('ניהול משאבים'!$D$8:$D$300,MATCH($D712,'ניהול משאבים'!$C$8:$C$300,0))),""))</f>
        <v/>
      </c>
      <c r="G712" s="88" t="str">
        <f>IF($D712="","",IFERROR(IF(INDEX('ניהול משאבים'!$E$8:$E$300,MATCH($D712,'ניהול משאבים'!$C$8:$C$300,0))="","",INDEX('ניהול משאבים'!$E$8:$E$300,MATCH($D712,'ניהול משאבים'!$C$8:$C$300,0))),""))</f>
        <v/>
      </c>
      <c r="H712" s="88" t="str">
        <f>IF($C712="","",INDEX('תוצרים לפרויקטים'!$H:$H,MATCH($C712,'תוצרים לפרויקטים'!$G:$G,0)))</f>
        <v/>
      </c>
      <c r="I712" s="88" t="str">
        <f>IF($C712="","",INDEX('תוצרים לפרויקטים'!$E:$E,MATCH($C712,'תוצרים לפרויקטים'!$G:$G,0)))</f>
        <v/>
      </c>
      <c r="J712" s="88" t="str">
        <f>IF($A712="","",IF(INDEX('תוצרים לפרויקטים'!$R$8:$R$1007,MATCH($C712,'תוצרים לפרויקטים'!$G$8:$G$1007,0))="","ללא סטטוס",INDEX('תוצרים לפרויקטים'!$R$8:$R$1007,MATCH($C712,'תוצרים לפרויקטים'!$G$8:$G$1007,0))))</f>
        <v/>
      </c>
      <c r="K712" s="141" t="str">
        <f>IF($A712="","",IF(INDEX('תוצרים לפרויקטים'!$P$8:$P$1007,MATCH($C712,'תוצרים לפרויקטים'!$G$8:$G$1007,0))="","",INDEX('תוצרים לפרויקטים'!$P$8:$P$1007,MATCH($C712,'תוצרים לפרויקטים'!$G$8:$G$1007,0))))</f>
        <v/>
      </c>
      <c r="L712" s="141" t="str">
        <f>IF($A712="","",IF(INDEX('תוצרים לפרויקטים'!$Q$8:$Q$1007,MATCH($C712,'תוצרים לפרויקטים'!$G$8:$G$1007,0))="","",INDEX('תוצרים לפרויקטים'!$Q$8:$Q$1007,MATCH($C712,'תוצרים לפרויקטים'!$G$8:$G$1007,0))))</f>
        <v/>
      </c>
    </row>
    <row r="713" spans="1:12">
      <c r="A713" s="87" t="str">
        <f>IF($A712="#",1,IF(MAX(שיוך_משאב)&lt;ROWS(A$2:$A713),"",ROWS(A$2:$A713)))</f>
        <v/>
      </c>
      <c r="B713" s="88" t="str">
        <f t="array" ref="B713">IF($A713="","",INDEX('תוצרים לפרויקטים'!$AJ$7:$AN$7,,MIN(IF(שיוך_משאב=$A713,COLUMN($A:$E)))))</f>
        <v/>
      </c>
      <c r="C713" s="88" t="str">
        <f t="array" ref="C713">IF($A713="","",INDEX('תוצרים לפרויקטים'!$G$8:$G$1007,MIN(IF(שיוך_משאב=A713,שורות))))</f>
        <v/>
      </c>
      <c r="D713" s="88" t="str">
        <f>IF($A713="","",INDEX('תוצרים לפרויקטים'!$T$8:$AC$1007,MATCH($C713,'תוצרים לפרויקטים'!$G$8:$G$1007,0),MATCH($B713,'תוצרים לפרויקטים'!$T$7:$AC$7,0)))</f>
        <v/>
      </c>
      <c r="E713" s="88" t="str">
        <f>IF($A713="","",INDEX('תוצרים לפרויקטים'!$T$8:$AC$1007,MATCH($C713,'תוצרים לפרויקטים'!$G$8:$G$1007,0),MATCH($B713,'תוצרים לפרויקטים'!$T$7:$AC$7,0)+1))</f>
        <v/>
      </c>
      <c r="F713" s="88" t="str">
        <f>IF($D713="","",IFERROR(IF(INDEX('ניהול משאבים'!$D$8:$D$300,MATCH($D713,'ניהול משאבים'!$C$8:$C$300,0))="","",INDEX('ניהול משאבים'!$D$8:$D$300,MATCH($D713,'ניהול משאבים'!$C$8:$C$300,0))),""))</f>
        <v/>
      </c>
      <c r="G713" s="88" t="str">
        <f>IF($D713="","",IFERROR(IF(INDEX('ניהול משאבים'!$E$8:$E$300,MATCH($D713,'ניהול משאבים'!$C$8:$C$300,0))="","",INDEX('ניהול משאבים'!$E$8:$E$300,MATCH($D713,'ניהול משאבים'!$C$8:$C$300,0))),""))</f>
        <v/>
      </c>
      <c r="H713" s="88" t="str">
        <f>IF($C713="","",INDEX('תוצרים לפרויקטים'!$H:$H,MATCH($C713,'תוצרים לפרויקטים'!$G:$G,0)))</f>
        <v/>
      </c>
      <c r="I713" s="88" t="str">
        <f>IF($C713="","",INDEX('תוצרים לפרויקטים'!$E:$E,MATCH($C713,'תוצרים לפרויקטים'!$G:$G,0)))</f>
        <v/>
      </c>
      <c r="J713" s="88" t="str">
        <f>IF($A713="","",IF(INDEX('תוצרים לפרויקטים'!$R$8:$R$1007,MATCH($C713,'תוצרים לפרויקטים'!$G$8:$G$1007,0))="","ללא סטטוס",INDEX('תוצרים לפרויקטים'!$R$8:$R$1007,MATCH($C713,'תוצרים לפרויקטים'!$G$8:$G$1007,0))))</f>
        <v/>
      </c>
      <c r="K713" s="141" t="str">
        <f>IF($A713="","",IF(INDEX('תוצרים לפרויקטים'!$P$8:$P$1007,MATCH($C713,'תוצרים לפרויקטים'!$G$8:$G$1007,0))="","",INDEX('תוצרים לפרויקטים'!$P$8:$P$1007,MATCH($C713,'תוצרים לפרויקטים'!$G$8:$G$1007,0))))</f>
        <v/>
      </c>
      <c r="L713" s="141" t="str">
        <f>IF($A713="","",IF(INDEX('תוצרים לפרויקטים'!$Q$8:$Q$1007,MATCH($C713,'תוצרים לפרויקטים'!$G$8:$G$1007,0))="","",INDEX('תוצרים לפרויקטים'!$Q$8:$Q$1007,MATCH($C713,'תוצרים לפרויקטים'!$G$8:$G$1007,0))))</f>
        <v/>
      </c>
    </row>
    <row r="714" spans="1:12">
      <c r="A714" s="87" t="str">
        <f>IF($A713="#",1,IF(MAX(שיוך_משאב)&lt;ROWS(A$2:$A714),"",ROWS(A$2:$A714)))</f>
        <v/>
      </c>
      <c r="B714" s="88" t="str">
        <f t="array" ref="B714">IF($A714="","",INDEX('תוצרים לפרויקטים'!$AJ$7:$AN$7,,MIN(IF(שיוך_משאב=$A714,COLUMN($A:$E)))))</f>
        <v/>
      </c>
      <c r="C714" s="88" t="str">
        <f t="array" ref="C714">IF($A714="","",INDEX('תוצרים לפרויקטים'!$G$8:$G$1007,MIN(IF(שיוך_משאב=A714,שורות))))</f>
        <v/>
      </c>
      <c r="D714" s="88" t="str">
        <f>IF($A714="","",INDEX('תוצרים לפרויקטים'!$T$8:$AC$1007,MATCH($C714,'תוצרים לפרויקטים'!$G$8:$G$1007,0),MATCH($B714,'תוצרים לפרויקטים'!$T$7:$AC$7,0)))</f>
        <v/>
      </c>
      <c r="E714" s="88" t="str">
        <f>IF($A714="","",INDEX('תוצרים לפרויקטים'!$T$8:$AC$1007,MATCH($C714,'תוצרים לפרויקטים'!$G$8:$G$1007,0),MATCH($B714,'תוצרים לפרויקטים'!$T$7:$AC$7,0)+1))</f>
        <v/>
      </c>
      <c r="F714" s="88" t="str">
        <f>IF($D714="","",IFERROR(IF(INDEX('ניהול משאבים'!$D$8:$D$300,MATCH($D714,'ניהול משאבים'!$C$8:$C$300,0))="","",INDEX('ניהול משאבים'!$D$8:$D$300,MATCH($D714,'ניהול משאבים'!$C$8:$C$300,0))),""))</f>
        <v/>
      </c>
      <c r="G714" s="88" t="str">
        <f>IF($D714="","",IFERROR(IF(INDEX('ניהול משאבים'!$E$8:$E$300,MATCH($D714,'ניהול משאבים'!$C$8:$C$300,0))="","",INDEX('ניהול משאבים'!$E$8:$E$300,MATCH($D714,'ניהול משאבים'!$C$8:$C$300,0))),""))</f>
        <v/>
      </c>
      <c r="H714" s="88" t="str">
        <f>IF($C714="","",INDEX('תוצרים לפרויקטים'!$H:$H,MATCH($C714,'תוצרים לפרויקטים'!$G:$G,0)))</f>
        <v/>
      </c>
      <c r="I714" s="88" t="str">
        <f>IF($C714="","",INDEX('תוצרים לפרויקטים'!$E:$E,MATCH($C714,'תוצרים לפרויקטים'!$G:$G,0)))</f>
        <v/>
      </c>
      <c r="J714" s="88" t="str">
        <f>IF($A714="","",IF(INDEX('תוצרים לפרויקטים'!$R$8:$R$1007,MATCH($C714,'תוצרים לפרויקטים'!$G$8:$G$1007,0))="","ללא סטטוס",INDEX('תוצרים לפרויקטים'!$R$8:$R$1007,MATCH($C714,'תוצרים לפרויקטים'!$G$8:$G$1007,0))))</f>
        <v/>
      </c>
      <c r="K714" s="141" t="str">
        <f>IF($A714="","",IF(INDEX('תוצרים לפרויקטים'!$P$8:$P$1007,MATCH($C714,'תוצרים לפרויקטים'!$G$8:$G$1007,0))="","",INDEX('תוצרים לפרויקטים'!$P$8:$P$1007,MATCH($C714,'תוצרים לפרויקטים'!$G$8:$G$1007,0))))</f>
        <v/>
      </c>
      <c r="L714" s="141" t="str">
        <f>IF($A714="","",IF(INDEX('תוצרים לפרויקטים'!$Q$8:$Q$1007,MATCH($C714,'תוצרים לפרויקטים'!$G$8:$G$1007,0))="","",INDEX('תוצרים לפרויקטים'!$Q$8:$Q$1007,MATCH($C714,'תוצרים לפרויקטים'!$G$8:$G$1007,0))))</f>
        <v/>
      </c>
    </row>
    <row r="715" spans="1:12">
      <c r="A715" s="87" t="str">
        <f>IF($A714="#",1,IF(MAX(שיוך_משאב)&lt;ROWS(A$2:$A715),"",ROWS(A$2:$A715)))</f>
        <v/>
      </c>
      <c r="B715" s="88" t="str">
        <f t="array" ref="B715">IF($A715="","",INDEX('תוצרים לפרויקטים'!$AJ$7:$AN$7,,MIN(IF(שיוך_משאב=$A715,COLUMN($A:$E)))))</f>
        <v/>
      </c>
      <c r="C715" s="88" t="str">
        <f t="array" ref="C715">IF($A715="","",INDEX('תוצרים לפרויקטים'!$G$8:$G$1007,MIN(IF(שיוך_משאב=A715,שורות))))</f>
        <v/>
      </c>
      <c r="D715" s="88" t="str">
        <f>IF($A715="","",INDEX('תוצרים לפרויקטים'!$T$8:$AC$1007,MATCH($C715,'תוצרים לפרויקטים'!$G$8:$G$1007,0),MATCH($B715,'תוצרים לפרויקטים'!$T$7:$AC$7,0)))</f>
        <v/>
      </c>
      <c r="E715" s="88" t="str">
        <f>IF($A715="","",INDEX('תוצרים לפרויקטים'!$T$8:$AC$1007,MATCH($C715,'תוצרים לפרויקטים'!$G$8:$G$1007,0),MATCH($B715,'תוצרים לפרויקטים'!$T$7:$AC$7,0)+1))</f>
        <v/>
      </c>
      <c r="F715" s="88" t="str">
        <f>IF($D715="","",IFERROR(IF(INDEX('ניהול משאבים'!$D$8:$D$300,MATCH($D715,'ניהול משאבים'!$C$8:$C$300,0))="","",INDEX('ניהול משאבים'!$D$8:$D$300,MATCH($D715,'ניהול משאבים'!$C$8:$C$300,0))),""))</f>
        <v/>
      </c>
      <c r="G715" s="88" t="str">
        <f>IF($D715="","",IFERROR(IF(INDEX('ניהול משאבים'!$E$8:$E$300,MATCH($D715,'ניהול משאבים'!$C$8:$C$300,0))="","",INDEX('ניהול משאבים'!$E$8:$E$300,MATCH($D715,'ניהול משאבים'!$C$8:$C$300,0))),""))</f>
        <v/>
      </c>
      <c r="H715" s="88" t="str">
        <f>IF($C715="","",INDEX('תוצרים לפרויקטים'!$H:$H,MATCH($C715,'תוצרים לפרויקטים'!$G:$G,0)))</f>
        <v/>
      </c>
      <c r="I715" s="88" t="str">
        <f>IF($C715="","",INDEX('תוצרים לפרויקטים'!$E:$E,MATCH($C715,'תוצרים לפרויקטים'!$G:$G,0)))</f>
        <v/>
      </c>
      <c r="J715" s="88" t="str">
        <f>IF($A715="","",IF(INDEX('תוצרים לפרויקטים'!$R$8:$R$1007,MATCH($C715,'תוצרים לפרויקטים'!$G$8:$G$1007,0))="","ללא סטטוס",INDEX('תוצרים לפרויקטים'!$R$8:$R$1007,MATCH($C715,'תוצרים לפרויקטים'!$G$8:$G$1007,0))))</f>
        <v/>
      </c>
      <c r="K715" s="141" t="str">
        <f>IF($A715="","",IF(INDEX('תוצרים לפרויקטים'!$P$8:$P$1007,MATCH($C715,'תוצרים לפרויקטים'!$G$8:$G$1007,0))="","",INDEX('תוצרים לפרויקטים'!$P$8:$P$1007,MATCH($C715,'תוצרים לפרויקטים'!$G$8:$G$1007,0))))</f>
        <v/>
      </c>
      <c r="L715" s="141" t="str">
        <f>IF($A715="","",IF(INDEX('תוצרים לפרויקטים'!$Q$8:$Q$1007,MATCH($C715,'תוצרים לפרויקטים'!$G$8:$G$1007,0))="","",INDEX('תוצרים לפרויקטים'!$Q$8:$Q$1007,MATCH($C715,'תוצרים לפרויקטים'!$G$8:$G$1007,0))))</f>
        <v/>
      </c>
    </row>
    <row r="716" spans="1:12">
      <c r="A716" s="87" t="str">
        <f>IF($A715="#",1,IF(MAX(שיוך_משאב)&lt;ROWS(A$2:$A716),"",ROWS(A$2:$A716)))</f>
        <v/>
      </c>
      <c r="B716" s="88" t="str">
        <f t="array" ref="B716">IF($A716="","",INDEX('תוצרים לפרויקטים'!$AJ$7:$AN$7,,MIN(IF(שיוך_משאב=$A716,COLUMN($A:$E)))))</f>
        <v/>
      </c>
      <c r="C716" s="88" t="str">
        <f t="array" ref="C716">IF($A716="","",INDEX('תוצרים לפרויקטים'!$G$8:$G$1007,MIN(IF(שיוך_משאב=A716,שורות))))</f>
        <v/>
      </c>
      <c r="D716" s="88" t="str">
        <f>IF($A716="","",INDEX('תוצרים לפרויקטים'!$T$8:$AC$1007,MATCH($C716,'תוצרים לפרויקטים'!$G$8:$G$1007,0),MATCH($B716,'תוצרים לפרויקטים'!$T$7:$AC$7,0)))</f>
        <v/>
      </c>
      <c r="E716" s="88" t="str">
        <f>IF($A716="","",INDEX('תוצרים לפרויקטים'!$T$8:$AC$1007,MATCH($C716,'תוצרים לפרויקטים'!$G$8:$G$1007,0),MATCH($B716,'תוצרים לפרויקטים'!$T$7:$AC$7,0)+1))</f>
        <v/>
      </c>
      <c r="F716" s="88" t="str">
        <f>IF($D716="","",IFERROR(IF(INDEX('ניהול משאבים'!$D$8:$D$300,MATCH($D716,'ניהול משאבים'!$C$8:$C$300,0))="","",INDEX('ניהול משאבים'!$D$8:$D$300,MATCH($D716,'ניהול משאבים'!$C$8:$C$300,0))),""))</f>
        <v/>
      </c>
      <c r="G716" s="88" t="str">
        <f>IF($D716="","",IFERROR(IF(INDEX('ניהול משאבים'!$E$8:$E$300,MATCH($D716,'ניהול משאבים'!$C$8:$C$300,0))="","",INDEX('ניהול משאבים'!$E$8:$E$300,MATCH($D716,'ניהול משאבים'!$C$8:$C$300,0))),""))</f>
        <v/>
      </c>
      <c r="H716" s="88" t="str">
        <f>IF($C716="","",INDEX('תוצרים לפרויקטים'!$H:$H,MATCH($C716,'תוצרים לפרויקטים'!$G:$G,0)))</f>
        <v/>
      </c>
      <c r="I716" s="88" t="str">
        <f>IF($C716="","",INDEX('תוצרים לפרויקטים'!$E:$E,MATCH($C716,'תוצרים לפרויקטים'!$G:$G,0)))</f>
        <v/>
      </c>
      <c r="J716" s="88" t="str">
        <f>IF($A716="","",IF(INDEX('תוצרים לפרויקטים'!$R$8:$R$1007,MATCH($C716,'תוצרים לפרויקטים'!$G$8:$G$1007,0))="","ללא סטטוס",INDEX('תוצרים לפרויקטים'!$R$8:$R$1007,MATCH($C716,'תוצרים לפרויקטים'!$G$8:$G$1007,0))))</f>
        <v/>
      </c>
      <c r="K716" s="141" t="str">
        <f>IF($A716="","",IF(INDEX('תוצרים לפרויקטים'!$P$8:$P$1007,MATCH($C716,'תוצרים לפרויקטים'!$G$8:$G$1007,0))="","",INDEX('תוצרים לפרויקטים'!$P$8:$P$1007,MATCH($C716,'תוצרים לפרויקטים'!$G$8:$G$1007,0))))</f>
        <v/>
      </c>
      <c r="L716" s="141" t="str">
        <f>IF($A716="","",IF(INDEX('תוצרים לפרויקטים'!$Q$8:$Q$1007,MATCH($C716,'תוצרים לפרויקטים'!$G$8:$G$1007,0))="","",INDEX('תוצרים לפרויקטים'!$Q$8:$Q$1007,MATCH($C716,'תוצרים לפרויקטים'!$G$8:$G$1007,0))))</f>
        <v/>
      </c>
    </row>
    <row r="717" spans="1:12">
      <c r="A717" s="87" t="str">
        <f>IF($A716="#",1,IF(MAX(שיוך_משאב)&lt;ROWS(A$2:$A717),"",ROWS(A$2:$A717)))</f>
        <v/>
      </c>
      <c r="B717" s="88" t="str">
        <f t="array" ref="B717">IF($A717="","",INDEX('תוצרים לפרויקטים'!$AJ$7:$AN$7,,MIN(IF(שיוך_משאב=$A717,COLUMN($A:$E)))))</f>
        <v/>
      </c>
      <c r="C717" s="88" t="str">
        <f t="array" ref="C717">IF($A717="","",INDEX('תוצרים לפרויקטים'!$G$8:$G$1007,MIN(IF(שיוך_משאב=A717,שורות))))</f>
        <v/>
      </c>
      <c r="D717" s="88" t="str">
        <f>IF($A717="","",INDEX('תוצרים לפרויקטים'!$T$8:$AC$1007,MATCH($C717,'תוצרים לפרויקטים'!$G$8:$G$1007,0),MATCH($B717,'תוצרים לפרויקטים'!$T$7:$AC$7,0)))</f>
        <v/>
      </c>
      <c r="E717" s="88" t="str">
        <f>IF($A717="","",INDEX('תוצרים לפרויקטים'!$T$8:$AC$1007,MATCH($C717,'תוצרים לפרויקטים'!$G$8:$G$1007,0),MATCH($B717,'תוצרים לפרויקטים'!$T$7:$AC$7,0)+1))</f>
        <v/>
      </c>
      <c r="F717" s="88" t="str">
        <f>IF($D717="","",IFERROR(IF(INDEX('ניהול משאבים'!$D$8:$D$300,MATCH($D717,'ניהול משאבים'!$C$8:$C$300,0))="","",INDEX('ניהול משאבים'!$D$8:$D$300,MATCH($D717,'ניהול משאבים'!$C$8:$C$300,0))),""))</f>
        <v/>
      </c>
      <c r="G717" s="88" t="str">
        <f>IF($D717="","",IFERROR(IF(INDEX('ניהול משאבים'!$E$8:$E$300,MATCH($D717,'ניהול משאבים'!$C$8:$C$300,0))="","",INDEX('ניהול משאבים'!$E$8:$E$300,MATCH($D717,'ניהול משאבים'!$C$8:$C$300,0))),""))</f>
        <v/>
      </c>
      <c r="H717" s="88" t="str">
        <f>IF($C717="","",INDEX('תוצרים לפרויקטים'!$H:$H,MATCH($C717,'תוצרים לפרויקטים'!$G:$G,0)))</f>
        <v/>
      </c>
      <c r="I717" s="88" t="str">
        <f>IF($C717="","",INDEX('תוצרים לפרויקטים'!$E:$E,MATCH($C717,'תוצרים לפרויקטים'!$G:$G,0)))</f>
        <v/>
      </c>
      <c r="J717" s="88" t="str">
        <f>IF($A717="","",IF(INDEX('תוצרים לפרויקטים'!$R$8:$R$1007,MATCH($C717,'תוצרים לפרויקטים'!$G$8:$G$1007,0))="","ללא סטטוס",INDEX('תוצרים לפרויקטים'!$R$8:$R$1007,MATCH($C717,'תוצרים לפרויקטים'!$G$8:$G$1007,0))))</f>
        <v/>
      </c>
      <c r="K717" s="141" t="str">
        <f>IF($A717="","",IF(INDEX('תוצרים לפרויקטים'!$P$8:$P$1007,MATCH($C717,'תוצרים לפרויקטים'!$G$8:$G$1007,0))="","",INDEX('תוצרים לפרויקטים'!$P$8:$P$1007,MATCH($C717,'תוצרים לפרויקטים'!$G$8:$G$1007,0))))</f>
        <v/>
      </c>
      <c r="L717" s="141" t="str">
        <f>IF($A717="","",IF(INDEX('תוצרים לפרויקטים'!$Q$8:$Q$1007,MATCH($C717,'תוצרים לפרויקטים'!$G$8:$G$1007,0))="","",INDEX('תוצרים לפרויקטים'!$Q$8:$Q$1007,MATCH($C717,'תוצרים לפרויקטים'!$G$8:$G$1007,0))))</f>
        <v/>
      </c>
    </row>
    <row r="718" spans="1:12">
      <c r="A718" s="87" t="str">
        <f>IF($A717="#",1,IF(MAX(שיוך_משאב)&lt;ROWS(A$2:$A718),"",ROWS(A$2:$A718)))</f>
        <v/>
      </c>
      <c r="B718" s="88" t="str">
        <f t="array" ref="B718">IF($A718="","",INDEX('תוצרים לפרויקטים'!$AJ$7:$AN$7,,MIN(IF(שיוך_משאב=$A718,COLUMN($A:$E)))))</f>
        <v/>
      </c>
      <c r="C718" s="88" t="str">
        <f t="array" ref="C718">IF($A718="","",INDEX('תוצרים לפרויקטים'!$G$8:$G$1007,MIN(IF(שיוך_משאב=A718,שורות))))</f>
        <v/>
      </c>
      <c r="D718" s="88" t="str">
        <f>IF($A718="","",INDEX('תוצרים לפרויקטים'!$T$8:$AC$1007,MATCH($C718,'תוצרים לפרויקטים'!$G$8:$G$1007,0),MATCH($B718,'תוצרים לפרויקטים'!$T$7:$AC$7,0)))</f>
        <v/>
      </c>
      <c r="E718" s="88" t="str">
        <f>IF($A718="","",INDEX('תוצרים לפרויקטים'!$T$8:$AC$1007,MATCH($C718,'תוצרים לפרויקטים'!$G$8:$G$1007,0),MATCH($B718,'תוצרים לפרויקטים'!$T$7:$AC$7,0)+1))</f>
        <v/>
      </c>
      <c r="F718" s="88" t="str">
        <f>IF($D718="","",IFERROR(IF(INDEX('ניהול משאבים'!$D$8:$D$300,MATCH($D718,'ניהול משאבים'!$C$8:$C$300,0))="","",INDEX('ניהול משאבים'!$D$8:$D$300,MATCH($D718,'ניהול משאבים'!$C$8:$C$300,0))),""))</f>
        <v/>
      </c>
      <c r="G718" s="88" t="str">
        <f>IF($D718="","",IFERROR(IF(INDEX('ניהול משאבים'!$E$8:$E$300,MATCH($D718,'ניהול משאבים'!$C$8:$C$300,0))="","",INDEX('ניהול משאבים'!$E$8:$E$300,MATCH($D718,'ניהול משאבים'!$C$8:$C$300,0))),""))</f>
        <v/>
      </c>
      <c r="H718" s="88" t="str">
        <f>IF($C718="","",INDEX('תוצרים לפרויקטים'!$H:$H,MATCH($C718,'תוצרים לפרויקטים'!$G:$G,0)))</f>
        <v/>
      </c>
      <c r="I718" s="88" t="str">
        <f>IF($C718="","",INDEX('תוצרים לפרויקטים'!$E:$E,MATCH($C718,'תוצרים לפרויקטים'!$G:$G,0)))</f>
        <v/>
      </c>
      <c r="J718" s="88" t="str">
        <f>IF($A718="","",IF(INDEX('תוצרים לפרויקטים'!$R$8:$R$1007,MATCH($C718,'תוצרים לפרויקטים'!$G$8:$G$1007,0))="","ללא סטטוס",INDEX('תוצרים לפרויקטים'!$R$8:$R$1007,MATCH($C718,'תוצרים לפרויקטים'!$G$8:$G$1007,0))))</f>
        <v/>
      </c>
      <c r="K718" s="141" t="str">
        <f>IF($A718="","",IF(INDEX('תוצרים לפרויקטים'!$P$8:$P$1007,MATCH($C718,'תוצרים לפרויקטים'!$G$8:$G$1007,0))="","",INDEX('תוצרים לפרויקטים'!$P$8:$P$1007,MATCH($C718,'תוצרים לפרויקטים'!$G$8:$G$1007,0))))</f>
        <v/>
      </c>
      <c r="L718" s="141" t="str">
        <f>IF($A718="","",IF(INDEX('תוצרים לפרויקטים'!$Q$8:$Q$1007,MATCH($C718,'תוצרים לפרויקטים'!$G$8:$G$1007,0))="","",INDEX('תוצרים לפרויקטים'!$Q$8:$Q$1007,MATCH($C718,'תוצרים לפרויקטים'!$G$8:$G$1007,0))))</f>
        <v/>
      </c>
    </row>
    <row r="719" spans="1:12">
      <c r="A719" s="87" t="str">
        <f>IF($A718="#",1,IF(MAX(שיוך_משאב)&lt;ROWS(A$2:$A719),"",ROWS(A$2:$A719)))</f>
        <v/>
      </c>
      <c r="B719" s="88" t="str">
        <f t="array" ref="B719">IF($A719="","",INDEX('תוצרים לפרויקטים'!$AJ$7:$AN$7,,MIN(IF(שיוך_משאב=$A719,COLUMN($A:$E)))))</f>
        <v/>
      </c>
      <c r="C719" s="88" t="str">
        <f t="array" ref="C719">IF($A719="","",INDEX('תוצרים לפרויקטים'!$G$8:$G$1007,MIN(IF(שיוך_משאב=A719,שורות))))</f>
        <v/>
      </c>
      <c r="D719" s="88" t="str">
        <f>IF($A719="","",INDEX('תוצרים לפרויקטים'!$T$8:$AC$1007,MATCH($C719,'תוצרים לפרויקטים'!$G$8:$G$1007,0),MATCH($B719,'תוצרים לפרויקטים'!$T$7:$AC$7,0)))</f>
        <v/>
      </c>
      <c r="E719" s="88" t="str">
        <f>IF($A719="","",INDEX('תוצרים לפרויקטים'!$T$8:$AC$1007,MATCH($C719,'תוצרים לפרויקטים'!$G$8:$G$1007,0),MATCH($B719,'תוצרים לפרויקטים'!$T$7:$AC$7,0)+1))</f>
        <v/>
      </c>
      <c r="F719" s="88" t="str">
        <f>IF($D719="","",IFERROR(IF(INDEX('ניהול משאבים'!$D$8:$D$300,MATCH($D719,'ניהול משאבים'!$C$8:$C$300,0))="","",INDEX('ניהול משאבים'!$D$8:$D$300,MATCH($D719,'ניהול משאבים'!$C$8:$C$300,0))),""))</f>
        <v/>
      </c>
      <c r="G719" s="88" t="str">
        <f>IF($D719="","",IFERROR(IF(INDEX('ניהול משאבים'!$E$8:$E$300,MATCH($D719,'ניהול משאבים'!$C$8:$C$300,0))="","",INDEX('ניהול משאבים'!$E$8:$E$300,MATCH($D719,'ניהול משאבים'!$C$8:$C$300,0))),""))</f>
        <v/>
      </c>
      <c r="H719" s="88" t="str">
        <f>IF($C719="","",INDEX('תוצרים לפרויקטים'!$H:$H,MATCH($C719,'תוצרים לפרויקטים'!$G:$G,0)))</f>
        <v/>
      </c>
      <c r="I719" s="88" t="str">
        <f>IF($C719="","",INDEX('תוצרים לפרויקטים'!$E:$E,MATCH($C719,'תוצרים לפרויקטים'!$G:$G,0)))</f>
        <v/>
      </c>
      <c r="J719" s="88" t="str">
        <f>IF($A719="","",IF(INDEX('תוצרים לפרויקטים'!$R$8:$R$1007,MATCH($C719,'תוצרים לפרויקטים'!$G$8:$G$1007,0))="","ללא סטטוס",INDEX('תוצרים לפרויקטים'!$R$8:$R$1007,MATCH($C719,'תוצרים לפרויקטים'!$G$8:$G$1007,0))))</f>
        <v/>
      </c>
      <c r="K719" s="141" t="str">
        <f>IF($A719="","",IF(INDEX('תוצרים לפרויקטים'!$P$8:$P$1007,MATCH($C719,'תוצרים לפרויקטים'!$G$8:$G$1007,0))="","",INDEX('תוצרים לפרויקטים'!$P$8:$P$1007,MATCH($C719,'תוצרים לפרויקטים'!$G$8:$G$1007,0))))</f>
        <v/>
      </c>
      <c r="L719" s="141" t="str">
        <f>IF($A719="","",IF(INDEX('תוצרים לפרויקטים'!$Q$8:$Q$1007,MATCH($C719,'תוצרים לפרויקטים'!$G$8:$G$1007,0))="","",INDEX('תוצרים לפרויקטים'!$Q$8:$Q$1007,MATCH($C719,'תוצרים לפרויקטים'!$G$8:$G$1007,0))))</f>
        <v/>
      </c>
    </row>
    <row r="720" spans="1:12">
      <c r="A720" s="87" t="str">
        <f>IF($A719="#",1,IF(MAX(שיוך_משאב)&lt;ROWS(A$2:$A720),"",ROWS(A$2:$A720)))</f>
        <v/>
      </c>
      <c r="B720" s="88" t="str">
        <f t="array" ref="B720">IF($A720="","",INDEX('תוצרים לפרויקטים'!$AJ$7:$AN$7,,MIN(IF(שיוך_משאב=$A720,COLUMN($A:$E)))))</f>
        <v/>
      </c>
      <c r="C720" s="88" t="str">
        <f t="array" ref="C720">IF($A720="","",INDEX('תוצרים לפרויקטים'!$G$8:$G$1007,MIN(IF(שיוך_משאב=A720,שורות))))</f>
        <v/>
      </c>
      <c r="D720" s="88" t="str">
        <f>IF($A720="","",INDEX('תוצרים לפרויקטים'!$T$8:$AC$1007,MATCH($C720,'תוצרים לפרויקטים'!$G$8:$G$1007,0),MATCH($B720,'תוצרים לפרויקטים'!$T$7:$AC$7,0)))</f>
        <v/>
      </c>
      <c r="E720" s="88" t="str">
        <f>IF($A720="","",INDEX('תוצרים לפרויקטים'!$T$8:$AC$1007,MATCH($C720,'תוצרים לפרויקטים'!$G$8:$G$1007,0),MATCH($B720,'תוצרים לפרויקטים'!$T$7:$AC$7,0)+1))</f>
        <v/>
      </c>
      <c r="F720" s="88" t="str">
        <f>IF($D720="","",IFERROR(IF(INDEX('ניהול משאבים'!$D$8:$D$300,MATCH($D720,'ניהול משאבים'!$C$8:$C$300,0))="","",INDEX('ניהול משאבים'!$D$8:$D$300,MATCH($D720,'ניהול משאבים'!$C$8:$C$300,0))),""))</f>
        <v/>
      </c>
      <c r="G720" s="88" t="str">
        <f>IF($D720="","",IFERROR(IF(INDEX('ניהול משאבים'!$E$8:$E$300,MATCH($D720,'ניהול משאבים'!$C$8:$C$300,0))="","",INDEX('ניהול משאבים'!$E$8:$E$300,MATCH($D720,'ניהול משאבים'!$C$8:$C$300,0))),""))</f>
        <v/>
      </c>
      <c r="H720" s="88" t="str">
        <f>IF($C720="","",INDEX('תוצרים לפרויקטים'!$H:$H,MATCH($C720,'תוצרים לפרויקטים'!$G:$G,0)))</f>
        <v/>
      </c>
      <c r="I720" s="88" t="str">
        <f>IF($C720="","",INDEX('תוצרים לפרויקטים'!$E:$E,MATCH($C720,'תוצרים לפרויקטים'!$G:$G,0)))</f>
        <v/>
      </c>
      <c r="J720" s="88" t="str">
        <f>IF($A720="","",IF(INDEX('תוצרים לפרויקטים'!$R$8:$R$1007,MATCH($C720,'תוצרים לפרויקטים'!$G$8:$G$1007,0))="","ללא סטטוס",INDEX('תוצרים לפרויקטים'!$R$8:$R$1007,MATCH($C720,'תוצרים לפרויקטים'!$G$8:$G$1007,0))))</f>
        <v/>
      </c>
      <c r="K720" s="141" t="str">
        <f>IF($A720="","",IF(INDEX('תוצרים לפרויקטים'!$P$8:$P$1007,MATCH($C720,'תוצרים לפרויקטים'!$G$8:$G$1007,0))="","",INDEX('תוצרים לפרויקטים'!$P$8:$P$1007,MATCH($C720,'תוצרים לפרויקטים'!$G$8:$G$1007,0))))</f>
        <v/>
      </c>
      <c r="L720" s="141" t="str">
        <f>IF($A720="","",IF(INDEX('תוצרים לפרויקטים'!$Q$8:$Q$1007,MATCH($C720,'תוצרים לפרויקטים'!$G$8:$G$1007,0))="","",INDEX('תוצרים לפרויקטים'!$Q$8:$Q$1007,MATCH($C720,'תוצרים לפרויקטים'!$G$8:$G$1007,0))))</f>
        <v/>
      </c>
    </row>
    <row r="721" spans="1:12">
      <c r="A721" s="87" t="str">
        <f>IF($A720="#",1,IF(MAX(שיוך_משאב)&lt;ROWS(A$2:$A721),"",ROWS(A$2:$A721)))</f>
        <v/>
      </c>
      <c r="B721" s="88" t="str">
        <f t="array" ref="B721">IF($A721="","",INDEX('תוצרים לפרויקטים'!$AJ$7:$AN$7,,MIN(IF(שיוך_משאב=$A721,COLUMN($A:$E)))))</f>
        <v/>
      </c>
      <c r="C721" s="88" t="str">
        <f t="array" ref="C721">IF($A721="","",INDEX('תוצרים לפרויקטים'!$G$8:$G$1007,MIN(IF(שיוך_משאב=A721,שורות))))</f>
        <v/>
      </c>
      <c r="D721" s="88" t="str">
        <f>IF($A721="","",INDEX('תוצרים לפרויקטים'!$T$8:$AC$1007,MATCH($C721,'תוצרים לפרויקטים'!$G$8:$G$1007,0),MATCH($B721,'תוצרים לפרויקטים'!$T$7:$AC$7,0)))</f>
        <v/>
      </c>
      <c r="E721" s="88" t="str">
        <f>IF($A721="","",INDEX('תוצרים לפרויקטים'!$T$8:$AC$1007,MATCH($C721,'תוצרים לפרויקטים'!$G$8:$G$1007,0),MATCH($B721,'תוצרים לפרויקטים'!$T$7:$AC$7,0)+1))</f>
        <v/>
      </c>
      <c r="F721" s="88" t="str">
        <f>IF($D721="","",IFERROR(IF(INDEX('ניהול משאבים'!$D$8:$D$300,MATCH($D721,'ניהול משאבים'!$C$8:$C$300,0))="","",INDEX('ניהול משאבים'!$D$8:$D$300,MATCH($D721,'ניהול משאבים'!$C$8:$C$300,0))),""))</f>
        <v/>
      </c>
      <c r="G721" s="88" t="str">
        <f>IF($D721="","",IFERROR(IF(INDEX('ניהול משאבים'!$E$8:$E$300,MATCH($D721,'ניהול משאבים'!$C$8:$C$300,0))="","",INDEX('ניהול משאבים'!$E$8:$E$300,MATCH($D721,'ניהול משאבים'!$C$8:$C$300,0))),""))</f>
        <v/>
      </c>
      <c r="H721" s="88" t="str">
        <f>IF($C721="","",INDEX('תוצרים לפרויקטים'!$H:$H,MATCH($C721,'תוצרים לפרויקטים'!$G:$G,0)))</f>
        <v/>
      </c>
      <c r="I721" s="88" t="str">
        <f>IF($C721="","",INDEX('תוצרים לפרויקטים'!$E:$E,MATCH($C721,'תוצרים לפרויקטים'!$G:$G,0)))</f>
        <v/>
      </c>
      <c r="J721" s="88" t="str">
        <f>IF($A721="","",IF(INDEX('תוצרים לפרויקטים'!$R$8:$R$1007,MATCH($C721,'תוצרים לפרויקטים'!$G$8:$G$1007,0))="","ללא סטטוס",INDEX('תוצרים לפרויקטים'!$R$8:$R$1007,MATCH($C721,'תוצרים לפרויקטים'!$G$8:$G$1007,0))))</f>
        <v/>
      </c>
      <c r="K721" s="141" t="str">
        <f>IF($A721="","",IF(INDEX('תוצרים לפרויקטים'!$P$8:$P$1007,MATCH($C721,'תוצרים לפרויקטים'!$G$8:$G$1007,0))="","",INDEX('תוצרים לפרויקטים'!$P$8:$P$1007,MATCH($C721,'תוצרים לפרויקטים'!$G$8:$G$1007,0))))</f>
        <v/>
      </c>
      <c r="L721" s="141" t="str">
        <f>IF($A721="","",IF(INDEX('תוצרים לפרויקטים'!$Q$8:$Q$1007,MATCH($C721,'תוצרים לפרויקטים'!$G$8:$G$1007,0))="","",INDEX('תוצרים לפרויקטים'!$Q$8:$Q$1007,MATCH($C721,'תוצרים לפרויקטים'!$G$8:$G$1007,0))))</f>
        <v/>
      </c>
    </row>
    <row r="722" spans="1:12">
      <c r="A722" s="87" t="str">
        <f>IF($A721="#",1,IF(MAX(שיוך_משאב)&lt;ROWS(A$2:$A722),"",ROWS(A$2:$A722)))</f>
        <v/>
      </c>
      <c r="B722" s="88" t="str">
        <f t="array" ref="B722">IF($A722="","",INDEX('תוצרים לפרויקטים'!$AJ$7:$AN$7,,MIN(IF(שיוך_משאב=$A722,COLUMN($A:$E)))))</f>
        <v/>
      </c>
      <c r="C722" s="88" t="str">
        <f t="array" ref="C722">IF($A722="","",INDEX('תוצרים לפרויקטים'!$G$8:$G$1007,MIN(IF(שיוך_משאב=A722,שורות))))</f>
        <v/>
      </c>
      <c r="D722" s="88" t="str">
        <f>IF($A722="","",INDEX('תוצרים לפרויקטים'!$T$8:$AC$1007,MATCH($C722,'תוצרים לפרויקטים'!$G$8:$G$1007,0),MATCH($B722,'תוצרים לפרויקטים'!$T$7:$AC$7,0)))</f>
        <v/>
      </c>
      <c r="E722" s="88" t="str">
        <f>IF($A722="","",INDEX('תוצרים לפרויקטים'!$T$8:$AC$1007,MATCH($C722,'תוצרים לפרויקטים'!$G$8:$G$1007,0),MATCH($B722,'תוצרים לפרויקטים'!$T$7:$AC$7,0)+1))</f>
        <v/>
      </c>
      <c r="F722" s="88" t="str">
        <f>IF($D722="","",IFERROR(IF(INDEX('ניהול משאבים'!$D$8:$D$300,MATCH($D722,'ניהול משאבים'!$C$8:$C$300,0))="","",INDEX('ניהול משאבים'!$D$8:$D$300,MATCH($D722,'ניהול משאבים'!$C$8:$C$300,0))),""))</f>
        <v/>
      </c>
      <c r="G722" s="88" t="str">
        <f>IF($D722="","",IFERROR(IF(INDEX('ניהול משאבים'!$E$8:$E$300,MATCH($D722,'ניהול משאבים'!$C$8:$C$300,0))="","",INDEX('ניהול משאבים'!$E$8:$E$300,MATCH($D722,'ניהול משאבים'!$C$8:$C$300,0))),""))</f>
        <v/>
      </c>
      <c r="H722" s="88" t="str">
        <f>IF($C722="","",INDEX('תוצרים לפרויקטים'!$H:$H,MATCH($C722,'תוצרים לפרויקטים'!$G:$G,0)))</f>
        <v/>
      </c>
      <c r="I722" s="88" t="str">
        <f>IF($C722="","",INDEX('תוצרים לפרויקטים'!$E:$E,MATCH($C722,'תוצרים לפרויקטים'!$G:$G,0)))</f>
        <v/>
      </c>
      <c r="J722" s="88" t="str">
        <f>IF($A722="","",IF(INDEX('תוצרים לפרויקטים'!$R$8:$R$1007,MATCH($C722,'תוצרים לפרויקטים'!$G$8:$G$1007,0))="","ללא סטטוס",INDEX('תוצרים לפרויקטים'!$R$8:$R$1007,MATCH($C722,'תוצרים לפרויקטים'!$G$8:$G$1007,0))))</f>
        <v/>
      </c>
      <c r="K722" s="141" t="str">
        <f>IF($A722="","",IF(INDEX('תוצרים לפרויקטים'!$P$8:$P$1007,MATCH($C722,'תוצרים לפרויקטים'!$G$8:$G$1007,0))="","",INDEX('תוצרים לפרויקטים'!$P$8:$P$1007,MATCH($C722,'תוצרים לפרויקטים'!$G$8:$G$1007,0))))</f>
        <v/>
      </c>
      <c r="L722" s="141" t="str">
        <f>IF($A722="","",IF(INDEX('תוצרים לפרויקטים'!$Q$8:$Q$1007,MATCH($C722,'תוצרים לפרויקטים'!$G$8:$G$1007,0))="","",INDEX('תוצרים לפרויקטים'!$Q$8:$Q$1007,MATCH($C722,'תוצרים לפרויקטים'!$G$8:$G$1007,0))))</f>
        <v/>
      </c>
    </row>
    <row r="723" spans="1:12">
      <c r="A723" s="87" t="str">
        <f>IF($A722="#",1,IF(MAX(שיוך_משאב)&lt;ROWS(A$2:$A723),"",ROWS(A$2:$A723)))</f>
        <v/>
      </c>
      <c r="B723" s="88" t="str">
        <f t="array" ref="B723">IF($A723="","",INDEX('תוצרים לפרויקטים'!$AJ$7:$AN$7,,MIN(IF(שיוך_משאב=$A723,COLUMN($A:$E)))))</f>
        <v/>
      </c>
      <c r="C723" s="88" t="str">
        <f t="array" ref="C723">IF($A723="","",INDEX('תוצרים לפרויקטים'!$G$8:$G$1007,MIN(IF(שיוך_משאב=A723,שורות))))</f>
        <v/>
      </c>
      <c r="D723" s="88" t="str">
        <f>IF($A723="","",INDEX('תוצרים לפרויקטים'!$T$8:$AC$1007,MATCH($C723,'תוצרים לפרויקטים'!$G$8:$G$1007,0),MATCH($B723,'תוצרים לפרויקטים'!$T$7:$AC$7,0)))</f>
        <v/>
      </c>
      <c r="E723" s="88" t="str">
        <f>IF($A723="","",INDEX('תוצרים לפרויקטים'!$T$8:$AC$1007,MATCH($C723,'תוצרים לפרויקטים'!$G$8:$G$1007,0),MATCH($B723,'תוצרים לפרויקטים'!$T$7:$AC$7,0)+1))</f>
        <v/>
      </c>
      <c r="F723" s="88" t="str">
        <f>IF($D723="","",IFERROR(IF(INDEX('ניהול משאבים'!$D$8:$D$300,MATCH($D723,'ניהול משאבים'!$C$8:$C$300,0))="","",INDEX('ניהול משאבים'!$D$8:$D$300,MATCH($D723,'ניהול משאבים'!$C$8:$C$300,0))),""))</f>
        <v/>
      </c>
      <c r="G723" s="88" t="str">
        <f>IF($D723="","",IFERROR(IF(INDEX('ניהול משאבים'!$E$8:$E$300,MATCH($D723,'ניהול משאבים'!$C$8:$C$300,0))="","",INDEX('ניהול משאבים'!$E$8:$E$300,MATCH($D723,'ניהול משאבים'!$C$8:$C$300,0))),""))</f>
        <v/>
      </c>
      <c r="H723" s="88" t="str">
        <f>IF($C723="","",INDEX('תוצרים לפרויקטים'!$H:$H,MATCH($C723,'תוצרים לפרויקטים'!$G:$G,0)))</f>
        <v/>
      </c>
      <c r="I723" s="88" t="str">
        <f>IF($C723="","",INDEX('תוצרים לפרויקטים'!$E:$E,MATCH($C723,'תוצרים לפרויקטים'!$G:$G,0)))</f>
        <v/>
      </c>
      <c r="J723" s="88" t="str">
        <f>IF($A723="","",IF(INDEX('תוצרים לפרויקטים'!$R$8:$R$1007,MATCH($C723,'תוצרים לפרויקטים'!$G$8:$G$1007,0))="","ללא סטטוס",INDEX('תוצרים לפרויקטים'!$R$8:$R$1007,MATCH($C723,'תוצרים לפרויקטים'!$G$8:$G$1007,0))))</f>
        <v/>
      </c>
      <c r="K723" s="141" t="str">
        <f>IF($A723="","",IF(INDEX('תוצרים לפרויקטים'!$P$8:$P$1007,MATCH($C723,'תוצרים לפרויקטים'!$G$8:$G$1007,0))="","",INDEX('תוצרים לפרויקטים'!$P$8:$P$1007,MATCH($C723,'תוצרים לפרויקטים'!$G$8:$G$1007,0))))</f>
        <v/>
      </c>
      <c r="L723" s="141" t="str">
        <f>IF($A723="","",IF(INDEX('תוצרים לפרויקטים'!$Q$8:$Q$1007,MATCH($C723,'תוצרים לפרויקטים'!$G$8:$G$1007,0))="","",INDEX('תוצרים לפרויקטים'!$Q$8:$Q$1007,MATCH($C723,'תוצרים לפרויקטים'!$G$8:$G$1007,0))))</f>
        <v/>
      </c>
    </row>
    <row r="724" spans="1:12">
      <c r="A724" s="87" t="str">
        <f>IF($A723="#",1,IF(MAX(שיוך_משאב)&lt;ROWS(A$2:$A724),"",ROWS(A$2:$A724)))</f>
        <v/>
      </c>
      <c r="B724" s="88" t="str">
        <f t="array" ref="B724">IF($A724="","",INDEX('תוצרים לפרויקטים'!$AJ$7:$AN$7,,MIN(IF(שיוך_משאב=$A724,COLUMN($A:$E)))))</f>
        <v/>
      </c>
      <c r="C724" s="88" t="str">
        <f t="array" ref="C724">IF($A724="","",INDEX('תוצרים לפרויקטים'!$G$8:$G$1007,MIN(IF(שיוך_משאב=A724,שורות))))</f>
        <v/>
      </c>
      <c r="D724" s="88" t="str">
        <f>IF($A724="","",INDEX('תוצרים לפרויקטים'!$T$8:$AC$1007,MATCH($C724,'תוצרים לפרויקטים'!$G$8:$G$1007,0),MATCH($B724,'תוצרים לפרויקטים'!$T$7:$AC$7,0)))</f>
        <v/>
      </c>
      <c r="E724" s="88" t="str">
        <f>IF($A724="","",INDEX('תוצרים לפרויקטים'!$T$8:$AC$1007,MATCH($C724,'תוצרים לפרויקטים'!$G$8:$G$1007,0),MATCH($B724,'תוצרים לפרויקטים'!$T$7:$AC$7,0)+1))</f>
        <v/>
      </c>
      <c r="F724" s="88" t="str">
        <f>IF($D724="","",IFERROR(IF(INDEX('ניהול משאבים'!$D$8:$D$300,MATCH($D724,'ניהול משאבים'!$C$8:$C$300,0))="","",INDEX('ניהול משאבים'!$D$8:$D$300,MATCH($D724,'ניהול משאבים'!$C$8:$C$300,0))),""))</f>
        <v/>
      </c>
      <c r="G724" s="88" t="str">
        <f>IF($D724="","",IFERROR(IF(INDEX('ניהול משאבים'!$E$8:$E$300,MATCH($D724,'ניהול משאבים'!$C$8:$C$300,0))="","",INDEX('ניהול משאבים'!$E$8:$E$300,MATCH($D724,'ניהול משאבים'!$C$8:$C$300,0))),""))</f>
        <v/>
      </c>
      <c r="H724" s="88" t="str">
        <f>IF($C724="","",INDEX('תוצרים לפרויקטים'!$H:$H,MATCH($C724,'תוצרים לפרויקטים'!$G:$G,0)))</f>
        <v/>
      </c>
      <c r="I724" s="88" t="str">
        <f>IF($C724="","",INDEX('תוצרים לפרויקטים'!$E:$E,MATCH($C724,'תוצרים לפרויקטים'!$G:$G,0)))</f>
        <v/>
      </c>
      <c r="J724" s="88" t="str">
        <f>IF($A724="","",IF(INDEX('תוצרים לפרויקטים'!$R$8:$R$1007,MATCH($C724,'תוצרים לפרויקטים'!$G$8:$G$1007,0))="","ללא סטטוס",INDEX('תוצרים לפרויקטים'!$R$8:$R$1007,MATCH($C724,'תוצרים לפרויקטים'!$G$8:$G$1007,0))))</f>
        <v/>
      </c>
      <c r="K724" s="141" t="str">
        <f>IF($A724="","",IF(INDEX('תוצרים לפרויקטים'!$P$8:$P$1007,MATCH($C724,'תוצרים לפרויקטים'!$G$8:$G$1007,0))="","",INDEX('תוצרים לפרויקטים'!$P$8:$P$1007,MATCH($C724,'תוצרים לפרויקטים'!$G$8:$G$1007,0))))</f>
        <v/>
      </c>
      <c r="L724" s="141" t="str">
        <f>IF($A724="","",IF(INDEX('תוצרים לפרויקטים'!$Q$8:$Q$1007,MATCH($C724,'תוצרים לפרויקטים'!$G$8:$G$1007,0))="","",INDEX('תוצרים לפרויקטים'!$Q$8:$Q$1007,MATCH($C724,'תוצרים לפרויקטים'!$G$8:$G$1007,0))))</f>
        <v/>
      </c>
    </row>
    <row r="725" spans="1:12">
      <c r="A725" s="87" t="str">
        <f>IF($A724="#",1,IF(MAX(שיוך_משאב)&lt;ROWS(A$2:$A725),"",ROWS(A$2:$A725)))</f>
        <v/>
      </c>
      <c r="B725" s="88" t="str">
        <f t="array" ref="B725">IF($A725="","",INDEX('תוצרים לפרויקטים'!$AJ$7:$AN$7,,MIN(IF(שיוך_משאב=$A725,COLUMN($A:$E)))))</f>
        <v/>
      </c>
      <c r="C725" s="88" t="str">
        <f t="array" ref="C725">IF($A725="","",INDEX('תוצרים לפרויקטים'!$G$8:$G$1007,MIN(IF(שיוך_משאב=A725,שורות))))</f>
        <v/>
      </c>
      <c r="D725" s="88" t="str">
        <f>IF($A725="","",INDEX('תוצרים לפרויקטים'!$T$8:$AC$1007,MATCH($C725,'תוצרים לפרויקטים'!$G$8:$G$1007,0),MATCH($B725,'תוצרים לפרויקטים'!$T$7:$AC$7,0)))</f>
        <v/>
      </c>
      <c r="E725" s="88" t="str">
        <f>IF($A725="","",INDEX('תוצרים לפרויקטים'!$T$8:$AC$1007,MATCH($C725,'תוצרים לפרויקטים'!$G$8:$G$1007,0),MATCH($B725,'תוצרים לפרויקטים'!$T$7:$AC$7,0)+1))</f>
        <v/>
      </c>
      <c r="F725" s="88" t="str">
        <f>IF($D725="","",IFERROR(IF(INDEX('ניהול משאבים'!$D$8:$D$300,MATCH($D725,'ניהול משאבים'!$C$8:$C$300,0))="","",INDEX('ניהול משאבים'!$D$8:$D$300,MATCH($D725,'ניהול משאבים'!$C$8:$C$300,0))),""))</f>
        <v/>
      </c>
      <c r="G725" s="88" t="str">
        <f>IF($D725="","",IFERROR(IF(INDEX('ניהול משאבים'!$E$8:$E$300,MATCH($D725,'ניהול משאבים'!$C$8:$C$300,0))="","",INDEX('ניהול משאבים'!$E$8:$E$300,MATCH($D725,'ניהול משאבים'!$C$8:$C$300,0))),""))</f>
        <v/>
      </c>
      <c r="H725" s="88" t="str">
        <f>IF($C725="","",INDEX('תוצרים לפרויקטים'!$H:$H,MATCH($C725,'תוצרים לפרויקטים'!$G:$G,0)))</f>
        <v/>
      </c>
      <c r="I725" s="88" t="str">
        <f>IF($C725="","",INDEX('תוצרים לפרויקטים'!$E:$E,MATCH($C725,'תוצרים לפרויקטים'!$G:$G,0)))</f>
        <v/>
      </c>
      <c r="J725" s="88" t="str">
        <f>IF($A725="","",IF(INDEX('תוצרים לפרויקטים'!$R$8:$R$1007,MATCH($C725,'תוצרים לפרויקטים'!$G$8:$G$1007,0))="","ללא סטטוס",INDEX('תוצרים לפרויקטים'!$R$8:$R$1007,MATCH($C725,'תוצרים לפרויקטים'!$G$8:$G$1007,0))))</f>
        <v/>
      </c>
      <c r="K725" s="141" t="str">
        <f>IF($A725="","",IF(INDEX('תוצרים לפרויקטים'!$P$8:$P$1007,MATCH($C725,'תוצרים לפרויקטים'!$G$8:$G$1007,0))="","",INDEX('תוצרים לפרויקטים'!$P$8:$P$1007,MATCH($C725,'תוצרים לפרויקטים'!$G$8:$G$1007,0))))</f>
        <v/>
      </c>
      <c r="L725" s="141" t="str">
        <f>IF($A725="","",IF(INDEX('תוצרים לפרויקטים'!$Q$8:$Q$1007,MATCH($C725,'תוצרים לפרויקטים'!$G$8:$G$1007,0))="","",INDEX('תוצרים לפרויקטים'!$Q$8:$Q$1007,MATCH($C725,'תוצרים לפרויקטים'!$G$8:$G$1007,0))))</f>
        <v/>
      </c>
    </row>
    <row r="726" spans="1:12">
      <c r="A726" s="87" t="str">
        <f>IF($A725="#",1,IF(MAX(שיוך_משאב)&lt;ROWS(A$2:$A726),"",ROWS(A$2:$A726)))</f>
        <v/>
      </c>
      <c r="B726" s="88" t="str">
        <f t="array" ref="B726">IF($A726="","",INDEX('תוצרים לפרויקטים'!$AJ$7:$AN$7,,MIN(IF(שיוך_משאב=$A726,COLUMN($A:$E)))))</f>
        <v/>
      </c>
      <c r="C726" s="88" t="str">
        <f t="array" ref="C726">IF($A726="","",INDEX('תוצרים לפרויקטים'!$G$8:$G$1007,MIN(IF(שיוך_משאב=A726,שורות))))</f>
        <v/>
      </c>
      <c r="D726" s="88" t="str">
        <f>IF($A726="","",INDEX('תוצרים לפרויקטים'!$T$8:$AC$1007,MATCH($C726,'תוצרים לפרויקטים'!$G$8:$G$1007,0),MATCH($B726,'תוצרים לפרויקטים'!$T$7:$AC$7,0)))</f>
        <v/>
      </c>
      <c r="E726" s="88" t="str">
        <f>IF($A726="","",INDEX('תוצרים לפרויקטים'!$T$8:$AC$1007,MATCH($C726,'תוצרים לפרויקטים'!$G$8:$G$1007,0),MATCH($B726,'תוצרים לפרויקטים'!$T$7:$AC$7,0)+1))</f>
        <v/>
      </c>
      <c r="F726" s="88" t="str">
        <f>IF($D726="","",IFERROR(IF(INDEX('ניהול משאבים'!$D$8:$D$300,MATCH($D726,'ניהול משאבים'!$C$8:$C$300,0))="","",INDEX('ניהול משאבים'!$D$8:$D$300,MATCH($D726,'ניהול משאבים'!$C$8:$C$300,0))),""))</f>
        <v/>
      </c>
      <c r="G726" s="88" t="str">
        <f>IF($D726="","",IFERROR(IF(INDEX('ניהול משאבים'!$E$8:$E$300,MATCH($D726,'ניהול משאבים'!$C$8:$C$300,0))="","",INDEX('ניהול משאבים'!$E$8:$E$300,MATCH($D726,'ניהול משאבים'!$C$8:$C$300,0))),""))</f>
        <v/>
      </c>
      <c r="H726" s="88" t="str">
        <f>IF($C726="","",INDEX('תוצרים לפרויקטים'!$H:$H,MATCH($C726,'תוצרים לפרויקטים'!$G:$G,0)))</f>
        <v/>
      </c>
      <c r="I726" s="88" t="str">
        <f>IF($C726="","",INDEX('תוצרים לפרויקטים'!$E:$E,MATCH($C726,'תוצרים לפרויקטים'!$G:$G,0)))</f>
        <v/>
      </c>
      <c r="J726" s="88" t="str">
        <f>IF($A726="","",IF(INDEX('תוצרים לפרויקטים'!$R$8:$R$1007,MATCH($C726,'תוצרים לפרויקטים'!$G$8:$G$1007,0))="","ללא סטטוס",INDEX('תוצרים לפרויקטים'!$R$8:$R$1007,MATCH($C726,'תוצרים לפרויקטים'!$G$8:$G$1007,0))))</f>
        <v/>
      </c>
      <c r="K726" s="141" t="str">
        <f>IF($A726="","",IF(INDEX('תוצרים לפרויקטים'!$P$8:$P$1007,MATCH($C726,'תוצרים לפרויקטים'!$G$8:$G$1007,0))="","",INDEX('תוצרים לפרויקטים'!$P$8:$P$1007,MATCH($C726,'תוצרים לפרויקטים'!$G$8:$G$1007,0))))</f>
        <v/>
      </c>
      <c r="L726" s="141" t="str">
        <f>IF($A726="","",IF(INDEX('תוצרים לפרויקטים'!$Q$8:$Q$1007,MATCH($C726,'תוצרים לפרויקטים'!$G$8:$G$1007,0))="","",INDEX('תוצרים לפרויקטים'!$Q$8:$Q$1007,MATCH($C726,'תוצרים לפרויקטים'!$G$8:$G$1007,0))))</f>
        <v/>
      </c>
    </row>
    <row r="727" spans="1:12">
      <c r="A727" s="87" t="str">
        <f>IF($A726="#",1,IF(MAX(שיוך_משאב)&lt;ROWS(A$2:$A727),"",ROWS(A$2:$A727)))</f>
        <v/>
      </c>
      <c r="B727" s="88" t="str">
        <f t="array" ref="B727">IF($A727="","",INDEX('תוצרים לפרויקטים'!$AJ$7:$AN$7,,MIN(IF(שיוך_משאב=$A727,COLUMN($A:$E)))))</f>
        <v/>
      </c>
      <c r="C727" s="88" t="str">
        <f t="array" ref="C727">IF($A727="","",INDEX('תוצרים לפרויקטים'!$G$8:$G$1007,MIN(IF(שיוך_משאב=A727,שורות))))</f>
        <v/>
      </c>
      <c r="D727" s="88" t="str">
        <f>IF($A727="","",INDEX('תוצרים לפרויקטים'!$T$8:$AC$1007,MATCH($C727,'תוצרים לפרויקטים'!$G$8:$G$1007,0),MATCH($B727,'תוצרים לפרויקטים'!$T$7:$AC$7,0)))</f>
        <v/>
      </c>
      <c r="E727" s="88" t="str">
        <f>IF($A727="","",INDEX('תוצרים לפרויקטים'!$T$8:$AC$1007,MATCH($C727,'תוצרים לפרויקטים'!$G$8:$G$1007,0),MATCH($B727,'תוצרים לפרויקטים'!$T$7:$AC$7,0)+1))</f>
        <v/>
      </c>
      <c r="F727" s="88" t="str">
        <f>IF($D727="","",IFERROR(IF(INDEX('ניהול משאבים'!$D$8:$D$300,MATCH($D727,'ניהול משאבים'!$C$8:$C$300,0))="","",INDEX('ניהול משאבים'!$D$8:$D$300,MATCH($D727,'ניהול משאבים'!$C$8:$C$300,0))),""))</f>
        <v/>
      </c>
      <c r="G727" s="88" t="str">
        <f>IF($D727="","",IFERROR(IF(INDEX('ניהול משאבים'!$E$8:$E$300,MATCH($D727,'ניהול משאבים'!$C$8:$C$300,0))="","",INDEX('ניהול משאבים'!$E$8:$E$300,MATCH($D727,'ניהול משאבים'!$C$8:$C$300,0))),""))</f>
        <v/>
      </c>
      <c r="H727" s="88" t="str">
        <f>IF($C727="","",INDEX('תוצרים לפרויקטים'!$H:$H,MATCH($C727,'תוצרים לפרויקטים'!$G:$G,0)))</f>
        <v/>
      </c>
      <c r="I727" s="88" t="str">
        <f>IF($C727="","",INDEX('תוצרים לפרויקטים'!$E:$E,MATCH($C727,'תוצרים לפרויקטים'!$G:$G,0)))</f>
        <v/>
      </c>
      <c r="J727" s="88" t="str">
        <f>IF($A727="","",IF(INDEX('תוצרים לפרויקטים'!$R$8:$R$1007,MATCH($C727,'תוצרים לפרויקטים'!$G$8:$G$1007,0))="","ללא סטטוס",INDEX('תוצרים לפרויקטים'!$R$8:$R$1007,MATCH($C727,'תוצרים לפרויקטים'!$G$8:$G$1007,0))))</f>
        <v/>
      </c>
      <c r="K727" s="141" t="str">
        <f>IF($A727="","",IF(INDEX('תוצרים לפרויקטים'!$P$8:$P$1007,MATCH($C727,'תוצרים לפרויקטים'!$G$8:$G$1007,0))="","",INDEX('תוצרים לפרויקטים'!$P$8:$P$1007,MATCH($C727,'תוצרים לפרויקטים'!$G$8:$G$1007,0))))</f>
        <v/>
      </c>
      <c r="L727" s="141" t="str">
        <f>IF($A727="","",IF(INDEX('תוצרים לפרויקטים'!$Q$8:$Q$1007,MATCH($C727,'תוצרים לפרויקטים'!$G$8:$G$1007,0))="","",INDEX('תוצרים לפרויקטים'!$Q$8:$Q$1007,MATCH($C727,'תוצרים לפרויקטים'!$G$8:$G$1007,0))))</f>
        <v/>
      </c>
    </row>
    <row r="728" spans="1:12">
      <c r="A728" s="87" t="str">
        <f>IF($A727="#",1,IF(MAX(שיוך_משאב)&lt;ROWS(A$2:$A728),"",ROWS(A$2:$A728)))</f>
        <v/>
      </c>
      <c r="B728" s="88" t="str">
        <f t="array" ref="B728">IF($A728="","",INDEX('תוצרים לפרויקטים'!$AJ$7:$AN$7,,MIN(IF(שיוך_משאב=$A728,COLUMN($A:$E)))))</f>
        <v/>
      </c>
      <c r="C728" s="88" t="str">
        <f t="array" ref="C728">IF($A728="","",INDEX('תוצרים לפרויקטים'!$G$8:$G$1007,MIN(IF(שיוך_משאב=A728,שורות))))</f>
        <v/>
      </c>
      <c r="D728" s="88" t="str">
        <f>IF($A728="","",INDEX('תוצרים לפרויקטים'!$T$8:$AC$1007,MATCH($C728,'תוצרים לפרויקטים'!$G$8:$G$1007,0),MATCH($B728,'תוצרים לפרויקטים'!$T$7:$AC$7,0)))</f>
        <v/>
      </c>
      <c r="E728" s="88" t="str">
        <f>IF($A728="","",INDEX('תוצרים לפרויקטים'!$T$8:$AC$1007,MATCH($C728,'תוצרים לפרויקטים'!$G$8:$G$1007,0),MATCH($B728,'תוצרים לפרויקטים'!$T$7:$AC$7,0)+1))</f>
        <v/>
      </c>
      <c r="F728" s="88" t="str">
        <f>IF($D728="","",IFERROR(IF(INDEX('ניהול משאבים'!$D$8:$D$300,MATCH($D728,'ניהול משאבים'!$C$8:$C$300,0))="","",INDEX('ניהול משאבים'!$D$8:$D$300,MATCH($D728,'ניהול משאבים'!$C$8:$C$300,0))),""))</f>
        <v/>
      </c>
      <c r="G728" s="88" t="str">
        <f>IF($D728="","",IFERROR(IF(INDEX('ניהול משאבים'!$E$8:$E$300,MATCH($D728,'ניהול משאבים'!$C$8:$C$300,0))="","",INDEX('ניהול משאבים'!$E$8:$E$300,MATCH($D728,'ניהול משאבים'!$C$8:$C$300,0))),""))</f>
        <v/>
      </c>
      <c r="H728" s="88" t="str">
        <f>IF($C728="","",INDEX('תוצרים לפרויקטים'!$H:$H,MATCH($C728,'תוצרים לפרויקטים'!$G:$G,0)))</f>
        <v/>
      </c>
      <c r="I728" s="88" t="str">
        <f>IF($C728="","",INDEX('תוצרים לפרויקטים'!$E:$E,MATCH($C728,'תוצרים לפרויקטים'!$G:$G,0)))</f>
        <v/>
      </c>
      <c r="J728" s="88" t="str">
        <f>IF($A728="","",IF(INDEX('תוצרים לפרויקטים'!$R$8:$R$1007,MATCH($C728,'תוצרים לפרויקטים'!$G$8:$G$1007,0))="","ללא סטטוס",INDEX('תוצרים לפרויקטים'!$R$8:$R$1007,MATCH($C728,'תוצרים לפרויקטים'!$G$8:$G$1007,0))))</f>
        <v/>
      </c>
      <c r="K728" s="141" t="str">
        <f>IF($A728="","",IF(INDEX('תוצרים לפרויקטים'!$P$8:$P$1007,MATCH($C728,'תוצרים לפרויקטים'!$G$8:$G$1007,0))="","",INDEX('תוצרים לפרויקטים'!$P$8:$P$1007,MATCH($C728,'תוצרים לפרויקטים'!$G$8:$G$1007,0))))</f>
        <v/>
      </c>
      <c r="L728" s="141" t="str">
        <f>IF($A728="","",IF(INDEX('תוצרים לפרויקטים'!$Q$8:$Q$1007,MATCH($C728,'תוצרים לפרויקטים'!$G$8:$G$1007,0))="","",INDEX('תוצרים לפרויקטים'!$Q$8:$Q$1007,MATCH($C728,'תוצרים לפרויקטים'!$G$8:$G$1007,0))))</f>
        <v/>
      </c>
    </row>
    <row r="729" spans="1:12">
      <c r="A729" s="87" t="str">
        <f>IF($A728="#",1,IF(MAX(שיוך_משאב)&lt;ROWS(A$2:$A729),"",ROWS(A$2:$A729)))</f>
        <v/>
      </c>
      <c r="B729" s="88" t="str">
        <f t="array" ref="B729">IF($A729="","",INDEX('תוצרים לפרויקטים'!$AJ$7:$AN$7,,MIN(IF(שיוך_משאב=$A729,COLUMN($A:$E)))))</f>
        <v/>
      </c>
      <c r="C729" s="88" t="str">
        <f t="array" ref="C729">IF($A729="","",INDEX('תוצרים לפרויקטים'!$G$8:$G$1007,MIN(IF(שיוך_משאב=A729,שורות))))</f>
        <v/>
      </c>
      <c r="D729" s="88" t="str">
        <f>IF($A729="","",INDEX('תוצרים לפרויקטים'!$T$8:$AC$1007,MATCH($C729,'תוצרים לפרויקטים'!$G$8:$G$1007,0),MATCH($B729,'תוצרים לפרויקטים'!$T$7:$AC$7,0)))</f>
        <v/>
      </c>
      <c r="E729" s="88" t="str">
        <f>IF($A729="","",INDEX('תוצרים לפרויקטים'!$T$8:$AC$1007,MATCH($C729,'תוצרים לפרויקטים'!$G$8:$G$1007,0),MATCH($B729,'תוצרים לפרויקטים'!$T$7:$AC$7,0)+1))</f>
        <v/>
      </c>
      <c r="F729" s="88" t="str">
        <f>IF($D729="","",IFERROR(IF(INDEX('ניהול משאבים'!$D$8:$D$300,MATCH($D729,'ניהול משאבים'!$C$8:$C$300,0))="","",INDEX('ניהול משאבים'!$D$8:$D$300,MATCH($D729,'ניהול משאבים'!$C$8:$C$300,0))),""))</f>
        <v/>
      </c>
      <c r="G729" s="88" t="str">
        <f>IF($D729="","",IFERROR(IF(INDEX('ניהול משאבים'!$E$8:$E$300,MATCH($D729,'ניהול משאבים'!$C$8:$C$300,0))="","",INDEX('ניהול משאבים'!$E$8:$E$300,MATCH($D729,'ניהול משאבים'!$C$8:$C$300,0))),""))</f>
        <v/>
      </c>
      <c r="H729" s="88" t="str">
        <f>IF($C729="","",INDEX('תוצרים לפרויקטים'!$H:$H,MATCH($C729,'תוצרים לפרויקטים'!$G:$G,0)))</f>
        <v/>
      </c>
      <c r="I729" s="88" t="str">
        <f>IF($C729="","",INDEX('תוצרים לפרויקטים'!$E:$E,MATCH($C729,'תוצרים לפרויקטים'!$G:$G,0)))</f>
        <v/>
      </c>
      <c r="J729" s="88" t="str">
        <f>IF($A729="","",IF(INDEX('תוצרים לפרויקטים'!$R$8:$R$1007,MATCH($C729,'תוצרים לפרויקטים'!$G$8:$G$1007,0))="","ללא סטטוס",INDEX('תוצרים לפרויקטים'!$R$8:$R$1007,MATCH($C729,'תוצרים לפרויקטים'!$G$8:$G$1007,0))))</f>
        <v/>
      </c>
      <c r="K729" s="141" t="str">
        <f>IF($A729="","",IF(INDEX('תוצרים לפרויקטים'!$P$8:$P$1007,MATCH($C729,'תוצרים לפרויקטים'!$G$8:$G$1007,0))="","",INDEX('תוצרים לפרויקטים'!$P$8:$P$1007,MATCH($C729,'תוצרים לפרויקטים'!$G$8:$G$1007,0))))</f>
        <v/>
      </c>
      <c r="L729" s="141" t="str">
        <f>IF($A729="","",IF(INDEX('תוצרים לפרויקטים'!$Q$8:$Q$1007,MATCH($C729,'תוצרים לפרויקטים'!$G$8:$G$1007,0))="","",INDEX('תוצרים לפרויקטים'!$Q$8:$Q$1007,MATCH($C729,'תוצרים לפרויקטים'!$G$8:$G$1007,0))))</f>
        <v/>
      </c>
    </row>
    <row r="730" spans="1:12">
      <c r="A730" s="87" t="str">
        <f>IF($A729="#",1,IF(MAX(שיוך_משאב)&lt;ROWS(A$2:$A730),"",ROWS(A$2:$A730)))</f>
        <v/>
      </c>
      <c r="B730" s="88" t="str">
        <f t="array" ref="B730">IF($A730="","",INDEX('תוצרים לפרויקטים'!$AJ$7:$AN$7,,MIN(IF(שיוך_משאב=$A730,COLUMN($A:$E)))))</f>
        <v/>
      </c>
      <c r="C730" s="88" t="str">
        <f t="array" ref="C730">IF($A730="","",INDEX('תוצרים לפרויקטים'!$G$8:$G$1007,MIN(IF(שיוך_משאב=A730,שורות))))</f>
        <v/>
      </c>
      <c r="D730" s="88" t="str">
        <f>IF($A730="","",INDEX('תוצרים לפרויקטים'!$T$8:$AC$1007,MATCH($C730,'תוצרים לפרויקטים'!$G$8:$G$1007,0),MATCH($B730,'תוצרים לפרויקטים'!$T$7:$AC$7,0)))</f>
        <v/>
      </c>
      <c r="E730" s="88" t="str">
        <f>IF($A730="","",INDEX('תוצרים לפרויקטים'!$T$8:$AC$1007,MATCH($C730,'תוצרים לפרויקטים'!$G$8:$G$1007,0),MATCH($B730,'תוצרים לפרויקטים'!$T$7:$AC$7,0)+1))</f>
        <v/>
      </c>
      <c r="F730" s="88" t="str">
        <f>IF($D730="","",IFERROR(IF(INDEX('ניהול משאבים'!$D$8:$D$300,MATCH($D730,'ניהול משאבים'!$C$8:$C$300,0))="","",INDEX('ניהול משאבים'!$D$8:$D$300,MATCH($D730,'ניהול משאבים'!$C$8:$C$300,0))),""))</f>
        <v/>
      </c>
      <c r="G730" s="88" t="str">
        <f>IF($D730="","",IFERROR(IF(INDEX('ניהול משאבים'!$E$8:$E$300,MATCH($D730,'ניהול משאבים'!$C$8:$C$300,0))="","",INDEX('ניהול משאבים'!$E$8:$E$300,MATCH($D730,'ניהול משאבים'!$C$8:$C$300,0))),""))</f>
        <v/>
      </c>
      <c r="H730" s="88" t="str">
        <f>IF($C730="","",INDEX('תוצרים לפרויקטים'!$H:$H,MATCH($C730,'תוצרים לפרויקטים'!$G:$G,0)))</f>
        <v/>
      </c>
      <c r="I730" s="88" t="str">
        <f>IF($C730="","",INDEX('תוצרים לפרויקטים'!$E:$E,MATCH($C730,'תוצרים לפרויקטים'!$G:$G,0)))</f>
        <v/>
      </c>
      <c r="J730" s="88" t="str">
        <f>IF($A730="","",IF(INDEX('תוצרים לפרויקטים'!$R$8:$R$1007,MATCH($C730,'תוצרים לפרויקטים'!$G$8:$G$1007,0))="","ללא סטטוס",INDEX('תוצרים לפרויקטים'!$R$8:$R$1007,MATCH($C730,'תוצרים לפרויקטים'!$G$8:$G$1007,0))))</f>
        <v/>
      </c>
      <c r="K730" s="141" t="str">
        <f>IF($A730="","",IF(INDEX('תוצרים לפרויקטים'!$P$8:$P$1007,MATCH($C730,'תוצרים לפרויקטים'!$G$8:$G$1007,0))="","",INDEX('תוצרים לפרויקטים'!$P$8:$P$1007,MATCH($C730,'תוצרים לפרויקטים'!$G$8:$G$1007,0))))</f>
        <v/>
      </c>
      <c r="L730" s="141" t="str">
        <f>IF($A730="","",IF(INDEX('תוצרים לפרויקטים'!$Q$8:$Q$1007,MATCH($C730,'תוצרים לפרויקטים'!$G$8:$G$1007,0))="","",INDEX('תוצרים לפרויקטים'!$Q$8:$Q$1007,MATCH($C730,'תוצרים לפרויקטים'!$G$8:$G$1007,0))))</f>
        <v/>
      </c>
    </row>
    <row r="731" spans="1:12">
      <c r="A731" s="87" t="str">
        <f>IF($A730="#",1,IF(MAX(שיוך_משאב)&lt;ROWS(A$2:$A731),"",ROWS(A$2:$A731)))</f>
        <v/>
      </c>
      <c r="B731" s="88" t="str">
        <f t="array" ref="B731">IF($A731="","",INDEX('תוצרים לפרויקטים'!$AJ$7:$AN$7,,MIN(IF(שיוך_משאב=$A731,COLUMN($A:$E)))))</f>
        <v/>
      </c>
      <c r="C731" s="88" t="str">
        <f t="array" ref="C731">IF($A731="","",INDEX('תוצרים לפרויקטים'!$G$8:$G$1007,MIN(IF(שיוך_משאב=A731,שורות))))</f>
        <v/>
      </c>
      <c r="D731" s="88" t="str">
        <f>IF($A731="","",INDEX('תוצרים לפרויקטים'!$T$8:$AC$1007,MATCH($C731,'תוצרים לפרויקטים'!$G$8:$G$1007,0),MATCH($B731,'תוצרים לפרויקטים'!$T$7:$AC$7,0)))</f>
        <v/>
      </c>
      <c r="E731" s="88" t="str">
        <f>IF($A731="","",INDEX('תוצרים לפרויקטים'!$T$8:$AC$1007,MATCH($C731,'תוצרים לפרויקטים'!$G$8:$G$1007,0),MATCH($B731,'תוצרים לפרויקטים'!$T$7:$AC$7,0)+1))</f>
        <v/>
      </c>
      <c r="F731" s="88" t="str">
        <f>IF($D731="","",IFERROR(IF(INDEX('ניהול משאבים'!$D$8:$D$300,MATCH($D731,'ניהול משאבים'!$C$8:$C$300,0))="","",INDEX('ניהול משאבים'!$D$8:$D$300,MATCH($D731,'ניהול משאבים'!$C$8:$C$300,0))),""))</f>
        <v/>
      </c>
      <c r="G731" s="88" t="str">
        <f>IF($D731="","",IFERROR(IF(INDEX('ניהול משאבים'!$E$8:$E$300,MATCH($D731,'ניהול משאבים'!$C$8:$C$300,0))="","",INDEX('ניהול משאבים'!$E$8:$E$300,MATCH($D731,'ניהול משאבים'!$C$8:$C$300,0))),""))</f>
        <v/>
      </c>
      <c r="H731" s="88" t="str">
        <f>IF($C731="","",INDEX('תוצרים לפרויקטים'!$H:$H,MATCH($C731,'תוצרים לפרויקטים'!$G:$G,0)))</f>
        <v/>
      </c>
      <c r="I731" s="88" t="str">
        <f>IF($C731="","",INDEX('תוצרים לפרויקטים'!$E:$E,MATCH($C731,'תוצרים לפרויקטים'!$G:$G,0)))</f>
        <v/>
      </c>
      <c r="J731" s="88" t="str">
        <f>IF($A731="","",IF(INDEX('תוצרים לפרויקטים'!$R$8:$R$1007,MATCH($C731,'תוצרים לפרויקטים'!$G$8:$G$1007,0))="","ללא סטטוס",INDEX('תוצרים לפרויקטים'!$R$8:$R$1007,MATCH($C731,'תוצרים לפרויקטים'!$G$8:$G$1007,0))))</f>
        <v/>
      </c>
      <c r="K731" s="141" t="str">
        <f>IF($A731="","",IF(INDEX('תוצרים לפרויקטים'!$P$8:$P$1007,MATCH($C731,'תוצרים לפרויקטים'!$G$8:$G$1007,0))="","",INDEX('תוצרים לפרויקטים'!$P$8:$P$1007,MATCH($C731,'תוצרים לפרויקטים'!$G$8:$G$1007,0))))</f>
        <v/>
      </c>
      <c r="L731" s="141" t="str">
        <f>IF($A731="","",IF(INDEX('תוצרים לפרויקטים'!$Q$8:$Q$1007,MATCH($C731,'תוצרים לפרויקטים'!$G$8:$G$1007,0))="","",INDEX('תוצרים לפרויקטים'!$Q$8:$Q$1007,MATCH($C731,'תוצרים לפרויקטים'!$G$8:$G$1007,0))))</f>
        <v/>
      </c>
    </row>
    <row r="732" spans="1:12">
      <c r="A732" s="87" t="str">
        <f>IF($A731="#",1,IF(MAX(שיוך_משאב)&lt;ROWS(A$2:$A732),"",ROWS(A$2:$A732)))</f>
        <v/>
      </c>
      <c r="B732" s="88" t="str">
        <f t="array" ref="B732">IF($A732="","",INDEX('תוצרים לפרויקטים'!$AJ$7:$AN$7,,MIN(IF(שיוך_משאב=$A732,COLUMN($A:$E)))))</f>
        <v/>
      </c>
      <c r="C732" s="88" t="str">
        <f t="array" ref="C732">IF($A732="","",INDEX('תוצרים לפרויקטים'!$G$8:$G$1007,MIN(IF(שיוך_משאב=A732,שורות))))</f>
        <v/>
      </c>
      <c r="D732" s="88" t="str">
        <f>IF($A732="","",INDEX('תוצרים לפרויקטים'!$T$8:$AC$1007,MATCH($C732,'תוצרים לפרויקטים'!$G$8:$G$1007,0),MATCH($B732,'תוצרים לפרויקטים'!$T$7:$AC$7,0)))</f>
        <v/>
      </c>
      <c r="E732" s="88" t="str">
        <f>IF($A732="","",INDEX('תוצרים לפרויקטים'!$T$8:$AC$1007,MATCH($C732,'תוצרים לפרויקטים'!$G$8:$G$1007,0),MATCH($B732,'תוצרים לפרויקטים'!$T$7:$AC$7,0)+1))</f>
        <v/>
      </c>
      <c r="F732" s="88" t="str">
        <f>IF($D732="","",IFERROR(IF(INDEX('ניהול משאבים'!$D$8:$D$300,MATCH($D732,'ניהול משאבים'!$C$8:$C$300,0))="","",INDEX('ניהול משאבים'!$D$8:$D$300,MATCH($D732,'ניהול משאבים'!$C$8:$C$300,0))),""))</f>
        <v/>
      </c>
      <c r="G732" s="88" t="str">
        <f>IF($D732="","",IFERROR(IF(INDEX('ניהול משאבים'!$E$8:$E$300,MATCH($D732,'ניהול משאבים'!$C$8:$C$300,0))="","",INDEX('ניהול משאבים'!$E$8:$E$300,MATCH($D732,'ניהול משאבים'!$C$8:$C$300,0))),""))</f>
        <v/>
      </c>
      <c r="H732" s="88" t="str">
        <f>IF($C732="","",INDEX('תוצרים לפרויקטים'!$H:$H,MATCH($C732,'תוצרים לפרויקטים'!$G:$G,0)))</f>
        <v/>
      </c>
      <c r="I732" s="88" t="str">
        <f>IF($C732="","",INDEX('תוצרים לפרויקטים'!$E:$E,MATCH($C732,'תוצרים לפרויקטים'!$G:$G,0)))</f>
        <v/>
      </c>
      <c r="J732" s="88" t="str">
        <f>IF($A732="","",IF(INDEX('תוצרים לפרויקטים'!$R$8:$R$1007,MATCH($C732,'תוצרים לפרויקטים'!$G$8:$G$1007,0))="","ללא סטטוס",INDEX('תוצרים לפרויקטים'!$R$8:$R$1007,MATCH($C732,'תוצרים לפרויקטים'!$G$8:$G$1007,0))))</f>
        <v/>
      </c>
      <c r="K732" s="141" t="str">
        <f>IF($A732="","",IF(INDEX('תוצרים לפרויקטים'!$P$8:$P$1007,MATCH($C732,'תוצרים לפרויקטים'!$G$8:$G$1007,0))="","",INDEX('תוצרים לפרויקטים'!$P$8:$P$1007,MATCH($C732,'תוצרים לפרויקטים'!$G$8:$G$1007,0))))</f>
        <v/>
      </c>
      <c r="L732" s="141" t="str">
        <f>IF($A732="","",IF(INDEX('תוצרים לפרויקטים'!$Q$8:$Q$1007,MATCH($C732,'תוצרים לפרויקטים'!$G$8:$G$1007,0))="","",INDEX('תוצרים לפרויקטים'!$Q$8:$Q$1007,MATCH($C732,'תוצרים לפרויקטים'!$G$8:$G$1007,0))))</f>
        <v/>
      </c>
    </row>
    <row r="733" spans="1:12">
      <c r="A733" s="87" t="str">
        <f>IF($A732="#",1,IF(MAX(שיוך_משאב)&lt;ROWS(A$2:$A733),"",ROWS(A$2:$A733)))</f>
        <v/>
      </c>
      <c r="B733" s="88" t="str">
        <f t="array" ref="B733">IF($A733="","",INDEX('תוצרים לפרויקטים'!$AJ$7:$AN$7,,MIN(IF(שיוך_משאב=$A733,COLUMN($A:$E)))))</f>
        <v/>
      </c>
      <c r="C733" s="88" t="str">
        <f t="array" ref="C733">IF($A733="","",INDEX('תוצרים לפרויקטים'!$G$8:$G$1007,MIN(IF(שיוך_משאב=A733,שורות))))</f>
        <v/>
      </c>
      <c r="D733" s="88" t="str">
        <f>IF($A733="","",INDEX('תוצרים לפרויקטים'!$T$8:$AC$1007,MATCH($C733,'תוצרים לפרויקטים'!$G$8:$G$1007,0),MATCH($B733,'תוצרים לפרויקטים'!$T$7:$AC$7,0)))</f>
        <v/>
      </c>
      <c r="E733" s="88" t="str">
        <f>IF($A733="","",INDEX('תוצרים לפרויקטים'!$T$8:$AC$1007,MATCH($C733,'תוצרים לפרויקטים'!$G$8:$G$1007,0),MATCH($B733,'תוצרים לפרויקטים'!$T$7:$AC$7,0)+1))</f>
        <v/>
      </c>
      <c r="F733" s="88" t="str">
        <f>IF($D733="","",IFERROR(IF(INDEX('ניהול משאבים'!$D$8:$D$300,MATCH($D733,'ניהול משאבים'!$C$8:$C$300,0))="","",INDEX('ניהול משאבים'!$D$8:$D$300,MATCH($D733,'ניהול משאבים'!$C$8:$C$300,0))),""))</f>
        <v/>
      </c>
      <c r="G733" s="88" t="str">
        <f>IF($D733="","",IFERROR(IF(INDEX('ניהול משאבים'!$E$8:$E$300,MATCH($D733,'ניהול משאבים'!$C$8:$C$300,0))="","",INDEX('ניהול משאבים'!$E$8:$E$300,MATCH($D733,'ניהול משאבים'!$C$8:$C$300,0))),""))</f>
        <v/>
      </c>
      <c r="H733" s="88" t="str">
        <f>IF($C733="","",INDEX('תוצרים לפרויקטים'!$H:$H,MATCH($C733,'תוצרים לפרויקטים'!$G:$G,0)))</f>
        <v/>
      </c>
      <c r="I733" s="88" t="str">
        <f>IF($C733="","",INDEX('תוצרים לפרויקטים'!$E:$E,MATCH($C733,'תוצרים לפרויקטים'!$G:$G,0)))</f>
        <v/>
      </c>
      <c r="J733" s="88" t="str">
        <f>IF($A733="","",IF(INDEX('תוצרים לפרויקטים'!$R$8:$R$1007,MATCH($C733,'תוצרים לפרויקטים'!$G$8:$G$1007,0))="","ללא סטטוס",INDEX('תוצרים לפרויקטים'!$R$8:$R$1007,MATCH($C733,'תוצרים לפרויקטים'!$G$8:$G$1007,0))))</f>
        <v/>
      </c>
      <c r="K733" s="141" t="str">
        <f>IF($A733="","",IF(INDEX('תוצרים לפרויקטים'!$P$8:$P$1007,MATCH($C733,'תוצרים לפרויקטים'!$G$8:$G$1007,0))="","",INDEX('תוצרים לפרויקטים'!$P$8:$P$1007,MATCH($C733,'תוצרים לפרויקטים'!$G$8:$G$1007,0))))</f>
        <v/>
      </c>
      <c r="L733" s="141" t="str">
        <f>IF($A733="","",IF(INDEX('תוצרים לפרויקטים'!$Q$8:$Q$1007,MATCH($C733,'תוצרים לפרויקטים'!$G$8:$G$1007,0))="","",INDEX('תוצרים לפרויקטים'!$Q$8:$Q$1007,MATCH($C733,'תוצרים לפרויקטים'!$G$8:$G$1007,0))))</f>
        <v/>
      </c>
    </row>
    <row r="734" spans="1:12">
      <c r="A734" s="87" t="str">
        <f>IF($A733="#",1,IF(MAX(שיוך_משאב)&lt;ROWS(A$2:$A734),"",ROWS(A$2:$A734)))</f>
        <v/>
      </c>
      <c r="B734" s="88" t="str">
        <f t="array" ref="B734">IF($A734="","",INDEX('תוצרים לפרויקטים'!$AJ$7:$AN$7,,MIN(IF(שיוך_משאב=$A734,COLUMN($A:$E)))))</f>
        <v/>
      </c>
      <c r="C734" s="88" t="str">
        <f t="array" ref="C734">IF($A734="","",INDEX('תוצרים לפרויקטים'!$G$8:$G$1007,MIN(IF(שיוך_משאב=A734,שורות))))</f>
        <v/>
      </c>
      <c r="D734" s="88" t="str">
        <f>IF($A734="","",INDEX('תוצרים לפרויקטים'!$T$8:$AC$1007,MATCH($C734,'תוצרים לפרויקטים'!$G$8:$G$1007,0),MATCH($B734,'תוצרים לפרויקטים'!$T$7:$AC$7,0)))</f>
        <v/>
      </c>
      <c r="E734" s="88" t="str">
        <f>IF($A734="","",INDEX('תוצרים לפרויקטים'!$T$8:$AC$1007,MATCH($C734,'תוצרים לפרויקטים'!$G$8:$G$1007,0),MATCH($B734,'תוצרים לפרויקטים'!$T$7:$AC$7,0)+1))</f>
        <v/>
      </c>
      <c r="F734" s="88" t="str">
        <f>IF($D734="","",IFERROR(IF(INDEX('ניהול משאבים'!$D$8:$D$300,MATCH($D734,'ניהול משאבים'!$C$8:$C$300,0))="","",INDEX('ניהול משאבים'!$D$8:$D$300,MATCH($D734,'ניהול משאבים'!$C$8:$C$300,0))),""))</f>
        <v/>
      </c>
      <c r="G734" s="88" t="str">
        <f>IF($D734="","",IFERROR(IF(INDEX('ניהול משאבים'!$E$8:$E$300,MATCH($D734,'ניהול משאבים'!$C$8:$C$300,0))="","",INDEX('ניהול משאבים'!$E$8:$E$300,MATCH($D734,'ניהול משאבים'!$C$8:$C$300,0))),""))</f>
        <v/>
      </c>
      <c r="H734" s="88" t="str">
        <f>IF($C734="","",INDEX('תוצרים לפרויקטים'!$H:$H,MATCH($C734,'תוצרים לפרויקטים'!$G:$G,0)))</f>
        <v/>
      </c>
      <c r="I734" s="88" t="str">
        <f>IF($C734="","",INDEX('תוצרים לפרויקטים'!$E:$E,MATCH($C734,'תוצרים לפרויקטים'!$G:$G,0)))</f>
        <v/>
      </c>
      <c r="J734" s="88" t="str">
        <f>IF($A734="","",IF(INDEX('תוצרים לפרויקטים'!$R$8:$R$1007,MATCH($C734,'תוצרים לפרויקטים'!$G$8:$G$1007,0))="","ללא סטטוס",INDEX('תוצרים לפרויקטים'!$R$8:$R$1007,MATCH($C734,'תוצרים לפרויקטים'!$G$8:$G$1007,0))))</f>
        <v/>
      </c>
      <c r="K734" s="141" t="str">
        <f>IF($A734="","",IF(INDEX('תוצרים לפרויקטים'!$P$8:$P$1007,MATCH($C734,'תוצרים לפרויקטים'!$G$8:$G$1007,0))="","",INDEX('תוצרים לפרויקטים'!$P$8:$P$1007,MATCH($C734,'תוצרים לפרויקטים'!$G$8:$G$1007,0))))</f>
        <v/>
      </c>
      <c r="L734" s="141" t="str">
        <f>IF($A734="","",IF(INDEX('תוצרים לפרויקטים'!$Q$8:$Q$1007,MATCH($C734,'תוצרים לפרויקטים'!$G$8:$G$1007,0))="","",INDEX('תוצרים לפרויקטים'!$Q$8:$Q$1007,MATCH($C734,'תוצרים לפרויקטים'!$G$8:$G$1007,0))))</f>
        <v/>
      </c>
    </row>
    <row r="735" spans="1:12">
      <c r="A735" s="87" t="str">
        <f>IF($A734="#",1,IF(MAX(שיוך_משאב)&lt;ROWS(A$2:$A735),"",ROWS(A$2:$A735)))</f>
        <v/>
      </c>
      <c r="B735" s="88" t="str">
        <f t="array" ref="B735">IF($A735="","",INDEX('תוצרים לפרויקטים'!$AJ$7:$AN$7,,MIN(IF(שיוך_משאב=$A735,COLUMN($A:$E)))))</f>
        <v/>
      </c>
      <c r="C735" s="88" t="str">
        <f t="array" ref="C735">IF($A735="","",INDEX('תוצרים לפרויקטים'!$G$8:$G$1007,MIN(IF(שיוך_משאב=A735,שורות))))</f>
        <v/>
      </c>
      <c r="D735" s="88" t="str">
        <f>IF($A735="","",INDEX('תוצרים לפרויקטים'!$T$8:$AC$1007,MATCH($C735,'תוצרים לפרויקטים'!$G$8:$G$1007,0),MATCH($B735,'תוצרים לפרויקטים'!$T$7:$AC$7,0)))</f>
        <v/>
      </c>
      <c r="E735" s="88" t="str">
        <f>IF($A735="","",INDEX('תוצרים לפרויקטים'!$T$8:$AC$1007,MATCH($C735,'תוצרים לפרויקטים'!$G$8:$G$1007,0),MATCH($B735,'תוצרים לפרויקטים'!$T$7:$AC$7,0)+1))</f>
        <v/>
      </c>
      <c r="F735" s="88" t="str">
        <f>IF($D735="","",IFERROR(IF(INDEX('ניהול משאבים'!$D$8:$D$300,MATCH($D735,'ניהול משאבים'!$C$8:$C$300,0))="","",INDEX('ניהול משאבים'!$D$8:$D$300,MATCH($D735,'ניהול משאבים'!$C$8:$C$300,0))),""))</f>
        <v/>
      </c>
      <c r="G735" s="88" t="str">
        <f>IF($D735="","",IFERROR(IF(INDEX('ניהול משאבים'!$E$8:$E$300,MATCH($D735,'ניהול משאבים'!$C$8:$C$300,0))="","",INDEX('ניהול משאבים'!$E$8:$E$300,MATCH($D735,'ניהול משאבים'!$C$8:$C$300,0))),""))</f>
        <v/>
      </c>
      <c r="H735" s="88" t="str">
        <f>IF($C735="","",INDEX('תוצרים לפרויקטים'!$H:$H,MATCH($C735,'תוצרים לפרויקטים'!$G:$G,0)))</f>
        <v/>
      </c>
      <c r="I735" s="88" t="str">
        <f>IF($C735="","",INDEX('תוצרים לפרויקטים'!$E:$E,MATCH($C735,'תוצרים לפרויקטים'!$G:$G,0)))</f>
        <v/>
      </c>
      <c r="J735" s="88" t="str">
        <f>IF($A735="","",IF(INDEX('תוצרים לפרויקטים'!$R$8:$R$1007,MATCH($C735,'תוצרים לפרויקטים'!$G$8:$G$1007,0))="","ללא סטטוס",INDEX('תוצרים לפרויקטים'!$R$8:$R$1007,MATCH($C735,'תוצרים לפרויקטים'!$G$8:$G$1007,0))))</f>
        <v/>
      </c>
      <c r="K735" s="141" t="str">
        <f>IF($A735="","",IF(INDEX('תוצרים לפרויקטים'!$P$8:$P$1007,MATCH($C735,'תוצרים לפרויקטים'!$G$8:$G$1007,0))="","",INDEX('תוצרים לפרויקטים'!$P$8:$P$1007,MATCH($C735,'תוצרים לפרויקטים'!$G$8:$G$1007,0))))</f>
        <v/>
      </c>
      <c r="L735" s="141" t="str">
        <f>IF($A735="","",IF(INDEX('תוצרים לפרויקטים'!$Q$8:$Q$1007,MATCH($C735,'תוצרים לפרויקטים'!$G$8:$G$1007,0))="","",INDEX('תוצרים לפרויקטים'!$Q$8:$Q$1007,MATCH($C735,'תוצרים לפרויקטים'!$G$8:$G$1007,0))))</f>
        <v/>
      </c>
    </row>
    <row r="736" spans="1:12">
      <c r="A736" s="87" t="str">
        <f>IF($A735="#",1,IF(MAX(שיוך_משאב)&lt;ROWS(A$2:$A736),"",ROWS(A$2:$A736)))</f>
        <v/>
      </c>
      <c r="B736" s="88" t="str">
        <f t="array" ref="B736">IF($A736="","",INDEX('תוצרים לפרויקטים'!$AJ$7:$AN$7,,MIN(IF(שיוך_משאב=$A736,COLUMN($A:$E)))))</f>
        <v/>
      </c>
      <c r="C736" s="88" t="str">
        <f t="array" ref="C736">IF($A736="","",INDEX('תוצרים לפרויקטים'!$G$8:$G$1007,MIN(IF(שיוך_משאב=A736,שורות))))</f>
        <v/>
      </c>
      <c r="D736" s="88" t="str">
        <f>IF($A736="","",INDEX('תוצרים לפרויקטים'!$T$8:$AC$1007,MATCH($C736,'תוצרים לפרויקטים'!$G$8:$G$1007,0),MATCH($B736,'תוצרים לפרויקטים'!$T$7:$AC$7,0)))</f>
        <v/>
      </c>
      <c r="E736" s="88" t="str">
        <f>IF($A736="","",INDEX('תוצרים לפרויקטים'!$T$8:$AC$1007,MATCH($C736,'תוצרים לפרויקטים'!$G$8:$G$1007,0),MATCH($B736,'תוצרים לפרויקטים'!$T$7:$AC$7,0)+1))</f>
        <v/>
      </c>
      <c r="F736" s="88" t="str">
        <f>IF($D736="","",IFERROR(IF(INDEX('ניהול משאבים'!$D$8:$D$300,MATCH($D736,'ניהול משאבים'!$C$8:$C$300,0))="","",INDEX('ניהול משאבים'!$D$8:$D$300,MATCH($D736,'ניהול משאבים'!$C$8:$C$300,0))),""))</f>
        <v/>
      </c>
      <c r="G736" s="88" t="str">
        <f>IF($D736="","",IFERROR(IF(INDEX('ניהול משאבים'!$E$8:$E$300,MATCH($D736,'ניהול משאבים'!$C$8:$C$300,0))="","",INDEX('ניהול משאבים'!$E$8:$E$300,MATCH($D736,'ניהול משאבים'!$C$8:$C$300,0))),""))</f>
        <v/>
      </c>
      <c r="H736" s="88" t="str">
        <f>IF($C736="","",INDEX('תוצרים לפרויקטים'!$H:$H,MATCH($C736,'תוצרים לפרויקטים'!$G:$G,0)))</f>
        <v/>
      </c>
      <c r="I736" s="88" t="str">
        <f>IF($C736="","",INDEX('תוצרים לפרויקטים'!$E:$E,MATCH($C736,'תוצרים לפרויקטים'!$G:$G,0)))</f>
        <v/>
      </c>
      <c r="J736" s="88" t="str">
        <f>IF($A736="","",IF(INDEX('תוצרים לפרויקטים'!$R$8:$R$1007,MATCH($C736,'תוצרים לפרויקטים'!$G$8:$G$1007,0))="","ללא סטטוס",INDEX('תוצרים לפרויקטים'!$R$8:$R$1007,MATCH($C736,'תוצרים לפרויקטים'!$G$8:$G$1007,0))))</f>
        <v/>
      </c>
      <c r="K736" s="141" t="str">
        <f>IF($A736="","",IF(INDEX('תוצרים לפרויקטים'!$P$8:$P$1007,MATCH($C736,'תוצרים לפרויקטים'!$G$8:$G$1007,0))="","",INDEX('תוצרים לפרויקטים'!$P$8:$P$1007,MATCH($C736,'תוצרים לפרויקטים'!$G$8:$G$1007,0))))</f>
        <v/>
      </c>
      <c r="L736" s="141" t="str">
        <f>IF($A736="","",IF(INDEX('תוצרים לפרויקטים'!$Q$8:$Q$1007,MATCH($C736,'תוצרים לפרויקטים'!$G$8:$G$1007,0))="","",INDEX('תוצרים לפרויקטים'!$Q$8:$Q$1007,MATCH($C736,'תוצרים לפרויקטים'!$G$8:$G$1007,0))))</f>
        <v/>
      </c>
    </row>
    <row r="737" spans="1:12">
      <c r="A737" s="87" t="str">
        <f>IF($A736="#",1,IF(MAX(שיוך_משאב)&lt;ROWS(A$2:$A737),"",ROWS(A$2:$A737)))</f>
        <v/>
      </c>
      <c r="B737" s="88" t="str">
        <f t="array" ref="B737">IF($A737="","",INDEX('תוצרים לפרויקטים'!$AJ$7:$AN$7,,MIN(IF(שיוך_משאב=$A737,COLUMN($A:$E)))))</f>
        <v/>
      </c>
      <c r="C737" s="88" t="str">
        <f t="array" ref="C737">IF($A737="","",INDEX('תוצרים לפרויקטים'!$G$8:$G$1007,MIN(IF(שיוך_משאב=A737,שורות))))</f>
        <v/>
      </c>
      <c r="D737" s="88" t="str">
        <f>IF($A737="","",INDEX('תוצרים לפרויקטים'!$T$8:$AC$1007,MATCH($C737,'תוצרים לפרויקטים'!$G$8:$G$1007,0),MATCH($B737,'תוצרים לפרויקטים'!$T$7:$AC$7,0)))</f>
        <v/>
      </c>
      <c r="E737" s="88" t="str">
        <f>IF($A737="","",INDEX('תוצרים לפרויקטים'!$T$8:$AC$1007,MATCH($C737,'תוצרים לפרויקטים'!$G$8:$G$1007,0),MATCH($B737,'תוצרים לפרויקטים'!$T$7:$AC$7,0)+1))</f>
        <v/>
      </c>
      <c r="F737" s="88" t="str">
        <f>IF($D737="","",IFERROR(IF(INDEX('ניהול משאבים'!$D$8:$D$300,MATCH($D737,'ניהול משאבים'!$C$8:$C$300,0))="","",INDEX('ניהול משאבים'!$D$8:$D$300,MATCH($D737,'ניהול משאבים'!$C$8:$C$300,0))),""))</f>
        <v/>
      </c>
      <c r="G737" s="88" t="str">
        <f>IF($D737="","",IFERROR(IF(INDEX('ניהול משאבים'!$E$8:$E$300,MATCH($D737,'ניהול משאבים'!$C$8:$C$300,0))="","",INDEX('ניהול משאבים'!$E$8:$E$300,MATCH($D737,'ניהול משאבים'!$C$8:$C$300,0))),""))</f>
        <v/>
      </c>
      <c r="H737" s="88" t="str">
        <f>IF($C737="","",INDEX('תוצרים לפרויקטים'!$H:$H,MATCH($C737,'תוצרים לפרויקטים'!$G:$G,0)))</f>
        <v/>
      </c>
      <c r="I737" s="88" t="str">
        <f>IF($C737="","",INDEX('תוצרים לפרויקטים'!$E:$E,MATCH($C737,'תוצרים לפרויקטים'!$G:$G,0)))</f>
        <v/>
      </c>
      <c r="J737" s="88" t="str">
        <f>IF($A737="","",IF(INDEX('תוצרים לפרויקטים'!$R$8:$R$1007,MATCH($C737,'תוצרים לפרויקטים'!$G$8:$G$1007,0))="","ללא סטטוס",INDEX('תוצרים לפרויקטים'!$R$8:$R$1007,MATCH($C737,'תוצרים לפרויקטים'!$G$8:$G$1007,0))))</f>
        <v/>
      </c>
      <c r="K737" s="141" t="str">
        <f>IF($A737="","",IF(INDEX('תוצרים לפרויקטים'!$P$8:$P$1007,MATCH($C737,'תוצרים לפרויקטים'!$G$8:$G$1007,0))="","",INDEX('תוצרים לפרויקטים'!$P$8:$P$1007,MATCH($C737,'תוצרים לפרויקטים'!$G$8:$G$1007,0))))</f>
        <v/>
      </c>
      <c r="L737" s="141" t="str">
        <f>IF($A737="","",IF(INDEX('תוצרים לפרויקטים'!$Q$8:$Q$1007,MATCH($C737,'תוצרים לפרויקטים'!$G$8:$G$1007,0))="","",INDEX('תוצרים לפרויקטים'!$Q$8:$Q$1007,MATCH($C737,'תוצרים לפרויקטים'!$G$8:$G$1007,0))))</f>
        <v/>
      </c>
    </row>
    <row r="738" spans="1:12">
      <c r="A738" s="87" t="str">
        <f>IF($A737="#",1,IF(MAX(שיוך_משאב)&lt;ROWS(A$2:$A738),"",ROWS(A$2:$A738)))</f>
        <v/>
      </c>
      <c r="B738" s="88" t="str">
        <f t="array" ref="B738">IF($A738="","",INDEX('תוצרים לפרויקטים'!$AJ$7:$AN$7,,MIN(IF(שיוך_משאב=$A738,COLUMN($A:$E)))))</f>
        <v/>
      </c>
      <c r="C738" s="88" t="str">
        <f t="array" ref="C738">IF($A738="","",INDEX('תוצרים לפרויקטים'!$G$8:$G$1007,MIN(IF(שיוך_משאב=A738,שורות))))</f>
        <v/>
      </c>
      <c r="D738" s="88" t="str">
        <f>IF($A738="","",INDEX('תוצרים לפרויקטים'!$T$8:$AC$1007,MATCH($C738,'תוצרים לפרויקטים'!$G$8:$G$1007,0),MATCH($B738,'תוצרים לפרויקטים'!$T$7:$AC$7,0)))</f>
        <v/>
      </c>
      <c r="E738" s="88" t="str">
        <f>IF($A738="","",INDEX('תוצרים לפרויקטים'!$T$8:$AC$1007,MATCH($C738,'תוצרים לפרויקטים'!$G$8:$G$1007,0),MATCH($B738,'תוצרים לפרויקטים'!$T$7:$AC$7,0)+1))</f>
        <v/>
      </c>
      <c r="F738" s="88" t="str">
        <f>IF($D738="","",IFERROR(IF(INDEX('ניהול משאבים'!$D$8:$D$300,MATCH($D738,'ניהול משאבים'!$C$8:$C$300,0))="","",INDEX('ניהול משאבים'!$D$8:$D$300,MATCH($D738,'ניהול משאבים'!$C$8:$C$300,0))),""))</f>
        <v/>
      </c>
      <c r="G738" s="88" t="str">
        <f>IF($D738="","",IFERROR(IF(INDEX('ניהול משאבים'!$E$8:$E$300,MATCH($D738,'ניהול משאבים'!$C$8:$C$300,0))="","",INDEX('ניהול משאבים'!$E$8:$E$300,MATCH($D738,'ניהול משאבים'!$C$8:$C$300,0))),""))</f>
        <v/>
      </c>
      <c r="H738" s="88" t="str">
        <f>IF($C738="","",INDEX('תוצרים לפרויקטים'!$H:$H,MATCH($C738,'תוצרים לפרויקטים'!$G:$G,0)))</f>
        <v/>
      </c>
      <c r="I738" s="88" t="str">
        <f>IF($C738="","",INDEX('תוצרים לפרויקטים'!$E:$E,MATCH($C738,'תוצרים לפרויקטים'!$G:$G,0)))</f>
        <v/>
      </c>
      <c r="J738" s="88" t="str">
        <f>IF($A738="","",IF(INDEX('תוצרים לפרויקטים'!$R$8:$R$1007,MATCH($C738,'תוצרים לפרויקטים'!$G$8:$G$1007,0))="","ללא סטטוס",INDEX('תוצרים לפרויקטים'!$R$8:$R$1007,MATCH($C738,'תוצרים לפרויקטים'!$G$8:$G$1007,0))))</f>
        <v/>
      </c>
      <c r="K738" s="141" t="str">
        <f>IF($A738="","",IF(INDEX('תוצרים לפרויקטים'!$P$8:$P$1007,MATCH($C738,'תוצרים לפרויקטים'!$G$8:$G$1007,0))="","",INDEX('תוצרים לפרויקטים'!$P$8:$P$1007,MATCH($C738,'תוצרים לפרויקטים'!$G$8:$G$1007,0))))</f>
        <v/>
      </c>
      <c r="L738" s="141" t="str">
        <f>IF($A738="","",IF(INDEX('תוצרים לפרויקטים'!$Q$8:$Q$1007,MATCH($C738,'תוצרים לפרויקטים'!$G$8:$G$1007,0))="","",INDEX('תוצרים לפרויקטים'!$Q$8:$Q$1007,MATCH($C738,'תוצרים לפרויקטים'!$G$8:$G$1007,0))))</f>
        <v/>
      </c>
    </row>
    <row r="739" spans="1:12">
      <c r="A739" s="87" t="str">
        <f>IF($A738="#",1,IF(MAX(שיוך_משאב)&lt;ROWS(A$2:$A739),"",ROWS(A$2:$A739)))</f>
        <v/>
      </c>
      <c r="B739" s="88" t="str">
        <f t="array" ref="B739">IF($A739="","",INDEX('תוצרים לפרויקטים'!$AJ$7:$AN$7,,MIN(IF(שיוך_משאב=$A739,COLUMN($A:$E)))))</f>
        <v/>
      </c>
      <c r="C739" s="88" t="str">
        <f t="array" ref="C739">IF($A739="","",INDEX('תוצרים לפרויקטים'!$G$8:$G$1007,MIN(IF(שיוך_משאב=A739,שורות))))</f>
        <v/>
      </c>
      <c r="D739" s="88" t="str">
        <f>IF($A739="","",INDEX('תוצרים לפרויקטים'!$T$8:$AC$1007,MATCH($C739,'תוצרים לפרויקטים'!$G$8:$G$1007,0),MATCH($B739,'תוצרים לפרויקטים'!$T$7:$AC$7,0)))</f>
        <v/>
      </c>
      <c r="E739" s="88" t="str">
        <f>IF($A739="","",INDEX('תוצרים לפרויקטים'!$T$8:$AC$1007,MATCH($C739,'תוצרים לפרויקטים'!$G$8:$G$1007,0),MATCH($B739,'תוצרים לפרויקטים'!$T$7:$AC$7,0)+1))</f>
        <v/>
      </c>
      <c r="F739" s="88" t="str">
        <f>IF($D739="","",IFERROR(IF(INDEX('ניהול משאבים'!$D$8:$D$300,MATCH($D739,'ניהול משאבים'!$C$8:$C$300,0))="","",INDEX('ניהול משאבים'!$D$8:$D$300,MATCH($D739,'ניהול משאבים'!$C$8:$C$300,0))),""))</f>
        <v/>
      </c>
      <c r="G739" s="88" t="str">
        <f>IF($D739="","",IFERROR(IF(INDEX('ניהול משאבים'!$E$8:$E$300,MATCH($D739,'ניהול משאבים'!$C$8:$C$300,0))="","",INDEX('ניהול משאבים'!$E$8:$E$300,MATCH($D739,'ניהול משאבים'!$C$8:$C$300,0))),""))</f>
        <v/>
      </c>
      <c r="H739" s="88" t="str">
        <f>IF($C739="","",INDEX('תוצרים לפרויקטים'!$H:$H,MATCH($C739,'תוצרים לפרויקטים'!$G:$G,0)))</f>
        <v/>
      </c>
      <c r="I739" s="88" t="str">
        <f>IF($C739="","",INDEX('תוצרים לפרויקטים'!$E:$E,MATCH($C739,'תוצרים לפרויקטים'!$G:$G,0)))</f>
        <v/>
      </c>
      <c r="J739" s="88" t="str">
        <f>IF($A739="","",IF(INDEX('תוצרים לפרויקטים'!$R$8:$R$1007,MATCH($C739,'תוצרים לפרויקטים'!$G$8:$G$1007,0))="","ללא סטטוס",INDEX('תוצרים לפרויקטים'!$R$8:$R$1007,MATCH($C739,'תוצרים לפרויקטים'!$G$8:$G$1007,0))))</f>
        <v/>
      </c>
      <c r="K739" s="141" t="str">
        <f>IF($A739="","",IF(INDEX('תוצרים לפרויקטים'!$P$8:$P$1007,MATCH($C739,'תוצרים לפרויקטים'!$G$8:$G$1007,0))="","",INDEX('תוצרים לפרויקטים'!$P$8:$P$1007,MATCH($C739,'תוצרים לפרויקטים'!$G$8:$G$1007,0))))</f>
        <v/>
      </c>
      <c r="L739" s="141" t="str">
        <f>IF($A739="","",IF(INDEX('תוצרים לפרויקטים'!$Q$8:$Q$1007,MATCH($C739,'תוצרים לפרויקטים'!$G$8:$G$1007,0))="","",INDEX('תוצרים לפרויקטים'!$Q$8:$Q$1007,MATCH($C739,'תוצרים לפרויקטים'!$G$8:$G$1007,0))))</f>
        <v/>
      </c>
    </row>
    <row r="740" spans="1:12">
      <c r="A740" s="87" t="str">
        <f>IF($A739="#",1,IF(MAX(שיוך_משאב)&lt;ROWS(A$2:$A740),"",ROWS(A$2:$A740)))</f>
        <v/>
      </c>
      <c r="B740" s="88" t="str">
        <f t="array" ref="B740">IF($A740="","",INDEX('תוצרים לפרויקטים'!$AJ$7:$AN$7,,MIN(IF(שיוך_משאב=$A740,COLUMN($A:$E)))))</f>
        <v/>
      </c>
      <c r="C740" s="88" t="str">
        <f t="array" ref="C740">IF($A740="","",INDEX('תוצרים לפרויקטים'!$G$8:$G$1007,MIN(IF(שיוך_משאב=A740,שורות))))</f>
        <v/>
      </c>
      <c r="D740" s="88" t="str">
        <f>IF($A740="","",INDEX('תוצרים לפרויקטים'!$T$8:$AC$1007,MATCH($C740,'תוצרים לפרויקטים'!$G$8:$G$1007,0),MATCH($B740,'תוצרים לפרויקטים'!$T$7:$AC$7,0)))</f>
        <v/>
      </c>
      <c r="E740" s="88" t="str">
        <f>IF($A740="","",INDEX('תוצרים לפרויקטים'!$T$8:$AC$1007,MATCH($C740,'תוצרים לפרויקטים'!$G$8:$G$1007,0),MATCH($B740,'תוצרים לפרויקטים'!$T$7:$AC$7,0)+1))</f>
        <v/>
      </c>
      <c r="F740" s="88" t="str">
        <f>IF($D740="","",IFERROR(IF(INDEX('ניהול משאבים'!$D$8:$D$300,MATCH($D740,'ניהול משאבים'!$C$8:$C$300,0))="","",INDEX('ניהול משאבים'!$D$8:$D$300,MATCH($D740,'ניהול משאבים'!$C$8:$C$300,0))),""))</f>
        <v/>
      </c>
      <c r="G740" s="88" t="str">
        <f>IF($D740="","",IFERROR(IF(INDEX('ניהול משאבים'!$E$8:$E$300,MATCH($D740,'ניהול משאבים'!$C$8:$C$300,0))="","",INDEX('ניהול משאבים'!$E$8:$E$300,MATCH($D740,'ניהול משאבים'!$C$8:$C$300,0))),""))</f>
        <v/>
      </c>
      <c r="H740" s="88" t="str">
        <f>IF($C740="","",INDEX('תוצרים לפרויקטים'!$H:$H,MATCH($C740,'תוצרים לפרויקטים'!$G:$G,0)))</f>
        <v/>
      </c>
      <c r="I740" s="88" t="str">
        <f>IF($C740="","",INDEX('תוצרים לפרויקטים'!$E:$E,MATCH($C740,'תוצרים לפרויקטים'!$G:$G,0)))</f>
        <v/>
      </c>
      <c r="J740" s="88" t="str">
        <f>IF($A740="","",IF(INDEX('תוצרים לפרויקטים'!$R$8:$R$1007,MATCH($C740,'תוצרים לפרויקטים'!$G$8:$G$1007,0))="","ללא סטטוס",INDEX('תוצרים לפרויקטים'!$R$8:$R$1007,MATCH($C740,'תוצרים לפרויקטים'!$G$8:$G$1007,0))))</f>
        <v/>
      </c>
      <c r="K740" s="141" t="str">
        <f>IF($A740="","",IF(INDEX('תוצרים לפרויקטים'!$P$8:$P$1007,MATCH($C740,'תוצרים לפרויקטים'!$G$8:$G$1007,0))="","",INDEX('תוצרים לפרויקטים'!$P$8:$P$1007,MATCH($C740,'תוצרים לפרויקטים'!$G$8:$G$1007,0))))</f>
        <v/>
      </c>
      <c r="L740" s="141" t="str">
        <f>IF($A740="","",IF(INDEX('תוצרים לפרויקטים'!$Q$8:$Q$1007,MATCH($C740,'תוצרים לפרויקטים'!$G$8:$G$1007,0))="","",INDEX('תוצרים לפרויקטים'!$Q$8:$Q$1007,MATCH($C740,'תוצרים לפרויקטים'!$G$8:$G$1007,0))))</f>
        <v/>
      </c>
    </row>
    <row r="741" spans="1:12">
      <c r="A741" s="87" t="str">
        <f>IF($A740="#",1,IF(MAX(שיוך_משאב)&lt;ROWS(A$2:$A741),"",ROWS(A$2:$A741)))</f>
        <v/>
      </c>
      <c r="B741" s="88" t="str">
        <f t="array" ref="B741">IF($A741="","",INDEX('תוצרים לפרויקטים'!$AJ$7:$AN$7,,MIN(IF(שיוך_משאב=$A741,COLUMN($A:$E)))))</f>
        <v/>
      </c>
      <c r="C741" s="88" t="str">
        <f t="array" ref="C741">IF($A741="","",INDEX('תוצרים לפרויקטים'!$G$8:$G$1007,MIN(IF(שיוך_משאב=A741,שורות))))</f>
        <v/>
      </c>
      <c r="D741" s="88" t="str">
        <f>IF($A741="","",INDEX('תוצרים לפרויקטים'!$T$8:$AC$1007,MATCH($C741,'תוצרים לפרויקטים'!$G$8:$G$1007,0),MATCH($B741,'תוצרים לפרויקטים'!$T$7:$AC$7,0)))</f>
        <v/>
      </c>
      <c r="E741" s="88" t="str">
        <f>IF($A741="","",INDEX('תוצרים לפרויקטים'!$T$8:$AC$1007,MATCH($C741,'תוצרים לפרויקטים'!$G$8:$G$1007,0),MATCH($B741,'תוצרים לפרויקטים'!$T$7:$AC$7,0)+1))</f>
        <v/>
      </c>
      <c r="F741" s="88" t="str">
        <f>IF($D741="","",IFERROR(IF(INDEX('ניהול משאבים'!$D$8:$D$300,MATCH($D741,'ניהול משאבים'!$C$8:$C$300,0))="","",INDEX('ניהול משאבים'!$D$8:$D$300,MATCH($D741,'ניהול משאבים'!$C$8:$C$300,0))),""))</f>
        <v/>
      </c>
      <c r="G741" s="88" t="str">
        <f>IF($D741="","",IFERROR(IF(INDEX('ניהול משאבים'!$E$8:$E$300,MATCH($D741,'ניהול משאבים'!$C$8:$C$300,0))="","",INDEX('ניהול משאבים'!$E$8:$E$300,MATCH($D741,'ניהול משאבים'!$C$8:$C$300,0))),""))</f>
        <v/>
      </c>
      <c r="H741" s="88" t="str">
        <f>IF($C741="","",INDEX('תוצרים לפרויקטים'!$H:$H,MATCH($C741,'תוצרים לפרויקטים'!$G:$G,0)))</f>
        <v/>
      </c>
      <c r="I741" s="88" t="str">
        <f>IF($C741="","",INDEX('תוצרים לפרויקטים'!$E:$E,MATCH($C741,'תוצרים לפרויקטים'!$G:$G,0)))</f>
        <v/>
      </c>
      <c r="J741" s="88" t="str">
        <f>IF($A741="","",IF(INDEX('תוצרים לפרויקטים'!$R$8:$R$1007,MATCH($C741,'תוצרים לפרויקטים'!$G$8:$G$1007,0))="","ללא סטטוס",INDEX('תוצרים לפרויקטים'!$R$8:$R$1007,MATCH($C741,'תוצרים לפרויקטים'!$G$8:$G$1007,0))))</f>
        <v/>
      </c>
      <c r="K741" s="141" t="str">
        <f>IF($A741="","",IF(INDEX('תוצרים לפרויקטים'!$P$8:$P$1007,MATCH($C741,'תוצרים לפרויקטים'!$G$8:$G$1007,0))="","",INDEX('תוצרים לפרויקטים'!$P$8:$P$1007,MATCH($C741,'תוצרים לפרויקטים'!$G$8:$G$1007,0))))</f>
        <v/>
      </c>
      <c r="L741" s="141" t="str">
        <f>IF($A741="","",IF(INDEX('תוצרים לפרויקטים'!$Q$8:$Q$1007,MATCH($C741,'תוצרים לפרויקטים'!$G$8:$G$1007,0))="","",INDEX('תוצרים לפרויקטים'!$Q$8:$Q$1007,MATCH($C741,'תוצרים לפרויקטים'!$G$8:$G$1007,0))))</f>
        <v/>
      </c>
    </row>
    <row r="742" spans="1:12">
      <c r="A742" s="87" t="str">
        <f>IF($A741="#",1,IF(MAX(שיוך_משאב)&lt;ROWS(A$2:$A742),"",ROWS(A$2:$A742)))</f>
        <v/>
      </c>
      <c r="B742" s="88" t="str">
        <f t="array" ref="B742">IF($A742="","",INDEX('תוצרים לפרויקטים'!$AJ$7:$AN$7,,MIN(IF(שיוך_משאב=$A742,COLUMN($A:$E)))))</f>
        <v/>
      </c>
      <c r="C742" s="88" t="str">
        <f t="array" ref="C742">IF($A742="","",INDEX('תוצרים לפרויקטים'!$G$8:$G$1007,MIN(IF(שיוך_משאב=A742,שורות))))</f>
        <v/>
      </c>
      <c r="D742" s="88" t="str">
        <f>IF($A742="","",INDEX('תוצרים לפרויקטים'!$T$8:$AC$1007,MATCH($C742,'תוצרים לפרויקטים'!$G$8:$G$1007,0),MATCH($B742,'תוצרים לפרויקטים'!$T$7:$AC$7,0)))</f>
        <v/>
      </c>
      <c r="E742" s="88" t="str">
        <f>IF($A742="","",INDEX('תוצרים לפרויקטים'!$T$8:$AC$1007,MATCH($C742,'תוצרים לפרויקטים'!$G$8:$G$1007,0),MATCH($B742,'תוצרים לפרויקטים'!$T$7:$AC$7,0)+1))</f>
        <v/>
      </c>
      <c r="F742" s="88" t="str">
        <f>IF($D742="","",IFERROR(IF(INDEX('ניהול משאבים'!$D$8:$D$300,MATCH($D742,'ניהול משאבים'!$C$8:$C$300,0))="","",INDEX('ניהול משאבים'!$D$8:$D$300,MATCH($D742,'ניהול משאבים'!$C$8:$C$300,0))),""))</f>
        <v/>
      </c>
      <c r="G742" s="88" t="str">
        <f>IF($D742="","",IFERROR(IF(INDEX('ניהול משאבים'!$E$8:$E$300,MATCH($D742,'ניהול משאבים'!$C$8:$C$300,0))="","",INDEX('ניהול משאבים'!$E$8:$E$300,MATCH($D742,'ניהול משאבים'!$C$8:$C$300,0))),""))</f>
        <v/>
      </c>
      <c r="H742" s="88" t="str">
        <f>IF($C742="","",INDEX('תוצרים לפרויקטים'!$H:$H,MATCH($C742,'תוצרים לפרויקטים'!$G:$G,0)))</f>
        <v/>
      </c>
      <c r="I742" s="88" t="str">
        <f>IF($C742="","",INDEX('תוצרים לפרויקטים'!$E:$E,MATCH($C742,'תוצרים לפרויקטים'!$G:$G,0)))</f>
        <v/>
      </c>
      <c r="J742" s="88" t="str">
        <f>IF($A742="","",IF(INDEX('תוצרים לפרויקטים'!$R$8:$R$1007,MATCH($C742,'תוצרים לפרויקטים'!$G$8:$G$1007,0))="","ללא סטטוס",INDEX('תוצרים לפרויקטים'!$R$8:$R$1007,MATCH($C742,'תוצרים לפרויקטים'!$G$8:$G$1007,0))))</f>
        <v/>
      </c>
      <c r="K742" s="141" t="str">
        <f>IF($A742="","",IF(INDEX('תוצרים לפרויקטים'!$P$8:$P$1007,MATCH($C742,'תוצרים לפרויקטים'!$G$8:$G$1007,0))="","",INDEX('תוצרים לפרויקטים'!$P$8:$P$1007,MATCH($C742,'תוצרים לפרויקטים'!$G$8:$G$1007,0))))</f>
        <v/>
      </c>
      <c r="L742" s="141" t="str">
        <f>IF($A742="","",IF(INDEX('תוצרים לפרויקטים'!$Q$8:$Q$1007,MATCH($C742,'תוצרים לפרויקטים'!$G$8:$G$1007,0))="","",INDEX('תוצרים לפרויקטים'!$Q$8:$Q$1007,MATCH($C742,'תוצרים לפרויקטים'!$G$8:$G$1007,0))))</f>
        <v/>
      </c>
    </row>
    <row r="743" spans="1:12">
      <c r="A743" s="87" t="str">
        <f>IF($A742="#",1,IF(MAX(שיוך_משאב)&lt;ROWS(A$2:$A743),"",ROWS(A$2:$A743)))</f>
        <v/>
      </c>
      <c r="B743" s="88" t="str">
        <f t="array" ref="B743">IF($A743="","",INDEX('תוצרים לפרויקטים'!$AJ$7:$AN$7,,MIN(IF(שיוך_משאב=$A743,COLUMN($A:$E)))))</f>
        <v/>
      </c>
      <c r="C743" s="88" t="str">
        <f t="array" ref="C743">IF($A743="","",INDEX('תוצרים לפרויקטים'!$G$8:$G$1007,MIN(IF(שיוך_משאב=A743,שורות))))</f>
        <v/>
      </c>
      <c r="D743" s="88" t="str">
        <f>IF($A743="","",INDEX('תוצרים לפרויקטים'!$T$8:$AC$1007,MATCH($C743,'תוצרים לפרויקטים'!$G$8:$G$1007,0),MATCH($B743,'תוצרים לפרויקטים'!$T$7:$AC$7,0)))</f>
        <v/>
      </c>
      <c r="E743" s="88" t="str">
        <f>IF($A743="","",INDEX('תוצרים לפרויקטים'!$T$8:$AC$1007,MATCH($C743,'תוצרים לפרויקטים'!$G$8:$G$1007,0),MATCH($B743,'תוצרים לפרויקטים'!$T$7:$AC$7,0)+1))</f>
        <v/>
      </c>
      <c r="F743" s="88" t="str">
        <f>IF($D743="","",IFERROR(IF(INDEX('ניהול משאבים'!$D$8:$D$300,MATCH($D743,'ניהול משאבים'!$C$8:$C$300,0))="","",INDEX('ניהול משאבים'!$D$8:$D$300,MATCH($D743,'ניהול משאבים'!$C$8:$C$300,0))),""))</f>
        <v/>
      </c>
      <c r="G743" s="88" t="str">
        <f>IF($D743="","",IFERROR(IF(INDEX('ניהול משאבים'!$E$8:$E$300,MATCH($D743,'ניהול משאבים'!$C$8:$C$300,0))="","",INDEX('ניהול משאבים'!$E$8:$E$300,MATCH($D743,'ניהול משאבים'!$C$8:$C$300,0))),""))</f>
        <v/>
      </c>
      <c r="H743" s="88" t="str">
        <f>IF($C743="","",INDEX('תוצרים לפרויקטים'!$H:$H,MATCH($C743,'תוצרים לפרויקטים'!$G:$G,0)))</f>
        <v/>
      </c>
      <c r="I743" s="88" t="str">
        <f>IF($C743="","",INDEX('תוצרים לפרויקטים'!$E:$E,MATCH($C743,'תוצרים לפרויקטים'!$G:$G,0)))</f>
        <v/>
      </c>
      <c r="J743" s="88" t="str">
        <f>IF($A743="","",IF(INDEX('תוצרים לפרויקטים'!$R$8:$R$1007,MATCH($C743,'תוצרים לפרויקטים'!$G$8:$G$1007,0))="","ללא סטטוס",INDEX('תוצרים לפרויקטים'!$R$8:$R$1007,MATCH($C743,'תוצרים לפרויקטים'!$G$8:$G$1007,0))))</f>
        <v/>
      </c>
      <c r="K743" s="141" t="str">
        <f>IF($A743="","",IF(INDEX('תוצרים לפרויקטים'!$P$8:$P$1007,MATCH($C743,'תוצרים לפרויקטים'!$G$8:$G$1007,0))="","",INDEX('תוצרים לפרויקטים'!$P$8:$P$1007,MATCH($C743,'תוצרים לפרויקטים'!$G$8:$G$1007,0))))</f>
        <v/>
      </c>
      <c r="L743" s="141" t="str">
        <f>IF($A743="","",IF(INDEX('תוצרים לפרויקטים'!$Q$8:$Q$1007,MATCH($C743,'תוצרים לפרויקטים'!$G$8:$G$1007,0))="","",INDEX('תוצרים לפרויקטים'!$Q$8:$Q$1007,MATCH($C743,'תוצרים לפרויקטים'!$G$8:$G$1007,0))))</f>
        <v/>
      </c>
    </row>
    <row r="744" spans="1:12">
      <c r="A744" s="87" t="str">
        <f>IF($A743="#",1,IF(MAX(שיוך_משאב)&lt;ROWS(A$2:$A744),"",ROWS(A$2:$A744)))</f>
        <v/>
      </c>
      <c r="B744" s="88" t="str">
        <f t="array" ref="B744">IF($A744="","",INDEX('תוצרים לפרויקטים'!$AJ$7:$AN$7,,MIN(IF(שיוך_משאב=$A744,COLUMN($A:$E)))))</f>
        <v/>
      </c>
      <c r="C744" s="88" t="str">
        <f t="array" ref="C744">IF($A744="","",INDEX('תוצרים לפרויקטים'!$G$8:$G$1007,MIN(IF(שיוך_משאב=A744,שורות))))</f>
        <v/>
      </c>
      <c r="D744" s="88" t="str">
        <f>IF($A744="","",INDEX('תוצרים לפרויקטים'!$T$8:$AC$1007,MATCH($C744,'תוצרים לפרויקטים'!$G$8:$G$1007,0),MATCH($B744,'תוצרים לפרויקטים'!$T$7:$AC$7,0)))</f>
        <v/>
      </c>
      <c r="E744" s="88" t="str">
        <f>IF($A744="","",INDEX('תוצרים לפרויקטים'!$T$8:$AC$1007,MATCH($C744,'תוצרים לפרויקטים'!$G$8:$G$1007,0),MATCH($B744,'תוצרים לפרויקטים'!$T$7:$AC$7,0)+1))</f>
        <v/>
      </c>
      <c r="F744" s="88" t="str">
        <f>IF($D744="","",IFERROR(IF(INDEX('ניהול משאבים'!$D$8:$D$300,MATCH($D744,'ניהול משאבים'!$C$8:$C$300,0))="","",INDEX('ניהול משאבים'!$D$8:$D$300,MATCH($D744,'ניהול משאבים'!$C$8:$C$300,0))),""))</f>
        <v/>
      </c>
      <c r="G744" s="88" t="str">
        <f>IF($D744="","",IFERROR(IF(INDEX('ניהול משאבים'!$E$8:$E$300,MATCH($D744,'ניהול משאבים'!$C$8:$C$300,0))="","",INDEX('ניהול משאבים'!$E$8:$E$300,MATCH($D744,'ניהול משאבים'!$C$8:$C$300,0))),""))</f>
        <v/>
      </c>
      <c r="H744" s="88" t="str">
        <f>IF($C744="","",INDEX('תוצרים לפרויקטים'!$H:$H,MATCH($C744,'תוצרים לפרויקטים'!$G:$G,0)))</f>
        <v/>
      </c>
      <c r="I744" s="88" t="str">
        <f>IF($C744="","",INDEX('תוצרים לפרויקטים'!$E:$E,MATCH($C744,'תוצרים לפרויקטים'!$G:$G,0)))</f>
        <v/>
      </c>
      <c r="J744" s="88" t="str">
        <f>IF($A744="","",IF(INDEX('תוצרים לפרויקטים'!$R$8:$R$1007,MATCH($C744,'תוצרים לפרויקטים'!$G$8:$G$1007,0))="","ללא סטטוס",INDEX('תוצרים לפרויקטים'!$R$8:$R$1007,MATCH($C744,'תוצרים לפרויקטים'!$G$8:$G$1007,0))))</f>
        <v/>
      </c>
      <c r="K744" s="141" t="str">
        <f>IF($A744="","",IF(INDEX('תוצרים לפרויקטים'!$P$8:$P$1007,MATCH($C744,'תוצרים לפרויקטים'!$G$8:$G$1007,0))="","",INDEX('תוצרים לפרויקטים'!$P$8:$P$1007,MATCH($C744,'תוצרים לפרויקטים'!$G$8:$G$1007,0))))</f>
        <v/>
      </c>
      <c r="L744" s="141" t="str">
        <f>IF($A744="","",IF(INDEX('תוצרים לפרויקטים'!$Q$8:$Q$1007,MATCH($C744,'תוצרים לפרויקטים'!$G$8:$G$1007,0))="","",INDEX('תוצרים לפרויקטים'!$Q$8:$Q$1007,MATCH($C744,'תוצרים לפרויקטים'!$G$8:$G$1007,0))))</f>
        <v/>
      </c>
    </row>
    <row r="745" spans="1:12">
      <c r="A745" s="87" t="str">
        <f>IF($A744="#",1,IF(MAX(שיוך_משאב)&lt;ROWS(A$2:$A745),"",ROWS(A$2:$A745)))</f>
        <v/>
      </c>
      <c r="B745" s="88" t="str">
        <f t="array" ref="B745">IF($A745="","",INDEX('תוצרים לפרויקטים'!$AJ$7:$AN$7,,MIN(IF(שיוך_משאב=$A745,COLUMN($A:$E)))))</f>
        <v/>
      </c>
      <c r="C745" s="88" t="str">
        <f t="array" ref="C745">IF($A745="","",INDEX('תוצרים לפרויקטים'!$G$8:$G$1007,MIN(IF(שיוך_משאב=A745,שורות))))</f>
        <v/>
      </c>
      <c r="D745" s="88" t="str">
        <f>IF($A745="","",INDEX('תוצרים לפרויקטים'!$T$8:$AC$1007,MATCH($C745,'תוצרים לפרויקטים'!$G$8:$G$1007,0),MATCH($B745,'תוצרים לפרויקטים'!$T$7:$AC$7,0)))</f>
        <v/>
      </c>
      <c r="E745" s="88" t="str">
        <f>IF($A745="","",INDEX('תוצרים לפרויקטים'!$T$8:$AC$1007,MATCH($C745,'תוצרים לפרויקטים'!$G$8:$G$1007,0),MATCH($B745,'תוצרים לפרויקטים'!$T$7:$AC$7,0)+1))</f>
        <v/>
      </c>
      <c r="F745" s="88" t="str">
        <f>IF($D745="","",IFERROR(IF(INDEX('ניהול משאבים'!$D$8:$D$300,MATCH($D745,'ניהול משאבים'!$C$8:$C$300,0))="","",INDEX('ניהול משאבים'!$D$8:$D$300,MATCH($D745,'ניהול משאבים'!$C$8:$C$300,0))),""))</f>
        <v/>
      </c>
      <c r="G745" s="88" t="str">
        <f>IF($D745="","",IFERROR(IF(INDEX('ניהול משאבים'!$E$8:$E$300,MATCH($D745,'ניהול משאבים'!$C$8:$C$300,0))="","",INDEX('ניהול משאבים'!$E$8:$E$300,MATCH($D745,'ניהול משאבים'!$C$8:$C$300,0))),""))</f>
        <v/>
      </c>
      <c r="H745" s="88" t="str">
        <f>IF($C745="","",INDEX('תוצרים לפרויקטים'!$H:$H,MATCH($C745,'תוצרים לפרויקטים'!$G:$G,0)))</f>
        <v/>
      </c>
      <c r="I745" s="88" t="str">
        <f>IF($C745="","",INDEX('תוצרים לפרויקטים'!$E:$E,MATCH($C745,'תוצרים לפרויקטים'!$G:$G,0)))</f>
        <v/>
      </c>
      <c r="J745" s="88" t="str">
        <f>IF($A745="","",IF(INDEX('תוצרים לפרויקטים'!$R$8:$R$1007,MATCH($C745,'תוצרים לפרויקטים'!$G$8:$G$1007,0))="","ללא סטטוס",INDEX('תוצרים לפרויקטים'!$R$8:$R$1007,MATCH($C745,'תוצרים לפרויקטים'!$G$8:$G$1007,0))))</f>
        <v/>
      </c>
      <c r="K745" s="141" t="str">
        <f>IF($A745="","",IF(INDEX('תוצרים לפרויקטים'!$P$8:$P$1007,MATCH($C745,'תוצרים לפרויקטים'!$G$8:$G$1007,0))="","",INDEX('תוצרים לפרויקטים'!$P$8:$P$1007,MATCH($C745,'תוצרים לפרויקטים'!$G$8:$G$1007,0))))</f>
        <v/>
      </c>
      <c r="L745" s="141" t="str">
        <f>IF($A745="","",IF(INDEX('תוצרים לפרויקטים'!$Q$8:$Q$1007,MATCH($C745,'תוצרים לפרויקטים'!$G$8:$G$1007,0))="","",INDEX('תוצרים לפרויקטים'!$Q$8:$Q$1007,MATCH($C745,'תוצרים לפרויקטים'!$G$8:$G$1007,0))))</f>
        <v/>
      </c>
    </row>
    <row r="746" spans="1:12">
      <c r="A746" s="87" t="str">
        <f>IF($A745="#",1,IF(MAX(שיוך_משאב)&lt;ROWS(A$2:$A746),"",ROWS(A$2:$A746)))</f>
        <v/>
      </c>
      <c r="B746" s="88" t="str">
        <f t="array" ref="B746">IF($A746="","",INDEX('תוצרים לפרויקטים'!$AJ$7:$AN$7,,MIN(IF(שיוך_משאב=$A746,COLUMN($A:$E)))))</f>
        <v/>
      </c>
      <c r="C746" s="88" t="str">
        <f t="array" ref="C746">IF($A746="","",INDEX('תוצרים לפרויקטים'!$G$8:$G$1007,MIN(IF(שיוך_משאב=A746,שורות))))</f>
        <v/>
      </c>
      <c r="D746" s="88" t="str">
        <f>IF($A746="","",INDEX('תוצרים לפרויקטים'!$T$8:$AC$1007,MATCH($C746,'תוצרים לפרויקטים'!$G$8:$G$1007,0),MATCH($B746,'תוצרים לפרויקטים'!$T$7:$AC$7,0)))</f>
        <v/>
      </c>
      <c r="E746" s="88" t="str">
        <f>IF($A746="","",INDEX('תוצרים לפרויקטים'!$T$8:$AC$1007,MATCH($C746,'תוצרים לפרויקטים'!$G$8:$G$1007,0),MATCH($B746,'תוצרים לפרויקטים'!$T$7:$AC$7,0)+1))</f>
        <v/>
      </c>
      <c r="F746" s="88" t="str">
        <f>IF($D746="","",IFERROR(IF(INDEX('ניהול משאבים'!$D$8:$D$300,MATCH($D746,'ניהול משאבים'!$C$8:$C$300,0))="","",INDEX('ניהול משאבים'!$D$8:$D$300,MATCH($D746,'ניהול משאבים'!$C$8:$C$300,0))),""))</f>
        <v/>
      </c>
      <c r="G746" s="88" t="str">
        <f>IF($D746="","",IFERROR(IF(INDEX('ניהול משאבים'!$E$8:$E$300,MATCH($D746,'ניהול משאבים'!$C$8:$C$300,0))="","",INDEX('ניהול משאבים'!$E$8:$E$300,MATCH($D746,'ניהול משאבים'!$C$8:$C$300,0))),""))</f>
        <v/>
      </c>
      <c r="H746" s="88" t="str">
        <f>IF($C746="","",INDEX('תוצרים לפרויקטים'!$H:$H,MATCH($C746,'תוצרים לפרויקטים'!$G:$G,0)))</f>
        <v/>
      </c>
      <c r="I746" s="88" t="str">
        <f>IF($C746="","",INDEX('תוצרים לפרויקטים'!$E:$E,MATCH($C746,'תוצרים לפרויקטים'!$G:$G,0)))</f>
        <v/>
      </c>
      <c r="J746" s="88" t="str">
        <f>IF($A746="","",IF(INDEX('תוצרים לפרויקטים'!$R$8:$R$1007,MATCH($C746,'תוצרים לפרויקטים'!$G$8:$G$1007,0))="","ללא סטטוס",INDEX('תוצרים לפרויקטים'!$R$8:$R$1007,MATCH($C746,'תוצרים לפרויקטים'!$G$8:$G$1007,0))))</f>
        <v/>
      </c>
      <c r="K746" s="141" t="str">
        <f>IF($A746="","",IF(INDEX('תוצרים לפרויקטים'!$P$8:$P$1007,MATCH($C746,'תוצרים לפרויקטים'!$G$8:$G$1007,0))="","",INDEX('תוצרים לפרויקטים'!$P$8:$P$1007,MATCH($C746,'תוצרים לפרויקטים'!$G$8:$G$1007,0))))</f>
        <v/>
      </c>
      <c r="L746" s="141" t="str">
        <f>IF($A746="","",IF(INDEX('תוצרים לפרויקטים'!$Q$8:$Q$1007,MATCH($C746,'תוצרים לפרויקטים'!$G$8:$G$1007,0))="","",INDEX('תוצרים לפרויקטים'!$Q$8:$Q$1007,MATCH($C746,'תוצרים לפרויקטים'!$G$8:$G$1007,0))))</f>
        <v/>
      </c>
    </row>
    <row r="747" spans="1:12">
      <c r="A747" s="87" t="str">
        <f>IF($A746="#",1,IF(MAX(שיוך_משאב)&lt;ROWS(A$2:$A747),"",ROWS(A$2:$A747)))</f>
        <v/>
      </c>
      <c r="B747" s="88" t="str">
        <f t="array" ref="B747">IF($A747="","",INDEX('תוצרים לפרויקטים'!$AJ$7:$AN$7,,MIN(IF(שיוך_משאב=$A747,COLUMN($A:$E)))))</f>
        <v/>
      </c>
      <c r="C747" s="88" t="str">
        <f t="array" ref="C747">IF($A747="","",INDEX('תוצרים לפרויקטים'!$G$8:$G$1007,MIN(IF(שיוך_משאב=A747,שורות))))</f>
        <v/>
      </c>
      <c r="D747" s="88" t="str">
        <f>IF($A747="","",INDEX('תוצרים לפרויקטים'!$T$8:$AC$1007,MATCH($C747,'תוצרים לפרויקטים'!$G$8:$G$1007,0),MATCH($B747,'תוצרים לפרויקטים'!$T$7:$AC$7,0)))</f>
        <v/>
      </c>
      <c r="E747" s="88" t="str">
        <f>IF($A747="","",INDEX('תוצרים לפרויקטים'!$T$8:$AC$1007,MATCH($C747,'תוצרים לפרויקטים'!$G$8:$G$1007,0),MATCH($B747,'תוצרים לפרויקטים'!$T$7:$AC$7,0)+1))</f>
        <v/>
      </c>
      <c r="F747" s="88" t="str">
        <f>IF($D747="","",IFERROR(IF(INDEX('ניהול משאבים'!$D$8:$D$300,MATCH($D747,'ניהול משאבים'!$C$8:$C$300,0))="","",INDEX('ניהול משאבים'!$D$8:$D$300,MATCH($D747,'ניהול משאבים'!$C$8:$C$300,0))),""))</f>
        <v/>
      </c>
      <c r="G747" s="88" t="str">
        <f>IF($D747="","",IFERROR(IF(INDEX('ניהול משאבים'!$E$8:$E$300,MATCH($D747,'ניהול משאבים'!$C$8:$C$300,0))="","",INDEX('ניהול משאבים'!$E$8:$E$300,MATCH($D747,'ניהול משאבים'!$C$8:$C$300,0))),""))</f>
        <v/>
      </c>
      <c r="H747" s="88" t="str">
        <f>IF($C747="","",INDEX('תוצרים לפרויקטים'!$H:$H,MATCH($C747,'תוצרים לפרויקטים'!$G:$G,0)))</f>
        <v/>
      </c>
      <c r="I747" s="88" t="str">
        <f>IF($C747="","",INDEX('תוצרים לפרויקטים'!$E:$E,MATCH($C747,'תוצרים לפרויקטים'!$G:$G,0)))</f>
        <v/>
      </c>
      <c r="J747" s="88" t="str">
        <f>IF($A747="","",IF(INDEX('תוצרים לפרויקטים'!$R$8:$R$1007,MATCH($C747,'תוצרים לפרויקטים'!$G$8:$G$1007,0))="","ללא סטטוס",INDEX('תוצרים לפרויקטים'!$R$8:$R$1007,MATCH($C747,'תוצרים לפרויקטים'!$G$8:$G$1007,0))))</f>
        <v/>
      </c>
      <c r="K747" s="141" t="str">
        <f>IF($A747="","",IF(INDEX('תוצרים לפרויקטים'!$P$8:$P$1007,MATCH($C747,'תוצרים לפרויקטים'!$G$8:$G$1007,0))="","",INDEX('תוצרים לפרויקטים'!$P$8:$P$1007,MATCH($C747,'תוצרים לפרויקטים'!$G$8:$G$1007,0))))</f>
        <v/>
      </c>
      <c r="L747" s="141" t="str">
        <f>IF($A747="","",IF(INDEX('תוצרים לפרויקטים'!$Q$8:$Q$1007,MATCH($C747,'תוצרים לפרויקטים'!$G$8:$G$1007,0))="","",INDEX('תוצרים לפרויקטים'!$Q$8:$Q$1007,MATCH($C747,'תוצרים לפרויקטים'!$G$8:$G$1007,0))))</f>
        <v/>
      </c>
    </row>
    <row r="748" spans="1:12">
      <c r="A748" s="87" t="str">
        <f>IF($A747="#",1,IF(MAX(שיוך_משאב)&lt;ROWS(A$2:$A748),"",ROWS(A$2:$A748)))</f>
        <v/>
      </c>
      <c r="B748" s="88" t="str">
        <f t="array" ref="B748">IF($A748="","",INDEX('תוצרים לפרויקטים'!$AJ$7:$AN$7,,MIN(IF(שיוך_משאב=$A748,COLUMN($A:$E)))))</f>
        <v/>
      </c>
      <c r="C748" s="88" t="str">
        <f t="array" ref="C748">IF($A748="","",INDEX('תוצרים לפרויקטים'!$G$8:$G$1007,MIN(IF(שיוך_משאב=A748,שורות))))</f>
        <v/>
      </c>
      <c r="D748" s="88" t="str">
        <f>IF($A748="","",INDEX('תוצרים לפרויקטים'!$T$8:$AC$1007,MATCH($C748,'תוצרים לפרויקטים'!$G$8:$G$1007,0),MATCH($B748,'תוצרים לפרויקטים'!$T$7:$AC$7,0)))</f>
        <v/>
      </c>
      <c r="E748" s="88" t="str">
        <f>IF($A748="","",INDEX('תוצרים לפרויקטים'!$T$8:$AC$1007,MATCH($C748,'תוצרים לפרויקטים'!$G$8:$G$1007,0),MATCH($B748,'תוצרים לפרויקטים'!$T$7:$AC$7,0)+1))</f>
        <v/>
      </c>
      <c r="F748" s="88" t="str">
        <f>IF($D748="","",IFERROR(IF(INDEX('ניהול משאבים'!$D$8:$D$300,MATCH($D748,'ניהול משאבים'!$C$8:$C$300,0))="","",INDEX('ניהול משאבים'!$D$8:$D$300,MATCH($D748,'ניהול משאבים'!$C$8:$C$300,0))),""))</f>
        <v/>
      </c>
      <c r="G748" s="88" t="str">
        <f>IF($D748="","",IFERROR(IF(INDEX('ניהול משאבים'!$E$8:$E$300,MATCH($D748,'ניהול משאבים'!$C$8:$C$300,0))="","",INDEX('ניהול משאבים'!$E$8:$E$300,MATCH($D748,'ניהול משאבים'!$C$8:$C$300,0))),""))</f>
        <v/>
      </c>
      <c r="H748" s="88" t="str">
        <f>IF($C748="","",INDEX('תוצרים לפרויקטים'!$H:$H,MATCH($C748,'תוצרים לפרויקטים'!$G:$G,0)))</f>
        <v/>
      </c>
      <c r="I748" s="88" t="str">
        <f>IF($C748="","",INDEX('תוצרים לפרויקטים'!$E:$E,MATCH($C748,'תוצרים לפרויקטים'!$G:$G,0)))</f>
        <v/>
      </c>
      <c r="J748" s="88" t="str">
        <f>IF($A748="","",IF(INDEX('תוצרים לפרויקטים'!$R$8:$R$1007,MATCH($C748,'תוצרים לפרויקטים'!$G$8:$G$1007,0))="","ללא סטטוס",INDEX('תוצרים לפרויקטים'!$R$8:$R$1007,MATCH($C748,'תוצרים לפרויקטים'!$G$8:$G$1007,0))))</f>
        <v/>
      </c>
      <c r="K748" s="141" t="str">
        <f>IF($A748="","",IF(INDEX('תוצרים לפרויקטים'!$P$8:$P$1007,MATCH($C748,'תוצרים לפרויקטים'!$G$8:$G$1007,0))="","",INDEX('תוצרים לפרויקטים'!$P$8:$P$1007,MATCH($C748,'תוצרים לפרויקטים'!$G$8:$G$1007,0))))</f>
        <v/>
      </c>
      <c r="L748" s="141" t="str">
        <f>IF($A748="","",IF(INDEX('תוצרים לפרויקטים'!$Q$8:$Q$1007,MATCH($C748,'תוצרים לפרויקטים'!$G$8:$G$1007,0))="","",INDEX('תוצרים לפרויקטים'!$Q$8:$Q$1007,MATCH($C748,'תוצרים לפרויקטים'!$G$8:$G$1007,0))))</f>
        <v/>
      </c>
    </row>
    <row r="749" spans="1:12">
      <c r="A749" s="87" t="str">
        <f>IF($A748="#",1,IF(MAX(שיוך_משאב)&lt;ROWS(A$2:$A749),"",ROWS(A$2:$A749)))</f>
        <v/>
      </c>
      <c r="B749" s="88" t="str">
        <f t="array" ref="B749">IF($A749="","",INDEX('תוצרים לפרויקטים'!$AJ$7:$AN$7,,MIN(IF(שיוך_משאב=$A749,COLUMN($A:$E)))))</f>
        <v/>
      </c>
      <c r="C749" s="88" t="str">
        <f t="array" ref="C749">IF($A749="","",INDEX('תוצרים לפרויקטים'!$G$8:$G$1007,MIN(IF(שיוך_משאב=A749,שורות))))</f>
        <v/>
      </c>
      <c r="D749" s="88" t="str">
        <f>IF($A749="","",INDEX('תוצרים לפרויקטים'!$T$8:$AC$1007,MATCH($C749,'תוצרים לפרויקטים'!$G$8:$G$1007,0),MATCH($B749,'תוצרים לפרויקטים'!$T$7:$AC$7,0)))</f>
        <v/>
      </c>
      <c r="E749" s="88" t="str">
        <f>IF($A749="","",INDEX('תוצרים לפרויקטים'!$T$8:$AC$1007,MATCH($C749,'תוצרים לפרויקטים'!$G$8:$G$1007,0),MATCH($B749,'תוצרים לפרויקטים'!$T$7:$AC$7,0)+1))</f>
        <v/>
      </c>
      <c r="F749" s="88" t="str">
        <f>IF($D749="","",IFERROR(IF(INDEX('ניהול משאבים'!$D$8:$D$300,MATCH($D749,'ניהול משאבים'!$C$8:$C$300,0))="","",INDEX('ניהול משאבים'!$D$8:$D$300,MATCH($D749,'ניהול משאבים'!$C$8:$C$300,0))),""))</f>
        <v/>
      </c>
      <c r="G749" s="88" t="str">
        <f>IF($D749="","",IFERROR(IF(INDEX('ניהול משאבים'!$E$8:$E$300,MATCH($D749,'ניהול משאבים'!$C$8:$C$300,0))="","",INDEX('ניהול משאבים'!$E$8:$E$300,MATCH($D749,'ניהול משאבים'!$C$8:$C$300,0))),""))</f>
        <v/>
      </c>
      <c r="H749" s="88" t="str">
        <f>IF($C749="","",INDEX('תוצרים לפרויקטים'!$H:$H,MATCH($C749,'תוצרים לפרויקטים'!$G:$G,0)))</f>
        <v/>
      </c>
      <c r="I749" s="88" t="str">
        <f>IF($C749="","",INDEX('תוצרים לפרויקטים'!$E:$E,MATCH($C749,'תוצרים לפרויקטים'!$G:$G,0)))</f>
        <v/>
      </c>
      <c r="J749" s="88" t="str">
        <f>IF($A749="","",IF(INDEX('תוצרים לפרויקטים'!$R$8:$R$1007,MATCH($C749,'תוצרים לפרויקטים'!$G$8:$G$1007,0))="","ללא סטטוס",INDEX('תוצרים לפרויקטים'!$R$8:$R$1007,MATCH($C749,'תוצרים לפרויקטים'!$G$8:$G$1007,0))))</f>
        <v/>
      </c>
      <c r="K749" s="141" t="str">
        <f>IF($A749="","",IF(INDEX('תוצרים לפרויקטים'!$P$8:$P$1007,MATCH($C749,'תוצרים לפרויקטים'!$G$8:$G$1007,0))="","",INDEX('תוצרים לפרויקטים'!$P$8:$P$1007,MATCH($C749,'תוצרים לפרויקטים'!$G$8:$G$1007,0))))</f>
        <v/>
      </c>
      <c r="L749" s="141" t="str">
        <f>IF($A749="","",IF(INDEX('תוצרים לפרויקטים'!$Q$8:$Q$1007,MATCH($C749,'תוצרים לפרויקטים'!$G$8:$G$1007,0))="","",INDEX('תוצרים לפרויקטים'!$Q$8:$Q$1007,MATCH($C749,'תוצרים לפרויקטים'!$G$8:$G$1007,0))))</f>
        <v/>
      </c>
    </row>
    <row r="750" spans="1:12">
      <c r="A750" s="87" t="str">
        <f>IF($A749="#",1,IF(MAX(שיוך_משאב)&lt;ROWS(A$2:$A750),"",ROWS(A$2:$A750)))</f>
        <v/>
      </c>
      <c r="B750" s="88" t="str">
        <f t="array" ref="B750">IF($A750="","",INDEX('תוצרים לפרויקטים'!$AJ$7:$AN$7,,MIN(IF(שיוך_משאב=$A750,COLUMN($A:$E)))))</f>
        <v/>
      </c>
      <c r="C750" s="88" t="str">
        <f t="array" ref="C750">IF($A750="","",INDEX('תוצרים לפרויקטים'!$G$8:$G$1007,MIN(IF(שיוך_משאב=A750,שורות))))</f>
        <v/>
      </c>
      <c r="D750" s="88" t="str">
        <f>IF($A750="","",INDEX('תוצרים לפרויקטים'!$T$8:$AC$1007,MATCH($C750,'תוצרים לפרויקטים'!$G$8:$G$1007,0),MATCH($B750,'תוצרים לפרויקטים'!$T$7:$AC$7,0)))</f>
        <v/>
      </c>
      <c r="E750" s="88" t="str">
        <f>IF($A750="","",INDEX('תוצרים לפרויקטים'!$T$8:$AC$1007,MATCH($C750,'תוצרים לפרויקטים'!$G$8:$G$1007,0),MATCH($B750,'תוצרים לפרויקטים'!$T$7:$AC$7,0)+1))</f>
        <v/>
      </c>
      <c r="F750" s="88" t="str">
        <f>IF($D750="","",IFERROR(IF(INDEX('ניהול משאבים'!$D$8:$D$300,MATCH($D750,'ניהול משאבים'!$C$8:$C$300,0))="","",INDEX('ניהול משאבים'!$D$8:$D$300,MATCH($D750,'ניהול משאבים'!$C$8:$C$300,0))),""))</f>
        <v/>
      </c>
      <c r="G750" s="88" t="str">
        <f>IF($D750="","",IFERROR(IF(INDEX('ניהול משאבים'!$E$8:$E$300,MATCH($D750,'ניהול משאבים'!$C$8:$C$300,0))="","",INDEX('ניהול משאבים'!$E$8:$E$300,MATCH($D750,'ניהול משאבים'!$C$8:$C$300,0))),""))</f>
        <v/>
      </c>
      <c r="H750" s="88" t="str">
        <f>IF($C750="","",INDEX('תוצרים לפרויקטים'!$H:$H,MATCH($C750,'תוצרים לפרויקטים'!$G:$G,0)))</f>
        <v/>
      </c>
      <c r="I750" s="88" t="str">
        <f>IF($C750="","",INDEX('תוצרים לפרויקטים'!$E:$E,MATCH($C750,'תוצרים לפרויקטים'!$G:$G,0)))</f>
        <v/>
      </c>
      <c r="J750" s="88" t="str">
        <f>IF($A750="","",IF(INDEX('תוצרים לפרויקטים'!$R$8:$R$1007,MATCH($C750,'תוצרים לפרויקטים'!$G$8:$G$1007,0))="","ללא סטטוס",INDEX('תוצרים לפרויקטים'!$R$8:$R$1007,MATCH($C750,'תוצרים לפרויקטים'!$G$8:$G$1007,0))))</f>
        <v/>
      </c>
      <c r="K750" s="141" t="str">
        <f>IF($A750="","",IF(INDEX('תוצרים לפרויקטים'!$P$8:$P$1007,MATCH($C750,'תוצרים לפרויקטים'!$G$8:$G$1007,0))="","",INDEX('תוצרים לפרויקטים'!$P$8:$P$1007,MATCH($C750,'תוצרים לפרויקטים'!$G$8:$G$1007,0))))</f>
        <v/>
      </c>
      <c r="L750" s="141" t="str">
        <f>IF($A750="","",IF(INDEX('תוצרים לפרויקטים'!$Q$8:$Q$1007,MATCH($C750,'תוצרים לפרויקטים'!$G$8:$G$1007,0))="","",INDEX('תוצרים לפרויקטים'!$Q$8:$Q$1007,MATCH($C750,'תוצרים לפרויקטים'!$G$8:$G$1007,0))))</f>
        <v/>
      </c>
    </row>
    <row r="751" spans="1:12">
      <c r="A751" s="87" t="str">
        <f>IF($A750="#",1,IF(MAX(שיוך_משאב)&lt;ROWS(A$2:$A751),"",ROWS(A$2:$A751)))</f>
        <v/>
      </c>
      <c r="B751" s="88" t="str">
        <f t="array" ref="B751">IF($A751="","",INDEX('תוצרים לפרויקטים'!$AJ$7:$AN$7,,MIN(IF(שיוך_משאב=$A751,COLUMN($A:$E)))))</f>
        <v/>
      </c>
      <c r="C751" s="88" t="str">
        <f t="array" ref="C751">IF($A751="","",INDEX('תוצרים לפרויקטים'!$G$8:$G$1007,MIN(IF(שיוך_משאב=A751,שורות))))</f>
        <v/>
      </c>
      <c r="D751" s="88" t="str">
        <f>IF($A751="","",INDEX('תוצרים לפרויקטים'!$T$8:$AC$1007,MATCH($C751,'תוצרים לפרויקטים'!$G$8:$G$1007,0),MATCH($B751,'תוצרים לפרויקטים'!$T$7:$AC$7,0)))</f>
        <v/>
      </c>
      <c r="E751" s="88" t="str">
        <f>IF($A751="","",INDEX('תוצרים לפרויקטים'!$T$8:$AC$1007,MATCH($C751,'תוצרים לפרויקטים'!$G$8:$G$1007,0),MATCH($B751,'תוצרים לפרויקטים'!$T$7:$AC$7,0)+1))</f>
        <v/>
      </c>
      <c r="F751" s="88" t="str">
        <f>IF($D751="","",IFERROR(IF(INDEX('ניהול משאבים'!$D$8:$D$300,MATCH($D751,'ניהול משאבים'!$C$8:$C$300,0))="","",INDEX('ניהול משאבים'!$D$8:$D$300,MATCH($D751,'ניהול משאבים'!$C$8:$C$300,0))),""))</f>
        <v/>
      </c>
      <c r="G751" s="88" t="str">
        <f>IF($D751="","",IFERROR(IF(INDEX('ניהול משאבים'!$E$8:$E$300,MATCH($D751,'ניהול משאבים'!$C$8:$C$300,0))="","",INDEX('ניהול משאבים'!$E$8:$E$300,MATCH($D751,'ניהול משאבים'!$C$8:$C$300,0))),""))</f>
        <v/>
      </c>
      <c r="H751" s="88" t="str">
        <f>IF($C751="","",INDEX('תוצרים לפרויקטים'!$H:$H,MATCH($C751,'תוצרים לפרויקטים'!$G:$G,0)))</f>
        <v/>
      </c>
      <c r="I751" s="88" t="str">
        <f>IF($C751="","",INDEX('תוצרים לפרויקטים'!$E:$E,MATCH($C751,'תוצרים לפרויקטים'!$G:$G,0)))</f>
        <v/>
      </c>
      <c r="J751" s="88" t="str">
        <f>IF($A751="","",IF(INDEX('תוצרים לפרויקטים'!$R$8:$R$1007,MATCH($C751,'תוצרים לפרויקטים'!$G$8:$G$1007,0))="","ללא סטטוס",INDEX('תוצרים לפרויקטים'!$R$8:$R$1007,MATCH($C751,'תוצרים לפרויקטים'!$G$8:$G$1007,0))))</f>
        <v/>
      </c>
      <c r="K751" s="141" t="str">
        <f>IF($A751="","",IF(INDEX('תוצרים לפרויקטים'!$P$8:$P$1007,MATCH($C751,'תוצרים לפרויקטים'!$G$8:$G$1007,0))="","",INDEX('תוצרים לפרויקטים'!$P$8:$P$1007,MATCH($C751,'תוצרים לפרויקטים'!$G$8:$G$1007,0))))</f>
        <v/>
      </c>
      <c r="L751" s="141" t="str">
        <f>IF($A751="","",IF(INDEX('תוצרים לפרויקטים'!$Q$8:$Q$1007,MATCH($C751,'תוצרים לפרויקטים'!$G$8:$G$1007,0))="","",INDEX('תוצרים לפרויקטים'!$Q$8:$Q$1007,MATCH($C751,'תוצרים לפרויקטים'!$G$8:$G$1007,0))))</f>
        <v/>
      </c>
    </row>
    <row r="752" spans="1:12">
      <c r="A752" s="87" t="str">
        <f>IF($A751="#",1,IF(MAX(שיוך_משאב)&lt;ROWS(A$2:$A752),"",ROWS(A$2:$A752)))</f>
        <v/>
      </c>
      <c r="B752" s="88" t="str">
        <f t="array" ref="B752">IF($A752="","",INDEX('תוצרים לפרויקטים'!$AJ$7:$AN$7,,MIN(IF(שיוך_משאב=$A752,COLUMN($A:$E)))))</f>
        <v/>
      </c>
      <c r="C752" s="88" t="str">
        <f t="array" ref="C752">IF($A752="","",INDEX('תוצרים לפרויקטים'!$G$8:$G$1007,MIN(IF(שיוך_משאב=A752,שורות))))</f>
        <v/>
      </c>
      <c r="D752" s="88" t="str">
        <f>IF($A752="","",INDEX('תוצרים לפרויקטים'!$T$8:$AC$1007,MATCH($C752,'תוצרים לפרויקטים'!$G$8:$G$1007,0),MATCH($B752,'תוצרים לפרויקטים'!$T$7:$AC$7,0)))</f>
        <v/>
      </c>
      <c r="E752" s="88" t="str">
        <f>IF($A752="","",INDEX('תוצרים לפרויקטים'!$T$8:$AC$1007,MATCH($C752,'תוצרים לפרויקטים'!$G$8:$G$1007,0),MATCH($B752,'תוצרים לפרויקטים'!$T$7:$AC$7,0)+1))</f>
        <v/>
      </c>
      <c r="F752" s="88" t="str">
        <f>IF($D752="","",IFERROR(IF(INDEX('ניהול משאבים'!$D$8:$D$300,MATCH($D752,'ניהול משאבים'!$C$8:$C$300,0))="","",INDEX('ניהול משאבים'!$D$8:$D$300,MATCH($D752,'ניהול משאבים'!$C$8:$C$300,0))),""))</f>
        <v/>
      </c>
      <c r="G752" s="88" t="str">
        <f>IF($D752="","",IFERROR(IF(INDEX('ניהול משאבים'!$E$8:$E$300,MATCH($D752,'ניהול משאבים'!$C$8:$C$300,0))="","",INDEX('ניהול משאבים'!$E$8:$E$300,MATCH($D752,'ניהול משאבים'!$C$8:$C$300,0))),""))</f>
        <v/>
      </c>
      <c r="H752" s="88" t="str">
        <f>IF($C752="","",INDEX('תוצרים לפרויקטים'!$H:$H,MATCH($C752,'תוצרים לפרויקטים'!$G:$G,0)))</f>
        <v/>
      </c>
      <c r="I752" s="88" t="str">
        <f>IF($C752="","",INDEX('תוצרים לפרויקטים'!$E:$E,MATCH($C752,'תוצרים לפרויקטים'!$G:$G,0)))</f>
        <v/>
      </c>
      <c r="J752" s="88" t="str">
        <f>IF($A752="","",IF(INDEX('תוצרים לפרויקטים'!$R$8:$R$1007,MATCH($C752,'תוצרים לפרויקטים'!$G$8:$G$1007,0))="","ללא סטטוס",INDEX('תוצרים לפרויקטים'!$R$8:$R$1007,MATCH($C752,'תוצרים לפרויקטים'!$G$8:$G$1007,0))))</f>
        <v/>
      </c>
      <c r="K752" s="141" t="str">
        <f>IF($A752="","",IF(INDEX('תוצרים לפרויקטים'!$P$8:$P$1007,MATCH($C752,'תוצרים לפרויקטים'!$G$8:$G$1007,0))="","",INDEX('תוצרים לפרויקטים'!$P$8:$P$1007,MATCH($C752,'תוצרים לפרויקטים'!$G$8:$G$1007,0))))</f>
        <v/>
      </c>
      <c r="L752" s="141" t="str">
        <f>IF($A752="","",IF(INDEX('תוצרים לפרויקטים'!$Q$8:$Q$1007,MATCH($C752,'תוצרים לפרויקטים'!$G$8:$G$1007,0))="","",INDEX('תוצרים לפרויקטים'!$Q$8:$Q$1007,MATCH($C752,'תוצרים לפרויקטים'!$G$8:$G$1007,0))))</f>
        <v/>
      </c>
    </row>
    <row r="753" spans="1:12">
      <c r="A753" s="87" t="str">
        <f>IF($A752="#",1,IF(MAX(שיוך_משאב)&lt;ROWS(A$2:$A753),"",ROWS(A$2:$A753)))</f>
        <v/>
      </c>
      <c r="B753" s="88" t="str">
        <f t="array" ref="B753">IF($A753="","",INDEX('תוצרים לפרויקטים'!$AJ$7:$AN$7,,MIN(IF(שיוך_משאב=$A753,COLUMN($A:$E)))))</f>
        <v/>
      </c>
      <c r="C753" s="88" t="str">
        <f t="array" ref="C753">IF($A753="","",INDEX('תוצרים לפרויקטים'!$G$8:$G$1007,MIN(IF(שיוך_משאב=A753,שורות))))</f>
        <v/>
      </c>
      <c r="D753" s="88" t="str">
        <f>IF($A753="","",INDEX('תוצרים לפרויקטים'!$T$8:$AC$1007,MATCH($C753,'תוצרים לפרויקטים'!$G$8:$G$1007,0),MATCH($B753,'תוצרים לפרויקטים'!$T$7:$AC$7,0)))</f>
        <v/>
      </c>
      <c r="E753" s="88" t="str">
        <f>IF($A753="","",INDEX('תוצרים לפרויקטים'!$T$8:$AC$1007,MATCH($C753,'תוצרים לפרויקטים'!$G$8:$G$1007,0),MATCH($B753,'תוצרים לפרויקטים'!$T$7:$AC$7,0)+1))</f>
        <v/>
      </c>
      <c r="F753" s="88" t="str">
        <f>IF($D753="","",IFERROR(IF(INDEX('ניהול משאבים'!$D$8:$D$300,MATCH($D753,'ניהול משאבים'!$C$8:$C$300,0))="","",INDEX('ניהול משאבים'!$D$8:$D$300,MATCH($D753,'ניהול משאבים'!$C$8:$C$300,0))),""))</f>
        <v/>
      </c>
      <c r="G753" s="88" t="str">
        <f>IF($D753="","",IFERROR(IF(INDEX('ניהול משאבים'!$E$8:$E$300,MATCH($D753,'ניהול משאבים'!$C$8:$C$300,0))="","",INDEX('ניהול משאבים'!$E$8:$E$300,MATCH($D753,'ניהול משאבים'!$C$8:$C$300,0))),""))</f>
        <v/>
      </c>
      <c r="H753" s="88" t="str">
        <f>IF($C753="","",INDEX('תוצרים לפרויקטים'!$H:$H,MATCH($C753,'תוצרים לפרויקטים'!$G:$G,0)))</f>
        <v/>
      </c>
      <c r="I753" s="88" t="str">
        <f>IF($C753="","",INDEX('תוצרים לפרויקטים'!$E:$E,MATCH($C753,'תוצרים לפרויקטים'!$G:$G,0)))</f>
        <v/>
      </c>
      <c r="J753" s="88" t="str">
        <f>IF($A753="","",IF(INDEX('תוצרים לפרויקטים'!$R$8:$R$1007,MATCH($C753,'תוצרים לפרויקטים'!$G$8:$G$1007,0))="","ללא סטטוס",INDEX('תוצרים לפרויקטים'!$R$8:$R$1007,MATCH($C753,'תוצרים לפרויקטים'!$G$8:$G$1007,0))))</f>
        <v/>
      </c>
      <c r="K753" s="141" t="str">
        <f>IF($A753="","",IF(INDEX('תוצרים לפרויקטים'!$P$8:$P$1007,MATCH($C753,'תוצרים לפרויקטים'!$G$8:$G$1007,0))="","",INDEX('תוצרים לפרויקטים'!$P$8:$P$1007,MATCH($C753,'תוצרים לפרויקטים'!$G$8:$G$1007,0))))</f>
        <v/>
      </c>
      <c r="L753" s="141" t="str">
        <f>IF($A753="","",IF(INDEX('תוצרים לפרויקטים'!$Q$8:$Q$1007,MATCH($C753,'תוצרים לפרויקטים'!$G$8:$G$1007,0))="","",INDEX('תוצרים לפרויקטים'!$Q$8:$Q$1007,MATCH($C753,'תוצרים לפרויקטים'!$G$8:$G$1007,0))))</f>
        <v/>
      </c>
    </row>
    <row r="754" spans="1:12">
      <c r="A754" s="87" t="str">
        <f>IF($A753="#",1,IF(MAX(שיוך_משאב)&lt;ROWS(A$2:$A754),"",ROWS(A$2:$A754)))</f>
        <v/>
      </c>
      <c r="B754" s="88" t="str">
        <f t="array" ref="B754">IF($A754="","",INDEX('תוצרים לפרויקטים'!$AJ$7:$AN$7,,MIN(IF(שיוך_משאב=$A754,COLUMN($A:$E)))))</f>
        <v/>
      </c>
      <c r="C754" s="88" t="str">
        <f t="array" ref="C754">IF($A754="","",INDEX('תוצרים לפרויקטים'!$G$8:$G$1007,MIN(IF(שיוך_משאב=A754,שורות))))</f>
        <v/>
      </c>
      <c r="D754" s="88" t="str">
        <f>IF($A754="","",INDEX('תוצרים לפרויקטים'!$T$8:$AC$1007,MATCH($C754,'תוצרים לפרויקטים'!$G$8:$G$1007,0),MATCH($B754,'תוצרים לפרויקטים'!$T$7:$AC$7,0)))</f>
        <v/>
      </c>
      <c r="E754" s="88" t="str">
        <f>IF($A754="","",INDEX('תוצרים לפרויקטים'!$T$8:$AC$1007,MATCH($C754,'תוצרים לפרויקטים'!$G$8:$G$1007,0),MATCH($B754,'תוצרים לפרויקטים'!$T$7:$AC$7,0)+1))</f>
        <v/>
      </c>
      <c r="F754" s="88" t="str">
        <f>IF($D754="","",IFERROR(IF(INDEX('ניהול משאבים'!$D$8:$D$300,MATCH($D754,'ניהול משאבים'!$C$8:$C$300,0))="","",INDEX('ניהול משאבים'!$D$8:$D$300,MATCH($D754,'ניהול משאבים'!$C$8:$C$300,0))),""))</f>
        <v/>
      </c>
      <c r="G754" s="88" t="str">
        <f>IF($D754="","",IFERROR(IF(INDEX('ניהול משאבים'!$E$8:$E$300,MATCH($D754,'ניהול משאבים'!$C$8:$C$300,0))="","",INDEX('ניהול משאבים'!$E$8:$E$300,MATCH($D754,'ניהול משאבים'!$C$8:$C$300,0))),""))</f>
        <v/>
      </c>
      <c r="H754" s="88" t="str">
        <f>IF($C754="","",INDEX('תוצרים לפרויקטים'!$H:$H,MATCH($C754,'תוצרים לפרויקטים'!$G:$G,0)))</f>
        <v/>
      </c>
      <c r="I754" s="88" t="str">
        <f>IF($C754="","",INDEX('תוצרים לפרויקטים'!$E:$E,MATCH($C754,'תוצרים לפרויקטים'!$G:$G,0)))</f>
        <v/>
      </c>
      <c r="J754" s="88" t="str">
        <f>IF($A754="","",IF(INDEX('תוצרים לפרויקטים'!$R$8:$R$1007,MATCH($C754,'תוצרים לפרויקטים'!$G$8:$G$1007,0))="","ללא סטטוס",INDEX('תוצרים לפרויקטים'!$R$8:$R$1007,MATCH($C754,'תוצרים לפרויקטים'!$G$8:$G$1007,0))))</f>
        <v/>
      </c>
      <c r="K754" s="141" t="str">
        <f>IF($A754="","",IF(INDEX('תוצרים לפרויקטים'!$P$8:$P$1007,MATCH($C754,'תוצרים לפרויקטים'!$G$8:$G$1007,0))="","",INDEX('תוצרים לפרויקטים'!$P$8:$P$1007,MATCH($C754,'תוצרים לפרויקטים'!$G$8:$G$1007,0))))</f>
        <v/>
      </c>
      <c r="L754" s="141" t="str">
        <f>IF($A754="","",IF(INDEX('תוצרים לפרויקטים'!$Q$8:$Q$1007,MATCH($C754,'תוצרים לפרויקטים'!$G$8:$G$1007,0))="","",INDEX('תוצרים לפרויקטים'!$Q$8:$Q$1007,MATCH($C754,'תוצרים לפרויקטים'!$G$8:$G$1007,0))))</f>
        <v/>
      </c>
    </row>
    <row r="755" spans="1:12">
      <c r="A755" s="87" t="str">
        <f>IF($A754="#",1,IF(MAX(שיוך_משאב)&lt;ROWS(A$2:$A755),"",ROWS(A$2:$A755)))</f>
        <v/>
      </c>
      <c r="B755" s="88" t="str">
        <f t="array" ref="B755">IF($A755="","",INDEX('תוצרים לפרויקטים'!$AJ$7:$AN$7,,MIN(IF(שיוך_משאב=$A755,COLUMN($A:$E)))))</f>
        <v/>
      </c>
      <c r="C755" s="88" t="str">
        <f t="array" ref="C755">IF($A755="","",INDEX('תוצרים לפרויקטים'!$G$8:$G$1007,MIN(IF(שיוך_משאב=A755,שורות))))</f>
        <v/>
      </c>
      <c r="D755" s="88" t="str">
        <f>IF($A755="","",INDEX('תוצרים לפרויקטים'!$T$8:$AC$1007,MATCH($C755,'תוצרים לפרויקטים'!$G$8:$G$1007,0),MATCH($B755,'תוצרים לפרויקטים'!$T$7:$AC$7,0)))</f>
        <v/>
      </c>
      <c r="E755" s="88" t="str">
        <f>IF($A755="","",INDEX('תוצרים לפרויקטים'!$T$8:$AC$1007,MATCH($C755,'תוצרים לפרויקטים'!$G$8:$G$1007,0),MATCH($B755,'תוצרים לפרויקטים'!$T$7:$AC$7,0)+1))</f>
        <v/>
      </c>
      <c r="F755" s="88" t="str">
        <f>IF($D755="","",IFERROR(IF(INDEX('ניהול משאבים'!$D$8:$D$300,MATCH($D755,'ניהול משאבים'!$C$8:$C$300,0))="","",INDEX('ניהול משאבים'!$D$8:$D$300,MATCH($D755,'ניהול משאבים'!$C$8:$C$300,0))),""))</f>
        <v/>
      </c>
      <c r="G755" s="88" t="str">
        <f>IF($D755="","",IFERROR(IF(INDEX('ניהול משאבים'!$E$8:$E$300,MATCH($D755,'ניהול משאבים'!$C$8:$C$300,0))="","",INDEX('ניהול משאבים'!$E$8:$E$300,MATCH($D755,'ניהול משאבים'!$C$8:$C$300,0))),""))</f>
        <v/>
      </c>
      <c r="H755" s="88" t="str">
        <f>IF($C755="","",INDEX('תוצרים לפרויקטים'!$H:$H,MATCH($C755,'תוצרים לפרויקטים'!$G:$G,0)))</f>
        <v/>
      </c>
      <c r="I755" s="88" t="str">
        <f>IF($C755="","",INDEX('תוצרים לפרויקטים'!$E:$E,MATCH($C755,'תוצרים לפרויקטים'!$G:$G,0)))</f>
        <v/>
      </c>
      <c r="J755" s="88" t="str">
        <f>IF($A755="","",IF(INDEX('תוצרים לפרויקטים'!$R$8:$R$1007,MATCH($C755,'תוצרים לפרויקטים'!$G$8:$G$1007,0))="","ללא סטטוס",INDEX('תוצרים לפרויקטים'!$R$8:$R$1007,MATCH($C755,'תוצרים לפרויקטים'!$G$8:$G$1007,0))))</f>
        <v/>
      </c>
      <c r="K755" s="141" t="str">
        <f>IF($A755="","",IF(INDEX('תוצרים לפרויקטים'!$P$8:$P$1007,MATCH($C755,'תוצרים לפרויקטים'!$G$8:$G$1007,0))="","",INDEX('תוצרים לפרויקטים'!$P$8:$P$1007,MATCH($C755,'תוצרים לפרויקטים'!$G$8:$G$1007,0))))</f>
        <v/>
      </c>
      <c r="L755" s="141" t="str">
        <f>IF($A755="","",IF(INDEX('תוצרים לפרויקטים'!$Q$8:$Q$1007,MATCH($C755,'תוצרים לפרויקטים'!$G$8:$G$1007,0))="","",INDEX('תוצרים לפרויקטים'!$Q$8:$Q$1007,MATCH($C755,'תוצרים לפרויקטים'!$G$8:$G$1007,0))))</f>
        <v/>
      </c>
    </row>
    <row r="756" spans="1:12">
      <c r="A756" s="87" t="str">
        <f>IF($A755="#",1,IF(MAX(שיוך_משאב)&lt;ROWS(A$2:$A756),"",ROWS(A$2:$A756)))</f>
        <v/>
      </c>
      <c r="B756" s="88" t="str">
        <f t="array" ref="B756">IF($A756="","",INDEX('תוצרים לפרויקטים'!$AJ$7:$AN$7,,MIN(IF(שיוך_משאב=$A756,COLUMN($A:$E)))))</f>
        <v/>
      </c>
      <c r="C756" s="88" t="str">
        <f t="array" ref="C756">IF($A756="","",INDEX('תוצרים לפרויקטים'!$G$8:$G$1007,MIN(IF(שיוך_משאב=A756,שורות))))</f>
        <v/>
      </c>
      <c r="D756" s="88" t="str">
        <f>IF($A756="","",INDEX('תוצרים לפרויקטים'!$T$8:$AC$1007,MATCH($C756,'תוצרים לפרויקטים'!$G$8:$G$1007,0),MATCH($B756,'תוצרים לפרויקטים'!$T$7:$AC$7,0)))</f>
        <v/>
      </c>
      <c r="E756" s="88" t="str">
        <f>IF($A756="","",INDEX('תוצרים לפרויקטים'!$T$8:$AC$1007,MATCH($C756,'תוצרים לפרויקטים'!$G$8:$G$1007,0),MATCH($B756,'תוצרים לפרויקטים'!$T$7:$AC$7,0)+1))</f>
        <v/>
      </c>
      <c r="F756" s="88" t="str">
        <f>IF($D756="","",IFERROR(IF(INDEX('ניהול משאבים'!$D$8:$D$300,MATCH($D756,'ניהול משאבים'!$C$8:$C$300,0))="","",INDEX('ניהול משאבים'!$D$8:$D$300,MATCH($D756,'ניהול משאבים'!$C$8:$C$300,0))),""))</f>
        <v/>
      </c>
      <c r="G756" s="88" t="str">
        <f>IF($D756="","",IFERROR(IF(INDEX('ניהול משאבים'!$E$8:$E$300,MATCH($D756,'ניהול משאבים'!$C$8:$C$300,0))="","",INDEX('ניהול משאבים'!$E$8:$E$300,MATCH($D756,'ניהול משאבים'!$C$8:$C$300,0))),""))</f>
        <v/>
      </c>
      <c r="H756" s="88" t="str">
        <f>IF($C756="","",INDEX('תוצרים לפרויקטים'!$H:$H,MATCH($C756,'תוצרים לפרויקטים'!$G:$G,0)))</f>
        <v/>
      </c>
      <c r="I756" s="88" t="str">
        <f>IF($C756="","",INDEX('תוצרים לפרויקטים'!$E:$E,MATCH($C756,'תוצרים לפרויקטים'!$G:$G,0)))</f>
        <v/>
      </c>
      <c r="J756" s="88" t="str">
        <f>IF($A756="","",IF(INDEX('תוצרים לפרויקטים'!$R$8:$R$1007,MATCH($C756,'תוצרים לפרויקטים'!$G$8:$G$1007,0))="","ללא סטטוס",INDEX('תוצרים לפרויקטים'!$R$8:$R$1007,MATCH($C756,'תוצרים לפרויקטים'!$G$8:$G$1007,0))))</f>
        <v/>
      </c>
      <c r="K756" s="141" t="str">
        <f>IF($A756="","",IF(INDEX('תוצרים לפרויקטים'!$P$8:$P$1007,MATCH($C756,'תוצרים לפרויקטים'!$G$8:$G$1007,0))="","",INDEX('תוצרים לפרויקטים'!$P$8:$P$1007,MATCH($C756,'תוצרים לפרויקטים'!$G$8:$G$1007,0))))</f>
        <v/>
      </c>
      <c r="L756" s="141" t="str">
        <f>IF($A756="","",IF(INDEX('תוצרים לפרויקטים'!$Q$8:$Q$1007,MATCH($C756,'תוצרים לפרויקטים'!$G$8:$G$1007,0))="","",INDEX('תוצרים לפרויקטים'!$Q$8:$Q$1007,MATCH($C756,'תוצרים לפרויקטים'!$G$8:$G$1007,0))))</f>
        <v/>
      </c>
    </row>
    <row r="757" spans="1:12">
      <c r="A757" s="87" t="str">
        <f>IF($A756="#",1,IF(MAX(שיוך_משאב)&lt;ROWS(A$2:$A757),"",ROWS(A$2:$A757)))</f>
        <v/>
      </c>
      <c r="B757" s="88" t="str">
        <f t="array" ref="B757">IF($A757="","",INDEX('תוצרים לפרויקטים'!$AJ$7:$AN$7,,MIN(IF(שיוך_משאב=$A757,COLUMN($A:$E)))))</f>
        <v/>
      </c>
      <c r="C757" s="88" t="str">
        <f t="array" ref="C757">IF($A757="","",INDEX('תוצרים לפרויקטים'!$G$8:$G$1007,MIN(IF(שיוך_משאב=A757,שורות))))</f>
        <v/>
      </c>
      <c r="D757" s="88" t="str">
        <f>IF($A757="","",INDEX('תוצרים לפרויקטים'!$T$8:$AC$1007,MATCH($C757,'תוצרים לפרויקטים'!$G$8:$G$1007,0),MATCH($B757,'תוצרים לפרויקטים'!$T$7:$AC$7,0)))</f>
        <v/>
      </c>
      <c r="E757" s="88" t="str">
        <f>IF($A757="","",INDEX('תוצרים לפרויקטים'!$T$8:$AC$1007,MATCH($C757,'תוצרים לפרויקטים'!$G$8:$G$1007,0),MATCH($B757,'תוצרים לפרויקטים'!$T$7:$AC$7,0)+1))</f>
        <v/>
      </c>
      <c r="F757" s="88" t="str">
        <f>IF($D757="","",IFERROR(IF(INDEX('ניהול משאבים'!$D$8:$D$300,MATCH($D757,'ניהול משאבים'!$C$8:$C$300,0))="","",INDEX('ניהול משאבים'!$D$8:$D$300,MATCH($D757,'ניהול משאבים'!$C$8:$C$300,0))),""))</f>
        <v/>
      </c>
      <c r="G757" s="88" t="str">
        <f>IF($D757="","",IFERROR(IF(INDEX('ניהול משאבים'!$E$8:$E$300,MATCH($D757,'ניהול משאבים'!$C$8:$C$300,0))="","",INDEX('ניהול משאבים'!$E$8:$E$300,MATCH($D757,'ניהול משאבים'!$C$8:$C$300,0))),""))</f>
        <v/>
      </c>
      <c r="H757" s="88" t="str">
        <f>IF($C757="","",INDEX('תוצרים לפרויקטים'!$H:$H,MATCH($C757,'תוצרים לפרויקטים'!$G:$G,0)))</f>
        <v/>
      </c>
      <c r="I757" s="88" t="str">
        <f>IF($C757="","",INDEX('תוצרים לפרויקטים'!$E:$E,MATCH($C757,'תוצרים לפרויקטים'!$G:$G,0)))</f>
        <v/>
      </c>
      <c r="J757" s="88" t="str">
        <f>IF($A757="","",IF(INDEX('תוצרים לפרויקטים'!$R$8:$R$1007,MATCH($C757,'תוצרים לפרויקטים'!$G$8:$G$1007,0))="","ללא סטטוס",INDEX('תוצרים לפרויקטים'!$R$8:$R$1007,MATCH($C757,'תוצרים לפרויקטים'!$G$8:$G$1007,0))))</f>
        <v/>
      </c>
      <c r="K757" s="141" t="str">
        <f>IF($A757="","",IF(INDEX('תוצרים לפרויקטים'!$P$8:$P$1007,MATCH($C757,'תוצרים לפרויקטים'!$G$8:$G$1007,0))="","",INDEX('תוצרים לפרויקטים'!$P$8:$P$1007,MATCH($C757,'תוצרים לפרויקטים'!$G$8:$G$1007,0))))</f>
        <v/>
      </c>
      <c r="L757" s="141" t="str">
        <f>IF($A757="","",IF(INDEX('תוצרים לפרויקטים'!$Q$8:$Q$1007,MATCH($C757,'תוצרים לפרויקטים'!$G$8:$G$1007,0))="","",INDEX('תוצרים לפרויקטים'!$Q$8:$Q$1007,MATCH($C757,'תוצרים לפרויקטים'!$G$8:$G$1007,0))))</f>
        <v/>
      </c>
    </row>
    <row r="758" spans="1:12">
      <c r="A758" s="87" t="str">
        <f>IF($A757="#",1,IF(MAX(שיוך_משאב)&lt;ROWS(A$2:$A758),"",ROWS(A$2:$A758)))</f>
        <v/>
      </c>
      <c r="B758" s="88" t="str">
        <f t="array" ref="B758">IF($A758="","",INDEX('תוצרים לפרויקטים'!$AJ$7:$AN$7,,MIN(IF(שיוך_משאב=$A758,COLUMN($A:$E)))))</f>
        <v/>
      </c>
      <c r="C758" s="88" t="str">
        <f t="array" ref="C758">IF($A758="","",INDEX('תוצרים לפרויקטים'!$G$8:$G$1007,MIN(IF(שיוך_משאב=A758,שורות))))</f>
        <v/>
      </c>
      <c r="D758" s="88" t="str">
        <f>IF($A758="","",INDEX('תוצרים לפרויקטים'!$T$8:$AC$1007,MATCH($C758,'תוצרים לפרויקטים'!$G$8:$G$1007,0),MATCH($B758,'תוצרים לפרויקטים'!$T$7:$AC$7,0)))</f>
        <v/>
      </c>
      <c r="E758" s="88" t="str">
        <f>IF($A758="","",INDEX('תוצרים לפרויקטים'!$T$8:$AC$1007,MATCH($C758,'תוצרים לפרויקטים'!$G$8:$G$1007,0),MATCH($B758,'תוצרים לפרויקטים'!$T$7:$AC$7,0)+1))</f>
        <v/>
      </c>
      <c r="F758" s="88" t="str">
        <f>IF($D758="","",IFERROR(IF(INDEX('ניהול משאבים'!$D$8:$D$300,MATCH($D758,'ניהול משאבים'!$C$8:$C$300,0))="","",INDEX('ניהול משאבים'!$D$8:$D$300,MATCH($D758,'ניהול משאבים'!$C$8:$C$300,0))),""))</f>
        <v/>
      </c>
      <c r="G758" s="88" t="str">
        <f>IF($D758="","",IFERROR(IF(INDEX('ניהול משאבים'!$E$8:$E$300,MATCH($D758,'ניהול משאבים'!$C$8:$C$300,0))="","",INDEX('ניהול משאבים'!$E$8:$E$300,MATCH($D758,'ניהול משאבים'!$C$8:$C$300,0))),""))</f>
        <v/>
      </c>
      <c r="H758" s="88" t="str">
        <f>IF($C758="","",INDEX('תוצרים לפרויקטים'!$H:$H,MATCH($C758,'תוצרים לפרויקטים'!$G:$G,0)))</f>
        <v/>
      </c>
      <c r="I758" s="88" t="str">
        <f>IF($C758="","",INDEX('תוצרים לפרויקטים'!$E:$E,MATCH($C758,'תוצרים לפרויקטים'!$G:$G,0)))</f>
        <v/>
      </c>
      <c r="J758" s="88" t="str">
        <f>IF($A758="","",IF(INDEX('תוצרים לפרויקטים'!$R$8:$R$1007,MATCH($C758,'תוצרים לפרויקטים'!$G$8:$G$1007,0))="","ללא סטטוס",INDEX('תוצרים לפרויקטים'!$R$8:$R$1007,MATCH($C758,'תוצרים לפרויקטים'!$G$8:$G$1007,0))))</f>
        <v/>
      </c>
      <c r="K758" s="141" t="str">
        <f>IF($A758="","",IF(INDEX('תוצרים לפרויקטים'!$P$8:$P$1007,MATCH($C758,'תוצרים לפרויקטים'!$G$8:$G$1007,0))="","",INDEX('תוצרים לפרויקטים'!$P$8:$P$1007,MATCH($C758,'תוצרים לפרויקטים'!$G$8:$G$1007,0))))</f>
        <v/>
      </c>
      <c r="L758" s="141" t="str">
        <f>IF($A758="","",IF(INDEX('תוצרים לפרויקטים'!$Q$8:$Q$1007,MATCH($C758,'תוצרים לפרויקטים'!$G$8:$G$1007,0))="","",INDEX('תוצרים לפרויקטים'!$Q$8:$Q$1007,MATCH($C758,'תוצרים לפרויקטים'!$G$8:$G$1007,0))))</f>
        <v/>
      </c>
    </row>
    <row r="759" spans="1:12">
      <c r="A759" s="87" t="str">
        <f>IF($A758="#",1,IF(MAX(שיוך_משאב)&lt;ROWS(A$2:$A759),"",ROWS(A$2:$A759)))</f>
        <v/>
      </c>
      <c r="B759" s="88" t="str">
        <f t="array" ref="B759">IF($A759="","",INDEX('תוצרים לפרויקטים'!$AJ$7:$AN$7,,MIN(IF(שיוך_משאב=$A759,COLUMN($A:$E)))))</f>
        <v/>
      </c>
      <c r="C759" s="88" t="str">
        <f t="array" ref="C759">IF($A759="","",INDEX('תוצרים לפרויקטים'!$G$8:$G$1007,MIN(IF(שיוך_משאב=A759,שורות))))</f>
        <v/>
      </c>
      <c r="D759" s="88" t="str">
        <f>IF($A759="","",INDEX('תוצרים לפרויקטים'!$T$8:$AC$1007,MATCH($C759,'תוצרים לפרויקטים'!$G$8:$G$1007,0),MATCH($B759,'תוצרים לפרויקטים'!$T$7:$AC$7,0)))</f>
        <v/>
      </c>
      <c r="E759" s="88" t="str">
        <f>IF($A759="","",INDEX('תוצרים לפרויקטים'!$T$8:$AC$1007,MATCH($C759,'תוצרים לפרויקטים'!$G$8:$G$1007,0),MATCH($B759,'תוצרים לפרויקטים'!$T$7:$AC$7,0)+1))</f>
        <v/>
      </c>
      <c r="F759" s="88" t="str">
        <f>IF($D759="","",IFERROR(IF(INDEX('ניהול משאבים'!$D$8:$D$300,MATCH($D759,'ניהול משאבים'!$C$8:$C$300,0))="","",INDEX('ניהול משאבים'!$D$8:$D$300,MATCH($D759,'ניהול משאבים'!$C$8:$C$300,0))),""))</f>
        <v/>
      </c>
      <c r="G759" s="88" t="str">
        <f>IF($D759="","",IFERROR(IF(INDEX('ניהול משאבים'!$E$8:$E$300,MATCH($D759,'ניהול משאבים'!$C$8:$C$300,0))="","",INDEX('ניהול משאבים'!$E$8:$E$300,MATCH($D759,'ניהול משאבים'!$C$8:$C$300,0))),""))</f>
        <v/>
      </c>
      <c r="H759" s="88" t="str">
        <f>IF($C759="","",INDEX('תוצרים לפרויקטים'!$H:$H,MATCH($C759,'תוצרים לפרויקטים'!$G:$G,0)))</f>
        <v/>
      </c>
      <c r="I759" s="88" t="str">
        <f>IF($C759="","",INDEX('תוצרים לפרויקטים'!$E:$E,MATCH($C759,'תוצרים לפרויקטים'!$G:$G,0)))</f>
        <v/>
      </c>
      <c r="J759" s="88" t="str">
        <f>IF($A759="","",IF(INDEX('תוצרים לפרויקטים'!$R$8:$R$1007,MATCH($C759,'תוצרים לפרויקטים'!$G$8:$G$1007,0))="","ללא סטטוס",INDEX('תוצרים לפרויקטים'!$R$8:$R$1007,MATCH($C759,'תוצרים לפרויקטים'!$G$8:$G$1007,0))))</f>
        <v/>
      </c>
      <c r="K759" s="141" t="str">
        <f>IF($A759="","",IF(INDEX('תוצרים לפרויקטים'!$P$8:$P$1007,MATCH($C759,'תוצרים לפרויקטים'!$G$8:$G$1007,0))="","",INDEX('תוצרים לפרויקטים'!$P$8:$P$1007,MATCH($C759,'תוצרים לפרויקטים'!$G$8:$G$1007,0))))</f>
        <v/>
      </c>
      <c r="L759" s="141" t="str">
        <f>IF($A759="","",IF(INDEX('תוצרים לפרויקטים'!$Q$8:$Q$1007,MATCH($C759,'תוצרים לפרויקטים'!$G$8:$G$1007,0))="","",INDEX('תוצרים לפרויקטים'!$Q$8:$Q$1007,MATCH($C759,'תוצרים לפרויקטים'!$G$8:$G$1007,0))))</f>
        <v/>
      </c>
    </row>
    <row r="760" spans="1:12">
      <c r="A760" s="87" t="str">
        <f>IF($A759="#",1,IF(MAX(שיוך_משאב)&lt;ROWS(A$2:$A760),"",ROWS(A$2:$A760)))</f>
        <v/>
      </c>
      <c r="B760" s="88" t="str">
        <f t="array" ref="B760">IF($A760="","",INDEX('תוצרים לפרויקטים'!$AJ$7:$AN$7,,MIN(IF(שיוך_משאב=$A760,COLUMN($A:$E)))))</f>
        <v/>
      </c>
      <c r="C760" s="88" t="str">
        <f t="array" ref="C760">IF($A760="","",INDEX('תוצרים לפרויקטים'!$G$8:$G$1007,MIN(IF(שיוך_משאב=A760,שורות))))</f>
        <v/>
      </c>
      <c r="D760" s="88" t="str">
        <f>IF($A760="","",INDEX('תוצרים לפרויקטים'!$T$8:$AC$1007,MATCH($C760,'תוצרים לפרויקטים'!$G$8:$G$1007,0),MATCH($B760,'תוצרים לפרויקטים'!$T$7:$AC$7,0)))</f>
        <v/>
      </c>
      <c r="E760" s="88" t="str">
        <f>IF($A760="","",INDEX('תוצרים לפרויקטים'!$T$8:$AC$1007,MATCH($C760,'תוצרים לפרויקטים'!$G$8:$G$1007,0),MATCH($B760,'תוצרים לפרויקטים'!$T$7:$AC$7,0)+1))</f>
        <v/>
      </c>
      <c r="F760" s="88" t="str">
        <f>IF($D760="","",IFERROR(IF(INDEX('ניהול משאבים'!$D$8:$D$300,MATCH($D760,'ניהול משאבים'!$C$8:$C$300,0))="","",INDEX('ניהול משאבים'!$D$8:$D$300,MATCH($D760,'ניהול משאבים'!$C$8:$C$300,0))),""))</f>
        <v/>
      </c>
      <c r="G760" s="88" t="str">
        <f>IF($D760="","",IFERROR(IF(INDEX('ניהול משאבים'!$E$8:$E$300,MATCH($D760,'ניהול משאבים'!$C$8:$C$300,0))="","",INDEX('ניהול משאבים'!$E$8:$E$300,MATCH($D760,'ניהול משאבים'!$C$8:$C$300,0))),""))</f>
        <v/>
      </c>
      <c r="H760" s="88" t="str">
        <f>IF($C760="","",INDEX('תוצרים לפרויקטים'!$H:$H,MATCH($C760,'תוצרים לפרויקטים'!$G:$G,0)))</f>
        <v/>
      </c>
      <c r="I760" s="88" t="str">
        <f>IF($C760="","",INDEX('תוצרים לפרויקטים'!$E:$E,MATCH($C760,'תוצרים לפרויקטים'!$G:$G,0)))</f>
        <v/>
      </c>
      <c r="J760" s="88" t="str">
        <f>IF($A760="","",IF(INDEX('תוצרים לפרויקטים'!$R$8:$R$1007,MATCH($C760,'תוצרים לפרויקטים'!$G$8:$G$1007,0))="","ללא סטטוס",INDEX('תוצרים לפרויקטים'!$R$8:$R$1007,MATCH($C760,'תוצרים לפרויקטים'!$G$8:$G$1007,0))))</f>
        <v/>
      </c>
      <c r="K760" s="141" t="str">
        <f>IF($A760="","",IF(INDEX('תוצרים לפרויקטים'!$P$8:$P$1007,MATCH($C760,'תוצרים לפרויקטים'!$G$8:$G$1007,0))="","",INDEX('תוצרים לפרויקטים'!$P$8:$P$1007,MATCH($C760,'תוצרים לפרויקטים'!$G$8:$G$1007,0))))</f>
        <v/>
      </c>
      <c r="L760" s="141" t="str">
        <f>IF($A760="","",IF(INDEX('תוצרים לפרויקטים'!$Q$8:$Q$1007,MATCH($C760,'תוצרים לפרויקטים'!$G$8:$G$1007,0))="","",INDEX('תוצרים לפרויקטים'!$Q$8:$Q$1007,MATCH($C760,'תוצרים לפרויקטים'!$G$8:$G$1007,0))))</f>
        <v/>
      </c>
    </row>
    <row r="761" spans="1:12">
      <c r="A761" s="87" t="str">
        <f>IF($A760="#",1,IF(MAX(שיוך_משאב)&lt;ROWS(A$2:$A761),"",ROWS(A$2:$A761)))</f>
        <v/>
      </c>
      <c r="B761" s="88" t="str">
        <f t="array" ref="B761">IF($A761="","",INDEX('תוצרים לפרויקטים'!$AJ$7:$AN$7,,MIN(IF(שיוך_משאב=$A761,COLUMN($A:$E)))))</f>
        <v/>
      </c>
      <c r="C761" s="88" t="str">
        <f t="array" ref="C761">IF($A761="","",INDEX('תוצרים לפרויקטים'!$G$8:$G$1007,MIN(IF(שיוך_משאב=A761,שורות))))</f>
        <v/>
      </c>
      <c r="D761" s="88" t="str">
        <f>IF($A761="","",INDEX('תוצרים לפרויקטים'!$T$8:$AC$1007,MATCH($C761,'תוצרים לפרויקטים'!$G$8:$G$1007,0),MATCH($B761,'תוצרים לפרויקטים'!$T$7:$AC$7,0)))</f>
        <v/>
      </c>
      <c r="E761" s="88" t="str">
        <f>IF($A761="","",INDEX('תוצרים לפרויקטים'!$T$8:$AC$1007,MATCH($C761,'תוצרים לפרויקטים'!$G$8:$G$1007,0),MATCH($B761,'תוצרים לפרויקטים'!$T$7:$AC$7,0)+1))</f>
        <v/>
      </c>
      <c r="F761" s="88" t="str">
        <f>IF($D761="","",IFERROR(IF(INDEX('ניהול משאבים'!$D$8:$D$300,MATCH($D761,'ניהול משאבים'!$C$8:$C$300,0))="","",INDEX('ניהול משאבים'!$D$8:$D$300,MATCH($D761,'ניהול משאבים'!$C$8:$C$300,0))),""))</f>
        <v/>
      </c>
      <c r="G761" s="88" t="str">
        <f>IF($D761="","",IFERROR(IF(INDEX('ניהול משאבים'!$E$8:$E$300,MATCH($D761,'ניהול משאבים'!$C$8:$C$300,0))="","",INDEX('ניהול משאבים'!$E$8:$E$300,MATCH($D761,'ניהול משאבים'!$C$8:$C$300,0))),""))</f>
        <v/>
      </c>
      <c r="H761" s="88" t="str">
        <f>IF($C761="","",INDEX('תוצרים לפרויקטים'!$H:$H,MATCH($C761,'תוצרים לפרויקטים'!$G:$G,0)))</f>
        <v/>
      </c>
      <c r="I761" s="88" t="str">
        <f>IF($C761="","",INDEX('תוצרים לפרויקטים'!$E:$E,MATCH($C761,'תוצרים לפרויקטים'!$G:$G,0)))</f>
        <v/>
      </c>
      <c r="J761" s="88" t="str">
        <f>IF($A761="","",IF(INDEX('תוצרים לפרויקטים'!$R$8:$R$1007,MATCH($C761,'תוצרים לפרויקטים'!$G$8:$G$1007,0))="","ללא סטטוס",INDEX('תוצרים לפרויקטים'!$R$8:$R$1007,MATCH($C761,'תוצרים לפרויקטים'!$G$8:$G$1007,0))))</f>
        <v/>
      </c>
      <c r="K761" s="141" t="str">
        <f>IF($A761="","",IF(INDEX('תוצרים לפרויקטים'!$P$8:$P$1007,MATCH($C761,'תוצרים לפרויקטים'!$G$8:$G$1007,0))="","",INDEX('תוצרים לפרויקטים'!$P$8:$P$1007,MATCH($C761,'תוצרים לפרויקטים'!$G$8:$G$1007,0))))</f>
        <v/>
      </c>
      <c r="L761" s="141" t="str">
        <f>IF($A761="","",IF(INDEX('תוצרים לפרויקטים'!$Q$8:$Q$1007,MATCH($C761,'תוצרים לפרויקטים'!$G$8:$G$1007,0))="","",INDEX('תוצרים לפרויקטים'!$Q$8:$Q$1007,MATCH($C761,'תוצרים לפרויקטים'!$G$8:$G$1007,0))))</f>
        <v/>
      </c>
    </row>
    <row r="762" spans="1:12">
      <c r="A762" s="87" t="str">
        <f>IF($A761="#",1,IF(MAX(שיוך_משאב)&lt;ROWS(A$2:$A762),"",ROWS(A$2:$A762)))</f>
        <v/>
      </c>
      <c r="B762" s="88" t="str">
        <f t="array" ref="B762">IF($A762="","",INDEX('תוצרים לפרויקטים'!$AJ$7:$AN$7,,MIN(IF(שיוך_משאב=$A762,COLUMN($A:$E)))))</f>
        <v/>
      </c>
      <c r="C762" s="88" t="str">
        <f t="array" ref="C762">IF($A762="","",INDEX('תוצרים לפרויקטים'!$G$8:$G$1007,MIN(IF(שיוך_משאב=A762,שורות))))</f>
        <v/>
      </c>
      <c r="D762" s="88" t="str">
        <f>IF($A762="","",INDEX('תוצרים לפרויקטים'!$T$8:$AC$1007,MATCH($C762,'תוצרים לפרויקטים'!$G$8:$G$1007,0),MATCH($B762,'תוצרים לפרויקטים'!$T$7:$AC$7,0)))</f>
        <v/>
      </c>
      <c r="E762" s="88" t="str">
        <f>IF($A762="","",INDEX('תוצרים לפרויקטים'!$T$8:$AC$1007,MATCH($C762,'תוצרים לפרויקטים'!$G$8:$G$1007,0),MATCH($B762,'תוצרים לפרויקטים'!$T$7:$AC$7,0)+1))</f>
        <v/>
      </c>
      <c r="F762" s="88" t="str">
        <f>IF($D762="","",IFERROR(IF(INDEX('ניהול משאבים'!$D$8:$D$300,MATCH($D762,'ניהול משאבים'!$C$8:$C$300,0))="","",INDEX('ניהול משאבים'!$D$8:$D$300,MATCH($D762,'ניהול משאבים'!$C$8:$C$300,0))),""))</f>
        <v/>
      </c>
      <c r="G762" s="88" t="str">
        <f>IF($D762="","",IFERROR(IF(INDEX('ניהול משאבים'!$E$8:$E$300,MATCH($D762,'ניהול משאבים'!$C$8:$C$300,0))="","",INDEX('ניהול משאבים'!$E$8:$E$300,MATCH($D762,'ניהול משאבים'!$C$8:$C$300,0))),""))</f>
        <v/>
      </c>
      <c r="H762" s="88" t="str">
        <f>IF($C762="","",INDEX('תוצרים לפרויקטים'!$H:$H,MATCH($C762,'תוצרים לפרויקטים'!$G:$G,0)))</f>
        <v/>
      </c>
      <c r="I762" s="88" t="str">
        <f>IF($C762="","",INDEX('תוצרים לפרויקטים'!$E:$E,MATCH($C762,'תוצרים לפרויקטים'!$G:$G,0)))</f>
        <v/>
      </c>
      <c r="J762" s="88" t="str">
        <f>IF($A762="","",IF(INDEX('תוצרים לפרויקטים'!$R$8:$R$1007,MATCH($C762,'תוצרים לפרויקטים'!$G$8:$G$1007,0))="","ללא סטטוס",INDEX('תוצרים לפרויקטים'!$R$8:$R$1007,MATCH($C762,'תוצרים לפרויקטים'!$G$8:$G$1007,0))))</f>
        <v/>
      </c>
      <c r="K762" s="141" t="str">
        <f>IF($A762="","",IF(INDEX('תוצרים לפרויקטים'!$P$8:$P$1007,MATCH($C762,'תוצרים לפרויקטים'!$G$8:$G$1007,0))="","",INDEX('תוצרים לפרויקטים'!$P$8:$P$1007,MATCH($C762,'תוצרים לפרויקטים'!$G$8:$G$1007,0))))</f>
        <v/>
      </c>
      <c r="L762" s="141" t="str">
        <f>IF($A762="","",IF(INDEX('תוצרים לפרויקטים'!$Q$8:$Q$1007,MATCH($C762,'תוצרים לפרויקטים'!$G$8:$G$1007,0))="","",INDEX('תוצרים לפרויקטים'!$Q$8:$Q$1007,MATCH($C762,'תוצרים לפרויקטים'!$G$8:$G$1007,0))))</f>
        <v/>
      </c>
    </row>
    <row r="763" spans="1:12">
      <c r="A763" s="87" t="str">
        <f>IF($A762="#",1,IF(MAX(שיוך_משאב)&lt;ROWS(A$2:$A763),"",ROWS(A$2:$A763)))</f>
        <v/>
      </c>
      <c r="B763" s="88" t="str">
        <f t="array" ref="B763">IF($A763="","",INDEX('תוצרים לפרויקטים'!$AJ$7:$AN$7,,MIN(IF(שיוך_משאב=$A763,COLUMN($A:$E)))))</f>
        <v/>
      </c>
      <c r="C763" s="88" t="str">
        <f t="array" ref="C763">IF($A763="","",INDEX('תוצרים לפרויקטים'!$G$8:$G$1007,MIN(IF(שיוך_משאב=A763,שורות))))</f>
        <v/>
      </c>
      <c r="D763" s="88" t="str">
        <f>IF($A763="","",INDEX('תוצרים לפרויקטים'!$T$8:$AC$1007,MATCH($C763,'תוצרים לפרויקטים'!$G$8:$G$1007,0),MATCH($B763,'תוצרים לפרויקטים'!$T$7:$AC$7,0)))</f>
        <v/>
      </c>
      <c r="E763" s="88" t="str">
        <f>IF($A763="","",INDEX('תוצרים לפרויקטים'!$T$8:$AC$1007,MATCH($C763,'תוצרים לפרויקטים'!$G$8:$G$1007,0),MATCH($B763,'תוצרים לפרויקטים'!$T$7:$AC$7,0)+1))</f>
        <v/>
      </c>
      <c r="F763" s="88" t="str">
        <f>IF($D763="","",IFERROR(IF(INDEX('ניהול משאבים'!$D$8:$D$300,MATCH($D763,'ניהול משאבים'!$C$8:$C$300,0))="","",INDEX('ניהול משאבים'!$D$8:$D$300,MATCH($D763,'ניהול משאבים'!$C$8:$C$300,0))),""))</f>
        <v/>
      </c>
      <c r="G763" s="88" t="str">
        <f>IF($D763="","",IFERROR(IF(INDEX('ניהול משאבים'!$E$8:$E$300,MATCH($D763,'ניהול משאבים'!$C$8:$C$300,0))="","",INDEX('ניהול משאבים'!$E$8:$E$300,MATCH($D763,'ניהול משאבים'!$C$8:$C$300,0))),""))</f>
        <v/>
      </c>
      <c r="H763" s="88" t="str">
        <f>IF($C763="","",INDEX('תוצרים לפרויקטים'!$H:$H,MATCH($C763,'תוצרים לפרויקטים'!$G:$G,0)))</f>
        <v/>
      </c>
      <c r="I763" s="88" t="str">
        <f>IF($C763="","",INDEX('תוצרים לפרויקטים'!$E:$E,MATCH($C763,'תוצרים לפרויקטים'!$G:$G,0)))</f>
        <v/>
      </c>
      <c r="J763" s="88" t="str">
        <f>IF($A763="","",IF(INDEX('תוצרים לפרויקטים'!$R$8:$R$1007,MATCH($C763,'תוצרים לפרויקטים'!$G$8:$G$1007,0))="","ללא סטטוס",INDEX('תוצרים לפרויקטים'!$R$8:$R$1007,MATCH($C763,'תוצרים לפרויקטים'!$G$8:$G$1007,0))))</f>
        <v/>
      </c>
      <c r="K763" s="141" t="str">
        <f>IF($A763="","",IF(INDEX('תוצרים לפרויקטים'!$P$8:$P$1007,MATCH($C763,'תוצרים לפרויקטים'!$G$8:$G$1007,0))="","",INDEX('תוצרים לפרויקטים'!$P$8:$P$1007,MATCH($C763,'תוצרים לפרויקטים'!$G$8:$G$1007,0))))</f>
        <v/>
      </c>
      <c r="L763" s="141" t="str">
        <f>IF($A763="","",IF(INDEX('תוצרים לפרויקטים'!$Q$8:$Q$1007,MATCH($C763,'תוצרים לפרויקטים'!$G$8:$G$1007,0))="","",INDEX('תוצרים לפרויקטים'!$Q$8:$Q$1007,MATCH($C763,'תוצרים לפרויקטים'!$G$8:$G$1007,0))))</f>
        <v/>
      </c>
    </row>
    <row r="764" spans="1:12">
      <c r="A764" s="87" t="str">
        <f>IF($A763="#",1,IF(MAX(שיוך_משאב)&lt;ROWS(A$2:$A764),"",ROWS(A$2:$A764)))</f>
        <v/>
      </c>
      <c r="B764" s="88" t="str">
        <f t="array" ref="B764">IF($A764="","",INDEX('תוצרים לפרויקטים'!$AJ$7:$AN$7,,MIN(IF(שיוך_משאב=$A764,COLUMN($A:$E)))))</f>
        <v/>
      </c>
      <c r="C764" s="88" t="str">
        <f t="array" ref="C764">IF($A764="","",INDEX('תוצרים לפרויקטים'!$G$8:$G$1007,MIN(IF(שיוך_משאב=A764,שורות))))</f>
        <v/>
      </c>
      <c r="D764" s="88" t="str">
        <f>IF($A764="","",INDEX('תוצרים לפרויקטים'!$T$8:$AC$1007,MATCH($C764,'תוצרים לפרויקטים'!$G$8:$G$1007,0),MATCH($B764,'תוצרים לפרויקטים'!$T$7:$AC$7,0)))</f>
        <v/>
      </c>
      <c r="E764" s="88" t="str">
        <f>IF($A764="","",INDEX('תוצרים לפרויקטים'!$T$8:$AC$1007,MATCH($C764,'תוצרים לפרויקטים'!$G$8:$G$1007,0),MATCH($B764,'תוצרים לפרויקטים'!$T$7:$AC$7,0)+1))</f>
        <v/>
      </c>
      <c r="F764" s="88" t="str">
        <f>IF($D764="","",IFERROR(IF(INDEX('ניהול משאבים'!$D$8:$D$300,MATCH($D764,'ניהול משאבים'!$C$8:$C$300,0))="","",INDEX('ניהול משאבים'!$D$8:$D$300,MATCH($D764,'ניהול משאבים'!$C$8:$C$300,0))),""))</f>
        <v/>
      </c>
      <c r="G764" s="88" t="str">
        <f>IF($D764="","",IFERROR(IF(INDEX('ניהול משאבים'!$E$8:$E$300,MATCH($D764,'ניהול משאבים'!$C$8:$C$300,0))="","",INDEX('ניהול משאבים'!$E$8:$E$300,MATCH($D764,'ניהול משאבים'!$C$8:$C$300,0))),""))</f>
        <v/>
      </c>
      <c r="H764" s="88" t="str">
        <f>IF($C764="","",INDEX('תוצרים לפרויקטים'!$H:$H,MATCH($C764,'תוצרים לפרויקטים'!$G:$G,0)))</f>
        <v/>
      </c>
      <c r="I764" s="88" t="str">
        <f>IF($C764="","",INDEX('תוצרים לפרויקטים'!$E:$E,MATCH($C764,'תוצרים לפרויקטים'!$G:$G,0)))</f>
        <v/>
      </c>
      <c r="J764" s="88" t="str">
        <f>IF($A764="","",IF(INDEX('תוצרים לפרויקטים'!$R$8:$R$1007,MATCH($C764,'תוצרים לפרויקטים'!$G$8:$G$1007,0))="","ללא סטטוס",INDEX('תוצרים לפרויקטים'!$R$8:$R$1007,MATCH($C764,'תוצרים לפרויקטים'!$G$8:$G$1007,0))))</f>
        <v/>
      </c>
      <c r="K764" s="141" t="str">
        <f>IF($A764="","",IF(INDEX('תוצרים לפרויקטים'!$P$8:$P$1007,MATCH($C764,'תוצרים לפרויקטים'!$G$8:$G$1007,0))="","",INDEX('תוצרים לפרויקטים'!$P$8:$P$1007,MATCH($C764,'תוצרים לפרויקטים'!$G$8:$G$1007,0))))</f>
        <v/>
      </c>
      <c r="L764" s="141" t="str">
        <f>IF($A764="","",IF(INDEX('תוצרים לפרויקטים'!$Q$8:$Q$1007,MATCH($C764,'תוצרים לפרויקטים'!$G$8:$G$1007,0))="","",INDEX('תוצרים לפרויקטים'!$Q$8:$Q$1007,MATCH($C764,'תוצרים לפרויקטים'!$G$8:$G$1007,0))))</f>
        <v/>
      </c>
    </row>
    <row r="765" spans="1:12">
      <c r="A765" s="87" t="str">
        <f>IF($A764="#",1,IF(MAX(שיוך_משאב)&lt;ROWS(A$2:$A765),"",ROWS(A$2:$A765)))</f>
        <v/>
      </c>
      <c r="B765" s="88" t="str">
        <f t="array" ref="B765">IF($A765="","",INDEX('תוצרים לפרויקטים'!$AJ$7:$AN$7,,MIN(IF(שיוך_משאב=$A765,COLUMN($A:$E)))))</f>
        <v/>
      </c>
      <c r="C765" s="88" t="str">
        <f t="array" ref="C765">IF($A765="","",INDEX('תוצרים לפרויקטים'!$G$8:$G$1007,MIN(IF(שיוך_משאב=A765,שורות))))</f>
        <v/>
      </c>
      <c r="D765" s="88" t="str">
        <f>IF($A765="","",INDEX('תוצרים לפרויקטים'!$T$8:$AC$1007,MATCH($C765,'תוצרים לפרויקטים'!$G$8:$G$1007,0),MATCH($B765,'תוצרים לפרויקטים'!$T$7:$AC$7,0)))</f>
        <v/>
      </c>
      <c r="E765" s="88" t="str">
        <f>IF($A765="","",INDEX('תוצרים לפרויקטים'!$T$8:$AC$1007,MATCH($C765,'תוצרים לפרויקטים'!$G$8:$G$1007,0),MATCH($B765,'תוצרים לפרויקטים'!$T$7:$AC$7,0)+1))</f>
        <v/>
      </c>
      <c r="F765" s="88" t="str">
        <f>IF($D765="","",IFERROR(IF(INDEX('ניהול משאבים'!$D$8:$D$300,MATCH($D765,'ניהול משאבים'!$C$8:$C$300,0))="","",INDEX('ניהול משאבים'!$D$8:$D$300,MATCH($D765,'ניהול משאבים'!$C$8:$C$300,0))),""))</f>
        <v/>
      </c>
      <c r="G765" s="88" t="str">
        <f>IF($D765="","",IFERROR(IF(INDEX('ניהול משאבים'!$E$8:$E$300,MATCH($D765,'ניהול משאבים'!$C$8:$C$300,0))="","",INDEX('ניהול משאבים'!$E$8:$E$300,MATCH($D765,'ניהול משאבים'!$C$8:$C$300,0))),""))</f>
        <v/>
      </c>
      <c r="H765" s="88" t="str">
        <f>IF($C765="","",INDEX('תוצרים לפרויקטים'!$H:$H,MATCH($C765,'תוצרים לפרויקטים'!$G:$G,0)))</f>
        <v/>
      </c>
      <c r="I765" s="88" t="str">
        <f>IF($C765="","",INDEX('תוצרים לפרויקטים'!$E:$E,MATCH($C765,'תוצרים לפרויקטים'!$G:$G,0)))</f>
        <v/>
      </c>
      <c r="J765" s="88" t="str">
        <f>IF($A765="","",IF(INDEX('תוצרים לפרויקטים'!$R$8:$R$1007,MATCH($C765,'תוצרים לפרויקטים'!$G$8:$G$1007,0))="","ללא סטטוס",INDEX('תוצרים לפרויקטים'!$R$8:$R$1007,MATCH($C765,'תוצרים לפרויקטים'!$G$8:$G$1007,0))))</f>
        <v/>
      </c>
      <c r="K765" s="141" t="str">
        <f>IF($A765="","",IF(INDEX('תוצרים לפרויקטים'!$P$8:$P$1007,MATCH($C765,'תוצרים לפרויקטים'!$G$8:$G$1007,0))="","",INDEX('תוצרים לפרויקטים'!$P$8:$P$1007,MATCH($C765,'תוצרים לפרויקטים'!$G$8:$G$1007,0))))</f>
        <v/>
      </c>
      <c r="L765" s="141" t="str">
        <f>IF($A765="","",IF(INDEX('תוצרים לפרויקטים'!$Q$8:$Q$1007,MATCH($C765,'תוצרים לפרויקטים'!$G$8:$G$1007,0))="","",INDEX('תוצרים לפרויקטים'!$Q$8:$Q$1007,MATCH($C765,'תוצרים לפרויקטים'!$G$8:$G$1007,0))))</f>
        <v/>
      </c>
    </row>
    <row r="766" spans="1:12">
      <c r="A766" s="87" t="str">
        <f>IF($A765="#",1,IF(MAX(שיוך_משאב)&lt;ROWS(A$2:$A766),"",ROWS(A$2:$A766)))</f>
        <v/>
      </c>
      <c r="B766" s="88" t="str">
        <f t="array" ref="B766">IF($A766="","",INDEX('תוצרים לפרויקטים'!$AJ$7:$AN$7,,MIN(IF(שיוך_משאב=$A766,COLUMN($A:$E)))))</f>
        <v/>
      </c>
      <c r="C766" s="88" t="str">
        <f t="array" ref="C766">IF($A766="","",INDEX('תוצרים לפרויקטים'!$G$8:$G$1007,MIN(IF(שיוך_משאב=A766,שורות))))</f>
        <v/>
      </c>
      <c r="D766" s="88" t="str">
        <f>IF($A766="","",INDEX('תוצרים לפרויקטים'!$T$8:$AC$1007,MATCH($C766,'תוצרים לפרויקטים'!$G$8:$G$1007,0),MATCH($B766,'תוצרים לפרויקטים'!$T$7:$AC$7,0)))</f>
        <v/>
      </c>
      <c r="E766" s="88" t="str">
        <f>IF($A766="","",INDEX('תוצרים לפרויקטים'!$T$8:$AC$1007,MATCH($C766,'תוצרים לפרויקטים'!$G$8:$G$1007,0),MATCH($B766,'תוצרים לפרויקטים'!$T$7:$AC$7,0)+1))</f>
        <v/>
      </c>
      <c r="F766" s="88" t="str">
        <f>IF($D766="","",IFERROR(IF(INDEX('ניהול משאבים'!$D$8:$D$300,MATCH($D766,'ניהול משאבים'!$C$8:$C$300,0))="","",INDEX('ניהול משאבים'!$D$8:$D$300,MATCH($D766,'ניהול משאבים'!$C$8:$C$300,0))),""))</f>
        <v/>
      </c>
      <c r="G766" s="88" t="str">
        <f>IF($D766="","",IFERROR(IF(INDEX('ניהול משאבים'!$E$8:$E$300,MATCH($D766,'ניהול משאבים'!$C$8:$C$300,0))="","",INDEX('ניהול משאבים'!$E$8:$E$300,MATCH($D766,'ניהול משאבים'!$C$8:$C$300,0))),""))</f>
        <v/>
      </c>
      <c r="H766" s="88" t="str">
        <f>IF($C766="","",INDEX('תוצרים לפרויקטים'!$H:$H,MATCH($C766,'תוצרים לפרויקטים'!$G:$G,0)))</f>
        <v/>
      </c>
      <c r="I766" s="88" t="str">
        <f>IF($C766="","",INDEX('תוצרים לפרויקטים'!$E:$E,MATCH($C766,'תוצרים לפרויקטים'!$G:$G,0)))</f>
        <v/>
      </c>
      <c r="J766" s="88" t="str">
        <f>IF($A766="","",IF(INDEX('תוצרים לפרויקטים'!$R$8:$R$1007,MATCH($C766,'תוצרים לפרויקטים'!$G$8:$G$1007,0))="","ללא סטטוס",INDEX('תוצרים לפרויקטים'!$R$8:$R$1007,MATCH($C766,'תוצרים לפרויקטים'!$G$8:$G$1007,0))))</f>
        <v/>
      </c>
      <c r="K766" s="141" t="str">
        <f>IF($A766="","",IF(INDEX('תוצרים לפרויקטים'!$P$8:$P$1007,MATCH($C766,'תוצרים לפרויקטים'!$G$8:$G$1007,0))="","",INDEX('תוצרים לפרויקטים'!$P$8:$P$1007,MATCH($C766,'תוצרים לפרויקטים'!$G$8:$G$1007,0))))</f>
        <v/>
      </c>
      <c r="L766" s="141" t="str">
        <f>IF($A766="","",IF(INDEX('תוצרים לפרויקטים'!$Q$8:$Q$1007,MATCH($C766,'תוצרים לפרויקטים'!$G$8:$G$1007,0))="","",INDEX('תוצרים לפרויקטים'!$Q$8:$Q$1007,MATCH($C766,'תוצרים לפרויקטים'!$G$8:$G$1007,0))))</f>
        <v/>
      </c>
    </row>
    <row r="767" spans="1:12">
      <c r="A767" s="87" t="str">
        <f>IF($A766="#",1,IF(MAX(שיוך_משאב)&lt;ROWS(A$2:$A767),"",ROWS(A$2:$A767)))</f>
        <v/>
      </c>
      <c r="B767" s="88" t="str">
        <f t="array" ref="B767">IF($A767="","",INDEX('תוצרים לפרויקטים'!$AJ$7:$AN$7,,MIN(IF(שיוך_משאב=$A767,COLUMN($A:$E)))))</f>
        <v/>
      </c>
      <c r="C767" s="88" t="str">
        <f t="array" ref="C767">IF($A767="","",INDEX('תוצרים לפרויקטים'!$G$8:$G$1007,MIN(IF(שיוך_משאב=A767,שורות))))</f>
        <v/>
      </c>
      <c r="D767" s="88" t="str">
        <f>IF($A767="","",INDEX('תוצרים לפרויקטים'!$T$8:$AC$1007,MATCH($C767,'תוצרים לפרויקטים'!$G$8:$G$1007,0),MATCH($B767,'תוצרים לפרויקטים'!$T$7:$AC$7,0)))</f>
        <v/>
      </c>
      <c r="E767" s="88" t="str">
        <f>IF($A767="","",INDEX('תוצרים לפרויקטים'!$T$8:$AC$1007,MATCH($C767,'תוצרים לפרויקטים'!$G$8:$G$1007,0),MATCH($B767,'תוצרים לפרויקטים'!$T$7:$AC$7,0)+1))</f>
        <v/>
      </c>
      <c r="F767" s="88" t="str">
        <f>IF($D767="","",IFERROR(IF(INDEX('ניהול משאבים'!$D$8:$D$300,MATCH($D767,'ניהול משאבים'!$C$8:$C$300,0))="","",INDEX('ניהול משאבים'!$D$8:$D$300,MATCH($D767,'ניהול משאבים'!$C$8:$C$300,0))),""))</f>
        <v/>
      </c>
      <c r="G767" s="88" t="str">
        <f>IF($D767="","",IFERROR(IF(INDEX('ניהול משאבים'!$E$8:$E$300,MATCH($D767,'ניהול משאבים'!$C$8:$C$300,0))="","",INDEX('ניהול משאבים'!$E$8:$E$300,MATCH($D767,'ניהול משאבים'!$C$8:$C$300,0))),""))</f>
        <v/>
      </c>
      <c r="H767" s="88" t="str">
        <f>IF($C767="","",INDEX('תוצרים לפרויקטים'!$H:$H,MATCH($C767,'תוצרים לפרויקטים'!$G:$G,0)))</f>
        <v/>
      </c>
      <c r="I767" s="88" t="str">
        <f>IF($C767="","",INDEX('תוצרים לפרויקטים'!$E:$E,MATCH($C767,'תוצרים לפרויקטים'!$G:$G,0)))</f>
        <v/>
      </c>
      <c r="J767" s="88" t="str">
        <f>IF($A767="","",IF(INDEX('תוצרים לפרויקטים'!$R$8:$R$1007,MATCH($C767,'תוצרים לפרויקטים'!$G$8:$G$1007,0))="","ללא סטטוס",INDEX('תוצרים לפרויקטים'!$R$8:$R$1007,MATCH($C767,'תוצרים לפרויקטים'!$G$8:$G$1007,0))))</f>
        <v/>
      </c>
      <c r="K767" s="141" t="str">
        <f>IF($A767="","",IF(INDEX('תוצרים לפרויקטים'!$P$8:$P$1007,MATCH($C767,'תוצרים לפרויקטים'!$G$8:$G$1007,0))="","",INDEX('תוצרים לפרויקטים'!$P$8:$P$1007,MATCH($C767,'תוצרים לפרויקטים'!$G$8:$G$1007,0))))</f>
        <v/>
      </c>
      <c r="L767" s="141" t="str">
        <f>IF($A767="","",IF(INDEX('תוצרים לפרויקטים'!$Q$8:$Q$1007,MATCH($C767,'תוצרים לפרויקטים'!$G$8:$G$1007,0))="","",INDEX('תוצרים לפרויקטים'!$Q$8:$Q$1007,MATCH($C767,'תוצרים לפרויקטים'!$G$8:$G$1007,0))))</f>
        <v/>
      </c>
    </row>
    <row r="768" spans="1:12">
      <c r="A768" s="87" t="str">
        <f>IF($A767="#",1,IF(MAX(שיוך_משאב)&lt;ROWS(A$2:$A768),"",ROWS(A$2:$A768)))</f>
        <v/>
      </c>
      <c r="B768" s="88" t="str">
        <f t="array" ref="B768">IF($A768="","",INDEX('תוצרים לפרויקטים'!$AJ$7:$AN$7,,MIN(IF(שיוך_משאב=$A768,COLUMN($A:$E)))))</f>
        <v/>
      </c>
      <c r="C768" s="88" t="str">
        <f t="array" ref="C768">IF($A768="","",INDEX('תוצרים לפרויקטים'!$G$8:$G$1007,MIN(IF(שיוך_משאב=A768,שורות))))</f>
        <v/>
      </c>
      <c r="D768" s="88" t="str">
        <f>IF($A768="","",INDEX('תוצרים לפרויקטים'!$T$8:$AC$1007,MATCH($C768,'תוצרים לפרויקטים'!$G$8:$G$1007,0),MATCH($B768,'תוצרים לפרויקטים'!$T$7:$AC$7,0)))</f>
        <v/>
      </c>
      <c r="E768" s="88" t="str">
        <f>IF($A768="","",INDEX('תוצרים לפרויקטים'!$T$8:$AC$1007,MATCH($C768,'תוצרים לפרויקטים'!$G$8:$G$1007,0),MATCH($B768,'תוצרים לפרויקטים'!$T$7:$AC$7,0)+1))</f>
        <v/>
      </c>
      <c r="F768" s="88" t="str">
        <f>IF($D768="","",IFERROR(IF(INDEX('ניהול משאבים'!$D$8:$D$300,MATCH($D768,'ניהול משאבים'!$C$8:$C$300,0))="","",INDEX('ניהול משאבים'!$D$8:$D$300,MATCH($D768,'ניהול משאבים'!$C$8:$C$300,0))),""))</f>
        <v/>
      </c>
      <c r="G768" s="88" t="str">
        <f>IF($D768="","",IFERROR(IF(INDEX('ניהול משאבים'!$E$8:$E$300,MATCH($D768,'ניהול משאבים'!$C$8:$C$300,0))="","",INDEX('ניהול משאבים'!$E$8:$E$300,MATCH($D768,'ניהול משאבים'!$C$8:$C$300,0))),""))</f>
        <v/>
      </c>
      <c r="H768" s="88" t="str">
        <f>IF($C768="","",INDEX('תוצרים לפרויקטים'!$H:$H,MATCH($C768,'תוצרים לפרויקטים'!$G:$G,0)))</f>
        <v/>
      </c>
      <c r="I768" s="88" t="str">
        <f>IF($C768="","",INDEX('תוצרים לפרויקטים'!$E:$E,MATCH($C768,'תוצרים לפרויקטים'!$G:$G,0)))</f>
        <v/>
      </c>
      <c r="J768" s="88" t="str">
        <f>IF($A768="","",IF(INDEX('תוצרים לפרויקטים'!$R$8:$R$1007,MATCH($C768,'תוצרים לפרויקטים'!$G$8:$G$1007,0))="","ללא סטטוס",INDEX('תוצרים לפרויקטים'!$R$8:$R$1007,MATCH($C768,'תוצרים לפרויקטים'!$G$8:$G$1007,0))))</f>
        <v/>
      </c>
      <c r="K768" s="141" t="str">
        <f>IF($A768="","",IF(INDEX('תוצרים לפרויקטים'!$P$8:$P$1007,MATCH($C768,'תוצרים לפרויקטים'!$G$8:$G$1007,0))="","",INDEX('תוצרים לפרויקטים'!$P$8:$P$1007,MATCH($C768,'תוצרים לפרויקטים'!$G$8:$G$1007,0))))</f>
        <v/>
      </c>
      <c r="L768" s="141" t="str">
        <f>IF($A768="","",IF(INDEX('תוצרים לפרויקטים'!$Q$8:$Q$1007,MATCH($C768,'תוצרים לפרויקטים'!$G$8:$G$1007,0))="","",INDEX('תוצרים לפרויקטים'!$Q$8:$Q$1007,MATCH($C768,'תוצרים לפרויקטים'!$G$8:$G$1007,0))))</f>
        <v/>
      </c>
    </row>
    <row r="769" spans="1:12">
      <c r="A769" s="87" t="str">
        <f>IF($A768="#",1,IF(MAX(שיוך_משאב)&lt;ROWS(A$2:$A769),"",ROWS(A$2:$A769)))</f>
        <v/>
      </c>
      <c r="B769" s="88" t="str">
        <f t="array" ref="B769">IF($A769="","",INDEX('תוצרים לפרויקטים'!$AJ$7:$AN$7,,MIN(IF(שיוך_משאב=$A769,COLUMN($A:$E)))))</f>
        <v/>
      </c>
      <c r="C769" s="88" t="str">
        <f t="array" ref="C769">IF($A769="","",INDEX('תוצרים לפרויקטים'!$G$8:$G$1007,MIN(IF(שיוך_משאב=A769,שורות))))</f>
        <v/>
      </c>
      <c r="D769" s="88" t="str">
        <f>IF($A769="","",INDEX('תוצרים לפרויקטים'!$T$8:$AC$1007,MATCH($C769,'תוצרים לפרויקטים'!$G$8:$G$1007,0),MATCH($B769,'תוצרים לפרויקטים'!$T$7:$AC$7,0)))</f>
        <v/>
      </c>
      <c r="E769" s="88" t="str">
        <f>IF($A769="","",INDEX('תוצרים לפרויקטים'!$T$8:$AC$1007,MATCH($C769,'תוצרים לפרויקטים'!$G$8:$G$1007,0),MATCH($B769,'תוצרים לפרויקטים'!$T$7:$AC$7,0)+1))</f>
        <v/>
      </c>
      <c r="F769" s="88" t="str">
        <f>IF($D769="","",IFERROR(IF(INDEX('ניהול משאבים'!$D$8:$D$300,MATCH($D769,'ניהול משאבים'!$C$8:$C$300,0))="","",INDEX('ניהול משאבים'!$D$8:$D$300,MATCH($D769,'ניהול משאבים'!$C$8:$C$300,0))),""))</f>
        <v/>
      </c>
      <c r="G769" s="88" t="str">
        <f>IF($D769="","",IFERROR(IF(INDEX('ניהול משאבים'!$E$8:$E$300,MATCH($D769,'ניהול משאבים'!$C$8:$C$300,0))="","",INDEX('ניהול משאבים'!$E$8:$E$300,MATCH($D769,'ניהול משאבים'!$C$8:$C$300,0))),""))</f>
        <v/>
      </c>
      <c r="H769" s="88" t="str">
        <f>IF($C769="","",INDEX('תוצרים לפרויקטים'!$H:$H,MATCH($C769,'תוצרים לפרויקטים'!$G:$G,0)))</f>
        <v/>
      </c>
      <c r="I769" s="88" t="str">
        <f>IF($C769="","",INDEX('תוצרים לפרויקטים'!$E:$E,MATCH($C769,'תוצרים לפרויקטים'!$G:$G,0)))</f>
        <v/>
      </c>
      <c r="J769" s="88" t="str">
        <f>IF($A769="","",IF(INDEX('תוצרים לפרויקטים'!$R$8:$R$1007,MATCH($C769,'תוצרים לפרויקטים'!$G$8:$G$1007,0))="","ללא סטטוס",INDEX('תוצרים לפרויקטים'!$R$8:$R$1007,MATCH($C769,'תוצרים לפרויקטים'!$G$8:$G$1007,0))))</f>
        <v/>
      </c>
      <c r="K769" s="141" t="str">
        <f>IF($A769="","",IF(INDEX('תוצרים לפרויקטים'!$P$8:$P$1007,MATCH($C769,'תוצרים לפרויקטים'!$G$8:$G$1007,0))="","",INDEX('תוצרים לפרויקטים'!$P$8:$P$1007,MATCH($C769,'תוצרים לפרויקטים'!$G$8:$G$1007,0))))</f>
        <v/>
      </c>
      <c r="L769" s="141" t="str">
        <f>IF($A769="","",IF(INDEX('תוצרים לפרויקטים'!$Q$8:$Q$1007,MATCH($C769,'תוצרים לפרויקטים'!$G$8:$G$1007,0))="","",INDEX('תוצרים לפרויקטים'!$Q$8:$Q$1007,MATCH($C769,'תוצרים לפרויקטים'!$G$8:$G$1007,0))))</f>
        <v/>
      </c>
    </row>
    <row r="770" spans="1:12">
      <c r="A770" s="87" t="str">
        <f>IF($A769="#",1,IF(MAX(שיוך_משאב)&lt;ROWS(A$2:$A770),"",ROWS(A$2:$A770)))</f>
        <v/>
      </c>
      <c r="B770" s="88" t="str">
        <f t="array" ref="B770">IF($A770="","",INDEX('תוצרים לפרויקטים'!$AJ$7:$AN$7,,MIN(IF(שיוך_משאב=$A770,COLUMN($A:$E)))))</f>
        <v/>
      </c>
      <c r="C770" s="88" t="str">
        <f t="array" ref="C770">IF($A770="","",INDEX('תוצרים לפרויקטים'!$G$8:$G$1007,MIN(IF(שיוך_משאב=A770,שורות))))</f>
        <v/>
      </c>
      <c r="D770" s="88" t="str">
        <f>IF($A770="","",INDEX('תוצרים לפרויקטים'!$T$8:$AC$1007,MATCH($C770,'תוצרים לפרויקטים'!$G$8:$G$1007,0),MATCH($B770,'תוצרים לפרויקטים'!$T$7:$AC$7,0)))</f>
        <v/>
      </c>
      <c r="E770" s="88" t="str">
        <f>IF($A770="","",INDEX('תוצרים לפרויקטים'!$T$8:$AC$1007,MATCH($C770,'תוצרים לפרויקטים'!$G$8:$G$1007,0),MATCH($B770,'תוצרים לפרויקטים'!$T$7:$AC$7,0)+1))</f>
        <v/>
      </c>
      <c r="F770" s="88" t="str">
        <f>IF($D770="","",IFERROR(IF(INDEX('ניהול משאבים'!$D$8:$D$300,MATCH($D770,'ניהול משאבים'!$C$8:$C$300,0))="","",INDEX('ניהול משאבים'!$D$8:$D$300,MATCH($D770,'ניהול משאבים'!$C$8:$C$300,0))),""))</f>
        <v/>
      </c>
      <c r="G770" s="88" t="str">
        <f>IF($D770="","",IFERROR(IF(INDEX('ניהול משאבים'!$E$8:$E$300,MATCH($D770,'ניהול משאבים'!$C$8:$C$300,0))="","",INDEX('ניהול משאבים'!$E$8:$E$300,MATCH($D770,'ניהול משאבים'!$C$8:$C$300,0))),""))</f>
        <v/>
      </c>
      <c r="H770" s="88" t="str">
        <f>IF($C770="","",INDEX('תוצרים לפרויקטים'!$H:$H,MATCH($C770,'תוצרים לפרויקטים'!$G:$G,0)))</f>
        <v/>
      </c>
      <c r="I770" s="88" t="str">
        <f>IF($C770="","",INDEX('תוצרים לפרויקטים'!$E:$E,MATCH($C770,'תוצרים לפרויקטים'!$G:$G,0)))</f>
        <v/>
      </c>
      <c r="J770" s="88" t="str">
        <f>IF($A770="","",IF(INDEX('תוצרים לפרויקטים'!$R$8:$R$1007,MATCH($C770,'תוצרים לפרויקטים'!$G$8:$G$1007,0))="","ללא סטטוס",INDEX('תוצרים לפרויקטים'!$R$8:$R$1007,MATCH($C770,'תוצרים לפרויקטים'!$G$8:$G$1007,0))))</f>
        <v/>
      </c>
      <c r="K770" s="141" t="str">
        <f>IF($A770="","",IF(INDEX('תוצרים לפרויקטים'!$P$8:$P$1007,MATCH($C770,'תוצרים לפרויקטים'!$G$8:$G$1007,0))="","",INDEX('תוצרים לפרויקטים'!$P$8:$P$1007,MATCH($C770,'תוצרים לפרויקטים'!$G$8:$G$1007,0))))</f>
        <v/>
      </c>
      <c r="L770" s="141" t="str">
        <f>IF($A770="","",IF(INDEX('תוצרים לפרויקטים'!$Q$8:$Q$1007,MATCH($C770,'תוצרים לפרויקטים'!$G$8:$G$1007,0))="","",INDEX('תוצרים לפרויקטים'!$Q$8:$Q$1007,MATCH($C770,'תוצרים לפרויקטים'!$G$8:$G$1007,0))))</f>
        <v/>
      </c>
    </row>
    <row r="771" spans="1:12">
      <c r="A771" s="87" t="str">
        <f>IF($A770="#",1,IF(MAX(שיוך_משאב)&lt;ROWS(A$2:$A771),"",ROWS(A$2:$A771)))</f>
        <v/>
      </c>
      <c r="B771" s="88" t="str">
        <f t="array" ref="B771">IF($A771="","",INDEX('תוצרים לפרויקטים'!$AJ$7:$AN$7,,MIN(IF(שיוך_משאב=$A771,COLUMN($A:$E)))))</f>
        <v/>
      </c>
      <c r="C771" s="88" t="str">
        <f t="array" ref="C771">IF($A771="","",INDEX('תוצרים לפרויקטים'!$G$8:$G$1007,MIN(IF(שיוך_משאב=A771,שורות))))</f>
        <v/>
      </c>
      <c r="D771" s="88" t="str">
        <f>IF($A771="","",INDEX('תוצרים לפרויקטים'!$T$8:$AC$1007,MATCH($C771,'תוצרים לפרויקטים'!$G$8:$G$1007,0),MATCH($B771,'תוצרים לפרויקטים'!$T$7:$AC$7,0)))</f>
        <v/>
      </c>
      <c r="E771" s="88" t="str">
        <f>IF($A771="","",INDEX('תוצרים לפרויקטים'!$T$8:$AC$1007,MATCH($C771,'תוצרים לפרויקטים'!$G$8:$G$1007,0),MATCH($B771,'תוצרים לפרויקטים'!$T$7:$AC$7,0)+1))</f>
        <v/>
      </c>
      <c r="F771" s="88" t="str">
        <f>IF($D771="","",IFERROR(IF(INDEX('ניהול משאבים'!$D$8:$D$300,MATCH($D771,'ניהול משאבים'!$C$8:$C$300,0))="","",INDEX('ניהול משאבים'!$D$8:$D$300,MATCH($D771,'ניהול משאבים'!$C$8:$C$300,0))),""))</f>
        <v/>
      </c>
      <c r="G771" s="88" t="str">
        <f>IF($D771="","",IFERROR(IF(INDEX('ניהול משאבים'!$E$8:$E$300,MATCH($D771,'ניהול משאבים'!$C$8:$C$300,0))="","",INDEX('ניהול משאבים'!$E$8:$E$300,MATCH($D771,'ניהול משאבים'!$C$8:$C$300,0))),""))</f>
        <v/>
      </c>
      <c r="H771" s="88" t="str">
        <f>IF($C771="","",INDEX('תוצרים לפרויקטים'!$H:$H,MATCH($C771,'תוצרים לפרויקטים'!$G:$G,0)))</f>
        <v/>
      </c>
      <c r="I771" s="88" t="str">
        <f>IF($C771="","",INDEX('תוצרים לפרויקטים'!$E:$E,MATCH($C771,'תוצרים לפרויקטים'!$G:$G,0)))</f>
        <v/>
      </c>
      <c r="J771" s="88" t="str">
        <f>IF($A771="","",IF(INDEX('תוצרים לפרויקטים'!$R$8:$R$1007,MATCH($C771,'תוצרים לפרויקטים'!$G$8:$G$1007,0))="","ללא סטטוס",INDEX('תוצרים לפרויקטים'!$R$8:$R$1007,MATCH($C771,'תוצרים לפרויקטים'!$G$8:$G$1007,0))))</f>
        <v/>
      </c>
      <c r="K771" s="141" t="str">
        <f>IF($A771="","",IF(INDEX('תוצרים לפרויקטים'!$P$8:$P$1007,MATCH($C771,'תוצרים לפרויקטים'!$G$8:$G$1007,0))="","",INDEX('תוצרים לפרויקטים'!$P$8:$P$1007,MATCH($C771,'תוצרים לפרויקטים'!$G$8:$G$1007,0))))</f>
        <v/>
      </c>
      <c r="L771" s="141" t="str">
        <f>IF($A771="","",IF(INDEX('תוצרים לפרויקטים'!$Q$8:$Q$1007,MATCH($C771,'תוצרים לפרויקטים'!$G$8:$G$1007,0))="","",INDEX('תוצרים לפרויקטים'!$Q$8:$Q$1007,MATCH($C771,'תוצרים לפרויקטים'!$G$8:$G$1007,0))))</f>
        <v/>
      </c>
    </row>
    <row r="772" spans="1:12">
      <c r="A772" s="87" t="str">
        <f>IF($A771="#",1,IF(MAX(שיוך_משאב)&lt;ROWS(A$2:$A772),"",ROWS(A$2:$A772)))</f>
        <v/>
      </c>
      <c r="B772" s="88" t="str">
        <f t="array" ref="B772">IF($A772="","",INDEX('תוצרים לפרויקטים'!$AJ$7:$AN$7,,MIN(IF(שיוך_משאב=$A772,COLUMN($A:$E)))))</f>
        <v/>
      </c>
      <c r="C772" s="88" t="str">
        <f t="array" ref="C772">IF($A772="","",INDEX('תוצרים לפרויקטים'!$G$8:$G$1007,MIN(IF(שיוך_משאב=A772,שורות))))</f>
        <v/>
      </c>
      <c r="D772" s="88" t="str">
        <f>IF($A772="","",INDEX('תוצרים לפרויקטים'!$T$8:$AC$1007,MATCH($C772,'תוצרים לפרויקטים'!$G$8:$G$1007,0),MATCH($B772,'תוצרים לפרויקטים'!$T$7:$AC$7,0)))</f>
        <v/>
      </c>
      <c r="E772" s="88" t="str">
        <f>IF($A772="","",INDEX('תוצרים לפרויקטים'!$T$8:$AC$1007,MATCH($C772,'תוצרים לפרויקטים'!$G$8:$G$1007,0),MATCH($B772,'תוצרים לפרויקטים'!$T$7:$AC$7,0)+1))</f>
        <v/>
      </c>
      <c r="F772" s="88" t="str">
        <f>IF($D772="","",IFERROR(IF(INDEX('ניהול משאבים'!$D$8:$D$300,MATCH($D772,'ניהול משאבים'!$C$8:$C$300,0))="","",INDEX('ניהול משאבים'!$D$8:$D$300,MATCH($D772,'ניהול משאבים'!$C$8:$C$300,0))),""))</f>
        <v/>
      </c>
      <c r="G772" s="88" t="str">
        <f>IF($D772="","",IFERROR(IF(INDEX('ניהול משאבים'!$E$8:$E$300,MATCH($D772,'ניהול משאבים'!$C$8:$C$300,0))="","",INDEX('ניהול משאבים'!$E$8:$E$300,MATCH($D772,'ניהול משאבים'!$C$8:$C$300,0))),""))</f>
        <v/>
      </c>
      <c r="H772" s="88" t="str">
        <f>IF($C772="","",INDEX('תוצרים לפרויקטים'!$H:$H,MATCH($C772,'תוצרים לפרויקטים'!$G:$G,0)))</f>
        <v/>
      </c>
      <c r="I772" s="88" t="str">
        <f>IF($C772="","",INDEX('תוצרים לפרויקטים'!$E:$E,MATCH($C772,'תוצרים לפרויקטים'!$G:$G,0)))</f>
        <v/>
      </c>
      <c r="J772" s="88" t="str">
        <f>IF($A772="","",IF(INDEX('תוצרים לפרויקטים'!$R$8:$R$1007,MATCH($C772,'תוצרים לפרויקטים'!$G$8:$G$1007,0))="","ללא סטטוס",INDEX('תוצרים לפרויקטים'!$R$8:$R$1007,MATCH($C772,'תוצרים לפרויקטים'!$G$8:$G$1007,0))))</f>
        <v/>
      </c>
      <c r="K772" s="141" t="str">
        <f>IF($A772="","",IF(INDEX('תוצרים לפרויקטים'!$P$8:$P$1007,MATCH($C772,'תוצרים לפרויקטים'!$G$8:$G$1007,0))="","",INDEX('תוצרים לפרויקטים'!$P$8:$P$1007,MATCH($C772,'תוצרים לפרויקטים'!$G$8:$G$1007,0))))</f>
        <v/>
      </c>
      <c r="L772" s="141" t="str">
        <f>IF($A772="","",IF(INDEX('תוצרים לפרויקטים'!$Q$8:$Q$1007,MATCH($C772,'תוצרים לפרויקטים'!$G$8:$G$1007,0))="","",INDEX('תוצרים לפרויקטים'!$Q$8:$Q$1007,MATCH($C772,'תוצרים לפרויקטים'!$G$8:$G$1007,0))))</f>
        <v/>
      </c>
    </row>
    <row r="773" spans="1:12">
      <c r="A773" s="87" t="str">
        <f>IF($A772="#",1,IF(MAX(שיוך_משאב)&lt;ROWS(A$2:$A773),"",ROWS(A$2:$A773)))</f>
        <v/>
      </c>
      <c r="B773" s="88" t="str">
        <f t="array" ref="B773">IF($A773="","",INDEX('תוצרים לפרויקטים'!$AJ$7:$AN$7,,MIN(IF(שיוך_משאב=$A773,COLUMN($A:$E)))))</f>
        <v/>
      </c>
      <c r="C773" s="88" t="str">
        <f t="array" ref="C773">IF($A773="","",INDEX('תוצרים לפרויקטים'!$G$8:$G$1007,MIN(IF(שיוך_משאב=A773,שורות))))</f>
        <v/>
      </c>
      <c r="D773" s="88" t="str">
        <f>IF($A773="","",INDEX('תוצרים לפרויקטים'!$T$8:$AC$1007,MATCH($C773,'תוצרים לפרויקטים'!$G$8:$G$1007,0),MATCH($B773,'תוצרים לפרויקטים'!$T$7:$AC$7,0)))</f>
        <v/>
      </c>
      <c r="E773" s="88" t="str">
        <f>IF($A773="","",INDEX('תוצרים לפרויקטים'!$T$8:$AC$1007,MATCH($C773,'תוצרים לפרויקטים'!$G$8:$G$1007,0),MATCH($B773,'תוצרים לפרויקטים'!$T$7:$AC$7,0)+1))</f>
        <v/>
      </c>
      <c r="F773" s="88" t="str">
        <f>IF($D773="","",IFERROR(IF(INDEX('ניהול משאבים'!$D$8:$D$300,MATCH($D773,'ניהול משאבים'!$C$8:$C$300,0))="","",INDEX('ניהול משאבים'!$D$8:$D$300,MATCH($D773,'ניהול משאבים'!$C$8:$C$300,0))),""))</f>
        <v/>
      </c>
      <c r="G773" s="88" t="str">
        <f>IF($D773="","",IFERROR(IF(INDEX('ניהול משאבים'!$E$8:$E$300,MATCH($D773,'ניהול משאבים'!$C$8:$C$300,0))="","",INDEX('ניהול משאבים'!$E$8:$E$300,MATCH($D773,'ניהול משאבים'!$C$8:$C$300,0))),""))</f>
        <v/>
      </c>
      <c r="H773" s="88" t="str">
        <f>IF($C773="","",INDEX('תוצרים לפרויקטים'!$H:$H,MATCH($C773,'תוצרים לפרויקטים'!$G:$G,0)))</f>
        <v/>
      </c>
      <c r="I773" s="88" t="str">
        <f>IF($C773="","",INDEX('תוצרים לפרויקטים'!$E:$E,MATCH($C773,'תוצרים לפרויקטים'!$G:$G,0)))</f>
        <v/>
      </c>
      <c r="J773" s="88" t="str">
        <f>IF($A773="","",IF(INDEX('תוצרים לפרויקטים'!$R$8:$R$1007,MATCH($C773,'תוצרים לפרויקטים'!$G$8:$G$1007,0))="","ללא סטטוס",INDEX('תוצרים לפרויקטים'!$R$8:$R$1007,MATCH($C773,'תוצרים לפרויקטים'!$G$8:$G$1007,0))))</f>
        <v/>
      </c>
      <c r="K773" s="141" t="str">
        <f>IF($A773="","",IF(INDEX('תוצרים לפרויקטים'!$P$8:$P$1007,MATCH($C773,'תוצרים לפרויקטים'!$G$8:$G$1007,0))="","",INDEX('תוצרים לפרויקטים'!$P$8:$P$1007,MATCH($C773,'תוצרים לפרויקטים'!$G$8:$G$1007,0))))</f>
        <v/>
      </c>
      <c r="L773" s="141" t="str">
        <f>IF($A773="","",IF(INDEX('תוצרים לפרויקטים'!$Q$8:$Q$1007,MATCH($C773,'תוצרים לפרויקטים'!$G$8:$G$1007,0))="","",INDEX('תוצרים לפרויקטים'!$Q$8:$Q$1007,MATCH($C773,'תוצרים לפרויקטים'!$G$8:$G$1007,0))))</f>
        <v/>
      </c>
    </row>
    <row r="774" spans="1:12">
      <c r="A774" s="87" t="str">
        <f>IF($A773="#",1,IF(MAX(שיוך_משאב)&lt;ROWS(A$2:$A774),"",ROWS(A$2:$A774)))</f>
        <v/>
      </c>
      <c r="B774" s="88" t="str">
        <f t="array" ref="B774">IF($A774="","",INDEX('תוצרים לפרויקטים'!$AJ$7:$AN$7,,MIN(IF(שיוך_משאב=$A774,COLUMN($A:$E)))))</f>
        <v/>
      </c>
      <c r="C774" s="88" t="str">
        <f t="array" ref="C774">IF($A774="","",INDEX('תוצרים לפרויקטים'!$G$8:$G$1007,MIN(IF(שיוך_משאב=A774,שורות))))</f>
        <v/>
      </c>
      <c r="D774" s="88" t="str">
        <f>IF($A774="","",INDEX('תוצרים לפרויקטים'!$T$8:$AC$1007,MATCH($C774,'תוצרים לפרויקטים'!$G$8:$G$1007,0),MATCH($B774,'תוצרים לפרויקטים'!$T$7:$AC$7,0)))</f>
        <v/>
      </c>
      <c r="E774" s="88" t="str">
        <f>IF($A774="","",INDEX('תוצרים לפרויקטים'!$T$8:$AC$1007,MATCH($C774,'תוצרים לפרויקטים'!$G$8:$G$1007,0),MATCH($B774,'תוצרים לפרויקטים'!$T$7:$AC$7,0)+1))</f>
        <v/>
      </c>
      <c r="F774" s="88" t="str">
        <f>IF($D774="","",IFERROR(IF(INDEX('ניהול משאבים'!$D$8:$D$300,MATCH($D774,'ניהול משאבים'!$C$8:$C$300,0))="","",INDEX('ניהול משאבים'!$D$8:$D$300,MATCH($D774,'ניהול משאבים'!$C$8:$C$300,0))),""))</f>
        <v/>
      </c>
      <c r="G774" s="88" t="str">
        <f>IF($D774="","",IFERROR(IF(INDEX('ניהול משאבים'!$E$8:$E$300,MATCH($D774,'ניהול משאבים'!$C$8:$C$300,0))="","",INDEX('ניהול משאבים'!$E$8:$E$300,MATCH($D774,'ניהול משאבים'!$C$8:$C$300,0))),""))</f>
        <v/>
      </c>
      <c r="H774" s="88" t="str">
        <f>IF($C774="","",INDEX('תוצרים לפרויקטים'!$H:$H,MATCH($C774,'תוצרים לפרויקטים'!$G:$G,0)))</f>
        <v/>
      </c>
      <c r="I774" s="88" t="str">
        <f>IF($C774="","",INDEX('תוצרים לפרויקטים'!$E:$E,MATCH($C774,'תוצרים לפרויקטים'!$G:$G,0)))</f>
        <v/>
      </c>
      <c r="J774" s="88" t="str">
        <f>IF($A774="","",IF(INDEX('תוצרים לפרויקטים'!$R$8:$R$1007,MATCH($C774,'תוצרים לפרויקטים'!$G$8:$G$1007,0))="","ללא סטטוס",INDEX('תוצרים לפרויקטים'!$R$8:$R$1007,MATCH($C774,'תוצרים לפרויקטים'!$G$8:$G$1007,0))))</f>
        <v/>
      </c>
      <c r="K774" s="141" t="str">
        <f>IF($A774="","",IF(INDEX('תוצרים לפרויקטים'!$P$8:$P$1007,MATCH($C774,'תוצרים לפרויקטים'!$G$8:$G$1007,0))="","",INDEX('תוצרים לפרויקטים'!$P$8:$P$1007,MATCH($C774,'תוצרים לפרויקטים'!$G$8:$G$1007,0))))</f>
        <v/>
      </c>
      <c r="L774" s="141" t="str">
        <f>IF($A774="","",IF(INDEX('תוצרים לפרויקטים'!$Q$8:$Q$1007,MATCH($C774,'תוצרים לפרויקטים'!$G$8:$G$1007,0))="","",INDEX('תוצרים לפרויקטים'!$Q$8:$Q$1007,MATCH($C774,'תוצרים לפרויקטים'!$G$8:$G$1007,0))))</f>
        <v/>
      </c>
    </row>
    <row r="775" spans="1:12">
      <c r="A775" s="87" t="str">
        <f>IF($A774="#",1,IF(MAX(שיוך_משאב)&lt;ROWS(A$2:$A775),"",ROWS(A$2:$A775)))</f>
        <v/>
      </c>
      <c r="B775" s="88" t="str">
        <f t="array" ref="B775">IF($A775="","",INDEX('תוצרים לפרויקטים'!$AJ$7:$AN$7,,MIN(IF(שיוך_משאב=$A775,COLUMN($A:$E)))))</f>
        <v/>
      </c>
      <c r="C775" s="88" t="str">
        <f t="array" ref="C775">IF($A775="","",INDEX('תוצרים לפרויקטים'!$G$8:$G$1007,MIN(IF(שיוך_משאב=A775,שורות))))</f>
        <v/>
      </c>
      <c r="D775" s="88" t="str">
        <f>IF($A775="","",INDEX('תוצרים לפרויקטים'!$T$8:$AC$1007,MATCH($C775,'תוצרים לפרויקטים'!$G$8:$G$1007,0),MATCH($B775,'תוצרים לפרויקטים'!$T$7:$AC$7,0)))</f>
        <v/>
      </c>
      <c r="E775" s="88" t="str">
        <f>IF($A775="","",INDEX('תוצרים לפרויקטים'!$T$8:$AC$1007,MATCH($C775,'תוצרים לפרויקטים'!$G$8:$G$1007,0),MATCH($B775,'תוצרים לפרויקטים'!$T$7:$AC$7,0)+1))</f>
        <v/>
      </c>
      <c r="F775" s="88" t="str">
        <f>IF($D775="","",IFERROR(IF(INDEX('ניהול משאבים'!$D$8:$D$300,MATCH($D775,'ניהול משאבים'!$C$8:$C$300,0))="","",INDEX('ניהול משאבים'!$D$8:$D$300,MATCH($D775,'ניהול משאבים'!$C$8:$C$300,0))),""))</f>
        <v/>
      </c>
      <c r="G775" s="88" t="str">
        <f>IF($D775="","",IFERROR(IF(INDEX('ניהול משאבים'!$E$8:$E$300,MATCH($D775,'ניהול משאבים'!$C$8:$C$300,0))="","",INDEX('ניהול משאבים'!$E$8:$E$300,MATCH($D775,'ניהול משאבים'!$C$8:$C$300,0))),""))</f>
        <v/>
      </c>
      <c r="H775" s="88" t="str">
        <f>IF($C775="","",INDEX('תוצרים לפרויקטים'!$H:$H,MATCH($C775,'תוצרים לפרויקטים'!$G:$G,0)))</f>
        <v/>
      </c>
      <c r="I775" s="88" t="str">
        <f>IF($C775="","",INDEX('תוצרים לפרויקטים'!$E:$E,MATCH($C775,'תוצרים לפרויקטים'!$G:$G,0)))</f>
        <v/>
      </c>
      <c r="J775" s="88" t="str">
        <f>IF($A775="","",IF(INDEX('תוצרים לפרויקטים'!$R$8:$R$1007,MATCH($C775,'תוצרים לפרויקטים'!$G$8:$G$1007,0))="","ללא סטטוס",INDEX('תוצרים לפרויקטים'!$R$8:$R$1007,MATCH($C775,'תוצרים לפרויקטים'!$G$8:$G$1007,0))))</f>
        <v/>
      </c>
      <c r="K775" s="141" t="str">
        <f>IF($A775="","",IF(INDEX('תוצרים לפרויקטים'!$P$8:$P$1007,MATCH($C775,'תוצרים לפרויקטים'!$G$8:$G$1007,0))="","",INDEX('תוצרים לפרויקטים'!$P$8:$P$1007,MATCH($C775,'תוצרים לפרויקטים'!$G$8:$G$1007,0))))</f>
        <v/>
      </c>
      <c r="L775" s="141" t="str">
        <f>IF($A775="","",IF(INDEX('תוצרים לפרויקטים'!$Q$8:$Q$1007,MATCH($C775,'תוצרים לפרויקטים'!$G$8:$G$1007,0))="","",INDEX('תוצרים לפרויקטים'!$Q$8:$Q$1007,MATCH($C775,'תוצרים לפרויקטים'!$G$8:$G$1007,0))))</f>
        <v/>
      </c>
    </row>
    <row r="776" spans="1:12">
      <c r="A776" s="87" t="str">
        <f>IF($A775="#",1,IF(MAX(שיוך_משאב)&lt;ROWS(A$2:$A776),"",ROWS(A$2:$A776)))</f>
        <v/>
      </c>
      <c r="B776" s="88" t="str">
        <f t="array" ref="B776">IF($A776="","",INDEX('תוצרים לפרויקטים'!$AJ$7:$AN$7,,MIN(IF(שיוך_משאב=$A776,COLUMN($A:$E)))))</f>
        <v/>
      </c>
      <c r="C776" s="88" t="str">
        <f t="array" ref="C776">IF($A776="","",INDEX('תוצרים לפרויקטים'!$G$8:$G$1007,MIN(IF(שיוך_משאב=A776,שורות))))</f>
        <v/>
      </c>
      <c r="D776" s="88" t="str">
        <f>IF($A776="","",INDEX('תוצרים לפרויקטים'!$T$8:$AC$1007,MATCH($C776,'תוצרים לפרויקטים'!$G$8:$G$1007,0),MATCH($B776,'תוצרים לפרויקטים'!$T$7:$AC$7,0)))</f>
        <v/>
      </c>
      <c r="E776" s="88" t="str">
        <f>IF($A776="","",INDEX('תוצרים לפרויקטים'!$T$8:$AC$1007,MATCH($C776,'תוצרים לפרויקטים'!$G$8:$G$1007,0),MATCH($B776,'תוצרים לפרויקטים'!$T$7:$AC$7,0)+1))</f>
        <v/>
      </c>
      <c r="F776" s="88" t="str">
        <f>IF($D776="","",IFERROR(IF(INDEX('ניהול משאבים'!$D$8:$D$300,MATCH($D776,'ניהול משאבים'!$C$8:$C$300,0))="","",INDEX('ניהול משאבים'!$D$8:$D$300,MATCH($D776,'ניהול משאבים'!$C$8:$C$300,0))),""))</f>
        <v/>
      </c>
      <c r="G776" s="88" t="str">
        <f>IF($D776="","",IFERROR(IF(INDEX('ניהול משאבים'!$E$8:$E$300,MATCH($D776,'ניהול משאבים'!$C$8:$C$300,0))="","",INDEX('ניהול משאבים'!$E$8:$E$300,MATCH($D776,'ניהול משאבים'!$C$8:$C$300,0))),""))</f>
        <v/>
      </c>
      <c r="H776" s="88" t="str">
        <f>IF($C776="","",INDEX('תוצרים לפרויקטים'!$H:$H,MATCH($C776,'תוצרים לפרויקטים'!$G:$G,0)))</f>
        <v/>
      </c>
      <c r="I776" s="88" t="str">
        <f>IF($C776="","",INDEX('תוצרים לפרויקטים'!$E:$E,MATCH($C776,'תוצרים לפרויקטים'!$G:$G,0)))</f>
        <v/>
      </c>
      <c r="J776" s="88" t="str">
        <f>IF($A776="","",IF(INDEX('תוצרים לפרויקטים'!$R$8:$R$1007,MATCH($C776,'תוצרים לפרויקטים'!$G$8:$G$1007,0))="","ללא סטטוס",INDEX('תוצרים לפרויקטים'!$R$8:$R$1007,MATCH($C776,'תוצרים לפרויקטים'!$G$8:$G$1007,0))))</f>
        <v/>
      </c>
      <c r="K776" s="141" t="str">
        <f>IF($A776="","",IF(INDEX('תוצרים לפרויקטים'!$P$8:$P$1007,MATCH($C776,'תוצרים לפרויקטים'!$G$8:$G$1007,0))="","",INDEX('תוצרים לפרויקטים'!$P$8:$P$1007,MATCH($C776,'תוצרים לפרויקטים'!$G$8:$G$1007,0))))</f>
        <v/>
      </c>
      <c r="L776" s="141" t="str">
        <f>IF($A776="","",IF(INDEX('תוצרים לפרויקטים'!$Q$8:$Q$1007,MATCH($C776,'תוצרים לפרויקטים'!$G$8:$G$1007,0))="","",INDEX('תוצרים לפרויקטים'!$Q$8:$Q$1007,MATCH($C776,'תוצרים לפרויקטים'!$G$8:$G$1007,0))))</f>
        <v/>
      </c>
    </row>
    <row r="777" spans="1:12">
      <c r="A777" s="87" t="str">
        <f>IF($A776="#",1,IF(MAX(שיוך_משאב)&lt;ROWS(A$2:$A777),"",ROWS(A$2:$A777)))</f>
        <v/>
      </c>
      <c r="B777" s="88" t="str">
        <f t="array" ref="B777">IF($A777="","",INDEX('תוצרים לפרויקטים'!$AJ$7:$AN$7,,MIN(IF(שיוך_משאב=$A777,COLUMN($A:$E)))))</f>
        <v/>
      </c>
      <c r="C777" s="88" t="str">
        <f t="array" ref="C777">IF($A777="","",INDEX('תוצרים לפרויקטים'!$G$8:$G$1007,MIN(IF(שיוך_משאב=A777,שורות))))</f>
        <v/>
      </c>
      <c r="D777" s="88" t="str">
        <f>IF($A777="","",INDEX('תוצרים לפרויקטים'!$T$8:$AC$1007,MATCH($C777,'תוצרים לפרויקטים'!$G$8:$G$1007,0),MATCH($B777,'תוצרים לפרויקטים'!$T$7:$AC$7,0)))</f>
        <v/>
      </c>
      <c r="E777" s="88" t="str">
        <f>IF($A777="","",INDEX('תוצרים לפרויקטים'!$T$8:$AC$1007,MATCH($C777,'תוצרים לפרויקטים'!$G$8:$G$1007,0),MATCH($B777,'תוצרים לפרויקטים'!$T$7:$AC$7,0)+1))</f>
        <v/>
      </c>
      <c r="F777" s="88" t="str">
        <f>IF($D777="","",IFERROR(IF(INDEX('ניהול משאבים'!$D$8:$D$300,MATCH($D777,'ניהול משאבים'!$C$8:$C$300,0))="","",INDEX('ניהול משאבים'!$D$8:$D$300,MATCH($D777,'ניהול משאבים'!$C$8:$C$300,0))),""))</f>
        <v/>
      </c>
      <c r="G777" s="88" t="str">
        <f>IF($D777="","",IFERROR(IF(INDEX('ניהול משאבים'!$E$8:$E$300,MATCH($D777,'ניהול משאבים'!$C$8:$C$300,0))="","",INDEX('ניהול משאבים'!$E$8:$E$300,MATCH($D777,'ניהול משאבים'!$C$8:$C$300,0))),""))</f>
        <v/>
      </c>
      <c r="H777" s="88" t="str">
        <f>IF($C777="","",INDEX('תוצרים לפרויקטים'!$H:$H,MATCH($C777,'תוצרים לפרויקטים'!$G:$G,0)))</f>
        <v/>
      </c>
      <c r="I777" s="88" t="str">
        <f>IF($C777="","",INDEX('תוצרים לפרויקטים'!$E:$E,MATCH($C777,'תוצרים לפרויקטים'!$G:$G,0)))</f>
        <v/>
      </c>
      <c r="J777" s="88" t="str">
        <f>IF($A777="","",IF(INDEX('תוצרים לפרויקטים'!$R$8:$R$1007,MATCH($C777,'תוצרים לפרויקטים'!$G$8:$G$1007,0))="","ללא סטטוס",INDEX('תוצרים לפרויקטים'!$R$8:$R$1007,MATCH($C777,'תוצרים לפרויקטים'!$G$8:$G$1007,0))))</f>
        <v/>
      </c>
      <c r="K777" s="141" t="str">
        <f>IF($A777="","",IF(INDEX('תוצרים לפרויקטים'!$P$8:$P$1007,MATCH($C777,'תוצרים לפרויקטים'!$G$8:$G$1007,0))="","",INDEX('תוצרים לפרויקטים'!$P$8:$P$1007,MATCH($C777,'תוצרים לפרויקטים'!$G$8:$G$1007,0))))</f>
        <v/>
      </c>
      <c r="L777" s="141" t="str">
        <f>IF($A777="","",IF(INDEX('תוצרים לפרויקטים'!$Q$8:$Q$1007,MATCH($C777,'תוצרים לפרויקטים'!$G$8:$G$1007,0))="","",INDEX('תוצרים לפרויקטים'!$Q$8:$Q$1007,MATCH($C777,'תוצרים לפרויקטים'!$G$8:$G$1007,0))))</f>
        <v/>
      </c>
    </row>
    <row r="778" spans="1:12">
      <c r="A778" s="87" t="str">
        <f>IF($A777="#",1,IF(MAX(שיוך_משאב)&lt;ROWS(A$2:$A778),"",ROWS(A$2:$A778)))</f>
        <v/>
      </c>
      <c r="B778" s="88" t="str">
        <f t="array" ref="B778">IF($A778="","",INDEX('תוצרים לפרויקטים'!$AJ$7:$AN$7,,MIN(IF(שיוך_משאב=$A778,COLUMN($A:$E)))))</f>
        <v/>
      </c>
      <c r="C778" s="88" t="str">
        <f t="array" ref="C778">IF($A778="","",INDEX('תוצרים לפרויקטים'!$G$8:$G$1007,MIN(IF(שיוך_משאב=A778,שורות))))</f>
        <v/>
      </c>
      <c r="D778" s="88" t="str">
        <f>IF($A778="","",INDEX('תוצרים לפרויקטים'!$T$8:$AC$1007,MATCH($C778,'תוצרים לפרויקטים'!$G$8:$G$1007,0),MATCH($B778,'תוצרים לפרויקטים'!$T$7:$AC$7,0)))</f>
        <v/>
      </c>
      <c r="E778" s="88" t="str">
        <f>IF($A778="","",INDEX('תוצרים לפרויקטים'!$T$8:$AC$1007,MATCH($C778,'תוצרים לפרויקטים'!$G$8:$G$1007,0),MATCH($B778,'תוצרים לפרויקטים'!$T$7:$AC$7,0)+1))</f>
        <v/>
      </c>
      <c r="F778" s="88" t="str">
        <f>IF($D778="","",IFERROR(IF(INDEX('ניהול משאבים'!$D$8:$D$300,MATCH($D778,'ניהול משאבים'!$C$8:$C$300,0))="","",INDEX('ניהול משאבים'!$D$8:$D$300,MATCH($D778,'ניהול משאבים'!$C$8:$C$300,0))),""))</f>
        <v/>
      </c>
      <c r="G778" s="88" t="str">
        <f>IF($D778="","",IFERROR(IF(INDEX('ניהול משאבים'!$E$8:$E$300,MATCH($D778,'ניהול משאבים'!$C$8:$C$300,0))="","",INDEX('ניהול משאבים'!$E$8:$E$300,MATCH($D778,'ניהול משאבים'!$C$8:$C$300,0))),""))</f>
        <v/>
      </c>
      <c r="H778" s="88" t="str">
        <f>IF($C778="","",INDEX('תוצרים לפרויקטים'!$H:$H,MATCH($C778,'תוצרים לפרויקטים'!$G:$G,0)))</f>
        <v/>
      </c>
      <c r="I778" s="88" t="str">
        <f>IF($C778="","",INDEX('תוצרים לפרויקטים'!$E:$E,MATCH($C778,'תוצרים לפרויקטים'!$G:$G,0)))</f>
        <v/>
      </c>
      <c r="J778" s="88" t="str">
        <f>IF($A778="","",IF(INDEX('תוצרים לפרויקטים'!$R$8:$R$1007,MATCH($C778,'תוצרים לפרויקטים'!$G$8:$G$1007,0))="","ללא סטטוס",INDEX('תוצרים לפרויקטים'!$R$8:$R$1007,MATCH($C778,'תוצרים לפרויקטים'!$G$8:$G$1007,0))))</f>
        <v/>
      </c>
      <c r="K778" s="141" t="str">
        <f>IF($A778="","",IF(INDEX('תוצרים לפרויקטים'!$P$8:$P$1007,MATCH($C778,'תוצרים לפרויקטים'!$G$8:$G$1007,0))="","",INDEX('תוצרים לפרויקטים'!$P$8:$P$1007,MATCH($C778,'תוצרים לפרויקטים'!$G$8:$G$1007,0))))</f>
        <v/>
      </c>
      <c r="L778" s="141" t="str">
        <f>IF($A778="","",IF(INDEX('תוצרים לפרויקטים'!$Q$8:$Q$1007,MATCH($C778,'תוצרים לפרויקטים'!$G$8:$G$1007,0))="","",INDEX('תוצרים לפרויקטים'!$Q$8:$Q$1007,MATCH($C778,'תוצרים לפרויקטים'!$G$8:$G$1007,0))))</f>
        <v/>
      </c>
    </row>
    <row r="779" spans="1:12">
      <c r="A779" s="87" t="str">
        <f>IF($A778="#",1,IF(MAX(שיוך_משאב)&lt;ROWS(A$2:$A779),"",ROWS(A$2:$A779)))</f>
        <v/>
      </c>
      <c r="B779" s="88" t="str">
        <f t="array" ref="B779">IF($A779="","",INDEX('תוצרים לפרויקטים'!$AJ$7:$AN$7,,MIN(IF(שיוך_משאב=$A779,COLUMN($A:$E)))))</f>
        <v/>
      </c>
      <c r="C779" s="88" t="str">
        <f t="array" ref="C779">IF($A779="","",INDEX('תוצרים לפרויקטים'!$G$8:$G$1007,MIN(IF(שיוך_משאב=A779,שורות))))</f>
        <v/>
      </c>
      <c r="D779" s="88" t="str">
        <f>IF($A779="","",INDEX('תוצרים לפרויקטים'!$T$8:$AC$1007,MATCH($C779,'תוצרים לפרויקטים'!$G$8:$G$1007,0),MATCH($B779,'תוצרים לפרויקטים'!$T$7:$AC$7,0)))</f>
        <v/>
      </c>
      <c r="E779" s="88" t="str">
        <f>IF($A779="","",INDEX('תוצרים לפרויקטים'!$T$8:$AC$1007,MATCH($C779,'תוצרים לפרויקטים'!$G$8:$G$1007,0),MATCH($B779,'תוצרים לפרויקטים'!$T$7:$AC$7,0)+1))</f>
        <v/>
      </c>
      <c r="F779" s="88" t="str">
        <f>IF($D779="","",IFERROR(IF(INDEX('ניהול משאבים'!$D$8:$D$300,MATCH($D779,'ניהול משאבים'!$C$8:$C$300,0))="","",INDEX('ניהול משאבים'!$D$8:$D$300,MATCH($D779,'ניהול משאבים'!$C$8:$C$300,0))),""))</f>
        <v/>
      </c>
      <c r="G779" s="88" t="str">
        <f>IF($D779="","",IFERROR(IF(INDEX('ניהול משאבים'!$E$8:$E$300,MATCH($D779,'ניהול משאבים'!$C$8:$C$300,0))="","",INDEX('ניהול משאבים'!$E$8:$E$300,MATCH($D779,'ניהול משאבים'!$C$8:$C$300,0))),""))</f>
        <v/>
      </c>
      <c r="H779" s="88" t="str">
        <f>IF($C779="","",INDEX('תוצרים לפרויקטים'!$H:$H,MATCH($C779,'תוצרים לפרויקטים'!$G:$G,0)))</f>
        <v/>
      </c>
      <c r="I779" s="88" t="str">
        <f>IF($C779="","",INDEX('תוצרים לפרויקטים'!$E:$E,MATCH($C779,'תוצרים לפרויקטים'!$G:$G,0)))</f>
        <v/>
      </c>
      <c r="J779" s="88" t="str">
        <f>IF($A779="","",IF(INDEX('תוצרים לפרויקטים'!$R$8:$R$1007,MATCH($C779,'תוצרים לפרויקטים'!$G$8:$G$1007,0))="","ללא סטטוס",INDEX('תוצרים לפרויקטים'!$R$8:$R$1007,MATCH($C779,'תוצרים לפרויקטים'!$G$8:$G$1007,0))))</f>
        <v/>
      </c>
      <c r="K779" s="141" t="str">
        <f>IF($A779="","",IF(INDEX('תוצרים לפרויקטים'!$P$8:$P$1007,MATCH($C779,'תוצרים לפרויקטים'!$G$8:$G$1007,0))="","",INDEX('תוצרים לפרויקטים'!$P$8:$P$1007,MATCH($C779,'תוצרים לפרויקטים'!$G$8:$G$1007,0))))</f>
        <v/>
      </c>
      <c r="L779" s="141" t="str">
        <f>IF($A779="","",IF(INDEX('תוצרים לפרויקטים'!$Q$8:$Q$1007,MATCH($C779,'תוצרים לפרויקטים'!$G$8:$G$1007,0))="","",INDEX('תוצרים לפרויקטים'!$Q$8:$Q$1007,MATCH($C779,'תוצרים לפרויקטים'!$G$8:$G$1007,0))))</f>
        <v/>
      </c>
    </row>
    <row r="780" spans="1:12">
      <c r="A780" s="87" t="str">
        <f>IF($A779="#",1,IF(MAX(שיוך_משאב)&lt;ROWS(A$2:$A780),"",ROWS(A$2:$A780)))</f>
        <v/>
      </c>
      <c r="B780" s="88" t="str">
        <f t="array" ref="B780">IF($A780="","",INDEX('תוצרים לפרויקטים'!$AJ$7:$AN$7,,MIN(IF(שיוך_משאב=$A780,COLUMN($A:$E)))))</f>
        <v/>
      </c>
      <c r="C780" s="88" t="str">
        <f t="array" ref="C780">IF($A780="","",INDEX('תוצרים לפרויקטים'!$G$8:$G$1007,MIN(IF(שיוך_משאב=A780,שורות))))</f>
        <v/>
      </c>
      <c r="D780" s="88" t="str">
        <f>IF($A780="","",INDEX('תוצרים לפרויקטים'!$T$8:$AC$1007,MATCH($C780,'תוצרים לפרויקטים'!$G$8:$G$1007,0),MATCH($B780,'תוצרים לפרויקטים'!$T$7:$AC$7,0)))</f>
        <v/>
      </c>
      <c r="E780" s="88" t="str">
        <f>IF($A780="","",INDEX('תוצרים לפרויקטים'!$T$8:$AC$1007,MATCH($C780,'תוצרים לפרויקטים'!$G$8:$G$1007,0),MATCH($B780,'תוצרים לפרויקטים'!$T$7:$AC$7,0)+1))</f>
        <v/>
      </c>
      <c r="F780" s="88" t="str">
        <f>IF($D780="","",IFERROR(IF(INDEX('ניהול משאבים'!$D$8:$D$300,MATCH($D780,'ניהול משאבים'!$C$8:$C$300,0))="","",INDEX('ניהול משאבים'!$D$8:$D$300,MATCH($D780,'ניהול משאבים'!$C$8:$C$300,0))),""))</f>
        <v/>
      </c>
      <c r="G780" s="88" t="str">
        <f>IF($D780="","",IFERROR(IF(INDEX('ניהול משאבים'!$E$8:$E$300,MATCH($D780,'ניהול משאבים'!$C$8:$C$300,0))="","",INDEX('ניהול משאבים'!$E$8:$E$300,MATCH($D780,'ניהול משאבים'!$C$8:$C$300,0))),""))</f>
        <v/>
      </c>
      <c r="H780" s="88" t="str">
        <f>IF($C780="","",INDEX('תוצרים לפרויקטים'!$H:$H,MATCH($C780,'תוצרים לפרויקטים'!$G:$G,0)))</f>
        <v/>
      </c>
      <c r="I780" s="88" t="str">
        <f>IF($C780="","",INDEX('תוצרים לפרויקטים'!$E:$E,MATCH($C780,'תוצרים לפרויקטים'!$G:$G,0)))</f>
        <v/>
      </c>
      <c r="J780" s="88" t="str">
        <f>IF($A780="","",IF(INDEX('תוצרים לפרויקטים'!$R$8:$R$1007,MATCH($C780,'תוצרים לפרויקטים'!$G$8:$G$1007,0))="","ללא סטטוס",INDEX('תוצרים לפרויקטים'!$R$8:$R$1007,MATCH($C780,'תוצרים לפרויקטים'!$G$8:$G$1007,0))))</f>
        <v/>
      </c>
      <c r="K780" s="141" t="str">
        <f>IF($A780="","",IF(INDEX('תוצרים לפרויקטים'!$P$8:$P$1007,MATCH($C780,'תוצרים לפרויקטים'!$G$8:$G$1007,0))="","",INDEX('תוצרים לפרויקטים'!$P$8:$P$1007,MATCH($C780,'תוצרים לפרויקטים'!$G$8:$G$1007,0))))</f>
        <v/>
      </c>
      <c r="L780" s="141" t="str">
        <f>IF($A780="","",IF(INDEX('תוצרים לפרויקטים'!$Q$8:$Q$1007,MATCH($C780,'תוצרים לפרויקטים'!$G$8:$G$1007,0))="","",INDEX('תוצרים לפרויקטים'!$Q$8:$Q$1007,MATCH($C780,'תוצרים לפרויקטים'!$G$8:$G$1007,0))))</f>
        <v/>
      </c>
    </row>
    <row r="781" spans="1:12">
      <c r="A781" s="87" t="str">
        <f>IF($A780="#",1,IF(MAX(שיוך_משאב)&lt;ROWS(A$2:$A781),"",ROWS(A$2:$A781)))</f>
        <v/>
      </c>
      <c r="B781" s="88" t="str">
        <f t="array" ref="B781">IF($A781="","",INDEX('תוצרים לפרויקטים'!$AJ$7:$AN$7,,MIN(IF(שיוך_משאב=$A781,COLUMN($A:$E)))))</f>
        <v/>
      </c>
      <c r="C781" s="88" t="str">
        <f t="array" ref="C781">IF($A781="","",INDEX('תוצרים לפרויקטים'!$G$8:$G$1007,MIN(IF(שיוך_משאב=A781,שורות))))</f>
        <v/>
      </c>
      <c r="D781" s="88" t="str">
        <f>IF($A781="","",INDEX('תוצרים לפרויקטים'!$T$8:$AC$1007,MATCH($C781,'תוצרים לפרויקטים'!$G$8:$G$1007,0),MATCH($B781,'תוצרים לפרויקטים'!$T$7:$AC$7,0)))</f>
        <v/>
      </c>
      <c r="E781" s="88" t="str">
        <f>IF($A781="","",INDEX('תוצרים לפרויקטים'!$T$8:$AC$1007,MATCH($C781,'תוצרים לפרויקטים'!$G$8:$G$1007,0),MATCH($B781,'תוצרים לפרויקטים'!$T$7:$AC$7,0)+1))</f>
        <v/>
      </c>
      <c r="F781" s="88" t="str">
        <f>IF($D781="","",IFERROR(IF(INDEX('ניהול משאבים'!$D$8:$D$300,MATCH($D781,'ניהול משאבים'!$C$8:$C$300,0))="","",INDEX('ניהול משאבים'!$D$8:$D$300,MATCH($D781,'ניהול משאבים'!$C$8:$C$300,0))),""))</f>
        <v/>
      </c>
      <c r="G781" s="88" t="str">
        <f>IF($D781="","",IFERROR(IF(INDEX('ניהול משאבים'!$E$8:$E$300,MATCH($D781,'ניהול משאבים'!$C$8:$C$300,0))="","",INDEX('ניהול משאבים'!$E$8:$E$300,MATCH($D781,'ניהול משאבים'!$C$8:$C$300,0))),""))</f>
        <v/>
      </c>
      <c r="H781" s="88" t="str">
        <f>IF($C781="","",INDEX('תוצרים לפרויקטים'!$H:$H,MATCH($C781,'תוצרים לפרויקטים'!$G:$G,0)))</f>
        <v/>
      </c>
      <c r="I781" s="88" t="str">
        <f>IF($C781="","",INDEX('תוצרים לפרויקטים'!$E:$E,MATCH($C781,'תוצרים לפרויקטים'!$G:$G,0)))</f>
        <v/>
      </c>
      <c r="J781" s="88" t="str">
        <f>IF($A781="","",IF(INDEX('תוצרים לפרויקטים'!$R$8:$R$1007,MATCH($C781,'תוצרים לפרויקטים'!$G$8:$G$1007,0))="","ללא סטטוס",INDEX('תוצרים לפרויקטים'!$R$8:$R$1007,MATCH($C781,'תוצרים לפרויקטים'!$G$8:$G$1007,0))))</f>
        <v/>
      </c>
      <c r="K781" s="141" t="str">
        <f>IF($A781="","",IF(INDEX('תוצרים לפרויקטים'!$P$8:$P$1007,MATCH($C781,'תוצרים לפרויקטים'!$G$8:$G$1007,0))="","",INDEX('תוצרים לפרויקטים'!$P$8:$P$1007,MATCH($C781,'תוצרים לפרויקטים'!$G$8:$G$1007,0))))</f>
        <v/>
      </c>
      <c r="L781" s="141" t="str">
        <f>IF($A781="","",IF(INDEX('תוצרים לפרויקטים'!$Q$8:$Q$1007,MATCH($C781,'תוצרים לפרויקטים'!$G$8:$G$1007,0))="","",INDEX('תוצרים לפרויקטים'!$Q$8:$Q$1007,MATCH($C781,'תוצרים לפרויקטים'!$G$8:$G$1007,0))))</f>
        <v/>
      </c>
    </row>
    <row r="782" spans="1:12">
      <c r="A782" s="87" t="str">
        <f>IF($A781="#",1,IF(MAX(שיוך_משאב)&lt;ROWS(A$2:$A782),"",ROWS(A$2:$A782)))</f>
        <v/>
      </c>
      <c r="B782" s="88" t="str">
        <f t="array" ref="B782">IF($A782="","",INDEX('תוצרים לפרויקטים'!$AJ$7:$AN$7,,MIN(IF(שיוך_משאב=$A782,COLUMN($A:$E)))))</f>
        <v/>
      </c>
      <c r="C782" s="88" t="str">
        <f t="array" ref="C782">IF($A782="","",INDEX('תוצרים לפרויקטים'!$G$8:$G$1007,MIN(IF(שיוך_משאב=A782,שורות))))</f>
        <v/>
      </c>
      <c r="D782" s="88" t="str">
        <f>IF($A782="","",INDEX('תוצרים לפרויקטים'!$T$8:$AC$1007,MATCH($C782,'תוצרים לפרויקטים'!$G$8:$G$1007,0),MATCH($B782,'תוצרים לפרויקטים'!$T$7:$AC$7,0)))</f>
        <v/>
      </c>
      <c r="E782" s="88" t="str">
        <f>IF($A782="","",INDEX('תוצרים לפרויקטים'!$T$8:$AC$1007,MATCH($C782,'תוצרים לפרויקטים'!$G$8:$G$1007,0),MATCH($B782,'תוצרים לפרויקטים'!$T$7:$AC$7,0)+1))</f>
        <v/>
      </c>
      <c r="F782" s="88" t="str">
        <f>IF($D782="","",IFERROR(IF(INDEX('ניהול משאבים'!$D$8:$D$300,MATCH($D782,'ניהול משאבים'!$C$8:$C$300,0))="","",INDEX('ניהול משאבים'!$D$8:$D$300,MATCH($D782,'ניהול משאבים'!$C$8:$C$300,0))),""))</f>
        <v/>
      </c>
      <c r="G782" s="88" t="str">
        <f>IF($D782="","",IFERROR(IF(INDEX('ניהול משאבים'!$E$8:$E$300,MATCH($D782,'ניהול משאבים'!$C$8:$C$300,0))="","",INDEX('ניהול משאבים'!$E$8:$E$300,MATCH($D782,'ניהול משאבים'!$C$8:$C$300,0))),""))</f>
        <v/>
      </c>
      <c r="H782" s="88" t="str">
        <f>IF($C782="","",INDEX('תוצרים לפרויקטים'!$H:$H,MATCH($C782,'תוצרים לפרויקטים'!$G:$G,0)))</f>
        <v/>
      </c>
      <c r="I782" s="88" t="str">
        <f>IF($C782="","",INDEX('תוצרים לפרויקטים'!$E:$E,MATCH($C782,'תוצרים לפרויקטים'!$G:$G,0)))</f>
        <v/>
      </c>
      <c r="J782" s="88" t="str">
        <f>IF($A782="","",IF(INDEX('תוצרים לפרויקטים'!$R$8:$R$1007,MATCH($C782,'תוצרים לפרויקטים'!$G$8:$G$1007,0))="","ללא סטטוס",INDEX('תוצרים לפרויקטים'!$R$8:$R$1007,MATCH($C782,'תוצרים לפרויקטים'!$G$8:$G$1007,0))))</f>
        <v/>
      </c>
      <c r="K782" s="141" t="str">
        <f>IF($A782="","",IF(INDEX('תוצרים לפרויקטים'!$P$8:$P$1007,MATCH($C782,'תוצרים לפרויקטים'!$G$8:$G$1007,0))="","",INDEX('תוצרים לפרויקטים'!$P$8:$P$1007,MATCH($C782,'תוצרים לפרויקטים'!$G$8:$G$1007,0))))</f>
        <v/>
      </c>
      <c r="L782" s="141" t="str">
        <f>IF($A782="","",IF(INDEX('תוצרים לפרויקטים'!$Q$8:$Q$1007,MATCH($C782,'תוצרים לפרויקטים'!$G$8:$G$1007,0))="","",INDEX('תוצרים לפרויקטים'!$Q$8:$Q$1007,MATCH($C782,'תוצרים לפרויקטים'!$G$8:$G$1007,0))))</f>
        <v/>
      </c>
    </row>
    <row r="783" spans="1:12">
      <c r="A783" s="87" t="str">
        <f>IF($A782="#",1,IF(MAX(שיוך_משאב)&lt;ROWS(A$2:$A783),"",ROWS(A$2:$A783)))</f>
        <v/>
      </c>
      <c r="B783" s="88" t="str">
        <f t="array" ref="B783">IF($A783="","",INDEX('תוצרים לפרויקטים'!$AJ$7:$AN$7,,MIN(IF(שיוך_משאב=$A783,COLUMN($A:$E)))))</f>
        <v/>
      </c>
      <c r="C783" s="88" t="str">
        <f t="array" ref="C783">IF($A783="","",INDEX('תוצרים לפרויקטים'!$G$8:$G$1007,MIN(IF(שיוך_משאב=A783,שורות))))</f>
        <v/>
      </c>
      <c r="D783" s="88" t="str">
        <f>IF($A783="","",INDEX('תוצרים לפרויקטים'!$T$8:$AC$1007,MATCH($C783,'תוצרים לפרויקטים'!$G$8:$G$1007,0),MATCH($B783,'תוצרים לפרויקטים'!$T$7:$AC$7,0)))</f>
        <v/>
      </c>
      <c r="E783" s="88" t="str">
        <f>IF($A783="","",INDEX('תוצרים לפרויקטים'!$T$8:$AC$1007,MATCH($C783,'תוצרים לפרויקטים'!$G$8:$G$1007,0),MATCH($B783,'תוצרים לפרויקטים'!$T$7:$AC$7,0)+1))</f>
        <v/>
      </c>
      <c r="F783" s="88" t="str">
        <f>IF($D783="","",IFERROR(IF(INDEX('ניהול משאבים'!$D$8:$D$300,MATCH($D783,'ניהול משאבים'!$C$8:$C$300,0))="","",INDEX('ניהול משאבים'!$D$8:$D$300,MATCH($D783,'ניהול משאבים'!$C$8:$C$300,0))),""))</f>
        <v/>
      </c>
      <c r="G783" s="88" t="str">
        <f>IF($D783="","",IFERROR(IF(INDEX('ניהול משאבים'!$E$8:$E$300,MATCH($D783,'ניהול משאבים'!$C$8:$C$300,0))="","",INDEX('ניהול משאבים'!$E$8:$E$300,MATCH($D783,'ניהול משאבים'!$C$8:$C$300,0))),""))</f>
        <v/>
      </c>
      <c r="H783" s="88" t="str">
        <f>IF($C783="","",INDEX('תוצרים לפרויקטים'!$H:$H,MATCH($C783,'תוצרים לפרויקטים'!$G:$G,0)))</f>
        <v/>
      </c>
      <c r="I783" s="88" t="str">
        <f>IF($C783="","",INDEX('תוצרים לפרויקטים'!$E:$E,MATCH($C783,'תוצרים לפרויקטים'!$G:$G,0)))</f>
        <v/>
      </c>
      <c r="J783" s="88" t="str">
        <f>IF($A783="","",IF(INDEX('תוצרים לפרויקטים'!$R$8:$R$1007,MATCH($C783,'תוצרים לפרויקטים'!$G$8:$G$1007,0))="","ללא סטטוס",INDEX('תוצרים לפרויקטים'!$R$8:$R$1007,MATCH($C783,'תוצרים לפרויקטים'!$G$8:$G$1007,0))))</f>
        <v/>
      </c>
      <c r="K783" s="141" t="str">
        <f>IF($A783="","",IF(INDEX('תוצרים לפרויקטים'!$P$8:$P$1007,MATCH($C783,'תוצרים לפרויקטים'!$G$8:$G$1007,0))="","",INDEX('תוצרים לפרויקטים'!$P$8:$P$1007,MATCH($C783,'תוצרים לפרויקטים'!$G$8:$G$1007,0))))</f>
        <v/>
      </c>
      <c r="L783" s="141" t="str">
        <f>IF($A783="","",IF(INDEX('תוצרים לפרויקטים'!$Q$8:$Q$1007,MATCH($C783,'תוצרים לפרויקטים'!$G$8:$G$1007,0))="","",INDEX('תוצרים לפרויקטים'!$Q$8:$Q$1007,MATCH($C783,'תוצרים לפרויקטים'!$G$8:$G$1007,0))))</f>
        <v/>
      </c>
    </row>
    <row r="784" spans="1:12">
      <c r="A784" s="87" t="str">
        <f>IF($A783="#",1,IF(MAX(שיוך_משאב)&lt;ROWS(A$2:$A784),"",ROWS(A$2:$A784)))</f>
        <v/>
      </c>
      <c r="B784" s="88" t="str">
        <f t="array" ref="B784">IF($A784="","",INDEX('תוצרים לפרויקטים'!$AJ$7:$AN$7,,MIN(IF(שיוך_משאב=$A784,COLUMN($A:$E)))))</f>
        <v/>
      </c>
      <c r="C784" s="88" t="str">
        <f t="array" ref="C784">IF($A784="","",INDEX('תוצרים לפרויקטים'!$G$8:$G$1007,MIN(IF(שיוך_משאב=A784,שורות))))</f>
        <v/>
      </c>
      <c r="D784" s="88" t="str">
        <f>IF($A784="","",INDEX('תוצרים לפרויקטים'!$T$8:$AC$1007,MATCH($C784,'תוצרים לפרויקטים'!$G$8:$G$1007,0),MATCH($B784,'תוצרים לפרויקטים'!$T$7:$AC$7,0)))</f>
        <v/>
      </c>
      <c r="E784" s="88" t="str">
        <f>IF($A784="","",INDEX('תוצרים לפרויקטים'!$T$8:$AC$1007,MATCH($C784,'תוצרים לפרויקטים'!$G$8:$G$1007,0),MATCH($B784,'תוצרים לפרויקטים'!$T$7:$AC$7,0)+1))</f>
        <v/>
      </c>
      <c r="F784" s="88" t="str">
        <f>IF($D784="","",IFERROR(IF(INDEX('ניהול משאבים'!$D$8:$D$300,MATCH($D784,'ניהול משאבים'!$C$8:$C$300,0))="","",INDEX('ניהול משאבים'!$D$8:$D$300,MATCH($D784,'ניהול משאבים'!$C$8:$C$300,0))),""))</f>
        <v/>
      </c>
      <c r="G784" s="88" t="str">
        <f>IF($D784="","",IFERROR(IF(INDEX('ניהול משאבים'!$E$8:$E$300,MATCH($D784,'ניהול משאבים'!$C$8:$C$300,0))="","",INDEX('ניהול משאבים'!$E$8:$E$300,MATCH($D784,'ניהול משאבים'!$C$8:$C$300,0))),""))</f>
        <v/>
      </c>
      <c r="H784" s="88" t="str">
        <f>IF($C784="","",INDEX('תוצרים לפרויקטים'!$H:$H,MATCH($C784,'תוצרים לפרויקטים'!$G:$G,0)))</f>
        <v/>
      </c>
      <c r="I784" s="88" t="str">
        <f>IF($C784="","",INDEX('תוצרים לפרויקטים'!$E:$E,MATCH($C784,'תוצרים לפרויקטים'!$G:$G,0)))</f>
        <v/>
      </c>
      <c r="J784" s="88" t="str">
        <f>IF($A784="","",IF(INDEX('תוצרים לפרויקטים'!$R$8:$R$1007,MATCH($C784,'תוצרים לפרויקטים'!$G$8:$G$1007,0))="","ללא סטטוס",INDEX('תוצרים לפרויקטים'!$R$8:$R$1007,MATCH($C784,'תוצרים לפרויקטים'!$G$8:$G$1007,0))))</f>
        <v/>
      </c>
      <c r="K784" s="141" t="str">
        <f>IF($A784="","",IF(INDEX('תוצרים לפרויקטים'!$P$8:$P$1007,MATCH($C784,'תוצרים לפרויקטים'!$G$8:$G$1007,0))="","",INDEX('תוצרים לפרויקטים'!$P$8:$P$1007,MATCH($C784,'תוצרים לפרויקטים'!$G$8:$G$1007,0))))</f>
        <v/>
      </c>
      <c r="L784" s="141" t="str">
        <f>IF($A784="","",IF(INDEX('תוצרים לפרויקטים'!$Q$8:$Q$1007,MATCH($C784,'תוצרים לפרויקטים'!$G$8:$G$1007,0))="","",INDEX('תוצרים לפרויקטים'!$Q$8:$Q$1007,MATCH($C784,'תוצרים לפרויקטים'!$G$8:$G$1007,0))))</f>
        <v/>
      </c>
    </row>
    <row r="785" spans="1:12">
      <c r="A785" s="87" t="str">
        <f>IF($A784="#",1,IF(MAX(שיוך_משאב)&lt;ROWS(A$2:$A785),"",ROWS(A$2:$A785)))</f>
        <v/>
      </c>
      <c r="B785" s="88" t="str">
        <f t="array" ref="B785">IF($A785="","",INDEX('תוצרים לפרויקטים'!$AJ$7:$AN$7,,MIN(IF(שיוך_משאב=$A785,COLUMN($A:$E)))))</f>
        <v/>
      </c>
      <c r="C785" s="88" t="str">
        <f t="array" ref="C785">IF($A785="","",INDEX('תוצרים לפרויקטים'!$G$8:$G$1007,MIN(IF(שיוך_משאב=A785,שורות))))</f>
        <v/>
      </c>
      <c r="D785" s="88" t="str">
        <f>IF($A785="","",INDEX('תוצרים לפרויקטים'!$T$8:$AC$1007,MATCH($C785,'תוצרים לפרויקטים'!$G$8:$G$1007,0),MATCH($B785,'תוצרים לפרויקטים'!$T$7:$AC$7,0)))</f>
        <v/>
      </c>
      <c r="E785" s="88" t="str">
        <f>IF($A785="","",INDEX('תוצרים לפרויקטים'!$T$8:$AC$1007,MATCH($C785,'תוצרים לפרויקטים'!$G$8:$G$1007,0),MATCH($B785,'תוצרים לפרויקטים'!$T$7:$AC$7,0)+1))</f>
        <v/>
      </c>
      <c r="F785" s="88" t="str">
        <f>IF($D785="","",IFERROR(IF(INDEX('ניהול משאבים'!$D$8:$D$300,MATCH($D785,'ניהול משאבים'!$C$8:$C$300,0))="","",INDEX('ניהול משאבים'!$D$8:$D$300,MATCH($D785,'ניהול משאבים'!$C$8:$C$300,0))),""))</f>
        <v/>
      </c>
      <c r="G785" s="88" t="str">
        <f>IF($D785="","",IFERROR(IF(INDEX('ניהול משאבים'!$E$8:$E$300,MATCH($D785,'ניהול משאבים'!$C$8:$C$300,0))="","",INDEX('ניהול משאבים'!$E$8:$E$300,MATCH($D785,'ניהול משאבים'!$C$8:$C$300,0))),""))</f>
        <v/>
      </c>
      <c r="H785" s="88" t="str">
        <f>IF($C785="","",INDEX('תוצרים לפרויקטים'!$H:$H,MATCH($C785,'תוצרים לפרויקטים'!$G:$G,0)))</f>
        <v/>
      </c>
      <c r="I785" s="88" t="str">
        <f>IF($C785="","",INDEX('תוצרים לפרויקטים'!$E:$E,MATCH($C785,'תוצרים לפרויקטים'!$G:$G,0)))</f>
        <v/>
      </c>
      <c r="J785" s="88" t="str">
        <f>IF($A785="","",IF(INDEX('תוצרים לפרויקטים'!$R$8:$R$1007,MATCH($C785,'תוצרים לפרויקטים'!$G$8:$G$1007,0))="","ללא סטטוס",INDEX('תוצרים לפרויקטים'!$R$8:$R$1007,MATCH($C785,'תוצרים לפרויקטים'!$G$8:$G$1007,0))))</f>
        <v/>
      </c>
      <c r="K785" s="141" t="str">
        <f>IF($A785="","",IF(INDEX('תוצרים לפרויקטים'!$P$8:$P$1007,MATCH($C785,'תוצרים לפרויקטים'!$G$8:$G$1007,0))="","",INDEX('תוצרים לפרויקטים'!$P$8:$P$1007,MATCH($C785,'תוצרים לפרויקטים'!$G$8:$G$1007,0))))</f>
        <v/>
      </c>
      <c r="L785" s="141" t="str">
        <f>IF($A785="","",IF(INDEX('תוצרים לפרויקטים'!$Q$8:$Q$1007,MATCH($C785,'תוצרים לפרויקטים'!$G$8:$G$1007,0))="","",INDEX('תוצרים לפרויקטים'!$Q$8:$Q$1007,MATCH($C785,'תוצרים לפרויקטים'!$G$8:$G$1007,0))))</f>
        <v/>
      </c>
    </row>
    <row r="786" spans="1:12">
      <c r="A786" s="87" t="str">
        <f>IF($A785="#",1,IF(MAX(שיוך_משאב)&lt;ROWS(A$2:$A786),"",ROWS(A$2:$A786)))</f>
        <v/>
      </c>
      <c r="B786" s="88" t="str">
        <f t="array" ref="B786">IF($A786="","",INDEX('תוצרים לפרויקטים'!$AJ$7:$AN$7,,MIN(IF(שיוך_משאב=$A786,COLUMN($A:$E)))))</f>
        <v/>
      </c>
      <c r="C786" s="88" t="str">
        <f t="array" ref="C786">IF($A786="","",INDEX('תוצרים לפרויקטים'!$G$8:$G$1007,MIN(IF(שיוך_משאב=A786,שורות))))</f>
        <v/>
      </c>
      <c r="D786" s="88" t="str">
        <f>IF($A786="","",INDEX('תוצרים לפרויקטים'!$T$8:$AC$1007,MATCH($C786,'תוצרים לפרויקטים'!$G$8:$G$1007,0),MATCH($B786,'תוצרים לפרויקטים'!$T$7:$AC$7,0)))</f>
        <v/>
      </c>
      <c r="E786" s="88" t="str">
        <f>IF($A786="","",INDEX('תוצרים לפרויקטים'!$T$8:$AC$1007,MATCH($C786,'תוצרים לפרויקטים'!$G$8:$G$1007,0),MATCH($B786,'תוצרים לפרויקטים'!$T$7:$AC$7,0)+1))</f>
        <v/>
      </c>
      <c r="F786" s="88" t="str">
        <f>IF($D786="","",IFERROR(IF(INDEX('ניהול משאבים'!$D$8:$D$300,MATCH($D786,'ניהול משאבים'!$C$8:$C$300,0))="","",INDEX('ניהול משאבים'!$D$8:$D$300,MATCH($D786,'ניהול משאבים'!$C$8:$C$300,0))),""))</f>
        <v/>
      </c>
      <c r="G786" s="88" t="str">
        <f>IF($D786="","",IFERROR(IF(INDEX('ניהול משאבים'!$E$8:$E$300,MATCH($D786,'ניהול משאבים'!$C$8:$C$300,0))="","",INDEX('ניהול משאבים'!$E$8:$E$300,MATCH($D786,'ניהול משאבים'!$C$8:$C$300,0))),""))</f>
        <v/>
      </c>
      <c r="H786" s="88" t="str">
        <f>IF($C786="","",INDEX('תוצרים לפרויקטים'!$H:$H,MATCH($C786,'תוצרים לפרויקטים'!$G:$G,0)))</f>
        <v/>
      </c>
      <c r="I786" s="88" t="str">
        <f>IF($C786="","",INDEX('תוצרים לפרויקטים'!$E:$E,MATCH($C786,'תוצרים לפרויקטים'!$G:$G,0)))</f>
        <v/>
      </c>
      <c r="J786" s="88" t="str">
        <f>IF($A786="","",IF(INDEX('תוצרים לפרויקטים'!$R$8:$R$1007,MATCH($C786,'תוצרים לפרויקטים'!$G$8:$G$1007,0))="","ללא סטטוס",INDEX('תוצרים לפרויקטים'!$R$8:$R$1007,MATCH($C786,'תוצרים לפרויקטים'!$G$8:$G$1007,0))))</f>
        <v/>
      </c>
      <c r="K786" s="141" t="str">
        <f>IF($A786="","",IF(INDEX('תוצרים לפרויקטים'!$P$8:$P$1007,MATCH($C786,'תוצרים לפרויקטים'!$G$8:$G$1007,0))="","",INDEX('תוצרים לפרויקטים'!$P$8:$P$1007,MATCH($C786,'תוצרים לפרויקטים'!$G$8:$G$1007,0))))</f>
        <v/>
      </c>
      <c r="L786" s="141" t="str">
        <f>IF($A786="","",IF(INDEX('תוצרים לפרויקטים'!$Q$8:$Q$1007,MATCH($C786,'תוצרים לפרויקטים'!$G$8:$G$1007,0))="","",INDEX('תוצרים לפרויקטים'!$Q$8:$Q$1007,MATCH($C786,'תוצרים לפרויקטים'!$G$8:$G$1007,0))))</f>
        <v/>
      </c>
    </row>
    <row r="787" spans="1:12">
      <c r="A787" s="87" t="str">
        <f>IF($A786="#",1,IF(MAX(שיוך_משאב)&lt;ROWS(A$2:$A787),"",ROWS(A$2:$A787)))</f>
        <v/>
      </c>
      <c r="B787" s="88" t="str">
        <f t="array" ref="B787">IF($A787="","",INDEX('תוצרים לפרויקטים'!$AJ$7:$AN$7,,MIN(IF(שיוך_משאב=$A787,COLUMN($A:$E)))))</f>
        <v/>
      </c>
      <c r="C787" s="88" t="str">
        <f t="array" ref="C787">IF($A787="","",INDEX('תוצרים לפרויקטים'!$G$8:$G$1007,MIN(IF(שיוך_משאב=A787,שורות))))</f>
        <v/>
      </c>
      <c r="D787" s="88" t="str">
        <f>IF($A787="","",INDEX('תוצרים לפרויקטים'!$T$8:$AC$1007,MATCH($C787,'תוצרים לפרויקטים'!$G$8:$G$1007,0),MATCH($B787,'תוצרים לפרויקטים'!$T$7:$AC$7,0)))</f>
        <v/>
      </c>
      <c r="E787" s="88" t="str">
        <f>IF($A787="","",INDEX('תוצרים לפרויקטים'!$T$8:$AC$1007,MATCH($C787,'תוצרים לפרויקטים'!$G$8:$G$1007,0),MATCH($B787,'תוצרים לפרויקטים'!$T$7:$AC$7,0)+1))</f>
        <v/>
      </c>
      <c r="F787" s="88" t="str">
        <f>IF($D787="","",IFERROR(IF(INDEX('ניהול משאבים'!$D$8:$D$300,MATCH($D787,'ניהול משאבים'!$C$8:$C$300,0))="","",INDEX('ניהול משאבים'!$D$8:$D$300,MATCH($D787,'ניהול משאבים'!$C$8:$C$300,0))),""))</f>
        <v/>
      </c>
      <c r="G787" s="88" t="str">
        <f>IF($D787="","",IFERROR(IF(INDEX('ניהול משאבים'!$E$8:$E$300,MATCH($D787,'ניהול משאבים'!$C$8:$C$300,0))="","",INDEX('ניהול משאבים'!$E$8:$E$300,MATCH($D787,'ניהול משאבים'!$C$8:$C$300,0))),""))</f>
        <v/>
      </c>
      <c r="H787" s="88" t="str">
        <f>IF($C787="","",INDEX('תוצרים לפרויקטים'!$H:$H,MATCH($C787,'תוצרים לפרויקטים'!$G:$G,0)))</f>
        <v/>
      </c>
      <c r="I787" s="88" t="str">
        <f>IF($C787="","",INDEX('תוצרים לפרויקטים'!$E:$E,MATCH($C787,'תוצרים לפרויקטים'!$G:$G,0)))</f>
        <v/>
      </c>
      <c r="J787" s="88" t="str">
        <f>IF($A787="","",IF(INDEX('תוצרים לפרויקטים'!$R$8:$R$1007,MATCH($C787,'תוצרים לפרויקטים'!$G$8:$G$1007,0))="","ללא סטטוס",INDEX('תוצרים לפרויקטים'!$R$8:$R$1007,MATCH($C787,'תוצרים לפרויקטים'!$G$8:$G$1007,0))))</f>
        <v/>
      </c>
      <c r="K787" s="141" t="str">
        <f>IF($A787="","",IF(INDEX('תוצרים לפרויקטים'!$P$8:$P$1007,MATCH($C787,'תוצרים לפרויקטים'!$G$8:$G$1007,0))="","",INDEX('תוצרים לפרויקטים'!$P$8:$P$1007,MATCH($C787,'תוצרים לפרויקטים'!$G$8:$G$1007,0))))</f>
        <v/>
      </c>
      <c r="L787" s="141" t="str">
        <f>IF($A787="","",IF(INDEX('תוצרים לפרויקטים'!$Q$8:$Q$1007,MATCH($C787,'תוצרים לפרויקטים'!$G$8:$G$1007,0))="","",INDEX('תוצרים לפרויקטים'!$Q$8:$Q$1007,MATCH($C787,'תוצרים לפרויקטים'!$G$8:$G$1007,0))))</f>
        <v/>
      </c>
    </row>
    <row r="788" spans="1:12">
      <c r="A788" s="87" t="str">
        <f>IF($A787="#",1,IF(MAX(שיוך_משאב)&lt;ROWS(A$2:$A788),"",ROWS(A$2:$A788)))</f>
        <v/>
      </c>
      <c r="B788" s="88" t="str">
        <f t="array" ref="B788">IF($A788="","",INDEX('תוצרים לפרויקטים'!$AJ$7:$AN$7,,MIN(IF(שיוך_משאב=$A788,COLUMN($A:$E)))))</f>
        <v/>
      </c>
      <c r="C788" s="88" t="str">
        <f t="array" ref="C788">IF($A788="","",INDEX('תוצרים לפרויקטים'!$G$8:$G$1007,MIN(IF(שיוך_משאב=A788,שורות))))</f>
        <v/>
      </c>
      <c r="D788" s="88" t="str">
        <f>IF($A788="","",INDEX('תוצרים לפרויקטים'!$T$8:$AC$1007,MATCH($C788,'תוצרים לפרויקטים'!$G$8:$G$1007,0),MATCH($B788,'תוצרים לפרויקטים'!$T$7:$AC$7,0)))</f>
        <v/>
      </c>
      <c r="E788" s="88" t="str">
        <f>IF($A788="","",INDEX('תוצרים לפרויקטים'!$T$8:$AC$1007,MATCH($C788,'תוצרים לפרויקטים'!$G$8:$G$1007,0),MATCH($B788,'תוצרים לפרויקטים'!$T$7:$AC$7,0)+1))</f>
        <v/>
      </c>
      <c r="F788" s="88" t="str">
        <f>IF($D788="","",IFERROR(IF(INDEX('ניהול משאבים'!$D$8:$D$300,MATCH($D788,'ניהול משאבים'!$C$8:$C$300,0))="","",INDEX('ניהול משאבים'!$D$8:$D$300,MATCH($D788,'ניהול משאבים'!$C$8:$C$300,0))),""))</f>
        <v/>
      </c>
      <c r="G788" s="88" t="str">
        <f>IF($D788="","",IFERROR(IF(INDEX('ניהול משאבים'!$E$8:$E$300,MATCH($D788,'ניהול משאבים'!$C$8:$C$300,0))="","",INDEX('ניהול משאבים'!$E$8:$E$300,MATCH($D788,'ניהול משאבים'!$C$8:$C$300,0))),""))</f>
        <v/>
      </c>
      <c r="H788" s="88" t="str">
        <f>IF($C788="","",INDEX('תוצרים לפרויקטים'!$H:$H,MATCH($C788,'תוצרים לפרויקטים'!$G:$G,0)))</f>
        <v/>
      </c>
      <c r="I788" s="88" t="str">
        <f>IF($C788="","",INDEX('תוצרים לפרויקטים'!$E:$E,MATCH($C788,'תוצרים לפרויקטים'!$G:$G,0)))</f>
        <v/>
      </c>
      <c r="J788" s="88" t="str">
        <f>IF($A788="","",IF(INDEX('תוצרים לפרויקטים'!$R$8:$R$1007,MATCH($C788,'תוצרים לפרויקטים'!$G$8:$G$1007,0))="","ללא סטטוס",INDEX('תוצרים לפרויקטים'!$R$8:$R$1007,MATCH($C788,'תוצרים לפרויקטים'!$G$8:$G$1007,0))))</f>
        <v/>
      </c>
      <c r="K788" s="141" t="str">
        <f>IF($A788="","",IF(INDEX('תוצרים לפרויקטים'!$P$8:$P$1007,MATCH($C788,'תוצרים לפרויקטים'!$G$8:$G$1007,0))="","",INDEX('תוצרים לפרויקטים'!$P$8:$P$1007,MATCH($C788,'תוצרים לפרויקטים'!$G$8:$G$1007,0))))</f>
        <v/>
      </c>
      <c r="L788" s="141" t="str">
        <f>IF($A788="","",IF(INDEX('תוצרים לפרויקטים'!$Q$8:$Q$1007,MATCH($C788,'תוצרים לפרויקטים'!$G$8:$G$1007,0))="","",INDEX('תוצרים לפרויקטים'!$Q$8:$Q$1007,MATCH($C788,'תוצרים לפרויקטים'!$G$8:$G$1007,0))))</f>
        <v/>
      </c>
    </row>
    <row r="789" spans="1:12">
      <c r="A789" s="87" t="str">
        <f>IF($A788="#",1,IF(MAX(שיוך_משאב)&lt;ROWS(A$2:$A789),"",ROWS(A$2:$A789)))</f>
        <v/>
      </c>
      <c r="B789" s="88" t="str">
        <f t="array" ref="B789">IF($A789="","",INDEX('תוצרים לפרויקטים'!$AJ$7:$AN$7,,MIN(IF(שיוך_משאב=$A789,COLUMN($A:$E)))))</f>
        <v/>
      </c>
      <c r="C789" s="88" t="str">
        <f t="array" ref="C789">IF($A789="","",INDEX('תוצרים לפרויקטים'!$G$8:$G$1007,MIN(IF(שיוך_משאב=A789,שורות))))</f>
        <v/>
      </c>
      <c r="D789" s="88" t="str">
        <f>IF($A789="","",INDEX('תוצרים לפרויקטים'!$T$8:$AC$1007,MATCH($C789,'תוצרים לפרויקטים'!$G$8:$G$1007,0),MATCH($B789,'תוצרים לפרויקטים'!$T$7:$AC$7,0)))</f>
        <v/>
      </c>
      <c r="E789" s="88" t="str">
        <f>IF($A789="","",INDEX('תוצרים לפרויקטים'!$T$8:$AC$1007,MATCH($C789,'תוצרים לפרויקטים'!$G$8:$G$1007,0),MATCH($B789,'תוצרים לפרויקטים'!$T$7:$AC$7,0)+1))</f>
        <v/>
      </c>
      <c r="F789" s="88" t="str">
        <f>IF($D789="","",IFERROR(IF(INDEX('ניהול משאבים'!$D$8:$D$300,MATCH($D789,'ניהול משאבים'!$C$8:$C$300,0))="","",INDEX('ניהול משאבים'!$D$8:$D$300,MATCH($D789,'ניהול משאבים'!$C$8:$C$300,0))),""))</f>
        <v/>
      </c>
      <c r="G789" s="88" t="str">
        <f>IF($D789="","",IFERROR(IF(INDEX('ניהול משאבים'!$E$8:$E$300,MATCH($D789,'ניהול משאבים'!$C$8:$C$300,0))="","",INDEX('ניהול משאבים'!$E$8:$E$300,MATCH($D789,'ניהול משאבים'!$C$8:$C$300,0))),""))</f>
        <v/>
      </c>
      <c r="H789" s="88" t="str">
        <f>IF($C789="","",INDEX('תוצרים לפרויקטים'!$H:$H,MATCH($C789,'תוצרים לפרויקטים'!$G:$G,0)))</f>
        <v/>
      </c>
      <c r="I789" s="88" t="str">
        <f>IF($C789="","",INDEX('תוצרים לפרויקטים'!$E:$E,MATCH($C789,'תוצרים לפרויקטים'!$G:$G,0)))</f>
        <v/>
      </c>
      <c r="J789" s="88" t="str">
        <f>IF($A789="","",IF(INDEX('תוצרים לפרויקטים'!$R$8:$R$1007,MATCH($C789,'תוצרים לפרויקטים'!$G$8:$G$1007,0))="","ללא סטטוס",INDEX('תוצרים לפרויקטים'!$R$8:$R$1007,MATCH($C789,'תוצרים לפרויקטים'!$G$8:$G$1007,0))))</f>
        <v/>
      </c>
      <c r="K789" s="141" t="str">
        <f>IF($A789="","",IF(INDEX('תוצרים לפרויקטים'!$P$8:$P$1007,MATCH($C789,'תוצרים לפרויקטים'!$G$8:$G$1007,0))="","",INDEX('תוצרים לפרויקטים'!$P$8:$P$1007,MATCH($C789,'תוצרים לפרויקטים'!$G$8:$G$1007,0))))</f>
        <v/>
      </c>
      <c r="L789" s="141" t="str">
        <f>IF($A789="","",IF(INDEX('תוצרים לפרויקטים'!$Q$8:$Q$1007,MATCH($C789,'תוצרים לפרויקטים'!$G$8:$G$1007,0))="","",INDEX('תוצרים לפרויקטים'!$Q$8:$Q$1007,MATCH($C789,'תוצרים לפרויקטים'!$G$8:$G$1007,0))))</f>
        <v/>
      </c>
    </row>
    <row r="790" spans="1:12">
      <c r="A790" s="87" t="str">
        <f>IF($A789="#",1,IF(MAX(שיוך_משאב)&lt;ROWS(A$2:$A790),"",ROWS(A$2:$A790)))</f>
        <v/>
      </c>
      <c r="B790" s="88" t="str">
        <f t="array" ref="B790">IF($A790="","",INDEX('תוצרים לפרויקטים'!$AJ$7:$AN$7,,MIN(IF(שיוך_משאב=$A790,COLUMN($A:$E)))))</f>
        <v/>
      </c>
      <c r="C790" s="88" t="str">
        <f t="array" ref="C790">IF($A790="","",INDEX('תוצרים לפרויקטים'!$G$8:$G$1007,MIN(IF(שיוך_משאב=A790,שורות))))</f>
        <v/>
      </c>
      <c r="D790" s="88" t="str">
        <f>IF($A790="","",INDEX('תוצרים לפרויקטים'!$T$8:$AC$1007,MATCH($C790,'תוצרים לפרויקטים'!$G$8:$G$1007,0),MATCH($B790,'תוצרים לפרויקטים'!$T$7:$AC$7,0)))</f>
        <v/>
      </c>
      <c r="E790" s="88" t="str">
        <f>IF($A790="","",INDEX('תוצרים לפרויקטים'!$T$8:$AC$1007,MATCH($C790,'תוצרים לפרויקטים'!$G$8:$G$1007,0),MATCH($B790,'תוצרים לפרויקטים'!$T$7:$AC$7,0)+1))</f>
        <v/>
      </c>
      <c r="F790" s="88" t="str">
        <f>IF($D790="","",IFERROR(IF(INDEX('ניהול משאבים'!$D$8:$D$300,MATCH($D790,'ניהול משאבים'!$C$8:$C$300,0))="","",INDEX('ניהול משאבים'!$D$8:$D$300,MATCH($D790,'ניהול משאבים'!$C$8:$C$300,0))),""))</f>
        <v/>
      </c>
      <c r="G790" s="88" t="str">
        <f>IF($D790="","",IFERROR(IF(INDEX('ניהול משאבים'!$E$8:$E$300,MATCH($D790,'ניהול משאבים'!$C$8:$C$300,0))="","",INDEX('ניהול משאבים'!$E$8:$E$300,MATCH($D790,'ניהול משאבים'!$C$8:$C$300,0))),""))</f>
        <v/>
      </c>
      <c r="H790" s="88" t="str">
        <f>IF($C790="","",INDEX('תוצרים לפרויקטים'!$H:$H,MATCH($C790,'תוצרים לפרויקטים'!$G:$G,0)))</f>
        <v/>
      </c>
      <c r="I790" s="88" t="str">
        <f>IF($C790="","",INDEX('תוצרים לפרויקטים'!$E:$E,MATCH($C790,'תוצרים לפרויקטים'!$G:$G,0)))</f>
        <v/>
      </c>
      <c r="J790" s="88" t="str">
        <f>IF($A790="","",IF(INDEX('תוצרים לפרויקטים'!$R$8:$R$1007,MATCH($C790,'תוצרים לפרויקטים'!$G$8:$G$1007,0))="","ללא סטטוס",INDEX('תוצרים לפרויקטים'!$R$8:$R$1007,MATCH($C790,'תוצרים לפרויקטים'!$G$8:$G$1007,0))))</f>
        <v/>
      </c>
      <c r="K790" s="141" t="str">
        <f>IF($A790="","",IF(INDEX('תוצרים לפרויקטים'!$P$8:$P$1007,MATCH($C790,'תוצרים לפרויקטים'!$G$8:$G$1007,0))="","",INDEX('תוצרים לפרויקטים'!$P$8:$P$1007,MATCH($C790,'תוצרים לפרויקטים'!$G$8:$G$1007,0))))</f>
        <v/>
      </c>
      <c r="L790" s="141" t="str">
        <f>IF($A790="","",IF(INDEX('תוצרים לפרויקטים'!$Q$8:$Q$1007,MATCH($C790,'תוצרים לפרויקטים'!$G$8:$G$1007,0))="","",INDEX('תוצרים לפרויקטים'!$Q$8:$Q$1007,MATCH($C790,'תוצרים לפרויקטים'!$G$8:$G$1007,0))))</f>
        <v/>
      </c>
    </row>
    <row r="791" spans="1:12">
      <c r="A791" s="87" t="str">
        <f>IF($A790="#",1,IF(MAX(שיוך_משאב)&lt;ROWS(A$2:$A791),"",ROWS(A$2:$A791)))</f>
        <v/>
      </c>
      <c r="B791" s="88" t="str">
        <f t="array" ref="B791">IF($A791="","",INDEX('תוצרים לפרויקטים'!$AJ$7:$AN$7,,MIN(IF(שיוך_משאב=$A791,COLUMN($A:$E)))))</f>
        <v/>
      </c>
      <c r="C791" s="88" t="str">
        <f t="array" ref="C791">IF($A791="","",INDEX('תוצרים לפרויקטים'!$G$8:$G$1007,MIN(IF(שיוך_משאב=A791,שורות))))</f>
        <v/>
      </c>
      <c r="D791" s="88" t="str">
        <f>IF($A791="","",INDEX('תוצרים לפרויקטים'!$T$8:$AC$1007,MATCH($C791,'תוצרים לפרויקטים'!$G$8:$G$1007,0),MATCH($B791,'תוצרים לפרויקטים'!$T$7:$AC$7,0)))</f>
        <v/>
      </c>
      <c r="E791" s="88" t="str">
        <f>IF($A791="","",INDEX('תוצרים לפרויקטים'!$T$8:$AC$1007,MATCH($C791,'תוצרים לפרויקטים'!$G$8:$G$1007,0),MATCH($B791,'תוצרים לפרויקטים'!$T$7:$AC$7,0)+1))</f>
        <v/>
      </c>
      <c r="F791" s="88" t="str">
        <f>IF($D791="","",IFERROR(IF(INDEX('ניהול משאבים'!$D$8:$D$300,MATCH($D791,'ניהול משאבים'!$C$8:$C$300,0))="","",INDEX('ניהול משאבים'!$D$8:$D$300,MATCH($D791,'ניהול משאבים'!$C$8:$C$300,0))),""))</f>
        <v/>
      </c>
      <c r="G791" s="88" t="str">
        <f>IF($D791="","",IFERROR(IF(INDEX('ניהול משאבים'!$E$8:$E$300,MATCH($D791,'ניהול משאבים'!$C$8:$C$300,0))="","",INDEX('ניהול משאבים'!$E$8:$E$300,MATCH($D791,'ניהול משאבים'!$C$8:$C$300,0))),""))</f>
        <v/>
      </c>
      <c r="H791" s="88" t="str">
        <f>IF($C791="","",INDEX('תוצרים לפרויקטים'!$H:$H,MATCH($C791,'תוצרים לפרויקטים'!$G:$G,0)))</f>
        <v/>
      </c>
      <c r="I791" s="88" t="str">
        <f>IF($C791="","",INDEX('תוצרים לפרויקטים'!$E:$E,MATCH($C791,'תוצרים לפרויקטים'!$G:$G,0)))</f>
        <v/>
      </c>
      <c r="J791" s="88" t="str">
        <f>IF($A791="","",IF(INDEX('תוצרים לפרויקטים'!$R$8:$R$1007,MATCH($C791,'תוצרים לפרויקטים'!$G$8:$G$1007,0))="","ללא סטטוס",INDEX('תוצרים לפרויקטים'!$R$8:$R$1007,MATCH($C791,'תוצרים לפרויקטים'!$G$8:$G$1007,0))))</f>
        <v/>
      </c>
      <c r="K791" s="141" t="str">
        <f>IF($A791="","",IF(INDEX('תוצרים לפרויקטים'!$P$8:$P$1007,MATCH($C791,'תוצרים לפרויקטים'!$G$8:$G$1007,0))="","",INDEX('תוצרים לפרויקטים'!$P$8:$P$1007,MATCH($C791,'תוצרים לפרויקטים'!$G$8:$G$1007,0))))</f>
        <v/>
      </c>
      <c r="L791" s="141" t="str">
        <f>IF($A791="","",IF(INDEX('תוצרים לפרויקטים'!$Q$8:$Q$1007,MATCH($C791,'תוצרים לפרויקטים'!$G$8:$G$1007,0))="","",INDEX('תוצרים לפרויקטים'!$Q$8:$Q$1007,MATCH($C791,'תוצרים לפרויקטים'!$G$8:$G$1007,0))))</f>
        <v/>
      </c>
    </row>
    <row r="792" spans="1:12">
      <c r="A792" s="87" t="str">
        <f>IF($A791="#",1,IF(MAX(שיוך_משאב)&lt;ROWS(A$2:$A792),"",ROWS(A$2:$A792)))</f>
        <v/>
      </c>
      <c r="B792" s="88" t="str">
        <f t="array" ref="B792">IF($A792="","",INDEX('תוצרים לפרויקטים'!$AJ$7:$AN$7,,MIN(IF(שיוך_משאב=$A792,COLUMN($A:$E)))))</f>
        <v/>
      </c>
      <c r="C792" s="88" t="str">
        <f t="array" ref="C792">IF($A792="","",INDEX('תוצרים לפרויקטים'!$G$8:$G$1007,MIN(IF(שיוך_משאב=A792,שורות))))</f>
        <v/>
      </c>
      <c r="D792" s="88" t="str">
        <f>IF($A792="","",INDEX('תוצרים לפרויקטים'!$T$8:$AC$1007,MATCH($C792,'תוצרים לפרויקטים'!$G$8:$G$1007,0),MATCH($B792,'תוצרים לפרויקטים'!$T$7:$AC$7,0)))</f>
        <v/>
      </c>
      <c r="E792" s="88" t="str">
        <f>IF($A792="","",INDEX('תוצרים לפרויקטים'!$T$8:$AC$1007,MATCH($C792,'תוצרים לפרויקטים'!$G$8:$G$1007,0),MATCH($B792,'תוצרים לפרויקטים'!$T$7:$AC$7,0)+1))</f>
        <v/>
      </c>
      <c r="F792" s="88" t="str">
        <f>IF($D792="","",IFERROR(IF(INDEX('ניהול משאבים'!$D$8:$D$300,MATCH($D792,'ניהול משאבים'!$C$8:$C$300,0))="","",INDEX('ניהול משאבים'!$D$8:$D$300,MATCH($D792,'ניהול משאבים'!$C$8:$C$300,0))),""))</f>
        <v/>
      </c>
      <c r="G792" s="88" t="str">
        <f>IF($D792="","",IFERROR(IF(INDEX('ניהול משאבים'!$E$8:$E$300,MATCH($D792,'ניהול משאבים'!$C$8:$C$300,0))="","",INDEX('ניהול משאבים'!$E$8:$E$300,MATCH($D792,'ניהול משאבים'!$C$8:$C$300,0))),""))</f>
        <v/>
      </c>
      <c r="H792" s="88" t="str">
        <f>IF($C792="","",INDEX('תוצרים לפרויקטים'!$H:$H,MATCH($C792,'תוצרים לפרויקטים'!$G:$G,0)))</f>
        <v/>
      </c>
      <c r="I792" s="88" t="str">
        <f>IF($C792="","",INDEX('תוצרים לפרויקטים'!$E:$E,MATCH($C792,'תוצרים לפרויקטים'!$G:$G,0)))</f>
        <v/>
      </c>
      <c r="J792" s="88" t="str">
        <f>IF($A792="","",IF(INDEX('תוצרים לפרויקטים'!$R$8:$R$1007,MATCH($C792,'תוצרים לפרויקטים'!$G$8:$G$1007,0))="","ללא סטטוס",INDEX('תוצרים לפרויקטים'!$R$8:$R$1007,MATCH($C792,'תוצרים לפרויקטים'!$G$8:$G$1007,0))))</f>
        <v/>
      </c>
      <c r="K792" s="141" t="str">
        <f>IF($A792="","",IF(INDEX('תוצרים לפרויקטים'!$P$8:$P$1007,MATCH($C792,'תוצרים לפרויקטים'!$G$8:$G$1007,0))="","",INDEX('תוצרים לפרויקטים'!$P$8:$P$1007,MATCH($C792,'תוצרים לפרויקטים'!$G$8:$G$1007,0))))</f>
        <v/>
      </c>
      <c r="L792" s="141" t="str">
        <f>IF($A792="","",IF(INDEX('תוצרים לפרויקטים'!$Q$8:$Q$1007,MATCH($C792,'תוצרים לפרויקטים'!$G$8:$G$1007,0))="","",INDEX('תוצרים לפרויקטים'!$Q$8:$Q$1007,MATCH($C792,'תוצרים לפרויקטים'!$G$8:$G$1007,0))))</f>
        <v/>
      </c>
    </row>
    <row r="793" spans="1:12">
      <c r="A793" s="87" t="str">
        <f>IF($A792="#",1,IF(MAX(שיוך_משאב)&lt;ROWS(A$2:$A793),"",ROWS(A$2:$A793)))</f>
        <v/>
      </c>
      <c r="B793" s="88" t="str">
        <f t="array" ref="B793">IF($A793="","",INDEX('תוצרים לפרויקטים'!$AJ$7:$AN$7,,MIN(IF(שיוך_משאב=$A793,COLUMN($A:$E)))))</f>
        <v/>
      </c>
      <c r="C793" s="88" t="str">
        <f t="array" ref="C793">IF($A793="","",INDEX('תוצרים לפרויקטים'!$G$8:$G$1007,MIN(IF(שיוך_משאב=A793,שורות))))</f>
        <v/>
      </c>
      <c r="D793" s="88" t="str">
        <f>IF($A793="","",INDEX('תוצרים לפרויקטים'!$T$8:$AC$1007,MATCH($C793,'תוצרים לפרויקטים'!$G$8:$G$1007,0),MATCH($B793,'תוצרים לפרויקטים'!$T$7:$AC$7,0)))</f>
        <v/>
      </c>
      <c r="E793" s="88" t="str">
        <f>IF($A793="","",INDEX('תוצרים לפרויקטים'!$T$8:$AC$1007,MATCH($C793,'תוצרים לפרויקטים'!$G$8:$G$1007,0),MATCH($B793,'תוצרים לפרויקטים'!$T$7:$AC$7,0)+1))</f>
        <v/>
      </c>
      <c r="F793" s="88" t="str">
        <f>IF($D793="","",IFERROR(IF(INDEX('ניהול משאבים'!$D$8:$D$300,MATCH($D793,'ניהול משאבים'!$C$8:$C$300,0))="","",INDEX('ניהול משאבים'!$D$8:$D$300,MATCH($D793,'ניהול משאבים'!$C$8:$C$300,0))),""))</f>
        <v/>
      </c>
      <c r="G793" s="88" t="str">
        <f>IF($D793="","",IFERROR(IF(INDEX('ניהול משאבים'!$E$8:$E$300,MATCH($D793,'ניהול משאבים'!$C$8:$C$300,0))="","",INDEX('ניהול משאבים'!$E$8:$E$300,MATCH($D793,'ניהול משאבים'!$C$8:$C$300,0))),""))</f>
        <v/>
      </c>
      <c r="H793" s="88" t="str">
        <f>IF($C793="","",INDEX('תוצרים לפרויקטים'!$H:$H,MATCH($C793,'תוצרים לפרויקטים'!$G:$G,0)))</f>
        <v/>
      </c>
      <c r="I793" s="88" t="str">
        <f>IF($C793="","",INDEX('תוצרים לפרויקטים'!$E:$E,MATCH($C793,'תוצרים לפרויקטים'!$G:$G,0)))</f>
        <v/>
      </c>
      <c r="J793" s="88" t="str">
        <f>IF($A793="","",IF(INDEX('תוצרים לפרויקטים'!$R$8:$R$1007,MATCH($C793,'תוצרים לפרויקטים'!$G$8:$G$1007,0))="","ללא סטטוס",INDEX('תוצרים לפרויקטים'!$R$8:$R$1007,MATCH($C793,'תוצרים לפרויקטים'!$G$8:$G$1007,0))))</f>
        <v/>
      </c>
      <c r="K793" s="141" t="str">
        <f>IF($A793="","",IF(INDEX('תוצרים לפרויקטים'!$P$8:$P$1007,MATCH($C793,'תוצרים לפרויקטים'!$G$8:$G$1007,0))="","",INDEX('תוצרים לפרויקטים'!$P$8:$P$1007,MATCH($C793,'תוצרים לפרויקטים'!$G$8:$G$1007,0))))</f>
        <v/>
      </c>
      <c r="L793" s="141" t="str">
        <f>IF($A793="","",IF(INDEX('תוצרים לפרויקטים'!$Q$8:$Q$1007,MATCH($C793,'תוצרים לפרויקטים'!$G$8:$G$1007,0))="","",INDEX('תוצרים לפרויקטים'!$Q$8:$Q$1007,MATCH($C793,'תוצרים לפרויקטים'!$G$8:$G$1007,0))))</f>
        <v/>
      </c>
    </row>
    <row r="794" spans="1:12">
      <c r="A794" s="87" t="str">
        <f>IF($A793="#",1,IF(MAX(שיוך_משאב)&lt;ROWS(A$2:$A794),"",ROWS(A$2:$A794)))</f>
        <v/>
      </c>
      <c r="B794" s="88" t="str">
        <f t="array" ref="B794">IF($A794="","",INDEX('תוצרים לפרויקטים'!$AJ$7:$AN$7,,MIN(IF(שיוך_משאב=$A794,COLUMN($A:$E)))))</f>
        <v/>
      </c>
      <c r="C794" s="88" t="str">
        <f t="array" ref="C794">IF($A794="","",INDEX('תוצרים לפרויקטים'!$G$8:$G$1007,MIN(IF(שיוך_משאב=A794,שורות))))</f>
        <v/>
      </c>
      <c r="D794" s="88" t="str">
        <f>IF($A794="","",INDEX('תוצרים לפרויקטים'!$T$8:$AC$1007,MATCH($C794,'תוצרים לפרויקטים'!$G$8:$G$1007,0),MATCH($B794,'תוצרים לפרויקטים'!$T$7:$AC$7,0)))</f>
        <v/>
      </c>
      <c r="E794" s="88" t="str">
        <f>IF($A794="","",INDEX('תוצרים לפרויקטים'!$T$8:$AC$1007,MATCH($C794,'תוצרים לפרויקטים'!$G$8:$G$1007,0),MATCH($B794,'תוצרים לפרויקטים'!$T$7:$AC$7,0)+1))</f>
        <v/>
      </c>
      <c r="F794" s="88" t="str">
        <f>IF($D794="","",IFERROR(IF(INDEX('ניהול משאבים'!$D$8:$D$300,MATCH($D794,'ניהול משאבים'!$C$8:$C$300,0))="","",INDEX('ניהול משאבים'!$D$8:$D$300,MATCH($D794,'ניהול משאבים'!$C$8:$C$300,0))),""))</f>
        <v/>
      </c>
      <c r="G794" s="88" t="str">
        <f>IF($D794="","",IFERROR(IF(INDEX('ניהול משאבים'!$E$8:$E$300,MATCH($D794,'ניהול משאבים'!$C$8:$C$300,0))="","",INDEX('ניהול משאבים'!$E$8:$E$300,MATCH($D794,'ניהול משאבים'!$C$8:$C$300,0))),""))</f>
        <v/>
      </c>
      <c r="H794" s="88" t="str">
        <f>IF($C794="","",INDEX('תוצרים לפרויקטים'!$H:$H,MATCH($C794,'תוצרים לפרויקטים'!$G:$G,0)))</f>
        <v/>
      </c>
      <c r="I794" s="88" t="str">
        <f>IF($C794="","",INDEX('תוצרים לפרויקטים'!$E:$E,MATCH($C794,'תוצרים לפרויקטים'!$G:$G,0)))</f>
        <v/>
      </c>
      <c r="J794" s="88" t="str">
        <f>IF($A794="","",IF(INDEX('תוצרים לפרויקטים'!$R$8:$R$1007,MATCH($C794,'תוצרים לפרויקטים'!$G$8:$G$1007,0))="","ללא סטטוס",INDEX('תוצרים לפרויקטים'!$R$8:$R$1007,MATCH($C794,'תוצרים לפרויקטים'!$G$8:$G$1007,0))))</f>
        <v/>
      </c>
      <c r="K794" s="141" t="str">
        <f>IF($A794="","",IF(INDEX('תוצרים לפרויקטים'!$P$8:$P$1007,MATCH($C794,'תוצרים לפרויקטים'!$G$8:$G$1007,0))="","",INDEX('תוצרים לפרויקטים'!$P$8:$P$1007,MATCH($C794,'תוצרים לפרויקטים'!$G$8:$G$1007,0))))</f>
        <v/>
      </c>
      <c r="L794" s="141" t="str">
        <f>IF($A794="","",IF(INDEX('תוצרים לפרויקטים'!$Q$8:$Q$1007,MATCH($C794,'תוצרים לפרויקטים'!$G$8:$G$1007,0))="","",INDEX('תוצרים לפרויקטים'!$Q$8:$Q$1007,MATCH($C794,'תוצרים לפרויקטים'!$G$8:$G$1007,0))))</f>
        <v/>
      </c>
    </row>
    <row r="795" spans="1:12">
      <c r="A795" s="87" t="str">
        <f>IF($A794="#",1,IF(MAX(שיוך_משאב)&lt;ROWS(A$2:$A795),"",ROWS(A$2:$A795)))</f>
        <v/>
      </c>
      <c r="B795" s="88" t="str">
        <f t="array" ref="B795">IF($A795="","",INDEX('תוצרים לפרויקטים'!$AJ$7:$AN$7,,MIN(IF(שיוך_משאב=$A795,COLUMN($A:$E)))))</f>
        <v/>
      </c>
      <c r="C795" s="88" t="str">
        <f t="array" ref="C795">IF($A795="","",INDEX('תוצרים לפרויקטים'!$G$8:$G$1007,MIN(IF(שיוך_משאב=A795,שורות))))</f>
        <v/>
      </c>
      <c r="D795" s="88" t="str">
        <f>IF($A795="","",INDEX('תוצרים לפרויקטים'!$T$8:$AC$1007,MATCH($C795,'תוצרים לפרויקטים'!$G$8:$G$1007,0),MATCH($B795,'תוצרים לפרויקטים'!$T$7:$AC$7,0)))</f>
        <v/>
      </c>
      <c r="E795" s="88" t="str">
        <f>IF($A795="","",INDEX('תוצרים לפרויקטים'!$T$8:$AC$1007,MATCH($C795,'תוצרים לפרויקטים'!$G$8:$G$1007,0),MATCH($B795,'תוצרים לפרויקטים'!$T$7:$AC$7,0)+1))</f>
        <v/>
      </c>
      <c r="F795" s="88" t="str">
        <f>IF($D795="","",IFERROR(IF(INDEX('ניהול משאבים'!$D$8:$D$300,MATCH($D795,'ניהול משאבים'!$C$8:$C$300,0))="","",INDEX('ניהול משאבים'!$D$8:$D$300,MATCH($D795,'ניהול משאבים'!$C$8:$C$300,0))),""))</f>
        <v/>
      </c>
      <c r="G795" s="88" t="str">
        <f>IF($D795="","",IFERROR(IF(INDEX('ניהול משאבים'!$E$8:$E$300,MATCH($D795,'ניהול משאבים'!$C$8:$C$300,0))="","",INDEX('ניהול משאבים'!$E$8:$E$300,MATCH($D795,'ניהול משאבים'!$C$8:$C$300,0))),""))</f>
        <v/>
      </c>
      <c r="H795" s="88" t="str">
        <f>IF($C795="","",INDEX('תוצרים לפרויקטים'!$H:$H,MATCH($C795,'תוצרים לפרויקטים'!$G:$G,0)))</f>
        <v/>
      </c>
      <c r="I795" s="88" t="str">
        <f>IF($C795="","",INDEX('תוצרים לפרויקטים'!$E:$E,MATCH($C795,'תוצרים לפרויקטים'!$G:$G,0)))</f>
        <v/>
      </c>
      <c r="J795" s="88" t="str">
        <f>IF($A795="","",IF(INDEX('תוצרים לפרויקטים'!$R$8:$R$1007,MATCH($C795,'תוצרים לפרויקטים'!$G$8:$G$1007,0))="","ללא סטטוס",INDEX('תוצרים לפרויקטים'!$R$8:$R$1007,MATCH($C795,'תוצרים לפרויקטים'!$G$8:$G$1007,0))))</f>
        <v/>
      </c>
      <c r="K795" s="141" t="str">
        <f>IF($A795="","",IF(INDEX('תוצרים לפרויקטים'!$P$8:$P$1007,MATCH($C795,'תוצרים לפרויקטים'!$G$8:$G$1007,0))="","",INDEX('תוצרים לפרויקטים'!$P$8:$P$1007,MATCH($C795,'תוצרים לפרויקטים'!$G$8:$G$1007,0))))</f>
        <v/>
      </c>
      <c r="L795" s="141" t="str">
        <f>IF($A795="","",IF(INDEX('תוצרים לפרויקטים'!$Q$8:$Q$1007,MATCH($C795,'תוצרים לפרויקטים'!$G$8:$G$1007,0))="","",INDEX('תוצרים לפרויקטים'!$Q$8:$Q$1007,MATCH($C795,'תוצרים לפרויקטים'!$G$8:$G$1007,0))))</f>
        <v/>
      </c>
    </row>
    <row r="796" spans="1:12">
      <c r="A796" s="87" t="str">
        <f>IF($A795="#",1,IF(MAX(שיוך_משאב)&lt;ROWS(A$2:$A796),"",ROWS(A$2:$A796)))</f>
        <v/>
      </c>
      <c r="B796" s="88" t="str">
        <f t="array" ref="B796">IF($A796="","",INDEX('תוצרים לפרויקטים'!$AJ$7:$AN$7,,MIN(IF(שיוך_משאב=$A796,COLUMN($A:$E)))))</f>
        <v/>
      </c>
      <c r="C796" s="88" t="str">
        <f t="array" ref="C796">IF($A796="","",INDEX('תוצרים לפרויקטים'!$G$8:$G$1007,MIN(IF(שיוך_משאב=A796,שורות))))</f>
        <v/>
      </c>
      <c r="D796" s="88" t="str">
        <f>IF($A796="","",INDEX('תוצרים לפרויקטים'!$T$8:$AC$1007,MATCH($C796,'תוצרים לפרויקטים'!$G$8:$G$1007,0),MATCH($B796,'תוצרים לפרויקטים'!$T$7:$AC$7,0)))</f>
        <v/>
      </c>
      <c r="E796" s="88" t="str">
        <f>IF($A796="","",INDEX('תוצרים לפרויקטים'!$T$8:$AC$1007,MATCH($C796,'תוצרים לפרויקטים'!$G$8:$G$1007,0),MATCH($B796,'תוצרים לפרויקטים'!$T$7:$AC$7,0)+1))</f>
        <v/>
      </c>
      <c r="F796" s="88" t="str">
        <f>IF($D796="","",IFERROR(IF(INDEX('ניהול משאבים'!$D$8:$D$300,MATCH($D796,'ניהול משאבים'!$C$8:$C$300,0))="","",INDEX('ניהול משאבים'!$D$8:$D$300,MATCH($D796,'ניהול משאבים'!$C$8:$C$300,0))),""))</f>
        <v/>
      </c>
      <c r="G796" s="88" t="str">
        <f>IF($D796="","",IFERROR(IF(INDEX('ניהול משאבים'!$E$8:$E$300,MATCH($D796,'ניהול משאבים'!$C$8:$C$300,0))="","",INDEX('ניהול משאבים'!$E$8:$E$300,MATCH($D796,'ניהול משאבים'!$C$8:$C$300,0))),""))</f>
        <v/>
      </c>
      <c r="H796" s="88" t="str">
        <f>IF($C796="","",INDEX('תוצרים לפרויקטים'!$H:$H,MATCH($C796,'תוצרים לפרויקטים'!$G:$G,0)))</f>
        <v/>
      </c>
      <c r="I796" s="88" t="str">
        <f>IF($C796="","",INDEX('תוצרים לפרויקטים'!$E:$E,MATCH($C796,'תוצרים לפרויקטים'!$G:$G,0)))</f>
        <v/>
      </c>
      <c r="J796" s="88" t="str">
        <f>IF($A796="","",IF(INDEX('תוצרים לפרויקטים'!$R$8:$R$1007,MATCH($C796,'תוצרים לפרויקטים'!$G$8:$G$1007,0))="","ללא סטטוס",INDEX('תוצרים לפרויקטים'!$R$8:$R$1007,MATCH($C796,'תוצרים לפרויקטים'!$G$8:$G$1007,0))))</f>
        <v/>
      </c>
      <c r="K796" s="141" t="str">
        <f>IF($A796="","",IF(INDEX('תוצרים לפרויקטים'!$P$8:$P$1007,MATCH($C796,'תוצרים לפרויקטים'!$G$8:$G$1007,0))="","",INDEX('תוצרים לפרויקטים'!$P$8:$P$1007,MATCH($C796,'תוצרים לפרויקטים'!$G$8:$G$1007,0))))</f>
        <v/>
      </c>
      <c r="L796" s="141" t="str">
        <f>IF($A796="","",IF(INDEX('תוצרים לפרויקטים'!$Q$8:$Q$1007,MATCH($C796,'תוצרים לפרויקטים'!$G$8:$G$1007,0))="","",INDEX('תוצרים לפרויקטים'!$Q$8:$Q$1007,MATCH($C796,'תוצרים לפרויקטים'!$G$8:$G$1007,0))))</f>
        <v/>
      </c>
    </row>
    <row r="797" spans="1:12">
      <c r="A797" s="87" t="str">
        <f>IF($A796="#",1,IF(MAX(שיוך_משאב)&lt;ROWS(A$2:$A797),"",ROWS(A$2:$A797)))</f>
        <v/>
      </c>
      <c r="B797" s="88" t="str">
        <f t="array" ref="B797">IF($A797="","",INDEX('תוצרים לפרויקטים'!$AJ$7:$AN$7,,MIN(IF(שיוך_משאב=$A797,COLUMN($A:$E)))))</f>
        <v/>
      </c>
      <c r="C797" s="88" t="str">
        <f t="array" ref="C797">IF($A797="","",INDEX('תוצרים לפרויקטים'!$G$8:$G$1007,MIN(IF(שיוך_משאב=A797,שורות))))</f>
        <v/>
      </c>
      <c r="D797" s="88" t="str">
        <f>IF($A797="","",INDEX('תוצרים לפרויקטים'!$T$8:$AC$1007,MATCH($C797,'תוצרים לפרויקטים'!$G$8:$G$1007,0),MATCH($B797,'תוצרים לפרויקטים'!$T$7:$AC$7,0)))</f>
        <v/>
      </c>
      <c r="E797" s="88" t="str">
        <f>IF($A797="","",INDEX('תוצרים לפרויקטים'!$T$8:$AC$1007,MATCH($C797,'תוצרים לפרויקטים'!$G$8:$G$1007,0),MATCH($B797,'תוצרים לפרויקטים'!$T$7:$AC$7,0)+1))</f>
        <v/>
      </c>
      <c r="F797" s="88" t="str">
        <f>IF($D797="","",IFERROR(IF(INDEX('ניהול משאבים'!$D$8:$D$300,MATCH($D797,'ניהול משאבים'!$C$8:$C$300,0))="","",INDEX('ניהול משאבים'!$D$8:$D$300,MATCH($D797,'ניהול משאבים'!$C$8:$C$300,0))),""))</f>
        <v/>
      </c>
      <c r="G797" s="88" t="str">
        <f>IF($D797="","",IFERROR(IF(INDEX('ניהול משאבים'!$E$8:$E$300,MATCH($D797,'ניהול משאבים'!$C$8:$C$300,0))="","",INDEX('ניהול משאבים'!$E$8:$E$300,MATCH($D797,'ניהול משאבים'!$C$8:$C$300,0))),""))</f>
        <v/>
      </c>
      <c r="H797" s="88" t="str">
        <f>IF($C797="","",INDEX('תוצרים לפרויקטים'!$H:$H,MATCH($C797,'תוצרים לפרויקטים'!$G:$G,0)))</f>
        <v/>
      </c>
      <c r="I797" s="88" t="str">
        <f>IF($C797="","",INDEX('תוצרים לפרויקטים'!$E:$E,MATCH($C797,'תוצרים לפרויקטים'!$G:$G,0)))</f>
        <v/>
      </c>
      <c r="J797" s="88" t="str">
        <f>IF($A797="","",IF(INDEX('תוצרים לפרויקטים'!$R$8:$R$1007,MATCH($C797,'תוצרים לפרויקטים'!$G$8:$G$1007,0))="","ללא סטטוס",INDEX('תוצרים לפרויקטים'!$R$8:$R$1007,MATCH($C797,'תוצרים לפרויקטים'!$G$8:$G$1007,0))))</f>
        <v/>
      </c>
      <c r="K797" s="141" t="str">
        <f>IF($A797="","",IF(INDEX('תוצרים לפרויקטים'!$P$8:$P$1007,MATCH($C797,'תוצרים לפרויקטים'!$G$8:$G$1007,0))="","",INDEX('תוצרים לפרויקטים'!$P$8:$P$1007,MATCH($C797,'תוצרים לפרויקטים'!$G$8:$G$1007,0))))</f>
        <v/>
      </c>
      <c r="L797" s="141" t="str">
        <f>IF($A797="","",IF(INDEX('תוצרים לפרויקטים'!$Q$8:$Q$1007,MATCH($C797,'תוצרים לפרויקטים'!$G$8:$G$1007,0))="","",INDEX('תוצרים לפרויקטים'!$Q$8:$Q$1007,MATCH($C797,'תוצרים לפרויקטים'!$G$8:$G$1007,0))))</f>
        <v/>
      </c>
    </row>
    <row r="798" spans="1:12">
      <c r="A798" s="87" t="str">
        <f>IF($A797="#",1,IF(MAX(שיוך_משאב)&lt;ROWS(A$2:$A798),"",ROWS(A$2:$A798)))</f>
        <v/>
      </c>
      <c r="B798" s="88" t="str">
        <f t="array" ref="B798">IF($A798="","",INDEX('תוצרים לפרויקטים'!$AJ$7:$AN$7,,MIN(IF(שיוך_משאב=$A798,COLUMN($A:$E)))))</f>
        <v/>
      </c>
      <c r="C798" s="88" t="str">
        <f t="array" ref="C798">IF($A798="","",INDEX('תוצרים לפרויקטים'!$G$8:$G$1007,MIN(IF(שיוך_משאב=A798,שורות))))</f>
        <v/>
      </c>
      <c r="D798" s="88" t="str">
        <f>IF($A798="","",INDEX('תוצרים לפרויקטים'!$T$8:$AC$1007,MATCH($C798,'תוצרים לפרויקטים'!$G$8:$G$1007,0),MATCH($B798,'תוצרים לפרויקטים'!$T$7:$AC$7,0)))</f>
        <v/>
      </c>
      <c r="E798" s="88" t="str">
        <f>IF($A798="","",INDEX('תוצרים לפרויקטים'!$T$8:$AC$1007,MATCH($C798,'תוצרים לפרויקטים'!$G$8:$G$1007,0),MATCH($B798,'תוצרים לפרויקטים'!$T$7:$AC$7,0)+1))</f>
        <v/>
      </c>
      <c r="F798" s="88" t="str">
        <f>IF($D798="","",IFERROR(IF(INDEX('ניהול משאבים'!$D$8:$D$300,MATCH($D798,'ניהול משאבים'!$C$8:$C$300,0))="","",INDEX('ניהול משאבים'!$D$8:$D$300,MATCH($D798,'ניהול משאבים'!$C$8:$C$300,0))),""))</f>
        <v/>
      </c>
      <c r="G798" s="88" t="str">
        <f>IF($D798="","",IFERROR(IF(INDEX('ניהול משאבים'!$E$8:$E$300,MATCH($D798,'ניהול משאבים'!$C$8:$C$300,0))="","",INDEX('ניהול משאבים'!$E$8:$E$300,MATCH($D798,'ניהול משאבים'!$C$8:$C$300,0))),""))</f>
        <v/>
      </c>
      <c r="H798" s="88" t="str">
        <f>IF($C798="","",INDEX('תוצרים לפרויקטים'!$H:$H,MATCH($C798,'תוצרים לפרויקטים'!$G:$G,0)))</f>
        <v/>
      </c>
      <c r="I798" s="88" t="str">
        <f>IF($C798="","",INDEX('תוצרים לפרויקטים'!$E:$E,MATCH($C798,'תוצרים לפרויקטים'!$G:$G,0)))</f>
        <v/>
      </c>
      <c r="J798" s="88" t="str">
        <f>IF($A798="","",IF(INDEX('תוצרים לפרויקטים'!$R$8:$R$1007,MATCH($C798,'תוצרים לפרויקטים'!$G$8:$G$1007,0))="","ללא סטטוס",INDEX('תוצרים לפרויקטים'!$R$8:$R$1007,MATCH($C798,'תוצרים לפרויקטים'!$G$8:$G$1007,0))))</f>
        <v/>
      </c>
      <c r="K798" s="141" t="str">
        <f>IF($A798="","",IF(INDEX('תוצרים לפרויקטים'!$P$8:$P$1007,MATCH($C798,'תוצרים לפרויקטים'!$G$8:$G$1007,0))="","",INDEX('תוצרים לפרויקטים'!$P$8:$P$1007,MATCH($C798,'תוצרים לפרויקטים'!$G$8:$G$1007,0))))</f>
        <v/>
      </c>
      <c r="L798" s="141" t="str">
        <f>IF($A798="","",IF(INDEX('תוצרים לפרויקטים'!$Q$8:$Q$1007,MATCH($C798,'תוצרים לפרויקטים'!$G$8:$G$1007,0))="","",INDEX('תוצרים לפרויקטים'!$Q$8:$Q$1007,MATCH($C798,'תוצרים לפרויקטים'!$G$8:$G$1007,0))))</f>
        <v/>
      </c>
    </row>
    <row r="799" spans="1:12">
      <c r="A799" s="87" t="str">
        <f>IF($A798="#",1,IF(MAX(שיוך_משאב)&lt;ROWS(A$2:$A799),"",ROWS(A$2:$A799)))</f>
        <v/>
      </c>
      <c r="B799" s="88" t="str">
        <f t="array" ref="B799">IF($A799="","",INDEX('תוצרים לפרויקטים'!$AJ$7:$AN$7,,MIN(IF(שיוך_משאב=$A799,COLUMN($A:$E)))))</f>
        <v/>
      </c>
      <c r="C799" s="88" t="str">
        <f t="array" ref="C799">IF($A799="","",INDEX('תוצרים לפרויקטים'!$G$8:$G$1007,MIN(IF(שיוך_משאב=A799,שורות))))</f>
        <v/>
      </c>
      <c r="D799" s="88" t="str">
        <f>IF($A799="","",INDEX('תוצרים לפרויקטים'!$T$8:$AC$1007,MATCH($C799,'תוצרים לפרויקטים'!$G$8:$G$1007,0),MATCH($B799,'תוצרים לפרויקטים'!$T$7:$AC$7,0)))</f>
        <v/>
      </c>
      <c r="E799" s="88" t="str">
        <f>IF($A799="","",INDEX('תוצרים לפרויקטים'!$T$8:$AC$1007,MATCH($C799,'תוצרים לפרויקטים'!$G$8:$G$1007,0),MATCH($B799,'תוצרים לפרויקטים'!$T$7:$AC$7,0)+1))</f>
        <v/>
      </c>
      <c r="F799" s="88" t="str">
        <f>IF($D799="","",IFERROR(IF(INDEX('ניהול משאבים'!$D$8:$D$300,MATCH($D799,'ניהול משאבים'!$C$8:$C$300,0))="","",INDEX('ניהול משאבים'!$D$8:$D$300,MATCH($D799,'ניהול משאבים'!$C$8:$C$300,0))),""))</f>
        <v/>
      </c>
      <c r="G799" s="88" t="str">
        <f>IF($D799="","",IFERROR(IF(INDEX('ניהול משאבים'!$E$8:$E$300,MATCH($D799,'ניהול משאבים'!$C$8:$C$300,0))="","",INDEX('ניהול משאבים'!$E$8:$E$300,MATCH($D799,'ניהול משאבים'!$C$8:$C$300,0))),""))</f>
        <v/>
      </c>
      <c r="H799" s="88" t="str">
        <f>IF($C799="","",INDEX('תוצרים לפרויקטים'!$H:$H,MATCH($C799,'תוצרים לפרויקטים'!$G:$G,0)))</f>
        <v/>
      </c>
      <c r="I799" s="88" t="str">
        <f>IF($C799="","",INDEX('תוצרים לפרויקטים'!$E:$E,MATCH($C799,'תוצרים לפרויקטים'!$G:$G,0)))</f>
        <v/>
      </c>
      <c r="J799" s="88" t="str">
        <f>IF($A799="","",IF(INDEX('תוצרים לפרויקטים'!$R$8:$R$1007,MATCH($C799,'תוצרים לפרויקטים'!$G$8:$G$1007,0))="","ללא סטטוס",INDEX('תוצרים לפרויקטים'!$R$8:$R$1007,MATCH($C799,'תוצרים לפרויקטים'!$G$8:$G$1007,0))))</f>
        <v/>
      </c>
      <c r="K799" s="141" t="str">
        <f>IF($A799="","",IF(INDEX('תוצרים לפרויקטים'!$P$8:$P$1007,MATCH($C799,'תוצרים לפרויקטים'!$G$8:$G$1007,0))="","",INDEX('תוצרים לפרויקטים'!$P$8:$P$1007,MATCH($C799,'תוצרים לפרויקטים'!$G$8:$G$1007,0))))</f>
        <v/>
      </c>
      <c r="L799" s="141" t="str">
        <f>IF($A799="","",IF(INDEX('תוצרים לפרויקטים'!$Q$8:$Q$1007,MATCH($C799,'תוצרים לפרויקטים'!$G$8:$G$1007,0))="","",INDEX('תוצרים לפרויקטים'!$Q$8:$Q$1007,MATCH($C799,'תוצרים לפרויקטים'!$G$8:$G$1007,0))))</f>
        <v/>
      </c>
    </row>
    <row r="800" spans="1:12">
      <c r="A800" s="87" t="str">
        <f>IF($A799="#",1,IF(MAX(שיוך_משאב)&lt;ROWS(A$2:$A800),"",ROWS(A$2:$A800)))</f>
        <v/>
      </c>
      <c r="B800" s="88" t="str">
        <f t="array" ref="B800">IF($A800="","",INDEX('תוצרים לפרויקטים'!$AJ$7:$AN$7,,MIN(IF(שיוך_משאב=$A800,COLUMN($A:$E)))))</f>
        <v/>
      </c>
      <c r="C800" s="88" t="str">
        <f t="array" ref="C800">IF($A800="","",INDEX('תוצרים לפרויקטים'!$G$8:$G$1007,MIN(IF(שיוך_משאב=A800,שורות))))</f>
        <v/>
      </c>
      <c r="D800" s="88" t="str">
        <f>IF($A800="","",INDEX('תוצרים לפרויקטים'!$T$8:$AC$1007,MATCH($C800,'תוצרים לפרויקטים'!$G$8:$G$1007,0),MATCH($B800,'תוצרים לפרויקטים'!$T$7:$AC$7,0)))</f>
        <v/>
      </c>
      <c r="E800" s="88" t="str">
        <f>IF($A800="","",INDEX('תוצרים לפרויקטים'!$T$8:$AC$1007,MATCH($C800,'תוצרים לפרויקטים'!$G$8:$G$1007,0),MATCH($B800,'תוצרים לפרויקטים'!$T$7:$AC$7,0)+1))</f>
        <v/>
      </c>
      <c r="F800" s="88" t="str">
        <f>IF($D800="","",IFERROR(IF(INDEX('ניהול משאבים'!$D$8:$D$300,MATCH($D800,'ניהול משאבים'!$C$8:$C$300,0))="","",INDEX('ניהול משאבים'!$D$8:$D$300,MATCH($D800,'ניהול משאבים'!$C$8:$C$300,0))),""))</f>
        <v/>
      </c>
      <c r="G800" s="88" t="str">
        <f>IF($D800="","",IFERROR(IF(INDEX('ניהול משאבים'!$E$8:$E$300,MATCH($D800,'ניהול משאבים'!$C$8:$C$300,0))="","",INDEX('ניהול משאבים'!$E$8:$E$300,MATCH($D800,'ניהול משאבים'!$C$8:$C$300,0))),""))</f>
        <v/>
      </c>
      <c r="H800" s="88" t="str">
        <f>IF($C800="","",INDEX('תוצרים לפרויקטים'!$H:$H,MATCH($C800,'תוצרים לפרויקטים'!$G:$G,0)))</f>
        <v/>
      </c>
      <c r="I800" s="88" t="str">
        <f>IF($C800="","",INDEX('תוצרים לפרויקטים'!$E:$E,MATCH($C800,'תוצרים לפרויקטים'!$G:$G,0)))</f>
        <v/>
      </c>
      <c r="J800" s="88" t="str">
        <f>IF($A800="","",IF(INDEX('תוצרים לפרויקטים'!$R$8:$R$1007,MATCH($C800,'תוצרים לפרויקטים'!$G$8:$G$1007,0))="","ללא סטטוס",INDEX('תוצרים לפרויקטים'!$R$8:$R$1007,MATCH($C800,'תוצרים לפרויקטים'!$G$8:$G$1007,0))))</f>
        <v/>
      </c>
      <c r="K800" s="141" t="str">
        <f>IF($A800="","",IF(INDEX('תוצרים לפרויקטים'!$P$8:$P$1007,MATCH($C800,'תוצרים לפרויקטים'!$G$8:$G$1007,0))="","",INDEX('תוצרים לפרויקטים'!$P$8:$P$1007,MATCH($C800,'תוצרים לפרויקטים'!$G$8:$G$1007,0))))</f>
        <v/>
      </c>
      <c r="L800" s="141" t="str">
        <f>IF($A800="","",IF(INDEX('תוצרים לפרויקטים'!$Q$8:$Q$1007,MATCH($C800,'תוצרים לפרויקטים'!$G$8:$G$1007,0))="","",INDEX('תוצרים לפרויקטים'!$Q$8:$Q$1007,MATCH($C800,'תוצרים לפרויקטים'!$G$8:$G$1007,0))))</f>
        <v/>
      </c>
    </row>
    <row r="801" spans="1:12">
      <c r="A801" s="87" t="str">
        <f>IF($A800="#",1,IF(MAX(שיוך_משאב)&lt;ROWS(A$2:$A801),"",ROWS(A$2:$A801)))</f>
        <v/>
      </c>
      <c r="B801" s="88" t="str">
        <f t="array" ref="B801">IF($A801="","",INDEX('תוצרים לפרויקטים'!$AJ$7:$AN$7,,MIN(IF(שיוך_משאב=$A801,COLUMN($A:$E)))))</f>
        <v/>
      </c>
      <c r="C801" s="88" t="str">
        <f t="array" ref="C801">IF($A801="","",INDEX('תוצרים לפרויקטים'!$G$8:$G$1007,MIN(IF(שיוך_משאב=A801,שורות))))</f>
        <v/>
      </c>
      <c r="D801" s="88" t="str">
        <f>IF($A801="","",INDEX('תוצרים לפרויקטים'!$T$8:$AC$1007,MATCH($C801,'תוצרים לפרויקטים'!$G$8:$G$1007,0),MATCH($B801,'תוצרים לפרויקטים'!$T$7:$AC$7,0)))</f>
        <v/>
      </c>
      <c r="E801" s="88" t="str">
        <f>IF($A801="","",INDEX('תוצרים לפרויקטים'!$T$8:$AC$1007,MATCH($C801,'תוצרים לפרויקטים'!$G$8:$G$1007,0),MATCH($B801,'תוצרים לפרויקטים'!$T$7:$AC$7,0)+1))</f>
        <v/>
      </c>
      <c r="F801" s="88" t="str">
        <f>IF($D801="","",IFERROR(IF(INDEX('ניהול משאבים'!$D$8:$D$300,MATCH($D801,'ניהול משאבים'!$C$8:$C$300,0))="","",INDEX('ניהול משאבים'!$D$8:$D$300,MATCH($D801,'ניהול משאבים'!$C$8:$C$300,0))),""))</f>
        <v/>
      </c>
      <c r="G801" s="88" t="str">
        <f>IF($D801="","",IFERROR(IF(INDEX('ניהול משאבים'!$E$8:$E$300,MATCH($D801,'ניהול משאבים'!$C$8:$C$300,0))="","",INDEX('ניהול משאבים'!$E$8:$E$300,MATCH($D801,'ניהול משאבים'!$C$8:$C$300,0))),""))</f>
        <v/>
      </c>
      <c r="H801" s="88" t="str">
        <f>IF($C801="","",INDEX('תוצרים לפרויקטים'!$H:$H,MATCH($C801,'תוצרים לפרויקטים'!$G:$G,0)))</f>
        <v/>
      </c>
      <c r="I801" s="88" t="str">
        <f>IF($C801="","",INDEX('תוצרים לפרויקטים'!$E:$E,MATCH($C801,'תוצרים לפרויקטים'!$G:$G,0)))</f>
        <v/>
      </c>
      <c r="J801" s="88" t="str">
        <f>IF($A801="","",IF(INDEX('תוצרים לפרויקטים'!$R$8:$R$1007,MATCH($C801,'תוצרים לפרויקטים'!$G$8:$G$1007,0))="","ללא סטטוס",INDEX('תוצרים לפרויקטים'!$R$8:$R$1007,MATCH($C801,'תוצרים לפרויקטים'!$G$8:$G$1007,0))))</f>
        <v/>
      </c>
      <c r="K801" s="141" t="str">
        <f>IF($A801="","",IF(INDEX('תוצרים לפרויקטים'!$P$8:$P$1007,MATCH($C801,'תוצרים לפרויקטים'!$G$8:$G$1007,0))="","",INDEX('תוצרים לפרויקטים'!$P$8:$P$1007,MATCH($C801,'תוצרים לפרויקטים'!$G$8:$G$1007,0))))</f>
        <v/>
      </c>
      <c r="L801" s="141" t="str">
        <f>IF($A801="","",IF(INDEX('תוצרים לפרויקטים'!$Q$8:$Q$1007,MATCH($C801,'תוצרים לפרויקטים'!$G$8:$G$1007,0))="","",INDEX('תוצרים לפרויקטים'!$Q$8:$Q$1007,MATCH($C801,'תוצרים לפרויקטים'!$G$8:$G$1007,0))))</f>
        <v/>
      </c>
    </row>
    <row r="802" spans="1:12">
      <c r="A802" s="87" t="str">
        <f>IF($A801="#",1,IF(MAX(שיוך_משאב)&lt;ROWS(A$2:$A802),"",ROWS(A$2:$A802)))</f>
        <v/>
      </c>
      <c r="B802" s="88" t="str">
        <f t="array" ref="B802">IF($A802="","",INDEX('תוצרים לפרויקטים'!$AJ$7:$AN$7,,MIN(IF(שיוך_משאב=$A802,COLUMN($A:$E)))))</f>
        <v/>
      </c>
      <c r="C802" s="88" t="str">
        <f t="array" ref="C802">IF($A802="","",INDEX('תוצרים לפרויקטים'!$G$8:$G$1007,MIN(IF(שיוך_משאב=A802,שורות))))</f>
        <v/>
      </c>
      <c r="D802" s="88" t="str">
        <f>IF($A802="","",INDEX('תוצרים לפרויקטים'!$T$8:$AC$1007,MATCH($C802,'תוצרים לפרויקטים'!$G$8:$G$1007,0),MATCH($B802,'תוצרים לפרויקטים'!$T$7:$AC$7,0)))</f>
        <v/>
      </c>
      <c r="E802" s="88" t="str">
        <f>IF($A802="","",INDEX('תוצרים לפרויקטים'!$T$8:$AC$1007,MATCH($C802,'תוצרים לפרויקטים'!$G$8:$G$1007,0),MATCH($B802,'תוצרים לפרויקטים'!$T$7:$AC$7,0)+1))</f>
        <v/>
      </c>
      <c r="F802" s="88" t="str">
        <f>IF($D802="","",IFERROR(IF(INDEX('ניהול משאבים'!$D$8:$D$300,MATCH($D802,'ניהול משאבים'!$C$8:$C$300,0))="","",INDEX('ניהול משאבים'!$D$8:$D$300,MATCH($D802,'ניהול משאבים'!$C$8:$C$300,0))),""))</f>
        <v/>
      </c>
      <c r="G802" s="88" t="str">
        <f>IF($D802="","",IFERROR(IF(INDEX('ניהול משאבים'!$E$8:$E$300,MATCH($D802,'ניהול משאבים'!$C$8:$C$300,0))="","",INDEX('ניהול משאבים'!$E$8:$E$300,MATCH($D802,'ניהול משאבים'!$C$8:$C$300,0))),""))</f>
        <v/>
      </c>
      <c r="H802" s="88" t="str">
        <f>IF($C802="","",INDEX('תוצרים לפרויקטים'!$H:$H,MATCH($C802,'תוצרים לפרויקטים'!$G:$G,0)))</f>
        <v/>
      </c>
      <c r="I802" s="88" t="str">
        <f>IF($C802="","",INDEX('תוצרים לפרויקטים'!$E:$E,MATCH($C802,'תוצרים לפרויקטים'!$G:$G,0)))</f>
        <v/>
      </c>
      <c r="J802" s="88" t="str">
        <f>IF($A802="","",IF(INDEX('תוצרים לפרויקטים'!$R$8:$R$1007,MATCH($C802,'תוצרים לפרויקטים'!$G$8:$G$1007,0))="","ללא סטטוס",INDEX('תוצרים לפרויקטים'!$R$8:$R$1007,MATCH($C802,'תוצרים לפרויקטים'!$G$8:$G$1007,0))))</f>
        <v/>
      </c>
      <c r="K802" s="141" t="str">
        <f>IF($A802="","",IF(INDEX('תוצרים לפרויקטים'!$P$8:$P$1007,MATCH($C802,'תוצרים לפרויקטים'!$G$8:$G$1007,0))="","",INDEX('תוצרים לפרויקטים'!$P$8:$P$1007,MATCH($C802,'תוצרים לפרויקטים'!$G$8:$G$1007,0))))</f>
        <v/>
      </c>
      <c r="L802" s="141" t="str">
        <f>IF($A802="","",IF(INDEX('תוצרים לפרויקטים'!$Q$8:$Q$1007,MATCH($C802,'תוצרים לפרויקטים'!$G$8:$G$1007,0))="","",INDEX('תוצרים לפרויקטים'!$Q$8:$Q$1007,MATCH($C802,'תוצרים לפרויקטים'!$G$8:$G$1007,0))))</f>
        <v/>
      </c>
    </row>
    <row r="803" spans="1:12">
      <c r="A803" s="87" t="str">
        <f>IF($A802="#",1,IF(MAX(שיוך_משאב)&lt;ROWS(A$2:$A803),"",ROWS(A$2:$A803)))</f>
        <v/>
      </c>
      <c r="B803" s="88" t="str">
        <f t="array" ref="B803">IF($A803="","",INDEX('תוצרים לפרויקטים'!$AJ$7:$AN$7,,MIN(IF(שיוך_משאב=$A803,COLUMN($A:$E)))))</f>
        <v/>
      </c>
      <c r="C803" s="88" t="str">
        <f t="array" ref="C803">IF($A803="","",INDEX('תוצרים לפרויקטים'!$G$8:$G$1007,MIN(IF(שיוך_משאב=A803,שורות))))</f>
        <v/>
      </c>
      <c r="D803" s="88" t="str">
        <f>IF($A803="","",INDEX('תוצרים לפרויקטים'!$T$8:$AC$1007,MATCH($C803,'תוצרים לפרויקטים'!$G$8:$G$1007,0),MATCH($B803,'תוצרים לפרויקטים'!$T$7:$AC$7,0)))</f>
        <v/>
      </c>
      <c r="E803" s="88" t="str">
        <f>IF($A803="","",INDEX('תוצרים לפרויקטים'!$T$8:$AC$1007,MATCH($C803,'תוצרים לפרויקטים'!$G$8:$G$1007,0),MATCH($B803,'תוצרים לפרויקטים'!$T$7:$AC$7,0)+1))</f>
        <v/>
      </c>
      <c r="F803" s="88" t="str">
        <f>IF($D803="","",IFERROR(IF(INDEX('ניהול משאבים'!$D$8:$D$300,MATCH($D803,'ניהול משאבים'!$C$8:$C$300,0))="","",INDEX('ניהול משאבים'!$D$8:$D$300,MATCH($D803,'ניהול משאבים'!$C$8:$C$300,0))),""))</f>
        <v/>
      </c>
      <c r="G803" s="88" t="str">
        <f>IF($D803="","",IFERROR(IF(INDEX('ניהול משאבים'!$E$8:$E$300,MATCH($D803,'ניהול משאבים'!$C$8:$C$300,0))="","",INDEX('ניהול משאבים'!$E$8:$E$300,MATCH($D803,'ניהול משאבים'!$C$8:$C$300,0))),""))</f>
        <v/>
      </c>
      <c r="H803" s="88" t="str">
        <f>IF($C803="","",INDEX('תוצרים לפרויקטים'!$H:$H,MATCH($C803,'תוצרים לפרויקטים'!$G:$G,0)))</f>
        <v/>
      </c>
      <c r="I803" s="88" t="str">
        <f>IF($C803="","",INDEX('תוצרים לפרויקטים'!$E:$E,MATCH($C803,'תוצרים לפרויקטים'!$G:$G,0)))</f>
        <v/>
      </c>
      <c r="J803" s="88" t="str">
        <f>IF($A803="","",IF(INDEX('תוצרים לפרויקטים'!$R$8:$R$1007,MATCH($C803,'תוצרים לפרויקטים'!$G$8:$G$1007,0))="","ללא סטטוס",INDEX('תוצרים לפרויקטים'!$R$8:$R$1007,MATCH($C803,'תוצרים לפרויקטים'!$G$8:$G$1007,0))))</f>
        <v/>
      </c>
      <c r="K803" s="141" t="str">
        <f>IF($A803="","",IF(INDEX('תוצרים לפרויקטים'!$P$8:$P$1007,MATCH($C803,'תוצרים לפרויקטים'!$G$8:$G$1007,0))="","",INDEX('תוצרים לפרויקטים'!$P$8:$P$1007,MATCH($C803,'תוצרים לפרויקטים'!$G$8:$G$1007,0))))</f>
        <v/>
      </c>
      <c r="L803" s="141" t="str">
        <f>IF($A803="","",IF(INDEX('תוצרים לפרויקטים'!$Q$8:$Q$1007,MATCH($C803,'תוצרים לפרויקטים'!$G$8:$G$1007,0))="","",INDEX('תוצרים לפרויקטים'!$Q$8:$Q$1007,MATCH($C803,'תוצרים לפרויקטים'!$G$8:$G$1007,0))))</f>
        <v/>
      </c>
    </row>
    <row r="804" spans="1:12">
      <c r="A804" s="87" t="str">
        <f>IF($A803="#",1,IF(MAX(שיוך_משאב)&lt;ROWS(A$2:$A804),"",ROWS(A$2:$A804)))</f>
        <v/>
      </c>
      <c r="B804" s="88" t="str">
        <f t="array" ref="B804">IF($A804="","",INDEX('תוצרים לפרויקטים'!$AJ$7:$AN$7,,MIN(IF(שיוך_משאב=$A804,COLUMN($A:$E)))))</f>
        <v/>
      </c>
      <c r="C804" s="88" t="str">
        <f t="array" ref="C804">IF($A804="","",INDEX('תוצרים לפרויקטים'!$G$8:$G$1007,MIN(IF(שיוך_משאב=A804,שורות))))</f>
        <v/>
      </c>
      <c r="D804" s="88" t="str">
        <f>IF($A804="","",INDEX('תוצרים לפרויקטים'!$T$8:$AC$1007,MATCH($C804,'תוצרים לפרויקטים'!$G$8:$G$1007,0),MATCH($B804,'תוצרים לפרויקטים'!$T$7:$AC$7,0)))</f>
        <v/>
      </c>
      <c r="E804" s="88" t="str">
        <f>IF($A804="","",INDEX('תוצרים לפרויקטים'!$T$8:$AC$1007,MATCH($C804,'תוצרים לפרויקטים'!$G$8:$G$1007,0),MATCH($B804,'תוצרים לפרויקטים'!$T$7:$AC$7,0)+1))</f>
        <v/>
      </c>
      <c r="F804" s="88" t="str">
        <f>IF($D804="","",IFERROR(IF(INDEX('ניהול משאבים'!$D$8:$D$300,MATCH($D804,'ניהול משאבים'!$C$8:$C$300,0))="","",INDEX('ניהול משאבים'!$D$8:$D$300,MATCH($D804,'ניהול משאבים'!$C$8:$C$300,0))),""))</f>
        <v/>
      </c>
      <c r="G804" s="88" t="str">
        <f>IF($D804="","",IFERROR(IF(INDEX('ניהול משאבים'!$E$8:$E$300,MATCH($D804,'ניהול משאבים'!$C$8:$C$300,0))="","",INDEX('ניהול משאבים'!$E$8:$E$300,MATCH($D804,'ניהול משאבים'!$C$8:$C$300,0))),""))</f>
        <v/>
      </c>
      <c r="H804" s="88" t="str">
        <f>IF($C804="","",INDEX('תוצרים לפרויקטים'!$H:$H,MATCH($C804,'תוצרים לפרויקטים'!$G:$G,0)))</f>
        <v/>
      </c>
      <c r="I804" s="88" t="str">
        <f>IF($C804="","",INDEX('תוצרים לפרויקטים'!$E:$E,MATCH($C804,'תוצרים לפרויקטים'!$G:$G,0)))</f>
        <v/>
      </c>
      <c r="J804" s="88" t="str">
        <f>IF($A804="","",IF(INDEX('תוצרים לפרויקטים'!$R$8:$R$1007,MATCH($C804,'תוצרים לפרויקטים'!$G$8:$G$1007,0))="","ללא סטטוס",INDEX('תוצרים לפרויקטים'!$R$8:$R$1007,MATCH($C804,'תוצרים לפרויקטים'!$G$8:$G$1007,0))))</f>
        <v/>
      </c>
      <c r="K804" s="141" t="str">
        <f>IF($A804="","",IF(INDEX('תוצרים לפרויקטים'!$P$8:$P$1007,MATCH($C804,'תוצרים לפרויקטים'!$G$8:$G$1007,0))="","",INDEX('תוצרים לפרויקטים'!$P$8:$P$1007,MATCH($C804,'תוצרים לפרויקטים'!$G$8:$G$1007,0))))</f>
        <v/>
      </c>
      <c r="L804" s="141" t="str">
        <f>IF($A804="","",IF(INDEX('תוצרים לפרויקטים'!$Q$8:$Q$1007,MATCH($C804,'תוצרים לפרויקטים'!$G$8:$G$1007,0))="","",INDEX('תוצרים לפרויקטים'!$Q$8:$Q$1007,MATCH($C804,'תוצרים לפרויקטים'!$G$8:$G$1007,0))))</f>
        <v/>
      </c>
    </row>
    <row r="805" spans="1:12">
      <c r="A805" s="87" t="str">
        <f>IF($A804="#",1,IF(MAX(שיוך_משאב)&lt;ROWS(A$2:$A805),"",ROWS(A$2:$A805)))</f>
        <v/>
      </c>
      <c r="B805" s="88" t="str">
        <f t="array" ref="B805">IF($A805="","",INDEX('תוצרים לפרויקטים'!$AJ$7:$AN$7,,MIN(IF(שיוך_משאב=$A805,COLUMN($A:$E)))))</f>
        <v/>
      </c>
      <c r="C805" s="88" t="str">
        <f t="array" ref="C805">IF($A805="","",INDEX('תוצרים לפרויקטים'!$G$8:$G$1007,MIN(IF(שיוך_משאב=A805,שורות))))</f>
        <v/>
      </c>
      <c r="D805" s="88" t="str">
        <f>IF($A805="","",INDEX('תוצרים לפרויקטים'!$T$8:$AC$1007,MATCH($C805,'תוצרים לפרויקטים'!$G$8:$G$1007,0),MATCH($B805,'תוצרים לפרויקטים'!$T$7:$AC$7,0)))</f>
        <v/>
      </c>
      <c r="E805" s="88" t="str">
        <f>IF($A805="","",INDEX('תוצרים לפרויקטים'!$T$8:$AC$1007,MATCH($C805,'תוצרים לפרויקטים'!$G$8:$G$1007,0),MATCH($B805,'תוצרים לפרויקטים'!$T$7:$AC$7,0)+1))</f>
        <v/>
      </c>
      <c r="F805" s="88" t="str">
        <f>IF($D805="","",IFERROR(IF(INDEX('ניהול משאבים'!$D$8:$D$300,MATCH($D805,'ניהול משאבים'!$C$8:$C$300,0))="","",INDEX('ניהול משאבים'!$D$8:$D$300,MATCH($D805,'ניהול משאבים'!$C$8:$C$300,0))),""))</f>
        <v/>
      </c>
      <c r="G805" s="88" t="str">
        <f>IF($D805="","",IFERROR(IF(INDEX('ניהול משאבים'!$E$8:$E$300,MATCH($D805,'ניהול משאבים'!$C$8:$C$300,0))="","",INDEX('ניהול משאבים'!$E$8:$E$300,MATCH($D805,'ניהול משאבים'!$C$8:$C$300,0))),""))</f>
        <v/>
      </c>
      <c r="H805" s="88" t="str">
        <f>IF($C805="","",INDEX('תוצרים לפרויקטים'!$H:$H,MATCH($C805,'תוצרים לפרויקטים'!$G:$G,0)))</f>
        <v/>
      </c>
      <c r="I805" s="88" t="str">
        <f>IF($C805="","",INDEX('תוצרים לפרויקטים'!$E:$E,MATCH($C805,'תוצרים לפרויקטים'!$G:$G,0)))</f>
        <v/>
      </c>
      <c r="J805" s="88" t="str">
        <f>IF($A805="","",IF(INDEX('תוצרים לפרויקטים'!$R$8:$R$1007,MATCH($C805,'תוצרים לפרויקטים'!$G$8:$G$1007,0))="","ללא סטטוס",INDEX('תוצרים לפרויקטים'!$R$8:$R$1007,MATCH($C805,'תוצרים לפרויקטים'!$G$8:$G$1007,0))))</f>
        <v/>
      </c>
      <c r="K805" s="141" t="str">
        <f>IF($A805="","",IF(INDEX('תוצרים לפרויקטים'!$P$8:$P$1007,MATCH($C805,'תוצרים לפרויקטים'!$G$8:$G$1007,0))="","",INDEX('תוצרים לפרויקטים'!$P$8:$P$1007,MATCH($C805,'תוצרים לפרויקטים'!$G$8:$G$1007,0))))</f>
        <v/>
      </c>
      <c r="L805" s="141" t="str">
        <f>IF($A805="","",IF(INDEX('תוצרים לפרויקטים'!$Q$8:$Q$1007,MATCH($C805,'תוצרים לפרויקטים'!$G$8:$G$1007,0))="","",INDEX('תוצרים לפרויקטים'!$Q$8:$Q$1007,MATCH($C805,'תוצרים לפרויקטים'!$G$8:$G$1007,0))))</f>
        <v/>
      </c>
    </row>
    <row r="806" spans="1:12">
      <c r="A806" s="87" t="str">
        <f>IF($A805="#",1,IF(MAX(שיוך_משאב)&lt;ROWS(A$2:$A806),"",ROWS(A$2:$A806)))</f>
        <v/>
      </c>
      <c r="B806" s="88" t="str">
        <f t="array" ref="B806">IF($A806="","",INDEX('תוצרים לפרויקטים'!$AJ$7:$AN$7,,MIN(IF(שיוך_משאב=$A806,COLUMN($A:$E)))))</f>
        <v/>
      </c>
      <c r="C806" s="88" t="str">
        <f t="array" ref="C806">IF($A806="","",INDEX('תוצרים לפרויקטים'!$G$8:$G$1007,MIN(IF(שיוך_משאב=A806,שורות))))</f>
        <v/>
      </c>
      <c r="D806" s="88" t="str">
        <f>IF($A806="","",INDEX('תוצרים לפרויקטים'!$T$8:$AC$1007,MATCH($C806,'תוצרים לפרויקטים'!$G$8:$G$1007,0),MATCH($B806,'תוצרים לפרויקטים'!$T$7:$AC$7,0)))</f>
        <v/>
      </c>
      <c r="E806" s="88" t="str">
        <f>IF($A806="","",INDEX('תוצרים לפרויקטים'!$T$8:$AC$1007,MATCH($C806,'תוצרים לפרויקטים'!$G$8:$G$1007,0),MATCH($B806,'תוצרים לפרויקטים'!$T$7:$AC$7,0)+1))</f>
        <v/>
      </c>
      <c r="F806" s="88" t="str">
        <f>IF($D806="","",IFERROR(IF(INDEX('ניהול משאבים'!$D$8:$D$300,MATCH($D806,'ניהול משאבים'!$C$8:$C$300,0))="","",INDEX('ניהול משאבים'!$D$8:$D$300,MATCH($D806,'ניהול משאבים'!$C$8:$C$300,0))),""))</f>
        <v/>
      </c>
      <c r="G806" s="88" t="str">
        <f>IF($D806="","",IFERROR(IF(INDEX('ניהול משאבים'!$E$8:$E$300,MATCH($D806,'ניהול משאבים'!$C$8:$C$300,0))="","",INDEX('ניהול משאבים'!$E$8:$E$300,MATCH($D806,'ניהול משאבים'!$C$8:$C$300,0))),""))</f>
        <v/>
      </c>
      <c r="H806" s="88" t="str">
        <f>IF($C806="","",INDEX('תוצרים לפרויקטים'!$H:$H,MATCH($C806,'תוצרים לפרויקטים'!$G:$G,0)))</f>
        <v/>
      </c>
      <c r="I806" s="88" t="str">
        <f>IF($C806="","",INDEX('תוצרים לפרויקטים'!$E:$E,MATCH($C806,'תוצרים לפרויקטים'!$G:$G,0)))</f>
        <v/>
      </c>
      <c r="J806" s="88" t="str">
        <f>IF($A806="","",IF(INDEX('תוצרים לפרויקטים'!$R$8:$R$1007,MATCH($C806,'תוצרים לפרויקטים'!$G$8:$G$1007,0))="","ללא סטטוס",INDEX('תוצרים לפרויקטים'!$R$8:$R$1007,MATCH($C806,'תוצרים לפרויקטים'!$G$8:$G$1007,0))))</f>
        <v/>
      </c>
      <c r="K806" s="141" t="str">
        <f>IF($A806="","",IF(INDEX('תוצרים לפרויקטים'!$P$8:$P$1007,MATCH($C806,'תוצרים לפרויקטים'!$G$8:$G$1007,0))="","",INDEX('תוצרים לפרויקטים'!$P$8:$P$1007,MATCH($C806,'תוצרים לפרויקטים'!$G$8:$G$1007,0))))</f>
        <v/>
      </c>
      <c r="L806" s="141" t="str">
        <f>IF($A806="","",IF(INDEX('תוצרים לפרויקטים'!$Q$8:$Q$1007,MATCH($C806,'תוצרים לפרויקטים'!$G$8:$G$1007,0))="","",INDEX('תוצרים לפרויקטים'!$Q$8:$Q$1007,MATCH($C806,'תוצרים לפרויקטים'!$G$8:$G$1007,0))))</f>
        <v/>
      </c>
    </row>
    <row r="807" spans="1:12">
      <c r="A807" s="87" t="str">
        <f>IF($A806="#",1,IF(MAX(שיוך_משאב)&lt;ROWS(A$2:$A807),"",ROWS(A$2:$A807)))</f>
        <v/>
      </c>
      <c r="B807" s="88" t="str">
        <f t="array" ref="B807">IF($A807="","",INDEX('תוצרים לפרויקטים'!$AJ$7:$AN$7,,MIN(IF(שיוך_משאב=$A807,COLUMN($A:$E)))))</f>
        <v/>
      </c>
      <c r="C807" s="88" t="str">
        <f t="array" ref="C807">IF($A807="","",INDEX('תוצרים לפרויקטים'!$G$8:$G$1007,MIN(IF(שיוך_משאב=A807,שורות))))</f>
        <v/>
      </c>
      <c r="D807" s="88" t="str">
        <f>IF($A807="","",INDEX('תוצרים לפרויקטים'!$T$8:$AC$1007,MATCH($C807,'תוצרים לפרויקטים'!$G$8:$G$1007,0),MATCH($B807,'תוצרים לפרויקטים'!$T$7:$AC$7,0)))</f>
        <v/>
      </c>
      <c r="E807" s="88" t="str">
        <f>IF($A807="","",INDEX('תוצרים לפרויקטים'!$T$8:$AC$1007,MATCH($C807,'תוצרים לפרויקטים'!$G$8:$G$1007,0),MATCH($B807,'תוצרים לפרויקטים'!$T$7:$AC$7,0)+1))</f>
        <v/>
      </c>
      <c r="F807" s="88" t="str">
        <f>IF($D807="","",IFERROR(IF(INDEX('ניהול משאבים'!$D$8:$D$300,MATCH($D807,'ניהול משאבים'!$C$8:$C$300,0))="","",INDEX('ניהול משאבים'!$D$8:$D$300,MATCH($D807,'ניהול משאבים'!$C$8:$C$300,0))),""))</f>
        <v/>
      </c>
      <c r="G807" s="88" t="str">
        <f>IF($D807="","",IFERROR(IF(INDEX('ניהול משאבים'!$E$8:$E$300,MATCH($D807,'ניהול משאבים'!$C$8:$C$300,0))="","",INDEX('ניהול משאבים'!$E$8:$E$300,MATCH($D807,'ניהול משאבים'!$C$8:$C$300,0))),""))</f>
        <v/>
      </c>
      <c r="H807" s="88" t="str">
        <f>IF($C807="","",INDEX('תוצרים לפרויקטים'!$H:$H,MATCH($C807,'תוצרים לפרויקטים'!$G:$G,0)))</f>
        <v/>
      </c>
      <c r="I807" s="88" t="str">
        <f>IF($C807="","",INDEX('תוצרים לפרויקטים'!$E:$E,MATCH($C807,'תוצרים לפרויקטים'!$G:$G,0)))</f>
        <v/>
      </c>
      <c r="J807" s="88" t="str">
        <f>IF($A807="","",IF(INDEX('תוצרים לפרויקטים'!$R$8:$R$1007,MATCH($C807,'תוצרים לפרויקטים'!$G$8:$G$1007,0))="","ללא סטטוס",INDEX('תוצרים לפרויקטים'!$R$8:$R$1007,MATCH($C807,'תוצרים לפרויקטים'!$G$8:$G$1007,0))))</f>
        <v/>
      </c>
      <c r="K807" s="141" t="str">
        <f>IF($A807="","",IF(INDEX('תוצרים לפרויקטים'!$P$8:$P$1007,MATCH($C807,'תוצרים לפרויקטים'!$G$8:$G$1007,0))="","",INDEX('תוצרים לפרויקטים'!$P$8:$P$1007,MATCH($C807,'תוצרים לפרויקטים'!$G$8:$G$1007,0))))</f>
        <v/>
      </c>
      <c r="L807" s="141" t="str">
        <f>IF($A807="","",IF(INDEX('תוצרים לפרויקטים'!$Q$8:$Q$1007,MATCH($C807,'תוצרים לפרויקטים'!$G$8:$G$1007,0))="","",INDEX('תוצרים לפרויקטים'!$Q$8:$Q$1007,MATCH($C807,'תוצרים לפרויקטים'!$G$8:$G$1007,0))))</f>
        <v/>
      </c>
    </row>
    <row r="808" spans="1:12">
      <c r="A808" s="87" t="str">
        <f>IF($A807="#",1,IF(MAX(שיוך_משאב)&lt;ROWS(A$2:$A808),"",ROWS(A$2:$A808)))</f>
        <v/>
      </c>
      <c r="B808" s="88" t="str">
        <f t="array" ref="B808">IF($A808="","",INDEX('תוצרים לפרויקטים'!$AJ$7:$AN$7,,MIN(IF(שיוך_משאב=$A808,COLUMN($A:$E)))))</f>
        <v/>
      </c>
      <c r="C808" s="88" t="str">
        <f t="array" ref="C808">IF($A808="","",INDEX('תוצרים לפרויקטים'!$G$8:$G$1007,MIN(IF(שיוך_משאב=A808,שורות))))</f>
        <v/>
      </c>
      <c r="D808" s="88" t="str">
        <f>IF($A808="","",INDEX('תוצרים לפרויקטים'!$T$8:$AC$1007,MATCH($C808,'תוצרים לפרויקטים'!$G$8:$G$1007,0),MATCH($B808,'תוצרים לפרויקטים'!$T$7:$AC$7,0)))</f>
        <v/>
      </c>
      <c r="E808" s="88" t="str">
        <f>IF($A808="","",INDEX('תוצרים לפרויקטים'!$T$8:$AC$1007,MATCH($C808,'תוצרים לפרויקטים'!$G$8:$G$1007,0),MATCH($B808,'תוצרים לפרויקטים'!$T$7:$AC$7,0)+1))</f>
        <v/>
      </c>
      <c r="F808" s="88" t="str">
        <f>IF($D808="","",IFERROR(IF(INDEX('ניהול משאבים'!$D$8:$D$300,MATCH($D808,'ניהול משאבים'!$C$8:$C$300,0))="","",INDEX('ניהול משאבים'!$D$8:$D$300,MATCH($D808,'ניהול משאבים'!$C$8:$C$300,0))),""))</f>
        <v/>
      </c>
      <c r="G808" s="88" t="str">
        <f>IF($D808="","",IFERROR(IF(INDEX('ניהול משאבים'!$E$8:$E$300,MATCH($D808,'ניהול משאבים'!$C$8:$C$300,0))="","",INDEX('ניהול משאבים'!$E$8:$E$300,MATCH($D808,'ניהול משאבים'!$C$8:$C$300,0))),""))</f>
        <v/>
      </c>
      <c r="H808" s="88" t="str">
        <f>IF($C808="","",INDEX('תוצרים לפרויקטים'!$H:$H,MATCH($C808,'תוצרים לפרויקטים'!$G:$G,0)))</f>
        <v/>
      </c>
      <c r="I808" s="88" t="str">
        <f>IF($C808="","",INDEX('תוצרים לפרויקטים'!$E:$E,MATCH($C808,'תוצרים לפרויקטים'!$G:$G,0)))</f>
        <v/>
      </c>
      <c r="J808" s="88" t="str">
        <f>IF($A808="","",IF(INDEX('תוצרים לפרויקטים'!$R$8:$R$1007,MATCH($C808,'תוצרים לפרויקטים'!$G$8:$G$1007,0))="","ללא סטטוס",INDEX('תוצרים לפרויקטים'!$R$8:$R$1007,MATCH($C808,'תוצרים לפרויקטים'!$G$8:$G$1007,0))))</f>
        <v/>
      </c>
      <c r="K808" s="141" t="str">
        <f>IF($A808="","",IF(INDEX('תוצרים לפרויקטים'!$P$8:$P$1007,MATCH($C808,'תוצרים לפרויקטים'!$G$8:$G$1007,0))="","",INDEX('תוצרים לפרויקטים'!$P$8:$P$1007,MATCH($C808,'תוצרים לפרויקטים'!$G$8:$G$1007,0))))</f>
        <v/>
      </c>
      <c r="L808" s="141" t="str">
        <f>IF($A808="","",IF(INDEX('תוצרים לפרויקטים'!$Q$8:$Q$1007,MATCH($C808,'תוצרים לפרויקטים'!$G$8:$G$1007,0))="","",INDEX('תוצרים לפרויקטים'!$Q$8:$Q$1007,MATCH($C808,'תוצרים לפרויקטים'!$G$8:$G$1007,0))))</f>
        <v/>
      </c>
    </row>
    <row r="809" spans="1:12">
      <c r="A809" s="87" t="str">
        <f>IF($A808="#",1,IF(MAX(שיוך_משאב)&lt;ROWS(A$2:$A809),"",ROWS(A$2:$A809)))</f>
        <v/>
      </c>
      <c r="B809" s="88" t="str">
        <f t="array" ref="B809">IF($A809="","",INDEX('תוצרים לפרויקטים'!$AJ$7:$AN$7,,MIN(IF(שיוך_משאב=$A809,COLUMN($A:$E)))))</f>
        <v/>
      </c>
      <c r="C809" s="88" t="str">
        <f t="array" ref="C809">IF($A809="","",INDEX('תוצרים לפרויקטים'!$G$8:$G$1007,MIN(IF(שיוך_משאב=A809,שורות))))</f>
        <v/>
      </c>
      <c r="D809" s="88" t="str">
        <f>IF($A809="","",INDEX('תוצרים לפרויקטים'!$T$8:$AC$1007,MATCH($C809,'תוצרים לפרויקטים'!$G$8:$G$1007,0),MATCH($B809,'תוצרים לפרויקטים'!$T$7:$AC$7,0)))</f>
        <v/>
      </c>
      <c r="E809" s="88" t="str">
        <f>IF($A809="","",INDEX('תוצרים לפרויקטים'!$T$8:$AC$1007,MATCH($C809,'תוצרים לפרויקטים'!$G$8:$G$1007,0),MATCH($B809,'תוצרים לפרויקטים'!$T$7:$AC$7,0)+1))</f>
        <v/>
      </c>
      <c r="F809" s="88" t="str">
        <f>IF($D809="","",IFERROR(IF(INDEX('ניהול משאבים'!$D$8:$D$300,MATCH($D809,'ניהול משאבים'!$C$8:$C$300,0))="","",INDEX('ניהול משאבים'!$D$8:$D$300,MATCH($D809,'ניהול משאבים'!$C$8:$C$300,0))),""))</f>
        <v/>
      </c>
      <c r="G809" s="88" t="str">
        <f>IF($D809="","",IFERROR(IF(INDEX('ניהול משאבים'!$E$8:$E$300,MATCH($D809,'ניהול משאבים'!$C$8:$C$300,0))="","",INDEX('ניהול משאבים'!$E$8:$E$300,MATCH($D809,'ניהול משאבים'!$C$8:$C$300,0))),""))</f>
        <v/>
      </c>
      <c r="H809" s="88" t="str">
        <f>IF($C809="","",INDEX('תוצרים לפרויקטים'!$H:$H,MATCH($C809,'תוצרים לפרויקטים'!$G:$G,0)))</f>
        <v/>
      </c>
      <c r="I809" s="88" t="str">
        <f>IF($C809="","",INDEX('תוצרים לפרויקטים'!$E:$E,MATCH($C809,'תוצרים לפרויקטים'!$G:$G,0)))</f>
        <v/>
      </c>
      <c r="J809" s="88" t="str">
        <f>IF($A809="","",IF(INDEX('תוצרים לפרויקטים'!$R$8:$R$1007,MATCH($C809,'תוצרים לפרויקטים'!$G$8:$G$1007,0))="","ללא סטטוס",INDEX('תוצרים לפרויקטים'!$R$8:$R$1007,MATCH($C809,'תוצרים לפרויקטים'!$G$8:$G$1007,0))))</f>
        <v/>
      </c>
      <c r="K809" s="141" t="str">
        <f>IF($A809="","",IF(INDEX('תוצרים לפרויקטים'!$P$8:$P$1007,MATCH($C809,'תוצרים לפרויקטים'!$G$8:$G$1007,0))="","",INDEX('תוצרים לפרויקטים'!$P$8:$P$1007,MATCH($C809,'תוצרים לפרויקטים'!$G$8:$G$1007,0))))</f>
        <v/>
      </c>
      <c r="L809" s="141" t="str">
        <f>IF($A809="","",IF(INDEX('תוצרים לפרויקטים'!$Q$8:$Q$1007,MATCH($C809,'תוצרים לפרויקטים'!$G$8:$G$1007,0))="","",INDEX('תוצרים לפרויקטים'!$Q$8:$Q$1007,MATCH($C809,'תוצרים לפרויקטים'!$G$8:$G$1007,0))))</f>
        <v/>
      </c>
    </row>
    <row r="810" spans="1:12">
      <c r="A810" s="87" t="str">
        <f>IF($A809="#",1,IF(MAX(שיוך_משאב)&lt;ROWS(A$2:$A810),"",ROWS(A$2:$A810)))</f>
        <v/>
      </c>
      <c r="B810" s="88" t="str">
        <f t="array" ref="B810">IF($A810="","",INDEX('תוצרים לפרויקטים'!$AJ$7:$AN$7,,MIN(IF(שיוך_משאב=$A810,COLUMN($A:$E)))))</f>
        <v/>
      </c>
      <c r="C810" s="88" t="str">
        <f t="array" ref="C810">IF($A810="","",INDEX('תוצרים לפרויקטים'!$G$8:$G$1007,MIN(IF(שיוך_משאב=A810,שורות))))</f>
        <v/>
      </c>
      <c r="D810" s="88" t="str">
        <f>IF($A810="","",INDEX('תוצרים לפרויקטים'!$T$8:$AC$1007,MATCH($C810,'תוצרים לפרויקטים'!$G$8:$G$1007,0),MATCH($B810,'תוצרים לפרויקטים'!$T$7:$AC$7,0)))</f>
        <v/>
      </c>
      <c r="E810" s="88" t="str">
        <f>IF($A810="","",INDEX('תוצרים לפרויקטים'!$T$8:$AC$1007,MATCH($C810,'תוצרים לפרויקטים'!$G$8:$G$1007,0),MATCH($B810,'תוצרים לפרויקטים'!$T$7:$AC$7,0)+1))</f>
        <v/>
      </c>
      <c r="F810" s="88" t="str">
        <f>IF($D810="","",IFERROR(IF(INDEX('ניהול משאבים'!$D$8:$D$300,MATCH($D810,'ניהול משאבים'!$C$8:$C$300,0))="","",INDEX('ניהול משאבים'!$D$8:$D$300,MATCH($D810,'ניהול משאבים'!$C$8:$C$300,0))),""))</f>
        <v/>
      </c>
      <c r="G810" s="88" t="str">
        <f>IF($D810="","",IFERROR(IF(INDEX('ניהול משאבים'!$E$8:$E$300,MATCH($D810,'ניהול משאבים'!$C$8:$C$300,0))="","",INDEX('ניהול משאבים'!$E$8:$E$300,MATCH($D810,'ניהול משאבים'!$C$8:$C$300,0))),""))</f>
        <v/>
      </c>
      <c r="H810" s="88" t="str">
        <f>IF($C810="","",INDEX('תוצרים לפרויקטים'!$H:$H,MATCH($C810,'תוצרים לפרויקטים'!$G:$G,0)))</f>
        <v/>
      </c>
      <c r="I810" s="88" t="str">
        <f>IF($C810="","",INDEX('תוצרים לפרויקטים'!$E:$E,MATCH($C810,'תוצרים לפרויקטים'!$G:$G,0)))</f>
        <v/>
      </c>
      <c r="J810" s="88" t="str">
        <f>IF($A810="","",IF(INDEX('תוצרים לפרויקטים'!$R$8:$R$1007,MATCH($C810,'תוצרים לפרויקטים'!$G$8:$G$1007,0))="","ללא סטטוס",INDEX('תוצרים לפרויקטים'!$R$8:$R$1007,MATCH($C810,'תוצרים לפרויקטים'!$G$8:$G$1007,0))))</f>
        <v/>
      </c>
      <c r="K810" s="141" t="str">
        <f>IF($A810="","",IF(INDEX('תוצרים לפרויקטים'!$P$8:$P$1007,MATCH($C810,'תוצרים לפרויקטים'!$G$8:$G$1007,0))="","",INDEX('תוצרים לפרויקטים'!$P$8:$P$1007,MATCH($C810,'תוצרים לפרויקטים'!$G$8:$G$1007,0))))</f>
        <v/>
      </c>
      <c r="L810" s="141" t="str">
        <f>IF($A810="","",IF(INDEX('תוצרים לפרויקטים'!$Q$8:$Q$1007,MATCH($C810,'תוצרים לפרויקטים'!$G$8:$G$1007,0))="","",INDEX('תוצרים לפרויקטים'!$Q$8:$Q$1007,MATCH($C810,'תוצרים לפרויקטים'!$G$8:$G$1007,0))))</f>
        <v/>
      </c>
    </row>
    <row r="811" spans="1:12">
      <c r="A811" s="87" t="str">
        <f>IF($A810="#",1,IF(MAX(שיוך_משאב)&lt;ROWS(A$2:$A811),"",ROWS(A$2:$A811)))</f>
        <v/>
      </c>
      <c r="B811" s="88" t="str">
        <f t="array" ref="B811">IF($A811="","",INDEX('תוצרים לפרויקטים'!$AJ$7:$AN$7,,MIN(IF(שיוך_משאב=$A811,COLUMN($A:$E)))))</f>
        <v/>
      </c>
      <c r="C811" s="88" t="str">
        <f t="array" ref="C811">IF($A811="","",INDEX('תוצרים לפרויקטים'!$G$8:$G$1007,MIN(IF(שיוך_משאב=A811,שורות))))</f>
        <v/>
      </c>
      <c r="D811" s="88" t="str">
        <f>IF($A811="","",INDEX('תוצרים לפרויקטים'!$T$8:$AC$1007,MATCH($C811,'תוצרים לפרויקטים'!$G$8:$G$1007,0),MATCH($B811,'תוצרים לפרויקטים'!$T$7:$AC$7,0)))</f>
        <v/>
      </c>
      <c r="E811" s="88" t="str">
        <f>IF($A811="","",INDEX('תוצרים לפרויקטים'!$T$8:$AC$1007,MATCH($C811,'תוצרים לפרויקטים'!$G$8:$G$1007,0),MATCH($B811,'תוצרים לפרויקטים'!$T$7:$AC$7,0)+1))</f>
        <v/>
      </c>
      <c r="F811" s="88" t="str">
        <f>IF($D811="","",IFERROR(IF(INDEX('ניהול משאבים'!$D$8:$D$300,MATCH($D811,'ניהול משאבים'!$C$8:$C$300,0))="","",INDEX('ניהול משאבים'!$D$8:$D$300,MATCH($D811,'ניהול משאבים'!$C$8:$C$300,0))),""))</f>
        <v/>
      </c>
      <c r="G811" s="88" t="str">
        <f>IF($D811="","",IFERROR(IF(INDEX('ניהול משאבים'!$E$8:$E$300,MATCH($D811,'ניהול משאבים'!$C$8:$C$300,0))="","",INDEX('ניהול משאבים'!$E$8:$E$300,MATCH($D811,'ניהול משאבים'!$C$8:$C$300,0))),""))</f>
        <v/>
      </c>
      <c r="H811" s="88" t="str">
        <f>IF($C811="","",INDEX('תוצרים לפרויקטים'!$H:$H,MATCH($C811,'תוצרים לפרויקטים'!$G:$G,0)))</f>
        <v/>
      </c>
      <c r="I811" s="88" t="str">
        <f>IF($C811="","",INDEX('תוצרים לפרויקטים'!$E:$E,MATCH($C811,'תוצרים לפרויקטים'!$G:$G,0)))</f>
        <v/>
      </c>
      <c r="J811" s="88" t="str">
        <f>IF($A811="","",IF(INDEX('תוצרים לפרויקטים'!$R$8:$R$1007,MATCH($C811,'תוצרים לפרויקטים'!$G$8:$G$1007,0))="","ללא סטטוס",INDEX('תוצרים לפרויקטים'!$R$8:$R$1007,MATCH($C811,'תוצרים לפרויקטים'!$G$8:$G$1007,0))))</f>
        <v/>
      </c>
      <c r="K811" s="141" t="str">
        <f>IF($A811="","",IF(INDEX('תוצרים לפרויקטים'!$P$8:$P$1007,MATCH($C811,'תוצרים לפרויקטים'!$G$8:$G$1007,0))="","",INDEX('תוצרים לפרויקטים'!$P$8:$P$1007,MATCH($C811,'תוצרים לפרויקטים'!$G$8:$G$1007,0))))</f>
        <v/>
      </c>
      <c r="L811" s="141" t="str">
        <f>IF($A811="","",IF(INDEX('תוצרים לפרויקטים'!$Q$8:$Q$1007,MATCH($C811,'תוצרים לפרויקטים'!$G$8:$G$1007,0))="","",INDEX('תוצרים לפרויקטים'!$Q$8:$Q$1007,MATCH($C811,'תוצרים לפרויקטים'!$G$8:$G$1007,0))))</f>
        <v/>
      </c>
    </row>
    <row r="812" spans="1:12">
      <c r="A812" s="87" t="str">
        <f>IF($A811="#",1,IF(MAX(שיוך_משאב)&lt;ROWS(A$2:$A812),"",ROWS(A$2:$A812)))</f>
        <v/>
      </c>
      <c r="B812" s="88" t="str">
        <f t="array" ref="B812">IF($A812="","",INDEX('תוצרים לפרויקטים'!$AJ$7:$AN$7,,MIN(IF(שיוך_משאב=$A812,COLUMN($A:$E)))))</f>
        <v/>
      </c>
      <c r="C812" s="88" t="str">
        <f t="array" ref="C812">IF($A812="","",INDEX('תוצרים לפרויקטים'!$G$8:$G$1007,MIN(IF(שיוך_משאב=A812,שורות))))</f>
        <v/>
      </c>
      <c r="D812" s="88" t="str">
        <f>IF($A812="","",INDEX('תוצרים לפרויקטים'!$T$8:$AC$1007,MATCH($C812,'תוצרים לפרויקטים'!$G$8:$G$1007,0),MATCH($B812,'תוצרים לפרויקטים'!$T$7:$AC$7,0)))</f>
        <v/>
      </c>
      <c r="E812" s="88" t="str">
        <f>IF($A812="","",INDEX('תוצרים לפרויקטים'!$T$8:$AC$1007,MATCH($C812,'תוצרים לפרויקטים'!$G$8:$G$1007,0),MATCH($B812,'תוצרים לפרויקטים'!$T$7:$AC$7,0)+1))</f>
        <v/>
      </c>
      <c r="F812" s="88" t="str">
        <f>IF($D812="","",IFERROR(IF(INDEX('ניהול משאבים'!$D$8:$D$300,MATCH($D812,'ניהול משאבים'!$C$8:$C$300,0))="","",INDEX('ניהול משאבים'!$D$8:$D$300,MATCH($D812,'ניהול משאבים'!$C$8:$C$300,0))),""))</f>
        <v/>
      </c>
      <c r="G812" s="88" t="str">
        <f>IF($D812="","",IFERROR(IF(INDEX('ניהול משאבים'!$E$8:$E$300,MATCH($D812,'ניהול משאבים'!$C$8:$C$300,0))="","",INDEX('ניהול משאבים'!$E$8:$E$300,MATCH($D812,'ניהול משאבים'!$C$8:$C$300,0))),""))</f>
        <v/>
      </c>
      <c r="H812" s="88" t="str">
        <f>IF($C812="","",INDEX('תוצרים לפרויקטים'!$H:$H,MATCH($C812,'תוצרים לפרויקטים'!$G:$G,0)))</f>
        <v/>
      </c>
      <c r="I812" s="88" t="str">
        <f>IF($C812="","",INDEX('תוצרים לפרויקטים'!$E:$E,MATCH($C812,'תוצרים לפרויקטים'!$G:$G,0)))</f>
        <v/>
      </c>
      <c r="J812" s="88" t="str">
        <f>IF($A812="","",IF(INDEX('תוצרים לפרויקטים'!$R$8:$R$1007,MATCH($C812,'תוצרים לפרויקטים'!$G$8:$G$1007,0))="","ללא סטטוס",INDEX('תוצרים לפרויקטים'!$R$8:$R$1007,MATCH($C812,'תוצרים לפרויקטים'!$G$8:$G$1007,0))))</f>
        <v/>
      </c>
      <c r="K812" s="141" t="str">
        <f>IF($A812="","",IF(INDEX('תוצרים לפרויקטים'!$P$8:$P$1007,MATCH($C812,'תוצרים לפרויקטים'!$G$8:$G$1007,0))="","",INDEX('תוצרים לפרויקטים'!$P$8:$P$1007,MATCH($C812,'תוצרים לפרויקטים'!$G$8:$G$1007,0))))</f>
        <v/>
      </c>
      <c r="L812" s="141" t="str">
        <f>IF($A812="","",IF(INDEX('תוצרים לפרויקטים'!$Q$8:$Q$1007,MATCH($C812,'תוצרים לפרויקטים'!$G$8:$G$1007,0))="","",INDEX('תוצרים לפרויקטים'!$Q$8:$Q$1007,MATCH($C812,'תוצרים לפרויקטים'!$G$8:$G$1007,0))))</f>
        <v/>
      </c>
    </row>
    <row r="813" spans="1:12">
      <c r="A813" s="87" t="str">
        <f>IF($A812="#",1,IF(MAX(שיוך_משאב)&lt;ROWS(A$2:$A813),"",ROWS(A$2:$A813)))</f>
        <v/>
      </c>
      <c r="B813" s="88" t="str">
        <f t="array" ref="B813">IF($A813="","",INDEX('תוצרים לפרויקטים'!$AJ$7:$AN$7,,MIN(IF(שיוך_משאב=$A813,COLUMN($A:$E)))))</f>
        <v/>
      </c>
      <c r="C813" s="88" t="str">
        <f t="array" ref="C813">IF($A813="","",INDEX('תוצרים לפרויקטים'!$G$8:$G$1007,MIN(IF(שיוך_משאב=A813,שורות))))</f>
        <v/>
      </c>
      <c r="D813" s="88" t="str">
        <f>IF($A813="","",INDEX('תוצרים לפרויקטים'!$T$8:$AC$1007,MATCH($C813,'תוצרים לפרויקטים'!$G$8:$G$1007,0),MATCH($B813,'תוצרים לפרויקטים'!$T$7:$AC$7,0)))</f>
        <v/>
      </c>
      <c r="E813" s="88" t="str">
        <f>IF($A813="","",INDEX('תוצרים לפרויקטים'!$T$8:$AC$1007,MATCH($C813,'תוצרים לפרויקטים'!$G$8:$G$1007,0),MATCH($B813,'תוצרים לפרויקטים'!$T$7:$AC$7,0)+1))</f>
        <v/>
      </c>
      <c r="F813" s="88" t="str">
        <f>IF($D813="","",IFERROR(IF(INDEX('ניהול משאבים'!$D$8:$D$300,MATCH($D813,'ניהול משאבים'!$C$8:$C$300,0))="","",INDEX('ניהול משאבים'!$D$8:$D$300,MATCH($D813,'ניהול משאבים'!$C$8:$C$300,0))),""))</f>
        <v/>
      </c>
      <c r="G813" s="88" t="str">
        <f>IF($D813="","",IFERROR(IF(INDEX('ניהול משאבים'!$E$8:$E$300,MATCH($D813,'ניהול משאבים'!$C$8:$C$300,0))="","",INDEX('ניהול משאבים'!$E$8:$E$300,MATCH($D813,'ניהול משאבים'!$C$8:$C$300,0))),""))</f>
        <v/>
      </c>
      <c r="H813" s="88" t="str">
        <f>IF($C813="","",INDEX('תוצרים לפרויקטים'!$H:$H,MATCH($C813,'תוצרים לפרויקטים'!$G:$G,0)))</f>
        <v/>
      </c>
      <c r="I813" s="88" t="str">
        <f>IF($C813="","",INDEX('תוצרים לפרויקטים'!$E:$E,MATCH($C813,'תוצרים לפרויקטים'!$G:$G,0)))</f>
        <v/>
      </c>
      <c r="J813" s="88" t="str">
        <f>IF($A813="","",IF(INDEX('תוצרים לפרויקטים'!$R$8:$R$1007,MATCH($C813,'תוצרים לפרויקטים'!$G$8:$G$1007,0))="","ללא סטטוס",INDEX('תוצרים לפרויקטים'!$R$8:$R$1007,MATCH($C813,'תוצרים לפרויקטים'!$G$8:$G$1007,0))))</f>
        <v/>
      </c>
      <c r="K813" s="141" t="str">
        <f>IF($A813="","",IF(INDEX('תוצרים לפרויקטים'!$P$8:$P$1007,MATCH($C813,'תוצרים לפרויקטים'!$G$8:$G$1007,0))="","",INDEX('תוצרים לפרויקטים'!$P$8:$P$1007,MATCH($C813,'תוצרים לפרויקטים'!$G$8:$G$1007,0))))</f>
        <v/>
      </c>
      <c r="L813" s="141" t="str">
        <f>IF($A813="","",IF(INDEX('תוצרים לפרויקטים'!$Q$8:$Q$1007,MATCH($C813,'תוצרים לפרויקטים'!$G$8:$G$1007,0))="","",INDEX('תוצרים לפרויקטים'!$Q$8:$Q$1007,MATCH($C813,'תוצרים לפרויקטים'!$G$8:$G$1007,0))))</f>
        <v/>
      </c>
    </row>
    <row r="814" spans="1:12">
      <c r="A814" s="87" t="str">
        <f>IF($A813="#",1,IF(MAX(שיוך_משאב)&lt;ROWS(A$2:$A814),"",ROWS(A$2:$A814)))</f>
        <v/>
      </c>
      <c r="B814" s="88" t="str">
        <f t="array" ref="B814">IF($A814="","",INDEX('תוצרים לפרויקטים'!$AJ$7:$AN$7,,MIN(IF(שיוך_משאב=$A814,COLUMN($A:$E)))))</f>
        <v/>
      </c>
      <c r="C814" s="88" t="str">
        <f t="array" ref="C814">IF($A814="","",INDEX('תוצרים לפרויקטים'!$G$8:$G$1007,MIN(IF(שיוך_משאב=A814,שורות))))</f>
        <v/>
      </c>
      <c r="D814" s="88" t="str">
        <f>IF($A814="","",INDEX('תוצרים לפרויקטים'!$T$8:$AC$1007,MATCH($C814,'תוצרים לפרויקטים'!$G$8:$G$1007,0),MATCH($B814,'תוצרים לפרויקטים'!$T$7:$AC$7,0)))</f>
        <v/>
      </c>
      <c r="E814" s="88" t="str">
        <f>IF($A814="","",INDEX('תוצרים לפרויקטים'!$T$8:$AC$1007,MATCH($C814,'תוצרים לפרויקטים'!$G$8:$G$1007,0),MATCH($B814,'תוצרים לפרויקטים'!$T$7:$AC$7,0)+1))</f>
        <v/>
      </c>
      <c r="F814" s="88" t="str">
        <f>IF($D814="","",IFERROR(IF(INDEX('ניהול משאבים'!$D$8:$D$300,MATCH($D814,'ניהול משאבים'!$C$8:$C$300,0))="","",INDEX('ניהול משאבים'!$D$8:$D$300,MATCH($D814,'ניהול משאבים'!$C$8:$C$300,0))),""))</f>
        <v/>
      </c>
      <c r="G814" s="88" t="str">
        <f>IF($D814="","",IFERROR(IF(INDEX('ניהול משאבים'!$E$8:$E$300,MATCH($D814,'ניהול משאבים'!$C$8:$C$300,0))="","",INDEX('ניהול משאבים'!$E$8:$E$300,MATCH($D814,'ניהול משאבים'!$C$8:$C$300,0))),""))</f>
        <v/>
      </c>
      <c r="H814" s="88" t="str">
        <f>IF($C814="","",INDEX('תוצרים לפרויקטים'!$H:$H,MATCH($C814,'תוצרים לפרויקטים'!$G:$G,0)))</f>
        <v/>
      </c>
      <c r="I814" s="88" t="str">
        <f>IF($C814="","",INDEX('תוצרים לפרויקטים'!$E:$E,MATCH($C814,'תוצרים לפרויקטים'!$G:$G,0)))</f>
        <v/>
      </c>
      <c r="J814" s="88" t="str">
        <f>IF($A814="","",IF(INDEX('תוצרים לפרויקטים'!$R$8:$R$1007,MATCH($C814,'תוצרים לפרויקטים'!$G$8:$G$1007,0))="","ללא סטטוס",INDEX('תוצרים לפרויקטים'!$R$8:$R$1007,MATCH($C814,'תוצרים לפרויקטים'!$G$8:$G$1007,0))))</f>
        <v/>
      </c>
      <c r="K814" s="141" t="str">
        <f>IF($A814="","",IF(INDEX('תוצרים לפרויקטים'!$P$8:$P$1007,MATCH($C814,'תוצרים לפרויקטים'!$G$8:$G$1007,0))="","",INDEX('תוצרים לפרויקטים'!$P$8:$P$1007,MATCH($C814,'תוצרים לפרויקטים'!$G$8:$G$1007,0))))</f>
        <v/>
      </c>
      <c r="L814" s="141" t="str">
        <f>IF($A814="","",IF(INDEX('תוצרים לפרויקטים'!$Q$8:$Q$1007,MATCH($C814,'תוצרים לפרויקטים'!$G$8:$G$1007,0))="","",INDEX('תוצרים לפרויקטים'!$Q$8:$Q$1007,MATCH($C814,'תוצרים לפרויקטים'!$G$8:$G$1007,0))))</f>
        <v/>
      </c>
    </row>
    <row r="815" spans="1:12">
      <c r="A815" s="87" t="str">
        <f>IF($A814="#",1,IF(MAX(שיוך_משאב)&lt;ROWS(A$2:$A815),"",ROWS(A$2:$A815)))</f>
        <v/>
      </c>
      <c r="B815" s="88" t="str">
        <f t="array" ref="B815">IF($A815="","",INDEX('תוצרים לפרויקטים'!$AJ$7:$AN$7,,MIN(IF(שיוך_משאב=$A815,COLUMN($A:$E)))))</f>
        <v/>
      </c>
      <c r="C815" s="88" t="str">
        <f t="array" ref="C815">IF($A815="","",INDEX('תוצרים לפרויקטים'!$G$8:$G$1007,MIN(IF(שיוך_משאב=A815,שורות))))</f>
        <v/>
      </c>
      <c r="D815" s="88" t="str">
        <f>IF($A815="","",INDEX('תוצרים לפרויקטים'!$T$8:$AC$1007,MATCH($C815,'תוצרים לפרויקטים'!$G$8:$G$1007,0),MATCH($B815,'תוצרים לפרויקטים'!$T$7:$AC$7,0)))</f>
        <v/>
      </c>
      <c r="E815" s="88" t="str">
        <f>IF($A815="","",INDEX('תוצרים לפרויקטים'!$T$8:$AC$1007,MATCH($C815,'תוצרים לפרויקטים'!$G$8:$G$1007,0),MATCH($B815,'תוצרים לפרויקטים'!$T$7:$AC$7,0)+1))</f>
        <v/>
      </c>
      <c r="F815" s="88" t="str">
        <f>IF($D815="","",IFERROR(IF(INDEX('ניהול משאבים'!$D$8:$D$300,MATCH($D815,'ניהול משאבים'!$C$8:$C$300,0))="","",INDEX('ניהול משאבים'!$D$8:$D$300,MATCH($D815,'ניהול משאבים'!$C$8:$C$300,0))),""))</f>
        <v/>
      </c>
      <c r="G815" s="88" t="str">
        <f>IF($D815="","",IFERROR(IF(INDEX('ניהול משאבים'!$E$8:$E$300,MATCH($D815,'ניהול משאבים'!$C$8:$C$300,0))="","",INDEX('ניהול משאבים'!$E$8:$E$300,MATCH($D815,'ניהול משאבים'!$C$8:$C$300,0))),""))</f>
        <v/>
      </c>
      <c r="H815" s="88" t="str">
        <f>IF($C815="","",INDEX('תוצרים לפרויקטים'!$H:$H,MATCH($C815,'תוצרים לפרויקטים'!$G:$G,0)))</f>
        <v/>
      </c>
      <c r="I815" s="88" t="str">
        <f>IF($C815="","",INDEX('תוצרים לפרויקטים'!$E:$E,MATCH($C815,'תוצרים לפרויקטים'!$G:$G,0)))</f>
        <v/>
      </c>
      <c r="J815" s="88" t="str">
        <f>IF($A815="","",IF(INDEX('תוצרים לפרויקטים'!$R$8:$R$1007,MATCH($C815,'תוצרים לפרויקטים'!$G$8:$G$1007,0))="","ללא סטטוס",INDEX('תוצרים לפרויקטים'!$R$8:$R$1007,MATCH($C815,'תוצרים לפרויקטים'!$G$8:$G$1007,0))))</f>
        <v/>
      </c>
      <c r="K815" s="141" t="str">
        <f>IF($A815="","",IF(INDEX('תוצרים לפרויקטים'!$P$8:$P$1007,MATCH($C815,'תוצרים לפרויקטים'!$G$8:$G$1007,0))="","",INDEX('תוצרים לפרויקטים'!$P$8:$P$1007,MATCH($C815,'תוצרים לפרויקטים'!$G$8:$G$1007,0))))</f>
        <v/>
      </c>
      <c r="L815" s="141" t="str">
        <f>IF($A815="","",IF(INDEX('תוצרים לפרויקטים'!$Q$8:$Q$1007,MATCH($C815,'תוצרים לפרויקטים'!$G$8:$G$1007,0))="","",INDEX('תוצרים לפרויקטים'!$Q$8:$Q$1007,MATCH($C815,'תוצרים לפרויקטים'!$G$8:$G$1007,0))))</f>
        <v/>
      </c>
    </row>
    <row r="816" spans="1:12">
      <c r="A816" s="87" t="str">
        <f>IF($A815="#",1,IF(MAX(שיוך_משאב)&lt;ROWS(A$2:$A816),"",ROWS(A$2:$A816)))</f>
        <v/>
      </c>
      <c r="B816" s="88" t="str">
        <f t="array" ref="B816">IF($A816="","",INDEX('תוצרים לפרויקטים'!$AJ$7:$AN$7,,MIN(IF(שיוך_משאב=$A816,COLUMN($A:$E)))))</f>
        <v/>
      </c>
      <c r="C816" s="88" t="str">
        <f t="array" ref="C816">IF($A816="","",INDEX('תוצרים לפרויקטים'!$G$8:$G$1007,MIN(IF(שיוך_משאב=A816,שורות))))</f>
        <v/>
      </c>
      <c r="D816" s="88" t="str">
        <f>IF($A816="","",INDEX('תוצרים לפרויקטים'!$T$8:$AC$1007,MATCH($C816,'תוצרים לפרויקטים'!$G$8:$G$1007,0),MATCH($B816,'תוצרים לפרויקטים'!$T$7:$AC$7,0)))</f>
        <v/>
      </c>
      <c r="E816" s="88" t="str">
        <f>IF($A816="","",INDEX('תוצרים לפרויקטים'!$T$8:$AC$1007,MATCH($C816,'תוצרים לפרויקטים'!$G$8:$G$1007,0),MATCH($B816,'תוצרים לפרויקטים'!$T$7:$AC$7,0)+1))</f>
        <v/>
      </c>
      <c r="F816" s="88" t="str">
        <f>IF($D816="","",IFERROR(IF(INDEX('ניהול משאבים'!$D$8:$D$300,MATCH($D816,'ניהול משאבים'!$C$8:$C$300,0))="","",INDEX('ניהול משאבים'!$D$8:$D$300,MATCH($D816,'ניהול משאבים'!$C$8:$C$300,0))),""))</f>
        <v/>
      </c>
      <c r="G816" s="88" t="str">
        <f>IF($D816="","",IFERROR(IF(INDEX('ניהול משאבים'!$E$8:$E$300,MATCH($D816,'ניהול משאבים'!$C$8:$C$300,0))="","",INDEX('ניהול משאבים'!$E$8:$E$300,MATCH($D816,'ניהול משאבים'!$C$8:$C$300,0))),""))</f>
        <v/>
      </c>
      <c r="H816" s="88" t="str">
        <f>IF($C816="","",INDEX('תוצרים לפרויקטים'!$H:$H,MATCH($C816,'תוצרים לפרויקטים'!$G:$G,0)))</f>
        <v/>
      </c>
      <c r="I816" s="88" t="str">
        <f>IF($C816="","",INDEX('תוצרים לפרויקטים'!$E:$E,MATCH($C816,'תוצרים לפרויקטים'!$G:$G,0)))</f>
        <v/>
      </c>
      <c r="J816" s="88" t="str">
        <f>IF($A816="","",IF(INDEX('תוצרים לפרויקטים'!$R$8:$R$1007,MATCH($C816,'תוצרים לפרויקטים'!$G$8:$G$1007,0))="","ללא סטטוס",INDEX('תוצרים לפרויקטים'!$R$8:$R$1007,MATCH($C816,'תוצרים לפרויקטים'!$G$8:$G$1007,0))))</f>
        <v/>
      </c>
      <c r="K816" s="141" t="str">
        <f>IF($A816="","",IF(INDEX('תוצרים לפרויקטים'!$P$8:$P$1007,MATCH($C816,'תוצרים לפרויקטים'!$G$8:$G$1007,0))="","",INDEX('תוצרים לפרויקטים'!$P$8:$P$1007,MATCH($C816,'תוצרים לפרויקטים'!$G$8:$G$1007,0))))</f>
        <v/>
      </c>
      <c r="L816" s="141" t="str">
        <f>IF($A816="","",IF(INDEX('תוצרים לפרויקטים'!$Q$8:$Q$1007,MATCH($C816,'תוצרים לפרויקטים'!$G$8:$G$1007,0))="","",INDEX('תוצרים לפרויקטים'!$Q$8:$Q$1007,MATCH($C816,'תוצרים לפרויקטים'!$G$8:$G$1007,0))))</f>
        <v/>
      </c>
    </row>
    <row r="817" spans="1:12">
      <c r="A817" s="87" t="str">
        <f>IF($A816="#",1,IF(MAX(שיוך_משאב)&lt;ROWS(A$2:$A817),"",ROWS(A$2:$A817)))</f>
        <v/>
      </c>
      <c r="B817" s="88" t="str">
        <f t="array" ref="B817">IF($A817="","",INDEX('תוצרים לפרויקטים'!$AJ$7:$AN$7,,MIN(IF(שיוך_משאב=$A817,COLUMN($A:$E)))))</f>
        <v/>
      </c>
      <c r="C817" s="88" t="str">
        <f t="array" ref="C817">IF($A817="","",INDEX('תוצרים לפרויקטים'!$G$8:$G$1007,MIN(IF(שיוך_משאב=A817,שורות))))</f>
        <v/>
      </c>
      <c r="D817" s="88" t="str">
        <f>IF($A817="","",INDEX('תוצרים לפרויקטים'!$T$8:$AC$1007,MATCH($C817,'תוצרים לפרויקטים'!$G$8:$G$1007,0),MATCH($B817,'תוצרים לפרויקטים'!$T$7:$AC$7,0)))</f>
        <v/>
      </c>
      <c r="E817" s="88" t="str">
        <f>IF($A817="","",INDEX('תוצרים לפרויקטים'!$T$8:$AC$1007,MATCH($C817,'תוצרים לפרויקטים'!$G$8:$G$1007,0),MATCH($B817,'תוצרים לפרויקטים'!$T$7:$AC$7,0)+1))</f>
        <v/>
      </c>
      <c r="F817" s="88" t="str">
        <f>IF($D817="","",IFERROR(IF(INDEX('ניהול משאבים'!$D$8:$D$300,MATCH($D817,'ניהול משאבים'!$C$8:$C$300,0))="","",INDEX('ניהול משאבים'!$D$8:$D$300,MATCH($D817,'ניהול משאבים'!$C$8:$C$300,0))),""))</f>
        <v/>
      </c>
      <c r="G817" s="88" t="str">
        <f>IF($D817="","",IFERROR(IF(INDEX('ניהול משאבים'!$E$8:$E$300,MATCH($D817,'ניהול משאבים'!$C$8:$C$300,0))="","",INDEX('ניהול משאבים'!$E$8:$E$300,MATCH($D817,'ניהול משאבים'!$C$8:$C$300,0))),""))</f>
        <v/>
      </c>
      <c r="H817" s="88" t="str">
        <f>IF($C817="","",INDEX('תוצרים לפרויקטים'!$H:$H,MATCH($C817,'תוצרים לפרויקטים'!$G:$G,0)))</f>
        <v/>
      </c>
      <c r="I817" s="88" t="str">
        <f>IF($C817="","",INDEX('תוצרים לפרויקטים'!$E:$E,MATCH($C817,'תוצרים לפרויקטים'!$G:$G,0)))</f>
        <v/>
      </c>
      <c r="J817" s="88" t="str">
        <f>IF($A817="","",IF(INDEX('תוצרים לפרויקטים'!$R$8:$R$1007,MATCH($C817,'תוצרים לפרויקטים'!$G$8:$G$1007,0))="","ללא סטטוס",INDEX('תוצרים לפרויקטים'!$R$8:$R$1007,MATCH($C817,'תוצרים לפרויקטים'!$G$8:$G$1007,0))))</f>
        <v/>
      </c>
      <c r="K817" s="141" t="str">
        <f>IF($A817="","",IF(INDEX('תוצרים לפרויקטים'!$P$8:$P$1007,MATCH($C817,'תוצרים לפרויקטים'!$G$8:$G$1007,0))="","",INDEX('תוצרים לפרויקטים'!$P$8:$P$1007,MATCH($C817,'תוצרים לפרויקטים'!$G$8:$G$1007,0))))</f>
        <v/>
      </c>
      <c r="L817" s="141" t="str">
        <f>IF($A817="","",IF(INDEX('תוצרים לפרויקטים'!$Q$8:$Q$1007,MATCH($C817,'תוצרים לפרויקטים'!$G$8:$G$1007,0))="","",INDEX('תוצרים לפרויקטים'!$Q$8:$Q$1007,MATCH($C817,'תוצרים לפרויקטים'!$G$8:$G$1007,0))))</f>
        <v/>
      </c>
    </row>
    <row r="818" spans="1:12">
      <c r="A818" s="87" t="str">
        <f>IF($A817="#",1,IF(MAX(שיוך_משאב)&lt;ROWS(A$2:$A818),"",ROWS(A$2:$A818)))</f>
        <v/>
      </c>
      <c r="B818" s="88" t="str">
        <f t="array" ref="B818">IF($A818="","",INDEX('תוצרים לפרויקטים'!$AJ$7:$AN$7,,MIN(IF(שיוך_משאב=$A818,COLUMN($A:$E)))))</f>
        <v/>
      </c>
      <c r="C818" s="88" t="str">
        <f t="array" ref="C818">IF($A818="","",INDEX('תוצרים לפרויקטים'!$G$8:$G$1007,MIN(IF(שיוך_משאב=A818,שורות))))</f>
        <v/>
      </c>
      <c r="D818" s="88" t="str">
        <f>IF($A818="","",INDEX('תוצרים לפרויקטים'!$T$8:$AC$1007,MATCH($C818,'תוצרים לפרויקטים'!$G$8:$G$1007,0),MATCH($B818,'תוצרים לפרויקטים'!$T$7:$AC$7,0)))</f>
        <v/>
      </c>
      <c r="E818" s="88" t="str">
        <f>IF($A818="","",INDEX('תוצרים לפרויקטים'!$T$8:$AC$1007,MATCH($C818,'תוצרים לפרויקטים'!$G$8:$G$1007,0),MATCH($B818,'תוצרים לפרויקטים'!$T$7:$AC$7,0)+1))</f>
        <v/>
      </c>
      <c r="F818" s="88" t="str">
        <f>IF($D818="","",IFERROR(IF(INDEX('ניהול משאבים'!$D$8:$D$300,MATCH($D818,'ניהול משאבים'!$C$8:$C$300,0))="","",INDEX('ניהול משאבים'!$D$8:$D$300,MATCH($D818,'ניהול משאבים'!$C$8:$C$300,0))),""))</f>
        <v/>
      </c>
      <c r="G818" s="88" t="str">
        <f>IF($D818="","",IFERROR(IF(INDEX('ניהול משאבים'!$E$8:$E$300,MATCH($D818,'ניהול משאבים'!$C$8:$C$300,0))="","",INDEX('ניהול משאבים'!$E$8:$E$300,MATCH($D818,'ניהול משאבים'!$C$8:$C$300,0))),""))</f>
        <v/>
      </c>
      <c r="H818" s="88" t="str">
        <f>IF($C818="","",INDEX('תוצרים לפרויקטים'!$H:$H,MATCH($C818,'תוצרים לפרויקטים'!$G:$G,0)))</f>
        <v/>
      </c>
      <c r="I818" s="88" t="str">
        <f>IF($C818="","",INDEX('תוצרים לפרויקטים'!$E:$E,MATCH($C818,'תוצרים לפרויקטים'!$G:$G,0)))</f>
        <v/>
      </c>
      <c r="J818" s="88" t="str">
        <f>IF($A818="","",IF(INDEX('תוצרים לפרויקטים'!$R$8:$R$1007,MATCH($C818,'תוצרים לפרויקטים'!$G$8:$G$1007,0))="","ללא סטטוס",INDEX('תוצרים לפרויקטים'!$R$8:$R$1007,MATCH($C818,'תוצרים לפרויקטים'!$G$8:$G$1007,0))))</f>
        <v/>
      </c>
      <c r="K818" s="141" t="str">
        <f>IF($A818="","",IF(INDEX('תוצרים לפרויקטים'!$P$8:$P$1007,MATCH($C818,'תוצרים לפרויקטים'!$G$8:$G$1007,0))="","",INDEX('תוצרים לפרויקטים'!$P$8:$P$1007,MATCH($C818,'תוצרים לפרויקטים'!$G$8:$G$1007,0))))</f>
        <v/>
      </c>
      <c r="L818" s="141" t="str">
        <f>IF($A818="","",IF(INDEX('תוצרים לפרויקטים'!$Q$8:$Q$1007,MATCH($C818,'תוצרים לפרויקטים'!$G$8:$G$1007,0))="","",INDEX('תוצרים לפרויקטים'!$Q$8:$Q$1007,MATCH($C818,'תוצרים לפרויקטים'!$G$8:$G$1007,0))))</f>
        <v/>
      </c>
    </row>
    <row r="819" spans="1:12">
      <c r="A819" s="87" t="str">
        <f>IF($A818="#",1,IF(MAX(שיוך_משאב)&lt;ROWS(A$2:$A819),"",ROWS(A$2:$A819)))</f>
        <v/>
      </c>
      <c r="B819" s="88" t="str">
        <f t="array" ref="B819">IF($A819="","",INDEX('תוצרים לפרויקטים'!$AJ$7:$AN$7,,MIN(IF(שיוך_משאב=$A819,COLUMN($A:$E)))))</f>
        <v/>
      </c>
      <c r="C819" s="88" t="str">
        <f t="array" ref="C819">IF($A819="","",INDEX('תוצרים לפרויקטים'!$G$8:$G$1007,MIN(IF(שיוך_משאב=A819,שורות))))</f>
        <v/>
      </c>
      <c r="D819" s="88" t="str">
        <f>IF($A819="","",INDEX('תוצרים לפרויקטים'!$T$8:$AC$1007,MATCH($C819,'תוצרים לפרויקטים'!$G$8:$G$1007,0),MATCH($B819,'תוצרים לפרויקטים'!$T$7:$AC$7,0)))</f>
        <v/>
      </c>
      <c r="E819" s="88" t="str">
        <f>IF($A819="","",INDEX('תוצרים לפרויקטים'!$T$8:$AC$1007,MATCH($C819,'תוצרים לפרויקטים'!$G$8:$G$1007,0),MATCH($B819,'תוצרים לפרויקטים'!$T$7:$AC$7,0)+1))</f>
        <v/>
      </c>
      <c r="F819" s="88" t="str">
        <f>IF($D819="","",IFERROR(IF(INDEX('ניהול משאבים'!$D$8:$D$300,MATCH($D819,'ניהול משאבים'!$C$8:$C$300,0))="","",INDEX('ניהול משאבים'!$D$8:$D$300,MATCH($D819,'ניהול משאבים'!$C$8:$C$300,0))),""))</f>
        <v/>
      </c>
      <c r="G819" s="88" t="str">
        <f>IF($D819="","",IFERROR(IF(INDEX('ניהול משאבים'!$E$8:$E$300,MATCH($D819,'ניהול משאבים'!$C$8:$C$300,0))="","",INDEX('ניהול משאבים'!$E$8:$E$300,MATCH($D819,'ניהול משאבים'!$C$8:$C$300,0))),""))</f>
        <v/>
      </c>
      <c r="H819" s="88" t="str">
        <f>IF($C819="","",INDEX('תוצרים לפרויקטים'!$H:$H,MATCH($C819,'תוצרים לפרויקטים'!$G:$G,0)))</f>
        <v/>
      </c>
      <c r="I819" s="88" t="str">
        <f>IF($C819="","",INDEX('תוצרים לפרויקטים'!$E:$E,MATCH($C819,'תוצרים לפרויקטים'!$G:$G,0)))</f>
        <v/>
      </c>
      <c r="J819" s="88" t="str">
        <f>IF($A819="","",IF(INDEX('תוצרים לפרויקטים'!$R$8:$R$1007,MATCH($C819,'תוצרים לפרויקטים'!$G$8:$G$1007,0))="","ללא סטטוס",INDEX('תוצרים לפרויקטים'!$R$8:$R$1007,MATCH($C819,'תוצרים לפרויקטים'!$G$8:$G$1007,0))))</f>
        <v/>
      </c>
      <c r="K819" s="141" t="str">
        <f>IF($A819="","",IF(INDEX('תוצרים לפרויקטים'!$P$8:$P$1007,MATCH($C819,'תוצרים לפרויקטים'!$G$8:$G$1007,0))="","",INDEX('תוצרים לפרויקטים'!$P$8:$P$1007,MATCH($C819,'תוצרים לפרויקטים'!$G$8:$G$1007,0))))</f>
        <v/>
      </c>
      <c r="L819" s="141" t="str">
        <f>IF($A819="","",IF(INDEX('תוצרים לפרויקטים'!$Q$8:$Q$1007,MATCH($C819,'תוצרים לפרויקטים'!$G$8:$G$1007,0))="","",INDEX('תוצרים לפרויקטים'!$Q$8:$Q$1007,MATCH($C819,'תוצרים לפרויקטים'!$G$8:$G$1007,0))))</f>
        <v/>
      </c>
    </row>
    <row r="820" spans="1:12">
      <c r="A820" s="87" t="str">
        <f>IF($A819="#",1,IF(MAX(שיוך_משאב)&lt;ROWS(A$2:$A820),"",ROWS(A$2:$A820)))</f>
        <v/>
      </c>
      <c r="B820" s="88" t="str">
        <f t="array" ref="B820">IF($A820="","",INDEX('תוצרים לפרויקטים'!$AJ$7:$AN$7,,MIN(IF(שיוך_משאב=$A820,COLUMN($A:$E)))))</f>
        <v/>
      </c>
      <c r="C820" s="88" t="str">
        <f t="array" ref="C820">IF($A820="","",INDEX('תוצרים לפרויקטים'!$G$8:$G$1007,MIN(IF(שיוך_משאב=A820,שורות))))</f>
        <v/>
      </c>
      <c r="D820" s="88" t="str">
        <f>IF($A820="","",INDEX('תוצרים לפרויקטים'!$T$8:$AC$1007,MATCH($C820,'תוצרים לפרויקטים'!$G$8:$G$1007,0),MATCH($B820,'תוצרים לפרויקטים'!$T$7:$AC$7,0)))</f>
        <v/>
      </c>
      <c r="E820" s="88" t="str">
        <f>IF($A820="","",INDEX('תוצרים לפרויקטים'!$T$8:$AC$1007,MATCH($C820,'תוצרים לפרויקטים'!$G$8:$G$1007,0),MATCH($B820,'תוצרים לפרויקטים'!$T$7:$AC$7,0)+1))</f>
        <v/>
      </c>
      <c r="F820" s="88" t="str">
        <f>IF($D820="","",IFERROR(IF(INDEX('ניהול משאבים'!$D$8:$D$300,MATCH($D820,'ניהול משאבים'!$C$8:$C$300,0))="","",INDEX('ניהול משאבים'!$D$8:$D$300,MATCH($D820,'ניהול משאבים'!$C$8:$C$300,0))),""))</f>
        <v/>
      </c>
      <c r="G820" s="88" t="str">
        <f>IF($D820="","",IFERROR(IF(INDEX('ניהול משאבים'!$E$8:$E$300,MATCH($D820,'ניהול משאבים'!$C$8:$C$300,0))="","",INDEX('ניהול משאבים'!$E$8:$E$300,MATCH($D820,'ניהול משאבים'!$C$8:$C$300,0))),""))</f>
        <v/>
      </c>
      <c r="H820" s="88" t="str">
        <f>IF($C820="","",INDEX('תוצרים לפרויקטים'!$H:$H,MATCH($C820,'תוצרים לפרויקטים'!$G:$G,0)))</f>
        <v/>
      </c>
      <c r="I820" s="88" t="str">
        <f>IF($C820="","",INDEX('תוצרים לפרויקטים'!$E:$E,MATCH($C820,'תוצרים לפרויקטים'!$G:$G,0)))</f>
        <v/>
      </c>
      <c r="J820" s="88" t="str">
        <f>IF($A820="","",IF(INDEX('תוצרים לפרויקטים'!$R$8:$R$1007,MATCH($C820,'תוצרים לפרויקטים'!$G$8:$G$1007,0))="","ללא סטטוס",INDEX('תוצרים לפרויקטים'!$R$8:$R$1007,MATCH($C820,'תוצרים לפרויקטים'!$G$8:$G$1007,0))))</f>
        <v/>
      </c>
      <c r="K820" s="141" t="str">
        <f>IF($A820="","",IF(INDEX('תוצרים לפרויקטים'!$P$8:$P$1007,MATCH($C820,'תוצרים לפרויקטים'!$G$8:$G$1007,0))="","",INDEX('תוצרים לפרויקטים'!$P$8:$P$1007,MATCH($C820,'תוצרים לפרויקטים'!$G$8:$G$1007,0))))</f>
        <v/>
      </c>
      <c r="L820" s="141" t="str">
        <f>IF($A820="","",IF(INDEX('תוצרים לפרויקטים'!$Q$8:$Q$1007,MATCH($C820,'תוצרים לפרויקטים'!$G$8:$G$1007,0))="","",INDEX('תוצרים לפרויקטים'!$Q$8:$Q$1007,MATCH($C820,'תוצרים לפרויקטים'!$G$8:$G$1007,0))))</f>
        <v/>
      </c>
    </row>
    <row r="821" spans="1:12">
      <c r="A821" s="87" t="str">
        <f>IF($A820="#",1,IF(MAX(שיוך_משאב)&lt;ROWS(A$2:$A821),"",ROWS(A$2:$A821)))</f>
        <v/>
      </c>
      <c r="B821" s="88" t="str">
        <f t="array" ref="B821">IF($A821="","",INDEX('תוצרים לפרויקטים'!$AJ$7:$AN$7,,MIN(IF(שיוך_משאב=$A821,COLUMN($A:$E)))))</f>
        <v/>
      </c>
      <c r="C821" s="88" t="str">
        <f t="array" ref="C821">IF($A821="","",INDEX('תוצרים לפרויקטים'!$G$8:$G$1007,MIN(IF(שיוך_משאב=A821,שורות))))</f>
        <v/>
      </c>
      <c r="D821" s="88" t="str">
        <f>IF($A821="","",INDEX('תוצרים לפרויקטים'!$T$8:$AC$1007,MATCH($C821,'תוצרים לפרויקטים'!$G$8:$G$1007,0),MATCH($B821,'תוצרים לפרויקטים'!$T$7:$AC$7,0)))</f>
        <v/>
      </c>
      <c r="E821" s="88" t="str">
        <f>IF($A821="","",INDEX('תוצרים לפרויקטים'!$T$8:$AC$1007,MATCH($C821,'תוצרים לפרויקטים'!$G$8:$G$1007,0),MATCH($B821,'תוצרים לפרויקטים'!$T$7:$AC$7,0)+1))</f>
        <v/>
      </c>
      <c r="F821" s="88" t="str">
        <f>IF($D821="","",IFERROR(IF(INDEX('ניהול משאבים'!$D$8:$D$300,MATCH($D821,'ניהול משאבים'!$C$8:$C$300,0))="","",INDEX('ניהול משאבים'!$D$8:$D$300,MATCH($D821,'ניהול משאבים'!$C$8:$C$300,0))),""))</f>
        <v/>
      </c>
      <c r="G821" s="88" t="str">
        <f>IF($D821="","",IFERROR(IF(INDEX('ניהול משאבים'!$E$8:$E$300,MATCH($D821,'ניהול משאבים'!$C$8:$C$300,0))="","",INDEX('ניהול משאבים'!$E$8:$E$300,MATCH($D821,'ניהול משאבים'!$C$8:$C$300,0))),""))</f>
        <v/>
      </c>
      <c r="H821" s="88" t="str">
        <f>IF($C821="","",INDEX('תוצרים לפרויקטים'!$H:$H,MATCH($C821,'תוצרים לפרויקטים'!$G:$G,0)))</f>
        <v/>
      </c>
      <c r="I821" s="88" t="str">
        <f>IF($C821="","",INDEX('תוצרים לפרויקטים'!$E:$E,MATCH($C821,'תוצרים לפרויקטים'!$G:$G,0)))</f>
        <v/>
      </c>
      <c r="J821" s="88" t="str">
        <f>IF($A821="","",IF(INDEX('תוצרים לפרויקטים'!$R$8:$R$1007,MATCH($C821,'תוצרים לפרויקטים'!$G$8:$G$1007,0))="","ללא סטטוס",INDEX('תוצרים לפרויקטים'!$R$8:$R$1007,MATCH($C821,'תוצרים לפרויקטים'!$G$8:$G$1007,0))))</f>
        <v/>
      </c>
      <c r="K821" s="141" t="str">
        <f>IF($A821="","",IF(INDEX('תוצרים לפרויקטים'!$P$8:$P$1007,MATCH($C821,'תוצרים לפרויקטים'!$G$8:$G$1007,0))="","",INDEX('תוצרים לפרויקטים'!$P$8:$P$1007,MATCH($C821,'תוצרים לפרויקטים'!$G$8:$G$1007,0))))</f>
        <v/>
      </c>
      <c r="L821" s="141" t="str">
        <f>IF($A821="","",IF(INDEX('תוצרים לפרויקטים'!$Q$8:$Q$1007,MATCH($C821,'תוצרים לפרויקטים'!$G$8:$G$1007,0))="","",INDEX('תוצרים לפרויקטים'!$Q$8:$Q$1007,MATCH($C821,'תוצרים לפרויקטים'!$G$8:$G$1007,0))))</f>
        <v/>
      </c>
    </row>
    <row r="822" spans="1:12">
      <c r="A822" s="87" t="str">
        <f>IF($A821="#",1,IF(MAX(שיוך_משאב)&lt;ROWS(A$2:$A822),"",ROWS(A$2:$A822)))</f>
        <v/>
      </c>
      <c r="B822" s="88" t="str">
        <f t="array" ref="B822">IF($A822="","",INDEX('תוצרים לפרויקטים'!$AJ$7:$AN$7,,MIN(IF(שיוך_משאב=$A822,COLUMN($A:$E)))))</f>
        <v/>
      </c>
      <c r="C822" s="88" t="str">
        <f t="array" ref="C822">IF($A822="","",INDEX('תוצרים לפרויקטים'!$G$8:$G$1007,MIN(IF(שיוך_משאב=A822,שורות))))</f>
        <v/>
      </c>
      <c r="D822" s="88" t="str">
        <f>IF($A822="","",INDEX('תוצרים לפרויקטים'!$T$8:$AC$1007,MATCH($C822,'תוצרים לפרויקטים'!$G$8:$G$1007,0),MATCH($B822,'תוצרים לפרויקטים'!$T$7:$AC$7,0)))</f>
        <v/>
      </c>
      <c r="E822" s="88" t="str">
        <f>IF($A822="","",INDEX('תוצרים לפרויקטים'!$T$8:$AC$1007,MATCH($C822,'תוצרים לפרויקטים'!$G$8:$G$1007,0),MATCH($B822,'תוצרים לפרויקטים'!$T$7:$AC$7,0)+1))</f>
        <v/>
      </c>
      <c r="F822" s="88" t="str">
        <f>IF($D822="","",IFERROR(IF(INDEX('ניהול משאבים'!$D$8:$D$300,MATCH($D822,'ניהול משאבים'!$C$8:$C$300,0))="","",INDEX('ניהול משאבים'!$D$8:$D$300,MATCH($D822,'ניהול משאבים'!$C$8:$C$300,0))),""))</f>
        <v/>
      </c>
      <c r="G822" s="88" t="str">
        <f>IF($D822="","",IFERROR(IF(INDEX('ניהול משאבים'!$E$8:$E$300,MATCH($D822,'ניהול משאבים'!$C$8:$C$300,0))="","",INDEX('ניהול משאבים'!$E$8:$E$300,MATCH($D822,'ניהול משאבים'!$C$8:$C$300,0))),""))</f>
        <v/>
      </c>
      <c r="H822" s="88" t="str">
        <f>IF($C822="","",INDEX('תוצרים לפרויקטים'!$H:$H,MATCH($C822,'תוצרים לפרויקטים'!$G:$G,0)))</f>
        <v/>
      </c>
      <c r="I822" s="88" t="str">
        <f>IF($C822="","",INDEX('תוצרים לפרויקטים'!$E:$E,MATCH($C822,'תוצרים לפרויקטים'!$G:$G,0)))</f>
        <v/>
      </c>
      <c r="J822" s="88" t="str">
        <f>IF($A822="","",IF(INDEX('תוצרים לפרויקטים'!$R$8:$R$1007,MATCH($C822,'תוצרים לפרויקטים'!$G$8:$G$1007,0))="","ללא סטטוס",INDEX('תוצרים לפרויקטים'!$R$8:$R$1007,MATCH($C822,'תוצרים לפרויקטים'!$G$8:$G$1007,0))))</f>
        <v/>
      </c>
      <c r="K822" s="141" t="str">
        <f>IF($A822="","",IF(INDEX('תוצרים לפרויקטים'!$P$8:$P$1007,MATCH($C822,'תוצרים לפרויקטים'!$G$8:$G$1007,0))="","",INDEX('תוצרים לפרויקטים'!$P$8:$P$1007,MATCH($C822,'תוצרים לפרויקטים'!$G$8:$G$1007,0))))</f>
        <v/>
      </c>
      <c r="L822" s="141" t="str">
        <f>IF($A822="","",IF(INDEX('תוצרים לפרויקטים'!$Q$8:$Q$1007,MATCH($C822,'תוצרים לפרויקטים'!$G$8:$G$1007,0))="","",INDEX('תוצרים לפרויקטים'!$Q$8:$Q$1007,MATCH($C822,'תוצרים לפרויקטים'!$G$8:$G$1007,0))))</f>
        <v/>
      </c>
    </row>
    <row r="823" spans="1:12">
      <c r="A823" s="87" t="str">
        <f>IF($A822="#",1,IF(MAX(שיוך_משאב)&lt;ROWS(A$2:$A823),"",ROWS(A$2:$A823)))</f>
        <v/>
      </c>
      <c r="B823" s="88" t="str">
        <f t="array" ref="B823">IF($A823="","",INDEX('תוצרים לפרויקטים'!$AJ$7:$AN$7,,MIN(IF(שיוך_משאב=$A823,COLUMN($A:$E)))))</f>
        <v/>
      </c>
      <c r="C823" s="88" t="str">
        <f t="array" ref="C823">IF($A823="","",INDEX('תוצרים לפרויקטים'!$G$8:$G$1007,MIN(IF(שיוך_משאב=A823,שורות))))</f>
        <v/>
      </c>
      <c r="D823" s="88" t="str">
        <f>IF($A823="","",INDEX('תוצרים לפרויקטים'!$T$8:$AC$1007,MATCH($C823,'תוצרים לפרויקטים'!$G$8:$G$1007,0),MATCH($B823,'תוצרים לפרויקטים'!$T$7:$AC$7,0)))</f>
        <v/>
      </c>
      <c r="E823" s="88" t="str">
        <f>IF($A823="","",INDEX('תוצרים לפרויקטים'!$T$8:$AC$1007,MATCH($C823,'תוצרים לפרויקטים'!$G$8:$G$1007,0),MATCH($B823,'תוצרים לפרויקטים'!$T$7:$AC$7,0)+1))</f>
        <v/>
      </c>
      <c r="F823" s="88" t="str">
        <f>IF($D823="","",IFERROR(IF(INDEX('ניהול משאבים'!$D$8:$D$300,MATCH($D823,'ניהול משאבים'!$C$8:$C$300,0))="","",INDEX('ניהול משאבים'!$D$8:$D$300,MATCH($D823,'ניהול משאבים'!$C$8:$C$300,0))),""))</f>
        <v/>
      </c>
      <c r="G823" s="88" t="str">
        <f>IF($D823="","",IFERROR(IF(INDEX('ניהול משאבים'!$E$8:$E$300,MATCH($D823,'ניהול משאבים'!$C$8:$C$300,0))="","",INDEX('ניהול משאבים'!$E$8:$E$300,MATCH($D823,'ניהול משאבים'!$C$8:$C$300,0))),""))</f>
        <v/>
      </c>
      <c r="H823" s="88" t="str">
        <f>IF($C823="","",INDEX('תוצרים לפרויקטים'!$H:$H,MATCH($C823,'תוצרים לפרויקטים'!$G:$G,0)))</f>
        <v/>
      </c>
      <c r="I823" s="88" t="str">
        <f>IF($C823="","",INDEX('תוצרים לפרויקטים'!$E:$E,MATCH($C823,'תוצרים לפרויקטים'!$G:$G,0)))</f>
        <v/>
      </c>
      <c r="J823" s="88" t="str">
        <f>IF($A823="","",IF(INDEX('תוצרים לפרויקטים'!$R$8:$R$1007,MATCH($C823,'תוצרים לפרויקטים'!$G$8:$G$1007,0))="","ללא סטטוס",INDEX('תוצרים לפרויקטים'!$R$8:$R$1007,MATCH($C823,'תוצרים לפרויקטים'!$G$8:$G$1007,0))))</f>
        <v/>
      </c>
      <c r="K823" s="141" t="str">
        <f>IF($A823="","",IF(INDEX('תוצרים לפרויקטים'!$P$8:$P$1007,MATCH($C823,'תוצרים לפרויקטים'!$G$8:$G$1007,0))="","",INDEX('תוצרים לפרויקטים'!$P$8:$P$1007,MATCH($C823,'תוצרים לפרויקטים'!$G$8:$G$1007,0))))</f>
        <v/>
      </c>
      <c r="L823" s="141" t="str">
        <f>IF($A823="","",IF(INDEX('תוצרים לפרויקטים'!$Q$8:$Q$1007,MATCH($C823,'תוצרים לפרויקטים'!$G$8:$G$1007,0))="","",INDEX('תוצרים לפרויקטים'!$Q$8:$Q$1007,MATCH($C823,'תוצרים לפרויקטים'!$G$8:$G$1007,0))))</f>
        <v/>
      </c>
    </row>
    <row r="824" spans="1:12">
      <c r="A824" s="87" t="str">
        <f>IF($A823="#",1,IF(MAX(שיוך_משאב)&lt;ROWS(A$2:$A824),"",ROWS(A$2:$A824)))</f>
        <v/>
      </c>
      <c r="B824" s="88" t="str">
        <f t="array" ref="B824">IF($A824="","",INDEX('תוצרים לפרויקטים'!$AJ$7:$AN$7,,MIN(IF(שיוך_משאב=$A824,COLUMN($A:$E)))))</f>
        <v/>
      </c>
      <c r="C824" s="88" t="str">
        <f t="array" ref="C824">IF($A824="","",INDEX('תוצרים לפרויקטים'!$G$8:$G$1007,MIN(IF(שיוך_משאב=A824,שורות))))</f>
        <v/>
      </c>
      <c r="D824" s="88" t="str">
        <f>IF($A824="","",INDEX('תוצרים לפרויקטים'!$T$8:$AC$1007,MATCH($C824,'תוצרים לפרויקטים'!$G$8:$G$1007,0),MATCH($B824,'תוצרים לפרויקטים'!$T$7:$AC$7,0)))</f>
        <v/>
      </c>
      <c r="E824" s="88" t="str">
        <f>IF($A824="","",INDEX('תוצרים לפרויקטים'!$T$8:$AC$1007,MATCH($C824,'תוצרים לפרויקטים'!$G$8:$G$1007,0),MATCH($B824,'תוצרים לפרויקטים'!$T$7:$AC$7,0)+1))</f>
        <v/>
      </c>
      <c r="F824" s="88" t="str">
        <f>IF($D824="","",IFERROR(IF(INDEX('ניהול משאבים'!$D$8:$D$300,MATCH($D824,'ניהול משאבים'!$C$8:$C$300,0))="","",INDEX('ניהול משאבים'!$D$8:$D$300,MATCH($D824,'ניהול משאבים'!$C$8:$C$300,0))),""))</f>
        <v/>
      </c>
      <c r="G824" s="88" t="str">
        <f>IF($D824="","",IFERROR(IF(INDEX('ניהול משאבים'!$E$8:$E$300,MATCH($D824,'ניהול משאבים'!$C$8:$C$300,0))="","",INDEX('ניהול משאבים'!$E$8:$E$300,MATCH($D824,'ניהול משאבים'!$C$8:$C$300,0))),""))</f>
        <v/>
      </c>
      <c r="H824" s="88" t="str">
        <f>IF($C824="","",INDEX('תוצרים לפרויקטים'!$H:$H,MATCH($C824,'תוצרים לפרויקטים'!$G:$G,0)))</f>
        <v/>
      </c>
      <c r="I824" s="88" t="str">
        <f>IF($C824="","",INDEX('תוצרים לפרויקטים'!$E:$E,MATCH($C824,'תוצרים לפרויקטים'!$G:$G,0)))</f>
        <v/>
      </c>
      <c r="J824" s="88" t="str">
        <f>IF($A824="","",IF(INDEX('תוצרים לפרויקטים'!$R$8:$R$1007,MATCH($C824,'תוצרים לפרויקטים'!$G$8:$G$1007,0))="","ללא סטטוס",INDEX('תוצרים לפרויקטים'!$R$8:$R$1007,MATCH($C824,'תוצרים לפרויקטים'!$G$8:$G$1007,0))))</f>
        <v/>
      </c>
      <c r="K824" s="141" t="str">
        <f>IF($A824="","",IF(INDEX('תוצרים לפרויקטים'!$P$8:$P$1007,MATCH($C824,'תוצרים לפרויקטים'!$G$8:$G$1007,0))="","",INDEX('תוצרים לפרויקטים'!$P$8:$P$1007,MATCH($C824,'תוצרים לפרויקטים'!$G$8:$G$1007,0))))</f>
        <v/>
      </c>
      <c r="L824" s="141" t="str">
        <f>IF($A824="","",IF(INDEX('תוצרים לפרויקטים'!$Q$8:$Q$1007,MATCH($C824,'תוצרים לפרויקטים'!$G$8:$G$1007,0))="","",INDEX('תוצרים לפרויקטים'!$Q$8:$Q$1007,MATCH($C824,'תוצרים לפרויקטים'!$G$8:$G$1007,0))))</f>
        <v/>
      </c>
    </row>
    <row r="825" spans="1:12">
      <c r="A825" s="87" t="str">
        <f>IF($A824="#",1,IF(MAX(שיוך_משאב)&lt;ROWS(A$2:$A825),"",ROWS(A$2:$A825)))</f>
        <v/>
      </c>
      <c r="B825" s="88" t="str">
        <f t="array" ref="B825">IF($A825="","",INDEX('תוצרים לפרויקטים'!$AJ$7:$AN$7,,MIN(IF(שיוך_משאב=$A825,COLUMN($A:$E)))))</f>
        <v/>
      </c>
      <c r="C825" s="88" t="str">
        <f t="array" ref="C825">IF($A825="","",INDEX('תוצרים לפרויקטים'!$G$8:$G$1007,MIN(IF(שיוך_משאב=A825,שורות))))</f>
        <v/>
      </c>
      <c r="D825" s="88" t="str">
        <f>IF($A825="","",INDEX('תוצרים לפרויקטים'!$T$8:$AC$1007,MATCH($C825,'תוצרים לפרויקטים'!$G$8:$G$1007,0),MATCH($B825,'תוצרים לפרויקטים'!$T$7:$AC$7,0)))</f>
        <v/>
      </c>
      <c r="E825" s="88" t="str">
        <f>IF($A825="","",INDEX('תוצרים לפרויקטים'!$T$8:$AC$1007,MATCH($C825,'תוצרים לפרויקטים'!$G$8:$G$1007,0),MATCH($B825,'תוצרים לפרויקטים'!$T$7:$AC$7,0)+1))</f>
        <v/>
      </c>
      <c r="F825" s="88" t="str">
        <f>IF($D825="","",IFERROR(IF(INDEX('ניהול משאבים'!$D$8:$D$300,MATCH($D825,'ניהול משאבים'!$C$8:$C$300,0))="","",INDEX('ניהול משאבים'!$D$8:$D$300,MATCH($D825,'ניהול משאבים'!$C$8:$C$300,0))),""))</f>
        <v/>
      </c>
      <c r="G825" s="88" t="str">
        <f>IF($D825="","",IFERROR(IF(INDEX('ניהול משאבים'!$E$8:$E$300,MATCH($D825,'ניהול משאבים'!$C$8:$C$300,0))="","",INDEX('ניהול משאבים'!$E$8:$E$300,MATCH($D825,'ניהול משאבים'!$C$8:$C$300,0))),""))</f>
        <v/>
      </c>
      <c r="H825" s="88" t="str">
        <f>IF($C825="","",INDEX('תוצרים לפרויקטים'!$H:$H,MATCH($C825,'תוצרים לפרויקטים'!$G:$G,0)))</f>
        <v/>
      </c>
      <c r="I825" s="88" t="str">
        <f>IF($C825="","",INDEX('תוצרים לפרויקטים'!$E:$E,MATCH($C825,'תוצרים לפרויקטים'!$G:$G,0)))</f>
        <v/>
      </c>
      <c r="J825" s="88" t="str">
        <f>IF($A825="","",IF(INDEX('תוצרים לפרויקטים'!$R$8:$R$1007,MATCH($C825,'תוצרים לפרויקטים'!$G$8:$G$1007,0))="","ללא סטטוס",INDEX('תוצרים לפרויקטים'!$R$8:$R$1007,MATCH($C825,'תוצרים לפרויקטים'!$G$8:$G$1007,0))))</f>
        <v/>
      </c>
      <c r="K825" s="141" t="str">
        <f>IF($A825="","",IF(INDEX('תוצרים לפרויקטים'!$P$8:$P$1007,MATCH($C825,'תוצרים לפרויקטים'!$G$8:$G$1007,0))="","",INDEX('תוצרים לפרויקטים'!$P$8:$P$1007,MATCH($C825,'תוצרים לפרויקטים'!$G$8:$G$1007,0))))</f>
        <v/>
      </c>
      <c r="L825" s="141" t="str">
        <f>IF($A825="","",IF(INDEX('תוצרים לפרויקטים'!$Q$8:$Q$1007,MATCH($C825,'תוצרים לפרויקטים'!$G$8:$G$1007,0))="","",INDEX('תוצרים לפרויקטים'!$Q$8:$Q$1007,MATCH($C825,'תוצרים לפרויקטים'!$G$8:$G$1007,0))))</f>
        <v/>
      </c>
    </row>
    <row r="826" spans="1:12">
      <c r="A826" s="87" t="str">
        <f>IF($A825="#",1,IF(MAX(שיוך_משאב)&lt;ROWS(A$2:$A826),"",ROWS(A$2:$A826)))</f>
        <v/>
      </c>
      <c r="B826" s="88" t="str">
        <f t="array" ref="B826">IF($A826="","",INDEX('תוצרים לפרויקטים'!$AJ$7:$AN$7,,MIN(IF(שיוך_משאב=$A826,COLUMN($A:$E)))))</f>
        <v/>
      </c>
      <c r="C826" s="88" t="str">
        <f t="array" ref="C826">IF($A826="","",INDEX('תוצרים לפרויקטים'!$G$8:$G$1007,MIN(IF(שיוך_משאב=A826,שורות))))</f>
        <v/>
      </c>
      <c r="D826" s="88" t="str">
        <f>IF($A826="","",INDEX('תוצרים לפרויקטים'!$T$8:$AC$1007,MATCH($C826,'תוצרים לפרויקטים'!$G$8:$G$1007,0),MATCH($B826,'תוצרים לפרויקטים'!$T$7:$AC$7,0)))</f>
        <v/>
      </c>
      <c r="E826" s="88" t="str">
        <f>IF($A826="","",INDEX('תוצרים לפרויקטים'!$T$8:$AC$1007,MATCH($C826,'תוצרים לפרויקטים'!$G$8:$G$1007,0),MATCH($B826,'תוצרים לפרויקטים'!$T$7:$AC$7,0)+1))</f>
        <v/>
      </c>
      <c r="F826" s="88" t="str">
        <f>IF($D826="","",IFERROR(IF(INDEX('ניהול משאבים'!$D$8:$D$300,MATCH($D826,'ניהול משאבים'!$C$8:$C$300,0))="","",INDEX('ניהול משאבים'!$D$8:$D$300,MATCH($D826,'ניהול משאבים'!$C$8:$C$300,0))),""))</f>
        <v/>
      </c>
      <c r="G826" s="88" t="str">
        <f>IF($D826="","",IFERROR(IF(INDEX('ניהול משאבים'!$E$8:$E$300,MATCH($D826,'ניהול משאבים'!$C$8:$C$300,0))="","",INDEX('ניהול משאבים'!$E$8:$E$300,MATCH($D826,'ניהול משאבים'!$C$8:$C$300,0))),""))</f>
        <v/>
      </c>
      <c r="H826" s="88" t="str">
        <f>IF($C826="","",INDEX('תוצרים לפרויקטים'!$H:$H,MATCH($C826,'תוצרים לפרויקטים'!$G:$G,0)))</f>
        <v/>
      </c>
      <c r="I826" s="88" t="str">
        <f>IF($C826="","",INDEX('תוצרים לפרויקטים'!$E:$E,MATCH($C826,'תוצרים לפרויקטים'!$G:$G,0)))</f>
        <v/>
      </c>
      <c r="J826" s="88" t="str">
        <f>IF($A826="","",IF(INDEX('תוצרים לפרויקטים'!$R$8:$R$1007,MATCH($C826,'תוצרים לפרויקטים'!$G$8:$G$1007,0))="","ללא סטטוס",INDEX('תוצרים לפרויקטים'!$R$8:$R$1007,MATCH($C826,'תוצרים לפרויקטים'!$G$8:$G$1007,0))))</f>
        <v/>
      </c>
      <c r="K826" s="141" t="str">
        <f>IF($A826="","",IF(INDEX('תוצרים לפרויקטים'!$P$8:$P$1007,MATCH($C826,'תוצרים לפרויקטים'!$G$8:$G$1007,0))="","",INDEX('תוצרים לפרויקטים'!$P$8:$P$1007,MATCH($C826,'תוצרים לפרויקטים'!$G$8:$G$1007,0))))</f>
        <v/>
      </c>
      <c r="L826" s="141" t="str">
        <f>IF($A826="","",IF(INDEX('תוצרים לפרויקטים'!$Q$8:$Q$1007,MATCH($C826,'תוצרים לפרויקטים'!$G$8:$G$1007,0))="","",INDEX('תוצרים לפרויקטים'!$Q$8:$Q$1007,MATCH($C826,'תוצרים לפרויקטים'!$G$8:$G$1007,0))))</f>
        <v/>
      </c>
    </row>
    <row r="827" spans="1:12">
      <c r="A827" s="87" t="str">
        <f>IF($A826="#",1,IF(MAX(שיוך_משאב)&lt;ROWS(A$2:$A827),"",ROWS(A$2:$A827)))</f>
        <v/>
      </c>
      <c r="B827" s="88" t="str">
        <f t="array" ref="B827">IF($A827="","",INDEX('תוצרים לפרויקטים'!$AJ$7:$AN$7,,MIN(IF(שיוך_משאב=$A827,COLUMN($A:$E)))))</f>
        <v/>
      </c>
      <c r="C827" s="88" t="str">
        <f t="array" ref="C827">IF($A827="","",INDEX('תוצרים לפרויקטים'!$G$8:$G$1007,MIN(IF(שיוך_משאב=A827,שורות))))</f>
        <v/>
      </c>
      <c r="D827" s="88" t="str">
        <f>IF($A827="","",INDEX('תוצרים לפרויקטים'!$T$8:$AC$1007,MATCH($C827,'תוצרים לפרויקטים'!$G$8:$G$1007,0),MATCH($B827,'תוצרים לפרויקטים'!$T$7:$AC$7,0)))</f>
        <v/>
      </c>
      <c r="E827" s="88" t="str">
        <f>IF($A827="","",INDEX('תוצרים לפרויקטים'!$T$8:$AC$1007,MATCH($C827,'תוצרים לפרויקטים'!$G$8:$G$1007,0),MATCH($B827,'תוצרים לפרויקטים'!$T$7:$AC$7,0)+1))</f>
        <v/>
      </c>
      <c r="F827" s="88" t="str">
        <f>IF($D827="","",IFERROR(IF(INDEX('ניהול משאבים'!$D$8:$D$300,MATCH($D827,'ניהול משאבים'!$C$8:$C$300,0))="","",INDEX('ניהול משאבים'!$D$8:$D$300,MATCH($D827,'ניהול משאבים'!$C$8:$C$300,0))),""))</f>
        <v/>
      </c>
      <c r="G827" s="88" t="str">
        <f>IF($D827="","",IFERROR(IF(INDEX('ניהול משאבים'!$E$8:$E$300,MATCH($D827,'ניהול משאבים'!$C$8:$C$300,0))="","",INDEX('ניהול משאבים'!$E$8:$E$300,MATCH($D827,'ניהול משאבים'!$C$8:$C$300,0))),""))</f>
        <v/>
      </c>
      <c r="H827" s="88" t="str">
        <f>IF($C827="","",INDEX('תוצרים לפרויקטים'!$H:$H,MATCH($C827,'תוצרים לפרויקטים'!$G:$G,0)))</f>
        <v/>
      </c>
      <c r="I827" s="88" t="str">
        <f>IF($C827="","",INDEX('תוצרים לפרויקטים'!$E:$E,MATCH($C827,'תוצרים לפרויקטים'!$G:$G,0)))</f>
        <v/>
      </c>
      <c r="J827" s="88" t="str">
        <f>IF($A827="","",IF(INDEX('תוצרים לפרויקטים'!$R$8:$R$1007,MATCH($C827,'תוצרים לפרויקטים'!$G$8:$G$1007,0))="","ללא סטטוס",INDEX('תוצרים לפרויקטים'!$R$8:$R$1007,MATCH($C827,'תוצרים לפרויקטים'!$G$8:$G$1007,0))))</f>
        <v/>
      </c>
      <c r="K827" s="141" t="str">
        <f>IF($A827="","",IF(INDEX('תוצרים לפרויקטים'!$P$8:$P$1007,MATCH($C827,'תוצרים לפרויקטים'!$G$8:$G$1007,0))="","",INDEX('תוצרים לפרויקטים'!$P$8:$P$1007,MATCH($C827,'תוצרים לפרויקטים'!$G$8:$G$1007,0))))</f>
        <v/>
      </c>
      <c r="L827" s="141" t="str">
        <f>IF($A827="","",IF(INDEX('תוצרים לפרויקטים'!$Q$8:$Q$1007,MATCH($C827,'תוצרים לפרויקטים'!$G$8:$G$1007,0))="","",INDEX('תוצרים לפרויקטים'!$Q$8:$Q$1007,MATCH($C827,'תוצרים לפרויקטים'!$G$8:$G$1007,0))))</f>
        <v/>
      </c>
    </row>
    <row r="828" spans="1:12">
      <c r="A828" s="87" t="str">
        <f>IF($A827="#",1,IF(MAX(שיוך_משאב)&lt;ROWS(A$2:$A828),"",ROWS(A$2:$A828)))</f>
        <v/>
      </c>
      <c r="B828" s="88" t="str">
        <f t="array" ref="B828">IF($A828="","",INDEX('תוצרים לפרויקטים'!$AJ$7:$AN$7,,MIN(IF(שיוך_משאב=$A828,COLUMN($A:$E)))))</f>
        <v/>
      </c>
      <c r="C828" s="88" t="str">
        <f t="array" ref="C828">IF($A828="","",INDEX('תוצרים לפרויקטים'!$G$8:$G$1007,MIN(IF(שיוך_משאב=A828,שורות))))</f>
        <v/>
      </c>
      <c r="D828" s="88" t="str">
        <f>IF($A828="","",INDEX('תוצרים לפרויקטים'!$T$8:$AC$1007,MATCH($C828,'תוצרים לפרויקטים'!$G$8:$G$1007,0),MATCH($B828,'תוצרים לפרויקטים'!$T$7:$AC$7,0)))</f>
        <v/>
      </c>
      <c r="E828" s="88" t="str">
        <f>IF($A828="","",INDEX('תוצרים לפרויקטים'!$T$8:$AC$1007,MATCH($C828,'תוצרים לפרויקטים'!$G$8:$G$1007,0),MATCH($B828,'תוצרים לפרויקטים'!$T$7:$AC$7,0)+1))</f>
        <v/>
      </c>
      <c r="F828" s="88" t="str">
        <f>IF($D828="","",IFERROR(IF(INDEX('ניהול משאבים'!$D$8:$D$300,MATCH($D828,'ניהול משאבים'!$C$8:$C$300,0))="","",INDEX('ניהול משאבים'!$D$8:$D$300,MATCH($D828,'ניהול משאבים'!$C$8:$C$300,0))),""))</f>
        <v/>
      </c>
      <c r="G828" s="88" t="str">
        <f>IF($D828="","",IFERROR(IF(INDEX('ניהול משאבים'!$E$8:$E$300,MATCH($D828,'ניהול משאבים'!$C$8:$C$300,0))="","",INDEX('ניהול משאבים'!$E$8:$E$300,MATCH($D828,'ניהול משאבים'!$C$8:$C$300,0))),""))</f>
        <v/>
      </c>
      <c r="H828" s="88" t="str">
        <f>IF($C828="","",INDEX('תוצרים לפרויקטים'!$H:$H,MATCH($C828,'תוצרים לפרויקטים'!$G:$G,0)))</f>
        <v/>
      </c>
      <c r="I828" s="88" t="str">
        <f>IF($C828="","",INDEX('תוצרים לפרויקטים'!$E:$E,MATCH($C828,'תוצרים לפרויקטים'!$G:$G,0)))</f>
        <v/>
      </c>
      <c r="J828" s="88" t="str">
        <f>IF($A828="","",IF(INDEX('תוצרים לפרויקטים'!$R$8:$R$1007,MATCH($C828,'תוצרים לפרויקטים'!$G$8:$G$1007,0))="","ללא סטטוס",INDEX('תוצרים לפרויקטים'!$R$8:$R$1007,MATCH($C828,'תוצרים לפרויקטים'!$G$8:$G$1007,0))))</f>
        <v/>
      </c>
      <c r="K828" s="141" t="str">
        <f>IF($A828="","",IF(INDEX('תוצרים לפרויקטים'!$P$8:$P$1007,MATCH($C828,'תוצרים לפרויקטים'!$G$8:$G$1007,0))="","",INDEX('תוצרים לפרויקטים'!$P$8:$P$1007,MATCH($C828,'תוצרים לפרויקטים'!$G$8:$G$1007,0))))</f>
        <v/>
      </c>
      <c r="L828" s="141" t="str">
        <f>IF($A828="","",IF(INDEX('תוצרים לפרויקטים'!$Q$8:$Q$1007,MATCH($C828,'תוצרים לפרויקטים'!$G$8:$G$1007,0))="","",INDEX('תוצרים לפרויקטים'!$Q$8:$Q$1007,MATCH($C828,'תוצרים לפרויקטים'!$G$8:$G$1007,0))))</f>
        <v/>
      </c>
    </row>
    <row r="829" spans="1:12">
      <c r="A829" s="87" t="str">
        <f>IF($A828="#",1,IF(MAX(שיוך_משאב)&lt;ROWS(A$2:$A829),"",ROWS(A$2:$A829)))</f>
        <v/>
      </c>
      <c r="B829" s="88" t="str">
        <f t="array" ref="B829">IF($A829="","",INDEX('תוצרים לפרויקטים'!$AJ$7:$AN$7,,MIN(IF(שיוך_משאב=$A829,COLUMN($A:$E)))))</f>
        <v/>
      </c>
      <c r="C829" s="88" t="str">
        <f t="array" ref="C829">IF($A829="","",INDEX('תוצרים לפרויקטים'!$G$8:$G$1007,MIN(IF(שיוך_משאב=A829,שורות))))</f>
        <v/>
      </c>
      <c r="D829" s="88" t="str">
        <f>IF($A829="","",INDEX('תוצרים לפרויקטים'!$T$8:$AC$1007,MATCH($C829,'תוצרים לפרויקטים'!$G$8:$G$1007,0),MATCH($B829,'תוצרים לפרויקטים'!$T$7:$AC$7,0)))</f>
        <v/>
      </c>
      <c r="E829" s="88" t="str">
        <f>IF($A829="","",INDEX('תוצרים לפרויקטים'!$T$8:$AC$1007,MATCH($C829,'תוצרים לפרויקטים'!$G$8:$G$1007,0),MATCH($B829,'תוצרים לפרויקטים'!$T$7:$AC$7,0)+1))</f>
        <v/>
      </c>
      <c r="F829" s="88" t="str">
        <f>IF($D829="","",IFERROR(IF(INDEX('ניהול משאבים'!$D$8:$D$300,MATCH($D829,'ניהול משאבים'!$C$8:$C$300,0))="","",INDEX('ניהול משאבים'!$D$8:$D$300,MATCH($D829,'ניהול משאבים'!$C$8:$C$300,0))),""))</f>
        <v/>
      </c>
      <c r="G829" s="88" t="str">
        <f>IF($D829="","",IFERROR(IF(INDEX('ניהול משאבים'!$E$8:$E$300,MATCH($D829,'ניהול משאבים'!$C$8:$C$300,0))="","",INDEX('ניהול משאבים'!$E$8:$E$300,MATCH($D829,'ניהול משאבים'!$C$8:$C$300,0))),""))</f>
        <v/>
      </c>
      <c r="H829" s="88" t="str">
        <f>IF($C829="","",INDEX('תוצרים לפרויקטים'!$H:$H,MATCH($C829,'תוצרים לפרויקטים'!$G:$G,0)))</f>
        <v/>
      </c>
      <c r="I829" s="88" t="str">
        <f>IF($C829="","",INDEX('תוצרים לפרויקטים'!$E:$E,MATCH($C829,'תוצרים לפרויקטים'!$G:$G,0)))</f>
        <v/>
      </c>
      <c r="J829" s="88" t="str">
        <f>IF($A829="","",IF(INDEX('תוצרים לפרויקטים'!$R$8:$R$1007,MATCH($C829,'תוצרים לפרויקטים'!$G$8:$G$1007,0))="","ללא סטטוס",INDEX('תוצרים לפרויקטים'!$R$8:$R$1007,MATCH($C829,'תוצרים לפרויקטים'!$G$8:$G$1007,0))))</f>
        <v/>
      </c>
      <c r="K829" s="141" t="str">
        <f>IF($A829="","",IF(INDEX('תוצרים לפרויקטים'!$P$8:$P$1007,MATCH($C829,'תוצרים לפרויקטים'!$G$8:$G$1007,0))="","",INDEX('תוצרים לפרויקטים'!$P$8:$P$1007,MATCH($C829,'תוצרים לפרויקטים'!$G$8:$G$1007,0))))</f>
        <v/>
      </c>
      <c r="L829" s="141" t="str">
        <f>IF($A829="","",IF(INDEX('תוצרים לפרויקטים'!$Q$8:$Q$1007,MATCH($C829,'תוצרים לפרויקטים'!$G$8:$G$1007,0))="","",INDEX('תוצרים לפרויקטים'!$Q$8:$Q$1007,MATCH($C829,'תוצרים לפרויקטים'!$G$8:$G$1007,0))))</f>
        <v/>
      </c>
    </row>
    <row r="830" spans="1:12">
      <c r="A830" s="87" t="str">
        <f>IF($A829="#",1,IF(MAX(שיוך_משאב)&lt;ROWS(A$2:$A830),"",ROWS(A$2:$A830)))</f>
        <v/>
      </c>
      <c r="B830" s="88" t="str">
        <f t="array" ref="B830">IF($A830="","",INDEX('תוצרים לפרויקטים'!$AJ$7:$AN$7,,MIN(IF(שיוך_משאב=$A830,COLUMN($A:$E)))))</f>
        <v/>
      </c>
      <c r="C830" s="88" t="str">
        <f t="array" ref="C830">IF($A830="","",INDEX('תוצרים לפרויקטים'!$G$8:$G$1007,MIN(IF(שיוך_משאב=A830,שורות))))</f>
        <v/>
      </c>
      <c r="D830" s="88" t="str">
        <f>IF($A830="","",INDEX('תוצרים לפרויקטים'!$T$8:$AC$1007,MATCH($C830,'תוצרים לפרויקטים'!$G$8:$G$1007,0),MATCH($B830,'תוצרים לפרויקטים'!$T$7:$AC$7,0)))</f>
        <v/>
      </c>
      <c r="E830" s="88" t="str">
        <f>IF($A830="","",INDEX('תוצרים לפרויקטים'!$T$8:$AC$1007,MATCH($C830,'תוצרים לפרויקטים'!$G$8:$G$1007,0),MATCH($B830,'תוצרים לפרויקטים'!$T$7:$AC$7,0)+1))</f>
        <v/>
      </c>
      <c r="F830" s="88" t="str">
        <f>IF($D830="","",IFERROR(IF(INDEX('ניהול משאבים'!$D$8:$D$300,MATCH($D830,'ניהול משאבים'!$C$8:$C$300,0))="","",INDEX('ניהול משאבים'!$D$8:$D$300,MATCH($D830,'ניהול משאבים'!$C$8:$C$300,0))),""))</f>
        <v/>
      </c>
      <c r="G830" s="88" t="str">
        <f>IF($D830="","",IFERROR(IF(INDEX('ניהול משאבים'!$E$8:$E$300,MATCH($D830,'ניהול משאבים'!$C$8:$C$300,0))="","",INDEX('ניהול משאבים'!$E$8:$E$300,MATCH($D830,'ניהול משאבים'!$C$8:$C$300,0))),""))</f>
        <v/>
      </c>
      <c r="H830" s="88" t="str">
        <f>IF($C830="","",INDEX('תוצרים לפרויקטים'!$H:$H,MATCH($C830,'תוצרים לפרויקטים'!$G:$G,0)))</f>
        <v/>
      </c>
      <c r="I830" s="88" t="str">
        <f>IF($C830="","",INDEX('תוצרים לפרויקטים'!$E:$E,MATCH($C830,'תוצרים לפרויקטים'!$G:$G,0)))</f>
        <v/>
      </c>
      <c r="J830" s="88" t="str">
        <f>IF($A830="","",IF(INDEX('תוצרים לפרויקטים'!$R$8:$R$1007,MATCH($C830,'תוצרים לפרויקטים'!$G$8:$G$1007,0))="","ללא סטטוס",INDEX('תוצרים לפרויקטים'!$R$8:$R$1007,MATCH($C830,'תוצרים לפרויקטים'!$G$8:$G$1007,0))))</f>
        <v/>
      </c>
      <c r="K830" s="141" t="str">
        <f>IF($A830="","",IF(INDEX('תוצרים לפרויקטים'!$P$8:$P$1007,MATCH($C830,'תוצרים לפרויקטים'!$G$8:$G$1007,0))="","",INDEX('תוצרים לפרויקטים'!$P$8:$P$1007,MATCH($C830,'תוצרים לפרויקטים'!$G$8:$G$1007,0))))</f>
        <v/>
      </c>
      <c r="L830" s="141" t="str">
        <f>IF($A830="","",IF(INDEX('תוצרים לפרויקטים'!$Q$8:$Q$1007,MATCH($C830,'תוצרים לפרויקטים'!$G$8:$G$1007,0))="","",INDEX('תוצרים לפרויקטים'!$Q$8:$Q$1007,MATCH($C830,'תוצרים לפרויקטים'!$G$8:$G$1007,0))))</f>
        <v/>
      </c>
    </row>
    <row r="831" spans="1:12">
      <c r="A831" s="87" t="str">
        <f>IF($A830="#",1,IF(MAX(שיוך_משאב)&lt;ROWS(A$2:$A831),"",ROWS(A$2:$A831)))</f>
        <v/>
      </c>
      <c r="B831" s="88" t="str">
        <f t="array" ref="B831">IF($A831="","",INDEX('תוצרים לפרויקטים'!$AJ$7:$AN$7,,MIN(IF(שיוך_משאב=$A831,COLUMN($A:$E)))))</f>
        <v/>
      </c>
      <c r="C831" s="88" t="str">
        <f t="array" ref="C831">IF($A831="","",INDEX('תוצרים לפרויקטים'!$G$8:$G$1007,MIN(IF(שיוך_משאב=A831,שורות))))</f>
        <v/>
      </c>
      <c r="D831" s="88" t="str">
        <f>IF($A831="","",INDEX('תוצרים לפרויקטים'!$T$8:$AC$1007,MATCH($C831,'תוצרים לפרויקטים'!$G$8:$G$1007,0),MATCH($B831,'תוצרים לפרויקטים'!$T$7:$AC$7,0)))</f>
        <v/>
      </c>
      <c r="E831" s="88" t="str">
        <f>IF($A831="","",INDEX('תוצרים לפרויקטים'!$T$8:$AC$1007,MATCH($C831,'תוצרים לפרויקטים'!$G$8:$G$1007,0),MATCH($B831,'תוצרים לפרויקטים'!$T$7:$AC$7,0)+1))</f>
        <v/>
      </c>
      <c r="F831" s="88" t="str">
        <f>IF($D831="","",IFERROR(IF(INDEX('ניהול משאבים'!$D$8:$D$300,MATCH($D831,'ניהול משאבים'!$C$8:$C$300,0))="","",INDEX('ניהול משאבים'!$D$8:$D$300,MATCH($D831,'ניהול משאבים'!$C$8:$C$300,0))),""))</f>
        <v/>
      </c>
      <c r="G831" s="88" t="str">
        <f>IF($D831="","",IFERROR(IF(INDEX('ניהול משאבים'!$E$8:$E$300,MATCH($D831,'ניהול משאבים'!$C$8:$C$300,0))="","",INDEX('ניהול משאבים'!$E$8:$E$300,MATCH($D831,'ניהול משאבים'!$C$8:$C$300,0))),""))</f>
        <v/>
      </c>
      <c r="H831" s="88" t="str">
        <f>IF($C831="","",INDEX('תוצרים לפרויקטים'!$H:$H,MATCH($C831,'תוצרים לפרויקטים'!$G:$G,0)))</f>
        <v/>
      </c>
      <c r="I831" s="88" t="str">
        <f>IF($C831="","",INDEX('תוצרים לפרויקטים'!$E:$E,MATCH($C831,'תוצרים לפרויקטים'!$G:$G,0)))</f>
        <v/>
      </c>
      <c r="J831" s="88" t="str">
        <f>IF($A831="","",IF(INDEX('תוצרים לפרויקטים'!$R$8:$R$1007,MATCH($C831,'תוצרים לפרויקטים'!$G$8:$G$1007,0))="","ללא סטטוס",INDEX('תוצרים לפרויקטים'!$R$8:$R$1007,MATCH($C831,'תוצרים לפרויקטים'!$G$8:$G$1007,0))))</f>
        <v/>
      </c>
      <c r="K831" s="141" t="str">
        <f>IF($A831="","",IF(INDEX('תוצרים לפרויקטים'!$P$8:$P$1007,MATCH($C831,'תוצרים לפרויקטים'!$G$8:$G$1007,0))="","",INDEX('תוצרים לפרויקטים'!$P$8:$P$1007,MATCH($C831,'תוצרים לפרויקטים'!$G$8:$G$1007,0))))</f>
        <v/>
      </c>
      <c r="L831" s="141" t="str">
        <f>IF($A831="","",IF(INDEX('תוצרים לפרויקטים'!$Q$8:$Q$1007,MATCH($C831,'תוצרים לפרויקטים'!$G$8:$G$1007,0))="","",INDEX('תוצרים לפרויקטים'!$Q$8:$Q$1007,MATCH($C831,'תוצרים לפרויקטים'!$G$8:$G$1007,0))))</f>
        <v/>
      </c>
    </row>
    <row r="832" spans="1:12">
      <c r="A832" s="87" t="str">
        <f>IF($A831="#",1,IF(MAX(שיוך_משאב)&lt;ROWS(A$2:$A832),"",ROWS(A$2:$A832)))</f>
        <v/>
      </c>
      <c r="B832" s="88" t="str">
        <f t="array" ref="B832">IF($A832="","",INDEX('תוצרים לפרויקטים'!$AJ$7:$AN$7,,MIN(IF(שיוך_משאב=$A832,COLUMN($A:$E)))))</f>
        <v/>
      </c>
      <c r="C832" s="88" t="str">
        <f t="array" ref="C832">IF($A832="","",INDEX('תוצרים לפרויקטים'!$G$8:$G$1007,MIN(IF(שיוך_משאב=A832,שורות))))</f>
        <v/>
      </c>
      <c r="D832" s="88" t="str">
        <f>IF($A832="","",INDEX('תוצרים לפרויקטים'!$T$8:$AC$1007,MATCH($C832,'תוצרים לפרויקטים'!$G$8:$G$1007,0),MATCH($B832,'תוצרים לפרויקטים'!$T$7:$AC$7,0)))</f>
        <v/>
      </c>
      <c r="E832" s="88" t="str">
        <f>IF($A832="","",INDEX('תוצרים לפרויקטים'!$T$8:$AC$1007,MATCH($C832,'תוצרים לפרויקטים'!$G$8:$G$1007,0),MATCH($B832,'תוצרים לפרויקטים'!$T$7:$AC$7,0)+1))</f>
        <v/>
      </c>
      <c r="F832" s="88" t="str">
        <f>IF($D832="","",IFERROR(IF(INDEX('ניהול משאבים'!$D$8:$D$300,MATCH($D832,'ניהול משאבים'!$C$8:$C$300,0))="","",INDEX('ניהול משאבים'!$D$8:$D$300,MATCH($D832,'ניהול משאבים'!$C$8:$C$300,0))),""))</f>
        <v/>
      </c>
      <c r="G832" s="88" t="str">
        <f>IF($D832="","",IFERROR(IF(INDEX('ניהול משאבים'!$E$8:$E$300,MATCH($D832,'ניהול משאבים'!$C$8:$C$300,0))="","",INDEX('ניהול משאבים'!$E$8:$E$300,MATCH($D832,'ניהול משאבים'!$C$8:$C$300,0))),""))</f>
        <v/>
      </c>
      <c r="H832" s="88" t="str">
        <f>IF($C832="","",INDEX('תוצרים לפרויקטים'!$H:$H,MATCH($C832,'תוצרים לפרויקטים'!$G:$G,0)))</f>
        <v/>
      </c>
      <c r="I832" s="88" t="str">
        <f>IF($C832="","",INDEX('תוצרים לפרויקטים'!$E:$E,MATCH($C832,'תוצרים לפרויקטים'!$G:$G,0)))</f>
        <v/>
      </c>
      <c r="J832" s="88" t="str">
        <f>IF($A832="","",IF(INDEX('תוצרים לפרויקטים'!$R$8:$R$1007,MATCH($C832,'תוצרים לפרויקטים'!$G$8:$G$1007,0))="","ללא סטטוס",INDEX('תוצרים לפרויקטים'!$R$8:$R$1007,MATCH($C832,'תוצרים לפרויקטים'!$G$8:$G$1007,0))))</f>
        <v/>
      </c>
      <c r="K832" s="141" t="str">
        <f>IF($A832="","",IF(INDEX('תוצרים לפרויקטים'!$P$8:$P$1007,MATCH($C832,'תוצרים לפרויקטים'!$G$8:$G$1007,0))="","",INDEX('תוצרים לפרויקטים'!$P$8:$P$1007,MATCH($C832,'תוצרים לפרויקטים'!$G$8:$G$1007,0))))</f>
        <v/>
      </c>
      <c r="L832" s="141" t="str">
        <f>IF($A832="","",IF(INDEX('תוצרים לפרויקטים'!$Q$8:$Q$1007,MATCH($C832,'תוצרים לפרויקטים'!$G$8:$G$1007,0))="","",INDEX('תוצרים לפרויקטים'!$Q$8:$Q$1007,MATCH($C832,'תוצרים לפרויקטים'!$G$8:$G$1007,0))))</f>
        <v/>
      </c>
    </row>
    <row r="833" spans="1:12">
      <c r="A833" s="87" t="str">
        <f>IF($A832="#",1,IF(MAX(שיוך_משאב)&lt;ROWS(A$2:$A833),"",ROWS(A$2:$A833)))</f>
        <v/>
      </c>
      <c r="B833" s="88" t="str">
        <f t="array" ref="B833">IF($A833="","",INDEX('תוצרים לפרויקטים'!$AJ$7:$AN$7,,MIN(IF(שיוך_משאב=$A833,COLUMN($A:$E)))))</f>
        <v/>
      </c>
      <c r="C833" s="88" t="str">
        <f t="array" ref="C833">IF($A833="","",INDEX('תוצרים לפרויקטים'!$G$8:$G$1007,MIN(IF(שיוך_משאב=A833,שורות))))</f>
        <v/>
      </c>
      <c r="D833" s="88" t="str">
        <f>IF($A833="","",INDEX('תוצרים לפרויקטים'!$T$8:$AC$1007,MATCH($C833,'תוצרים לפרויקטים'!$G$8:$G$1007,0),MATCH($B833,'תוצרים לפרויקטים'!$T$7:$AC$7,0)))</f>
        <v/>
      </c>
      <c r="E833" s="88" t="str">
        <f>IF($A833="","",INDEX('תוצרים לפרויקטים'!$T$8:$AC$1007,MATCH($C833,'תוצרים לפרויקטים'!$G$8:$G$1007,0),MATCH($B833,'תוצרים לפרויקטים'!$T$7:$AC$7,0)+1))</f>
        <v/>
      </c>
      <c r="F833" s="88" t="str">
        <f>IF($D833="","",IFERROR(IF(INDEX('ניהול משאבים'!$D$8:$D$300,MATCH($D833,'ניהול משאבים'!$C$8:$C$300,0))="","",INDEX('ניהול משאבים'!$D$8:$D$300,MATCH($D833,'ניהול משאבים'!$C$8:$C$300,0))),""))</f>
        <v/>
      </c>
      <c r="G833" s="88" t="str">
        <f>IF($D833="","",IFERROR(IF(INDEX('ניהול משאבים'!$E$8:$E$300,MATCH($D833,'ניהול משאבים'!$C$8:$C$300,0))="","",INDEX('ניהול משאבים'!$E$8:$E$300,MATCH($D833,'ניהול משאבים'!$C$8:$C$300,0))),""))</f>
        <v/>
      </c>
      <c r="H833" s="88" t="str">
        <f>IF($C833="","",INDEX('תוצרים לפרויקטים'!$H:$H,MATCH($C833,'תוצרים לפרויקטים'!$G:$G,0)))</f>
        <v/>
      </c>
      <c r="I833" s="88" t="str">
        <f>IF($C833="","",INDEX('תוצרים לפרויקטים'!$E:$E,MATCH($C833,'תוצרים לפרויקטים'!$G:$G,0)))</f>
        <v/>
      </c>
      <c r="J833" s="88" t="str">
        <f>IF($A833="","",IF(INDEX('תוצרים לפרויקטים'!$R$8:$R$1007,MATCH($C833,'תוצרים לפרויקטים'!$G$8:$G$1007,0))="","ללא סטטוס",INDEX('תוצרים לפרויקטים'!$R$8:$R$1007,MATCH($C833,'תוצרים לפרויקטים'!$G$8:$G$1007,0))))</f>
        <v/>
      </c>
      <c r="K833" s="141" t="str">
        <f>IF($A833="","",IF(INDEX('תוצרים לפרויקטים'!$P$8:$P$1007,MATCH($C833,'תוצרים לפרויקטים'!$G$8:$G$1007,0))="","",INDEX('תוצרים לפרויקטים'!$P$8:$P$1007,MATCH($C833,'תוצרים לפרויקטים'!$G$8:$G$1007,0))))</f>
        <v/>
      </c>
      <c r="L833" s="141" t="str">
        <f>IF($A833="","",IF(INDEX('תוצרים לפרויקטים'!$Q$8:$Q$1007,MATCH($C833,'תוצרים לפרויקטים'!$G$8:$G$1007,0))="","",INDEX('תוצרים לפרויקטים'!$Q$8:$Q$1007,MATCH($C833,'תוצרים לפרויקטים'!$G$8:$G$1007,0))))</f>
        <v/>
      </c>
    </row>
    <row r="834" spans="1:12">
      <c r="A834" s="87" t="str">
        <f>IF($A833="#",1,IF(MAX(שיוך_משאב)&lt;ROWS(A$2:$A834),"",ROWS(A$2:$A834)))</f>
        <v/>
      </c>
      <c r="B834" s="88" t="str">
        <f t="array" ref="B834">IF($A834="","",INDEX('תוצרים לפרויקטים'!$AJ$7:$AN$7,,MIN(IF(שיוך_משאב=$A834,COLUMN($A:$E)))))</f>
        <v/>
      </c>
      <c r="C834" s="88" t="str">
        <f t="array" ref="C834">IF($A834="","",INDEX('תוצרים לפרויקטים'!$G$8:$G$1007,MIN(IF(שיוך_משאב=A834,שורות))))</f>
        <v/>
      </c>
      <c r="D834" s="88" t="str">
        <f>IF($A834="","",INDEX('תוצרים לפרויקטים'!$T$8:$AC$1007,MATCH($C834,'תוצרים לפרויקטים'!$G$8:$G$1007,0),MATCH($B834,'תוצרים לפרויקטים'!$T$7:$AC$7,0)))</f>
        <v/>
      </c>
      <c r="E834" s="88" t="str">
        <f>IF($A834="","",INDEX('תוצרים לפרויקטים'!$T$8:$AC$1007,MATCH($C834,'תוצרים לפרויקטים'!$G$8:$G$1007,0),MATCH($B834,'תוצרים לפרויקטים'!$T$7:$AC$7,0)+1))</f>
        <v/>
      </c>
      <c r="F834" s="88" t="str">
        <f>IF($D834="","",IFERROR(IF(INDEX('ניהול משאבים'!$D$8:$D$300,MATCH($D834,'ניהול משאבים'!$C$8:$C$300,0))="","",INDEX('ניהול משאבים'!$D$8:$D$300,MATCH($D834,'ניהול משאבים'!$C$8:$C$300,0))),""))</f>
        <v/>
      </c>
      <c r="G834" s="88" t="str">
        <f>IF($D834="","",IFERROR(IF(INDEX('ניהול משאבים'!$E$8:$E$300,MATCH($D834,'ניהול משאבים'!$C$8:$C$300,0))="","",INDEX('ניהול משאבים'!$E$8:$E$300,MATCH($D834,'ניהול משאבים'!$C$8:$C$300,0))),""))</f>
        <v/>
      </c>
      <c r="H834" s="88" t="str">
        <f>IF($C834="","",INDEX('תוצרים לפרויקטים'!$H:$H,MATCH($C834,'תוצרים לפרויקטים'!$G:$G,0)))</f>
        <v/>
      </c>
      <c r="I834" s="88" t="str">
        <f>IF($C834="","",INDEX('תוצרים לפרויקטים'!$E:$E,MATCH($C834,'תוצרים לפרויקטים'!$G:$G,0)))</f>
        <v/>
      </c>
      <c r="J834" s="88" t="str">
        <f>IF($A834="","",IF(INDEX('תוצרים לפרויקטים'!$R$8:$R$1007,MATCH($C834,'תוצרים לפרויקטים'!$G$8:$G$1007,0))="","ללא סטטוס",INDEX('תוצרים לפרויקטים'!$R$8:$R$1007,MATCH($C834,'תוצרים לפרויקטים'!$G$8:$G$1007,0))))</f>
        <v/>
      </c>
      <c r="K834" s="141" t="str">
        <f>IF($A834="","",IF(INDEX('תוצרים לפרויקטים'!$P$8:$P$1007,MATCH($C834,'תוצרים לפרויקטים'!$G$8:$G$1007,0))="","",INDEX('תוצרים לפרויקטים'!$P$8:$P$1007,MATCH($C834,'תוצרים לפרויקטים'!$G$8:$G$1007,0))))</f>
        <v/>
      </c>
      <c r="L834" s="141" t="str">
        <f>IF($A834="","",IF(INDEX('תוצרים לפרויקטים'!$Q$8:$Q$1007,MATCH($C834,'תוצרים לפרויקטים'!$G$8:$G$1007,0))="","",INDEX('תוצרים לפרויקטים'!$Q$8:$Q$1007,MATCH($C834,'תוצרים לפרויקטים'!$G$8:$G$1007,0))))</f>
        <v/>
      </c>
    </row>
    <row r="835" spans="1:12">
      <c r="A835" s="87" t="str">
        <f>IF($A834="#",1,IF(MAX(שיוך_משאב)&lt;ROWS(A$2:$A835),"",ROWS(A$2:$A835)))</f>
        <v/>
      </c>
      <c r="B835" s="88" t="str">
        <f t="array" ref="B835">IF($A835="","",INDEX('תוצרים לפרויקטים'!$AJ$7:$AN$7,,MIN(IF(שיוך_משאב=$A835,COLUMN($A:$E)))))</f>
        <v/>
      </c>
      <c r="C835" s="88" t="str">
        <f t="array" ref="C835">IF($A835="","",INDEX('תוצרים לפרויקטים'!$G$8:$G$1007,MIN(IF(שיוך_משאב=A835,שורות))))</f>
        <v/>
      </c>
      <c r="D835" s="88" t="str">
        <f>IF($A835="","",INDEX('תוצרים לפרויקטים'!$T$8:$AC$1007,MATCH($C835,'תוצרים לפרויקטים'!$G$8:$G$1007,0),MATCH($B835,'תוצרים לפרויקטים'!$T$7:$AC$7,0)))</f>
        <v/>
      </c>
      <c r="E835" s="88" t="str">
        <f>IF($A835="","",INDEX('תוצרים לפרויקטים'!$T$8:$AC$1007,MATCH($C835,'תוצרים לפרויקטים'!$G$8:$G$1007,0),MATCH($B835,'תוצרים לפרויקטים'!$T$7:$AC$7,0)+1))</f>
        <v/>
      </c>
      <c r="F835" s="88" t="str">
        <f>IF($D835="","",IFERROR(IF(INDEX('ניהול משאבים'!$D$8:$D$300,MATCH($D835,'ניהול משאבים'!$C$8:$C$300,0))="","",INDEX('ניהול משאבים'!$D$8:$D$300,MATCH($D835,'ניהול משאבים'!$C$8:$C$300,0))),""))</f>
        <v/>
      </c>
      <c r="G835" s="88" t="str">
        <f>IF($D835="","",IFERROR(IF(INDEX('ניהול משאבים'!$E$8:$E$300,MATCH($D835,'ניהול משאבים'!$C$8:$C$300,0))="","",INDEX('ניהול משאבים'!$E$8:$E$300,MATCH($D835,'ניהול משאבים'!$C$8:$C$300,0))),""))</f>
        <v/>
      </c>
      <c r="H835" s="88" t="str">
        <f>IF($C835="","",INDEX('תוצרים לפרויקטים'!$H:$H,MATCH($C835,'תוצרים לפרויקטים'!$G:$G,0)))</f>
        <v/>
      </c>
      <c r="I835" s="88" t="str">
        <f>IF($C835="","",INDEX('תוצרים לפרויקטים'!$E:$E,MATCH($C835,'תוצרים לפרויקטים'!$G:$G,0)))</f>
        <v/>
      </c>
      <c r="J835" s="88" t="str">
        <f>IF($A835="","",IF(INDEX('תוצרים לפרויקטים'!$R$8:$R$1007,MATCH($C835,'תוצרים לפרויקטים'!$G$8:$G$1007,0))="","ללא סטטוס",INDEX('תוצרים לפרויקטים'!$R$8:$R$1007,MATCH($C835,'תוצרים לפרויקטים'!$G$8:$G$1007,0))))</f>
        <v/>
      </c>
      <c r="K835" s="141" t="str">
        <f>IF($A835="","",IF(INDEX('תוצרים לפרויקטים'!$P$8:$P$1007,MATCH($C835,'תוצרים לפרויקטים'!$G$8:$G$1007,0))="","",INDEX('תוצרים לפרויקטים'!$P$8:$P$1007,MATCH($C835,'תוצרים לפרויקטים'!$G$8:$G$1007,0))))</f>
        <v/>
      </c>
      <c r="L835" s="141" t="str">
        <f>IF($A835="","",IF(INDEX('תוצרים לפרויקטים'!$Q$8:$Q$1007,MATCH($C835,'תוצרים לפרויקטים'!$G$8:$G$1007,0))="","",INDEX('תוצרים לפרויקטים'!$Q$8:$Q$1007,MATCH($C835,'תוצרים לפרויקטים'!$G$8:$G$1007,0))))</f>
        <v/>
      </c>
    </row>
    <row r="836" spans="1:12">
      <c r="A836" s="87" t="str">
        <f>IF($A835="#",1,IF(MAX(שיוך_משאב)&lt;ROWS(A$2:$A836),"",ROWS(A$2:$A836)))</f>
        <v/>
      </c>
      <c r="B836" s="88" t="str">
        <f t="array" ref="B836">IF($A836="","",INDEX('תוצרים לפרויקטים'!$AJ$7:$AN$7,,MIN(IF(שיוך_משאב=$A836,COLUMN($A:$E)))))</f>
        <v/>
      </c>
      <c r="C836" s="88" t="str">
        <f t="array" ref="C836">IF($A836="","",INDEX('תוצרים לפרויקטים'!$G$8:$G$1007,MIN(IF(שיוך_משאב=A836,שורות))))</f>
        <v/>
      </c>
      <c r="D836" s="88" t="str">
        <f>IF($A836="","",INDEX('תוצרים לפרויקטים'!$T$8:$AC$1007,MATCH($C836,'תוצרים לפרויקטים'!$G$8:$G$1007,0),MATCH($B836,'תוצרים לפרויקטים'!$T$7:$AC$7,0)))</f>
        <v/>
      </c>
      <c r="E836" s="88" t="str">
        <f>IF($A836="","",INDEX('תוצרים לפרויקטים'!$T$8:$AC$1007,MATCH($C836,'תוצרים לפרויקטים'!$G$8:$G$1007,0),MATCH($B836,'תוצרים לפרויקטים'!$T$7:$AC$7,0)+1))</f>
        <v/>
      </c>
      <c r="F836" s="88" t="str">
        <f>IF($D836="","",IFERROR(IF(INDEX('ניהול משאבים'!$D$8:$D$300,MATCH($D836,'ניהול משאבים'!$C$8:$C$300,0))="","",INDEX('ניהול משאבים'!$D$8:$D$300,MATCH($D836,'ניהול משאבים'!$C$8:$C$300,0))),""))</f>
        <v/>
      </c>
      <c r="G836" s="88" t="str">
        <f>IF($D836="","",IFERROR(IF(INDEX('ניהול משאבים'!$E$8:$E$300,MATCH($D836,'ניהול משאבים'!$C$8:$C$300,0))="","",INDEX('ניהול משאבים'!$E$8:$E$300,MATCH($D836,'ניהול משאבים'!$C$8:$C$300,0))),""))</f>
        <v/>
      </c>
      <c r="H836" s="88" t="str">
        <f>IF($C836="","",INDEX('תוצרים לפרויקטים'!$H:$H,MATCH($C836,'תוצרים לפרויקטים'!$G:$G,0)))</f>
        <v/>
      </c>
      <c r="I836" s="88" t="str">
        <f>IF($C836="","",INDEX('תוצרים לפרויקטים'!$E:$E,MATCH($C836,'תוצרים לפרויקטים'!$G:$G,0)))</f>
        <v/>
      </c>
      <c r="J836" s="88" t="str">
        <f>IF($A836="","",IF(INDEX('תוצרים לפרויקטים'!$R$8:$R$1007,MATCH($C836,'תוצרים לפרויקטים'!$G$8:$G$1007,0))="","ללא סטטוס",INDEX('תוצרים לפרויקטים'!$R$8:$R$1007,MATCH($C836,'תוצרים לפרויקטים'!$G$8:$G$1007,0))))</f>
        <v/>
      </c>
      <c r="K836" s="141" t="str">
        <f>IF($A836="","",IF(INDEX('תוצרים לפרויקטים'!$P$8:$P$1007,MATCH($C836,'תוצרים לפרויקטים'!$G$8:$G$1007,0))="","",INDEX('תוצרים לפרויקטים'!$P$8:$P$1007,MATCH($C836,'תוצרים לפרויקטים'!$G$8:$G$1007,0))))</f>
        <v/>
      </c>
      <c r="L836" s="141" t="str">
        <f>IF($A836="","",IF(INDEX('תוצרים לפרויקטים'!$Q$8:$Q$1007,MATCH($C836,'תוצרים לפרויקטים'!$G$8:$G$1007,0))="","",INDEX('תוצרים לפרויקטים'!$Q$8:$Q$1007,MATCH($C836,'תוצרים לפרויקטים'!$G$8:$G$1007,0))))</f>
        <v/>
      </c>
    </row>
    <row r="837" spans="1:12">
      <c r="A837" s="87" t="str">
        <f>IF($A836="#",1,IF(MAX(שיוך_משאב)&lt;ROWS(A$2:$A837),"",ROWS(A$2:$A837)))</f>
        <v/>
      </c>
      <c r="B837" s="88" t="str">
        <f t="array" ref="B837">IF($A837="","",INDEX('תוצרים לפרויקטים'!$AJ$7:$AN$7,,MIN(IF(שיוך_משאב=$A837,COLUMN($A:$E)))))</f>
        <v/>
      </c>
      <c r="C837" s="88" t="str">
        <f t="array" ref="C837">IF($A837="","",INDEX('תוצרים לפרויקטים'!$G$8:$G$1007,MIN(IF(שיוך_משאב=A837,שורות))))</f>
        <v/>
      </c>
      <c r="D837" s="88" t="str">
        <f>IF($A837="","",INDEX('תוצרים לפרויקטים'!$T$8:$AC$1007,MATCH($C837,'תוצרים לפרויקטים'!$G$8:$G$1007,0),MATCH($B837,'תוצרים לפרויקטים'!$T$7:$AC$7,0)))</f>
        <v/>
      </c>
      <c r="E837" s="88" t="str">
        <f>IF($A837="","",INDEX('תוצרים לפרויקטים'!$T$8:$AC$1007,MATCH($C837,'תוצרים לפרויקטים'!$G$8:$G$1007,0),MATCH($B837,'תוצרים לפרויקטים'!$T$7:$AC$7,0)+1))</f>
        <v/>
      </c>
      <c r="F837" s="88" t="str">
        <f>IF($D837="","",IFERROR(IF(INDEX('ניהול משאבים'!$D$8:$D$300,MATCH($D837,'ניהול משאבים'!$C$8:$C$300,0))="","",INDEX('ניהול משאבים'!$D$8:$D$300,MATCH($D837,'ניהול משאבים'!$C$8:$C$300,0))),""))</f>
        <v/>
      </c>
      <c r="G837" s="88" t="str">
        <f>IF($D837="","",IFERROR(IF(INDEX('ניהול משאבים'!$E$8:$E$300,MATCH($D837,'ניהול משאבים'!$C$8:$C$300,0))="","",INDEX('ניהול משאבים'!$E$8:$E$300,MATCH($D837,'ניהול משאבים'!$C$8:$C$300,0))),""))</f>
        <v/>
      </c>
      <c r="H837" s="88" t="str">
        <f>IF($C837="","",INDEX('תוצרים לפרויקטים'!$H:$H,MATCH($C837,'תוצרים לפרויקטים'!$G:$G,0)))</f>
        <v/>
      </c>
      <c r="I837" s="88" t="str">
        <f>IF($C837="","",INDEX('תוצרים לפרויקטים'!$E:$E,MATCH($C837,'תוצרים לפרויקטים'!$G:$G,0)))</f>
        <v/>
      </c>
      <c r="J837" s="88" t="str">
        <f>IF($A837="","",IF(INDEX('תוצרים לפרויקטים'!$R$8:$R$1007,MATCH($C837,'תוצרים לפרויקטים'!$G$8:$G$1007,0))="","ללא סטטוס",INDEX('תוצרים לפרויקטים'!$R$8:$R$1007,MATCH($C837,'תוצרים לפרויקטים'!$G$8:$G$1007,0))))</f>
        <v/>
      </c>
      <c r="K837" s="141" t="str">
        <f>IF($A837="","",IF(INDEX('תוצרים לפרויקטים'!$P$8:$P$1007,MATCH($C837,'תוצרים לפרויקטים'!$G$8:$G$1007,0))="","",INDEX('תוצרים לפרויקטים'!$P$8:$P$1007,MATCH($C837,'תוצרים לפרויקטים'!$G$8:$G$1007,0))))</f>
        <v/>
      </c>
      <c r="L837" s="141" t="str">
        <f>IF($A837="","",IF(INDEX('תוצרים לפרויקטים'!$Q$8:$Q$1007,MATCH($C837,'תוצרים לפרויקטים'!$G$8:$G$1007,0))="","",INDEX('תוצרים לפרויקטים'!$Q$8:$Q$1007,MATCH($C837,'תוצרים לפרויקטים'!$G$8:$G$1007,0))))</f>
        <v/>
      </c>
    </row>
    <row r="838" spans="1:12">
      <c r="A838" s="87" t="str">
        <f>IF($A837="#",1,IF(MAX(שיוך_משאב)&lt;ROWS(A$2:$A838),"",ROWS(A$2:$A838)))</f>
        <v/>
      </c>
      <c r="B838" s="88" t="str">
        <f t="array" ref="B838">IF($A838="","",INDEX('תוצרים לפרויקטים'!$AJ$7:$AN$7,,MIN(IF(שיוך_משאב=$A838,COLUMN($A:$E)))))</f>
        <v/>
      </c>
      <c r="C838" s="88" t="str">
        <f t="array" ref="C838">IF($A838="","",INDEX('תוצרים לפרויקטים'!$G$8:$G$1007,MIN(IF(שיוך_משאב=A838,שורות))))</f>
        <v/>
      </c>
      <c r="D838" s="88" t="str">
        <f>IF($A838="","",INDEX('תוצרים לפרויקטים'!$T$8:$AC$1007,MATCH($C838,'תוצרים לפרויקטים'!$G$8:$G$1007,0),MATCH($B838,'תוצרים לפרויקטים'!$T$7:$AC$7,0)))</f>
        <v/>
      </c>
      <c r="E838" s="88" t="str">
        <f>IF($A838="","",INDEX('תוצרים לפרויקטים'!$T$8:$AC$1007,MATCH($C838,'תוצרים לפרויקטים'!$G$8:$G$1007,0),MATCH($B838,'תוצרים לפרויקטים'!$T$7:$AC$7,0)+1))</f>
        <v/>
      </c>
      <c r="F838" s="88" t="str">
        <f>IF($D838="","",IFERROR(IF(INDEX('ניהול משאבים'!$D$8:$D$300,MATCH($D838,'ניהול משאבים'!$C$8:$C$300,0))="","",INDEX('ניהול משאבים'!$D$8:$D$300,MATCH($D838,'ניהול משאבים'!$C$8:$C$300,0))),""))</f>
        <v/>
      </c>
      <c r="G838" s="88" t="str">
        <f>IF($D838="","",IFERROR(IF(INDEX('ניהול משאבים'!$E$8:$E$300,MATCH($D838,'ניהול משאבים'!$C$8:$C$300,0))="","",INDEX('ניהול משאבים'!$E$8:$E$300,MATCH($D838,'ניהול משאבים'!$C$8:$C$300,0))),""))</f>
        <v/>
      </c>
      <c r="H838" s="88" t="str">
        <f>IF($C838="","",INDEX('תוצרים לפרויקטים'!$H:$H,MATCH($C838,'תוצרים לפרויקטים'!$G:$G,0)))</f>
        <v/>
      </c>
      <c r="I838" s="88" t="str">
        <f>IF($C838="","",INDEX('תוצרים לפרויקטים'!$E:$E,MATCH($C838,'תוצרים לפרויקטים'!$G:$G,0)))</f>
        <v/>
      </c>
      <c r="J838" s="88" t="str">
        <f>IF($A838="","",IF(INDEX('תוצרים לפרויקטים'!$R$8:$R$1007,MATCH($C838,'תוצרים לפרויקטים'!$G$8:$G$1007,0))="","ללא סטטוס",INDEX('תוצרים לפרויקטים'!$R$8:$R$1007,MATCH($C838,'תוצרים לפרויקטים'!$G$8:$G$1007,0))))</f>
        <v/>
      </c>
      <c r="K838" s="141" t="str">
        <f>IF($A838="","",IF(INDEX('תוצרים לפרויקטים'!$P$8:$P$1007,MATCH($C838,'תוצרים לפרויקטים'!$G$8:$G$1007,0))="","",INDEX('תוצרים לפרויקטים'!$P$8:$P$1007,MATCH($C838,'תוצרים לפרויקטים'!$G$8:$G$1007,0))))</f>
        <v/>
      </c>
      <c r="L838" s="141" t="str">
        <f>IF($A838="","",IF(INDEX('תוצרים לפרויקטים'!$Q$8:$Q$1007,MATCH($C838,'תוצרים לפרויקטים'!$G$8:$G$1007,0))="","",INDEX('תוצרים לפרויקטים'!$Q$8:$Q$1007,MATCH($C838,'תוצרים לפרויקטים'!$G$8:$G$1007,0))))</f>
        <v/>
      </c>
    </row>
    <row r="839" spans="1:12">
      <c r="A839" s="87" t="str">
        <f>IF($A838="#",1,IF(MAX(שיוך_משאב)&lt;ROWS(A$2:$A839),"",ROWS(A$2:$A839)))</f>
        <v/>
      </c>
      <c r="B839" s="88" t="str">
        <f t="array" ref="B839">IF($A839="","",INDEX('תוצרים לפרויקטים'!$AJ$7:$AN$7,,MIN(IF(שיוך_משאב=$A839,COLUMN($A:$E)))))</f>
        <v/>
      </c>
      <c r="C839" s="88" t="str">
        <f t="array" ref="C839">IF($A839="","",INDEX('תוצרים לפרויקטים'!$G$8:$G$1007,MIN(IF(שיוך_משאב=A839,שורות))))</f>
        <v/>
      </c>
      <c r="D839" s="88" t="str">
        <f>IF($A839="","",INDEX('תוצרים לפרויקטים'!$T$8:$AC$1007,MATCH($C839,'תוצרים לפרויקטים'!$G$8:$G$1007,0),MATCH($B839,'תוצרים לפרויקטים'!$T$7:$AC$7,0)))</f>
        <v/>
      </c>
      <c r="E839" s="88" t="str">
        <f>IF($A839="","",INDEX('תוצרים לפרויקטים'!$T$8:$AC$1007,MATCH($C839,'תוצרים לפרויקטים'!$G$8:$G$1007,0),MATCH($B839,'תוצרים לפרויקטים'!$T$7:$AC$7,0)+1))</f>
        <v/>
      </c>
      <c r="F839" s="88" t="str">
        <f>IF($D839="","",IFERROR(IF(INDEX('ניהול משאבים'!$D$8:$D$300,MATCH($D839,'ניהול משאבים'!$C$8:$C$300,0))="","",INDEX('ניהול משאבים'!$D$8:$D$300,MATCH($D839,'ניהול משאבים'!$C$8:$C$300,0))),""))</f>
        <v/>
      </c>
      <c r="G839" s="88" t="str">
        <f>IF($D839="","",IFERROR(IF(INDEX('ניהול משאבים'!$E$8:$E$300,MATCH($D839,'ניהול משאבים'!$C$8:$C$300,0))="","",INDEX('ניהול משאבים'!$E$8:$E$300,MATCH($D839,'ניהול משאבים'!$C$8:$C$300,0))),""))</f>
        <v/>
      </c>
      <c r="H839" s="88" t="str">
        <f>IF($C839="","",INDEX('תוצרים לפרויקטים'!$H:$H,MATCH($C839,'תוצרים לפרויקטים'!$G:$G,0)))</f>
        <v/>
      </c>
      <c r="I839" s="88" t="str">
        <f>IF($C839="","",INDEX('תוצרים לפרויקטים'!$E:$E,MATCH($C839,'תוצרים לפרויקטים'!$G:$G,0)))</f>
        <v/>
      </c>
      <c r="J839" s="88" t="str">
        <f>IF($A839="","",IF(INDEX('תוצרים לפרויקטים'!$R$8:$R$1007,MATCH($C839,'תוצרים לפרויקטים'!$G$8:$G$1007,0))="","ללא סטטוס",INDEX('תוצרים לפרויקטים'!$R$8:$R$1007,MATCH($C839,'תוצרים לפרויקטים'!$G$8:$G$1007,0))))</f>
        <v/>
      </c>
      <c r="K839" s="141" t="str">
        <f>IF($A839="","",IF(INDEX('תוצרים לפרויקטים'!$P$8:$P$1007,MATCH($C839,'תוצרים לפרויקטים'!$G$8:$G$1007,0))="","",INDEX('תוצרים לפרויקטים'!$P$8:$P$1007,MATCH($C839,'תוצרים לפרויקטים'!$G$8:$G$1007,0))))</f>
        <v/>
      </c>
      <c r="L839" s="141" t="str">
        <f>IF($A839="","",IF(INDEX('תוצרים לפרויקטים'!$Q$8:$Q$1007,MATCH($C839,'תוצרים לפרויקטים'!$G$8:$G$1007,0))="","",INDEX('תוצרים לפרויקטים'!$Q$8:$Q$1007,MATCH($C839,'תוצרים לפרויקטים'!$G$8:$G$1007,0))))</f>
        <v/>
      </c>
    </row>
    <row r="840" spans="1:12">
      <c r="A840" s="87" t="str">
        <f>IF($A839="#",1,IF(MAX(שיוך_משאב)&lt;ROWS(A$2:$A840),"",ROWS(A$2:$A840)))</f>
        <v/>
      </c>
      <c r="B840" s="88" t="str">
        <f t="array" ref="B840">IF($A840="","",INDEX('תוצרים לפרויקטים'!$AJ$7:$AN$7,,MIN(IF(שיוך_משאב=$A840,COLUMN($A:$E)))))</f>
        <v/>
      </c>
      <c r="C840" s="88" t="str">
        <f t="array" ref="C840">IF($A840="","",INDEX('תוצרים לפרויקטים'!$G$8:$G$1007,MIN(IF(שיוך_משאב=A840,שורות))))</f>
        <v/>
      </c>
      <c r="D840" s="88" t="str">
        <f>IF($A840="","",INDEX('תוצרים לפרויקטים'!$T$8:$AC$1007,MATCH($C840,'תוצרים לפרויקטים'!$G$8:$G$1007,0),MATCH($B840,'תוצרים לפרויקטים'!$T$7:$AC$7,0)))</f>
        <v/>
      </c>
      <c r="E840" s="88" t="str">
        <f>IF($A840="","",INDEX('תוצרים לפרויקטים'!$T$8:$AC$1007,MATCH($C840,'תוצרים לפרויקטים'!$G$8:$G$1007,0),MATCH($B840,'תוצרים לפרויקטים'!$T$7:$AC$7,0)+1))</f>
        <v/>
      </c>
      <c r="F840" s="88" t="str">
        <f>IF($D840="","",IFERROR(IF(INDEX('ניהול משאבים'!$D$8:$D$300,MATCH($D840,'ניהול משאבים'!$C$8:$C$300,0))="","",INDEX('ניהול משאבים'!$D$8:$D$300,MATCH($D840,'ניהול משאבים'!$C$8:$C$300,0))),""))</f>
        <v/>
      </c>
      <c r="G840" s="88" t="str">
        <f>IF($D840="","",IFERROR(IF(INDEX('ניהול משאבים'!$E$8:$E$300,MATCH($D840,'ניהול משאבים'!$C$8:$C$300,0))="","",INDEX('ניהול משאבים'!$E$8:$E$300,MATCH($D840,'ניהול משאבים'!$C$8:$C$300,0))),""))</f>
        <v/>
      </c>
      <c r="H840" s="88" t="str">
        <f>IF($C840="","",INDEX('תוצרים לפרויקטים'!$H:$H,MATCH($C840,'תוצרים לפרויקטים'!$G:$G,0)))</f>
        <v/>
      </c>
      <c r="I840" s="88" t="str">
        <f>IF($C840="","",INDEX('תוצרים לפרויקטים'!$E:$E,MATCH($C840,'תוצרים לפרויקטים'!$G:$G,0)))</f>
        <v/>
      </c>
      <c r="J840" s="88" t="str">
        <f>IF($A840="","",IF(INDEX('תוצרים לפרויקטים'!$R$8:$R$1007,MATCH($C840,'תוצרים לפרויקטים'!$G$8:$G$1007,0))="","ללא סטטוס",INDEX('תוצרים לפרויקטים'!$R$8:$R$1007,MATCH($C840,'תוצרים לפרויקטים'!$G$8:$G$1007,0))))</f>
        <v/>
      </c>
      <c r="K840" s="141" t="str">
        <f>IF($A840="","",IF(INDEX('תוצרים לפרויקטים'!$P$8:$P$1007,MATCH($C840,'תוצרים לפרויקטים'!$G$8:$G$1007,0))="","",INDEX('תוצרים לפרויקטים'!$P$8:$P$1007,MATCH($C840,'תוצרים לפרויקטים'!$G$8:$G$1007,0))))</f>
        <v/>
      </c>
      <c r="L840" s="141" t="str">
        <f>IF($A840="","",IF(INDEX('תוצרים לפרויקטים'!$Q$8:$Q$1007,MATCH($C840,'תוצרים לפרויקטים'!$G$8:$G$1007,0))="","",INDEX('תוצרים לפרויקטים'!$Q$8:$Q$1007,MATCH($C840,'תוצרים לפרויקטים'!$G$8:$G$1007,0))))</f>
        <v/>
      </c>
    </row>
    <row r="841" spans="1:12">
      <c r="A841" s="87" t="str">
        <f>IF($A840="#",1,IF(MAX(שיוך_משאב)&lt;ROWS(A$2:$A841),"",ROWS(A$2:$A841)))</f>
        <v/>
      </c>
      <c r="B841" s="88" t="str">
        <f t="array" ref="B841">IF($A841="","",INDEX('תוצרים לפרויקטים'!$AJ$7:$AN$7,,MIN(IF(שיוך_משאב=$A841,COLUMN($A:$E)))))</f>
        <v/>
      </c>
      <c r="C841" s="88" t="str">
        <f t="array" ref="C841">IF($A841="","",INDEX('תוצרים לפרויקטים'!$G$8:$G$1007,MIN(IF(שיוך_משאב=A841,שורות))))</f>
        <v/>
      </c>
      <c r="D841" s="88" t="str">
        <f>IF($A841="","",INDEX('תוצרים לפרויקטים'!$T$8:$AC$1007,MATCH($C841,'תוצרים לפרויקטים'!$G$8:$G$1007,0),MATCH($B841,'תוצרים לפרויקטים'!$T$7:$AC$7,0)))</f>
        <v/>
      </c>
      <c r="E841" s="88" t="str">
        <f>IF($A841="","",INDEX('תוצרים לפרויקטים'!$T$8:$AC$1007,MATCH($C841,'תוצרים לפרויקטים'!$G$8:$G$1007,0),MATCH($B841,'תוצרים לפרויקטים'!$T$7:$AC$7,0)+1))</f>
        <v/>
      </c>
      <c r="F841" s="88" t="str">
        <f>IF($D841="","",IFERROR(IF(INDEX('ניהול משאבים'!$D$8:$D$300,MATCH($D841,'ניהול משאבים'!$C$8:$C$300,0))="","",INDEX('ניהול משאבים'!$D$8:$D$300,MATCH($D841,'ניהול משאבים'!$C$8:$C$300,0))),""))</f>
        <v/>
      </c>
      <c r="G841" s="88" t="str">
        <f>IF($D841="","",IFERROR(IF(INDEX('ניהול משאבים'!$E$8:$E$300,MATCH($D841,'ניהול משאבים'!$C$8:$C$300,0))="","",INDEX('ניהול משאבים'!$E$8:$E$300,MATCH($D841,'ניהול משאבים'!$C$8:$C$300,0))),""))</f>
        <v/>
      </c>
      <c r="H841" s="88" t="str">
        <f>IF($C841="","",INDEX('תוצרים לפרויקטים'!$H:$H,MATCH($C841,'תוצרים לפרויקטים'!$G:$G,0)))</f>
        <v/>
      </c>
      <c r="I841" s="88" t="str">
        <f>IF($C841="","",INDEX('תוצרים לפרויקטים'!$E:$E,MATCH($C841,'תוצרים לפרויקטים'!$G:$G,0)))</f>
        <v/>
      </c>
      <c r="J841" s="88" t="str">
        <f>IF($A841="","",IF(INDEX('תוצרים לפרויקטים'!$R$8:$R$1007,MATCH($C841,'תוצרים לפרויקטים'!$G$8:$G$1007,0))="","ללא סטטוס",INDEX('תוצרים לפרויקטים'!$R$8:$R$1007,MATCH($C841,'תוצרים לפרויקטים'!$G$8:$G$1007,0))))</f>
        <v/>
      </c>
      <c r="K841" s="141" t="str">
        <f>IF($A841="","",IF(INDEX('תוצרים לפרויקטים'!$P$8:$P$1007,MATCH($C841,'תוצרים לפרויקטים'!$G$8:$G$1007,0))="","",INDEX('תוצרים לפרויקטים'!$P$8:$P$1007,MATCH($C841,'תוצרים לפרויקטים'!$G$8:$G$1007,0))))</f>
        <v/>
      </c>
      <c r="L841" s="141" t="str">
        <f>IF($A841="","",IF(INDEX('תוצרים לפרויקטים'!$Q$8:$Q$1007,MATCH($C841,'תוצרים לפרויקטים'!$G$8:$G$1007,0))="","",INDEX('תוצרים לפרויקטים'!$Q$8:$Q$1007,MATCH($C841,'תוצרים לפרויקטים'!$G$8:$G$1007,0))))</f>
        <v/>
      </c>
    </row>
    <row r="842" spans="1:12">
      <c r="A842" s="87" t="str">
        <f>IF($A841="#",1,IF(MAX(שיוך_משאב)&lt;ROWS(A$2:$A842),"",ROWS(A$2:$A842)))</f>
        <v/>
      </c>
      <c r="B842" s="88" t="str">
        <f t="array" ref="B842">IF($A842="","",INDEX('תוצרים לפרויקטים'!$AJ$7:$AN$7,,MIN(IF(שיוך_משאב=$A842,COLUMN($A:$E)))))</f>
        <v/>
      </c>
      <c r="C842" s="88" t="str">
        <f t="array" ref="C842">IF($A842="","",INDEX('תוצרים לפרויקטים'!$G$8:$G$1007,MIN(IF(שיוך_משאב=A842,שורות))))</f>
        <v/>
      </c>
      <c r="D842" s="88" t="str">
        <f>IF($A842="","",INDEX('תוצרים לפרויקטים'!$T$8:$AC$1007,MATCH($C842,'תוצרים לפרויקטים'!$G$8:$G$1007,0),MATCH($B842,'תוצרים לפרויקטים'!$T$7:$AC$7,0)))</f>
        <v/>
      </c>
      <c r="E842" s="88" t="str">
        <f>IF($A842="","",INDEX('תוצרים לפרויקטים'!$T$8:$AC$1007,MATCH($C842,'תוצרים לפרויקטים'!$G$8:$G$1007,0),MATCH($B842,'תוצרים לפרויקטים'!$T$7:$AC$7,0)+1))</f>
        <v/>
      </c>
      <c r="F842" s="88" t="str">
        <f>IF($D842="","",IFERROR(IF(INDEX('ניהול משאבים'!$D$8:$D$300,MATCH($D842,'ניהול משאבים'!$C$8:$C$300,0))="","",INDEX('ניהול משאבים'!$D$8:$D$300,MATCH($D842,'ניהול משאבים'!$C$8:$C$300,0))),""))</f>
        <v/>
      </c>
      <c r="G842" s="88" t="str">
        <f>IF($D842="","",IFERROR(IF(INDEX('ניהול משאבים'!$E$8:$E$300,MATCH($D842,'ניהול משאבים'!$C$8:$C$300,0))="","",INDEX('ניהול משאבים'!$E$8:$E$300,MATCH($D842,'ניהול משאבים'!$C$8:$C$300,0))),""))</f>
        <v/>
      </c>
      <c r="H842" s="88" t="str">
        <f>IF($C842="","",INDEX('תוצרים לפרויקטים'!$H:$H,MATCH($C842,'תוצרים לפרויקטים'!$G:$G,0)))</f>
        <v/>
      </c>
      <c r="I842" s="88" t="str">
        <f>IF($C842="","",INDEX('תוצרים לפרויקטים'!$E:$E,MATCH($C842,'תוצרים לפרויקטים'!$G:$G,0)))</f>
        <v/>
      </c>
      <c r="J842" s="88" t="str">
        <f>IF($A842="","",IF(INDEX('תוצרים לפרויקטים'!$R$8:$R$1007,MATCH($C842,'תוצרים לפרויקטים'!$G$8:$G$1007,0))="","ללא סטטוס",INDEX('תוצרים לפרויקטים'!$R$8:$R$1007,MATCH($C842,'תוצרים לפרויקטים'!$G$8:$G$1007,0))))</f>
        <v/>
      </c>
      <c r="K842" s="141" t="str">
        <f>IF($A842="","",IF(INDEX('תוצרים לפרויקטים'!$P$8:$P$1007,MATCH($C842,'תוצרים לפרויקטים'!$G$8:$G$1007,0))="","",INDEX('תוצרים לפרויקטים'!$P$8:$P$1007,MATCH($C842,'תוצרים לפרויקטים'!$G$8:$G$1007,0))))</f>
        <v/>
      </c>
      <c r="L842" s="141" t="str">
        <f>IF($A842="","",IF(INDEX('תוצרים לפרויקטים'!$Q$8:$Q$1007,MATCH($C842,'תוצרים לפרויקטים'!$G$8:$G$1007,0))="","",INDEX('תוצרים לפרויקטים'!$Q$8:$Q$1007,MATCH($C842,'תוצרים לפרויקטים'!$G$8:$G$1007,0))))</f>
        <v/>
      </c>
    </row>
    <row r="843" spans="1:12">
      <c r="A843" s="87" t="str">
        <f>IF($A842="#",1,IF(MAX(שיוך_משאב)&lt;ROWS(A$2:$A843),"",ROWS(A$2:$A843)))</f>
        <v/>
      </c>
      <c r="B843" s="88" t="str">
        <f t="array" ref="B843">IF($A843="","",INDEX('תוצרים לפרויקטים'!$AJ$7:$AN$7,,MIN(IF(שיוך_משאב=$A843,COLUMN($A:$E)))))</f>
        <v/>
      </c>
      <c r="C843" s="88" t="str">
        <f t="array" ref="C843">IF($A843="","",INDEX('תוצרים לפרויקטים'!$G$8:$G$1007,MIN(IF(שיוך_משאב=A843,שורות))))</f>
        <v/>
      </c>
      <c r="D843" s="88" t="str">
        <f>IF($A843="","",INDEX('תוצרים לפרויקטים'!$T$8:$AC$1007,MATCH($C843,'תוצרים לפרויקטים'!$G$8:$G$1007,0),MATCH($B843,'תוצרים לפרויקטים'!$T$7:$AC$7,0)))</f>
        <v/>
      </c>
      <c r="E843" s="88" t="str">
        <f>IF($A843="","",INDEX('תוצרים לפרויקטים'!$T$8:$AC$1007,MATCH($C843,'תוצרים לפרויקטים'!$G$8:$G$1007,0),MATCH($B843,'תוצרים לפרויקטים'!$T$7:$AC$7,0)+1))</f>
        <v/>
      </c>
      <c r="F843" s="88" t="str">
        <f>IF($D843="","",IFERROR(IF(INDEX('ניהול משאבים'!$D$8:$D$300,MATCH($D843,'ניהול משאבים'!$C$8:$C$300,0))="","",INDEX('ניהול משאבים'!$D$8:$D$300,MATCH($D843,'ניהול משאבים'!$C$8:$C$300,0))),""))</f>
        <v/>
      </c>
      <c r="G843" s="88" t="str">
        <f>IF($D843="","",IFERROR(IF(INDEX('ניהול משאבים'!$E$8:$E$300,MATCH($D843,'ניהול משאבים'!$C$8:$C$300,0))="","",INDEX('ניהול משאבים'!$E$8:$E$300,MATCH($D843,'ניהול משאבים'!$C$8:$C$300,0))),""))</f>
        <v/>
      </c>
      <c r="H843" s="88" t="str">
        <f>IF($C843="","",INDEX('תוצרים לפרויקטים'!$H:$H,MATCH($C843,'תוצרים לפרויקטים'!$G:$G,0)))</f>
        <v/>
      </c>
      <c r="I843" s="88" t="str">
        <f>IF($C843="","",INDEX('תוצרים לפרויקטים'!$E:$E,MATCH($C843,'תוצרים לפרויקטים'!$G:$G,0)))</f>
        <v/>
      </c>
      <c r="J843" s="88" t="str">
        <f>IF($A843="","",IF(INDEX('תוצרים לפרויקטים'!$R$8:$R$1007,MATCH($C843,'תוצרים לפרויקטים'!$G$8:$G$1007,0))="","ללא סטטוס",INDEX('תוצרים לפרויקטים'!$R$8:$R$1007,MATCH($C843,'תוצרים לפרויקטים'!$G$8:$G$1007,0))))</f>
        <v/>
      </c>
      <c r="K843" s="141" t="str">
        <f>IF($A843="","",IF(INDEX('תוצרים לפרויקטים'!$P$8:$P$1007,MATCH($C843,'תוצרים לפרויקטים'!$G$8:$G$1007,0))="","",INDEX('תוצרים לפרויקטים'!$P$8:$P$1007,MATCH($C843,'תוצרים לפרויקטים'!$G$8:$G$1007,0))))</f>
        <v/>
      </c>
      <c r="L843" s="141" t="str">
        <f>IF($A843="","",IF(INDEX('תוצרים לפרויקטים'!$Q$8:$Q$1007,MATCH($C843,'תוצרים לפרויקטים'!$G$8:$G$1007,0))="","",INDEX('תוצרים לפרויקטים'!$Q$8:$Q$1007,MATCH($C843,'תוצרים לפרויקטים'!$G$8:$G$1007,0))))</f>
        <v/>
      </c>
    </row>
    <row r="844" spans="1:12">
      <c r="A844" s="87" t="str">
        <f>IF($A843="#",1,IF(MAX(שיוך_משאב)&lt;ROWS(A$2:$A844),"",ROWS(A$2:$A844)))</f>
        <v/>
      </c>
      <c r="B844" s="88" t="str">
        <f t="array" ref="B844">IF($A844="","",INDEX('תוצרים לפרויקטים'!$AJ$7:$AN$7,,MIN(IF(שיוך_משאב=$A844,COLUMN($A:$E)))))</f>
        <v/>
      </c>
      <c r="C844" s="88" t="str">
        <f t="array" ref="C844">IF($A844="","",INDEX('תוצרים לפרויקטים'!$G$8:$G$1007,MIN(IF(שיוך_משאב=A844,שורות))))</f>
        <v/>
      </c>
      <c r="D844" s="88" t="str">
        <f>IF($A844="","",INDEX('תוצרים לפרויקטים'!$T$8:$AC$1007,MATCH($C844,'תוצרים לפרויקטים'!$G$8:$G$1007,0),MATCH($B844,'תוצרים לפרויקטים'!$T$7:$AC$7,0)))</f>
        <v/>
      </c>
      <c r="E844" s="88" t="str">
        <f>IF($A844="","",INDEX('תוצרים לפרויקטים'!$T$8:$AC$1007,MATCH($C844,'תוצרים לפרויקטים'!$G$8:$G$1007,0),MATCH($B844,'תוצרים לפרויקטים'!$T$7:$AC$7,0)+1))</f>
        <v/>
      </c>
      <c r="F844" s="88" t="str">
        <f>IF($D844="","",IFERROR(IF(INDEX('ניהול משאבים'!$D$8:$D$300,MATCH($D844,'ניהול משאבים'!$C$8:$C$300,0))="","",INDEX('ניהול משאבים'!$D$8:$D$300,MATCH($D844,'ניהול משאבים'!$C$8:$C$300,0))),""))</f>
        <v/>
      </c>
      <c r="G844" s="88" t="str">
        <f>IF($D844="","",IFERROR(IF(INDEX('ניהול משאבים'!$E$8:$E$300,MATCH($D844,'ניהול משאבים'!$C$8:$C$300,0))="","",INDEX('ניהול משאבים'!$E$8:$E$300,MATCH($D844,'ניהול משאבים'!$C$8:$C$300,0))),""))</f>
        <v/>
      </c>
      <c r="H844" s="88" t="str">
        <f>IF($C844="","",INDEX('תוצרים לפרויקטים'!$H:$H,MATCH($C844,'תוצרים לפרויקטים'!$G:$G,0)))</f>
        <v/>
      </c>
      <c r="I844" s="88" t="str">
        <f>IF($C844="","",INDEX('תוצרים לפרויקטים'!$E:$E,MATCH($C844,'תוצרים לפרויקטים'!$G:$G,0)))</f>
        <v/>
      </c>
      <c r="J844" s="88" t="str">
        <f>IF($A844="","",IF(INDEX('תוצרים לפרויקטים'!$R$8:$R$1007,MATCH($C844,'תוצרים לפרויקטים'!$G$8:$G$1007,0))="","ללא סטטוס",INDEX('תוצרים לפרויקטים'!$R$8:$R$1007,MATCH($C844,'תוצרים לפרויקטים'!$G$8:$G$1007,0))))</f>
        <v/>
      </c>
      <c r="K844" s="141" t="str">
        <f>IF($A844="","",IF(INDEX('תוצרים לפרויקטים'!$P$8:$P$1007,MATCH($C844,'תוצרים לפרויקטים'!$G$8:$G$1007,0))="","",INDEX('תוצרים לפרויקטים'!$P$8:$P$1007,MATCH($C844,'תוצרים לפרויקטים'!$G$8:$G$1007,0))))</f>
        <v/>
      </c>
      <c r="L844" s="141" t="str">
        <f>IF($A844="","",IF(INDEX('תוצרים לפרויקטים'!$Q$8:$Q$1007,MATCH($C844,'תוצרים לפרויקטים'!$G$8:$G$1007,0))="","",INDEX('תוצרים לפרויקטים'!$Q$8:$Q$1007,MATCH($C844,'תוצרים לפרויקטים'!$G$8:$G$1007,0))))</f>
        <v/>
      </c>
    </row>
    <row r="845" spans="1:12">
      <c r="A845" s="87" t="str">
        <f>IF($A844="#",1,IF(MAX(שיוך_משאב)&lt;ROWS(A$2:$A845),"",ROWS(A$2:$A845)))</f>
        <v/>
      </c>
      <c r="B845" s="88" t="str">
        <f t="array" ref="B845">IF($A845="","",INDEX('תוצרים לפרויקטים'!$AJ$7:$AN$7,,MIN(IF(שיוך_משאב=$A845,COLUMN($A:$E)))))</f>
        <v/>
      </c>
      <c r="C845" s="88" t="str">
        <f t="array" ref="C845">IF($A845="","",INDEX('תוצרים לפרויקטים'!$G$8:$G$1007,MIN(IF(שיוך_משאב=A845,שורות))))</f>
        <v/>
      </c>
      <c r="D845" s="88" t="str">
        <f>IF($A845="","",INDEX('תוצרים לפרויקטים'!$T$8:$AC$1007,MATCH($C845,'תוצרים לפרויקטים'!$G$8:$G$1007,0),MATCH($B845,'תוצרים לפרויקטים'!$T$7:$AC$7,0)))</f>
        <v/>
      </c>
      <c r="E845" s="88" t="str">
        <f>IF($A845="","",INDEX('תוצרים לפרויקטים'!$T$8:$AC$1007,MATCH($C845,'תוצרים לפרויקטים'!$G$8:$G$1007,0),MATCH($B845,'תוצרים לפרויקטים'!$T$7:$AC$7,0)+1))</f>
        <v/>
      </c>
      <c r="F845" s="88" t="str">
        <f>IF($D845="","",IFERROR(IF(INDEX('ניהול משאבים'!$D$8:$D$300,MATCH($D845,'ניהול משאבים'!$C$8:$C$300,0))="","",INDEX('ניהול משאבים'!$D$8:$D$300,MATCH($D845,'ניהול משאבים'!$C$8:$C$300,0))),""))</f>
        <v/>
      </c>
      <c r="G845" s="88" t="str">
        <f>IF($D845="","",IFERROR(IF(INDEX('ניהול משאבים'!$E$8:$E$300,MATCH($D845,'ניהול משאבים'!$C$8:$C$300,0))="","",INDEX('ניהול משאבים'!$E$8:$E$300,MATCH($D845,'ניהול משאבים'!$C$8:$C$300,0))),""))</f>
        <v/>
      </c>
      <c r="H845" s="88" t="str">
        <f>IF($C845="","",INDEX('תוצרים לפרויקטים'!$H:$H,MATCH($C845,'תוצרים לפרויקטים'!$G:$G,0)))</f>
        <v/>
      </c>
      <c r="I845" s="88" t="str">
        <f>IF($C845="","",INDEX('תוצרים לפרויקטים'!$E:$E,MATCH($C845,'תוצרים לפרויקטים'!$G:$G,0)))</f>
        <v/>
      </c>
      <c r="J845" s="88" t="str">
        <f>IF($A845="","",IF(INDEX('תוצרים לפרויקטים'!$R$8:$R$1007,MATCH($C845,'תוצרים לפרויקטים'!$G$8:$G$1007,0))="","ללא סטטוס",INDEX('תוצרים לפרויקטים'!$R$8:$R$1007,MATCH($C845,'תוצרים לפרויקטים'!$G$8:$G$1007,0))))</f>
        <v/>
      </c>
      <c r="K845" s="141" t="str">
        <f>IF($A845="","",IF(INDEX('תוצרים לפרויקטים'!$P$8:$P$1007,MATCH($C845,'תוצרים לפרויקטים'!$G$8:$G$1007,0))="","",INDEX('תוצרים לפרויקטים'!$P$8:$P$1007,MATCH($C845,'תוצרים לפרויקטים'!$G$8:$G$1007,0))))</f>
        <v/>
      </c>
      <c r="L845" s="141" t="str">
        <f>IF($A845="","",IF(INDEX('תוצרים לפרויקטים'!$Q$8:$Q$1007,MATCH($C845,'תוצרים לפרויקטים'!$G$8:$G$1007,0))="","",INDEX('תוצרים לפרויקטים'!$Q$8:$Q$1007,MATCH($C845,'תוצרים לפרויקטים'!$G$8:$G$1007,0))))</f>
        <v/>
      </c>
    </row>
    <row r="846" spans="1:12">
      <c r="A846" s="87" t="str">
        <f>IF($A845="#",1,IF(MAX(שיוך_משאב)&lt;ROWS(A$2:$A846),"",ROWS(A$2:$A846)))</f>
        <v/>
      </c>
      <c r="B846" s="88" t="str">
        <f t="array" ref="B846">IF($A846="","",INDEX('תוצרים לפרויקטים'!$AJ$7:$AN$7,,MIN(IF(שיוך_משאב=$A846,COLUMN($A:$E)))))</f>
        <v/>
      </c>
      <c r="C846" s="88" t="str">
        <f t="array" ref="C846">IF($A846="","",INDEX('תוצרים לפרויקטים'!$G$8:$G$1007,MIN(IF(שיוך_משאב=A846,שורות))))</f>
        <v/>
      </c>
      <c r="D846" s="88" t="str">
        <f>IF($A846="","",INDEX('תוצרים לפרויקטים'!$T$8:$AC$1007,MATCH($C846,'תוצרים לפרויקטים'!$G$8:$G$1007,0),MATCH($B846,'תוצרים לפרויקטים'!$T$7:$AC$7,0)))</f>
        <v/>
      </c>
      <c r="E846" s="88" t="str">
        <f>IF($A846="","",INDEX('תוצרים לפרויקטים'!$T$8:$AC$1007,MATCH($C846,'תוצרים לפרויקטים'!$G$8:$G$1007,0),MATCH($B846,'תוצרים לפרויקטים'!$T$7:$AC$7,0)+1))</f>
        <v/>
      </c>
      <c r="F846" s="88" t="str">
        <f>IF($D846="","",IFERROR(IF(INDEX('ניהול משאבים'!$D$8:$D$300,MATCH($D846,'ניהול משאבים'!$C$8:$C$300,0))="","",INDEX('ניהול משאבים'!$D$8:$D$300,MATCH($D846,'ניהול משאבים'!$C$8:$C$300,0))),""))</f>
        <v/>
      </c>
      <c r="G846" s="88" t="str">
        <f>IF($D846="","",IFERROR(IF(INDEX('ניהול משאבים'!$E$8:$E$300,MATCH($D846,'ניהול משאבים'!$C$8:$C$300,0))="","",INDEX('ניהול משאבים'!$E$8:$E$300,MATCH($D846,'ניהול משאבים'!$C$8:$C$300,0))),""))</f>
        <v/>
      </c>
      <c r="H846" s="88" t="str">
        <f>IF($C846="","",INDEX('תוצרים לפרויקטים'!$H:$H,MATCH($C846,'תוצרים לפרויקטים'!$G:$G,0)))</f>
        <v/>
      </c>
      <c r="I846" s="88" t="str">
        <f>IF($C846="","",INDEX('תוצרים לפרויקטים'!$E:$E,MATCH($C846,'תוצרים לפרויקטים'!$G:$G,0)))</f>
        <v/>
      </c>
      <c r="J846" s="88" t="str">
        <f>IF($A846="","",IF(INDEX('תוצרים לפרויקטים'!$R$8:$R$1007,MATCH($C846,'תוצרים לפרויקטים'!$G$8:$G$1007,0))="","ללא סטטוס",INDEX('תוצרים לפרויקטים'!$R$8:$R$1007,MATCH($C846,'תוצרים לפרויקטים'!$G$8:$G$1007,0))))</f>
        <v/>
      </c>
      <c r="K846" s="141" t="str">
        <f>IF($A846="","",IF(INDEX('תוצרים לפרויקטים'!$P$8:$P$1007,MATCH($C846,'תוצרים לפרויקטים'!$G$8:$G$1007,0))="","",INDEX('תוצרים לפרויקטים'!$P$8:$P$1007,MATCH($C846,'תוצרים לפרויקטים'!$G$8:$G$1007,0))))</f>
        <v/>
      </c>
      <c r="L846" s="141" t="str">
        <f>IF($A846="","",IF(INDEX('תוצרים לפרויקטים'!$Q$8:$Q$1007,MATCH($C846,'תוצרים לפרויקטים'!$G$8:$G$1007,0))="","",INDEX('תוצרים לפרויקטים'!$Q$8:$Q$1007,MATCH($C846,'תוצרים לפרויקטים'!$G$8:$G$1007,0))))</f>
        <v/>
      </c>
    </row>
    <row r="847" spans="1:12">
      <c r="A847" s="87" t="str">
        <f>IF($A846="#",1,IF(MAX(שיוך_משאב)&lt;ROWS(A$2:$A847),"",ROWS(A$2:$A847)))</f>
        <v/>
      </c>
      <c r="B847" s="88" t="str">
        <f t="array" ref="B847">IF($A847="","",INDEX('תוצרים לפרויקטים'!$AJ$7:$AN$7,,MIN(IF(שיוך_משאב=$A847,COLUMN($A:$E)))))</f>
        <v/>
      </c>
      <c r="C847" s="88" t="str">
        <f t="array" ref="C847">IF($A847="","",INDEX('תוצרים לפרויקטים'!$G$8:$G$1007,MIN(IF(שיוך_משאב=A847,שורות))))</f>
        <v/>
      </c>
      <c r="D847" s="88" t="str">
        <f>IF($A847="","",INDEX('תוצרים לפרויקטים'!$T$8:$AC$1007,MATCH($C847,'תוצרים לפרויקטים'!$G$8:$G$1007,0),MATCH($B847,'תוצרים לפרויקטים'!$T$7:$AC$7,0)))</f>
        <v/>
      </c>
      <c r="E847" s="88" t="str">
        <f>IF($A847="","",INDEX('תוצרים לפרויקטים'!$T$8:$AC$1007,MATCH($C847,'תוצרים לפרויקטים'!$G$8:$G$1007,0),MATCH($B847,'תוצרים לפרויקטים'!$T$7:$AC$7,0)+1))</f>
        <v/>
      </c>
      <c r="F847" s="88" t="str">
        <f>IF($D847="","",IFERROR(IF(INDEX('ניהול משאבים'!$D$8:$D$300,MATCH($D847,'ניהול משאבים'!$C$8:$C$300,0))="","",INDEX('ניהול משאבים'!$D$8:$D$300,MATCH($D847,'ניהול משאבים'!$C$8:$C$300,0))),""))</f>
        <v/>
      </c>
      <c r="G847" s="88" t="str">
        <f>IF($D847="","",IFERROR(IF(INDEX('ניהול משאבים'!$E$8:$E$300,MATCH($D847,'ניהול משאבים'!$C$8:$C$300,0))="","",INDEX('ניהול משאבים'!$E$8:$E$300,MATCH($D847,'ניהול משאבים'!$C$8:$C$300,0))),""))</f>
        <v/>
      </c>
      <c r="H847" s="88" t="str">
        <f>IF($C847="","",INDEX('תוצרים לפרויקטים'!$H:$H,MATCH($C847,'תוצרים לפרויקטים'!$G:$G,0)))</f>
        <v/>
      </c>
      <c r="I847" s="88" t="str">
        <f>IF($C847="","",INDEX('תוצרים לפרויקטים'!$E:$E,MATCH($C847,'תוצרים לפרויקטים'!$G:$G,0)))</f>
        <v/>
      </c>
      <c r="J847" s="88" t="str">
        <f>IF($A847="","",IF(INDEX('תוצרים לפרויקטים'!$R$8:$R$1007,MATCH($C847,'תוצרים לפרויקטים'!$G$8:$G$1007,0))="","ללא סטטוס",INDEX('תוצרים לפרויקטים'!$R$8:$R$1007,MATCH($C847,'תוצרים לפרויקטים'!$G$8:$G$1007,0))))</f>
        <v/>
      </c>
      <c r="K847" s="141" t="str">
        <f>IF($A847="","",IF(INDEX('תוצרים לפרויקטים'!$P$8:$P$1007,MATCH($C847,'תוצרים לפרויקטים'!$G$8:$G$1007,0))="","",INDEX('תוצרים לפרויקטים'!$P$8:$P$1007,MATCH($C847,'תוצרים לפרויקטים'!$G$8:$G$1007,0))))</f>
        <v/>
      </c>
      <c r="L847" s="141" t="str">
        <f>IF($A847="","",IF(INDEX('תוצרים לפרויקטים'!$Q$8:$Q$1007,MATCH($C847,'תוצרים לפרויקטים'!$G$8:$G$1007,0))="","",INDEX('תוצרים לפרויקטים'!$Q$8:$Q$1007,MATCH($C847,'תוצרים לפרויקטים'!$G$8:$G$1007,0))))</f>
        <v/>
      </c>
    </row>
    <row r="848" spans="1:12">
      <c r="A848" s="87" t="str">
        <f>IF($A847="#",1,IF(MAX(שיוך_משאב)&lt;ROWS(A$2:$A848),"",ROWS(A$2:$A848)))</f>
        <v/>
      </c>
      <c r="B848" s="88" t="str">
        <f t="array" ref="B848">IF($A848="","",INDEX('תוצרים לפרויקטים'!$AJ$7:$AN$7,,MIN(IF(שיוך_משאב=$A848,COLUMN($A:$E)))))</f>
        <v/>
      </c>
      <c r="C848" s="88" t="str">
        <f t="array" ref="C848">IF($A848="","",INDEX('תוצרים לפרויקטים'!$G$8:$G$1007,MIN(IF(שיוך_משאב=A848,שורות))))</f>
        <v/>
      </c>
      <c r="D848" s="88" t="str">
        <f>IF($A848="","",INDEX('תוצרים לפרויקטים'!$T$8:$AC$1007,MATCH($C848,'תוצרים לפרויקטים'!$G$8:$G$1007,0),MATCH($B848,'תוצרים לפרויקטים'!$T$7:$AC$7,0)))</f>
        <v/>
      </c>
      <c r="E848" s="88" t="str">
        <f>IF($A848="","",INDEX('תוצרים לפרויקטים'!$T$8:$AC$1007,MATCH($C848,'תוצרים לפרויקטים'!$G$8:$G$1007,0),MATCH($B848,'תוצרים לפרויקטים'!$T$7:$AC$7,0)+1))</f>
        <v/>
      </c>
      <c r="F848" s="88" t="str">
        <f>IF($D848="","",IFERROR(IF(INDEX('ניהול משאבים'!$D$8:$D$300,MATCH($D848,'ניהול משאבים'!$C$8:$C$300,0))="","",INDEX('ניהול משאבים'!$D$8:$D$300,MATCH($D848,'ניהול משאבים'!$C$8:$C$300,0))),""))</f>
        <v/>
      </c>
      <c r="G848" s="88" t="str">
        <f>IF($D848="","",IFERROR(IF(INDEX('ניהול משאבים'!$E$8:$E$300,MATCH($D848,'ניהול משאבים'!$C$8:$C$300,0))="","",INDEX('ניהול משאבים'!$E$8:$E$300,MATCH($D848,'ניהול משאבים'!$C$8:$C$300,0))),""))</f>
        <v/>
      </c>
      <c r="H848" s="88" t="str">
        <f>IF($C848="","",INDEX('תוצרים לפרויקטים'!$H:$H,MATCH($C848,'תוצרים לפרויקטים'!$G:$G,0)))</f>
        <v/>
      </c>
      <c r="I848" s="88" t="str">
        <f>IF($C848="","",INDEX('תוצרים לפרויקטים'!$E:$E,MATCH($C848,'תוצרים לפרויקטים'!$G:$G,0)))</f>
        <v/>
      </c>
      <c r="J848" s="88" t="str">
        <f>IF($A848="","",IF(INDEX('תוצרים לפרויקטים'!$R$8:$R$1007,MATCH($C848,'תוצרים לפרויקטים'!$G$8:$G$1007,0))="","ללא סטטוס",INDEX('תוצרים לפרויקטים'!$R$8:$R$1007,MATCH($C848,'תוצרים לפרויקטים'!$G$8:$G$1007,0))))</f>
        <v/>
      </c>
      <c r="K848" s="141" t="str">
        <f>IF($A848="","",IF(INDEX('תוצרים לפרויקטים'!$P$8:$P$1007,MATCH($C848,'תוצרים לפרויקטים'!$G$8:$G$1007,0))="","",INDEX('תוצרים לפרויקטים'!$P$8:$P$1007,MATCH($C848,'תוצרים לפרויקטים'!$G$8:$G$1007,0))))</f>
        <v/>
      </c>
      <c r="L848" s="141" t="str">
        <f>IF($A848="","",IF(INDEX('תוצרים לפרויקטים'!$Q$8:$Q$1007,MATCH($C848,'תוצרים לפרויקטים'!$G$8:$G$1007,0))="","",INDEX('תוצרים לפרויקטים'!$Q$8:$Q$1007,MATCH($C848,'תוצרים לפרויקטים'!$G$8:$G$1007,0))))</f>
        <v/>
      </c>
    </row>
    <row r="849" spans="1:12">
      <c r="A849" s="87" t="str">
        <f>IF($A848="#",1,IF(MAX(שיוך_משאב)&lt;ROWS(A$2:$A849),"",ROWS(A$2:$A849)))</f>
        <v/>
      </c>
      <c r="B849" s="88" t="str">
        <f t="array" ref="B849">IF($A849="","",INDEX('תוצרים לפרויקטים'!$AJ$7:$AN$7,,MIN(IF(שיוך_משאב=$A849,COLUMN($A:$E)))))</f>
        <v/>
      </c>
      <c r="C849" s="88" t="str">
        <f t="array" ref="C849">IF($A849="","",INDEX('תוצרים לפרויקטים'!$G$8:$G$1007,MIN(IF(שיוך_משאב=A849,שורות))))</f>
        <v/>
      </c>
      <c r="D849" s="88" t="str">
        <f>IF($A849="","",INDEX('תוצרים לפרויקטים'!$T$8:$AC$1007,MATCH($C849,'תוצרים לפרויקטים'!$G$8:$G$1007,0),MATCH($B849,'תוצרים לפרויקטים'!$T$7:$AC$7,0)))</f>
        <v/>
      </c>
      <c r="E849" s="88" t="str">
        <f>IF($A849="","",INDEX('תוצרים לפרויקטים'!$T$8:$AC$1007,MATCH($C849,'תוצרים לפרויקטים'!$G$8:$G$1007,0),MATCH($B849,'תוצרים לפרויקטים'!$T$7:$AC$7,0)+1))</f>
        <v/>
      </c>
      <c r="F849" s="88" t="str">
        <f>IF($D849="","",IFERROR(IF(INDEX('ניהול משאבים'!$D$8:$D$300,MATCH($D849,'ניהול משאבים'!$C$8:$C$300,0))="","",INDEX('ניהול משאבים'!$D$8:$D$300,MATCH($D849,'ניהול משאבים'!$C$8:$C$300,0))),""))</f>
        <v/>
      </c>
      <c r="G849" s="88" t="str">
        <f>IF($D849="","",IFERROR(IF(INDEX('ניהול משאבים'!$E$8:$E$300,MATCH($D849,'ניהול משאבים'!$C$8:$C$300,0))="","",INDEX('ניהול משאבים'!$E$8:$E$300,MATCH($D849,'ניהול משאבים'!$C$8:$C$300,0))),""))</f>
        <v/>
      </c>
      <c r="H849" s="88" t="str">
        <f>IF($C849="","",INDEX('תוצרים לפרויקטים'!$H:$H,MATCH($C849,'תוצרים לפרויקטים'!$G:$G,0)))</f>
        <v/>
      </c>
      <c r="I849" s="88" t="str">
        <f>IF($C849="","",INDEX('תוצרים לפרויקטים'!$E:$E,MATCH($C849,'תוצרים לפרויקטים'!$G:$G,0)))</f>
        <v/>
      </c>
      <c r="J849" s="88" t="str">
        <f>IF($A849="","",IF(INDEX('תוצרים לפרויקטים'!$R$8:$R$1007,MATCH($C849,'תוצרים לפרויקטים'!$G$8:$G$1007,0))="","ללא סטטוס",INDEX('תוצרים לפרויקטים'!$R$8:$R$1007,MATCH($C849,'תוצרים לפרויקטים'!$G$8:$G$1007,0))))</f>
        <v/>
      </c>
      <c r="K849" s="141" t="str">
        <f>IF($A849="","",IF(INDEX('תוצרים לפרויקטים'!$P$8:$P$1007,MATCH($C849,'תוצרים לפרויקטים'!$G$8:$G$1007,0))="","",INDEX('תוצרים לפרויקטים'!$P$8:$P$1007,MATCH($C849,'תוצרים לפרויקטים'!$G$8:$G$1007,0))))</f>
        <v/>
      </c>
      <c r="L849" s="141" t="str">
        <f>IF($A849="","",IF(INDEX('תוצרים לפרויקטים'!$Q$8:$Q$1007,MATCH($C849,'תוצרים לפרויקטים'!$G$8:$G$1007,0))="","",INDEX('תוצרים לפרויקטים'!$Q$8:$Q$1007,MATCH($C849,'תוצרים לפרויקטים'!$G$8:$G$1007,0))))</f>
        <v/>
      </c>
    </row>
    <row r="850" spans="1:12">
      <c r="A850" s="87" t="str">
        <f>IF($A849="#",1,IF(MAX(שיוך_משאב)&lt;ROWS(A$2:$A850),"",ROWS(A$2:$A850)))</f>
        <v/>
      </c>
      <c r="B850" s="88" t="str">
        <f t="array" ref="B850">IF($A850="","",INDEX('תוצרים לפרויקטים'!$AJ$7:$AN$7,,MIN(IF(שיוך_משאב=$A850,COLUMN($A:$E)))))</f>
        <v/>
      </c>
      <c r="C850" s="88" t="str">
        <f t="array" ref="C850">IF($A850="","",INDEX('תוצרים לפרויקטים'!$G$8:$G$1007,MIN(IF(שיוך_משאב=A850,שורות))))</f>
        <v/>
      </c>
      <c r="D850" s="88" t="str">
        <f>IF($A850="","",INDEX('תוצרים לפרויקטים'!$T$8:$AC$1007,MATCH($C850,'תוצרים לפרויקטים'!$G$8:$G$1007,0),MATCH($B850,'תוצרים לפרויקטים'!$T$7:$AC$7,0)))</f>
        <v/>
      </c>
      <c r="E850" s="88" t="str">
        <f>IF($A850="","",INDEX('תוצרים לפרויקטים'!$T$8:$AC$1007,MATCH($C850,'תוצרים לפרויקטים'!$G$8:$G$1007,0),MATCH($B850,'תוצרים לפרויקטים'!$T$7:$AC$7,0)+1))</f>
        <v/>
      </c>
      <c r="F850" s="88" t="str">
        <f>IF($D850="","",IFERROR(IF(INDEX('ניהול משאבים'!$D$8:$D$300,MATCH($D850,'ניהול משאבים'!$C$8:$C$300,0))="","",INDEX('ניהול משאבים'!$D$8:$D$300,MATCH($D850,'ניהול משאבים'!$C$8:$C$300,0))),""))</f>
        <v/>
      </c>
      <c r="G850" s="88" t="str">
        <f>IF($D850="","",IFERROR(IF(INDEX('ניהול משאבים'!$E$8:$E$300,MATCH($D850,'ניהול משאבים'!$C$8:$C$300,0))="","",INDEX('ניהול משאבים'!$E$8:$E$300,MATCH($D850,'ניהול משאבים'!$C$8:$C$300,0))),""))</f>
        <v/>
      </c>
      <c r="H850" s="88" t="str">
        <f>IF($C850="","",INDEX('תוצרים לפרויקטים'!$H:$H,MATCH($C850,'תוצרים לפרויקטים'!$G:$G,0)))</f>
        <v/>
      </c>
      <c r="I850" s="88" t="str">
        <f>IF($C850="","",INDEX('תוצרים לפרויקטים'!$E:$E,MATCH($C850,'תוצרים לפרויקטים'!$G:$G,0)))</f>
        <v/>
      </c>
      <c r="J850" s="88" t="str">
        <f>IF($A850="","",IF(INDEX('תוצרים לפרויקטים'!$R$8:$R$1007,MATCH($C850,'תוצרים לפרויקטים'!$G$8:$G$1007,0))="","ללא סטטוס",INDEX('תוצרים לפרויקטים'!$R$8:$R$1007,MATCH($C850,'תוצרים לפרויקטים'!$G$8:$G$1007,0))))</f>
        <v/>
      </c>
      <c r="K850" s="141" t="str">
        <f>IF($A850="","",IF(INDEX('תוצרים לפרויקטים'!$P$8:$P$1007,MATCH($C850,'תוצרים לפרויקטים'!$G$8:$G$1007,0))="","",INDEX('תוצרים לפרויקטים'!$P$8:$P$1007,MATCH($C850,'תוצרים לפרויקטים'!$G$8:$G$1007,0))))</f>
        <v/>
      </c>
      <c r="L850" s="141" t="str">
        <f>IF($A850="","",IF(INDEX('תוצרים לפרויקטים'!$Q$8:$Q$1007,MATCH($C850,'תוצרים לפרויקטים'!$G$8:$G$1007,0))="","",INDEX('תוצרים לפרויקטים'!$Q$8:$Q$1007,MATCH($C850,'תוצרים לפרויקטים'!$G$8:$G$1007,0))))</f>
        <v/>
      </c>
    </row>
    <row r="851" spans="1:12">
      <c r="A851" s="87" t="str">
        <f>IF($A850="#",1,IF(MAX(שיוך_משאב)&lt;ROWS(A$2:$A851),"",ROWS(A$2:$A851)))</f>
        <v/>
      </c>
      <c r="B851" s="88" t="str">
        <f t="array" ref="B851">IF($A851="","",INDEX('תוצרים לפרויקטים'!$AJ$7:$AN$7,,MIN(IF(שיוך_משאב=$A851,COLUMN($A:$E)))))</f>
        <v/>
      </c>
      <c r="C851" s="88" t="str">
        <f t="array" ref="C851">IF($A851="","",INDEX('תוצרים לפרויקטים'!$G$8:$G$1007,MIN(IF(שיוך_משאב=A851,שורות))))</f>
        <v/>
      </c>
      <c r="D851" s="88" t="str">
        <f>IF($A851="","",INDEX('תוצרים לפרויקטים'!$T$8:$AC$1007,MATCH($C851,'תוצרים לפרויקטים'!$G$8:$G$1007,0),MATCH($B851,'תוצרים לפרויקטים'!$T$7:$AC$7,0)))</f>
        <v/>
      </c>
      <c r="E851" s="88" t="str">
        <f>IF($A851="","",INDEX('תוצרים לפרויקטים'!$T$8:$AC$1007,MATCH($C851,'תוצרים לפרויקטים'!$G$8:$G$1007,0),MATCH($B851,'תוצרים לפרויקטים'!$T$7:$AC$7,0)+1))</f>
        <v/>
      </c>
      <c r="F851" s="88" t="str">
        <f>IF($D851="","",IFERROR(IF(INDEX('ניהול משאבים'!$D$8:$D$300,MATCH($D851,'ניהול משאבים'!$C$8:$C$300,0))="","",INDEX('ניהול משאבים'!$D$8:$D$300,MATCH($D851,'ניהול משאבים'!$C$8:$C$300,0))),""))</f>
        <v/>
      </c>
      <c r="G851" s="88" t="str">
        <f>IF($D851="","",IFERROR(IF(INDEX('ניהול משאבים'!$E$8:$E$300,MATCH($D851,'ניהול משאבים'!$C$8:$C$300,0))="","",INDEX('ניהול משאבים'!$E$8:$E$300,MATCH($D851,'ניהול משאבים'!$C$8:$C$300,0))),""))</f>
        <v/>
      </c>
      <c r="H851" s="88" t="str">
        <f>IF($C851="","",INDEX('תוצרים לפרויקטים'!$H:$H,MATCH($C851,'תוצרים לפרויקטים'!$G:$G,0)))</f>
        <v/>
      </c>
      <c r="I851" s="88" t="str">
        <f>IF($C851="","",INDEX('תוצרים לפרויקטים'!$E:$E,MATCH($C851,'תוצרים לפרויקטים'!$G:$G,0)))</f>
        <v/>
      </c>
      <c r="J851" s="88" t="str">
        <f>IF($A851="","",IF(INDEX('תוצרים לפרויקטים'!$R$8:$R$1007,MATCH($C851,'תוצרים לפרויקטים'!$G$8:$G$1007,0))="","ללא סטטוס",INDEX('תוצרים לפרויקטים'!$R$8:$R$1007,MATCH($C851,'תוצרים לפרויקטים'!$G$8:$G$1007,0))))</f>
        <v/>
      </c>
      <c r="K851" s="141" t="str">
        <f>IF($A851="","",IF(INDEX('תוצרים לפרויקטים'!$P$8:$P$1007,MATCH($C851,'תוצרים לפרויקטים'!$G$8:$G$1007,0))="","",INDEX('תוצרים לפרויקטים'!$P$8:$P$1007,MATCH($C851,'תוצרים לפרויקטים'!$G$8:$G$1007,0))))</f>
        <v/>
      </c>
      <c r="L851" s="141" t="str">
        <f>IF($A851="","",IF(INDEX('תוצרים לפרויקטים'!$Q$8:$Q$1007,MATCH($C851,'תוצרים לפרויקטים'!$G$8:$G$1007,0))="","",INDEX('תוצרים לפרויקטים'!$Q$8:$Q$1007,MATCH($C851,'תוצרים לפרויקטים'!$G$8:$G$1007,0))))</f>
        <v/>
      </c>
    </row>
    <row r="852" spans="1:12">
      <c r="A852" s="87" t="str">
        <f>IF($A851="#",1,IF(MAX(שיוך_משאב)&lt;ROWS(A$2:$A852),"",ROWS(A$2:$A852)))</f>
        <v/>
      </c>
      <c r="B852" s="88" t="str">
        <f t="array" ref="B852">IF($A852="","",INDEX('תוצרים לפרויקטים'!$AJ$7:$AN$7,,MIN(IF(שיוך_משאב=$A852,COLUMN($A:$E)))))</f>
        <v/>
      </c>
      <c r="C852" s="88" t="str">
        <f t="array" ref="C852">IF($A852="","",INDEX('תוצרים לפרויקטים'!$G$8:$G$1007,MIN(IF(שיוך_משאב=A852,שורות))))</f>
        <v/>
      </c>
      <c r="D852" s="88" t="str">
        <f>IF($A852="","",INDEX('תוצרים לפרויקטים'!$T$8:$AC$1007,MATCH($C852,'תוצרים לפרויקטים'!$G$8:$G$1007,0),MATCH($B852,'תוצרים לפרויקטים'!$T$7:$AC$7,0)))</f>
        <v/>
      </c>
      <c r="E852" s="88" t="str">
        <f>IF($A852="","",INDEX('תוצרים לפרויקטים'!$T$8:$AC$1007,MATCH($C852,'תוצרים לפרויקטים'!$G$8:$G$1007,0),MATCH($B852,'תוצרים לפרויקטים'!$T$7:$AC$7,0)+1))</f>
        <v/>
      </c>
      <c r="F852" s="88" t="str">
        <f>IF($D852="","",IFERROR(IF(INDEX('ניהול משאבים'!$D$8:$D$300,MATCH($D852,'ניהול משאבים'!$C$8:$C$300,0))="","",INDEX('ניהול משאבים'!$D$8:$D$300,MATCH($D852,'ניהול משאבים'!$C$8:$C$300,0))),""))</f>
        <v/>
      </c>
      <c r="G852" s="88" t="str">
        <f>IF($D852="","",IFERROR(IF(INDEX('ניהול משאבים'!$E$8:$E$300,MATCH($D852,'ניהול משאבים'!$C$8:$C$300,0))="","",INDEX('ניהול משאבים'!$E$8:$E$300,MATCH($D852,'ניהול משאבים'!$C$8:$C$300,0))),""))</f>
        <v/>
      </c>
      <c r="H852" s="88" t="str">
        <f>IF($C852="","",INDEX('תוצרים לפרויקטים'!$H:$H,MATCH($C852,'תוצרים לפרויקטים'!$G:$G,0)))</f>
        <v/>
      </c>
      <c r="I852" s="88" t="str">
        <f>IF($C852="","",INDEX('תוצרים לפרויקטים'!$E:$E,MATCH($C852,'תוצרים לפרויקטים'!$G:$G,0)))</f>
        <v/>
      </c>
      <c r="J852" s="88" t="str">
        <f>IF($A852="","",IF(INDEX('תוצרים לפרויקטים'!$R$8:$R$1007,MATCH($C852,'תוצרים לפרויקטים'!$G$8:$G$1007,0))="","ללא סטטוס",INDEX('תוצרים לפרויקטים'!$R$8:$R$1007,MATCH($C852,'תוצרים לפרויקטים'!$G$8:$G$1007,0))))</f>
        <v/>
      </c>
      <c r="K852" s="141" t="str">
        <f>IF($A852="","",IF(INDEX('תוצרים לפרויקטים'!$P$8:$P$1007,MATCH($C852,'תוצרים לפרויקטים'!$G$8:$G$1007,0))="","",INDEX('תוצרים לפרויקטים'!$P$8:$P$1007,MATCH($C852,'תוצרים לפרויקטים'!$G$8:$G$1007,0))))</f>
        <v/>
      </c>
      <c r="L852" s="141" t="str">
        <f>IF($A852="","",IF(INDEX('תוצרים לפרויקטים'!$Q$8:$Q$1007,MATCH($C852,'תוצרים לפרויקטים'!$G$8:$G$1007,0))="","",INDEX('תוצרים לפרויקטים'!$Q$8:$Q$1007,MATCH($C852,'תוצרים לפרויקטים'!$G$8:$G$1007,0))))</f>
        <v/>
      </c>
    </row>
    <row r="853" spans="1:12">
      <c r="A853" s="87" t="str">
        <f>IF($A852="#",1,IF(MAX(שיוך_משאב)&lt;ROWS(A$2:$A853),"",ROWS(A$2:$A853)))</f>
        <v/>
      </c>
      <c r="B853" s="88" t="str">
        <f t="array" ref="B853">IF($A853="","",INDEX('תוצרים לפרויקטים'!$AJ$7:$AN$7,,MIN(IF(שיוך_משאב=$A853,COLUMN($A:$E)))))</f>
        <v/>
      </c>
      <c r="C853" s="88" t="str">
        <f t="array" ref="C853">IF($A853="","",INDEX('תוצרים לפרויקטים'!$G$8:$G$1007,MIN(IF(שיוך_משאב=A853,שורות))))</f>
        <v/>
      </c>
      <c r="D853" s="88" t="str">
        <f>IF($A853="","",INDEX('תוצרים לפרויקטים'!$T$8:$AC$1007,MATCH($C853,'תוצרים לפרויקטים'!$G$8:$G$1007,0),MATCH($B853,'תוצרים לפרויקטים'!$T$7:$AC$7,0)))</f>
        <v/>
      </c>
      <c r="E853" s="88" t="str">
        <f>IF($A853="","",INDEX('תוצרים לפרויקטים'!$T$8:$AC$1007,MATCH($C853,'תוצרים לפרויקטים'!$G$8:$G$1007,0),MATCH($B853,'תוצרים לפרויקטים'!$T$7:$AC$7,0)+1))</f>
        <v/>
      </c>
      <c r="F853" s="88" t="str">
        <f>IF($D853="","",IFERROR(IF(INDEX('ניהול משאבים'!$D$8:$D$300,MATCH($D853,'ניהול משאבים'!$C$8:$C$300,0))="","",INDEX('ניהול משאבים'!$D$8:$D$300,MATCH($D853,'ניהול משאבים'!$C$8:$C$300,0))),""))</f>
        <v/>
      </c>
      <c r="G853" s="88" t="str">
        <f>IF($D853="","",IFERROR(IF(INDEX('ניהול משאבים'!$E$8:$E$300,MATCH($D853,'ניהול משאבים'!$C$8:$C$300,0))="","",INDEX('ניהול משאבים'!$E$8:$E$300,MATCH($D853,'ניהול משאבים'!$C$8:$C$300,0))),""))</f>
        <v/>
      </c>
      <c r="H853" s="88" t="str">
        <f>IF($C853="","",INDEX('תוצרים לפרויקטים'!$H:$H,MATCH($C853,'תוצרים לפרויקטים'!$G:$G,0)))</f>
        <v/>
      </c>
      <c r="I853" s="88" t="str">
        <f>IF($C853="","",INDEX('תוצרים לפרויקטים'!$E:$E,MATCH($C853,'תוצרים לפרויקטים'!$G:$G,0)))</f>
        <v/>
      </c>
      <c r="J853" s="88" t="str">
        <f>IF($A853="","",IF(INDEX('תוצרים לפרויקטים'!$R$8:$R$1007,MATCH($C853,'תוצרים לפרויקטים'!$G$8:$G$1007,0))="","ללא סטטוס",INDEX('תוצרים לפרויקטים'!$R$8:$R$1007,MATCH($C853,'תוצרים לפרויקטים'!$G$8:$G$1007,0))))</f>
        <v/>
      </c>
      <c r="K853" s="141" t="str">
        <f>IF($A853="","",IF(INDEX('תוצרים לפרויקטים'!$P$8:$P$1007,MATCH($C853,'תוצרים לפרויקטים'!$G$8:$G$1007,0))="","",INDEX('תוצרים לפרויקטים'!$P$8:$P$1007,MATCH($C853,'תוצרים לפרויקטים'!$G$8:$G$1007,0))))</f>
        <v/>
      </c>
      <c r="L853" s="141" t="str">
        <f>IF($A853="","",IF(INDEX('תוצרים לפרויקטים'!$Q$8:$Q$1007,MATCH($C853,'תוצרים לפרויקטים'!$G$8:$G$1007,0))="","",INDEX('תוצרים לפרויקטים'!$Q$8:$Q$1007,MATCH($C853,'תוצרים לפרויקטים'!$G$8:$G$1007,0))))</f>
        <v/>
      </c>
    </row>
    <row r="854" spans="1:12">
      <c r="A854" s="87" t="str">
        <f>IF($A853="#",1,IF(MAX(שיוך_משאב)&lt;ROWS(A$2:$A854),"",ROWS(A$2:$A854)))</f>
        <v/>
      </c>
      <c r="B854" s="88" t="str">
        <f t="array" ref="B854">IF($A854="","",INDEX('תוצרים לפרויקטים'!$AJ$7:$AN$7,,MIN(IF(שיוך_משאב=$A854,COLUMN($A:$E)))))</f>
        <v/>
      </c>
      <c r="C854" s="88" t="str">
        <f t="array" ref="C854">IF($A854="","",INDEX('תוצרים לפרויקטים'!$G$8:$G$1007,MIN(IF(שיוך_משאב=A854,שורות))))</f>
        <v/>
      </c>
      <c r="D854" s="88" t="str">
        <f>IF($A854="","",INDEX('תוצרים לפרויקטים'!$T$8:$AC$1007,MATCH($C854,'תוצרים לפרויקטים'!$G$8:$G$1007,0),MATCH($B854,'תוצרים לפרויקטים'!$T$7:$AC$7,0)))</f>
        <v/>
      </c>
      <c r="E854" s="88" t="str">
        <f>IF($A854="","",INDEX('תוצרים לפרויקטים'!$T$8:$AC$1007,MATCH($C854,'תוצרים לפרויקטים'!$G$8:$G$1007,0),MATCH($B854,'תוצרים לפרויקטים'!$T$7:$AC$7,0)+1))</f>
        <v/>
      </c>
      <c r="F854" s="88" t="str">
        <f>IF($D854="","",IFERROR(IF(INDEX('ניהול משאבים'!$D$8:$D$300,MATCH($D854,'ניהול משאבים'!$C$8:$C$300,0))="","",INDEX('ניהול משאבים'!$D$8:$D$300,MATCH($D854,'ניהול משאבים'!$C$8:$C$300,0))),""))</f>
        <v/>
      </c>
      <c r="G854" s="88" t="str">
        <f>IF($D854="","",IFERROR(IF(INDEX('ניהול משאבים'!$E$8:$E$300,MATCH($D854,'ניהול משאבים'!$C$8:$C$300,0))="","",INDEX('ניהול משאבים'!$E$8:$E$300,MATCH($D854,'ניהול משאבים'!$C$8:$C$300,0))),""))</f>
        <v/>
      </c>
      <c r="H854" s="88" t="str">
        <f>IF($C854="","",INDEX('תוצרים לפרויקטים'!$H:$H,MATCH($C854,'תוצרים לפרויקטים'!$G:$G,0)))</f>
        <v/>
      </c>
      <c r="I854" s="88" t="str">
        <f>IF($C854="","",INDEX('תוצרים לפרויקטים'!$E:$E,MATCH($C854,'תוצרים לפרויקטים'!$G:$G,0)))</f>
        <v/>
      </c>
      <c r="J854" s="88" t="str">
        <f>IF($A854="","",IF(INDEX('תוצרים לפרויקטים'!$R$8:$R$1007,MATCH($C854,'תוצרים לפרויקטים'!$G$8:$G$1007,0))="","ללא סטטוס",INDEX('תוצרים לפרויקטים'!$R$8:$R$1007,MATCH($C854,'תוצרים לפרויקטים'!$G$8:$G$1007,0))))</f>
        <v/>
      </c>
      <c r="K854" s="141" t="str">
        <f>IF($A854="","",IF(INDEX('תוצרים לפרויקטים'!$P$8:$P$1007,MATCH($C854,'תוצרים לפרויקטים'!$G$8:$G$1007,0))="","",INDEX('תוצרים לפרויקטים'!$P$8:$P$1007,MATCH($C854,'תוצרים לפרויקטים'!$G$8:$G$1007,0))))</f>
        <v/>
      </c>
      <c r="L854" s="141" t="str">
        <f>IF($A854="","",IF(INDEX('תוצרים לפרויקטים'!$Q$8:$Q$1007,MATCH($C854,'תוצרים לפרויקטים'!$G$8:$G$1007,0))="","",INDEX('תוצרים לפרויקטים'!$Q$8:$Q$1007,MATCH($C854,'תוצרים לפרויקטים'!$G$8:$G$1007,0))))</f>
        <v/>
      </c>
    </row>
    <row r="855" spans="1:12">
      <c r="A855" s="87" t="str">
        <f>IF($A854="#",1,IF(MAX(שיוך_משאב)&lt;ROWS(A$2:$A855),"",ROWS(A$2:$A855)))</f>
        <v/>
      </c>
      <c r="B855" s="88" t="str">
        <f t="array" ref="B855">IF($A855="","",INDEX('תוצרים לפרויקטים'!$AJ$7:$AN$7,,MIN(IF(שיוך_משאב=$A855,COLUMN($A:$E)))))</f>
        <v/>
      </c>
      <c r="C855" s="88" t="str">
        <f t="array" ref="C855">IF($A855="","",INDEX('תוצרים לפרויקטים'!$G$8:$G$1007,MIN(IF(שיוך_משאב=A855,שורות))))</f>
        <v/>
      </c>
      <c r="D855" s="88" t="str">
        <f>IF($A855="","",INDEX('תוצרים לפרויקטים'!$T$8:$AC$1007,MATCH($C855,'תוצרים לפרויקטים'!$G$8:$G$1007,0),MATCH($B855,'תוצרים לפרויקטים'!$T$7:$AC$7,0)))</f>
        <v/>
      </c>
      <c r="E855" s="88" t="str">
        <f>IF($A855="","",INDEX('תוצרים לפרויקטים'!$T$8:$AC$1007,MATCH($C855,'תוצרים לפרויקטים'!$G$8:$G$1007,0),MATCH($B855,'תוצרים לפרויקטים'!$T$7:$AC$7,0)+1))</f>
        <v/>
      </c>
      <c r="F855" s="88" t="str">
        <f>IF($D855="","",IFERROR(IF(INDEX('ניהול משאבים'!$D$8:$D$300,MATCH($D855,'ניהול משאבים'!$C$8:$C$300,0))="","",INDEX('ניהול משאבים'!$D$8:$D$300,MATCH($D855,'ניהול משאבים'!$C$8:$C$300,0))),""))</f>
        <v/>
      </c>
      <c r="G855" s="88" t="str">
        <f>IF($D855="","",IFERROR(IF(INDEX('ניהול משאבים'!$E$8:$E$300,MATCH($D855,'ניהול משאבים'!$C$8:$C$300,0))="","",INDEX('ניהול משאבים'!$E$8:$E$300,MATCH($D855,'ניהול משאבים'!$C$8:$C$300,0))),""))</f>
        <v/>
      </c>
      <c r="H855" s="88" t="str">
        <f>IF($C855="","",INDEX('תוצרים לפרויקטים'!$H:$H,MATCH($C855,'תוצרים לפרויקטים'!$G:$G,0)))</f>
        <v/>
      </c>
      <c r="I855" s="88" t="str">
        <f>IF($C855="","",INDEX('תוצרים לפרויקטים'!$E:$E,MATCH($C855,'תוצרים לפרויקטים'!$G:$G,0)))</f>
        <v/>
      </c>
      <c r="J855" s="88" t="str">
        <f>IF($A855="","",IF(INDEX('תוצרים לפרויקטים'!$R$8:$R$1007,MATCH($C855,'תוצרים לפרויקטים'!$G$8:$G$1007,0))="","ללא סטטוס",INDEX('תוצרים לפרויקטים'!$R$8:$R$1007,MATCH($C855,'תוצרים לפרויקטים'!$G$8:$G$1007,0))))</f>
        <v/>
      </c>
      <c r="K855" s="141" t="str">
        <f>IF($A855="","",IF(INDEX('תוצרים לפרויקטים'!$P$8:$P$1007,MATCH($C855,'תוצרים לפרויקטים'!$G$8:$G$1007,0))="","",INDEX('תוצרים לפרויקטים'!$P$8:$P$1007,MATCH($C855,'תוצרים לפרויקטים'!$G$8:$G$1007,0))))</f>
        <v/>
      </c>
      <c r="L855" s="141" t="str">
        <f>IF($A855="","",IF(INDEX('תוצרים לפרויקטים'!$Q$8:$Q$1007,MATCH($C855,'תוצרים לפרויקטים'!$G$8:$G$1007,0))="","",INDEX('תוצרים לפרויקטים'!$Q$8:$Q$1007,MATCH($C855,'תוצרים לפרויקטים'!$G$8:$G$1007,0))))</f>
        <v/>
      </c>
    </row>
    <row r="856" spans="1:12">
      <c r="A856" s="87" t="str">
        <f>IF($A855="#",1,IF(MAX(שיוך_משאב)&lt;ROWS(A$2:$A856),"",ROWS(A$2:$A856)))</f>
        <v/>
      </c>
      <c r="B856" s="88" t="str">
        <f t="array" ref="B856">IF($A856="","",INDEX('תוצרים לפרויקטים'!$AJ$7:$AN$7,,MIN(IF(שיוך_משאב=$A856,COLUMN($A:$E)))))</f>
        <v/>
      </c>
      <c r="C856" s="88" t="str">
        <f t="array" ref="C856">IF($A856="","",INDEX('תוצרים לפרויקטים'!$G$8:$G$1007,MIN(IF(שיוך_משאב=A856,שורות))))</f>
        <v/>
      </c>
      <c r="D856" s="88" t="str">
        <f>IF($A856="","",INDEX('תוצרים לפרויקטים'!$T$8:$AC$1007,MATCH($C856,'תוצרים לפרויקטים'!$G$8:$G$1007,0),MATCH($B856,'תוצרים לפרויקטים'!$T$7:$AC$7,0)))</f>
        <v/>
      </c>
      <c r="E856" s="88" t="str">
        <f>IF($A856="","",INDEX('תוצרים לפרויקטים'!$T$8:$AC$1007,MATCH($C856,'תוצרים לפרויקטים'!$G$8:$G$1007,0),MATCH($B856,'תוצרים לפרויקטים'!$T$7:$AC$7,0)+1))</f>
        <v/>
      </c>
      <c r="F856" s="88" t="str">
        <f>IF($D856="","",IFERROR(IF(INDEX('ניהול משאבים'!$D$8:$D$300,MATCH($D856,'ניהול משאבים'!$C$8:$C$300,0))="","",INDEX('ניהול משאבים'!$D$8:$D$300,MATCH($D856,'ניהול משאבים'!$C$8:$C$300,0))),""))</f>
        <v/>
      </c>
      <c r="G856" s="88" t="str">
        <f>IF($D856="","",IFERROR(IF(INDEX('ניהול משאבים'!$E$8:$E$300,MATCH($D856,'ניהול משאבים'!$C$8:$C$300,0))="","",INDEX('ניהול משאבים'!$E$8:$E$300,MATCH($D856,'ניהול משאבים'!$C$8:$C$300,0))),""))</f>
        <v/>
      </c>
      <c r="H856" s="88" t="str">
        <f>IF($C856="","",INDEX('תוצרים לפרויקטים'!$H:$H,MATCH($C856,'תוצרים לפרויקטים'!$G:$G,0)))</f>
        <v/>
      </c>
      <c r="I856" s="88" t="str">
        <f>IF($C856="","",INDEX('תוצרים לפרויקטים'!$E:$E,MATCH($C856,'תוצרים לפרויקטים'!$G:$G,0)))</f>
        <v/>
      </c>
      <c r="J856" s="88" t="str">
        <f>IF($A856="","",IF(INDEX('תוצרים לפרויקטים'!$R$8:$R$1007,MATCH($C856,'תוצרים לפרויקטים'!$G$8:$G$1007,0))="","ללא סטטוס",INDEX('תוצרים לפרויקטים'!$R$8:$R$1007,MATCH($C856,'תוצרים לפרויקטים'!$G$8:$G$1007,0))))</f>
        <v/>
      </c>
      <c r="K856" s="141" t="str">
        <f>IF($A856="","",IF(INDEX('תוצרים לפרויקטים'!$P$8:$P$1007,MATCH($C856,'תוצרים לפרויקטים'!$G$8:$G$1007,0))="","",INDEX('תוצרים לפרויקטים'!$P$8:$P$1007,MATCH($C856,'תוצרים לפרויקטים'!$G$8:$G$1007,0))))</f>
        <v/>
      </c>
      <c r="L856" s="141" t="str">
        <f>IF($A856="","",IF(INDEX('תוצרים לפרויקטים'!$Q$8:$Q$1007,MATCH($C856,'תוצרים לפרויקטים'!$G$8:$G$1007,0))="","",INDEX('תוצרים לפרויקטים'!$Q$8:$Q$1007,MATCH($C856,'תוצרים לפרויקטים'!$G$8:$G$1007,0))))</f>
        <v/>
      </c>
    </row>
    <row r="857" spans="1:12">
      <c r="A857" s="87" t="str">
        <f>IF($A856="#",1,IF(MAX(שיוך_משאב)&lt;ROWS(A$2:$A857),"",ROWS(A$2:$A857)))</f>
        <v/>
      </c>
      <c r="B857" s="88" t="str">
        <f t="array" ref="B857">IF($A857="","",INDEX('תוצרים לפרויקטים'!$AJ$7:$AN$7,,MIN(IF(שיוך_משאב=$A857,COLUMN($A:$E)))))</f>
        <v/>
      </c>
      <c r="C857" s="88" t="str">
        <f t="array" ref="C857">IF($A857="","",INDEX('תוצרים לפרויקטים'!$G$8:$G$1007,MIN(IF(שיוך_משאב=A857,שורות))))</f>
        <v/>
      </c>
      <c r="D857" s="88" t="str">
        <f>IF($A857="","",INDEX('תוצרים לפרויקטים'!$T$8:$AC$1007,MATCH($C857,'תוצרים לפרויקטים'!$G$8:$G$1007,0),MATCH($B857,'תוצרים לפרויקטים'!$T$7:$AC$7,0)))</f>
        <v/>
      </c>
      <c r="E857" s="88" t="str">
        <f>IF($A857="","",INDEX('תוצרים לפרויקטים'!$T$8:$AC$1007,MATCH($C857,'תוצרים לפרויקטים'!$G$8:$G$1007,0),MATCH($B857,'תוצרים לפרויקטים'!$T$7:$AC$7,0)+1))</f>
        <v/>
      </c>
      <c r="F857" s="88" t="str">
        <f>IF($D857="","",IFERROR(IF(INDEX('ניהול משאבים'!$D$8:$D$300,MATCH($D857,'ניהול משאבים'!$C$8:$C$300,0))="","",INDEX('ניהול משאבים'!$D$8:$D$300,MATCH($D857,'ניהול משאבים'!$C$8:$C$300,0))),""))</f>
        <v/>
      </c>
      <c r="G857" s="88" t="str">
        <f>IF($D857="","",IFERROR(IF(INDEX('ניהול משאבים'!$E$8:$E$300,MATCH($D857,'ניהול משאבים'!$C$8:$C$300,0))="","",INDEX('ניהול משאבים'!$E$8:$E$300,MATCH($D857,'ניהול משאבים'!$C$8:$C$300,0))),""))</f>
        <v/>
      </c>
      <c r="H857" s="88" t="str">
        <f>IF($C857="","",INDEX('תוצרים לפרויקטים'!$H:$H,MATCH($C857,'תוצרים לפרויקטים'!$G:$G,0)))</f>
        <v/>
      </c>
      <c r="I857" s="88" t="str">
        <f>IF($C857="","",INDEX('תוצרים לפרויקטים'!$E:$E,MATCH($C857,'תוצרים לפרויקטים'!$G:$G,0)))</f>
        <v/>
      </c>
      <c r="J857" s="88" t="str">
        <f>IF($A857="","",IF(INDEX('תוצרים לפרויקטים'!$R$8:$R$1007,MATCH($C857,'תוצרים לפרויקטים'!$G$8:$G$1007,0))="","ללא סטטוס",INDEX('תוצרים לפרויקטים'!$R$8:$R$1007,MATCH($C857,'תוצרים לפרויקטים'!$G$8:$G$1007,0))))</f>
        <v/>
      </c>
      <c r="K857" s="141" t="str">
        <f>IF($A857="","",IF(INDEX('תוצרים לפרויקטים'!$P$8:$P$1007,MATCH($C857,'תוצרים לפרויקטים'!$G$8:$G$1007,0))="","",INDEX('תוצרים לפרויקטים'!$P$8:$P$1007,MATCH($C857,'תוצרים לפרויקטים'!$G$8:$G$1007,0))))</f>
        <v/>
      </c>
      <c r="L857" s="141" t="str">
        <f>IF($A857="","",IF(INDEX('תוצרים לפרויקטים'!$Q$8:$Q$1007,MATCH($C857,'תוצרים לפרויקטים'!$G$8:$G$1007,0))="","",INDEX('תוצרים לפרויקטים'!$Q$8:$Q$1007,MATCH($C857,'תוצרים לפרויקטים'!$G$8:$G$1007,0))))</f>
        <v/>
      </c>
    </row>
    <row r="858" spans="1:12">
      <c r="A858" s="87" t="str">
        <f>IF($A857="#",1,IF(MAX(שיוך_משאב)&lt;ROWS(A$2:$A858),"",ROWS(A$2:$A858)))</f>
        <v/>
      </c>
      <c r="B858" s="88" t="str">
        <f t="array" ref="B858">IF($A858="","",INDEX('תוצרים לפרויקטים'!$AJ$7:$AN$7,,MIN(IF(שיוך_משאב=$A858,COLUMN($A:$E)))))</f>
        <v/>
      </c>
      <c r="C858" s="88" t="str">
        <f t="array" ref="C858">IF($A858="","",INDEX('תוצרים לפרויקטים'!$G$8:$G$1007,MIN(IF(שיוך_משאב=A858,שורות))))</f>
        <v/>
      </c>
      <c r="D858" s="88" t="str">
        <f>IF($A858="","",INDEX('תוצרים לפרויקטים'!$T$8:$AC$1007,MATCH($C858,'תוצרים לפרויקטים'!$G$8:$G$1007,0),MATCH($B858,'תוצרים לפרויקטים'!$T$7:$AC$7,0)))</f>
        <v/>
      </c>
      <c r="E858" s="88" t="str">
        <f>IF($A858="","",INDEX('תוצרים לפרויקטים'!$T$8:$AC$1007,MATCH($C858,'תוצרים לפרויקטים'!$G$8:$G$1007,0),MATCH($B858,'תוצרים לפרויקטים'!$T$7:$AC$7,0)+1))</f>
        <v/>
      </c>
      <c r="F858" s="88" t="str">
        <f>IF($D858="","",IFERROR(IF(INDEX('ניהול משאבים'!$D$8:$D$300,MATCH($D858,'ניהול משאבים'!$C$8:$C$300,0))="","",INDEX('ניהול משאבים'!$D$8:$D$300,MATCH($D858,'ניהול משאבים'!$C$8:$C$300,0))),""))</f>
        <v/>
      </c>
      <c r="G858" s="88" t="str">
        <f>IF($D858="","",IFERROR(IF(INDEX('ניהול משאבים'!$E$8:$E$300,MATCH($D858,'ניהול משאבים'!$C$8:$C$300,0))="","",INDEX('ניהול משאבים'!$E$8:$E$300,MATCH($D858,'ניהול משאבים'!$C$8:$C$300,0))),""))</f>
        <v/>
      </c>
      <c r="H858" s="88" t="str">
        <f>IF($C858="","",INDEX('תוצרים לפרויקטים'!$H:$H,MATCH($C858,'תוצרים לפרויקטים'!$G:$G,0)))</f>
        <v/>
      </c>
      <c r="I858" s="88" t="str">
        <f>IF($C858="","",INDEX('תוצרים לפרויקטים'!$E:$E,MATCH($C858,'תוצרים לפרויקטים'!$G:$G,0)))</f>
        <v/>
      </c>
      <c r="J858" s="88" t="str">
        <f>IF($A858="","",IF(INDEX('תוצרים לפרויקטים'!$R$8:$R$1007,MATCH($C858,'תוצרים לפרויקטים'!$G$8:$G$1007,0))="","ללא סטטוס",INDEX('תוצרים לפרויקטים'!$R$8:$R$1007,MATCH($C858,'תוצרים לפרויקטים'!$G$8:$G$1007,0))))</f>
        <v/>
      </c>
      <c r="K858" s="141" t="str">
        <f>IF($A858="","",IF(INDEX('תוצרים לפרויקטים'!$P$8:$P$1007,MATCH($C858,'תוצרים לפרויקטים'!$G$8:$G$1007,0))="","",INDEX('תוצרים לפרויקטים'!$P$8:$P$1007,MATCH($C858,'תוצרים לפרויקטים'!$G$8:$G$1007,0))))</f>
        <v/>
      </c>
      <c r="L858" s="141" t="str">
        <f>IF($A858="","",IF(INDEX('תוצרים לפרויקטים'!$Q$8:$Q$1007,MATCH($C858,'תוצרים לפרויקטים'!$G$8:$G$1007,0))="","",INDEX('תוצרים לפרויקטים'!$Q$8:$Q$1007,MATCH($C858,'תוצרים לפרויקטים'!$G$8:$G$1007,0))))</f>
        <v/>
      </c>
    </row>
    <row r="859" spans="1:12">
      <c r="A859" s="87" t="str">
        <f>IF($A858="#",1,IF(MAX(שיוך_משאב)&lt;ROWS(A$2:$A859),"",ROWS(A$2:$A859)))</f>
        <v/>
      </c>
      <c r="B859" s="88" t="str">
        <f t="array" ref="B859">IF($A859="","",INDEX('תוצרים לפרויקטים'!$AJ$7:$AN$7,,MIN(IF(שיוך_משאב=$A859,COLUMN($A:$E)))))</f>
        <v/>
      </c>
      <c r="C859" s="88" t="str">
        <f t="array" ref="C859">IF($A859="","",INDEX('תוצרים לפרויקטים'!$G$8:$G$1007,MIN(IF(שיוך_משאב=A859,שורות))))</f>
        <v/>
      </c>
      <c r="D859" s="88" t="str">
        <f>IF($A859="","",INDEX('תוצרים לפרויקטים'!$T$8:$AC$1007,MATCH($C859,'תוצרים לפרויקטים'!$G$8:$G$1007,0),MATCH($B859,'תוצרים לפרויקטים'!$T$7:$AC$7,0)))</f>
        <v/>
      </c>
      <c r="E859" s="88" t="str">
        <f>IF($A859="","",INDEX('תוצרים לפרויקטים'!$T$8:$AC$1007,MATCH($C859,'תוצרים לפרויקטים'!$G$8:$G$1007,0),MATCH($B859,'תוצרים לפרויקטים'!$T$7:$AC$7,0)+1))</f>
        <v/>
      </c>
      <c r="F859" s="88" t="str">
        <f>IF($D859="","",IFERROR(IF(INDEX('ניהול משאבים'!$D$8:$D$300,MATCH($D859,'ניהול משאבים'!$C$8:$C$300,0))="","",INDEX('ניהול משאבים'!$D$8:$D$300,MATCH($D859,'ניהול משאבים'!$C$8:$C$300,0))),""))</f>
        <v/>
      </c>
      <c r="G859" s="88" t="str">
        <f>IF($D859="","",IFERROR(IF(INDEX('ניהול משאבים'!$E$8:$E$300,MATCH($D859,'ניהול משאבים'!$C$8:$C$300,0))="","",INDEX('ניהול משאבים'!$E$8:$E$300,MATCH($D859,'ניהול משאבים'!$C$8:$C$300,0))),""))</f>
        <v/>
      </c>
      <c r="H859" s="88" t="str">
        <f>IF($C859="","",INDEX('תוצרים לפרויקטים'!$H:$H,MATCH($C859,'תוצרים לפרויקטים'!$G:$G,0)))</f>
        <v/>
      </c>
      <c r="I859" s="88" t="str">
        <f>IF($C859="","",INDEX('תוצרים לפרויקטים'!$E:$E,MATCH($C859,'תוצרים לפרויקטים'!$G:$G,0)))</f>
        <v/>
      </c>
      <c r="J859" s="88" t="str">
        <f>IF($A859="","",IF(INDEX('תוצרים לפרויקטים'!$R$8:$R$1007,MATCH($C859,'תוצרים לפרויקטים'!$G$8:$G$1007,0))="","ללא סטטוס",INDEX('תוצרים לפרויקטים'!$R$8:$R$1007,MATCH($C859,'תוצרים לפרויקטים'!$G$8:$G$1007,0))))</f>
        <v/>
      </c>
      <c r="K859" s="141" t="str">
        <f>IF($A859="","",IF(INDEX('תוצרים לפרויקטים'!$P$8:$P$1007,MATCH($C859,'תוצרים לפרויקטים'!$G$8:$G$1007,0))="","",INDEX('תוצרים לפרויקטים'!$P$8:$P$1007,MATCH($C859,'תוצרים לפרויקטים'!$G$8:$G$1007,0))))</f>
        <v/>
      </c>
      <c r="L859" s="141" t="str">
        <f>IF($A859="","",IF(INDEX('תוצרים לפרויקטים'!$Q$8:$Q$1007,MATCH($C859,'תוצרים לפרויקטים'!$G$8:$G$1007,0))="","",INDEX('תוצרים לפרויקטים'!$Q$8:$Q$1007,MATCH($C859,'תוצרים לפרויקטים'!$G$8:$G$1007,0))))</f>
        <v/>
      </c>
    </row>
    <row r="860" spans="1:12">
      <c r="A860" s="87" t="str">
        <f>IF($A859="#",1,IF(MAX(שיוך_משאב)&lt;ROWS(A$2:$A860),"",ROWS(A$2:$A860)))</f>
        <v/>
      </c>
      <c r="B860" s="88" t="str">
        <f t="array" ref="B860">IF($A860="","",INDEX('תוצרים לפרויקטים'!$AJ$7:$AN$7,,MIN(IF(שיוך_משאב=$A860,COLUMN($A:$E)))))</f>
        <v/>
      </c>
      <c r="C860" s="88" t="str">
        <f t="array" ref="C860">IF($A860="","",INDEX('תוצרים לפרויקטים'!$G$8:$G$1007,MIN(IF(שיוך_משאב=A860,שורות))))</f>
        <v/>
      </c>
      <c r="D860" s="88" t="str">
        <f>IF($A860="","",INDEX('תוצרים לפרויקטים'!$T$8:$AC$1007,MATCH($C860,'תוצרים לפרויקטים'!$G$8:$G$1007,0),MATCH($B860,'תוצרים לפרויקטים'!$T$7:$AC$7,0)))</f>
        <v/>
      </c>
      <c r="E860" s="88" t="str">
        <f>IF($A860="","",INDEX('תוצרים לפרויקטים'!$T$8:$AC$1007,MATCH($C860,'תוצרים לפרויקטים'!$G$8:$G$1007,0),MATCH($B860,'תוצרים לפרויקטים'!$T$7:$AC$7,0)+1))</f>
        <v/>
      </c>
      <c r="F860" s="88" t="str">
        <f>IF($D860="","",IFERROR(IF(INDEX('ניהול משאבים'!$D$8:$D$300,MATCH($D860,'ניהול משאבים'!$C$8:$C$300,0))="","",INDEX('ניהול משאבים'!$D$8:$D$300,MATCH($D860,'ניהול משאבים'!$C$8:$C$300,0))),""))</f>
        <v/>
      </c>
      <c r="G860" s="88" t="str">
        <f>IF($D860="","",IFERROR(IF(INDEX('ניהול משאבים'!$E$8:$E$300,MATCH($D860,'ניהול משאבים'!$C$8:$C$300,0))="","",INDEX('ניהול משאבים'!$E$8:$E$300,MATCH($D860,'ניהול משאבים'!$C$8:$C$300,0))),""))</f>
        <v/>
      </c>
      <c r="H860" s="88" t="str">
        <f>IF($C860="","",INDEX('תוצרים לפרויקטים'!$H:$H,MATCH($C860,'תוצרים לפרויקטים'!$G:$G,0)))</f>
        <v/>
      </c>
      <c r="I860" s="88" t="str">
        <f>IF($C860="","",INDEX('תוצרים לפרויקטים'!$E:$E,MATCH($C860,'תוצרים לפרויקטים'!$G:$G,0)))</f>
        <v/>
      </c>
      <c r="J860" s="88" t="str">
        <f>IF($A860="","",IF(INDEX('תוצרים לפרויקטים'!$R$8:$R$1007,MATCH($C860,'תוצרים לפרויקטים'!$G$8:$G$1007,0))="","ללא סטטוס",INDEX('תוצרים לפרויקטים'!$R$8:$R$1007,MATCH($C860,'תוצרים לפרויקטים'!$G$8:$G$1007,0))))</f>
        <v/>
      </c>
      <c r="K860" s="141" t="str">
        <f>IF($A860="","",IF(INDEX('תוצרים לפרויקטים'!$P$8:$P$1007,MATCH($C860,'תוצרים לפרויקטים'!$G$8:$G$1007,0))="","",INDEX('תוצרים לפרויקטים'!$P$8:$P$1007,MATCH($C860,'תוצרים לפרויקטים'!$G$8:$G$1007,0))))</f>
        <v/>
      </c>
      <c r="L860" s="141" t="str">
        <f>IF($A860="","",IF(INDEX('תוצרים לפרויקטים'!$Q$8:$Q$1007,MATCH($C860,'תוצרים לפרויקטים'!$G$8:$G$1007,0))="","",INDEX('תוצרים לפרויקטים'!$Q$8:$Q$1007,MATCH($C860,'תוצרים לפרויקטים'!$G$8:$G$1007,0))))</f>
        <v/>
      </c>
    </row>
    <row r="861" spans="1:12">
      <c r="A861" s="87" t="str">
        <f>IF($A860="#",1,IF(MAX(שיוך_משאב)&lt;ROWS(A$2:$A861),"",ROWS(A$2:$A861)))</f>
        <v/>
      </c>
      <c r="B861" s="88" t="str">
        <f t="array" ref="B861">IF($A861="","",INDEX('תוצרים לפרויקטים'!$AJ$7:$AN$7,,MIN(IF(שיוך_משאב=$A861,COLUMN($A:$E)))))</f>
        <v/>
      </c>
      <c r="C861" s="88" t="str">
        <f t="array" ref="C861">IF($A861="","",INDEX('תוצרים לפרויקטים'!$G$8:$G$1007,MIN(IF(שיוך_משאב=A861,שורות))))</f>
        <v/>
      </c>
      <c r="D861" s="88" t="str">
        <f>IF($A861="","",INDEX('תוצרים לפרויקטים'!$T$8:$AC$1007,MATCH($C861,'תוצרים לפרויקטים'!$G$8:$G$1007,0),MATCH($B861,'תוצרים לפרויקטים'!$T$7:$AC$7,0)))</f>
        <v/>
      </c>
      <c r="E861" s="88" t="str">
        <f>IF($A861="","",INDEX('תוצרים לפרויקטים'!$T$8:$AC$1007,MATCH($C861,'תוצרים לפרויקטים'!$G$8:$G$1007,0),MATCH($B861,'תוצרים לפרויקטים'!$T$7:$AC$7,0)+1))</f>
        <v/>
      </c>
      <c r="F861" s="88" t="str">
        <f>IF($D861="","",IFERROR(IF(INDEX('ניהול משאבים'!$D$8:$D$300,MATCH($D861,'ניהול משאבים'!$C$8:$C$300,0))="","",INDEX('ניהול משאבים'!$D$8:$D$300,MATCH($D861,'ניהול משאבים'!$C$8:$C$300,0))),""))</f>
        <v/>
      </c>
      <c r="G861" s="88" t="str">
        <f>IF($D861="","",IFERROR(IF(INDEX('ניהול משאבים'!$E$8:$E$300,MATCH($D861,'ניהול משאבים'!$C$8:$C$300,0))="","",INDEX('ניהול משאבים'!$E$8:$E$300,MATCH($D861,'ניהול משאבים'!$C$8:$C$300,0))),""))</f>
        <v/>
      </c>
      <c r="H861" s="88" t="str">
        <f>IF($C861="","",INDEX('תוצרים לפרויקטים'!$H:$H,MATCH($C861,'תוצרים לפרויקטים'!$G:$G,0)))</f>
        <v/>
      </c>
      <c r="I861" s="88" t="str">
        <f>IF($C861="","",INDEX('תוצרים לפרויקטים'!$E:$E,MATCH($C861,'תוצרים לפרויקטים'!$G:$G,0)))</f>
        <v/>
      </c>
      <c r="J861" s="88" t="str">
        <f>IF($A861="","",IF(INDEX('תוצרים לפרויקטים'!$R$8:$R$1007,MATCH($C861,'תוצרים לפרויקטים'!$G$8:$G$1007,0))="","ללא סטטוס",INDEX('תוצרים לפרויקטים'!$R$8:$R$1007,MATCH($C861,'תוצרים לפרויקטים'!$G$8:$G$1007,0))))</f>
        <v/>
      </c>
      <c r="K861" s="141" t="str">
        <f>IF($A861="","",IF(INDEX('תוצרים לפרויקטים'!$P$8:$P$1007,MATCH($C861,'תוצרים לפרויקטים'!$G$8:$G$1007,0))="","",INDEX('תוצרים לפרויקטים'!$P$8:$P$1007,MATCH($C861,'תוצרים לפרויקטים'!$G$8:$G$1007,0))))</f>
        <v/>
      </c>
      <c r="L861" s="141" t="str">
        <f>IF($A861="","",IF(INDEX('תוצרים לפרויקטים'!$Q$8:$Q$1007,MATCH($C861,'תוצרים לפרויקטים'!$G$8:$G$1007,0))="","",INDEX('תוצרים לפרויקטים'!$Q$8:$Q$1007,MATCH($C861,'תוצרים לפרויקטים'!$G$8:$G$1007,0))))</f>
        <v/>
      </c>
    </row>
    <row r="862" spans="1:12">
      <c r="A862" s="87" t="str">
        <f>IF($A861="#",1,IF(MAX(שיוך_משאב)&lt;ROWS(A$2:$A862),"",ROWS(A$2:$A862)))</f>
        <v/>
      </c>
      <c r="B862" s="88" t="str">
        <f t="array" ref="B862">IF($A862="","",INDEX('תוצרים לפרויקטים'!$AJ$7:$AN$7,,MIN(IF(שיוך_משאב=$A862,COLUMN($A:$E)))))</f>
        <v/>
      </c>
      <c r="C862" s="88" t="str">
        <f t="array" ref="C862">IF($A862="","",INDEX('תוצרים לפרויקטים'!$G$8:$G$1007,MIN(IF(שיוך_משאב=A862,שורות))))</f>
        <v/>
      </c>
      <c r="D862" s="88" t="str">
        <f>IF($A862="","",INDEX('תוצרים לפרויקטים'!$T$8:$AC$1007,MATCH($C862,'תוצרים לפרויקטים'!$G$8:$G$1007,0),MATCH($B862,'תוצרים לפרויקטים'!$T$7:$AC$7,0)))</f>
        <v/>
      </c>
      <c r="E862" s="88" t="str">
        <f>IF($A862="","",INDEX('תוצרים לפרויקטים'!$T$8:$AC$1007,MATCH($C862,'תוצרים לפרויקטים'!$G$8:$G$1007,0),MATCH($B862,'תוצרים לפרויקטים'!$T$7:$AC$7,0)+1))</f>
        <v/>
      </c>
      <c r="F862" s="88" t="str">
        <f>IF($D862="","",IFERROR(IF(INDEX('ניהול משאבים'!$D$8:$D$300,MATCH($D862,'ניהול משאבים'!$C$8:$C$300,0))="","",INDEX('ניהול משאבים'!$D$8:$D$300,MATCH($D862,'ניהול משאבים'!$C$8:$C$300,0))),""))</f>
        <v/>
      </c>
      <c r="G862" s="88" t="str">
        <f>IF($D862="","",IFERROR(IF(INDEX('ניהול משאבים'!$E$8:$E$300,MATCH($D862,'ניהול משאבים'!$C$8:$C$300,0))="","",INDEX('ניהול משאבים'!$E$8:$E$300,MATCH($D862,'ניהול משאבים'!$C$8:$C$300,0))),""))</f>
        <v/>
      </c>
      <c r="H862" s="88" t="str">
        <f>IF($C862="","",INDEX('תוצרים לפרויקטים'!$H:$H,MATCH($C862,'תוצרים לפרויקטים'!$G:$G,0)))</f>
        <v/>
      </c>
      <c r="I862" s="88" t="str">
        <f>IF($C862="","",INDEX('תוצרים לפרויקטים'!$E:$E,MATCH($C862,'תוצרים לפרויקטים'!$G:$G,0)))</f>
        <v/>
      </c>
      <c r="J862" s="88" t="str">
        <f>IF($A862="","",IF(INDEX('תוצרים לפרויקטים'!$R$8:$R$1007,MATCH($C862,'תוצרים לפרויקטים'!$G$8:$G$1007,0))="","ללא סטטוס",INDEX('תוצרים לפרויקטים'!$R$8:$R$1007,MATCH($C862,'תוצרים לפרויקטים'!$G$8:$G$1007,0))))</f>
        <v/>
      </c>
      <c r="K862" s="141" t="str">
        <f>IF($A862="","",IF(INDEX('תוצרים לפרויקטים'!$P$8:$P$1007,MATCH($C862,'תוצרים לפרויקטים'!$G$8:$G$1007,0))="","",INDEX('תוצרים לפרויקטים'!$P$8:$P$1007,MATCH($C862,'תוצרים לפרויקטים'!$G$8:$G$1007,0))))</f>
        <v/>
      </c>
      <c r="L862" s="141" t="str">
        <f>IF($A862="","",IF(INDEX('תוצרים לפרויקטים'!$Q$8:$Q$1007,MATCH($C862,'תוצרים לפרויקטים'!$G$8:$G$1007,0))="","",INDEX('תוצרים לפרויקטים'!$Q$8:$Q$1007,MATCH($C862,'תוצרים לפרויקטים'!$G$8:$G$1007,0))))</f>
        <v/>
      </c>
    </row>
    <row r="863" spans="1:12">
      <c r="A863" s="87" t="str">
        <f>IF($A862="#",1,IF(MAX(שיוך_משאב)&lt;ROWS(A$2:$A863),"",ROWS(A$2:$A863)))</f>
        <v/>
      </c>
      <c r="B863" s="88" t="str">
        <f t="array" ref="B863">IF($A863="","",INDEX('תוצרים לפרויקטים'!$AJ$7:$AN$7,,MIN(IF(שיוך_משאב=$A863,COLUMN($A:$E)))))</f>
        <v/>
      </c>
      <c r="C863" s="88" t="str">
        <f t="array" ref="C863">IF($A863="","",INDEX('תוצרים לפרויקטים'!$G$8:$G$1007,MIN(IF(שיוך_משאב=A863,שורות))))</f>
        <v/>
      </c>
      <c r="D863" s="88" t="str">
        <f>IF($A863="","",INDEX('תוצרים לפרויקטים'!$T$8:$AC$1007,MATCH($C863,'תוצרים לפרויקטים'!$G$8:$G$1007,0),MATCH($B863,'תוצרים לפרויקטים'!$T$7:$AC$7,0)))</f>
        <v/>
      </c>
      <c r="E863" s="88" t="str">
        <f>IF($A863="","",INDEX('תוצרים לפרויקטים'!$T$8:$AC$1007,MATCH($C863,'תוצרים לפרויקטים'!$G$8:$G$1007,0),MATCH($B863,'תוצרים לפרויקטים'!$T$7:$AC$7,0)+1))</f>
        <v/>
      </c>
      <c r="F863" s="88" t="str">
        <f>IF($D863="","",IFERROR(IF(INDEX('ניהול משאבים'!$D$8:$D$300,MATCH($D863,'ניהול משאבים'!$C$8:$C$300,0))="","",INDEX('ניהול משאבים'!$D$8:$D$300,MATCH($D863,'ניהול משאבים'!$C$8:$C$300,0))),""))</f>
        <v/>
      </c>
      <c r="G863" s="88" t="str">
        <f>IF($D863="","",IFERROR(IF(INDEX('ניהול משאבים'!$E$8:$E$300,MATCH($D863,'ניהול משאבים'!$C$8:$C$300,0))="","",INDEX('ניהול משאבים'!$E$8:$E$300,MATCH($D863,'ניהול משאבים'!$C$8:$C$300,0))),""))</f>
        <v/>
      </c>
      <c r="H863" s="88" t="str">
        <f>IF($C863="","",INDEX('תוצרים לפרויקטים'!$H:$H,MATCH($C863,'תוצרים לפרויקטים'!$G:$G,0)))</f>
        <v/>
      </c>
      <c r="I863" s="88" t="str">
        <f>IF($C863="","",INDEX('תוצרים לפרויקטים'!$E:$E,MATCH($C863,'תוצרים לפרויקטים'!$G:$G,0)))</f>
        <v/>
      </c>
      <c r="J863" s="88" t="str">
        <f>IF($A863="","",IF(INDEX('תוצרים לפרויקטים'!$R$8:$R$1007,MATCH($C863,'תוצרים לפרויקטים'!$G$8:$G$1007,0))="","ללא סטטוס",INDEX('תוצרים לפרויקטים'!$R$8:$R$1007,MATCH($C863,'תוצרים לפרויקטים'!$G$8:$G$1007,0))))</f>
        <v/>
      </c>
      <c r="K863" s="141" t="str">
        <f>IF($A863="","",IF(INDEX('תוצרים לפרויקטים'!$P$8:$P$1007,MATCH($C863,'תוצרים לפרויקטים'!$G$8:$G$1007,0))="","",INDEX('תוצרים לפרויקטים'!$P$8:$P$1007,MATCH($C863,'תוצרים לפרויקטים'!$G$8:$G$1007,0))))</f>
        <v/>
      </c>
      <c r="L863" s="141" t="str">
        <f>IF($A863="","",IF(INDEX('תוצרים לפרויקטים'!$Q$8:$Q$1007,MATCH($C863,'תוצרים לפרויקטים'!$G$8:$G$1007,0))="","",INDEX('תוצרים לפרויקטים'!$Q$8:$Q$1007,MATCH($C863,'תוצרים לפרויקטים'!$G$8:$G$1007,0))))</f>
        <v/>
      </c>
    </row>
    <row r="864" spans="1:12">
      <c r="A864" s="87" t="str">
        <f>IF($A863="#",1,IF(MAX(שיוך_משאב)&lt;ROWS(A$2:$A864),"",ROWS(A$2:$A864)))</f>
        <v/>
      </c>
      <c r="B864" s="88" t="str">
        <f t="array" ref="B864">IF($A864="","",INDEX('תוצרים לפרויקטים'!$AJ$7:$AN$7,,MIN(IF(שיוך_משאב=$A864,COLUMN($A:$E)))))</f>
        <v/>
      </c>
      <c r="C864" s="88" t="str">
        <f t="array" ref="C864">IF($A864="","",INDEX('תוצרים לפרויקטים'!$G$8:$G$1007,MIN(IF(שיוך_משאב=A864,שורות))))</f>
        <v/>
      </c>
      <c r="D864" s="88" t="str">
        <f>IF($A864="","",INDEX('תוצרים לפרויקטים'!$T$8:$AC$1007,MATCH($C864,'תוצרים לפרויקטים'!$G$8:$G$1007,0),MATCH($B864,'תוצרים לפרויקטים'!$T$7:$AC$7,0)))</f>
        <v/>
      </c>
      <c r="E864" s="88" t="str">
        <f>IF($A864="","",INDEX('תוצרים לפרויקטים'!$T$8:$AC$1007,MATCH($C864,'תוצרים לפרויקטים'!$G$8:$G$1007,0),MATCH($B864,'תוצרים לפרויקטים'!$T$7:$AC$7,0)+1))</f>
        <v/>
      </c>
      <c r="F864" s="88" t="str">
        <f>IF($D864="","",IFERROR(IF(INDEX('ניהול משאבים'!$D$8:$D$300,MATCH($D864,'ניהול משאבים'!$C$8:$C$300,0))="","",INDEX('ניהול משאבים'!$D$8:$D$300,MATCH($D864,'ניהול משאבים'!$C$8:$C$300,0))),""))</f>
        <v/>
      </c>
      <c r="G864" s="88" t="str">
        <f>IF($D864="","",IFERROR(IF(INDEX('ניהול משאבים'!$E$8:$E$300,MATCH($D864,'ניהול משאבים'!$C$8:$C$300,0))="","",INDEX('ניהול משאבים'!$E$8:$E$300,MATCH($D864,'ניהול משאבים'!$C$8:$C$300,0))),""))</f>
        <v/>
      </c>
      <c r="H864" s="88" t="str">
        <f>IF($C864="","",INDEX('תוצרים לפרויקטים'!$H:$H,MATCH($C864,'תוצרים לפרויקטים'!$G:$G,0)))</f>
        <v/>
      </c>
      <c r="I864" s="88" t="str">
        <f>IF($C864="","",INDEX('תוצרים לפרויקטים'!$E:$E,MATCH($C864,'תוצרים לפרויקטים'!$G:$G,0)))</f>
        <v/>
      </c>
      <c r="J864" s="88" t="str">
        <f>IF($A864="","",IF(INDEX('תוצרים לפרויקטים'!$R$8:$R$1007,MATCH($C864,'תוצרים לפרויקטים'!$G$8:$G$1007,0))="","ללא סטטוס",INDEX('תוצרים לפרויקטים'!$R$8:$R$1007,MATCH($C864,'תוצרים לפרויקטים'!$G$8:$G$1007,0))))</f>
        <v/>
      </c>
      <c r="K864" s="141" t="str">
        <f>IF($A864="","",IF(INDEX('תוצרים לפרויקטים'!$P$8:$P$1007,MATCH($C864,'תוצרים לפרויקטים'!$G$8:$G$1007,0))="","",INDEX('תוצרים לפרויקטים'!$P$8:$P$1007,MATCH($C864,'תוצרים לפרויקטים'!$G$8:$G$1007,0))))</f>
        <v/>
      </c>
      <c r="L864" s="141" t="str">
        <f>IF($A864="","",IF(INDEX('תוצרים לפרויקטים'!$Q$8:$Q$1007,MATCH($C864,'תוצרים לפרויקטים'!$G$8:$G$1007,0))="","",INDEX('תוצרים לפרויקטים'!$Q$8:$Q$1007,MATCH($C864,'תוצרים לפרויקטים'!$G$8:$G$1007,0))))</f>
        <v/>
      </c>
    </row>
    <row r="865" spans="1:12">
      <c r="A865" s="87" t="str">
        <f>IF($A864="#",1,IF(MAX(שיוך_משאב)&lt;ROWS(A$2:$A865),"",ROWS(A$2:$A865)))</f>
        <v/>
      </c>
      <c r="B865" s="88" t="str">
        <f t="array" ref="B865">IF($A865="","",INDEX('תוצרים לפרויקטים'!$AJ$7:$AN$7,,MIN(IF(שיוך_משאב=$A865,COLUMN($A:$E)))))</f>
        <v/>
      </c>
      <c r="C865" s="88" t="str">
        <f t="array" ref="C865">IF($A865="","",INDEX('תוצרים לפרויקטים'!$G$8:$G$1007,MIN(IF(שיוך_משאב=A865,שורות))))</f>
        <v/>
      </c>
      <c r="D865" s="88" t="str">
        <f>IF($A865="","",INDEX('תוצרים לפרויקטים'!$T$8:$AC$1007,MATCH($C865,'תוצרים לפרויקטים'!$G$8:$G$1007,0),MATCH($B865,'תוצרים לפרויקטים'!$T$7:$AC$7,0)))</f>
        <v/>
      </c>
      <c r="E865" s="88" t="str">
        <f>IF($A865="","",INDEX('תוצרים לפרויקטים'!$T$8:$AC$1007,MATCH($C865,'תוצרים לפרויקטים'!$G$8:$G$1007,0),MATCH($B865,'תוצרים לפרויקטים'!$T$7:$AC$7,0)+1))</f>
        <v/>
      </c>
      <c r="F865" s="88" t="str">
        <f>IF($D865="","",IFERROR(IF(INDEX('ניהול משאבים'!$D$8:$D$300,MATCH($D865,'ניהול משאבים'!$C$8:$C$300,0))="","",INDEX('ניהול משאבים'!$D$8:$D$300,MATCH($D865,'ניהול משאבים'!$C$8:$C$300,0))),""))</f>
        <v/>
      </c>
      <c r="G865" s="88" t="str">
        <f>IF($D865="","",IFERROR(IF(INDEX('ניהול משאבים'!$E$8:$E$300,MATCH($D865,'ניהול משאבים'!$C$8:$C$300,0))="","",INDEX('ניהול משאבים'!$E$8:$E$300,MATCH($D865,'ניהול משאבים'!$C$8:$C$300,0))),""))</f>
        <v/>
      </c>
      <c r="H865" s="88" t="str">
        <f>IF($C865="","",INDEX('תוצרים לפרויקטים'!$H:$H,MATCH($C865,'תוצרים לפרויקטים'!$G:$G,0)))</f>
        <v/>
      </c>
      <c r="I865" s="88" t="str">
        <f>IF($C865="","",INDEX('תוצרים לפרויקטים'!$E:$E,MATCH($C865,'תוצרים לפרויקטים'!$G:$G,0)))</f>
        <v/>
      </c>
      <c r="J865" s="88" t="str">
        <f>IF($A865="","",IF(INDEX('תוצרים לפרויקטים'!$R$8:$R$1007,MATCH($C865,'תוצרים לפרויקטים'!$G$8:$G$1007,0))="","ללא סטטוס",INDEX('תוצרים לפרויקטים'!$R$8:$R$1007,MATCH($C865,'תוצרים לפרויקטים'!$G$8:$G$1007,0))))</f>
        <v/>
      </c>
      <c r="K865" s="141" t="str">
        <f>IF($A865="","",IF(INDEX('תוצרים לפרויקטים'!$P$8:$P$1007,MATCH($C865,'תוצרים לפרויקטים'!$G$8:$G$1007,0))="","",INDEX('תוצרים לפרויקטים'!$P$8:$P$1007,MATCH($C865,'תוצרים לפרויקטים'!$G$8:$G$1007,0))))</f>
        <v/>
      </c>
      <c r="L865" s="141" t="str">
        <f>IF($A865="","",IF(INDEX('תוצרים לפרויקטים'!$Q$8:$Q$1007,MATCH($C865,'תוצרים לפרויקטים'!$G$8:$G$1007,0))="","",INDEX('תוצרים לפרויקטים'!$Q$8:$Q$1007,MATCH($C865,'תוצרים לפרויקטים'!$G$8:$G$1007,0))))</f>
        <v/>
      </c>
    </row>
    <row r="866" spans="1:12">
      <c r="A866" s="87" t="str">
        <f>IF($A865="#",1,IF(MAX(שיוך_משאב)&lt;ROWS(A$2:$A866),"",ROWS(A$2:$A866)))</f>
        <v/>
      </c>
      <c r="B866" s="88" t="str">
        <f t="array" ref="B866">IF($A866="","",INDEX('תוצרים לפרויקטים'!$AJ$7:$AN$7,,MIN(IF(שיוך_משאב=$A866,COLUMN($A:$E)))))</f>
        <v/>
      </c>
      <c r="C866" s="88" t="str">
        <f t="array" ref="C866">IF($A866="","",INDEX('תוצרים לפרויקטים'!$G$8:$G$1007,MIN(IF(שיוך_משאב=A866,שורות))))</f>
        <v/>
      </c>
      <c r="D866" s="88" t="str">
        <f>IF($A866="","",INDEX('תוצרים לפרויקטים'!$T$8:$AC$1007,MATCH($C866,'תוצרים לפרויקטים'!$G$8:$G$1007,0),MATCH($B866,'תוצרים לפרויקטים'!$T$7:$AC$7,0)))</f>
        <v/>
      </c>
      <c r="E866" s="88" t="str">
        <f>IF($A866="","",INDEX('תוצרים לפרויקטים'!$T$8:$AC$1007,MATCH($C866,'תוצרים לפרויקטים'!$G$8:$G$1007,0),MATCH($B866,'תוצרים לפרויקטים'!$T$7:$AC$7,0)+1))</f>
        <v/>
      </c>
      <c r="F866" s="88" t="str">
        <f>IF($D866="","",IFERROR(IF(INDEX('ניהול משאבים'!$D$8:$D$300,MATCH($D866,'ניהול משאבים'!$C$8:$C$300,0))="","",INDEX('ניהול משאבים'!$D$8:$D$300,MATCH($D866,'ניהול משאבים'!$C$8:$C$300,0))),""))</f>
        <v/>
      </c>
      <c r="G866" s="88" t="str">
        <f>IF($D866="","",IFERROR(IF(INDEX('ניהול משאבים'!$E$8:$E$300,MATCH($D866,'ניהול משאבים'!$C$8:$C$300,0))="","",INDEX('ניהול משאבים'!$E$8:$E$300,MATCH($D866,'ניהול משאבים'!$C$8:$C$300,0))),""))</f>
        <v/>
      </c>
      <c r="H866" s="88" t="str">
        <f>IF($C866="","",INDEX('תוצרים לפרויקטים'!$H:$H,MATCH($C866,'תוצרים לפרויקטים'!$G:$G,0)))</f>
        <v/>
      </c>
      <c r="I866" s="88" t="str">
        <f>IF($C866="","",INDEX('תוצרים לפרויקטים'!$E:$E,MATCH($C866,'תוצרים לפרויקטים'!$G:$G,0)))</f>
        <v/>
      </c>
      <c r="J866" s="88" t="str">
        <f>IF($A866="","",IF(INDEX('תוצרים לפרויקטים'!$R$8:$R$1007,MATCH($C866,'תוצרים לפרויקטים'!$G$8:$G$1007,0))="","ללא סטטוס",INDEX('תוצרים לפרויקטים'!$R$8:$R$1007,MATCH($C866,'תוצרים לפרויקטים'!$G$8:$G$1007,0))))</f>
        <v/>
      </c>
      <c r="K866" s="141" t="str">
        <f>IF($A866="","",IF(INDEX('תוצרים לפרויקטים'!$P$8:$P$1007,MATCH($C866,'תוצרים לפרויקטים'!$G$8:$G$1007,0))="","",INDEX('תוצרים לפרויקטים'!$P$8:$P$1007,MATCH($C866,'תוצרים לפרויקטים'!$G$8:$G$1007,0))))</f>
        <v/>
      </c>
      <c r="L866" s="141" t="str">
        <f>IF($A866="","",IF(INDEX('תוצרים לפרויקטים'!$Q$8:$Q$1007,MATCH($C866,'תוצרים לפרויקטים'!$G$8:$G$1007,0))="","",INDEX('תוצרים לפרויקטים'!$Q$8:$Q$1007,MATCH($C866,'תוצרים לפרויקטים'!$G$8:$G$1007,0))))</f>
        <v/>
      </c>
    </row>
    <row r="867" spans="1:12">
      <c r="A867" s="87" t="str">
        <f>IF($A866="#",1,IF(MAX(שיוך_משאב)&lt;ROWS(A$2:$A867),"",ROWS(A$2:$A867)))</f>
        <v/>
      </c>
      <c r="B867" s="88" t="str">
        <f t="array" ref="B867">IF($A867="","",INDEX('תוצרים לפרויקטים'!$AJ$7:$AN$7,,MIN(IF(שיוך_משאב=$A867,COLUMN($A:$E)))))</f>
        <v/>
      </c>
      <c r="C867" s="88" t="str">
        <f t="array" ref="C867">IF($A867="","",INDEX('תוצרים לפרויקטים'!$G$8:$G$1007,MIN(IF(שיוך_משאב=A867,שורות))))</f>
        <v/>
      </c>
      <c r="D867" s="88" t="str">
        <f>IF($A867="","",INDEX('תוצרים לפרויקטים'!$T$8:$AC$1007,MATCH($C867,'תוצרים לפרויקטים'!$G$8:$G$1007,0),MATCH($B867,'תוצרים לפרויקטים'!$T$7:$AC$7,0)))</f>
        <v/>
      </c>
      <c r="E867" s="88" t="str">
        <f>IF($A867="","",INDEX('תוצרים לפרויקטים'!$T$8:$AC$1007,MATCH($C867,'תוצרים לפרויקטים'!$G$8:$G$1007,0),MATCH($B867,'תוצרים לפרויקטים'!$T$7:$AC$7,0)+1))</f>
        <v/>
      </c>
      <c r="F867" s="88" t="str">
        <f>IF($D867="","",IFERROR(IF(INDEX('ניהול משאבים'!$D$8:$D$300,MATCH($D867,'ניהול משאבים'!$C$8:$C$300,0))="","",INDEX('ניהול משאבים'!$D$8:$D$300,MATCH($D867,'ניהול משאבים'!$C$8:$C$300,0))),""))</f>
        <v/>
      </c>
      <c r="G867" s="88" t="str">
        <f>IF($D867="","",IFERROR(IF(INDEX('ניהול משאבים'!$E$8:$E$300,MATCH($D867,'ניהול משאבים'!$C$8:$C$300,0))="","",INDEX('ניהול משאבים'!$E$8:$E$300,MATCH($D867,'ניהול משאבים'!$C$8:$C$300,0))),""))</f>
        <v/>
      </c>
      <c r="H867" s="88" t="str">
        <f>IF($C867="","",INDEX('תוצרים לפרויקטים'!$H:$H,MATCH($C867,'תוצרים לפרויקטים'!$G:$G,0)))</f>
        <v/>
      </c>
      <c r="I867" s="88" t="str">
        <f>IF($C867="","",INDEX('תוצרים לפרויקטים'!$E:$E,MATCH($C867,'תוצרים לפרויקטים'!$G:$G,0)))</f>
        <v/>
      </c>
      <c r="J867" s="88" t="str">
        <f>IF($A867="","",IF(INDEX('תוצרים לפרויקטים'!$R$8:$R$1007,MATCH($C867,'תוצרים לפרויקטים'!$G$8:$G$1007,0))="","ללא סטטוס",INDEX('תוצרים לפרויקטים'!$R$8:$R$1007,MATCH($C867,'תוצרים לפרויקטים'!$G$8:$G$1007,0))))</f>
        <v/>
      </c>
      <c r="K867" s="141" t="str">
        <f>IF($A867="","",IF(INDEX('תוצרים לפרויקטים'!$P$8:$P$1007,MATCH($C867,'תוצרים לפרויקטים'!$G$8:$G$1007,0))="","",INDEX('תוצרים לפרויקטים'!$P$8:$P$1007,MATCH($C867,'תוצרים לפרויקטים'!$G$8:$G$1007,0))))</f>
        <v/>
      </c>
      <c r="L867" s="141" t="str">
        <f>IF($A867="","",IF(INDEX('תוצרים לפרויקטים'!$Q$8:$Q$1007,MATCH($C867,'תוצרים לפרויקטים'!$G$8:$G$1007,0))="","",INDEX('תוצרים לפרויקטים'!$Q$8:$Q$1007,MATCH($C867,'תוצרים לפרויקטים'!$G$8:$G$1007,0))))</f>
        <v/>
      </c>
    </row>
    <row r="868" spans="1:12">
      <c r="A868" s="87" t="str">
        <f>IF($A867="#",1,IF(MAX(שיוך_משאב)&lt;ROWS(A$2:$A868),"",ROWS(A$2:$A868)))</f>
        <v/>
      </c>
      <c r="B868" s="88" t="str">
        <f t="array" ref="B868">IF($A868="","",INDEX('תוצרים לפרויקטים'!$AJ$7:$AN$7,,MIN(IF(שיוך_משאב=$A868,COLUMN($A:$E)))))</f>
        <v/>
      </c>
      <c r="C868" s="88" t="str">
        <f t="array" ref="C868">IF($A868="","",INDEX('תוצרים לפרויקטים'!$G$8:$G$1007,MIN(IF(שיוך_משאב=A868,שורות))))</f>
        <v/>
      </c>
      <c r="D868" s="88" t="str">
        <f>IF($A868="","",INDEX('תוצרים לפרויקטים'!$T$8:$AC$1007,MATCH($C868,'תוצרים לפרויקטים'!$G$8:$G$1007,0),MATCH($B868,'תוצרים לפרויקטים'!$T$7:$AC$7,0)))</f>
        <v/>
      </c>
      <c r="E868" s="88" t="str">
        <f>IF($A868="","",INDEX('תוצרים לפרויקטים'!$T$8:$AC$1007,MATCH($C868,'תוצרים לפרויקטים'!$G$8:$G$1007,0),MATCH($B868,'תוצרים לפרויקטים'!$T$7:$AC$7,0)+1))</f>
        <v/>
      </c>
      <c r="F868" s="88" t="str">
        <f>IF($D868="","",IFERROR(IF(INDEX('ניהול משאבים'!$D$8:$D$300,MATCH($D868,'ניהול משאבים'!$C$8:$C$300,0))="","",INDEX('ניהול משאבים'!$D$8:$D$300,MATCH($D868,'ניהול משאבים'!$C$8:$C$300,0))),""))</f>
        <v/>
      </c>
      <c r="G868" s="88" t="str">
        <f>IF($D868="","",IFERROR(IF(INDEX('ניהול משאבים'!$E$8:$E$300,MATCH($D868,'ניהול משאבים'!$C$8:$C$300,0))="","",INDEX('ניהול משאבים'!$E$8:$E$300,MATCH($D868,'ניהול משאבים'!$C$8:$C$300,0))),""))</f>
        <v/>
      </c>
      <c r="H868" s="88" t="str">
        <f>IF($C868="","",INDEX('תוצרים לפרויקטים'!$H:$H,MATCH($C868,'תוצרים לפרויקטים'!$G:$G,0)))</f>
        <v/>
      </c>
      <c r="I868" s="88" t="str">
        <f>IF($C868="","",INDEX('תוצרים לפרויקטים'!$E:$E,MATCH($C868,'תוצרים לפרויקטים'!$G:$G,0)))</f>
        <v/>
      </c>
      <c r="J868" s="88" t="str">
        <f>IF($A868="","",IF(INDEX('תוצרים לפרויקטים'!$R$8:$R$1007,MATCH($C868,'תוצרים לפרויקטים'!$G$8:$G$1007,0))="","ללא סטטוס",INDEX('תוצרים לפרויקטים'!$R$8:$R$1007,MATCH($C868,'תוצרים לפרויקטים'!$G$8:$G$1007,0))))</f>
        <v/>
      </c>
      <c r="K868" s="141" t="str">
        <f>IF($A868="","",IF(INDEX('תוצרים לפרויקטים'!$P$8:$P$1007,MATCH($C868,'תוצרים לפרויקטים'!$G$8:$G$1007,0))="","",INDEX('תוצרים לפרויקטים'!$P$8:$P$1007,MATCH($C868,'תוצרים לפרויקטים'!$G$8:$G$1007,0))))</f>
        <v/>
      </c>
      <c r="L868" s="141" t="str">
        <f>IF($A868="","",IF(INDEX('תוצרים לפרויקטים'!$Q$8:$Q$1007,MATCH($C868,'תוצרים לפרויקטים'!$G$8:$G$1007,0))="","",INDEX('תוצרים לפרויקטים'!$Q$8:$Q$1007,MATCH($C868,'תוצרים לפרויקטים'!$G$8:$G$1007,0))))</f>
        <v/>
      </c>
    </row>
    <row r="869" spans="1:12">
      <c r="A869" s="87" t="str">
        <f>IF($A868="#",1,IF(MAX(שיוך_משאב)&lt;ROWS(A$2:$A869),"",ROWS(A$2:$A869)))</f>
        <v/>
      </c>
      <c r="B869" s="88" t="str">
        <f t="array" ref="B869">IF($A869="","",INDEX('תוצרים לפרויקטים'!$AJ$7:$AN$7,,MIN(IF(שיוך_משאב=$A869,COLUMN($A:$E)))))</f>
        <v/>
      </c>
      <c r="C869" s="88" t="str">
        <f t="array" ref="C869">IF($A869="","",INDEX('תוצרים לפרויקטים'!$G$8:$G$1007,MIN(IF(שיוך_משאב=A869,שורות))))</f>
        <v/>
      </c>
      <c r="D869" s="88" t="str">
        <f>IF($A869="","",INDEX('תוצרים לפרויקטים'!$T$8:$AC$1007,MATCH($C869,'תוצרים לפרויקטים'!$G$8:$G$1007,0),MATCH($B869,'תוצרים לפרויקטים'!$T$7:$AC$7,0)))</f>
        <v/>
      </c>
      <c r="E869" s="88" t="str">
        <f>IF($A869="","",INDEX('תוצרים לפרויקטים'!$T$8:$AC$1007,MATCH($C869,'תוצרים לפרויקטים'!$G$8:$G$1007,0),MATCH($B869,'תוצרים לפרויקטים'!$T$7:$AC$7,0)+1))</f>
        <v/>
      </c>
      <c r="F869" s="88" t="str">
        <f>IF($D869="","",IFERROR(IF(INDEX('ניהול משאבים'!$D$8:$D$300,MATCH($D869,'ניהול משאבים'!$C$8:$C$300,0))="","",INDEX('ניהול משאבים'!$D$8:$D$300,MATCH($D869,'ניהול משאבים'!$C$8:$C$300,0))),""))</f>
        <v/>
      </c>
      <c r="G869" s="88" t="str">
        <f>IF($D869="","",IFERROR(IF(INDEX('ניהול משאבים'!$E$8:$E$300,MATCH($D869,'ניהול משאבים'!$C$8:$C$300,0))="","",INDEX('ניהול משאבים'!$E$8:$E$300,MATCH($D869,'ניהול משאבים'!$C$8:$C$300,0))),""))</f>
        <v/>
      </c>
      <c r="H869" s="88" t="str">
        <f>IF($C869="","",INDEX('תוצרים לפרויקטים'!$H:$H,MATCH($C869,'תוצרים לפרויקטים'!$G:$G,0)))</f>
        <v/>
      </c>
      <c r="I869" s="88" t="str">
        <f>IF($C869="","",INDEX('תוצרים לפרויקטים'!$E:$E,MATCH($C869,'תוצרים לפרויקטים'!$G:$G,0)))</f>
        <v/>
      </c>
      <c r="J869" s="88" t="str">
        <f>IF($A869="","",IF(INDEX('תוצרים לפרויקטים'!$R$8:$R$1007,MATCH($C869,'תוצרים לפרויקטים'!$G$8:$G$1007,0))="","ללא סטטוס",INDEX('תוצרים לפרויקטים'!$R$8:$R$1007,MATCH($C869,'תוצרים לפרויקטים'!$G$8:$G$1007,0))))</f>
        <v/>
      </c>
      <c r="K869" s="141" t="str">
        <f>IF($A869="","",IF(INDEX('תוצרים לפרויקטים'!$P$8:$P$1007,MATCH($C869,'תוצרים לפרויקטים'!$G$8:$G$1007,0))="","",INDEX('תוצרים לפרויקטים'!$P$8:$P$1007,MATCH($C869,'תוצרים לפרויקטים'!$G$8:$G$1007,0))))</f>
        <v/>
      </c>
      <c r="L869" s="141" t="str">
        <f>IF($A869="","",IF(INDEX('תוצרים לפרויקטים'!$Q$8:$Q$1007,MATCH($C869,'תוצרים לפרויקטים'!$G$8:$G$1007,0))="","",INDEX('תוצרים לפרויקטים'!$Q$8:$Q$1007,MATCH($C869,'תוצרים לפרויקטים'!$G$8:$G$1007,0))))</f>
        <v/>
      </c>
    </row>
    <row r="870" spans="1:12">
      <c r="A870" s="87" t="str">
        <f>IF($A869="#",1,IF(MAX(שיוך_משאב)&lt;ROWS(A$2:$A870),"",ROWS(A$2:$A870)))</f>
        <v/>
      </c>
      <c r="B870" s="88" t="str">
        <f t="array" ref="B870">IF($A870="","",INDEX('תוצרים לפרויקטים'!$AJ$7:$AN$7,,MIN(IF(שיוך_משאב=$A870,COLUMN($A:$E)))))</f>
        <v/>
      </c>
      <c r="C870" s="88" t="str">
        <f t="array" ref="C870">IF($A870="","",INDEX('תוצרים לפרויקטים'!$G$8:$G$1007,MIN(IF(שיוך_משאב=A870,שורות))))</f>
        <v/>
      </c>
      <c r="D870" s="88" t="str">
        <f>IF($A870="","",INDEX('תוצרים לפרויקטים'!$T$8:$AC$1007,MATCH($C870,'תוצרים לפרויקטים'!$G$8:$G$1007,0),MATCH($B870,'תוצרים לפרויקטים'!$T$7:$AC$7,0)))</f>
        <v/>
      </c>
      <c r="E870" s="88" t="str">
        <f>IF($A870="","",INDEX('תוצרים לפרויקטים'!$T$8:$AC$1007,MATCH($C870,'תוצרים לפרויקטים'!$G$8:$G$1007,0),MATCH($B870,'תוצרים לפרויקטים'!$T$7:$AC$7,0)+1))</f>
        <v/>
      </c>
      <c r="F870" s="88" t="str">
        <f>IF($D870="","",IFERROR(IF(INDEX('ניהול משאבים'!$D$8:$D$300,MATCH($D870,'ניהול משאבים'!$C$8:$C$300,0))="","",INDEX('ניהול משאבים'!$D$8:$D$300,MATCH($D870,'ניהול משאבים'!$C$8:$C$300,0))),""))</f>
        <v/>
      </c>
      <c r="G870" s="88" t="str">
        <f>IF($D870="","",IFERROR(IF(INDEX('ניהול משאבים'!$E$8:$E$300,MATCH($D870,'ניהול משאבים'!$C$8:$C$300,0))="","",INDEX('ניהול משאבים'!$E$8:$E$300,MATCH($D870,'ניהול משאבים'!$C$8:$C$300,0))),""))</f>
        <v/>
      </c>
      <c r="H870" s="88" t="str">
        <f>IF($C870="","",INDEX('תוצרים לפרויקטים'!$H:$H,MATCH($C870,'תוצרים לפרויקטים'!$G:$G,0)))</f>
        <v/>
      </c>
      <c r="I870" s="88" t="str">
        <f>IF($C870="","",INDEX('תוצרים לפרויקטים'!$E:$E,MATCH($C870,'תוצרים לפרויקטים'!$G:$G,0)))</f>
        <v/>
      </c>
      <c r="J870" s="88" t="str">
        <f>IF($A870="","",IF(INDEX('תוצרים לפרויקטים'!$R$8:$R$1007,MATCH($C870,'תוצרים לפרויקטים'!$G$8:$G$1007,0))="","ללא סטטוס",INDEX('תוצרים לפרויקטים'!$R$8:$R$1007,MATCH($C870,'תוצרים לפרויקטים'!$G$8:$G$1007,0))))</f>
        <v/>
      </c>
      <c r="K870" s="141" t="str">
        <f>IF($A870="","",IF(INDEX('תוצרים לפרויקטים'!$P$8:$P$1007,MATCH($C870,'תוצרים לפרויקטים'!$G$8:$G$1007,0))="","",INDEX('תוצרים לפרויקטים'!$P$8:$P$1007,MATCH($C870,'תוצרים לפרויקטים'!$G$8:$G$1007,0))))</f>
        <v/>
      </c>
      <c r="L870" s="141" t="str">
        <f>IF($A870="","",IF(INDEX('תוצרים לפרויקטים'!$Q$8:$Q$1007,MATCH($C870,'תוצרים לפרויקטים'!$G$8:$G$1007,0))="","",INDEX('תוצרים לפרויקטים'!$Q$8:$Q$1007,MATCH($C870,'תוצרים לפרויקטים'!$G$8:$G$1007,0))))</f>
        <v/>
      </c>
    </row>
    <row r="871" spans="1:12">
      <c r="A871" s="87" t="str">
        <f>IF($A870="#",1,IF(MAX(שיוך_משאב)&lt;ROWS(A$2:$A871),"",ROWS(A$2:$A871)))</f>
        <v/>
      </c>
      <c r="B871" s="88" t="str">
        <f t="array" ref="B871">IF($A871="","",INDEX('תוצרים לפרויקטים'!$AJ$7:$AN$7,,MIN(IF(שיוך_משאב=$A871,COLUMN($A:$E)))))</f>
        <v/>
      </c>
      <c r="C871" s="88" t="str">
        <f t="array" ref="C871">IF($A871="","",INDEX('תוצרים לפרויקטים'!$G$8:$G$1007,MIN(IF(שיוך_משאב=A871,שורות))))</f>
        <v/>
      </c>
      <c r="D871" s="88" t="str">
        <f>IF($A871="","",INDEX('תוצרים לפרויקטים'!$T$8:$AC$1007,MATCH($C871,'תוצרים לפרויקטים'!$G$8:$G$1007,0),MATCH($B871,'תוצרים לפרויקטים'!$T$7:$AC$7,0)))</f>
        <v/>
      </c>
      <c r="E871" s="88" t="str">
        <f>IF($A871="","",INDEX('תוצרים לפרויקטים'!$T$8:$AC$1007,MATCH($C871,'תוצרים לפרויקטים'!$G$8:$G$1007,0),MATCH($B871,'תוצרים לפרויקטים'!$T$7:$AC$7,0)+1))</f>
        <v/>
      </c>
      <c r="F871" s="88" t="str">
        <f>IF($D871="","",IFERROR(IF(INDEX('ניהול משאבים'!$D$8:$D$300,MATCH($D871,'ניהול משאבים'!$C$8:$C$300,0))="","",INDEX('ניהול משאבים'!$D$8:$D$300,MATCH($D871,'ניהול משאבים'!$C$8:$C$300,0))),""))</f>
        <v/>
      </c>
      <c r="G871" s="88" t="str">
        <f>IF($D871="","",IFERROR(IF(INDEX('ניהול משאבים'!$E$8:$E$300,MATCH($D871,'ניהול משאבים'!$C$8:$C$300,0))="","",INDEX('ניהול משאבים'!$E$8:$E$300,MATCH($D871,'ניהול משאבים'!$C$8:$C$300,0))),""))</f>
        <v/>
      </c>
      <c r="H871" s="88" t="str">
        <f>IF($C871="","",INDEX('תוצרים לפרויקטים'!$H:$H,MATCH($C871,'תוצרים לפרויקטים'!$G:$G,0)))</f>
        <v/>
      </c>
      <c r="I871" s="88" t="str">
        <f>IF($C871="","",INDEX('תוצרים לפרויקטים'!$E:$E,MATCH($C871,'תוצרים לפרויקטים'!$G:$G,0)))</f>
        <v/>
      </c>
      <c r="J871" s="88" t="str">
        <f>IF($A871="","",IF(INDEX('תוצרים לפרויקטים'!$R$8:$R$1007,MATCH($C871,'תוצרים לפרויקטים'!$G$8:$G$1007,0))="","ללא סטטוס",INDEX('תוצרים לפרויקטים'!$R$8:$R$1007,MATCH($C871,'תוצרים לפרויקטים'!$G$8:$G$1007,0))))</f>
        <v/>
      </c>
      <c r="K871" s="141" t="str">
        <f>IF($A871="","",IF(INDEX('תוצרים לפרויקטים'!$P$8:$P$1007,MATCH($C871,'תוצרים לפרויקטים'!$G$8:$G$1007,0))="","",INDEX('תוצרים לפרויקטים'!$P$8:$P$1007,MATCH($C871,'תוצרים לפרויקטים'!$G$8:$G$1007,0))))</f>
        <v/>
      </c>
      <c r="L871" s="141" t="str">
        <f>IF($A871="","",IF(INDEX('תוצרים לפרויקטים'!$Q$8:$Q$1007,MATCH($C871,'תוצרים לפרויקטים'!$G$8:$G$1007,0))="","",INDEX('תוצרים לפרויקטים'!$Q$8:$Q$1007,MATCH($C871,'תוצרים לפרויקטים'!$G$8:$G$1007,0))))</f>
        <v/>
      </c>
    </row>
    <row r="872" spans="1:12">
      <c r="A872" s="87" t="str">
        <f>IF($A871="#",1,IF(MAX(שיוך_משאב)&lt;ROWS(A$2:$A872),"",ROWS(A$2:$A872)))</f>
        <v/>
      </c>
      <c r="B872" s="88" t="str">
        <f t="array" ref="B872">IF($A872="","",INDEX('תוצרים לפרויקטים'!$AJ$7:$AN$7,,MIN(IF(שיוך_משאב=$A872,COLUMN($A:$E)))))</f>
        <v/>
      </c>
      <c r="C872" s="88" t="str">
        <f t="array" ref="C872">IF($A872="","",INDEX('תוצרים לפרויקטים'!$G$8:$G$1007,MIN(IF(שיוך_משאב=A872,שורות))))</f>
        <v/>
      </c>
      <c r="D872" s="88" t="str">
        <f>IF($A872="","",INDEX('תוצרים לפרויקטים'!$T$8:$AC$1007,MATCH($C872,'תוצרים לפרויקטים'!$G$8:$G$1007,0),MATCH($B872,'תוצרים לפרויקטים'!$T$7:$AC$7,0)))</f>
        <v/>
      </c>
      <c r="E872" s="88" t="str">
        <f>IF($A872="","",INDEX('תוצרים לפרויקטים'!$T$8:$AC$1007,MATCH($C872,'תוצרים לפרויקטים'!$G$8:$G$1007,0),MATCH($B872,'תוצרים לפרויקטים'!$T$7:$AC$7,0)+1))</f>
        <v/>
      </c>
      <c r="F872" s="88" t="str">
        <f>IF($D872="","",IFERROR(IF(INDEX('ניהול משאבים'!$D$8:$D$300,MATCH($D872,'ניהול משאבים'!$C$8:$C$300,0))="","",INDEX('ניהול משאבים'!$D$8:$D$300,MATCH($D872,'ניהול משאבים'!$C$8:$C$300,0))),""))</f>
        <v/>
      </c>
      <c r="G872" s="88" t="str">
        <f>IF($D872="","",IFERROR(IF(INDEX('ניהול משאבים'!$E$8:$E$300,MATCH($D872,'ניהול משאבים'!$C$8:$C$300,0))="","",INDEX('ניהול משאבים'!$E$8:$E$300,MATCH($D872,'ניהול משאבים'!$C$8:$C$300,0))),""))</f>
        <v/>
      </c>
      <c r="H872" s="88" t="str">
        <f>IF($C872="","",INDEX('תוצרים לפרויקטים'!$H:$H,MATCH($C872,'תוצרים לפרויקטים'!$G:$G,0)))</f>
        <v/>
      </c>
      <c r="I872" s="88" t="str">
        <f>IF($C872="","",INDEX('תוצרים לפרויקטים'!$E:$E,MATCH($C872,'תוצרים לפרויקטים'!$G:$G,0)))</f>
        <v/>
      </c>
      <c r="J872" s="88" t="str">
        <f>IF($A872="","",IF(INDEX('תוצרים לפרויקטים'!$R$8:$R$1007,MATCH($C872,'תוצרים לפרויקטים'!$G$8:$G$1007,0))="","ללא סטטוס",INDEX('תוצרים לפרויקטים'!$R$8:$R$1007,MATCH($C872,'תוצרים לפרויקטים'!$G$8:$G$1007,0))))</f>
        <v/>
      </c>
      <c r="K872" s="141" t="str">
        <f>IF($A872="","",IF(INDEX('תוצרים לפרויקטים'!$P$8:$P$1007,MATCH($C872,'תוצרים לפרויקטים'!$G$8:$G$1007,0))="","",INDEX('תוצרים לפרויקטים'!$P$8:$P$1007,MATCH($C872,'תוצרים לפרויקטים'!$G$8:$G$1007,0))))</f>
        <v/>
      </c>
      <c r="L872" s="141" t="str">
        <f>IF($A872="","",IF(INDEX('תוצרים לפרויקטים'!$Q$8:$Q$1007,MATCH($C872,'תוצרים לפרויקטים'!$G$8:$G$1007,0))="","",INDEX('תוצרים לפרויקטים'!$Q$8:$Q$1007,MATCH($C872,'תוצרים לפרויקטים'!$G$8:$G$1007,0))))</f>
        <v/>
      </c>
    </row>
    <row r="873" spans="1:12">
      <c r="A873" s="87" t="str">
        <f>IF($A872="#",1,IF(MAX(שיוך_משאב)&lt;ROWS(A$2:$A873),"",ROWS(A$2:$A873)))</f>
        <v/>
      </c>
      <c r="B873" s="88" t="str">
        <f t="array" ref="B873">IF($A873="","",INDEX('תוצרים לפרויקטים'!$AJ$7:$AN$7,,MIN(IF(שיוך_משאב=$A873,COLUMN($A:$E)))))</f>
        <v/>
      </c>
      <c r="C873" s="88" t="str">
        <f t="array" ref="C873">IF($A873="","",INDEX('תוצרים לפרויקטים'!$G$8:$G$1007,MIN(IF(שיוך_משאב=A873,שורות))))</f>
        <v/>
      </c>
      <c r="D873" s="88" t="str">
        <f>IF($A873="","",INDEX('תוצרים לפרויקטים'!$T$8:$AC$1007,MATCH($C873,'תוצרים לפרויקטים'!$G$8:$G$1007,0),MATCH($B873,'תוצרים לפרויקטים'!$T$7:$AC$7,0)))</f>
        <v/>
      </c>
      <c r="E873" s="88" t="str">
        <f>IF($A873="","",INDEX('תוצרים לפרויקטים'!$T$8:$AC$1007,MATCH($C873,'תוצרים לפרויקטים'!$G$8:$G$1007,0),MATCH($B873,'תוצרים לפרויקטים'!$T$7:$AC$7,0)+1))</f>
        <v/>
      </c>
      <c r="F873" s="88" t="str">
        <f>IF($D873="","",IFERROR(IF(INDEX('ניהול משאבים'!$D$8:$D$300,MATCH($D873,'ניהול משאבים'!$C$8:$C$300,0))="","",INDEX('ניהול משאבים'!$D$8:$D$300,MATCH($D873,'ניהול משאבים'!$C$8:$C$300,0))),""))</f>
        <v/>
      </c>
      <c r="G873" s="88" t="str">
        <f>IF($D873="","",IFERROR(IF(INDEX('ניהול משאבים'!$E$8:$E$300,MATCH($D873,'ניהול משאבים'!$C$8:$C$300,0))="","",INDEX('ניהול משאבים'!$E$8:$E$300,MATCH($D873,'ניהול משאבים'!$C$8:$C$300,0))),""))</f>
        <v/>
      </c>
      <c r="H873" s="88" t="str">
        <f>IF($C873="","",INDEX('תוצרים לפרויקטים'!$H:$H,MATCH($C873,'תוצרים לפרויקטים'!$G:$G,0)))</f>
        <v/>
      </c>
      <c r="I873" s="88" t="str">
        <f>IF($C873="","",INDEX('תוצרים לפרויקטים'!$E:$E,MATCH($C873,'תוצרים לפרויקטים'!$G:$G,0)))</f>
        <v/>
      </c>
      <c r="J873" s="88" t="str">
        <f>IF($A873="","",IF(INDEX('תוצרים לפרויקטים'!$R$8:$R$1007,MATCH($C873,'תוצרים לפרויקטים'!$G$8:$G$1007,0))="","ללא סטטוס",INDEX('תוצרים לפרויקטים'!$R$8:$R$1007,MATCH($C873,'תוצרים לפרויקטים'!$G$8:$G$1007,0))))</f>
        <v/>
      </c>
      <c r="K873" s="141" t="str">
        <f>IF($A873="","",IF(INDEX('תוצרים לפרויקטים'!$P$8:$P$1007,MATCH($C873,'תוצרים לפרויקטים'!$G$8:$G$1007,0))="","",INDEX('תוצרים לפרויקטים'!$P$8:$P$1007,MATCH($C873,'תוצרים לפרויקטים'!$G$8:$G$1007,0))))</f>
        <v/>
      </c>
      <c r="L873" s="141" t="str">
        <f>IF($A873="","",IF(INDEX('תוצרים לפרויקטים'!$Q$8:$Q$1007,MATCH($C873,'תוצרים לפרויקטים'!$G$8:$G$1007,0))="","",INDEX('תוצרים לפרויקטים'!$Q$8:$Q$1007,MATCH($C873,'תוצרים לפרויקטים'!$G$8:$G$1007,0))))</f>
        <v/>
      </c>
    </row>
    <row r="874" spans="1:12">
      <c r="A874" s="87" t="str">
        <f>IF($A873="#",1,IF(MAX(שיוך_משאב)&lt;ROWS(A$2:$A874),"",ROWS(A$2:$A874)))</f>
        <v/>
      </c>
      <c r="B874" s="88" t="str">
        <f t="array" ref="B874">IF($A874="","",INDEX('תוצרים לפרויקטים'!$AJ$7:$AN$7,,MIN(IF(שיוך_משאב=$A874,COLUMN($A:$E)))))</f>
        <v/>
      </c>
      <c r="C874" s="88" t="str">
        <f t="array" ref="C874">IF($A874="","",INDEX('תוצרים לפרויקטים'!$G$8:$G$1007,MIN(IF(שיוך_משאב=A874,שורות))))</f>
        <v/>
      </c>
      <c r="D874" s="88" t="str">
        <f>IF($A874="","",INDEX('תוצרים לפרויקטים'!$T$8:$AC$1007,MATCH($C874,'תוצרים לפרויקטים'!$G$8:$G$1007,0),MATCH($B874,'תוצרים לפרויקטים'!$T$7:$AC$7,0)))</f>
        <v/>
      </c>
      <c r="E874" s="88" t="str">
        <f>IF($A874="","",INDEX('תוצרים לפרויקטים'!$T$8:$AC$1007,MATCH($C874,'תוצרים לפרויקטים'!$G$8:$G$1007,0),MATCH($B874,'תוצרים לפרויקטים'!$T$7:$AC$7,0)+1))</f>
        <v/>
      </c>
      <c r="F874" s="88" t="str">
        <f>IF($D874="","",IFERROR(IF(INDEX('ניהול משאבים'!$D$8:$D$300,MATCH($D874,'ניהול משאבים'!$C$8:$C$300,0))="","",INDEX('ניהול משאבים'!$D$8:$D$300,MATCH($D874,'ניהול משאבים'!$C$8:$C$300,0))),""))</f>
        <v/>
      </c>
      <c r="G874" s="88" t="str">
        <f>IF($D874="","",IFERROR(IF(INDEX('ניהול משאבים'!$E$8:$E$300,MATCH($D874,'ניהול משאבים'!$C$8:$C$300,0))="","",INDEX('ניהול משאבים'!$E$8:$E$300,MATCH($D874,'ניהול משאבים'!$C$8:$C$300,0))),""))</f>
        <v/>
      </c>
      <c r="H874" s="88" t="str">
        <f>IF($C874="","",INDEX('תוצרים לפרויקטים'!$H:$H,MATCH($C874,'תוצרים לפרויקטים'!$G:$G,0)))</f>
        <v/>
      </c>
      <c r="I874" s="88" t="str">
        <f>IF($C874="","",INDEX('תוצרים לפרויקטים'!$E:$E,MATCH($C874,'תוצרים לפרויקטים'!$G:$G,0)))</f>
        <v/>
      </c>
      <c r="J874" s="88" t="str">
        <f>IF($A874="","",IF(INDEX('תוצרים לפרויקטים'!$R$8:$R$1007,MATCH($C874,'תוצרים לפרויקטים'!$G$8:$G$1007,0))="","ללא סטטוס",INDEX('תוצרים לפרויקטים'!$R$8:$R$1007,MATCH($C874,'תוצרים לפרויקטים'!$G$8:$G$1007,0))))</f>
        <v/>
      </c>
      <c r="K874" s="141" t="str">
        <f>IF($A874="","",IF(INDEX('תוצרים לפרויקטים'!$P$8:$P$1007,MATCH($C874,'תוצרים לפרויקטים'!$G$8:$G$1007,0))="","",INDEX('תוצרים לפרויקטים'!$P$8:$P$1007,MATCH($C874,'תוצרים לפרויקטים'!$G$8:$G$1007,0))))</f>
        <v/>
      </c>
      <c r="L874" s="141" t="str">
        <f>IF($A874="","",IF(INDEX('תוצרים לפרויקטים'!$Q$8:$Q$1007,MATCH($C874,'תוצרים לפרויקטים'!$G$8:$G$1007,0))="","",INDEX('תוצרים לפרויקטים'!$Q$8:$Q$1007,MATCH($C874,'תוצרים לפרויקטים'!$G$8:$G$1007,0))))</f>
        <v/>
      </c>
    </row>
    <row r="875" spans="1:12">
      <c r="A875" s="87" t="str">
        <f>IF($A874="#",1,IF(MAX(שיוך_משאב)&lt;ROWS(A$2:$A875),"",ROWS(A$2:$A875)))</f>
        <v/>
      </c>
      <c r="B875" s="88" t="str">
        <f t="array" ref="B875">IF($A875="","",INDEX('תוצרים לפרויקטים'!$AJ$7:$AN$7,,MIN(IF(שיוך_משאב=$A875,COLUMN($A:$E)))))</f>
        <v/>
      </c>
      <c r="C875" s="88" t="str">
        <f t="array" ref="C875">IF($A875="","",INDEX('תוצרים לפרויקטים'!$G$8:$G$1007,MIN(IF(שיוך_משאב=A875,שורות))))</f>
        <v/>
      </c>
      <c r="D875" s="88" t="str">
        <f>IF($A875="","",INDEX('תוצרים לפרויקטים'!$T$8:$AC$1007,MATCH($C875,'תוצרים לפרויקטים'!$G$8:$G$1007,0),MATCH($B875,'תוצרים לפרויקטים'!$T$7:$AC$7,0)))</f>
        <v/>
      </c>
      <c r="E875" s="88" t="str">
        <f>IF($A875="","",INDEX('תוצרים לפרויקטים'!$T$8:$AC$1007,MATCH($C875,'תוצרים לפרויקטים'!$G$8:$G$1007,0),MATCH($B875,'תוצרים לפרויקטים'!$T$7:$AC$7,0)+1))</f>
        <v/>
      </c>
      <c r="F875" s="88" t="str">
        <f>IF($D875="","",IFERROR(IF(INDEX('ניהול משאבים'!$D$8:$D$300,MATCH($D875,'ניהול משאבים'!$C$8:$C$300,0))="","",INDEX('ניהול משאבים'!$D$8:$D$300,MATCH($D875,'ניהול משאבים'!$C$8:$C$300,0))),""))</f>
        <v/>
      </c>
      <c r="G875" s="88" t="str">
        <f>IF($D875="","",IFERROR(IF(INDEX('ניהול משאבים'!$E$8:$E$300,MATCH($D875,'ניהול משאבים'!$C$8:$C$300,0))="","",INDEX('ניהול משאבים'!$E$8:$E$300,MATCH($D875,'ניהול משאבים'!$C$8:$C$300,0))),""))</f>
        <v/>
      </c>
      <c r="H875" s="88" t="str">
        <f>IF($C875="","",INDEX('תוצרים לפרויקטים'!$H:$H,MATCH($C875,'תוצרים לפרויקטים'!$G:$G,0)))</f>
        <v/>
      </c>
      <c r="I875" s="88" t="str">
        <f>IF($C875="","",INDEX('תוצרים לפרויקטים'!$E:$E,MATCH($C875,'תוצרים לפרויקטים'!$G:$G,0)))</f>
        <v/>
      </c>
      <c r="J875" s="88" t="str">
        <f>IF($A875="","",IF(INDEX('תוצרים לפרויקטים'!$R$8:$R$1007,MATCH($C875,'תוצרים לפרויקטים'!$G$8:$G$1007,0))="","ללא סטטוס",INDEX('תוצרים לפרויקטים'!$R$8:$R$1007,MATCH($C875,'תוצרים לפרויקטים'!$G$8:$G$1007,0))))</f>
        <v/>
      </c>
      <c r="K875" s="141" t="str">
        <f>IF($A875="","",IF(INDEX('תוצרים לפרויקטים'!$P$8:$P$1007,MATCH($C875,'תוצרים לפרויקטים'!$G$8:$G$1007,0))="","",INDEX('תוצרים לפרויקטים'!$P$8:$P$1007,MATCH($C875,'תוצרים לפרויקטים'!$G$8:$G$1007,0))))</f>
        <v/>
      </c>
      <c r="L875" s="141" t="str">
        <f>IF($A875="","",IF(INDEX('תוצרים לפרויקטים'!$Q$8:$Q$1007,MATCH($C875,'תוצרים לפרויקטים'!$G$8:$G$1007,0))="","",INDEX('תוצרים לפרויקטים'!$Q$8:$Q$1007,MATCH($C875,'תוצרים לפרויקטים'!$G$8:$G$1007,0))))</f>
        <v/>
      </c>
    </row>
    <row r="876" spans="1:12">
      <c r="A876" s="87" t="str">
        <f>IF($A875="#",1,IF(MAX(שיוך_משאב)&lt;ROWS(A$2:$A876),"",ROWS(A$2:$A876)))</f>
        <v/>
      </c>
      <c r="B876" s="88" t="str">
        <f t="array" ref="B876">IF($A876="","",INDEX('תוצרים לפרויקטים'!$AJ$7:$AN$7,,MIN(IF(שיוך_משאב=$A876,COLUMN($A:$E)))))</f>
        <v/>
      </c>
      <c r="C876" s="88" t="str">
        <f t="array" ref="C876">IF($A876="","",INDEX('תוצרים לפרויקטים'!$G$8:$G$1007,MIN(IF(שיוך_משאב=A876,שורות))))</f>
        <v/>
      </c>
      <c r="D876" s="88" t="str">
        <f>IF($A876="","",INDEX('תוצרים לפרויקטים'!$T$8:$AC$1007,MATCH($C876,'תוצרים לפרויקטים'!$G$8:$G$1007,0),MATCH($B876,'תוצרים לפרויקטים'!$T$7:$AC$7,0)))</f>
        <v/>
      </c>
      <c r="E876" s="88" t="str">
        <f>IF($A876="","",INDEX('תוצרים לפרויקטים'!$T$8:$AC$1007,MATCH($C876,'תוצרים לפרויקטים'!$G$8:$G$1007,0),MATCH($B876,'תוצרים לפרויקטים'!$T$7:$AC$7,0)+1))</f>
        <v/>
      </c>
      <c r="F876" s="88" t="str">
        <f>IF($D876="","",IFERROR(IF(INDEX('ניהול משאבים'!$D$8:$D$300,MATCH($D876,'ניהול משאבים'!$C$8:$C$300,0))="","",INDEX('ניהול משאבים'!$D$8:$D$300,MATCH($D876,'ניהול משאבים'!$C$8:$C$300,0))),""))</f>
        <v/>
      </c>
      <c r="G876" s="88" t="str">
        <f>IF($D876="","",IFERROR(IF(INDEX('ניהול משאבים'!$E$8:$E$300,MATCH($D876,'ניהול משאבים'!$C$8:$C$300,0))="","",INDEX('ניהול משאבים'!$E$8:$E$300,MATCH($D876,'ניהול משאבים'!$C$8:$C$300,0))),""))</f>
        <v/>
      </c>
      <c r="H876" s="88" t="str">
        <f>IF($C876="","",INDEX('תוצרים לפרויקטים'!$H:$H,MATCH($C876,'תוצרים לפרויקטים'!$G:$G,0)))</f>
        <v/>
      </c>
      <c r="I876" s="88" t="str">
        <f>IF($C876="","",INDEX('תוצרים לפרויקטים'!$E:$E,MATCH($C876,'תוצרים לפרויקטים'!$G:$G,0)))</f>
        <v/>
      </c>
      <c r="J876" s="88" t="str">
        <f>IF($A876="","",IF(INDEX('תוצרים לפרויקטים'!$R$8:$R$1007,MATCH($C876,'תוצרים לפרויקטים'!$G$8:$G$1007,0))="","ללא סטטוס",INDEX('תוצרים לפרויקטים'!$R$8:$R$1007,MATCH($C876,'תוצרים לפרויקטים'!$G$8:$G$1007,0))))</f>
        <v/>
      </c>
      <c r="K876" s="141" t="str">
        <f>IF($A876="","",IF(INDEX('תוצרים לפרויקטים'!$P$8:$P$1007,MATCH($C876,'תוצרים לפרויקטים'!$G$8:$G$1007,0))="","",INDEX('תוצרים לפרויקטים'!$P$8:$P$1007,MATCH($C876,'תוצרים לפרויקטים'!$G$8:$G$1007,0))))</f>
        <v/>
      </c>
      <c r="L876" s="141" t="str">
        <f>IF($A876="","",IF(INDEX('תוצרים לפרויקטים'!$Q$8:$Q$1007,MATCH($C876,'תוצרים לפרויקטים'!$G$8:$G$1007,0))="","",INDEX('תוצרים לפרויקטים'!$Q$8:$Q$1007,MATCH($C876,'תוצרים לפרויקטים'!$G$8:$G$1007,0))))</f>
        <v/>
      </c>
    </row>
    <row r="877" spans="1:12">
      <c r="A877" s="87" t="str">
        <f>IF($A876="#",1,IF(MAX(שיוך_משאב)&lt;ROWS(A$2:$A877),"",ROWS(A$2:$A877)))</f>
        <v/>
      </c>
      <c r="B877" s="88" t="str">
        <f t="array" ref="B877">IF($A877="","",INDEX('תוצרים לפרויקטים'!$AJ$7:$AN$7,,MIN(IF(שיוך_משאב=$A877,COLUMN($A:$E)))))</f>
        <v/>
      </c>
      <c r="C877" s="88" t="str">
        <f t="array" ref="C877">IF($A877="","",INDEX('תוצרים לפרויקטים'!$G$8:$G$1007,MIN(IF(שיוך_משאב=A877,שורות))))</f>
        <v/>
      </c>
      <c r="D877" s="88" t="str">
        <f>IF($A877="","",INDEX('תוצרים לפרויקטים'!$T$8:$AC$1007,MATCH($C877,'תוצרים לפרויקטים'!$G$8:$G$1007,0),MATCH($B877,'תוצרים לפרויקטים'!$T$7:$AC$7,0)))</f>
        <v/>
      </c>
      <c r="E877" s="88" t="str">
        <f>IF($A877="","",INDEX('תוצרים לפרויקטים'!$T$8:$AC$1007,MATCH($C877,'תוצרים לפרויקטים'!$G$8:$G$1007,0),MATCH($B877,'תוצרים לפרויקטים'!$T$7:$AC$7,0)+1))</f>
        <v/>
      </c>
      <c r="F877" s="88" t="str">
        <f>IF($D877="","",IFERROR(IF(INDEX('ניהול משאבים'!$D$8:$D$300,MATCH($D877,'ניהול משאבים'!$C$8:$C$300,0))="","",INDEX('ניהול משאבים'!$D$8:$D$300,MATCH($D877,'ניהול משאבים'!$C$8:$C$300,0))),""))</f>
        <v/>
      </c>
      <c r="G877" s="88" t="str">
        <f>IF($D877="","",IFERROR(IF(INDEX('ניהול משאבים'!$E$8:$E$300,MATCH($D877,'ניהול משאבים'!$C$8:$C$300,0))="","",INDEX('ניהול משאבים'!$E$8:$E$300,MATCH($D877,'ניהול משאבים'!$C$8:$C$300,0))),""))</f>
        <v/>
      </c>
      <c r="H877" s="88" t="str">
        <f>IF($C877="","",INDEX('תוצרים לפרויקטים'!$H:$H,MATCH($C877,'תוצרים לפרויקטים'!$G:$G,0)))</f>
        <v/>
      </c>
      <c r="I877" s="88" t="str">
        <f>IF($C877="","",INDEX('תוצרים לפרויקטים'!$E:$E,MATCH($C877,'תוצרים לפרויקטים'!$G:$G,0)))</f>
        <v/>
      </c>
      <c r="J877" s="88" t="str">
        <f>IF($A877="","",IF(INDEX('תוצרים לפרויקטים'!$R$8:$R$1007,MATCH($C877,'תוצרים לפרויקטים'!$G$8:$G$1007,0))="","ללא סטטוס",INDEX('תוצרים לפרויקטים'!$R$8:$R$1007,MATCH($C877,'תוצרים לפרויקטים'!$G$8:$G$1007,0))))</f>
        <v/>
      </c>
      <c r="K877" s="141" t="str">
        <f>IF($A877="","",IF(INDEX('תוצרים לפרויקטים'!$P$8:$P$1007,MATCH($C877,'תוצרים לפרויקטים'!$G$8:$G$1007,0))="","",INDEX('תוצרים לפרויקטים'!$P$8:$P$1007,MATCH($C877,'תוצרים לפרויקטים'!$G$8:$G$1007,0))))</f>
        <v/>
      </c>
      <c r="L877" s="141" t="str">
        <f>IF($A877="","",IF(INDEX('תוצרים לפרויקטים'!$Q$8:$Q$1007,MATCH($C877,'תוצרים לפרויקטים'!$G$8:$G$1007,0))="","",INDEX('תוצרים לפרויקטים'!$Q$8:$Q$1007,MATCH($C877,'תוצרים לפרויקטים'!$G$8:$G$1007,0))))</f>
        <v/>
      </c>
    </row>
    <row r="878" spans="1:12">
      <c r="A878" s="87" t="str">
        <f>IF($A877="#",1,IF(MAX(שיוך_משאב)&lt;ROWS(A$2:$A878),"",ROWS(A$2:$A878)))</f>
        <v/>
      </c>
      <c r="B878" s="88" t="str">
        <f t="array" ref="B878">IF($A878="","",INDEX('תוצרים לפרויקטים'!$AJ$7:$AN$7,,MIN(IF(שיוך_משאב=$A878,COLUMN($A:$E)))))</f>
        <v/>
      </c>
      <c r="C878" s="88" t="str">
        <f t="array" ref="C878">IF($A878="","",INDEX('תוצרים לפרויקטים'!$G$8:$G$1007,MIN(IF(שיוך_משאב=A878,שורות))))</f>
        <v/>
      </c>
      <c r="D878" s="88" t="str">
        <f>IF($A878="","",INDEX('תוצרים לפרויקטים'!$T$8:$AC$1007,MATCH($C878,'תוצרים לפרויקטים'!$G$8:$G$1007,0),MATCH($B878,'תוצרים לפרויקטים'!$T$7:$AC$7,0)))</f>
        <v/>
      </c>
      <c r="E878" s="88" t="str">
        <f>IF($A878="","",INDEX('תוצרים לפרויקטים'!$T$8:$AC$1007,MATCH($C878,'תוצרים לפרויקטים'!$G$8:$G$1007,0),MATCH($B878,'תוצרים לפרויקטים'!$T$7:$AC$7,0)+1))</f>
        <v/>
      </c>
      <c r="F878" s="88" t="str">
        <f>IF($D878="","",IFERROR(IF(INDEX('ניהול משאבים'!$D$8:$D$300,MATCH($D878,'ניהול משאבים'!$C$8:$C$300,0))="","",INDEX('ניהול משאבים'!$D$8:$D$300,MATCH($D878,'ניהול משאבים'!$C$8:$C$300,0))),""))</f>
        <v/>
      </c>
      <c r="G878" s="88" t="str">
        <f>IF($D878="","",IFERROR(IF(INDEX('ניהול משאבים'!$E$8:$E$300,MATCH($D878,'ניהול משאבים'!$C$8:$C$300,0))="","",INDEX('ניהול משאבים'!$E$8:$E$300,MATCH($D878,'ניהול משאבים'!$C$8:$C$300,0))),""))</f>
        <v/>
      </c>
      <c r="H878" s="88" t="str">
        <f>IF($C878="","",INDEX('תוצרים לפרויקטים'!$H:$H,MATCH($C878,'תוצרים לפרויקטים'!$G:$G,0)))</f>
        <v/>
      </c>
      <c r="I878" s="88" t="str">
        <f>IF($C878="","",INDEX('תוצרים לפרויקטים'!$E:$E,MATCH($C878,'תוצרים לפרויקטים'!$G:$G,0)))</f>
        <v/>
      </c>
      <c r="J878" s="88" t="str">
        <f>IF($A878="","",IF(INDEX('תוצרים לפרויקטים'!$R$8:$R$1007,MATCH($C878,'תוצרים לפרויקטים'!$G$8:$G$1007,0))="","ללא סטטוס",INDEX('תוצרים לפרויקטים'!$R$8:$R$1007,MATCH($C878,'תוצרים לפרויקטים'!$G$8:$G$1007,0))))</f>
        <v/>
      </c>
      <c r="K878" s="141" t="str">
        <f>IF($A878="","",IF(INDEX('תוצרים לפרויקטים'!$P$8:$P$1007,MATCH($C878,'תוצרים לפרויקטים'!$G$8:$G$1007,0))="","",INDEX('תוצרים לפרויקטים'!$P$8:$P$1007,MATCH($C878,'תוצרים לפרויקטים'!$G$8:$G$1007,0))))</f>
        <v/>
      </c>
      <c r="L878" s="141" t="str">
        <f>IF($A878="","",IF(INDEX('תוצרים לפרויקטים'!$Q$8:$Q$1007,MATCH($C878,'תוצרים לפרויקטים'!$G$8:$G$1007,0))="","",INDEX('תוצרים לפרויקטים'!$Q$8:$Q$1007,MATCH($C878,'תוצרים לפרויקטים'!$G$8:$G$1007,0))))</f>
        <v/>
      </c>
    </row>
    <row r="879" spans="1:12">
      <c r="A879" s="87" t="str">
        <f>IF($A878="#",1,IF(MAX(שיוך_משאב)&lt;ROWS(A$2:$A879),"",ROWS(A$2:$A879)))</f>
        <v/>
      </c>
      <c r="B879" s="88" t="str">
        <f t="array" ref="B879">IF($A879="","",INDEX('תוצרים לפרויקטים'!$AJ$7:$AN$7,,MIN(IF(שיוך_משאב=$A879,COLUMN($A:$E)))))</f>
        <v/>
      </c>
      <c r="C879" s="88" t="str">
        <f t="array" ref="C879">IF($A879="","",INDEX('תוצרים לפרויקטים'!$G$8:$G$1007,MIN(IF(שיוך_משאב=A879,שורות))))</f>
        <v/>
      </c>
      <c r="D879" s="88" t="str">
        <f>IF($A879="","",INDEX('תוצרים לפרויקטים'!$T$8:$AC$1007,MATCH($C879,'תוצרים לפרויקטים'!$G$8:$G$1007,0),MATCH($B879,'תוצרים לפרויקטים'!$T$7:$AC$7,0)))</f>
        <v/>
      </c>
      <c r="E879" s="88" t="str">
        <f>IF($A879="","",INDEX('תוצרים לפרויקטים'!$T$8:$AC$1007,MATCH($C879,'תוצרים לפרויקטים'!$G$8:$G$1007,0),MATCH($B879,'תוצרים לפרויקטים'!$T$7:$AC$7,0)+1))</f>
        <v/>
      </c>
      <c r="F879" s="88" t="str">
        <f>IF($D879="","",IFERROR(IF(INDEX('ניהול משאבים'!$D$8:$D$300,MATCH($D879,'ניהול משאבים'!$C$8:$C$300,0))="","",INDEX('ניהול משאבים'!$D$8:$D$300,MATCH($D879,'ניהול משאבים'!$C$8:$C$300,0))),""))</f>
        <v/>
      </c>
      <c r="G879" s="88" t="str">
        <f>IF($D879="","",IFERROR(IF(INDEX('ניהול משאבים'!$E$8:$E$300,MATCH($D879,'ניהול משאבים'!$C$8:$C$300,0))="","",INDEX('ניהול משאבים'!$E$8:$E$300,MATCH($D879,'ניהול משאבים'!$C$8:$C$300,0))),""))</f>
        <v/>
      </c>
      <c r="H879" s="88" t="str">
        <f>IF($C879="","",INDEX('תוצרים לפרויקטים'!$H:$H,MATCH($C879,'תוצרים לפרויקטים'!$G:$G,0)))</f>
        <v/>
      </c>
      <c r="I879" s="88" t="str">
        <f>IF($C879="","",INDEX('תוצרים לפרויקטים'!$E:$E,MATCH($C879,'תוצרים לפרויקטים'!$G:$G,0)))</f>
        <v/>
      </c>
      <c r="J879" s="88" t="str">
        <f>IF($A879="","",IF(INDEX('תוצרים לפרויקטים'!$R$8:$R$1007,MATCH($C879,'תוצרים לפרויקטים'!$G$8:$G$1007,0))="","ללא סטטוס",INDEX('תוצרים לפרויקטים'!$R$8:$R$1007,MATCH($C879,'תוצרים לפרויקטים'!$G$8:$G$1007,0))))</f>
        <v/>
      </c>
      <c r="K879" s="141" t="str">
        <f>IF($A879="","",IF(INDEX('תוצרים לפרויקטים'!$P$8:$P$1007,MATCH($C879,'תוצרים לפרויקטים'!$G$8:$G$1007,0))="","",INDEX('תוצרים לפרויקטים'!$P$8:$P$1007,MATCH($C879,'תוצרים לפרויקטים'!$G$8:$G$1007,0))))</f>
        <v/>
      </c>
      <c r="L879" s="141" t="str">
        <f>IF($A879="","",IF(INDEX('תוצרים לפרויקטים'!$Q$8:$Q$1007,MATCH($C879,'תוצרים לפרויקטים'!$G$8:$G$1007,0))="","",INDEX('תוצרים לפרויקטים'!$Q$8:$Q$1007,MATCH($C879,'תוצרים לפרויקטים'!$G$8:$G$1007,0))))</f>
        <v/>
      </c>
    </row>
    <row r="880" spans="1:12">
      <c r="A880" s="87" t="str">
        <f>IF($A879="#",1,IF(MAX(שיוך_משאב)&lt;ROWS(A$2:$A880),"",ROWS(A$2:$A880)))</f>
        <v/>
      </c>
      <c r="B880" s="88" t="str">
        <f t="array" ref="B880">IF($A880="","",INDEX('תוצרים לפרויקטים'!$AJ$7:$AN$7,,MIN(IF(שיוך_משאב=$A880,COLUMN($A:$E)))))</f>
        <v/>
      </c>
      <c r="C880" s="88" t="str">
        <f t="array" ref="C880">IF($A880="","",INDEX('תוצרים לפרויקטים'!$G$8:$G$1007,MIN(IF(שיוך_משאב=A880,שורות))))</f>
        <v/>
      </c>
      <c r="D880" s="88" t="str">
        <f>IF($A880="","",INDEX('תוצרים לפרויקטים'!$T$8:$AC$1007,MATCH($C880,'תוצרים לפרויקטים'!$G$8:$G$1007,0),MATCH($B880,'תוצרים לפרויקטים'!$T$7:$AC$7,0)))</f>
        <v/>
      </c>
      <c r="E880" s="88" t="str">
        <f>IF($A880="","",INDEX('תוצרים לפרויקטים'!$T$8:$AC$1007,MATCH($C880,'תוצרים לפרויקטים'!$G$8:$G$1007,0),MATCH($B880,'תוצרים לפרויקטים'!$T$7:$AC$7,0)+1))</f>
        <v/>
      </c>
      <c r="F880" s="88" t="str">
        <f>IF($D880="","",IFERROR(IF(INDEX('ניהול משאבים'!$D$8:$D$300,MATCH($D880,'ניהול משאבים'!$C$8:$C$300,0))="","",INDEX('ניהול משאבים'!$D$8:$D$300,MATCH($D880,'ניהול משאבים'!$C$8:$C$300,0))),""))</f>
        <v/>
      </c>
      <c r="G880" s="88" t="str">
        <f>IF($D880="","",IFERROR(IF(INDEX('ניהול משאבים'!$E$8:$E$300,MATCH($D880,'ניהול משאבים'!$C$8:$C$300,0))="","",INDEX('ניהול משאבים'!$E$8:$E$300,MATCH($D880,'ניהול משאבים'!$C$8:$C$300,0))),""))</f>
        <v/>
      </c>
      <c r="H880" s="88" t="str">
        <f>IF($C880="","",INDEX('תוצרים לפרויקטים'!$H:$H,MATCH($C880,'תוצרים לפרויקטים'!$G:$G,0)))</f>
        <v/>
      </c>
      <c r="I880" s="88" t="str">
        <f>IF($C880="","",INDEX('תוצרים לפרויקטים'!$E:$E,MATCH($C880,'תוצרים לפרויקטים'!$G:$G,0)))</f>
        <v/>
      </c>
      <c r="J880" s="88" t="str">
        <f>IF($A880="","",IF(INDEX('תוצרים לפרויקטים'!$R$8:$R$1007,MATCH($C880,'תוצרים לפרויקטים'!$G$8:$G$1007,0))="","ללא סטטוס",INDEX('תוצרים לפרויקטים'!$R$8:$R$1007,MATCH($C880,'תוצרים לפרויקטים'!$G$8:$G$1007,0))))</f>
        <v/>
      </c>
      <c r="K880" s="141" t="str">
        <f>IF($A880="","",IF(INDEX('תוצרים לפרויקטים'!$P$8:$P$1007,MATCH($C880,'תוצרים לפרויקטים'!$G$8:$G$1007,0))="","",INDEX('תוצרים לפרויקטים'!$P$8:$P$1007,MATCH($C880,'תוצרים לפרויקטים'!$G$8:$G$1007,0))))</f>
        <v/>
      </c>
      <c r="L880" s="141" t="str">
        <f>IF($A880="","",IF(INDEX('תוצרים לפרויקטים'!$Q$8:$Q$1007,MATCH($C880,'תוצרים לפרויקטים'!$G$8:$G$1007,0))="","",INDEX('תוצרים לפרויקטים'!$Q$8:$Q$1007,MATCH($C880,'תוצרים לפרויקטים'!$G$8:$G$1007,0))))</f>
        <v/>
      </c>
    </row>
    <row r="881" spans="1:12">
      <c r="A881" s="87" t="str">
        <f>IF($A880="#",1,IF(MAX(שיוך_משאב)&lt;ROWS(A$2:$A881),"",ROWS(A$2:$A881)))</f>
        <v/>
      </c>
      <c r="B881" s="88" t="str">
        <f t="array" ref="B881">IF($A881="","",INDEX('תוצרים לפרויקטים'!$AJ$7:$AN$7,,MIN(IF(שיוך_משאב=$A881,COLUMN($A:$E)))))</f>
        <v/>
      </c>
      <c r="C881" s="88" t="str">
        <f t="array" ref="C881">IF($A881="","",INDEX('תוצרים לפרויקטים'!$G$8:$G$1007,MIN(IF(שיוך_משאב=A881,שורות))))</f>
        <v/>
      </c>
      <c r="D881" s="88" t="str">
        <f>IF($A881="","",INDEX('תוצרים לפרויקטים'!$T$8:$AC$1007,MATCH($C881,'תוצרים לפרויקטים'!$G$8:$G$1007,0),MATCH($B881,'תוצרים לפרויקטים'!$T$7:$AC$7,0)))</f>
        <v/>
      </c>
      <c r="E881" s="88" t="str">
        <f>IF($A881="","",INDEX('תוצרים לפרויקטים'!$T$8:$AC$1007,MATCH($C881,'תוצרים לפרויקטים'!$G$8:$G$1007,0),MATCH($B881,'תוצרים לפרויקטים'!$T$7:$AC$7,0)+1))</f>
        <v/>
      </c>
      <c r="F881" s="88" t="str">
        <f>IF($D881="","",IFERROR(IF(INDEX('ניהול משאבים'!$D$8:$D$300,MATCH($D881,'ניהול משאבים'!$C$8:$C$300,0))="","",INDEX('ניהול משאבים'!$D$8:$D$300,MATCH($D881,'ניהול משאבים'!$C$8:$C$300,0))),""))</f>
        <v/>
      </c>
      <c r="G881" s="88" t="str">
        <f>IF($D881="","",IFERROR(IF(INDEX('ניהול משאבים'!$E$8:$E$300,MATCH($D881,'ניהול משאבים'!$C$8:$C$300,0))="","",INDEX('ניהול משאבים'!$E$8:$E$300,MATCH($D881,'ניהול משאבים'!$C$8:$C$300,0))),""))</f>
        <v/>
      </c>
      <c r="H881" s="88" t="str">
        <f>IF($C881="","",INDEX('תוצרים לפרויקטים'!$H:$H,MATCH($C881,'תוצרים לפרויקטים'!$G:$G,0)))</f>
        <v/>
      </c>
      <c r="I881" s="88" t="str">
        <f>IF($C881="","",INDEX('תוצרים לפרויקטים'!$E:$E,MATCH($C881,'תוצרים לפרויקטים'!$G:$G,0)))</f>
        <v/>
      </c>
      <c r="J881" s="88" t="str">
        <f>IF($A881="","",IF(INDEX('תוצרים לפרויקטים'!$R$8:$R$1007,MATCH($C881,'תוצרים לפרויקטים'!$G$8:$G$1007,0))="","ללא סטטוס",INDEX('תוצרים לפרויקטים'!$R$8:$R$1007,MATCH($C881,'תוצרים לפרויקטים'!$G$8:$G$1007,0))))</f>
        <v/>
      </c>
      <c r="K881" s="141" t="str">
        <f>IF($A881="","",IF(INDEX('תוצרים לפרויקטים'!$P$8:$P$1007,MATCH($C881,'תוצרים לפרויקטים'!$G$8:$G$1007,0))="","",INDEX('תוצרים לפרויקטים'!$P$8:$P$1007,MATCH($C881,'תוצרים לפרויקטים'!$G$8:$G$1007,0))))</f>
        <v/>
      </c>
      <c r="L881" s="141" t="str">
        <f>IF($A881="","",IF(INDEX('תוצרים לפרויקטים'!$Q$8:$Q$1007,MATCH($C881,'תוצרים לפרויקטים'!$G$8:$G$1007,0))="","",INDEX('תוצרים לפרויקטים'!$Q$8:$Q$1007,MATCH($C881,'תוצרים לפרויקטים'!$G$8:$G$1007,0))))</f>
        <v/>
      </c>
    </row>
    <row r="882" spans="1:12">
      <c r="A882" s="87" t="str">
        <f>IF($A881="#",1,IF(MAX(שיוך_משאב)&lt;ROWS(A$2:$A882),"",ROWS(A$2:$A882)))</f>
        <v/>
      </c>
      <c r="B882" s="88" t="str">
        <f t="array" ref="B882">IF($A882="","",INDEX('תוצרים לפרויקטים'!$AJ$7:$AN$7,,MIN(IF(שיוך_משאב=$A882,COLUMN($A:$E)))))</f>
        <v/>
      </c>
      <c r="C882" s="88" t="str">
        <f t="array" ref="C882">IF($A882="","",INDEX('תוצרים לפרויקטים'!$G$8:$G$1007,MIN(IF(שיוך_משאב=A882,שורות))))</f>
        <v/>
      </c>
      <c r="D882" s="88" t="str">
        <f>IF($A882="","",INDEX('תוצרים לפרויקטים'!$T$8:$AC$1007,MATCH($C882,'תוצרים לפרויקטים'!$G$8:$G$1007,0),MATCH($B882,'תוצרים לפרויקטים'!$T$7:$AC$7,0)))</f>
        <v/>
      </c>
      <c r="E882" s="88" t="str">
        <f>IF($A882="","",INDEX('תוצרים לפרויקטים'!$T$8:$AC$1007,MATCH($C882,'תוצרים לפרויקטים'!$G$8:$G$1007,0),MATCH($B882,'תוצרים לפרויקטים'!$T$7:$AC$7,0)+1))</f>
        <v/>
      </c>
      <c r="F882" s="88" t="str">
        <f>IF($D882="","",IFERROR(IF(INDEX('ניהול משאבים'!$D$8:$D$300,MATCH($D882,'ניהול משאבים'!$C$8:$C$300,0))="","",INDEX('ניהול משאבים'!$D$8:$D$300,MATCH($D882,'ניהול משאבים'!$C$8:$C$300,0))),""))</f>
        <v/>
      </c>
      <c r="G882" s="88" t="str">
        <f>IF($D882="","",IFERROR(IF(INDEX('ניהול משאבים'!$E$8:$E$300,MATCH($D882,'ניהול משאבים'!$C$8:$C$300,0))="","",INDEX('ניהול משאבים'!$E$8:$E$300,MATCH($D882,'ניהול משאבים'!$C$8:$C$300,0))),""))</f>
        <v/>
      </c>
      <c r="H882" s="88" t="str">
        <f>IF($C882="","",INDEX('תוצרים לפרויקטים'!$H:$H,MATCH($C882,'תוצרים לפרויקטים'!$G:$G,0)))</f>
        <v/>
      </c>
      <c r="I882" s="88" t="str">
        <f>IF($C882="","",INDEX('תוצרים לפרויקטים'!$E:$E,MATCH($C882,'תוצרים לפרויקטים'!$G:$G,0)))</f>
        <v/>
      </c>
      <c r="J882" s="88" t="str">
        <f>IF($A882="","",IF(INDEX('תוצרים לפרויקטים'!$R$8:$R$1007,MATCH($C882,'תוצרים לפרויקטים'!$G$8:$G$1007,0))="","ללא סטטוס",INDEX('תוצרים לפרויקטים'!$R$8:$R$1007,MATCH($C882,'תוצרים לפרויקטים'!$G$8:$G$1007,0))))</f>
        <v/>
      </c>
      <c r="K882" s="141" t="str">
        <f>IF($A882="","",IF(INDEX('תוצרים לפרויקטים'!$P$8:$P$1007,MATCH($C882,'תוצרים לפרויקטים'!$G$8:$G$1007,0))="","",INDEX('תוצרים לפרויקטים'!$P$8:$P$1007,MATCH($C882,'תוצרים לפרויקטים'!$G$8:$G$1007,0))))</f>
        <v/>
      </c>
      <c r="L882" s="141" t="str">
        <f>IF($A882="","",IF(INDEX('תוצרים לפרויקטים'!$Q$8:$Q$1007,MATCH($C882,'תוצרים לפרויקטים'!$G$8:$G$1007,0))="","",INDEX('תוצרים לפרויקטים'!$Q$8:$Q$1007,MATCH($C882,'תוצרים לפרויקטים'!$G$8:$G$1007,0))))</f>
        <v/>
      </c>
    </row>
    <row r="883" spans="1:12">
      <c r="A883" s="87" t="str">
        <f>IF($A882="#",1,IF(MAX(שיוך_משאב)&lt;ROWS(A$2:$A883),"",ROWS(A$2:$A883)))</f>
        <v/>
      </c>
      <c r="B883" s="88" t="str">
        <f t="array" ref="B883">IF($A883="","",INDEX('תוצרים לפרויקטים'!$AJ$7:$AN$7,,MIN(IF(שיוך_משאב=$A883,COLUMN($A:$E)))))</f>
        <v/>
      </c>
      <c r="C883" s="88" t="str">
        <f t="array" ref="C883">IF($A883="","",INDEX('תוצרים לפרויקטים'!$G$8:$G$1007,MIN(IF(שיוך_משאב=A883,שורות))))</f>
        <v/>
      </c>
      <c r="D883" s="88" t="str">
        <f>IF($A883="","",INDEX('תוצרים לפרויקטים'!$T$8:$AC$1007,MATCH($C883,'תוצרים לפרויקטים'!$G$8:$G$1007,0),MATCH($B883,'תוצרים לפרויקטים'!$T$7:$AC$7,0)))</f>
        <v/>
      </c>
      <c r="E883" s="88" t="str">
        <f>IF($A883="","",INDEX('תוצרים לפרויקטים'!$T$8:$AC$1007,MATCH($C883,'תוצרים לפרויקטים'!$G$8:$G$1007,0),MATCH($B883,'תוצרים לפרויקטים'!$T$7:$AC$7,0)+1))</f>
        <v/>
      </c>
      <c r="F883" s="88" t="str">
        <f>IF($D883="","",IFERROR(IF(INDEX('ניהול משאבים'!$D$8:$D$300,MATCH($D883,'ניהול משאבים'!$C$8:$C$300,0))="","",INDEX('ניהול משאבים'!$D$8:$D$300,MATCH($D883,'ניהול משאבים'!$C$8:$C$300,0))),""))</f>
        <v/>
      </c>
      <c r="G883" s="88" t="str">
        <f>IF($D883="","",IFERROR(IF(INDEX('ניהול משאבים'!$E$8:$E$300,MATCH($D883,'ניהול משאבים'!$C$8:$C$300,0))="","",INDEX('ניהול משאבים'!$E$8:$E$300,MATCH($D883,'ניהול משאבים'!$C$8:$C$300,0))),""))</f>
        <v/>
      </c>
      <c r="H883" s="88" t="str">
        <f>IF($C883="","",INDEX('תוצרים לפרויקטים'!$H:$H,MATCH($C883,'תוצרים לפרויקטים'!$G:$G,0)))</f>
        <v/>
      </c>
      <c r="I883" s="88" t="str">
        <f>IF($C883="","",INDEX('תוצרים לפרויקטים'!$E:$E,MATCH($C883,'תוצרים לפרויקטים'!$G:$G,0)))</f>
        <v/>
      </c>
      <c r="J883" s="88" t="str">
        <f>IF($A883="","",IF(INDEX('תוצרים לפרויקטים'!$R$8:$R$1007,MATCH($C883,'תוצרים לפרויקטים'!$G$8:$G$1007,0))="","ללא סטטוס",INDEX('תוצרים לפרויקטים'!$R$8:$R$1007,MATCH($C883,'תוצרים לפרויקטים'!$G$8:$G$1007,0))))</f>
        <v/>
      </c>
      <c r="K883" s="141" t="str">
        <f>IF($A883="","",IF(INDEX('תוצרים לפרויקטים'!$P$8:$P$1007,MATCH($C883,'תוצרים לפרויקטים'!$G$8:$G$1007,0))="","",INDEX('תוצרים לפרויקטים'!$P$8:$P$1007,MATCH($C883,'תוצרים לפרויקטים'!$G$8:$G$1007,0))))</f>
        <v/>
      </c>
      <c r="L883" s="141" t="str">
        <f>IF($A883="","",IF(INDEX('תוצרים לפרויקטים'!$Q$8:$Q$1007,MATCH($C883,'תוצרים לפרויקטים'!$G$8:$G$1007,0))="","",INDEX('תוצרים לפרויקטים'!$Q$8:$Q$1007,MATCH($C883,'תוצרים לפרויקטים'!$G$8:$G$1007,0))))</f>
        <v/>
      </c>
    </row>
    <row r="884" spans="1:12">
      <c r="A884" s="87" t="str">
        <f>IF($A883="#",1,IF(MAX(שיוך_משאב)&lt;ROWS(A$2:$A884),"",ROWS(A$2:$A884)))</f>
        <v/>
      </c>
      <c r="B884" s="88" t="str">
        <f t="array" ref="B884">IF($A884="","",INDEX('תוצרים לפרויקטים'!$AJ$7:$AN$7,,MIN(IF(שיוך_משאב=$A884,COLUMN($A:$E)))))</f>
        <v/>
      </c>
      <c r="C884" s="88" t="str">
        <f t="array" ref="C884">IF($A884="","",INDEX('תוצרים לפרויקטים'!$G$8:$G$1007,MIN(IF(שיוך_משאב=A884,שורות))))</f>
        <v/>
      </c>
      <c r="D884" s="88" t="str">
        <f>IF($A884="","",INDEX('תוצרים לפרויקטים'!$T$8:$AC$1007,MATCH($C884,'תוצרים לפרויקטים'!$G$8:$G$1007,0),MATCH($B884,'תוצרים לפרויקטים'!$T$7:$AC$7,0)))</f>
        <v/>
      </c>
      <c r="E884" s="88" t="str">
        <f>IF($A884="","",INDEX('תוצרים לפרויקטים'!$T$8:$AC$1007,MATCH($C884,'תוצרים לפרויקטים'!$G$8:$G$1007,0),MATCH($B884,'תוצרים לפרויקטים'!$T$7:$AC$7,0)+1))</f>
        <v/>
      </c>
      <c r="F884" s="88" t="str">
        <f>IF($D884="","",IFERROR(IF(INDEX('ניהול משאבים'!$D$8:$D$300,MATCH($D884,'ניהול משאבים'!$C$8:$C$300,0))="","",INDEX('ניהול משאבים'!$D$8:$D$300,MATCH($D884,'ניהול משאבים'!$C$8:$C$300,0))),""))</f>
        <v/>
      </c>
      <c r="G884" s="88" t="str">
        <f>IF($D884="","",IFERROR(IF(INDEX('ניהול משאבים'!$E$8:$E$300,MATCH($D884,'ניהול משאבים'!$C$8:$C$300,0))="","",INDEX('ניהול משאבים'!$E$8:$E$300,MATCH($D884,'ניהול משאבים'!$C$8:$C$300,0))),""))</f>
        <v/>
      </c>
      <c r="H884" s="88" t="str">
        <f>IF($C884="","",INDEX('תוצרים לפרויקטים'!$H:$H,MATCH($C884,'תוצרים לפרויקטים'!$G:$G,0)))</f>
        <v/>
      </c>
      <c r="I884" s="88" t="str">
        <f>IF($C884="","",INDEX('תוצרים לפרויקטים'!$E:$E,MATCH($C884,'תוצרים לפרויקטים'!$G:$G,0)))</f>
        <v/>
      </c>
      <c r="J884" s="88" t="str">
        <f>IF($A884="","",IF(INDEX('תוצרים לפרויקטים'!$R$8:$R$1007,MATCH($C884,'תוצרים לפרויקטים'!$G$8:$G$1007,0))="","ללא סטטוס",INDEX('תוצרים לפרויקטים'!$R$8:$R$1007,MATCH($C884,'תוצרים לפרויקטים'!$G$8:$G$1007,0))))</f>
        <v/>
      </c>
      <c r="K884" s="141" t="str">
        <f>IF($A884="","",IF(INDEX('תוצרים לפרויקטים'!$P$8:$P$1007,MATCH($C884,'תוצרים לפרויקטים'!$G$8:$G$1007,0))="","",INDEX('תוצרים לפרויקטים'!$P$8:$P$1007,MATCH($C884,'תוצרים לפרויקטים'!$G$8:$G$1007,0))))</f>
        <v/>
      </c>
      <c r="L884" s="141" t="str">
        <f>IF($A884="","",IF(INDEX('תוצרים לפרויקטים'!$Q$8:$Q$1007,MATCH($C884,'תוצרים לפרויקטים'!$G$8:$G$1007,0))="","",INDEX('תוצרים לפרויקטים'!$Q$8:$Q$1007,MATCH($C884,'תוצרים לפרויקטים'!$G$8:$G$1007,0))))</f>
        <v/>
      </c>
    </row>
    <row r="885" spans="1:12">
      <c r="A885" s="87" t="str">
        <f>IF($A884="#",1,IF(MAX(שיוך_משאב)&lt;ROWS(A$2:$A885),"",ROWS(A$2:$A885)))</f>
        <v/>
      </c>
      <c r="B885" s="88" t="str">
        <f t="array" ref="B885">IF($A885="","",INDEX('תוצרים לפרויקטים'!$AJ$7:$AN$7,,MIN(IF(שיוך_משאב=$A885,COLUMN($A:$E)))))</f>
        <v/>
      </c>
      <c r="C885" s="88" t="str">
        <f t="array" ref="C885">IF($A885="","",INDEX('תוצרים לפרויקטים'!$G$8:$G$1007,MIN(IF(שיוך_משאב=A885,שורות))))</f>
        <v/>
      </c>
      <c r="D885" s="88" t="str">
        <f>IF($A885="","",INDEX('תוצרים לפרויקטים'!$T$8:$AC$1007,MATCH($C885,'תוצרים לפרויקטים'!$G$8:$G$1007,0),MATCH($B885,'תוצרים לפרויקטים'!$T$7:$AC$7,0)))</f>
        <v/>
      </c>
      <c r="E885" s="88" t="str">
        <f>IF($A885="","",INDEX('תוצרים לפרויקטים'!$T$8:$AC$1007,MATCH($C885,'תוצרים לפרויקטים'!$G$8:$G$1007,0),MATCH($B885,'תוצרים לפרויקטים'!$T$7:$AC$7,0)+1))</f>
        <v/>
      </c>
      <c r="F885" s="88" t="str">
        <f>IF($D885="","",IFERROR(IF(INDEX('ניהול משאבים'!$D$8:$D$300,MATCH($D885,'ניהול משאבים'!$C$8:$C$300,0))="","",INDEX('ניהול משאבים'!$D$8:$D$300,MATCH($D885,'ניהול משאבים'!$C$8:$C$300,0))),""))</f>
        <v/>
      </c>
      <c r="G885" s="88" t="str">
        <f>IF($D885="","",IFERROR(IF(INDEX('ניהול משאבים'!$E$8:$E$300,MATCH($D885,'ניהול משאבים'!$C$8:$C$300,0))="","",INDEX('ניהול משאבים'!$E$8:$E$300,MATCH($D885,'ניהול משאבים'!$C$8:$C$300,0))),""))</f>
        <v/>
      </c>
      <c r="H885" s="88" t="str">
        <f>IF($C885="","",INDEX('תוצרים לפרויקטים'!$H:$H,MATCH($C885,'תוצרים לפרויקטים'!$G:$G,0)))</f>
        <v/>
      </c>
      <c r="I885" s="88" t="str">
        <f>IF($C885="","",INDEX('תוצרים לפרויקטים'!$E:$E,MATCH($C885,'תוצרים לפרויקטים'!$G:$G,0)))</f>
        <v/>
      </c>
      <c r="J885" s="88" t="str">
        <f>IF($A885="","",IF(INDEX('תוצרים לפרויקטים'!$R$8:$R$1007,MATCH($C885,'תוצרים לפרויקטים'!$G$8:$G$1007,0))="","ללא סטטוס",INDEX('תוצרים לפרויקטים'!$R$8:$R$1007,MATCH($C885,'תוצרים לפרויקטים'!$G$8:$G$1007,0))))</f>
        <v/>
      </c>
      <c r="K885" s="141" t="str">
        <f>IF($A885="","",IF(INDEX('תוצרים לפרויקטים'!$P$8:$P$1007,MATCH($C885,'תוצרים לפרויקטים'!$G$8:$G$1007,0))="","",INDEX('תוצרים לפרויקטים'!$P$8:$P$1007,MATCH($C885,'תוצרים לפרויקטים'!$G$8:$G$1007,0))))</f>
        <v/>
      </c>
      <c r="L885" s="141" t="str">
        <f>IF($A885="","",IF(INDEX('תוצרים לפרויקטים'!$Q$8:$Q$1007,MATCH($C885,'תוצרים לפרויקטים'!$G$8:$G$1007,0))="","",INDEX('תוצרים לפרויקטים'!$Q$8:$Q$1007,MATCH($C885,'תוצרים לפרויקטים'!$G$8:$G$1007,0))))</f>
        <v/>
      </c>
    </row>
    <row r="886" spans="1:12">
      <c r="A886" s="87" t="str">
        <f>IF($A885="#",1,IF(MAX(שיוך_משאב)&lt;ROWS(A$2:$A886),"",ROWS(A$2:$A886)))</f>
        <v/>
      </c>
      <c r="B886" s="88" t="str">
        <f t="array" ref="B886">IF($A886="","",INDEX('תוצרים לפרויקטים'!$AJ$7:$AN$7,,MIN(IF(שיוך_משאב=$A886,COLUMN($A:$E)))))</f>
        <v/>
      </c>
      <c r="C886" s="88" t="str">
        <f t="array" ref="C886">IF($A886="","",INDEX('תוצרים לפרויקטים'!$G$8:$G$1007,MIN(IF(שיוך_משאב=A886,שורות))))</f>
        <v/>
      </c>
      <c r="D886" s="88" t="str">
        <f>IF($A886="","",INDEX('תוצרים לפרויקטים'!$T$8:$AC$1007,MATCH($C886,'תוצרים לפרויקטים'!$G$8:$G$1007,0),MATCH($B886,'תוצרים לפרויקטים'!$T$7:$AC$7,0)))</f>
        <v/>
      </c>
      <c r="E886" s="88" t="str">
        <f>IF($A886="","",INDEX('תוצרים לפרויקטים'!$T$8:$AC$1007,MATCH($C886,'תוצרים לפרויקטים'!$G$8:$G$1007,0),MATCH($B886,'תוצרים לפרויקטים'!$T$7:$AC$7,0)+1))</f>
        <v/>
      </c>
      <c r="F886" s="88" t="str">
        <f>IF($D886="","",IFERROR(IF(INDEX('ניהול משאבים'!$D$8:$D$300,MATCH($D886,'ניהול משאבים'!$C$8:$C$300,0))="","",INDEX('ניהול משאבים'!$D$8:$D$300,MATCH($D886,'ניהול משאבים'!$C$8:$C$300,0))),""))</f>
        <v/>
      </c>
      <c r="G886" s="88" t="str">
        <f>IF($D886="","",IFERROR(IF(INDEX('ניהול משאבים'!$E$8:$E$300,MATCH($D886,'ניהול משאבים'!$C$8:$C$300,0))="","",INDEX('ניהול משאבים'!$E$8:$E$300,MATCH($D886,'ניהול משאבים'!$C$8:$C$300,0))),""))</f>
        <v/>
      </c>
      <c r="H886" s="88" t="str">
        <f>IF($C886="","",INDEX('תוצרים לפרויקטים'!$H:$H,MATCH($C886,'תוצרים לפרויקטים'!$G:$G,0)))</f>
        <v/>
      </c>
      <c r="I886" s="88" t="str">
        <f>IF($C886="","",INDEX('תוצרים לפרויקטים'!$E:$E,MATCH($C886,'תוצרים לפרויקטים'!$G:$G,0)))</f>
        <v/>
      </c>
      <c r="J886" s="88" t="str">
        <f>IF($A886="","",IF(INDEX('תוצרים לפרויקטים'!$R$8:$R$1007,MATCH($C886,'תוצרים לפרויקטים'!$G$8:$G$1007,0))="","ללא סטטוס",INDEX('תוצרים לפרויקטים'!$R$8:$R$1007,MATCH($C886,'תוצרים לפרויקטים'!$G$8:$G$1007,0))))</f>
        <v/>
      </c>
      <c r="K886" s="141" t="str">
        <f>IF($A886="","",IF(INDEX('תוצרים לפרויקטים'!$P$8:$P$1007,MATCH($C886,'תוצרים לפרויקטים'!$G$8:$G$1007,0))="","",INDEX('תוצרים לפרויקטים'!$P$8:$P$1007,MATCH($C886,'תוצרים לפרויקטים'!$G$8:$G$1007,0))))</f>
        <v/>
      </c>
      <c r="L886" s="141" t="str">
        <f>IF($A886="","",IF(INDEX('תוצרים לפרויקטים'!$Q$8:$Q$1007,MATCH($C886,'תוצרים לפרויקטים'!$G$8:$G$1007,0))="","",INDEX('תוצרים לפרויקטים'!$Q$8:$Q$1007,MATCH($C886,'תוצרים לפרויקטים'!$G$8:$G$1007,0))))</f>
        <v/>
      </c>
    </row>
    <row r="887" spans="1:12">
      <c r="A887" s="87" t="str">
        <f>IF($A886="#",1,IF(MAX(שיוך_משאב)&lt;ROWS(A$2:$A887),"",ROWS(A$2:$A887)))</f>
        <v/>
      </c>
      <c r="B887" s="88" t="str">
        <f t="array" ref="B887">IF($A887="","",INDEX('תוצרים לפרויקטים'!$AJ$7:$AN$7,,MIN(IF(שיוך_משאב=$A887,COLUMN($A:$E)))))</f>
        <v/>
      </c>
      <c r="C887" s="88" t="str">
        <f t="array" ref="C887">IF($A887="","",INDEX('תוצרים לפרויקטים'!$G$8:$G$1007,MIN(IF(שיוך_משאב=A887,שורות))))</f>
        <v/>
      </c>
      <c r="D887" s="88" t="str">
        <f>IF($A887="","",INDEX('תוצרים לפרויקטים'!$T$8:$AC$1007,MATCH($C887,'תוצרים לפרויקטים'!$G$8:$G$1007,0),MATCH($B887,'תוצרים לפרויקטים'!$T$7:$AC$7,0)))</f>
        <v/>
      </c>
      <c r="E887" s="88" t="str">
        <f>IF($A887="","",INDEX('תוצרים לפרויקטים'!$T$8:$AC$1007,MATCH($C887,'תוצרים לפרויקטים'!$G$8:$G$1007,0),MATCH($B887,'תוצרים לפרויקטים'!$T$7:$AC$7,0)+1))</f>
        <v/>
      </c>
      <c r="F887" s="88" t="str">
        <f>IF($D887="","",IFERROR(IF(INDEX('ניהול משאבים'!$D$8:$D$300,MATCH($D887,'ניהול משאבים'!$C$8:$C$300,0))="","",INDEX('ניהול משאבים'!$D$8:$D$300,MATCH($D887,'ניהול משאבים'!$C$8:$C$300,0))),""))</f>
        <v/>
      </c>
      <c r="G887" s="88" t="str">
        <f>IF($D887="","",IFERROR(IF(INDEX('ניהול משאבים'!$E$8:$E$300,MATCH($D887,'ניהול משאבים'!$C$8:$C$300,0))="","",INDEX('ניהול משאבים'!$E$8:$E$300,MATCH($D887,'ניהול משאבים'!$C$8:$C$300,0))),""))</f>
        <v/>
      </c>
      <c r="H887" s="88" t="str">
        <f>IF($C887="","",INDEX('תוצרים לפרויקטים'!$H:$H,MATCH($C887,'תוצרים לפרויקטים'!$G:$G,0)))</f>
        <v/>
      </c>
      <c r="I887" s="88" t="str">
        <f>IF($C887="","",INDEX('תוצרים לפרויקטים'!$E:$E,MATCH($C887,'תוצרים לפרויקטים'!$G:$G,0)))</f>
        <v/>
      </c>
      <c r="J887" s="88" t="str">
        <f>IF($A887="","",IF(INDEX('תוצרים לפרויקטים'!$R$8:$R$1007,MATCH($C887,'תוצרים לפרויקטים'!$G$8:$G$1007,0))="","ללא סטטוס",INDEX('תוצרים לפרויקטים'!$R$8:$R$1007,MATCH($C887,'תוצרים לפרויקטים'!$G$8:$G$1007,0))))</f>
        <v/>
      </c>
      <c r="K887" s="141" t="str">
        <f>IF($A887="","",IF(INDEX('תוצרים לפרויקטים'!$P$8:$P$1007,MATCH($C887,'תוצרים לפרויקטים'!$G$8:$G$1007,0))="","",INDEX('תוצרים לפרויקטים'!$P$8:$P$1007,MATCH($C887,'תוצרים לפרויקטים'!$G$8:$G$1007,0))))</f>
        <v/>
      </c>
      <c r="L887" s="141" t="str">
        <f>IF($A887="","",IF(INDEX('תוצרים לפרויקטים'!$Q$8:$Q$1007,MATCH($C887,'תוצרים לפרויקטים'!$G$8:$G$1007,0))="","",INDEX('תוצרים לפרויקטים'!$Q$8:$Q$1007,MATCH($C887,'תוצרים לפרויקטים'!$G$8:$G$1007,0))))</f>
        <v/>
      </c>
    </row>
    <row r="888" spans="1:12">
      <c r="A888" s="87" t="str">
        <f>IF($A887="#",1,IF(MAX(שיוך_משאב)&lt;ROWS(A$2:$A888),"",ROWS(A$2:$A888)))</f>
        <v/>
      </c>
      <c r="B888" s="88" t="str">
        <f t="array" ref="B888">IF($A888="","",INDEX('תוצרים לפרויקטים'!$AJ$7:$AN$7,,MIN(IF(שיוך_משאב=$A888,COLUMN($A:$E)))))</f>
        <v/>
      </c>
      <c r="C888" s="88" t="str">
        <f t="array" ref="C888">IF($A888="","",INDEX('תוצרים לפרויקטים'!$G$8:$G$1007,MIN(IF(שיוך_משאב=A888,שורות))))</f>
        <v/>
      </c>
      <c r="D888" s="88" t="str">
        <f>IF($A888="","",INDEX('תוצרים לפרויקטים'!$T$8:$AC$1007,MATCH($C888,'תוצרים לפרויקטים'!$G$8:$G$1007,0),MATCH($B888,'תוצרים לפרויקטים'!$T$7:$AC$7,0)))</f>
        <v/>
      </c>
      <c r="E888" s="88" t="str">
        <f>IF($A888="","",INDEX('תוצרים לפרויקטים'!$T$8:$AC$1007,MATCH($C888,'תוצרים לפרויקטים'!$G$8:$G$1007,0),MATCH($B888,'תוצרים לפרויקטים'!$T$7:$AC$7,0)+1))</f>
        <v/>
      </c>
      <c r="F888" s="88" t="str">
        <f>IF($D888="","",IFERROR(IF(INDEX('ניהול משאבים'!$D$8:$D$300,MATCH($D888,'ניהול משאבים'!$C$8:$C$300,0))="","",INDEX('ניהול משאבים'!$D$8:$D$300,MATCH($D888,'ניהול משאבים'!$C$8:$C$300,0))),""))</f>
        <v/>
      </c>
      <c r="G888" s="88" t="str">
        <f>IF($D888="","",IFERROR(IF(INDEX('ניהול משאבים'!$E$8:$E$300,MATCH($D888,'ניהול משאבים'!$C$8:$C$300,0))="","",INDEX('ניהול משאבים'!$E$8:$E$300,MATCH($D888,'ניהול משאבים'!$C$8:$C$300,0))),""))</f>
        <v/>
      </c>
      <c r="H888" s="88" t="str">
        <f>IF($C888="","",INDEX('תוצרים לפרויקטים'!$H:$H,MATCH($C888,'תוצרים לפרויקטים'!$G:$G,0)))</f>
        <v/>
      </c>
      <c r="I888" s="88" t="str">
        <f>IF($C888="","",INDEX('תוצרים לפרויקטים'!$E:$E,MATCH($C888,'תוצרים לפרויקטים'!$G:$G,0)))</f>
        <v/>
      </c>
      <c r="J888" s="88" t="str">
        <f>IF($A888="","",IF(INDEX('תוצרים לפרויקטים'!$R$8:$R$1007,MATCH($C888,'תוצרים לפרויקטים'!$G$8:$G$1007,0))="","ללא סטטוס",INDEX('תוצרים לפרויקטים'!$R$8:$R$1007,MATCH($C888,'תוצרים לפרויקטים'!$G$8:$G$1007,0))))</f>
        <v/>
      </c>
      <c r="K888" s="141" t="str">
        <f>IF($A888="","",IF(INDEX('תוצרים לפרויקטים'!$P$8:$P$1007,MATCH($C888,'תוצרים לפרויקטים'!$G$8:$G$1007,0))="","",INDEX('תוצרים לפרויקטים'!$P$8:$P$1007,MATCH($C888,'תוצרים לפרויקטים'!$G$8:$G$1007,0))))</f>
        <v/>
      </c>
      <c r="L888" s="141" t="str">
        <f>IF($A888="","",IF(INDEX('תוצרים לפרויקטים'!$Q$8:$Q$1007,MATCH($C888,'תוצרים לפרויקטים'!$G$8:$G$1007,0))="","",INDEX('תוצרים לפרויקטים'!$Q$8:$Q$1007,MATCH($C888,'תוצרים לפרויקטים'!$G$8:$G$1007,0))))</f>
        <v/>
      </c>
    </row>
    <row r="889" spans="1:12">
      <c r="A889" s="87" t="str">
        <f>IF($A888="#",1,IF(MAX(שיוך_משאב)&lt;ROWS(A$2:$A889),"",ROWS(A$2:$A889)))</f>
        <v/>
      </c>
      <c r="B889" s="88" t="str">
        <f t="array" ref="B889">IF($A889="","",INDEX('תוצרים לפרויקטים'!$AJ$7:$AN$7,,MIN(IF(שיוך_משאב=$A889,COLUMN($A:$E)))))</f>
        <v/>
      </c>
      <c r="C889" s="88" t="str">
        <f t="array" ref="C889">IF($A889="","",INDEX('תוצרים לפרויקטים'!$G$8:$G$1007,MIN(IF(שיוך_משאב=A889,שורות))))</f>
        <v/>
      </c>
      <c r="D889" s="88" t="str">
        <f>IF($A889="","",INDEX('תוצרים לפרויקטים'!$T$8:$AC$1007,MATCH($C889,'תוצרים לפרויקטים'!$G$8:$G$1007,0),MATCH($B889,'תוצרים לפרויקטים'!$T$7:$AC$7,0)))</f>
        <v/>
      </c>
      <c r="E889" s="88" t="str">
        <f>IF($A889="","",INDEX('תוצרים לפרויקטים'!$T$8:$AC$1007,MATCH($C889,'תוצרים לפרויקטים'!$G$8:$G$1007,0),MATCH($B889,'תוצרים לפרויקטים'!$T$7:$AC$7,0)+1))</f>
        <v/>
      </c>
      <c r="F889" s="88" t="str">
        <f>IF($D889="","",IFERROR(IF(INDEX('ניהול משאבים'!$D$8:$D$300,MATCH($D889,'ניהול משאבים'!$C$8:$C$300,0))="","",INDEX('ניהול משאבים'!$D$8:$D$300,MATCH($D889,'ניהול משאבים'!$C$8:$C$300,0))),""))</f>
        <v/>
      </c>
      <c r="G889" s="88" t="str">
        <f>IF($D889="","",IFERROR(IF(INDEX('ניהול משאבים'!$E$8:$E$300,MATCH($D889,'ניהול משאבים'!$C$8:$C$300,0))="","",INDEX('ניהול משאבים'!$E$8:$E$300,MATCH($D889,'ניהול משאבים'!$C$8:$C$300,0))),""))</f>
        <v/>
      </c>
      <c r="H889" s="88" t="str">
        <f>IF($C889="","",INDEX('תוצרים לפרויקטים'!$H:$H,MATCH($C889,'תוצרים לפרויקטים'!$G:$G,0)))</f>
        <v/>
      </c>
      <c r="I889" s="88" t="str">
        <f>IF($C889="","",INDEX('תוצרים לפרויקטים'!$E:$E,MATCH($C889,'תוצרים לפרויקטים'!$G:$G,0)))</f>
        <v/>
      </c>
      <c r="J889" s="88" t="str">
        <f>IF($A889="","",IF(INDEX('תוצרים לפרויקטים'!$R$8:$R$1007,MATCH($C889,'תוצרים לפרויקטים'!$G$8:$G$1007,0))="","ללא סטטוס",INDEX('תוצרים לפרויקטים'!$R$8:$R$1007,MATCH($C889,'תוצרים לפרויקטים'!$G$8:$G$1007,0))))</f>
        <v/>
      </c>
      <c r="K889" s="141" t="str">
        <f>IF($A889="","",IF(INDEX('תוצרים לפרויקטים'!$P$8:$P$1007,MATCH($C889,'תוצרים לפרויקטים'!$G$8:$G$1007,0))="","",INDEX('תוצרים לפרויקטים'!$P$8:$P$1007,MATCH($C889,'תוצרים לפרויקטים'!$G$8:$G$1007,0))))</f>
        <v/>
      </c>
      <c r="L889" s="141" t="str">
        <f>IF($A889="","",IF(INDEX('תוצרים לפרויקטים'!$Q$8:$Q$1007,MATCH($C889,'תוצרים לפרויקטים'!$G$8:$G$1007,0))="","",INDEX('תוצרים לפרויקטים'!$Q$8:$Q$1007,MATCH($C889,'תוצרים לפרויקטים'!$G$8:$G$1007,0))))</f>
        <v/>
      </c>
    </row>
    <row r="890" spans="1:12">
      <c r="A890" s="87" t="str">
        <f>IF($A889="#",1,IF(MAX(שיוך_משאב)&lt;ROWS(A$2:$A890),"",ROWS(A$2:$A890)))</f>
        <v/>
      </c>
      <c r="B890" s="88" t="str">
        <f t="array" ref="B890">IF($A890="","",INDEX('תוצרים לפרויקטים'!$AJ$7:$AN$7,,MIN(IF(שיוך_משאב=$A890,COLUMN($A:$E)))))</f>
        <v/>
      </c>
      <c r="C890" s="88" t="str">
        <f t="array" ref="C890">IF($A890="","",INDEX('תוצרים לפרויקטים'!$G$8:$G$1007,MIN(IF(שיוך_משאב=A890,שורות))))</f>
        <v/>
      </c>
      <c r="D890" s="88" t="str">
        <f>IF($A890="","",INDEX('תוצרים לפרויקטים'!$T$8:$AC$1007,MATCH($C890,'תוצרים לפרויקטים'!$G$8:$G$1007,0),MATCH($B890,'תוצרים לפרויקטים'!$T$7:$AC$7,0)))</f>
        <v/>
      </c>
      <c r="E890" s="88" t="str">
        <f>IF($A890="","",INDEX('תוצרים לפרויקטים'!$T$8:$AC$1007,MATCH($C890,'תוצרים לפרויקטים'!$G$8:$G$1007,0),MATCH($B890,'תוצרים לפרויקטים'!$T$7:$AC$7,0)+1))</f>
        <v/>
      </c>
      <c r="F890" s="88" t="str">
        <f>IF($D890="","",IFERROR(IF(INDEX('ניהול משאבים'!$D$8:$D$300,MATCH($D890,'ניהול משאבים'!$C$8:$C$300,0))="","",INDEX('ניהול משאבים'!$D$8:$D$300,MATCH($D890,'ניהול משאבים'!$C$8:$C$300,0))),""))</f>
        <v/>
      </c>
      <c r="G890" s="88" t="str">
        <f>IF($D890="","",IFERROR(IF(INDEX('ניהול משאבים'!$E$8:$E$300,MATCH($D890,'ניהול משאבים'!$C$8:$C$300,0))="","",INDEX('ניהול משאבים'!$E$8:$E$300,MATCH($D890,'ניהול משאבים'!$C$8:$C$300,0))),""))</f>
        <v/>
      </c>
      <c r="H890" s="88" t="str">
        <f>IF($C890="","",INDEX('תוצרים לפרויקטים'!$H:$H,MATCH($C890,'תוצרים לפרויקטים'!$G:$G,0)))</f>
        <v/>
      </c>
      <c r="I890" s="88" t="str">
        <f>IF($C890="","",INDEX('תוצרים לפרויקטים'!$E:$E,MATCH($C890,'תוצרים לפרויקטים'!$G:$G,0)))</f>
        <v/>
      </c>
      <c r="J890" s="88" t="str">
        <f>IF($A890="","",IF(INDEX('תוצרים לפרויקטים'!$R$8:$R$1007,MATCH($C890,'תוצרים לפרויקטים'!$G$8:$G$1007,0))="","ללא סטטוס",INDEX('תוצרים לפרויקטים'!$R$8:$R$1007,MATCH($C890,'תוצרים לפרויקטים'!$G$8:$G$1007,0))))</f>
        <v/>
      </c>
      <c r="K890" s="141" t="str">
        <f>IF($A890="","",IF(INDEX('תוצרים לפרויקטים'!$P$8:$P$1007,MATCH($C890,'תוצרים לפרויקטים'!$G$8:$G$1007,0))="","",INDEX('תוצרים לפרויקטים'!$P$8:$P$1007,MATCH($C890,'תוצרים לפרויקטים'!$G$8:$G$1007,0))))</f>
        <v/>
      </c>
      <c r="L890" s="141" t="str">
        <f>IF($A890="","",IF(INDEX('תוצרים לפרויקטים'!$Q$8:$Q$1007,MATCH($C890,'תוצרים לפרויקטים'!$G$8:$G$1007,0))="","",INDEX('תוצרים לפרויקטים'!$Q$8:$Q$1007,MATCH($C890,'תוצרים לפרויקטים'!$G$8:$G$1007,0))))</f>
        <v/>
      </c>
    </row>
    <row r="891" spans="1:12">
      <c r="A891" s="87" t="str">
        <f>IF($A890="#",1,IF(MAX(שיוך_משאב)&lt;ROWS(A$2:$A891),"",ROWS(A$2:$A891)))</f>
        <v/>
      </c>
      <c r="B891" s="88" t="str">
        <f t="array" ref="B891">IF($A891="","",INDEX('תוצרים לפרויקטים'!$AJ$7:$AN$7,,MIN(IF(שיוך_משאב=$A891,COLUMN($A:$E)))))</f>
        <v/>
      </c>
      <c r="C891" s="88" t="str">
        <f t="array" ref="C891">IF($A891="","",INDEX('תוצרים לפרויקטים'!$G$8:$G$1007,MIN(IF(שיוך_משאב=A891,שורות))))</f>
        <v/>
      </c>
      <c r="D891" s="88" t="str">
        <f>IF($A891="","",INDEX('תוצרים לפרויקטים'!$T$8:$AC$1007,MATCH($C891,'תוצרים לפרויקטים'!$G$8:$G$1007,0),MATCH($B891,'תוצרים לפרויקטים'!$T$7:$AC$7,0)))</f>
        <v/>
      </c>
      <c r="E891" s="88" t="str">
        <f>IF($A891="","",INDEX('תוצרים לפרויקטים'!$T$8:$AC$1007,MATCH($C891,'תוצרים לפרויקטים'!$G$8:$G$1007,0),MATCH($B891,'תוצרים לפרויקטים'!$T$7:$AC$7,0)+1))</f>
        <v/>
      </c>
      <c r="F891" s="88" t="str">
        <f>IF($D891="","",IFERROR(IF(INDEX('ניהול משאבים'!$D$8:$D$300,MATCH($D891,'ניהול משאבים'!$C$8:$C$300,0))="","",INDEX('ניהול משאבים'!$D$8:$D$300,MATCH($D891,'ניהול משאבים'!$C$8:$C$300,0))),""))</f>
        <v/>
      </c>
      <c r="G891" s="88" t="str">
        <f>IF($D891="","",IFERROR(IF(INDEX('ניהול משאבים'!$E$8:$E$300,MATCH($D891,'ניהול משאבים'!$C$8:$C$300,0))="","",INDEX('ניהול משאבים'!$E$8:$E$300,MATCH($D891,'ניהול משאבים'!$C$8:$C$300,0))),""))</f>
        <v/>
      </c>
      <c r="H891" s="88" t="str">
        <f>IF($C891="","",INDEX('תוצרים לפרויקטים'!$H:$H,MATCH($C891,'תוצרים לפרויקטים'!$G:$G,0)))</f>
        <v/>
      </c>
      <c r="I891" s="88" t="str">
        <f>IF($C891="","",INDEX('תוצרים לפרויקטים'!$E:$E,MATCH($C891,'תוצרים לפרויקטים'!$G:$G,0)))</f>
        <v/>
      </c>
      <c r="J891" s="88" t="str">
        <f>IF($A891="","",IF(INDEX('תוצרים לפרויקטים'!$R$8:$R$1007,MATCH($C891,'תוצרים לפרויקטים'!$G$8:$G$1007,0))="","ללא סטטוס",INDEX('תוצרים לפרויקטים'!$R$8:$R$1007,MATCH($C891,'תוצרים לפרויקטים'!$G$8:$G$1007,0))))</f>
        <v/>
      </c>
      <c r="K891" s="141" t="str">
        <f>IF($A891="","",IF(INDEX('תוצרים לפרויקטים'!$P$8:$P$1007,MATCH($C891,'תוצרים לפרויקטים'!$G$8:$G$1007,0))="","",INDEX('תוצרים לפרויקטים'!$P$8:$P$1007,MATCH($C891,'תוצרים לפרויקטים'!$G$8:$G$1007,0))))</f>
        <v/>
      </c>
      <c r="L891" s="141" t="str">
        <f>IF($A891="","",IF(INDEX('תוצרים לפרויקטים'!$Q$8:$Q$1007,MATCH($C891,'תוצרים לפרויקטים'!$G$8:$G$1007,0))="","",INDEX('תוצרים לפרויקטים'!$Q$8:$Q$1007,MATCH($C891,'תוצרים לפרויקטים'!$G$8:$G$1007,0))))</f>
        <v/>
      </c>
    </row>
    <row r="892" spans="1:12">
      <c r="A892" s="87" t="str">
        <f>IF($A891="#",1,IF(MAX(שיוך_משאב)&lt;ROWS(A$2:$A892),"",ROWS(A$2:$A892)))</f>
        <v/>
      </c>
      <c r="B892" s="88" t="str">
        <f t="array" ref="B892">IF($A892="","",INDEX('תוצרים לפרויקטים'!$AJ$7:$AN$7,,MIN(IF(שיוך_משאב=$A892,COLUMN($A:$E)))))</f>
        <v/>
      </c>
      <c r="C892" s="88" t="str">
        <f t="array" ref="C892">IF($A892="","",INDEX('תוצרים לפרויקטים'!$G$8:$G$1007,MIN(IF(שיוך_משאב=A892,שורות))))</f>
        <v/>
      </c>
      <c r="D892" s="88" t="str">
        <f>IF($A892="","",INDEX('תוצרים לפרויקטים'!$T$8:$AC$1007,MATCH($C892,'תוצרים לפרויקטים'!$G$8:$G$1007,0),MATCH($B892,'תוצרים לפרויקטים'!$T$7:$AC$7,0)))</f>
        <v/>
      </c>
      <c r="E892" s="88" t="str">
        <f>IF($A892="","",INDEX('תוצרים לפרויקטים'!$T$8:$AC$1007,MATCH($C892,'תוצרים לפרויקטים'!$G$8:$G$1007,0),MATCH($B892,'תוצרים לפרויקטים'!$T$7:$AC$7,0)+1))</f>
        <v/>
      </c>
      <c r="F892" s="88" t="str">
        <f>IF($D892="","",IFERROR(IF(INDEX('ניהול משאבים'!$D$8:$D$300,MATCH($D892,'ניהול משאבים'!$C$8:$C$300,0))="","",INDEX('ניהול משאבים'!$D$8:$D$300,MATCH($D892,'ניהול משאבים'!$C$8:$C$300,0))),""))</f>
        <v/>
      </c>
      <c r="G892" s="88" t="str">
        <f>IF($D892="","",IFERROR(IF(INDEX('ניהול משאבים'!$E$8:$E$300,MATCH($D892,'ניהול משאבים'!$C$8:$C$300,0))="","",INDEX('ניהול משאבים'!$E$8:$E$300,MATCH($D892,'ניהול משאבים'!$C$8:$C$300,0))),""))</f>
        <v/>
      </c>
      <c r="H892" s="88" t="str">
        <f>IF($C892="","",INDEX('תוצרים לפרויקטים'!$H:$H,MATCH($C892,'תוצרים לפרויקטים'!$G:$G,0)))</f>
        <v/>
      </c>
      <c r="I892" s="88" t="str">
        <f>IF($C892="","",INDEX('תוצרים לפרויקטים'!$E:$E,MATCH($C892,'תוצרים לפרויקטים'!$G:$G,0)))</f>
        <v/>
      </c>
      <c r="J892" s="88" t="str">
        <f>IF($A892="","",IF(INDEX('תוצרים לפרויקטים'!$R$8:$R$1007,MATCH($C892,'תוצרים לפרויקטים'!$G$8:$G$1007,0))="","ללא סטטוס",INDEX('תוצרים לפרויקטים'!$R$8:$R$1007,MATCH($C892,'תוצרים לפרויקטים'!$G$8:$G$1007,0))))</f>
        <v/>
      </c>
      <c r="K892" s="141" t="str">
        <f>IF($A892="","",IF(INDEX('תוצרים לפרויקטים'!$P$8:$P$1007,MATCH($C892,'תוצרים לפרויקטים'!$G$8:$G$1007,0))="","",INDEX('תוצרים לפרויקטים'!$P$8:$P$1007,MATCH($C892,'תוצרים לפרויקטים'!$G$8:$G$1007,0))))</f>
        <v/>
      </c>
      <c r="L892" s="141" t="str">
        <f>IF($A892="","",IF(INDEX('תוצרים לפרויקטים'!$Q$8:$Q$1007,MATCH($C892,'תוצרים לפרויקטים'!$G$8:$G$1007,0))="","",INDEX('תוצרים לפרויקטים'!$Q$8:$Q$1007,MATCH($C892,'תוצרים לפרויקטים'!$G$8:$G$1007,0))))</f>
        <v/>
      </c>
    </row>
    <row r="893" spans="1:12">
      <c r="A893" s="87" t="str">
        <f>IF($A892="#",1,IF(MAX(שיוך_משאב)&lt;ROWS(A$2:$A893),"",ROWS(A$2:$A893)))</f>
        <v/>
      </c>
      <c r="B893" s="88" t="str">
        <f t="array" ref="B893">IF($A893="","",INDEX('תוצרים לפרויקטים'!$AJ$7:$AN$7,,MIN(IF(שיוך_משאב=$A893,COLUMN($A:$E)))))</f>
        <v/>
      </c>
      <c r="C893" s="88" t="str">
        <f t="array" ref="C893">IF($A893="","",INDEX('תוצרים לפרויקטים'!$G$8:$G$1007,MIN(IF(שיוך_משאב=A893,שורות))))</f>
        <v/>
      </c>
      <c r="D893" s="88" t="str">
        <f>IF($A893="","",INDEX('תוצרים לפרויקטים'!$T$8:$AC$1007,MATCH($C893,'תוצרים לפרויקטים'!$G$8:$G$1007,0),MATCH($B893,'תוצרים לפרויקטים'!$T$7:$AC$7,0)))</f>
        <v/>
      </c>
      <c r="E893" s="88" t="str">
        <f>IF($A893="","",INDEX('תוצרים לפרויקטים'!$T$8:$AC$1007,MATCH($C893,'תוצרים לפרויקטים'!$G$8:$G$1007,0),MATCH($B893,'תוצרים לפרויקטים'!$T$7:$AC$7,0)+1))</f>
        <v/>
      </c>
      <c r="F893" s="88" t="str">
        <f>IF($D893="","",IFERROR(IF(INDEX('ניהול משאבים'!$D$8:$D$300,MATCH($D893,'ניהול משאבים'!$C$8:$C$300,0))="","",INDEX('ניהול משאבים'!$D$8:$D$300,MATCH($D893,'ניהול משאבים'!$C$8:$C$300,0))),""))</f>
        <v/>
      </c>
      <c r="G893" s="88" t="str">
        <f>IF($D893="","",IFERROR(IF(INDEX('ניהול משאבים'!$E$8:$E$300,MATCH($D893,'ניהול משאבים'!$C$8:$C$300,0))="","",INDEX('ניהול משאבים'!$E$8:$E$300,MATCH($D893,'ניהול משאבים'!$C$8:$C$300,0))),""))</f>
        <v/>
      </c>
      <c r="H893" s="88" t="str">
        <f>IF($C893="","",INDEX('תוצרים לפרויקטים'!$H:$H,MATCH($C893,'תוצרים לפרויקטים'!$G:$G,0)))</f>
        <v/>
      </c>
      <c r="I893" s="88" t="str">
        <f>IF($C893="","",INDEX('תוצרים לפרויקטים'!$E:$E,MATCH($C893,'תוצרים לפרויקטים'!$G:$G,0)))</f>
        <v/>
      </c>
      <c r="J893" s="88" t="str">
        <f>IF($A893="","",IF(INDEX('תוצרים לפרויקטים'!$R$8:$R$1007,MATCH($C893,'תוצרים לפרויקטים'!$G$8:$G$1007,0))="","ללא סטטוס",INDEX('תוצרים לפרויקטים'!$R$8:$R$1007,MATCH($C893,'תוצרים לפרויקטים'!$G$8:$G$1007,0))))</f>
        <v/>
      </c>
      <c r="K893" s="141" t="str">
        <f>IF($A893="","",IF(INDEX('תוצרים לפרויקטים'!$P$8:$P$1007,MATCH($C893,'תוצרים לפרויקטים'!$G$8:$G$1007,0))="","",INDEX('תוצרים לפרויקטים'!$P$8:$P$1007,MATCH($C893,'תוצרים לפרויקטים'!$G$8:$G$1007,0))))</f>
        <v/>
      </c>
      <c r="L893" s="141" t="str">
        <f>IF($A893="","",IF(INDEX('תוצרים לפרויקטים'!$Q$8:$Q$1007,MATCH($C893,'תוצרים לפרויקטים'!$G$8:$G$1007,0))="","",INDEX('תוצרים לפרויקטים'!$Q$8:$Q$1007,MATCH($C893,'תוצרים לפרויקטים'!$G$8:$G$1007,0))))</f>
        <v/>
      </c>
    </row>
    <row r="894" spans="1:12">
      <c r="A894" s="87" t="str">
        <f>IF($A893="#",1,IF(MAX(שיוך_משאב)&lt;ROWS(A$2:$A894),"",ROWS(A$2:$A894)))</f>
        <v/>
      </c>
      <c r="B894" s="88" t="str">
        <f t="array" ref="B894">IF($A894="","",INDEX('תוצרים לפרויקטים'!$AJ$7:$AN$7,,MIN(IF(שיוך_משאב=$A894,COLUMN($A:$E)))))</f>
        <v/>
      </c>
      <c r="C894" s="88" t="str">
        <f t="array" ref="C894">IF($A894="","",INDEX('תוצרים לפרויקטים'!$G$8:$G$1007,MIN(IF(שיוך_משאב=A894,שורות))))</f>
        <v/>
      </c>
      <c r="D894" s="88" t="str">
        <f>IF($A894="","",INDEX('תוצרים לפרויקטים'!$T$8:$AC$1007,MATCH($C894,'תוצרים לפרויקטים'!$G$8:$G$1007,0),MATCH($B894,'תוצרים לפרויקטים'!$T$7:$AC$7,0)))</f>
        <v/>
      </c>
      <c r="E894" s="88" t="str">
        <f>IF($A894="","",INDEX('תוצרים לפרויקטים'!$T$8:$AC$1007,MATCH($C894,'תוצרים לפרויקטים'!$G$8:$G$1007,0),MATCH($B894,'תוצרים לפרויקטים'!$T$7:$AC$7,0)+1))</f>
        <v/>
      </c>
      <c r="F894" s="88" t="str">
        <f>IF($D894="","",IFERROR(IF(INDEX('ניהול משאבים'!$D$8:$D$300,MATCH($D894,'ניהול משאבים'!$C$8:$C$300,0))="","",INDEX('ניהול משאבים'!$D$8:$D$300,MATCH($D894,'ניהול משאבים'!$C$8:$C$300,0))),""))</f>
        <v/>
      </c>
      <c r="G894" s="88" t="str">
        <f>IF($D894="","",IFERROR(IF(INDEX('ניהול משאבים'!$E$8:$E$300,MATCH($D894,'ניהול משאבים'!$C$8:$C$300,0))="","",INDEX('ניהול משאבים'!$E$8:$E$300,MATCH($D894,'ניהול משאבים'!$C$8:$C$300,0))),""))</f>
        <v/>
      </c>
      <c r="H894" s="88" t="str">
        <f>IF($C894="","",INDEX('תוצרים לפרויקטים'!$H:$H,MATCH($C894,'תוצרים לפרויקטים'!$G:$G,0)))</f>
        <v/>
      </c>
      <c r="I894" s="88" t="str">
        <f>IF($C894="","",INDEX('תוצרים לפרויקטים'!$E:$E,MATCH($C894,'תוצרים לפרויקטים'!$G:$G,0)))</f>
        <v/>
      </c>
      <c r="J894" s="88" t="str">
        <f>IF($A894="","",IF(INDEX('תוצרים לפרויקטים'!$R$8:$R$1007,MATCH($C894,'תוצרים לפרויקטים'!$G$8:$G$1007,0))="","ללא סטטוס",INDEX('תוצרים לפרויקטים'!$R$8:$R$1007,MATCH($C894,'תוצרים לפרויקטים'!$G$8:$G$1007,0))))</f>
        <v/>
      </c>
      <c r="K894" s="141" t="str">
        <f>IF($A894="","",IF(INDEX('תוצרים לפרויקטים'!$P$8:$P$1007,MATCH($C894,'תוצרים לפרויקטים'!$G$8:$G$1007,0))="","",INDEX('תוצרים לפרויקטים'!$P$8:$P$1007,MATCH($C894,'תוצרים לפרויקטים'!$G$8:$G$1007,0))))</f>
        <v/>
      </c>
      <c r="L894" s="141" t="str">
        <f>IF($A894="","",IF(INDEX('תוצרים לפרויקטים'!$Q$8:$Q$1007,MATCH($C894,'תוצרים לפרויקטים'!$G$8:$G$1007,0))="","",INDEX('תוצרים לפרויקטים'!$Q$8:$Q$1007,MATCH($C894,'תוצרים לפרויקטים'!$G$8:$G$1007,0))))</f>
        <v/>
      </c>
    </row>
    <row r="895" spans="1:12">
      <c r="A895" s="87" t="str">
        <f>IF($A894="#",1,IF(MAX(שיוך_משאב)&lt;ROWS(A$2:$A895),"",ROWS(A$2:$A895)))</f>
        <v/>
      </c>
      <c r="B895" s="88" t="str">
        <f t="array" ref="B895">IF($A895="","",INDEX('תוצרים לפרויקטים'!$AJ$7:$AN$7,,MIN(IF(שיוך_משאב=$A895,COLUMN($A:$E)))))</f>
        <v/>
      </c>
      <c r="C895" s="88" t="str">
        <f t="array" ref="C895">IF($A895="","",INDEX('תוצרים לפרויקטים'!$G$8:$G$1007,MIN(IF(שיוך_משאב=A895,שורות))))</f>
        <v/>
      </c>
      <c r="D895" s="88" t="str">
        <f>IF($A895="","",INDEX('תוצרים לפרויקטים'!$T$8:$AC$1007,MATCH($C895,'תוצרים לפרויקטים'!$G$8:$G$1007,0),MATCH($B895,'תוצרים לפרויקטים'!$T$7:$AC$7,0)))</f>
        <v/>
      </c>
      <c r="E895" s="88" t="str">
        <f>IF($A895="","",INDEX('תוצרים לפרויקטים'!$T$8:$AC$1007,MATCH($C895,'תוצרים לפרויקטים'!$G$8:$G$1007,0),MATCH($B895,'תוצרים לפרויקטים'!$T$7:$AC$7,0)+1))</f>
        <v/>
      </c>
      <c r="F895" s="88" t="str">
        <f>IF($D895="","",IFERROR(IF(INDEX('ניהול משאבים'!$D$8:$D$300,MATCH($D895,'ניהול משאבים'!$C$8:$C$300,0))="","",INDEX('ניהול משאבים'!$D$8:$D$300,MATCH($D895,'ניהול משאבים'!$C$8:$C$300,0))),""))</f>
        <v/>
      </c>
      <c r="G895" s="88" t="str">
        <f>IF($D895="","",IFERROR(IF(INDEX('ניהול משאבים'!$E$8:$E$300,MATCH($D895,'ניהול משאבים'!$C$8:$C$300,0))="","",INDEX('ניהול משאבים'!$E$8:$E$300,MATCH($D895,'ניהול משאבים'!$C$8:$C$300,0))),""))</f>
        <v/>
      </c>
      <c r="H895" s="88" t="str">
        <f>IF($C895="","",INDEX('תוצרים לפרויקטים'!$H:$H,MATCH($C895,'תוצרים לפרויקטים'!$G:$G,0)))</f>
        <v/>
      </c>
      <c r="I895" s="88" t="str">
        <f>IF($C895="","",INDEX('תוצרים לפרויקטים'!$E:$E,MATCH($C895,'תוצרים לפרויקטים'!$G:$G,0)))</f>
        <v/>
      </c>
      <c r="J895" s="88" t="str">
        <f>IF($A895="","",IF(INDEX('תוצרים לפרויקטים'!$R$8:$R$1007,MATCH($C895,'תוצרים לפרויקטים'!$G$8:$G$1007,0))="","ללא סטטוס",INDEX('תוצרים לפרויקטים'!$R$8:$R$1007,MATCH($C895,'תוצרים לפרויקטים'!$G$8:$G$1007,0))))</f>
        <v/>
      </c>
      <c r="K895" s="141" t="str">
        <f>IF($A895="","",IF(INDEX('תוצרים לפרויקטים'!$P$8:$P$1007,MATCH($C895,'תוצרים לפרויקטים'!$G$8:$G$1007,0))="","",INDEX('תוצרים לפרויקטים'!$P$8:$P$1007,MATCH($C895,'תוצרים לפרויקטים'!$G$8:$G$1007,0))))</f>
        <v/>
      </c>
      <c r="L895" s="141" t="str">
        <f>IF($A895="","",IF(INDEX('תוצרים לפרויקטים'!$Q$8:$Q$1007,MATCH($C895,'תוצרים לפרויקטים'!$G$8:$G$1007,0))="","",INDEX('תוצרים לפרויקטים'!$Q$8:$Q$1007,MATCH($C895,'תוצרים לפרויקטים'!$G$8:$G$1007,0))))</f>
        <v/>
      </c>
    </row>
    <row r="896" spans="1:12">
      <c r="A896" s="87" t="str">
        <f>IF($A895="#",1,IF(MAX(שיוך_משאב)&lt;ROWS(A$2:$A896),"",ROWS(A$2:$A896)))</f>
        <v/>
      </c>
      <c r="B896" s="88" t="str">
        <f t="array" ref="B896">IF($A896="","",INDEX('תוצרים לפרויקטים'!$AJ$7:$AN$7,,MIN(IF(שיוך_משאב=$A896,COLUMN($A:$E)))))</f>
        <v/>
      </c>
      <c r="C896" s="88" t="str">
        <f t="array" ref="C896">IF($A896="","",INDEX('תוצרים לפרויקטים'!$G$8:$G$1007,MIN(IF(שיוך_משאב=A896,שורות))))</f>
        <v/>
      </c>
      <c r="D896" s="88" t="str">
        <f>IF($A896="","",INDEX('תוצרים לפרויקטים'!$T$8:$AC$1007,MATCH($C896,'תוצרים לפרויקטים'!$G$8:$G$1007,0),MATCH($B896,'תוצרים לפרויקטים'!$T$7:$AC$7,0)))</f>
        <v/>
      </c>
      <c r="E896" s="88" t="str">
        <f>IF($A896="","",INDEX('תוצרים לפרויקטים'!$T$8:$AC$1007,MATCH($C896,'תוצרים לפרויקטים'!$G$8:$G$1007,0),MATCH($B896,'תוצרים לפרויקטים'!$T$7:$AC$7,0)+1))</f>
        <v/>
      </c>
      <c r="F896" s="88" t="str">
        <f>IF($D896="","",IFERROR(IF(INDEX('ניהול משאבים'!$D$8:$D$300,MATCH($D896,'ניהול משאבים'!$C$8:$C$300,0))="","",INDEX('ניהול משאבים'!$D$8:$D$300,MATCH($D896,'ניהול משאבים'!$C$8:$C$300,0))),""))</f>
        <v/>
      </c>
      <c r="G896" s="88" t="str">
        <f>IF($D896="","",IFERROR(IF(INDEX('ניהול משאבים'!$E$8:$E$300,MATCH($D896,'ניהול משאבים'!$C$8:$C$300,0))="","",INDEX('ניהול משאבים'!$E$8:$E$300,MATCH($D896,'ניהול משאבים'!$C$8:$C$300,0))),""))</f>
        <v/>
      </c>
      <c r="H896" s="88" t="str">
        <f>IF($C896="","",INDEX('תוצרים לפרויקטים'!$H:$H,MATCH($C896,'תוצרים לפרויקטים'!$G:$G,0)))</f>
        <v/>
      </c>
      <c r="I896" s="88" t="str">
        <f>IF($C896="","",INDEX('תוצרים לפרויקטים'!$E:$E,MATCH($C896,'תוצרים לפרויקטים'!$G:$G,0)))</f>
        <v/>
      </c>
      <c r="J896" s="88" t="str">
        <f>IF($A896="","",IF(INDEX('תוצרים לפרויקטים'!$R$8:$R$1007,MATCH($C896,'תוצרים לפרויקטים'!$G$8:$G$1007,0))="","ללא סטטוס",INDEX('תוצרים לפרויקטים'!$R$8:$R$1007,MATCH($C896,'תוצרים לפרויקטים'!$G$8:$G$1007,0))))</f>
        <v/>
      </c>
      <c r="K896" s="141" t="str">
        <f>IF($A896="","",IF(INDEX('תוצרים לפרויקטים'!$P$8:$P$1007,MATCH($C896,'תוצרים לפרויקטים'!$G$8:$G$1007,0))="","",INDEX('תוצרים לפרויקטים'!$P$8:$P$1007,MATCH($C896,'תוצרים לפרויקטים'!$G$8:$G$1007,0))))</f>
        <v/>
      </c>
      <c r="L896" s="141" t="str">
        <f>IF($A896="","",IF(INDEX('תוצרים לפרויקטים'!$Q$8:$Q$1007,MATCH($C896,'תוצרים לפרויקטים'!$G$8:$G$1007,0))="","",INDEX('תוצרים לפרויקטים'!$Q$8:$Q$1007,MATCH($C896,'תוצרים לפרויקטים'!$G$8:$G$1007,0))))</f>
        <v/>
      </c>
    </row>
    <row r="897" spans="1:12">
      <c r="A897" s="87" t="str">
        <f>IF($A896="#",1,IF(MAX(שיוך_משאב)&lt;ROWS(A$2:$A897),"",ROWS(A$2:$A897)))</f>
        <v/>
      </c>
      <c r="B897" s="88" t="str">
        <f t="array" ref="B897">IF($A897="","",INDEX('תוצרים לפרויקטים'!$AJ$7:$AN$7,,MIN(IF(שיוך_משאב=$A897,COLUMN($A:$E)))))</f>
        <v/>
      </c>
      <c r="C897" s="88" t="str">
        <f t="array" ref="C897">IF($A897="","",INDEX('תוצרים לפרויקטים'!$G$8:$G$1007,MIN(IF(שיוך_משאב=A897,שורות))))</f>
        <v/>
      </c>
      <c r="D897" s="88" t="str">
        <f>IF($A897="","",INDEX('תוצרים לפרויקטים'!$T$8:$AC$1007,MATCH($C897,'תוצרים לפרויקטים'!$G$8:$G$1007,0),MATCH($B897,'תוצרים לפרויקטים'!$T$7:$AC$7,0)))</f>
        <v/>
      </c>
      <c r="E897" s="88" t="str">
        <f>IF($A897="","",INDEX('תוצרים לפרויקטים'!$T$8:$AC$1007,MATCH($C897,'תוצרים לפרויקטים'!$G$8:$G$1007,0),MATCH($B897,'תוצרים לפרויקטים'!$T$7:$AC$7,0)+1))</f>
        <v/>
      </c>
      <c r="F897" s="88" t="str">
        <f>IF($D897="","",IFERROR(IF(INDEX('ניהול משאבים'!$D$8:$D$300,MATCH($D897,'ניהול משאבים'!$C$8:$C$300,0))="","",INDEX('ניהול משאבים'!$D$8:$D$300,MATCH($D897,'ניהול משאבים'!$C$8:$C$300,0))),""))</f>
        <v/>
      </c>
      <c r="G897" s="88" t="str">
        <f>IF($D897="","",IFERROR(IF(INDEX('ניהול משאבים'!$E$8:$E$300,MATCH($D897,'ניהול משאבים'!$C$8:$C$300,0))="","",INDEX('ניהול משאבים'!$E$8:$E$300,MATCH($D897,'ניהול משאבים'!$C$8:$C$300,0))),""))</f>
        <v/>
      </c>
      <c r="H897" s="88" t="str">
        <f>IF($C897="","",INDEX('תוצרים לפרויקטים'!$H:$H,MATCH($C897,'תוצרים לפרויקטים'!$G:$G,0)))</f>
        <v/>
      </c>
      <c r="I897" s="88" t="str">
        <f>IF($C897="","",INDEX('תוצרים לפרויקטים'!$E:$E,MATCH($C897,'תוצרים לפרויקטים'!$G:$G,0)))</f>
        <v/>
      </c>
      <c r="J897" s="88" t="str">
        <f>IF($A897="","",IF(INDEX('תוצרים לפרויקטים'!$R$8:$R$1007,MATCH($C897,'תוצרים לפרויקטים'!$G$8:$G$1007,0))="","ללא סטטוס",INDEX('תוצרים לפרויקטים'!$R$8:$R$1007,MATCH($C897,'תוצרים לפרויקטים'!$G$8:$G$1007,0))))</f>
        <v/>
      </c>
      <c r="K897" s="141" t="str">
        <f>IF($A897="","",IF(INDEX('תוצרים לפרויקטים'!$P$8:$P$1007,MATCH($C897,'תוצרים לפרויקטים'!$G$8:$G$1007,0))="","",INDEX('תוצרים לפרויקטים'!$P$8:$P$1007,MATCH($C897,'תוצרים לפרויקטים'!$G$8:$G$1007,0))))</f>
        <v/>
      </c>
      <c r="L897" s="141" t="str">
        <f>IF($A897="","",IF(INDEX('תוצרים לפרויקטים'!$Q$8:$Q$1007,MATCH($C897,'תוצרים לפרויקטים'!$G$8:$G$1007,0))="","",INDEX('תוצרים לפרויקטים'!$Q$8:$Q$1007,MATCH($C897,'תוצרים לפרויקטים'!$G$8:$G$1007,0))))</f>
        <v/>
      </c>
    </row>
    <row r="898" spans="1:12">
      <c r="A898" s="87" t="str">
        <f>IF($A897="#",1,IF(MAX(שיוך_משאב)&lt;ROWS(A$2:$A898),"",ROWS(A$2:$A898)))</f>
        <v/>
      </c>
      <c r="B898" s="88" t="str">
        <f t="array" ref="B898">IF($A898="","",INDEX('תוצרים לפרויקטים'!$AJ$7:$AN$7,,MIN(IF(שיוך_משאב=$A898,COLUMN($A:$E)))))</f>
        <v/>
      </c>
      <c r="C898" s="88" t="str">
        <f t="array" ref="C898">IF($A898="","",INDEX('תוצרים לפרויקטים'!$G$8:$G$1007,MIN(IF(שיוך_משאב=A898,שורות))))</f>
        <v/>
      </c>
      <c r="D898" s="88" t="str">
        <f>IF($A898="","",INDEX('תוצרים לפרויקטים'!$T$8:$AC$1007,MATCH($C898,'תוצרים לפרויקטים'!$G$8:$G$1007,0),MATCH($B898,'תוצרים לפרויקטים'!$T$7:$AC$7,0)))</f>
        <v/>
      </c>
      <c r="E898" s="88" t="str">
        <f>IF($A898="","",INDEX('תוצרים לפרויקטים'!$T$8:$AC$1007,MATCH($C898,'תוצרים לפרויקטים'!$G$8:$G$1007,0),MATCH($B898,'תוצרים לפרויקטים'!$T$7:$AC$7,0)+1))</f>
        <v/>
      </c>
      <c r="F898" s="88" t="str">
        <f>IF($D898="","",IFERROR(IF(INDEX('ניהול משאבים'!$D$8:$D$300,MATCH($D898,'ניהול משאבים'!$C$8:$C$300,0))="","",INDEX('ניהול משאבים'!$D$8:$D$300,MATCH($D898,'ניהול משאבים'!$C$8:$C$300,0))),""))</f>
        <v/>
      </c>
      <c r="G898" s="88" t="str">
        <f>IF($D898="","",IFERROR(IF(INDEX('ניהול משאבים'!$E$8:$E$300,MATCH($D898,'ניהול משאבים'!$C$8:$C$300,0))="","",INDEX('ניהול משאבים'!$E$8:$E$300,MATCH($D898,'ניהול משאבים'!$C$8:$C$300,0))),""))</f>
        <v/>
      </c>
      <c r="H898" s="88" t="str">
        <f>IF($C898="","",INDEX('תוצרים לפרויקטים'!$H:$H,MATCH($C898,'תוצרים לפרויקטים'!$G:$G,0)))</f>
        <v/>
      </c>
      <c r="I898" s="88" t="str">
        <f>IF($C898="","",INDEX('תוצרים לפרויקטים'!$E:$E,MATCH($C898,'תוצרים לפרויקטים'!$G:$G,0)))</f>
        <v/>
      </c>
      <c r="J898" s="88" t="str">
        <f>IF($A898="","",IF(INDEX('תוצרים לפרויקטים'!$R$8:$R$1007,MATCH($C898,'תוצרים לפרויקטים'!$G$8:$G$1007,0))="","ללא סטטוס",INDEX('תוצרים לפרויקטים'!$R$8:$R$1007,MATCH($C898,'תוצרים לפרויקטים'!$G$8:$G$1007,0))))</f>
        <v/>
      </c>
      <c r="K898" s="141" t="str">
        <f>IF($A898="","",IF(INDEX('תוצרים לפרויקטים'!$P$8:$P$1007,MATCH($C898,'תוצרים לפרויקטים'!$G$8:$G$1007,0))="","",INDEX('תוצרים לפרויקטים'!$P$8:$P$1007,MATCH($C898,'תוצרים לפרויקטים'!$G$8:$G$1007,0))))</f>
        <v/>
      </c>
      <c r="L898" s="141" t="str">
        <f>IF($A898="","",IF(INDEX('תוצרים לפרויקטים'!$Q$8:$Q$1007,MATCH($C898,'תוצרים לפרויקטים'!$G$8:$G$1007,0))="","",INDEX('תוצרים לפרויקטים'!$Q$8:$Q$1007,MATCH($C898,'תוצרים לפרויקטים'!$G$8:$G$1007,0))))</f>
        <v/>
      </c>
    </row>
    <row r="899" spans="1:12">
      <c r="A899" s="87" t="str">
        <f>IF($A898="#",1,IF(MAX(שיוך_משאב)&lt;ROWS(A$2:$A899),"",ROWS(A$2:$A899)))</f>
        <v/>
      </c>
      <c r="B899" s="88" t="str">
        <f t="array" ref="B899">IF($A899="","",INDEX('תוצרים לפרויקטים'!$AJ$7:$AN$7,,MIN(IF(שיוך_משאב=$A899,COLUMN($A:$E)))))</f>
        <v/>
      </c>
      <c r="C899" s="88" t="str">
        <f t="array" ref="C899">IF($A899="","",INDEX('תוצרים לפרויקטים'!$G$8:$G$1007,MIN(IF(שיוך_משאב=A899,שורות))))</f>
        <v/>
      </c>
      <c r="D899" s="88" t="str">
        <f>IF($A899="","",INDEX('תוצרים לפרויקטים'!$T$8:$AC$1007,MATCH($C899,'תוצרים לפרויקטים'!$G$8:$G$1007,0),MATCH($B899,'תוצרים לפרויקטים'!$T$7:$AC$7,0)))</f>
        <v/>
      </c>
      <c r="E899" s="88" t="str">
        <f>IF($A899="","",INDEX('תוצרים לפרויקטים'!$T$8:$AC$1007,MATCH($C899,'תוצרים לפרויקטים'!$G$8:$G$1007,0),MATCH($B899,'תוצרים לפרויקטים'!$T$7:$AC$7,0)+1))</f>
        <v/>
      </c>
      <c r="F899" s="88" t="str">
        <f>IF($D899="","",IFERROR(IF(INDEX('ניהול משאבים'!$D$8:$D$300,MATCH($D899,'ניהול משאבים'!$C$8:$C$300,0))="","",INDEX('ניהול משאבים'!$D$8:$D$300,MATCH($D899,'ניהול משאבים'!$C$8:$C$300,0))),""))</f>
        <v/>
      </c>
      <c r="G899" s="88" t="str">
        <f>IF($D899="","",IFERROR(IF(INDEX('ניהול משאבים'!$E$8:$E$300,MATCH($D899,'ניהול משאבים'!$C$8:$C$300,0))="","",INDEX('ניהול משאבים'!$E$8:$E$300,MATCH($D899,'ניהול משאבים'!$C$8:$C$300,0))),""))</f>
        <v/>
      </c>
      <c r="H899" s="88" t="str">
        <f>IF($C899="","",INDEX('תוצרים לפרויקטים'!$H:$H,MATCH($C899,'תוצרים לפרויקטים'!$G:$G,0)))</f>
        <v/>
      </c>
      <c r="I899" s="88" t="str">
        <f>IF($C899="","",INDEX('תוצרים לפרויקטים'!$E:$E,MATCH($C899,'תוצרים לפרויקטים'!$G:$G,0)))</f>
        <v/>
      </c>
      <c r="J899" s="88" t="str">
        <f>IF($A899="","",IF(INDEX('תוצרים לפרויקטים'!$R$8:$R$1007,MATCH($C899,'תוצרים לפרויקטים'!$G$8:$G$1007,0))="","ללא סטטוס",INDEX('תוצרים לפרויקטים'!$R$8:$R$1007,MATCH($C899,'תוצרים לפרויקטים'!$G$8:$G$1007,0))))</f>
        <v/>
      </c>
      <c r="K899" s="141" t="str">
        <f>IF($A899="","",IF(INDEX('תוצרים לפרויקטים'!$P$8:$P$1007,MATCH($C899,'תוצרים לפרויקטים'!$G$8:$G$1007,0))="","",INDEX('תוצרים לפרויקטים'!$P$8:$P$1007,MATCH($C899,'תוצרים לפרויקטים'!$G$8:$G$1007,0))))</f>
        <v/>
      </c>
      <c r="L899" s="141" t="str">
        <f>IF($A899="","",IF(INDEX('תוצרים לפרויקטים'!$Q$8:$Q$1007,MATCH($C899,'תוצרים לפרויקטים'!$G$8:$G$1007,0))="","",INDEX('תוצרים לפרויקטים'!$Q$8:$Q$1007,MATCH($C899,'תוצרים לפרויקטים'!$G$8:$G$1007,0))))</f>
        <v/>
      </c>
    </row>
    <row r="900" spans="1:12">
      <c r="A900" s="87" t="str">
        <f>IF($A899="#",1,IF(MAX(שיוך_משאב)&lt;ROWS(A$2:$A900),"",ROWS(A$2:$A900)))</f>
        <v/>
      </c>
      <c r="B900" s="88" t="str">
        <f t="array" ref="B900">IF($A900="","",INDEX('תוצרים לפרויקטים'!$AJ$7:$AN$7,,MIN(IF(שיוך_משאב=$A900,COLUMN($A:$E)))))</f>
        <v/>
      </c>
      <c r="C900" s="88" t="str">
        <f t="array" ref="C900">IF($A900="","",INDEX('תוצרים לפרויקטים'!$G$8:$G$1007,MIN(IF(שיוך_משאב=A900,שורות))))</f>
        <v/>
      </c>
      <c r="D900" s="88" t="str">
        <f>IF($A900="","",INDEX('תוצרים לפרויקטים'!$T$8:$AC$1007,MATCH($C900,'תוצרים לפרויקטים'!$G$8:$G$1007,0),MATCH($B900,'תוצרים לפרויקטים'!$T$7:$AC$7,0)))</f>
        <v/>
      </c>
      <c r="E900" s="88" t="str">
        <f>IF($A900="","",INDEX('תוצרים לפרויקטים'!$T$8:$AC$1007,MATCH($C900,'תוצרים לפרויקטים'!$G$8:$G$1007,0),MATCH($B900,'תוצרים לפרויקטים'!$T$7:$AC$7,0)+1))</f>
        <v/>
      </c>
      <c r="F900" s="88" t="str">
        <f>IF($D900="","",IFERROR(IF(INDEX('ניהול משאבים'!$D$8:$D$300,MATCH($D900,'ניהול משאבים'!$C$8:$C$300,0))="","",INDEX('ניהול משאבים'!$D$8:$D$300,MATCH($D900,'ניהול משאבים'!$C$8:$C$300,0))),""))</f>
        <v/>
      </c>
      <c r="G900" s="88" t="str">
        <f>IF($D900="","",IFERROR(IF(INDEX('ניהול משאבים'!$E$8:$E$300,MATCH($D900,'ניהול משאבים'!$C$8:$C$300,0))="","",INDEX('ניהול משאבים'!$E$8:$E$300,MATCH($D900,'ניהול משאבים'!$C$8:$C$300,0))),""))</f>
        <v/>
      </c>
      <c r="H900" s="88" t="str">
        <f>IF($C900="","",INDEX('תוצרים לפרויקטים'!$H:$H,MATCH($C900,'תוצרים לפרויקטים'!$G:$G,0)))</f>
        <v/>
      </c>
      <c r="I900" s="88" t="str">
        <f>IF($C900="","",INDEX('תוצרים לפרויקטים'!$E:$E,MATCH($C900,'תוצרים לפרויקטים'!$G:$G,0)))</f>
        <v/>
      </c>
      <c r="J900" s="88" t="str">
        <f>IF($A900="","",IF(INDEX('תוצרים לפרויקטים'!$R$8:$R$1007,MATCH($C900,'תוצרים לפרויקטים'!$G$8:$G$1007,0))="","ללא סטטוס",INDEX('תוצרים לפרויקטים'!$R$8:$R$1007,MATCH($C900,'תוצרים לפרויקטים'!$G$8:$G$1007,0))))</f>
        <v/>
      </c>
      <c r="K900" s="141" t="str">
        <f>IF($A900="","",IF(INDEX('תוצרים לפרויקטים'!$P$8:$P$1007,MATCH($C900,'תוצרים לפרויקטים'!$G$8:$G$1007,0))="","",INDEX('תוצרים לפרויקטים'!$P$8:$P$1007,MATCH($C900,'תוצרים לפרויקטים'!$G$8:$G$1007,0))))</f>
        <v/>
      </c>
      <c r="L900" s="141" t="str">
        <f>IF($A900="","",IF(INDEX('תוצרים לפרויקטים'!$Q$8:$Q$1007,MATCH($C900,'תוצרים לפרויקטים'!$G$8:$G$1007,0))="","",INDEX('תוצרים לפרויקטים'!$Q$8:$Q$1007,MATCH($C900,'תוצרים לפרויקטים'!$G$8:$G$1007,0))))</f>
        <v/>
      </c>
    </row>
    <row r="901" spans="1:12">
      <c r="A901" s="87" t="str">
        <f>IF($A900="#",1,IF(MAX(שיוך_משאב)&lt;ROWS(A$2:$A901),"",ROWS(A$2:$A901)))</f>
        <v/>
      </c>
      <c r="B901" s="88" t="str">
        <f t="array" ref="B901">IF($A901="","",INDEX('תוצרים לפרויקטים'!$AJ$7:$AN$7,,MIN(IF(שיוך_משאב=$A901,COLUMN($A:$E)))))</f>
        <v/>
      </c>
      <c r="C901" s="88" t="str">
        <f t="array" ref="C901">IF($A901="","",INDEX('תוצרים לפרויקטים'!$G$8:$G$1007,MIN(IF(שיוך_משאב=A901,שורות))))</f>
        <v/>
      </c>
      <c r="D901" s="88" t="str">
        <f>IF($A901="","",INDEX('תוצרים לפרויקטים'!$T$8:$AC$1007,MATCH($C901,'תוצרים לפרויקטים'!$G$8:$G$1007,0),MATCH($B901,'תוצרים לפרויקטים'!$T$7:$AC$7,0)))</f>
        <v/>
      </c>
      <c r="E901" s="88" t="str">
        <f>IF($A901="","",INDEX('תוצרים לפרויקטים'!$T$8:$AC$1007,MATCH($C901,'תוצרים לפרויקטים'!$G$8:$G$1007,0),MATCH($B901,'תוצרים לפרויקטים'!$T$7:$AC$7,0)+1))</f>
        <v/>
      </c>
      <c r="F901" s="88" t="str">
        <f>IF($D901="","",IFERROR(IF(INDEX('ניהול משאבים'!$D$8:$D$300,MATCH($D901,'ניהול משאבים'!$C$8:$C$300,0))="","",INDEX('ניהול משאבים'!$D$8:$D$300,MATCH($D901,'ניהול משאבים'!$C$8:$C$300,0))),""))</f>
        <v/>
      </c>
      <c r="G901" s="88" t="str">
        <f>IF($D901="","",IFERROR(IF(INDEX('ניהול משאבים'!$E$8:$E$300,MATCH($D901,'ניהול משאבים'!$C$8:$C$300,0))="","",INDEX('ניהול משאבים'!$E$8:$E$300,MATCH($D901,'ניהול משאבים'!$C$8:$C$300,0))),""))</f>
        <v/>
      </c>
      <c r="H901" s="88" t="str">
        <f>IF($C901="","",INDEX('תוצרים לפרויקטים'!$H:$H,MATCH($C901,'תוצרים לפרויקטים'!$G:$G,0)))</f>
        <v/>
      </c>
      <c r="I901" s="88" t="str">
        <f>IF($C901="","",INDEX('תוצרים לפרויקטים'!$E:$E,MATCH($C901,'תוצרים לפרויקטים'!$G:$G,0)))</f>
        <v/>
      </c>
      <c r="J901" s="88" t="str">
        <f>IF($A901="","",IF(INDEX('תוצרים לפרויקטים'!$R$8:$R$1007,MATCH($C901,'תוצרים לפרויקטים'!$G$8:$G$1007,0))="","ללא סטטוס",INDEX('תוצרים לפרויקטים'!$R$8:$R$1007,MATCH($C901,'תוצרים לפרויקטים'!$G$8:$G$1007,0))))</f>
        <v/>
      </c>
      <c r="K901" s="141" t="str">
        <f>IF($A901="","",IF(INDEX('תוצרים לפרויקטים'!$P$8:$P$1007,MATCH($C901,'תוצרים לפרויקטים'!$G$8:$G$1007,0))="","",INDEX('תוצרים לפרויקטים'!$P$8:$P$1007,MATCH($C901,'תוצרים לפרויקטים'!$G$8:$G$1007,0))))</f>
        <v/>
      </c>
      <c r="L901" s="141" t="str">
        <f>IF($A901="","",IF(INDEX('תוצרים לפרויקטים'!$Q$8:$Q$1007,MATCH($C901,'תוצרים לפרויקטים'!$G$8:$G$1007,0))="","",INDEX('תוצרים לפרויקטים'!$Q$8:$Q$1007,MATCH($C901,'תוצרים לפרויקטים'!$G$8:$G$1007,0))))</f>
        <v/>
      </c>
    </row>
    <row r="902" spans="1:12">
      <c r="A902" s="87" t="str">
        <f>IF($A901="#",1,IF(MAX(שיוך_משאב)&lt;ROWS(A$2:$A902),"",ROWS(A$2:$A902)))</f>
        <v/>
      </c>
      <c r="B902" s="88" t="str">
        <f t="array" ref="B902">IF($A902="","",INDEX('תוצרים לפרויקטים'!$AJ$7:$AN$7,,MIN(IF(שיוך_משאב=$A902,COLUMN($A:$E)))))</f>
        <v/>
      </c>
      <c r="C902" s="88" t="str">
        <f t="array" ref="C902">IF($A902="","",INDEX('תוצרים לפרויקטים'!$G$8:$G$1007,MIN(IF(שיוך_משאב=A902,שורות))))</f>
        <v/>
      </c>
      <c r="D902" s="88" t="str">
        <f>IF($A902="","",INDEX('תוצרים לפרויקטים'!$T$8:$AC$1007,MATCH($C902,'תוצרים לפרויקטים'!$G$8:$G$1007,0),MATCH($B902,'תוצרים לפרויקטים'!$T$7:$AC$7,0)))</f>
        <v/>
      </c>
      <c r="E902" s="88" t="str">
        <f>IF($A902="","",INDEX('תוצרים לפרויקטים'!$T$8:$AC$1007,MATCH($C902,'תוצרים לפרויקטים'!$G$8:$G$1007,0),MATCH($B902,'תוצרים לפרויקטים'!$T$7:$AC$7,0)+1))</f>
        <v/>
      </c>
      <c r="F902" s="88" t="str">
        <f>IF($D902="","",IFERROR(IF(INDEX('ניהול משאבים'!$D$8:$D$300,MATCH($D902,'ניהול משאבים'!$C$8:$C$300,0))="","",INDEX('ניהול משאבים'!$D$8:$D$300,MATCH($D902,'ניהול משאבים'!$C$8:$C$300,0))),""))</f>
        <v/>
      </c>
      <c r="G902" s="88" t="str">
        <f>IF($D902="","",IFERROR(IF(INDEX('ניהול משאבים'!$E$8:$E$300,MATCH($D902,'ניהול משאבים'!$C$8:$C$300,0))="","",INDEX('ניהול משאבים'!$E$8:$E$300,MATCH($D902,'ניהול משאבים'!$C$8:$C$300,0))),""))</f>
        <v/>
      </c>
      <c r="H902" s="88" t="str">
        <f>IF($C902="","",INDEX('תוצרים לפרויקטים'!$H:$H,MATCH($C902,'תוצרים לפרויקטים'!$G:$G,0)))</f>
        <v/>
      </c>
      <c r="I902" s="88" t="str">
        <f>IF($C902="","",INDEX('תוצרים לפרויקטים'!$E:$E,MATCH($C902,'תוצרים לפרויקטים'!$G:$G,0)))</f>
        <v/>
      </c>
      <c r="J902" s="88" t="str">
        <f>IF($A902="","",IF(INDEX('תוצרים לפרויקטים'!$R$8:$R$1007,MATCH($C902,'תוצרים לפרויקטים'!$G$8:$G$1007,0))="","ללא סטטוס",INDEX('תוצרים לפרויקטים'!$R$8:$R$1007,MATCH($C902,'תוצרים לפרויקטים'!$G$8:$G$1007,0))))</f>
        <v/>
      </c>
      <c r="K902" s="141" t="str">
        <f>IF($A902="","",IF(INDEX('תוצרים לפרויקטים'!$P$8:$P$1007,MATCH($C902,'תוצרים לפרויקטים'!$G$8:$G$1007,0))="","",INDEX('תוצרים לפרויקטים'!$P$8:$P$1007,MATCH($C902,'תוצרים לפרויקטים'!$G$8:$G$1007,0))))</f>
        <v/>
      </c>
      <c r="L902" s="141" t="str">
        <f>IF($A902="","",IF(INDEX('תוצרים לפרויקטים'!$Q$8:$Q$1007,MATCH($C902,'תוצרים לפרויקטים'!$G$8:$G$1007,0))="","",INDEX('תוצרים לפרויקטים'!$Q$8:$Q$1007,MATCH($C902,'תוצרים לפרויקטים'!$G$8:$G$1007,0))))</f>
        <v/>
      </c>
    </row>
    <row r="903" spans="1:12">
      <c r="A903" s="87" t="str">
        <f>IF($A902="#",1,IF(MAX(שיוך_משאב)&lt;ROWS(A$2:$A903),"",ROWS(A$2:$A903)))</f>
        <v/>
      </c>
      <c r="B903" s="88" t="str">
        <f t="array" ref="B903">IF($A903="","",INDEX('תוצרים לפרויקטים'!$AJ$7:$AN$7,,MIN(IF(שיוך_משאב=$A903,COLUMN($A:$E)))))</f>
        <v/>
      </c>
      <c r="C903" s="88" t="str">
        <f t="array" ref="C903">IF($A903="","",INDEX('תוצרים לפרויקטים'!$G$8:$G$1007,MIN(IF(שיוך_משאב=A903,שורות))))</f>
        <v/>
      </c>
      <c r="D903" s="88" t="str">
        <f>IF($A903="","",INDEX('תוצרים לפרויקטים'!$T$8:$AC$1007,MATCH($C903,'תוצרים לפרויקטים'!$G$8:$G$1007,0),MATCH($B903,'תוצרים לפרויקטים'!$T$7:$AC$7,0)))</f>
        <v/>
      </c>
      <c r="E903" s="88" t="str">
        <f>IF($A903="","",INDEX('תוצרים לפרויקטים'!$T$8:$AC$1007,MATCH($C903,'תוצרים לפרויקטים'!$G$8:$G$1007,0),MATCH($B903,'תוצרים לפרויקטים'!$T$7:$AC$7,0)+1))</f>
        <v/>
      </c>
      <c r="F903" s="88" t="str">
        <f>IF($D903="","",IFERROR(IF(INDEX('ניהול משאבים'!$D$8:$D$300,MATCH($D903,'ניהול משאבים'!$C$8:$C$300,0))="","",INDEX('ניהול משאבים'!$D$8:$D$300,MATCH($D903,'ניהול משאבים'!$C$8:$C$300,0))),""))</f>
        <v/>
      </c>
      <c r="G903" s="88" t="str">
        <f>IF($D903="","",IFERROR(IF(INDEX('ניהול משאבים'!$E$8:$E$300,MATCH($D903,'ניהול משאבים'!$C$8:$C$300,0))="","",INDEX('ניהול משאבים'!$E$8:$E$300,MATCH($D903,'ניהול משאבים'!$C$8:$C$300,0))),""))</f>
        <v/>
      </c>
      <c r="H903" s="88" t="str">
        <f>IF($C903="","",INDEX('תוצרים לפרויקטים'!$H:$H,MATCH($C903,'תוצרים לפרויקטים'!$G:$G,0)))</f>
        <v/>
      </c>
      <c r="I903" s="88" t="str">
        <f>IF($C903="","",INDEX('תוצרים לפרויקטים'!$E:$E,MATCH($C903,'תוצרים לפרויקטים'!$G:$G,0)))</f>
        <v/>
      </c>
      <c r="J903" s="88" t="str">
        <f>IF($A903="","",IF(INDEX('תוצרים לפרויקטים'!$R$8:$R$1007,MATCH($C903,'תוצרים לפרויקטים'!$G$8:$G$1007,0))="","ללא סטטוס",INDEX('תוצרים לפרויקטים'!$R$8:$R$1007,MATCH($C903,'תוצרים לפרויקטים'!$G$8:$G$1007,0))))</f>
        <v/>
      </c>
      <c r="K903" s="141" t="str">
        <f>IF($A903="","",IF(INDEX('תוצרים לפרויקטים'!$P$8:$P$1007,MATCH($C903,'תוצרים לפרויקטים'!$G$8:$G$1007,0))="","",INDEX('תוצרים לפרויקטים'!$P$8:$P$1007,MATCH($C903,'תוצרים לפרויקטים'!$G$8:$G$1007,0))))</f>
        <v/>
      </c>
      <c r="L903" s="141" t="str">
        <f>IF($A903="","",IF(INDEX('תוצרים לפרויקטים'!$Q$8:$Q$1007,MATCH($C903,'תוצרים לפרויקטים'!$G$8:$G$1007,0))="","",INDEX('תוצרים לפרויקטים'!$Q$8:$Q$1007,MATCH($C903,'תוצרים לפרויקטים'!$G$8:$G$1007,0))))</f>
        <v/>
      </c>
    </row>
    <row r="904" spans="1:12">
      <c r="A904" s="87" t="str">
        <f>IF($A903="#",1,IF(MAX(שיוך_משאב)&lt;ROWS(A$2:$A904),"",ROWS(A$2:$A904)))</f>
        <v/>
      </c>
      <c r="B904" s="88" t="str">
        <f t="array" ref="B904">IF($A904="","",INDEX('תוצרים לפרויקטים'!$AJ$7:$AN$7,,MIN(IF(שיוך_משאב=$A904,COLUMN($A:$E)))))</f>
        <v/>
      </c>
      <c r="C904" s="88" t="str">
        <f t="array" ref="C904">IF($A904="","",INDEX('תוצרים לפרויקטים'!$G$8:$G$1007,MIN(IF(שיוך_משאב=A904,שורות))))</f>
        <v/>
      </c>
      <c r="D904" s="88" t="str">
        <f>IF($A904="","",INDEX('תוצרים לפרויקטים'!$T$8:$AC$1007,MATCH($C904,'תוצרים לפרויקטים'!$G$8:$G$1007,0),MATCH($B904,'תוצרים לפרויקטים'!$T$7:$AC$7,0)))</f>
        <v/>
      </c>
      <c r="E904" s="88" t="str">
        <f>IF($A904="","",INDEX('תוצרים לפרויקטים'!$T$8:$AC$1007,MATCH($C904,'תוצרים לפרויקטים'!$G$8:$G$1007,0),MATCH($B904,'תוצרים לפרויקטים'!$T$7:$AC$7,0)+1))</f>
        <v/>
      </c>
      <c r="F904" s="88" t="str">
        <f>IF($D904="","",IFERROR(IF(INDEX('ניהול משאבים'!$D$8:$D$300,MATCH($D904,'ניהול משאבים'!$C$8:$C$300,0))="","",INDEX('ניהול משאבים'!$D$8:$D$300,MATCH($D904,'ניהול משאבים'!$C$8:$C$300,0))),""))</f>
        <v/>
      </c>
      <c r="G904" s="88" t="str">
        <f>IF($D904="","",IFERROR(IF(INDEX('ניהול משאבים'!$E$8:$E$300,MATCH($D904,'ניהול משאבים'!$C$8:$C$300,0))="","",INDEX('ניהול משאבים'!$E$8:$E$300,MATCH($D904,'ניהול משאבים'!$C$8:$C$300,0))),""))</f>
        <v/>
      </c>
      <c r="H904" s="88" t="str">
        <f>IF($C904="","",INDEX('תוצרים לפרויקטים'!$H:$H,MATCH($C904,'תוצרים לפרויקטים'!$G:$G,0)))</f>
        <v/>
      </c>
      <c r="I904" s="88" t="str">
        <f>IF($C904="","",INDEX('תוצרים לפרויקטים'!$E:$E,MATCH($C904,'תוצרים לפרויקטים'!$G:$G,0)))</f>
        <v/>
      </c>
      <c r="J904" s="88" t="str">
        <f>IF($A904="","",IF(INDEX('תוצרים לפרויקטים'!$R$8:$R$1007,MATCH($C904,'תוצרים לפרויקטים'!$G$8:$G$1007,0))="","ללא סטטוס",INDEX('תוצרים לפרויקטים'!$R$8:$R$1007,MATCH($C904,'תוצרים לפרויקטים'!$G$8:$G$1007,0))))</f>
        <v/>
      </c>
      <c r="K904" s="141" t="str">
        <f>IF($A904="","",IF(INDEX('תוצרים לפרויקטים'!$P$8:$P$1007,MATCH($C904,'תוצרים לפרויקטים'!$G$8:$G$1007,0))="","",INDEX('תוצרים לפרויקטים'!$P$8:$P$1007,MATCH($C904,'תוצרים לפרויקטים'!$G$8:$G$1007,0))))</f>
        <v/>
      </c>
      <c r="L904" s="141" t="str">
        <f>IF($A904="","",IF(INDEX('תוצרים לפרויקטים'!$Q$8:$Q$1007,MATCH($C904,'תוצרים לפרויקטים'!$G$8:$G$1007,0))="","",INDEX('תוצרים לפרויקטים'!$Q$8:$Q$1007,MATCH($C904,'תוצרים לפרויקטים'!$G$8:$G$1007,0))))</f>
        <v/>
      </c>
    </row>
    <row r="905" spans="1:12">
      <c r="A905" s="87" t="str">
        <f>IF($A904="#",1,IF(MAX(שיוך_משאב)&lt;ROWS(A$2:$A905),"",ROWS(A$2:$A905)))</f>
        <v/>
      </c>
      <c r="B905" s="88" t="str">
        <f t="array" ref="B905">IF($A905="","",INDEX('תוצרים לפרויקטים'!$AJ$7:$AN$7,,MIN(IF(שיוך_משאב=$A905,COLUMN($A:$E)))))</f>
        <v/>
      </c>
      <c r="C905" s="88" t="str">
        <f t="array" ref="C905">IF($A905="","",INDEX('תוצרים לפרויקטים'!$G$8:$G$1007,MIN(IF(שיוך_משאב=A905,שורות))))</f>
        <v/>
      </c>
      <c r="D905" s="88" t="str">
        <f>IF($A905="","",INDEX('תוצרים לפרויקטים'!$T$8:$AC$1007,MATCH($C905,'תוצרים לפרויקטים'!$G$8:$G$1007,0),MATCH($B905,'תוצרים לפרויקטים'!$T$7:$AC$7,0)))</f>
        <v/>
      </c>
      <c r="E905" s="88" t="str">
        <f>IF($A905="","",INDEX('תוצרים לפרויקטים'!$T$8:$AC$1007,MATCH($C905,'תוצרים לפרויקטים'!$G$8:$G$1007,0),MATCH($B905,'תוצרים לפרויקטים'!$T$7:$AC$7,0)+1))</f>
        <v/>
      </c>
      <c r="F905" s="88" t="str">
        <f>IF($D905="","",IFERROR(IF(INDEX('ניהול משאבים'!$D$8:$D$300,MATCH($D905,'ניהול משאבים'!$C$8:$C$300,0))="","",INDEX('ניהול משאבים'!$D$8:$D$300,MATCH($D905,'ניהול משאבים'!$C$8:$C$300,0))),""))</f>
        <v/>
      </c>
      <c r="G905" s="88" t="str">
        <f>IF($D905="","",IFERROR(IF(INDEX('ניהול משאבים'!$E$8:$E$300,MATCH($D905,'ניהול משאבים'!$C$8:$C$300,0))="","",INDEX('ניהול משאבים'!$E$8:$E$300,MATCH($D905,'ניהול משאבים'!$C$8:$C$300,0))),""))</f>
        <v/>
      </c>
      <c r="H905" s="88" t="str">
        <f>IF($C905="","",INDEX('תוצרים לפרויקטים'!$H:$H,MATCH($C905,'תוצרים לפרויקטים'!$G:$G,0)))</f>
        <v/>
      </c>
      <c r="I905" s="88" t="str">
        <f>IF($C905="","",INDEX('תוצרים לפרויקטים'!$E:$E,MATCH($C905,'תוצרים לפרויקטים'!$G:$G,0)))</f>
        <v/>
      </c>
      <c r="J905" s="88" t="str">
        <f>IF($A905="","",IF(INDEX('תוצרים לפרויקטים'!$R$8:$R$1007,MATCH($C905,'תוצרים לפרויקטים'!$G$8:$G$1007,0))="","ללא סטטוס",INDEX('תוצרים לפרויקטים'!$R$8:$R$1007,MATCH($C905,'תוצרים לפרויקטים'!$G$8:$G$1007,0))))</f>
        <v/>
      </c>
      <c r="K905" s="141" t="str">
        <f>IF($A905="","",IF(INDEX('תוצרים לפרויקטים'!$P$8:$P$1007,MATCH($C905,'תוצרים לפרויקטים'!$G$8:$G$1007,0))="","",INDEX('תוצרים לפרויקטים'!$P$8:$P$1007,MATCH($C905,'תוצרים לפרויקטים'!$G$8:$G$1007,0))))</f>
        <v/>
      </c>
      <c r="L905" s="141" t="str">
        <f>IF($A905="","",IF(INDEX('תוצרים לפרויקטים'!$Q$8:$Q$1007,MATCH($C905,'תוצרים לפרויקטים'!$G$8:$G$1007,0))="","",INDEX('תוצרים לפרויקטים'!$Q$8:$Q$1007,MATCH($C905,'תוצרים לפרויקטים'!$G$8:$G$1007,0))))</f>
        <v/>
      </c>
    </row>
    <row r="906" spans="1:12">
      <c r="A906" s="87" t="str">
        <f>IF($A905="#",1,IF(MAX(שיוך_משאב)&lt;ROWS(A$2:$A906),"",ROWS(A$2:$A906)))</f>
        <v/>
      </c>
      <c r="B906" s="88" t="str">
        <f t="array" ref="B906">IF($A906="","",INDEX('תוצרים לפרויקטים'!$AJ$7:$AN$7,,MIN(IF(שיוך_משאב=$A906,COLUMN($A:$E)))))</f>
        <v/>
      </c>
      <c r="C906" s="88" t="str">
        <f t="array" ref="C906">IF($A906="","",INDEX('תוצרים לפרויקטים'!$G$8:$G$1007,MIN(IF(שיוך_משאב=A906,שורות))))</f>
        <v/>
      </c>
      <c r="D906" s="88" t="str">
        <f>IF($A906="","",INDEX('תוצרים לפרויקטים'!$T$8:$AC$1007,MATCH($C906,'תוצרים לפרויקטים'!$G$8:$G$1007,0),MATCH($B906,'תוצרים לפרויקטים'!$T$7:$AC$7,0)))</f>
        <v/>
      </c>
      <c r="E906" s="88" t="str">
        <f>IF($A906="","",INDEX('תוצרים לפרויקטים'!$T$8:$AC$1007,MATCH($C906,'תוצרים לפרויקטים'!$G$8:$G$1007,0),MATCH($B906,'תוצרים לפרויקטים'!$T$7:$AC$7,0)+1))</f>
        <v/>
      </c>
      <c r="F906" s="88" t="str">
        <f>IF($D906="","",IFERROR(IF(INDEX('ניהול משאבים'!$D$8:$D$300,MATCH($D906,'ניהול משאבים'!$C$8:$C$300,0))="","",INDEX('ניהול משאבים'!$D$8:$D$300,MATCH($D906,'ניהול משאבים'!$C$8:$C$300,0))),""))</f>
        <v/>
      </c>
      <c r="G906" s="88" t="str">
        <f>IF($D906="","",IFERROR(IF(INDEX('ניהול משאבים'!$E$8:$E$300,MATCH($D906,'ניהול משאבים'!$C$8:$C$300,0))="","",INDEX('ניהול משאבים'!$E$8:$E$300,MATCH($D906,'ניהול משאבים'!$C$8:$C$300,0))),""))</f>
        <v/>
      </c>
      <c r="H906" s="88" t="str">
        <f>IF($C906="","",INDEX('תוצרים לפרויקטים'!$H:$H,MATCH($C906,'תוצרים לפרויקטים'!$G:$G,0)))</f>
        <v/>
      </c>
      <c r="I906" s="88" t="str">
        <f>IF($C906="","",INDEX('תוצרים לפרויקטים'!$E:$E,MATCH($C906,'תוצרים לפרויקטים'!$G:$G,0)))</f>
        <v/>
      </c>
      <c r="J906" s="88" t="str">
        <f>IF($A906="","",IF(INDEX('תוצרים לפרויקטים'!$R$8:$R$1007,MATCH($C906,'תוצרים לפרויקטים'!$G$8:$G$1007,0))="","ללא סטטוס",INDEX('תוצרים לפרויקטים'!$R$8:$R$1007,MATCH($C906,'תוצרים לפרויקטים'!$G$8:$G$1007,0))))</f>
        <v/>
      </c>
      <c r="K906" s="141" t="str">
        <f>IF($A906="","",IF(INDEX('תוצרים לפרויקטים'!$P$8:$P$1007,MATCH($C906,'תוצרים לפרויקטים'!$G$8:$G$1007,0))="","",INDEX('תוצרים לפרויקטים'!$P$8:$P$1007,MATCH($C906,'תוצרים לפרויקטים'!$G$8:$G$1007,0))))</f>
        <v/>
      </c>
      <c r="L906" s="141" t="str">
        <f>IF($A906="","",IF(INDEX('תוצרים לפרויקטים'!$Q$8:$Q$1007,MATCH($C906,'תוצרים לפרויקטים'!$G$8:$G$1007,0))="","",INDEX('תוצרים לפרויקטים'!$Q$8:$Q$1007,MATCH($C906,'תוצרים לפרויקטים'!$G$8:$G$1007,0))))</f>
        <v/>
      </c>
    </row>
    <row r="907" spans="1:12">
      <c r="A907" s="87" t="str">
        <f>IF($A906="#",1,IF(MAX(שיוך_משאב)&lt;ROWS(A$2:$A907),"",ROWS(A$2:$A907)))</f>
        <v/>
      </c>
      <c r="B907" s="88" t="str">
        <f t="array" ref="B907">IF($A907="","",INDEX('תוצרים לפרויקטים'!$AJ$7:$AN$7,,MIN(IF(שיוך_משאב=$A907,COLUMN($A:$E)))))</f>
        <v/>
      </c>
      <c r="C907" s="88" t="str">
        <f t="array" ref="C907">IF($A907="","",INDEX('תוצרים לפרויקטים'!$G$8:$G$1007,MIN(IF(שיוך_משאב=A907,שורות))))</f>
        <v/>
      </c>
      <c r="D907" s="88" t="str">
        <f>IF($A907="","",INDEX('תוצרים לפרויקטים'!$T$8:$AC$1007,MATCH($C907,'תוצרים לפרויקטים'!$G$8:$G$1007,0),MATCH($B907,'תוצרים לפרויקטים'!$T$7:$AC$7,0)))</f>
        <v/>
      </c>
      <c r="E907" s="88" t="str">
        <f>IF($A907="","",INDEX('תוצרים לפרויקטים'!$T$8:$AC$1007,MATCH($C907,'תוצרים לפרויקטים'!$G$8:$G$1007,0),MATCH($B907,'תוצרים לפרויקטים'!$T$7:$AC$7,0)+1))</f>
        <v/>
      </c>
      <c r="F907" s="88" t="str">
        <f>IF($D907="","",IFERROR(IF(INDEX('ניהול משאבים'!$D$8:$D$300,MATCH($D907,'ניהול משאבים'!$C$8:$C$300,0))="","",INDEX('ניהול משאבים'!$D$8:$D$300,MATCH($D907,'ניהול משאבים'!$C$8:$C$300,0))),""))</f>
        <v/>
      </c>
      <c r="G907" s="88" t="str">
        <f>IF($D907="","",IFERROR(IF(INDEX('ניהול משאבים'!$E$8:$E$300,MATCH($D907,'ניהול משאבים'!$C$8:$C$300,0))="","",INDEX('ניהול משאבים'!$E$8:$E$300,MATCH($D907,'ניהול משאבים'!$C$8:$C$300,0))),""))</f>
        <v/>
      </c>
      <c r="H907" s="88" t="str">
        <f>IF($C907="","",INDEX('תוצרים לפרויקטים'!$H:$H,MATCH($C907,'תוצרים לפרויקטים'!$G:$G,0)))</f>
        <v/>
      </c>
      <c r="I907" s="88" t="str">
        <f>IF($C907="","",INDEX('תוצרים לפרויקטים'!$E:$E,MATCH($C907,'תוצרים לפרויקטים'!$G:$G,0)))</f>
        <v/>
      </c>
      <c r="J907" s="88" t="str">
        <f>IF($A907="","",IF(INDEX('תוצרים לפרויקטים'!$R$8:$R$1007,MATCH($C907,'תוצרים לפרויקטים'!$G$8:$G$1007,0))="","ללא סטטוס",INDEX('תוצרים לפרויקטים'!$R$8:$R$1007,MATCH($C907,'תוצרים לפרויקטים'!$G$8:$G$1007,0))))</f>
        <v/>
      </c>
      <c r="K907" s="141" t="str">
        <f>IF($A907="","",IF(INDEX('תוצרים לפרויקטים'!$P$8:$P$1007,MATCH($C907,'תוצרים לפרויקטים'!$G$8:$G$1007,0))="","",INDEX('תוצרים לפרויקטים'!$P$8:$P$1007,MATCH($C907,'תוצרים לפרויקטים'!$G$8:$G$1007,0))))</f>
        <v/>
      </c>
      <c r="L907" s="141" t="str">
        <f>IF($A907="","",IF(INDEX('תוצרים לפרויקטים'!$Q$8:$Q$1007,MATCH($C907,'תוצרים לפרויקטים'!$G$8:$G$1007,0))="","",INDEX('תוצרים לפרויקטים'!$Q$8:$Q$1007,MATCH($C907,'תוצרים לפרויקטים'!$G$8:$G$1007,0))))</f>
        <v/>
      </c>
    </row>
    <row r="908" spans="1:12">
      <c r="A908" s="87" t="str">
        <f>IF($A907="#",1,IF(MAX(שיוך_משאב)&lt;ROWS(A$2:$A908),"",ROWS(A$2:$A908)))</f>
        <v/>
      </c>
      <c r="B908" s="88" t="str">
        <f t="array" ref="B908">IF($A908="","",INDEX('תוצרים לפרויקטים'!$AJ$7:$AN$7,,MIN(IF(שיוך_משאב=$A908,COLUMN($A:$E)))))</f>
        <v/>
      </c>
      <c r="C908" s="88" t="str">
        <f t="array" ref="C908">IF($A908="","",INDEX('תוצרים לפרויקטים'!$G$8:$G$1007,MIN(IF(שיוך_משאב=A908,שורות))))</f>
        <v/>
      </c>
      <c r="D908" s="88" t="str">
        <f>IF($A908="","",INDEX('תוצרים לפרויקטים'!$T$8:$AC$1007,MATCH($C908,'תוצרים לפרויקטים'!$G$8:$G$1007,0),MATCH($B908,'תוצרים לפרויקטים'!$T$7:$AC$7,0)))</f>
        <v/>
      </c>
      <c r="E908" s="88" t="str">
        <f>IF($A908="","",INDEX('תוצרים לפרויקטים'!$T$8:$AC$1007,MATCH($C908,'תוצרים לפרויקטים'!$G$8:$G$1007,0),MATCH($B908,'תוצרים לפרויקטים'!$T$7:$AC$7,0)+1))</f>
        <v/>
      </c>
      <c r="F908" s="88" t="str">
        <f>IF($D908="","",IFERROR(IF(INDEX('ניהול משאבים'!$D$8:$D$300,MATCH($D908,'ניהול משאבים'!$C$8:$C$300,0))="","",INDEX('ניהול משאבים'!$D$8:$D$300,MATCH($D908,'ניהול משאבים'!$C$8:$C$300,0))),""))</f>
        <v/>
      </c>
      <c r="G908" s="88" t="str">
        <f>IF($D908="","",IFERROR(IF(INDEX('ניהול משאבים'!$E$8:$E$300,MATCH($D908,'ניהול משאבים'!$C$8:$C$300,0))="","",INDEX('ניהול משאבים'!$E$8:$E$300,MATCH($D908,'ניהול משאבים'!$C$8:$C$300,0))),""))</f>
        <v/>
      </c>
      <c r="H908" s="88" t="str">
        <f>IF($C908="","",INDEX('תוצרים לפרויקטים'!$H:$H,MATCH($C908,'תוצרים לפרויקטים'!$G:$G,0)))</f>
        <v/>
      </c>
      <c r="I908" s="88" t="str">
        <f>IF($C908="","",INDEX('תוצרים לפרויקטים'!$E:$E,MATCH($C908,'תוצרים לפרויקטים'!$G:$G,0)))</f>
        <v/>
      </c>
      <c r="J908" s="88" t="str">
        <f>IF($A908="","",IF(INDEX('תוצרים לפרויקטים'!$R$8:$R$1007,MATCH($C908,'תוצרים לפרויקטים'!$G$8:$G$1007,0))="","ללא סטטוס",INDEX('תוצרים לפרויקטים'!$R$8:$R$1007,MATCH($C908,'תוצרים לפרויקטים'!$G$8:$G$1007,0))))</f>
        <v/>
      </c>
      <c r="K908" s="141" t="str">
        <f>IF($A908="","",IF(INDEX('תוצרים לפרויקטים'!$P$8:$P$1007,MATCH($C908,'תוצרים לפרויקטים'!$G$8:$G$1007,0))="","",INDEX('תוצרים לפרויקטים'!$P$8:$P$1007,MATCH($C908,'תוצרים לפרויקטים'!$G$8:$G$1007,0))))</f>
        <v/>
      </c>
      <c r="L908" s="141" t="str">
        <f>IF($A908="","",IF(INDEX('תוצרים לפרויקטים'!$Q$8:$Q$1007,MATCH($C908,'תוצרים לפרויקטים'!$G$8:$G$1007,0))="","",INDEX('תוצרים לפרויקטים'!$Q$8:$Q$1007,MATCH($C908,'תוצרים לפרויקטים'!$G$8:$G$1007,0))))</f>
        <v/>
      </c>
    </row>
    <row r="909" spans="1:12">
      <c r="A909" s="87" t="str">
        <f>IF($A908="#",1,IF(MAX(שיוך_משאב)&lt;ROWS(A$2:$A909),"",ROWS(A$2:$A909)))</f>
        <v/>
      </c>
      <c r="B909" s="88" t="str">
        <f t="array" ref="B909">IF($A909="","",INDEX('תוצרים לפרויקטים'!$AJ$7:$AN$7,,MIN(IF(שיוך_משאב=$A909,COLUMN($A:$E)))))</f>
        <v/>
      </c>
      <c r="C909" s="88" t="str">
        <f t="array" ref="C909">IF($A909="","",INDEX('תוצרים לפרויקטים'!$G$8:$G$1007,MIN(IF(שיוך_משאב=A909,שורות))))</f>
        <v/>
      </c>
      <c r="D909" s="88" t="str">
        <f>IF($A909="","",INDEX('תוצרים לפרויקטים'!$T$8:$AC$1007,MATCH($C909,'תוצרים לפרויקטים'!$G$8:$G$1007,0),MATCH($B909,'תוצרים לפרויקטים'!$T$7:$AC$7,0)))</f>
        <v/>
      </c>
      <c r="E909" s="88" t="str">
        <f>IF($A909="","",INDEX('תוצרים לפרויקטים'!$T$8:$AC$1007,MATCH($C909,'תוצרים לפרויקטים'!$G$8:$G$1007,0),MATCH($B909,'תוצרים לפרויקטים'!$T$7:$AC$7,0)+1))</f>
        <v/>
      </c>
      <c r="F909" s="88" t="str">
        <f>IF($D909="","",IFERROR(IF(INDEX('ניהול משאבים'!$D$8:$D$300,MATCH($D909,'ניהול משאבים'!$C$8:$C$300,0))="","",INDEX('ניהול משאבים'!$D$8:$D$300,MATCH($D909,'ניהול משאבים'!$C$8:$C$300,0))),""))</f>
        <v/>
      </c>
      <c r="G909" s="88" t="str">
        <f>IF($D909="","",IFERROR(IF(INDEX('ניהול משאבים'!$E$8:$E$300,MATCH($D909,'ניהול משאבים'!$C$8:$C$300,0))="","",INDEX('ניהול משאבים'!$E$8:$E$300,MATCH($D909,'ניהול משאבים'!$C$8:$C$300,0))),""))</f>
        <v/>
      </c>
      <c r="H909" s="88" t="str">
        <f>IF($C909="","",INDEX('תוצרים לפרויקטים'!$H:$H,MATCH($C909,'תוצרים לפרויקטים'!$G:$G,0)))</f>
        <v/>
      </c>
      <c r="I909" s="88" t="str">
        <f>IF($C909="","",INDEX('תוצרים לפרויקטים'!$E:$E,MATCH($C909,'תוצרים לפרויקטים'!$G:$G,0)))</f>
        <v/>
      </c>
      <c r="J909" s="88" t="str">
        <f>IF($A909="","",IF(INDEX('תוצרים לפרויקטים'!$R$8:$R$1007,MATCH($C909,'תוצרים לפרויקטים'!$G$8:$G$1007,0))="","ללא סטטוס",INDEX('תוצרים לפרויקטים'!$R$8:$R$1007,MATCH($C909,'תוצרים לפרויקטים'!$G$8:$G$1007,0))))</f>
        <v/>
      </c>
      <c r="K909" s="141" t="str">
        <f>IF($A909="","",IF(INDEX('תוצרים לפרויקטים'!$P$8:$P$1007,MATCH($C909,'תוצרים לפרויקטים'!$G$8:$G$1007,0))="","",INDEX('תוצרים לפרויקטים'!$P$8:$P$1007,MATCH($C909,'תוצרים לפרויקטים'!$G$8:$G$1007,0))))</f>
        <v/>
      </c>
      <c r="L909" s="141" t="str">
        <f>IF($A909="","",IF(INDEX('תוצרים לפרויקטים'!$Q$8:$Q$1007,MATCH($C909,'תוצרים לפרויקטים'!$G$8:$G$1007,0))="","",INDEX('תוצרים לפרויקטים'!$Q$8:$Q$1007,MATCH($C909,'תוצרים לפרויקטים'!$G$8:$G$1007,0))))</f>
        <v/>
      </c>
    </row>
    <row r="910" spans="1:12">
      <c r="A910" s="87" t="str">
        <f>IF($A909="#",1,IF(MAX(שיוך_משאב)&lt;ROWS(A$2:$A910),"",ROWS(A$2:$A910)))</f>
        <v/>
      </c>
      <c r="B910" s="88" t="str">
        <f t="array" ref="B910">IF($A910="","",INDEX('תוצרים לפרויקטים'!$AJ$7:$AN$7,,MIN(IF(שיוך_משאב=$A910,COLUMN($A:$E)))))</f>
        <v/>
      </c>
      <c r="C910" s="88" t="str">
        <f t="array" ref="C910">IF($A910="","",INDEX('תוצרים לפרויקטים'!$G$8:$G$1007,MIN(IF(שיוך_משאב=A910,שורות))))</f>
        <v/>
      </c>
      <c r="D910" s="88" t="str">
        <f>IF($A910="","",INDEX('תוצרים לפרויקטים'!$T$8:$AC$1007,MATCH($C910,'תוצרים לפרויקטים'!$G$8:$G$1007,0),MATCH($B910,'תוצרים לפרויקטים'!$T$7:$AC$7,0)))</f>
        <v/>
      </c>
      <c r="E910" s="88" t="str">
        <f>IF($A910="","",INDEX('תוצרים לפרויקטים'!$T$8:$AC$1007,MATCH($C910,'תוצרים לפרויקטים'!$G$8:$G$1007,0),MATCH($B910,'תוצרים לפרויקטים'!$T$7:$AC$7,0)+1))</f>
        <v/>
      </c>
      <c r="F910" s="88" t="str">
        <f>IF($D910="","",IFERROR(IF(INDEX('ניהול משאבים'!$D$8:$D$300,MATCH($D910,'ניהול משאבים'!$C$8:$C$300,0))="","",INDEX('ניהול משאבים'!$D$8:$D$300,MATCH($D910,'ניהול משאבים'!$C$8:$C$300,0))),""))</f>
        <v/>
      </c>
      <c r="G910" s="88" t="str">
        <f>IF($D910="","",IFERROR(IF(INDEX('ניהול משאבים'!$E$8:$E$300,MATCH($D910,'ניהול משאבים'!$C$8:$C$300,0))="","",INDEX('ניהול משאבים'!$E$8:$E$300,MATCH($D910,'ניהול משאבים'!$C$8:$C$300,0))),""))</f>
        <v/>
      </c>
      <c r="H910" s="88" t="str">
        <f>IF($C910="","",INDEX('תוצרים לפרויקטים'!$H:$H,MATCH($C910,'תוצרים לפרויקטים'!$G:$G,0)))</f>
        <v/>
      </c>
      <c r="I910" s="88" t="str">
        <f>IF($C910="","",INDEX('תוצרים לפרויקטים'!$E:$E,MATCH($C910,'תוצרים לפרויקטים'!$G:$G,0)))</f>
        <v/>
      </c>
      <c r="J910" s="88" t="str">
        <f>IF($A910="","",IF(INDEX('תוצרים לפרויקטים'!$R$8:$R$1007,MATCH($C910,'תוצרים לפרויקטים'!$G$8:$G$1007,0))="","ללא סטטוס",INDEX('תוצרים לפרויקטים'!$R$8:$R$1007,MATCH($C910,'תוצרים לפרויקטים'!$G$8:$G$1007,0))))</f>
        <v/>
      </c>
      <c r="K910" s="141" t="str">
        <f>IF($A910="","",IF(INDEX('תוצרים לפרויקטים'!$P$8:$P$1007,MATCH($C910,'תוצרים לפרויקטים'!$G$8:$G$1007,0))="","",INDEX('תוצרים לפרויקטים'!$P$8:$P$1007,MATCH($C910,'תוצרים לפרויקטים'!$G$8:$G$1007,0))))</f>
        <v/>
      </c>
      <c r="L910" s="141" t="str">
        <f>IF($A910="","",IF(INDEX('תוצרים לפרויקטים'!$Q$8:$Q$1007,MATCH($C910,'תוצרים לפרויקטים'!$G$8:$G$1007,0))="","",INDEX('תוצרים לפרויקטים'!$Q$8:$Q$1007,MATCH($C910,'תוצרים לפרויקטים'!$G$8:$G$1007,0))))</f>
        <v/>
      </c>
    </row>
    <row r="911" spans="1:12">
      <c r="A911" s="87" t="str">
        <f>IF($A910="#",1,IF(MAX(שיוך_משאב)&lt;ROWS(A$2:$A911),"",ROWS(A$2:$A911)))</f>
        <v/>
      </c>
      <c r="B911" s="88" t="str">
        <f t="array" ref="B911">IF($A911="","",INDEX('תוצרים לפרויקטים'!$AJ$7:$AN$7,,MIN(IF(שיוך_משאב=$A911,COLUMN($A:$E)))))</f>
        <v/>
      </c>
      <c r="C911" s="88" t="str">
        <f t="array" ref="C911">IF($A911="","",INDEX('תוצרים לפרויקטים'!$G$8:$G$1007,MIN(IF(שיוך_משאב=A911,שורות))))</f>
        <v/>
      </c>
      <c r="D911" s="88" t="str">
        <f>IF($A911="","",INDEX('תוצרים לפרויקטים'!$T$8:$AC$1007,MATCH($C911,'תוצרים לפרויקטים'!$G$8:$G$1007,0),MATCH($B911,'תוצרים לפרויקטים'!$T$7:$AC$7,0)))</f>
        <v/>
      </c>
      <c r="E911" s="88" t="str">
        <f>IF($A911="","",INDEX('תוצרים לפרויקטים'!$T$8:$AC$1007,MATCH($C911,'תוצרים לפרויקטים'!$G$8:$G$1007,0),MATCH($B911,'תוצרים לפרויקטים'!$T$7:$AC$7,0)+1))</f>
        <v/>
      </c>
      <c r="F911" s="88" t="str">
        <f>IF($D911="","",IFERROR(IF(INDEX('ניהול משאבים'!$D$8:$D$300,MATCH($D911,'ניהול משאבים'!$C$8:$C$300,0))="","",INDEX('ניהול משאבים'!$D$8:$D$300,MATCH($D911,'ניהול משאבים'!$C$8:$C$300,0))),""))</f>
        <v/>
      </c>
      <c r="G911" s="88" t="str">
        <f>IF($D911="","",IFERROR(IF(INDEX('ניהול משאבים'!$E$8:$E$300,MATCH($D911,'ניהול משאבים'!$C$8:$C$300,0))="","",INDEX('ניהול משאבים'!$E$8:$E$300,MATCH($D911,'ניהול משאבים'!$C$8:$C$300,0))),""))</f>
        <v/>
      </c>
      <c r="H911" s="88" t="str">
        <f>IF($C911="","",INDEX('תוצרים לפרויקטים'!$H:$H,MATCH($C911,'תוצרים לפרויקטים'!$G:$G,0)))</f>
        <v/>
      </c>
      <c r="I911" s="88" t="str">
        <f>IF($C911="","",INDEX('תוצרים לפרויקטים'!$E:$E,MATCH($C911,'תוצרים לפרויקטים'!$G:$G,0)))</f>
        <v/>
      </c>
      <c r="J911" s="88" t="str">
        <f>IF($A911="","",IF(INDEX('תוצרים לפרויקטים'!$R$8:$R$1007,MATCH($C911,'תוצרים לפרויקטים'!$G$8:$G$1007,0))="","ללא סטטוס",INDEX('תוצרים לפרויקטים'!$R$8:$R$1007,MATCH($C911,'תוצרים לפרויקטים'!$G$8:$G$1007,0))))</f>
        <v/>
      </c>
      <c r="K911" s="141" t="str">
        <f>IF($A911="","",IF(INDEX('תוצרים לפרויקטים'!$P$8:$P$1007,MATCH($C911,'תוצרים לפרויקטים'!$G$8:$G$1007,0))="","",INDEX('תוצרים לפרויקטים'!$P$8:$P$1007,MATCH($C911,'תוצרים לפרויקטים'!$G$8:$G$1007,0))))</f>
        <v/>
      </c>
      <c r="L911" s="141" t="str">
        <f>IF($A911="","",IF(INDEX('תוצרים לפרויקטים'!$Q$8:$Q$1007,MATCH($C911,'תוצרים לפרויקטים'!$G$8:$G$1007,0))="","",INDEX('תוצרים לפרויקטים'!$Q$8:$Q$1007,MATCH($C911,'תוצרים לפרויקטים'!$G$8:$G$1007,0))))</f>
        <v/>
      </c>
    </row>
    <row r="912" spans="1:12">
      <c r="A912" s="87" t="str">
        <f>IF($A911="#",1,IF(MAX(שיוך_משאב)&lt;ROWS(A$2:$A912),"",ROWS(A$2:$A912)))</f>
        <v/>
      </c>
      <c r="B912" s="88" t="str">
        <f t="array" ref="B912">IF($A912="","",INDEX('תוצרים לפרויקטים'!$AJ$7:$AN$7,,MIN(IF(שיוך_משאב=$A912,COLUMN($A:$E)))))</f>
        <v/>
      </c>
      <c r="C912" s="88" t="str">
        <f t="array" ref="C912">IF($A912="","",INDEX('תוצרים לפרויקטים'!$G$8:$G$1007,MIN(IF(שיוך_משאב=A912,שורות))))</f>
        <v/>
      </c>
      <c r="D912" s="88" t="str">
        <f>IF($A912="","",INDEX('תוצרים לפרויקטים'!$T$8:$AC$1007,MATCH($C912,'תוצרים לפרויקטים'!$G$8:$G$1007,0),MATCH($B912,'תוצרים לפרויקטים'!$T$7:$AC$7,0)))</f>
        <v/>
      </c>
      <c r="E912" s="88" t="str">
        <f>IF($A912="","",INDEX('תוצרים לפרויקטים'!$T$8:$AC$1007,MATCH($C912,'תוצרים לפרויקטים'!$G$8:$G$1007,0),MATCH($B912,'תוצרים לפרויקטים'!$T$7:$AC$7,0)+1))</f>
        <v/>
      </c>
      <c r="F912" s="88" t="str">
        <f>IF($D912="","",IFERROR(IF(INDEX('ניהול משאבים'!$D$8:$D$300,MATCH($D912,'ניהול משאבים'!$C$8:$C$300,0))="","",INDEX('ניהול משאבים'!$D$8:$D$300,MATCH($D912,'ניהול משאבים'!$C$8:$C$300,0))),""))</f>
        <v/>
      </c>
      <c r="G912" s="88" t="str">
        <f>IF($D912="","",IFERROR(IF(INDEX('ניהול משאבים'!$E$8:$E$300,MATCH($D912,'ניהול משאבים'!$C$8:$C$300,0))="","",INDEX('ניהול משאבים'!$E$8:$E$300,MATCH($D912,'ניהול משאבים'!$C$8:$C$300,0))),""))</f>
        <v/>
      </c>
      <c r="H912" s="88" t="str">
        <f>IF($C912="","",INDEX('תוצרים לפרויקטים'!$H:$H,MATCH($C912,'תוצרים לפרויקטים'!$G:$G,0)))</f>
        <v/>
      </c>
      <c r="I912" s="88" t="str">
        <f>IF($C912="","",INDEX('תוצרים לפרויקטים'!$E:$E,MATCH($C912,'תוצרים לפרויקטים'!$G:$G,0)))</f>
        <v/>
      </c>
      <c r="J912" s="88" t="str">
        <f>IF($A912="","",IF(INDEX('תוצרים לפרויקטים'!$R$8:$R$1007,MATCH($C912,'תוצרים לפרויקטים'!$G$8:$G$1007,0))="","ללא סטטוס",INDEX('תוצרים לפרויקטים'!$R$8:$R$1007,MATCH($C912,'תוצרים לפרויקטים'!$G$8:$G$1007,0))))</f>
        <v/>
      </c>
      <c r="K912" s="141" t="str">
        <f>IF($A912="","",IF(INDEX('תוצרים לפרויקטים'!$P$8:$P$1007,MATCH($C912,'תוצרים לפרויקטים'!$G$8:$G$1007,0))="","",INDEX('תוצרים לפרויקטים'!$P$8:$P$1007,MATCH($C912,'תוצרים לפרויקטים'!$G$8:$G$1007,0))))</f>
        <v/>
      </c>
      <c r="L912" s="141" t="str">
        <f>IF($A912="","",IF(INDEX('תוצרים לפרויקטים'!$Q$8:$Q$1007,MATCH($C912,'תוצרים לפרויקטים'!$G$8:$G$1007,0))="","",INDEX('תוצרים לפרויקטים'!$Q$8:$Q$1007,MATCH($C912,'תוצרים לפרויקטים'!$G$8:$G$1007,0))))</f>
        <v/>
      </c>
    </row>
    <row r="913" spans="1:12">
      <c r="A913" s="87" t="str">
        <f>IF($A912="#",1,IF(MAX(שיוך_משאב)&lt;ROWS(A$2:$A913),"",ROWS(A$2:$A913)))</f>
        <v/>
      </c>
      <c r="B913" s="88" t="str">
        <f t="array" ref="B913">IF($A913="","",INDEX('תוצרים לפרויקטים'!$AJ$7:$AN$7,,MIN(IF(שיוך_משאב=$A913,COLUMN($A:$E)))))</f>
        <v/>
      </c>
      <c r="C913" s="88" t="str">
        <f t="array" ref="C913">IF($A913="","",INDEX('תוצרים לפרויקטים'!$G$8:$G$1007,MIN(IF(שיוך_משאב=A913,שורות))))</f>
        <v/>
      </c>
      <c r="D913" s="88" t="str">
        <f>IF($A913="","",INDEX('תוצרים לפרויקטים'!$T$8:$AC$1007,MATCH($C913,'תוצרים לפרויקטים'!$G$8:$G$1007,0),MATCH($B913,'תוצרים לפרויקטים'!$T$7:$AC$7,0)))</f>
        <v/>
      </c>
      <c r="E913" s="88" t="str">
        <f>IF($A913="","",INDEX('תוצרים לפרויקטים'!$T$8:$AC$1007,MATCH($C913,'תוצרים לפרויקטים'!$G$8:$G$1007,0),MATCH($B913,'תוצרים לפרויקטים'!$T$7:$AC$7,0)+1))</f>
        <v/>
      </c>
      <c r="F913" s="88" t="str">
        <f>IF($D913="","",IFERROR(IF(INDEX('ניהול משאבים'!$D$8:$D$300,MATCH($D913,'ניהול משאבים'!$C$8:$C$300,0))="","",INDEX('ניהול משאבים'!$D$8:$D$300,MATCH($D913,'ניהול משאבים'!$C$8:$C$300,0))),""))</f>
        <v/>
      </c>
      <c r="G913" s="88" t="str">
        <f>IF($D913="","",IFERROR(IF(INDEX('ניהול משאבים'!$E$8:$E$300,MATCH($D913,'ניהול משאבים'!$C$8:$C$300,0))="","",INDEX('ניהול משאבים'!$E$8:$E$300,MATCH($D913,'ניהול משאבים'!$C$8:$C$300,0))),""))</f>
        <v/>
      </c>
      <c r="H913" s="88" t="str">
        <f>IF($C913="","",INDEX('תוצרים לפרויקטים'!$H:$H,MATCH($C913,'תוצרים לפרויקטים'!$G:$G,0)))</f>
        <v/>
      </c>
      <c r="I913" s="88" t="str">
        <f>IF($C913="","",INDEX('תוצרים לפרויקטים'!$E:$E,MATCH($C913,'תוצרים לפרויקטים'!$G:$G,0)))</f>
        <v/>
      </c>
      <c r="J913" s="88" t="str">
        <f>IF($A913="","",IF(INDEX('תוצרים לפרויקטים'!$R$8:$R$1007,MATCH($C913,'תוצרים לפרויקטים'!$G$8:$G$1007,0))="","ללא סטטוס",INDEX('תוצרים לפרויקטים'!$R$8:$R$1007,MATCH($C913,'תוצרים לפרויקטים'!$G$8:$G$1007,0))))</f>
        <v/>
      </c>
      <c r="K913" s="141" t="str">
        <f>IF($A913="","",IF(INDEX('תוצרים לפרויקטים'!$P$8:$P$1007,MATCH($C913,'תוצרים לפרויקטים'!$G$8:$G$1007,0))="","",INDEX('תוצרים לפרויקטים'!$P$8:$P$1007,MATCH($C913,'תוצרים לפרויקטים'!$G$8:$G$1007,0))))</f>
        <v/>
      </c>
      <c r="L913" s="141" t="str">
        <f>IF($A913="","",IF(INDEX('תוצרים לפרויקטים'!$Q$8:$Q$1007,MATCH($C913,'תוצרים לפרויקטים'!$G$8:$G$1007,0))="","",INDEX('תוצרים לפרויקטים'!$Q$8:$Q$1007,MATCH($C913,'תוצרים לפרויקטים'!$G$8:$G$1007,0))))</f>
        <v/>
      </c>
    </row>
    <row r="914" spans="1:12">
      <c r="A914" s="87" t="str">
        <f>IF($A913="#",1,IF(MAX(שיוך_משאב)&lt;ROWS(A$2:$A914),"",ROWS(A$2:$A914)))</f>
        <v/>
      </c>
      <c r="B914" s="88" t="str">
        <f t="array" ref="B914">IF($A914="","",INDEX('תוצרים לפרויקטים'!$AJ$7:$AN$7,,MIN(IF(שיוך_משאב=$A914,COLUMN($A:$E)))))</f>
        <v/>
      </c>
      <c r="C914" s="88" t="str">
        <f t="array" ref="C914">IF($A914="","",INDEX('תוצרים לפרויקטים'!$G$8:$G$1007,MIN(IF(שיוך_משאב=A914,שורות))))</f>
        <v/>
      </c>
      <c r="D914" s="88" t="str">
        <f>IF($A914="","",INDEX('תוצרים לפרויקטים'!$T$8:$AC$1007,MATCH($C914,'תוצרים לפרויקטים'!$G$8:$G$1007,0),MATCH($B914,'תוצרים לפרויקטים'!$T$7:$AC$7,0)))</f>
        <v/>
      </c>
      <c r="E914" s="88" t="str">
        <f>IF($A914="","",INDEX('תוצרים לפרויקטים'!$T$8:$AC$1007,MATCH($C914,'תוצרים לפרויקטים'!$G$8:$G$1007,0),MATCH($B914,'תוצרים לפרויקטים'!$T$7:$AC$7,0)+1))</f>
        <v/>
      </c>
      <c r="F914" s="88" t="str">
        <f>IF($D914="","",IFERROR(IF(INDEX('ניהול משאבים'!$D$8:$D$300,MATCH($D914,'ניהול משאבים'!$C$8:$C$300,0))="","",INDEX('ניהול משאבים'!$D$8:$D$300,MATCH($D914,'ניהול משאבים'!$C$8:$C$300,0))),""))</f>
        <v/>
      </c>
      <c r="G914" s="88" t="str">
        <f>IF($D914="","",IFERROR(IF(INDEX('ניהול משאבים'!$E$8:$E$300,MATCH($D914,'ניהול משאבים'!$C$8:$C$300,0))="","",INDEX('ניהול משאבים'!$E$8:$E$300,MATCH($D914,'ניהול משאבים'!$C$8:$C$300,0))),""))</f>
        <v/>
      </c>
      <c r="H914" s="88" t="str">
        <f>IF($C914="","",INDEX('תוצרים לפרויקטים'!$H:$H,MATCH($C914,'תוצרים לפרויקטים'!$G:$G,0)))</f>
        <v/>
      </c>
      <c r="I914" s="88" t="str">
        <f>IF($C914="","",INDEX('תוצרים לפרויקטים'!$E:$E,MATCH($C914,'תוצרים לפרויקטים'!$G:$G,0)))</f>
        <v/>
      </c>
      <c r="J914" s="88" t="str">
        <f>IF($A914="","",IF(INDEX('תוצרים לפרויקטים'!$R$8:$R$1007,MATCH($C914,'תוצרים לפרויקטים'!$G$8:$G$1007,0))="","ללא סטטוס",INDEX('תוצרים לפרויקטים'!$R$8:$R$1007,MATCH($C914,'תוצרים לפרויקטים'!$G$8:$G$1007,0))))</f>
        <v/>
      </c>
      <c r="K914" s="141" t="str">
        <f>IF($A914="","",IF(INDEX('תוצרים לפרויקטים'!$P$8:$P$1007,MATCH($C914,'תוצרים לפרויקטים'!$G$8:$G$1007,0))="","",INDEX('תוצרים לפרויקטים'!$P$8:$P$1007,MATCH($C914,'תוצרים לפרויקטים'!$G$8:$G$1007,0))))</f>
        <v/>
      </c>
      <c r="L914" s="141" t="str">
        <f>IF($A914="","",IF(INDEX('תוצרים לפרויקטים'!$Q$8:$Q$1007,MATCH($C914,'תוצרים לפרויקטים'!$G$8:$G$1007,0))="","",INDEX('תוצרים לפרויקטים'!$Q$8:$Q$1007,MATCH($C914,'תוצרים לפרויקטים'!$G$8:$G$1007,0))))</f>
        <v/>
      </c>
    </row>
    <row r="915" spans="1:12">
      <c r="A915" s="87" t="str">
        <f>IF($A914="#",1,IF(MAX(שיוך_משאב)&lt;ROWS(A$2:$A915),"",ROWS(A$2:$A915)))</f>
        <v/>
      </c>
      <c r="B915" s="88" t="str">
        <f t="array" ref="B915">IF($A915="","",INDEX('תוצרים לפרויקטים'!$AJ$7:$AN$7,,MIN(IF(שיוך_משאב=$A915,COLUMN($A:$E)))))</f>
        <v/>
      </c>
      <c r="C915" s="88" t="str">
        <f t="array" ref="C915">IF($A915="","",INDEX('תוצרים לפרויקטים'!$G$8:$G$1007,MIN(IF(שיוך_משאב=A915,שורות))))</f>
        <v/>
      </c>
      <c r="D915" s="88" t="str">
        <f>IF($A915="","",INDEX('תוצרים לפרויקטים'!$T$8:$AC$1007,MATCH($C915,'תוצרים לפרויקטים'!$G$8:$G$1007,0),MATCH($B915,'תוצרים לפרויקטים'!$T$7:$AC$7,0)))</f>
        <v/>
      </c>
      <c r="E915" s="88" t="str">
        <f>IF($A915="","",INDEX('תוצרים לפרויקטים'!$T$8:$AC$1007,MATCH($C915,'תוצרים לפרויקטים'!$G$8:$G$1007,0),MATCH($B915,'תוצרים לפרויקטים'!$T$7:$AC$7,0)+1))</f>
        <v/>
      </c>
      <c r="F915" s="88" t="str">
        <f>IF($D915="","",IFERROR(IF(INDEX('ניהול משאבים'!$D$8:$D$300,MATCH($D915,'ניהול משאבים'!$C$8:$C$300,0))="","",INDEX('ניהול משאבים'!$D$8:$D$300,MATCH($D915,'ניהול משאבים'!$C$8:$C$300,0))),""))</f>
        <v/>
      </c>
      <c r="G915" s="88" t="str">
        <f>IF($D915="","",IFERROR(IF(INDEX('ניהול משאבים'!$E$8:$E$300,MATCH($D915,'ניהול משאבים'!$C$8:$C$300,0))="","",INDEX('ניהול משאבים'!$E$8:$E$300,MATCH($D915,'ניהול משאבים'!$C$8:$C$300,0))),""))</f>
        <v/>
      </c>
      <c r="H915" s="88" t="str">
        <f>IF($C915="","",INDEX('תוצרים לפרויקטים'!$H:$H,MATCH($C915,'תוצרים לפרויקטים'!$G:$G,0)))</f>
        <v/>
      </c>
      <c r="I915" s="88" t="str">
        <f>IF($C915="","",INDEX('תוצרים לפרויקטים'!$E:$E,MATCH($C915,'תוצרים לפרויקטים'!$G:$G,0)))</f>
        <v/>
      </c>
      <c r="J915" s="88" t="str">
        <f>IF($A915="","",IF(INDEX('תוצרים לפרויקטים'!$R$8:$R$1007,MATCH($C915,'תוצרים לפרויקטים'!$G$8:$G$1007,0))="","ללא סטטוס",INDEX('תוצרים לפרויקטים'!$R$8:$R$1007,MATCH($C915,'תוצרים לפרויקטים'!$G$8:$G$1007,0))))</f>
        <v/>
      </c>
      <c r="K915" s="141" t="str">
        <f>IF($A915="","",IF(INDEX('תוצרים לפרויקטים'!$P$8:$P$1007,MATCH($C915,'תוצרים לפרויקטים'!$G$8:$G$1007,0))="","",INDEX('תוצרים לפרויקטים'!$P$8:$P$1007,MATCH($C915,'תוצרים לפרויקטים'!$G$8:$G$1007,0))))</f>
        <v/>
      </c>
      <c r="L915" s="141" t="str">
        <f>IF($A915="","",IF(INDEX('תוצרים לפרויקטים'!$Q$8:$Q$1007,MATCH($C915,'תוצרים לפרויקטים'!$G$8:$G$1007,0))="","",INDEX('תוצרים לפרויקטים'!$Q$8:$Q$1007,MATCH($C915,'תוצרים לפרויקטים'!$G$8:$G$1007,0))))</f>
        <v/>
      </c>
    </row>
    <row r="916" spans="1:12">
      <c r="A916" s="87" t="str">
        <f>IF($A915="#",1,IF(MAX(שיוך_משאב)&lt;ROWS(A$2:$A916),"",ROWS(A$2:$A916)))</f>
        <v/>
      </c>
      <c r="B916" s="88" t="str">
        <f t="array" ref="B916">IF($A916="","",INDEX('תוצרים לפרויקטים'!$AJ$7:$AN$7,,MIN(IF(שיוך_משאב=$A916,COLUMN($A:$E)))))</f>
        <v/>
      </c>
      <c r="C916" s="88" t="str">
        <f t="array" ref="C916">IF($A916="","",INDEX('תוצרים לפרויקטים'!$G$8:$G$1007,MIN(IF(שיוך_משאב=A916,שורות))))</f>
        <v/>
      </c>
      <c r="D916" s="88" t="str">
        <f>IF($A916="","",INDEX('תוצרים לפרויקטים'!$T$8:$AC$1007,MATCH($C916,'תוצרים לפרויקטים'!$G$8:$G$1007,0),MATCH($B916,'תוצרים לפרויקטים'!$T$7:$AC$7,0)))</f>
        <v/>
      </c>
      <c r="E916" s="88" t="str">
        <f>IF($A916="","",INDEX('תוצרים לפרויקטים'!$T$8:$AC$1007,MATCH($C916,'תוצרים לפרויקטים'!$G$8:$G$1007,0),MATCH($B916,'תוצרים לפרויקטים'!$T$7:$AC$7,0)+1))</f>
        <v/>
      </c>
      <c r="F916" s="88" t="str">
        <f>IF($D916="","",IFERROR(IF(INDEX('ניהול משאבים'!$D$8:$D$300,MATCH($D916,'ניהול משאבים'!$C$8:$C$300,0))="","",INDEX('ניהול משאבים'!$D$8:$D$300,MATCH($D916,'ניהול משאבים'!$C$8:$C$300,0))),""))</f>
        <v/>
      </c>
      <c r="G916" s="88" t="str">
        <f>IF($D916="","",IFERROR(IF(INDEX('ניהול משאבים'!$E$8:$E$300,MATCH($D916,'ניהול משאבים'!$C$8:$C$300,0))="","",INDEX('ניהול משאבים'!$E$8:$E$300,MATCH($D916,'ניהול משאבים'!$C$8:$C$300,0))),""))</f>
        <v/>
      </c>
      <c r="H916" s="88" t="str">
        <f>IF($C916="","",INDEX('תוצרים לפרויקטים'!$H:$H,MATCH($C916,'תוצרים לפרויקטים'!$G:$G,0)))</f>
        <v/>
      </c>
      <c r="I916" s="88" t="str">
        <f>IF($C916="","",INDEX('תוצרים לפרויקטים'!$E:$E,MATCH($C916,'תוצרים לפרויקטים'!$G:$G,0)))</f>
        <v/>
      </c>
      <c r="J916" s="88" t="str">
        <f>IF($A916="","",IF(INDEX('תוצרים לפרויקטים'!$R$8:$R$1007,MATCH($C916,'תוצרים לפרויקטים'!$G$8:$G$1007,0))="","ללא סטטוס",INDEX('תוצרים לפרויקטים'!$R$8:$R$1007,MATCH($C916,'תוצרים לפרויקטים'!$G$8:$G$1007,0))))</f>
        <v/>
      </c>
      <c r="K916" s="141" t="str">
        <f>IF($A916="","",IF(INDEX('תוצרים לפרויקטים'!$P$8:$P$1007,MATCH($C916,'תוצרים לפרויקטים'!$G$8:$G$1007,0))="","",INDEX('תוצרים לפרויקטים'!$P$8:$P$1007,MATCH($C916,'תוצרים לפרויקטים'!$G$8:$G$1007,0))))</f>
        <v/>
      </c>
      <c r="L916" s="141" t="str">
        <f>IF($A916="","",IF(INDEX('תוצרים לפרויקטים'!$Q$8:$Q$1007,MATCH($C916,'תוצרים לפרויקטים'!$G$8:$G$1007,0))="","",INDEX('תוצרים לפרויקטים'!$Q$8:$Q$1007,MATCH($C916,'תוצרים לפרויקטים'!$G$8:$G$1007,0))))</f>
        <v/>
      </c>
    </row>
    <row r="917" spans="1:12">
      <c r="A917" s="87" t="str">
        <f>IF($A916="#",1,IF(MAX(שיוך_משאב)&lt;ROWS(A$2:$A917),"",ROWS(A$2:$A917)))</f>
        <v/>
      </c>
      <c r="B917" s="88" t="str">
        <f t="array" ref="B917">IF($A917="","",INDEX('תוצרים לפרויקטים'!$AJ$7:$AN$7,,MIN(IF(שיוך_משאב=$A917,COLUMN($A:$E)))))</f>
        <v/>
      </c>
      <c r="C917" s="88" t="str">
        <f t="array" ref="C917">IF($A917="","",INDEX('תוצרים לפרויקטים'!$G$8:$G$1007,MIN(IF(שיוך_משאב=A917,שורות))))</f>
        <v/>
      </c>
      <c r="D917" s="88" t="str">
        <f>IF($A917="","",INDEX('תוצרים לפרויקטים'!$T$8:$AC$1007,MATCH($C917,'תוצרים לפרויקטים'!$G$8:$G$1007,0),MATCH($B917,'תוצרים לפרויקטים'!$T$7:$AC$7,0)))</f>
        <v/>
      </c>
      <c r="E917" s="88" t="str">
        <f>IF($A917="","",INDEX('תוצרים לפרויקטים'!$T$8:$AC$1007,MATCH($C917,'תוצרים לפרויקטים'!$G$8:$G$1007,0),MATCH($B917,'תוצרים לפרויקטים'!$T$7:$AC$7,0)+1))</f>
        <v/>
      </c>
      <c r="F917" s="88" t="str">
        <f>IF($D917="","",IFERROR(IF(INDEX('ניהול משאבים'!$D$8:$D$300,MATCH($D917,'ניהול משאבים'!$C$8:$C$300,0))="","",INDEX('ניהול משאבים'!$D$8:$D$300,MATCH($D917,'ניהול משאבים'!$C$8:$C$300,0))),""))</f>
        <v/>
      </c>
      <c r="G917" s="88" t="str">
        <f>IF($D917="","",IFERROR(IF(INDEX('ניהול משאבים'!$E$8:$E$300,MATCH($D917,'ניהול משאבים'!$C$8:$C$300,0))="","",INDEX('ניהול משאבים'!$E$8:$E$300,MATCH($D917,'ניהול משאבים'!$C$8:$C$300,0))),""))</f>
        <v/>
      </c>
      <c r="H917" s="88" t="str">
        <f>IF($C917="","",INDEX('תוצרים לפרויקטים'!$H:$H,MATCH($C917,'תוצרים לפרויקטים'!$G:$G,0)))</f>
        <v/>
      </c>
      <c r="I917" s="88" t="str">
        <f>IF($C917="","",INDEX('תוצרים לפרויקטים'!$E:$E,MATCH($C917,'תוצרים לפרויקטים'!$G:$G,0)))</f>
        <v/>
      </c>
      <c r="J917" s="88" t="str">
        <f>IF($A917="","",IF(INDEX('תוצרים לפרויקטים'!$R$8:$R$1007,MATCH($C917,'תוצרים לפרויקטים'!$G$8:$G$1007,0))="","ללא סטטוס",INDEX('תוצרים לפרויקטים'!$R$8:$R$1007,MATCH($C917,'תוצרים לפרויקטים'!$G$8:$G$1007,0))))</f>
        <v/>
      </c>
      <c r="K917" s="141" t="str">
        <f>IF($A917="","",IF(INDEX('תוצרים לפרויקטים'!$P$8:$P$1007,MATCH($C917,'תוצרים לפרויקטים'!$G$8:$G$1007,0))="","",INDEX('תוצרים לפרויקטים'!$P$8:$P$1007,MATCH($C917,'תוצרים לפרויקטים'!$G$8:$G$1007,0))))</f>
        <v/>
      </c>
      <c r="L917" s="141" t="str">
        <f>IF($A917="","",IF(INDEX('תוצרים לפרויקטים'!$Q$8:$Q$1007,MATCH($C917,'תוצרים לפרויקטים'!$G$8:$G$1007,0))="","",INDEX('תוצרים לפרויקטים'!$Q$8:$Q$1007,MATCH($C917,'תוצרים לפרויקטים'!$G$8:$G$1007,0))))</f>
        <v/>
      </c>
    </row>
    <row r="918" spans="1:12">
      <c r="A918" s="87" t="str">
        <f>IF($A917="#",1,IF(MAX(שיוך_משאב)&lt;ROWS(A$2:$A918),"",ROWS(A$2:$A918)))</f>
        <v/>
      </c>
      <c r="B918" s="88" t="str">
        <f t="array" ref="B918">IF($A918="","",INDEX('תוצרים לפרויקטים'!$AJ$7:$AN$7,,MIN(IF(שיוך_משאב=$A918,COLUMN($A:$E)))))</f>
        <v/>
      </c>
      <c r="C918" s="88" t="str">
        <f t="array" ref="C918">IF($A918="","",INDEX('תוצרים לפרויקטים'!$G$8:$G$1007,MIN(IF(שיוך_משאב=A918,שורות))))</f>
        <v/>
      </c>
      <c r="D918" s="88" t="str">
        <f>IF($A918="","",INDEX('תוצרים לפרויקטים'!$T$8:$AC$1007,MATCH($C918,'תוצרים לפרויקטים'!$G$8:$G$1007,0),MATCH($B918,'תוצרים לפרויקטים'!$T$7:$AC$7,0)))</f>
        <v/>
      </c>
      <c r="E918" s="88" t="str">
        <f>IF($A918="","",INDEX('תוצרים לפרויקטים'!$T$8:$AC$1007,MATCH($C918,'תוצרים לפרויקטים'!$G$8:$G$1007,0),MATCH($B918,'תוצרים לפרויקטים'!$T$7:$AC$7,0)+1))</f>
        <v/>
      </c>
      <c r="F918" s="88" t="str">
        <f>IF($D918="","",IFERROR(IF(INDEX('ניהול משאבים'!$D$8:$D$300,MATCH($D918,'ניהול משאבים'!$C$8:$C$300,0))="","",INDEX('ניהול משאבים'!$D$8:$D$300,MATCH($D918,'ניהול משאבים'!$C$8:$C$300,0))),""))</f>
        <v/>
      </c>
      <c r="G918" s="88" t="str">
        <f>IF($D918="","",IFERROR(IF(INDEX('ניהול משאבים'!$E$8:$E$300,MATCH($D918,'ניהול משאבים'!$C$8:$C$300,0))="","",INDEX('ניהול משאבים'!$E$8:$E$300,MATCH($D918,'ניהול משאבים'!$C$8:$C$300,0))),""))</f>
        <v/>
      </c>
      <c r="H918" s="88" t="str">
        <f>IF($C918="","",INDEX('תוצרים לפרויקטים'!$H:$H,MATCH($C918,'תוצרים לפרויקטים'!$G:$G,0)))</f>
        <v/>
      </c>
      <c r="I918" s="88" t="str">
        <f>IF($C918="","",INDEX('תוצרים לפרויקטים'!$E:$E,MATCH($C918,'תוצרים לפרויקטים'!$G:$G,0)))</f>
        <v/>
      </c>
      <c r="J918" s="88" t="str">
        <f>IF($A918="","",IF(INDEX('תוצרים לפרויקטים'!$R$8:$R$1007,MATCH($C918,'תוצרים לפרויקטים'!$G$8:$G$1007,0))="","ללא סטטוס",INDEX('תוצרים לפרויקטים'!$R$8:$R$1007,MATCH($C918,'תוצרים לפרויקטים'!$G$8:$G$1007,0))))</f>
        <v/>
      </c>
      <c r="K918" s="141" t="str">
        <f>IF($A918="","",IF(INDEX('תוצרים לפרויקטים'!$P$8:$P$1007,MATCH($C918,'תוצרים לפרויקטים'!$G$8:$G$1007,0))="","",INDEX('תוצרים לפרויקטים'!$P$8:$P$1007,MATCH($C918,'תוצרים לפרויקטים'!$G$8:$G$1007,0))))</f>
        <v/>
      </c>
      <c r="L918" s="141" t="str">
        <f>IF($A918="","",IF(INDEX('תוצרים לפרויקטים'!$Q$8:$Q$1007,MATCH($C918,'תוצרים לפרויקטים'!$G$8:$G$1007,0))="","",INDEX('תוצרים לפרויקטים'!$Q$8:$Q$1007,MATCH($C918,'תוצרים לפרויקטים'!$G$8:$G$1007,0))))</f>
        <v/>
      </c>
    </row>
    <row r="919" spans="1:12">
      <c r="A919" s="87" t="str">
        <f>IF($A918="#",1,IF(MAX(שיוך_משאב)&lt;ROWS(A$2:$A919),"",ROWS(A$2:$A919)))</f>
        <v/>
      </c>
      <c r="B919" s="88" t="str">
        <f t="array" ref="B919">IF($A919="","",INDEX('תוצרים לפרויקטים'!$AJ$7:$AN$7,,MIN(IF(שיוך_משאב=$A919,COLUMN($A:$E)))))</f>
        <v/>
      </c>
      <c r="C919" s="88" t="str">
        <f t="array" ref="C919">IF($A919="","",INDEX('תוצרים לפרויקטים'!$G$8:$G$1007,MIN(IF(שיוך_משאב=A919,שורות))))</f>
        <v/>
      </c>
      <c r="D919" s="88" t="str">
        <f>IF($A919="","",INDEX('תוצרים לפרויקטים'!$T$8:$AC$1007,MATCH($C919,'תוצרים לפרויקטים'!$G$8:$G$1007,0),MATCH($B919,'תוצרים לפרויקטים'!$T$7:$AC$7,0)))</f>
        <v/>
      </c>
      <c r="E919" s="88" t="str">
        <f>IF($A919="","",INDEX('תוצרים לפרויקטים'!$T$8:$AC$1007,MATCH($C919,'תוצרים לפרויקטים'!$G$8:$G$1007,0),MATCH($B919,'תוצרים לפרויקטים'!$T$7:$AC$7,0)+1))</f>
        <v/>
      </c>
      <c r="F919" s="88" t="str">
        <f>IF($D919="","",IFERROR(IF(INDEX('ניהול משאבים'!$D$8:$D$300,MATCH($D919,'ניהול משאבים'!$C$8:$C$300,0))="","",INDEX('ניהול משאבים'!$D$8:$D$300,MATCH($D919,'ניהול משאבים'!$C$8:$C$300,0))),""))</f>
        <v/>
      </c>
      <c r="G919" s="88" t="str">
        <f>IF($D919="","",IFERROR(IF(INDEX('ניהול משאבים'!$E$8:$E$300,MATCH($D919,'ניהול משאבים'!$C$8:$C$300,0))="","",INDEX('ניהול משאבים'!$E$8:$E$300,MATCH($D919,'ניהול משאבים'!$C$8:$C$300,0))),""))</f>
        <v/>
      </c>
      <c r="H919" s="88" t="str">
        <f>IF($C919="","",INDEX('תוצרים לפרויקטים'!$H:$H,MATCH($C919,'תוצרים לפרויקטים'!$G:$G,0)))</f>
        <v/>
      </c>
      <c r="I919" s="88" t="str">
        <f>IF($C919="","",INDEX('תוצרים לפרויקטים'!$E:$E,MATCH($C919,'תוצרים לפרויקטים'!$G:$G,0)))</f>
        <v/>
      </c>
      <c r="J919" s="88" t="str">
        <f>IF($A919="","",IF(INDEX('תוצרים לפרויקטים'!$R$8:$R$1007,MATCH($C919,'תוצרים לפרויקטים'!$G$8:$G$1007,0))="","ללא סטטוס",INDEX('תוצרים לפרויקטים'!$R$8:$R$1007,MATCH($C919,'תוצרים לפרויקטים'!$G$8:$G$1007,0))))</f>
        <v/>
      </c>
      <c r="K919" s="141" t="str">
        <f>IF($A919="","",IF(INDEX('תוצרים לפרויקטים'!$P$8:$P$1007,MATCH($C919,'תוצרים לפרויקטים'!$G$8:$G$1007,0))="","",INDEX('תוצרים לפרויקטים'!$P$8:$P$1007,MATCH($C919,'תוצרים לפרויקטים'!$G$8:$G$1007,0))))</f>
        <v/>
      </c>
      <c r="L919" s="141" t="str">
        <f>IF($A919="","",IF(INDEX('תוצרים לפרויקטים'!$Q$8:$Q$1007,MATCH($C919,'תוצרים לפרויקטים'!$G$8:$G$1007,0))="","",INDEX('תוצרים לפרויקטים'!$Q$8:$Q$1007,MATCH($C919,'תוצרים לפרויקטים'!$G$8:$G$1007,0))))</f>
        <v/>
      </c>
    </row>
    <row r="920" spans="1:12">
      <c r="A920" s="87" t="str">
        <f>IF($A919="#",1,IF(MAX(שיוך_משאב)&lt;ROWS(A$2:$A920),"",ROWS(A$2:$A920)))</f>
        <v/>
      </c>
      <c r="B920" s="88" t="str">
        <f t="array" ref="B920">IF($A920="","",INDEX('תוצרים לפרויקטים'!$AJ$7:$AN$7,,MIN(IF(שיוך_משאב=$A920,COLUMN($A:$E)))))</f>
        <v/>
      </c>
      <c r="C920" s="88" t="str">
        <f t="array" ref="C920">IF($A920="","",INDEX('תוצרים לפרויקטים'!$G$8:$G$1007,MIN(IF(שיוך_משאב=A920,שורות))))</f>
        <v/>
      </c>
      <c r="D920" s="88" t="str">
        <f>IF($A920="","",INDEX('תוצרים לפרויקטים'!$T$8:$AC$1007,MATCH($C920,'תוצרים לפרויקטים'!$G$8:$G$1007,0),MATCH($B920,'תוצרים לפרויקטים'!$T$7:$AC$7,0)))</f>
        <v/>
      </c>
      <c r="E920" s="88" t="str">
        <f>IF($A920="","",INDEX('תוצרים לפרויקטים'!$T$8:$AC$1007,MATCH($C920,'תוצרים לפרויקטים'!$G$8:$G$1007,0),MATCH($B920,'תוצרים לפרויקטים'!$T$7:$AC$7,0)+1))</f>
        <v/>
      </c>
      <c r="F920" s="88" t="str">
        <f>IF($D920="","",IFERROR(IF(INDEX('ניהול משאבים'!$D$8:$D$300,MATCH($D920,'ניהול משאבים'!$C$8:$C$300,0))="","",INDEX('ניהול משאבים'!$D$8:$D$300,MATCH($D920,'ניהול משאבים'!$C$8:$C$300,0))),""))</f>
        <v/>
      </c>
      <c r="G920" s="88" t="str">
        <f>IF($D920="","",IFERROR(IF(INDEX('ניהול משאבים'!$E$8:$E$300,MATCH($D920,'ניהול משאבים'!$C$8:$C$300,0))="","",INDEX('ניהול משאבים'!$E$8:$E$300,MATCH($D920,'ניהול משאבים'!$C$8:$C$300,0))),""))</f>
        <v/>
      </c>
      <c r="H920" s="88" t="str">
        <f>IF($C920="","",INDEX('תוצרים לפרויקטים'!$H:$H,MATCH($C920,'תוצרים לפרויקטים'!$G:$G,0)))</f>
        <v/>
      </c>
      <c r="I920" s="88" t="str">
        <f>IF($C920="","",INDEX('תוצרים לפרויקטים'!$E:$E,MATCH($C920,'תוצרים לפרויקטים'!$G:$G,0)))</f>
        <v/>
      </c>
      <c r="J920" s="88" t="str">
        <f>IF($A920="","",IF(INDEX('תוצרים לפרויקטים'!$R$8:$R$1007,MATCH($C920,'תוצרים לפרויקטים'!$G$8:$G$1007,0))="","ללא סטטוס",INDEX('תוצרים לפרויקטים'!$R$8:$R$1007,MATCH($C920,'תוצרים לפרויקטים'!$G$8:$G$1007,0))))</f>
        <v/>
      </c>
      <c r="K920" s="141" t="str">
        <f>IF($A920="","",IF(INDEX('תוצרים לפרויקטים'!$P$8:$P$1007,MATCH($C920,'תוצרים לפרויקטים'!$G$8:$G$1007,0))="","",INDEX('תוצרים לפרויקטים'!$P$8:$P$1007,MATCH($C920,'תוצרים לפרויקטים'!$G$8:$G$1007,0))))</f>
        <v/>
      </c>
      <c r="L920" s="141" t="str">
        <f>IF($A920="","",IF(INDEX('תוצרים לפרויקטים'!$Q$8:$Q$1007,MATCH($C920,'תוצרים לפרויקטים'!$G$8:$G$1007,0))="","",INDEX('תוצרים לפרויקטים'!$Q$8:$Q$1007,MATCH($C920,'תוצרים לפרויקטים'!$G$8:$G$1007,0))))</f>
        <v/>
      </c>
    </row>
    <row r="921" spans="1:12">
      <c r="A921" s="87" t="str">
        <f>IF($A920="#",1,IF(MAX(שיוך_משאב)&lt;ROWS(A$2:$A921),"",ROWS(A$2:$A921)))</f>
        <v/>
      </c>
      <c r="B921" s="88" t="str">
        <f t="array" ref="B921">IF($A921="","",INDEX('תוצרים לפרויקטים'!$AJ$7:$AN$7,,MIN(IF(שיוך_משאב=$A921,COLUMN($A:$E)))))</f>
        <v/>
      </c>
      <c r="C921" s="88" t="str">
        <f t="array" ref="C921">IF($A921="","",INDEX('תוצרים לפרויקטים'!$G$8:$G$1007,MIN(IF(שיוך_משאב=A921,שורות))))</f>
        <v/>
      </c>
      <c r="D921" s="88" t="str">
        <f>IF($A921="","",INDEX('תוצרים לפרויקטים'!$T$8:$AC$1007,MATCH($C921,'תוצרים לפרויקטים'!$G$8:$G$1007,0),MATCH($B921,'תוצרים לפרויקטים'!$T$7:$AC$7,0)))</f>
        <v/>
      </c>
      <c r="E921" s="88" t="str">
        <f>IF($A921="","",INDEX('תוצרים לפרויקטים'!$T$8:$AC$1007,MATCH($C921,'תוצרים לפרויקטים'!$G$8:$G$1007,0),MATCH($B921,'תוצרים לפרויקטים'!$T$7:$AC$7,0)+1))</f>
        <v/>
      </c>
      <c r="F921" s="88" t="str">
        <f>IF($D921="","",IFERROR(IF(INDEX('ניהול משאבים'!$D$8:$D$300,MATCH($D921,'ניהול משאבים'!$C$8:$C$300,0))="","",INDEX('ניהול משאבים'!$D$8:$D$300,MATCH($D921,'ניהול משאבים'!$C$8:$C$300,0))),""))</f>
        <v/>
      </c>
      <c r="G921" s="88" t="str">
        <f>IF($D921="","",IFERROR(IF(INDEX('ניהול משאבים'!$E$8:$E$300,MATCH($D921,'ניהול משאבים'!$C$8:$C$300,0))="","",INDEX('ניהול משאבים'!$E$8:$E$300,MATCH($D921,'ניהול משאבים'!$C$8:$C$300,0))),""))</f>
        <v/>
      </c>
      <c r="H921" s="88" t="str">
        <f>IF($C921="","",INDEX('תוצרים לפרויקטים'!$H:$H,MATCH($C921,'תוצרים לפרויקטים'!$G:$G,0)))</f>
        <v/>
      </c>
      <c r="I921" s="88" t="str">
        <f>IF($C921="","",INDEX('תוצרים לפרויקטים'!$E:$E,MATCH($C921,'תוצרים לפרויקטים'!$G:$G,0)))</f>
        <v/>
      </c>
      <c r="J921" s="88" t="str">
        <f>IF($A921="","",IF(INDEX('תוצרים לפרויקטים'!$R$8:$R$1007,MATCH($C921,'תוצרים לפרויקטים'!$G$8:$G$1007,0))="","ללא סטטוס",INDEX('תוצרים לפרויקטים'!$R$8:$R$1007,MATCH($C921,'תוצרים לפרויקטים'!$G$8:$G$1007,0))))</f>
        <v/>
      </c>
      <c r="K921" s="141" t="str">
        <f>IF($A921="","",IF(INDEX('תוצרים לפרויקטים'!$P$8:$P$1007,MATCH($C921,'תוצרים לפרויקטים'!$G$8:$G$1007,0))="","",INDEX('תוצרים לפרויקטים'!$P$8:$P$1007,MATCH($C921,'תוצרים לפרויקטים'!$G$8:$G$1007,0))))</f>
        <v/>
      </c>
      <c r="L921" s="141" t="str">
        <f>IF($A921="","",IF(INDEX('תוצרים לפרויקטים'!$Q$8:$Q$1007,MATCH($C921,'תוצרים לפרויקטים'!$G$8:$G$1007,0))="","",INDEX('תוצרים לפרויקטים'!$Q$8:$Q$1007,MATCH($C921,'תוצרים לפרויקטים'!$G$8:$G$1007,0))))</f>
        <v/>
      </c>
    </row>
    <row r="922" spans="1:12">
      <c r="A922" s="87" t="str">
        <f>IF($A921="#",1,IF(MAX(שיוך_משאב)&lt;ROWS(A$2:$A922),"",ROWS(A$2:$A922)))</f>
        <v/>
      </c>
      <c r="B922" s="88" t="str">
        <f t="array" ref="B922">IF($A922="","",INDEX('תוצרים לפרויקטים'!$AJ$7:$AN$7,,MIN(IF(שיוך_משאב=$A922,COLUMN($A:$E)))))</f>
        <v/>
      </c>
      <c r="C922" s="88" t="str">
        <f t="array" ref="C922">IF($A922="","",INDEX('תוצרים לפרויקטים'!$G$8:$G$1007,MIN(IF(שיוך_משאב=A922,שורות))))</f>
        <v/>
      </c>
      <c r="D922" s="88" t="str">
        <f>IF($A922="","",INDEX('תוצרים לפרויקטים'!$T$8:$AC$1007,MATCH($C922,'תוצרים לפרויקטים'!$G$8:$G$1007,0),MATCH($B922,'תוצרים לפרויקטים'!$T$7:$AC$7,0)))</f>
        <v/>
      </c>
      <c r="E922" s="88" t="str">
        <f>IF($A922="","",INDEX('תוצרים לפרויקטים'!$T$8:$AC$1007,MATCH($C922,'תוצרים לפרויקטים'!$G$8:$G$1007,0),MATCH($B922,'תוצרים לפרויקטים'!$T$7:$AC$7,0)+1))</f>
        <v/>
      </c>
      <c r="F922" s="88" t="str">
        <f>IF($D922="","",IFERROR(IF(INDEX('ניהול משאבים'!$D$8:$D$300,MATCH($D922,'ניהול משאבים'!$C$8:$C$300,0))="","",INDEX('ניהול משאבים'!$D$8:$D$300,MATCH($D922,'ניהול משאבים'!$C$8:$C$300,0))),""))</f>
        <v/>
      </c>
      <c r="G922" s="88" t="str">
        <f>IF($D922="","",IFERROR(IF(INDEX('ניהול משאבים'!$E$8:$E$300,MATCH($D922,'ניהול משאבים'!$C$8:$C$300,0))="","",INDEX('ניהול משאבים'!$E$8:$E$300,MATCH($D922,'ניהול משאבים'!$C$8:$C$300,0))),""))</f>
        <v/>
      </c>
      <c r="H922" s="88" t="str">
        <f>IF($C922="","",INDEX('תוצרים לפרויקטים'!$H:$H,MATCH($C922,'תוצרים לפרויקטים'!$G:$G,0)))</f>
        <v/>
      </c>
      <c r="I922" s="88" t="str">
        <f>IF($C922="","",INDEX('תוצרים לפרויקטים'!$E:$E,MATCH($C922,'תוצרים לפרויקטים'!$G:$G,0)))</f>
        <v/>
      </c>
      <c r="J922" s="88" t="str">
        <f>IF($A922="","",IF(INDEX('תוצרים לפרויקטים'!$R$8:$R$1007,MATCH($C922,'תוצרים לפרויקטים'!$G$8:$G$1007,0))="","ללא סטטוס",INDEX('תוצרים לפרויקטים'!$R$8:$R$1007,MATCH($C922,'תוצרים לפרויקטים'!$G$8:$G$1007,0))))</f>
        <v/>
      </c>
      <c r="K922" s="141" t="str">
        <f>IF($A922="","",IF(INDEX('תוצרים לפרויקטים'!$P$8:$P$1007,MATCH($C922,'תוצרים לפרויקטים'!$G$8:$G$1007,0))="","",INDEX('תוצרים לפרויקטים'!$P$8:$P$1007,MATCH($C922,'תוצרים לפרויקטים'!$G$8:$G$1007,0))))</f>
        <v/>
      </c>
      <c r="L922" s="141" t="str">
        <f>IF($A922="","",IF(INDEX('תוצרים לפרויקטים'!$Q$8:$Q$1007,MATCH($C922,'תוצרים לפרויקטים'!$G$8:$G$1007,0))="","",INDEX('תוצרים לפרויקטים'!$Q$8:$Q$1007,MATCH($C922,'תוצרים לפרויקטים'!$G$8:$G$1007,0))))</f>
        <v/>
      </c>
    </row>
    <row r="923" spans="1:12">
      <c r="A923" s="87" t="str">
        <f>IF($A922="#",1,IF(MAX(שיוך_משאב)&lt;ROWS(A$2:$A923),"",ROWS(A$2:$A923)))</f>
        <v/>
      </c>
      <c r="B923" s="88" t="str">
        <f t="array" ref="B923">IF($A923="","",INDEX('תוצרים לפרויקטים'!$AJ$7:$AN$7,,MIN(IF(שיוך_משאב=$A923,COLUMN($A:$E)))))</f>
        <v/>
      </c>
      <c r="C923" s="88" t="str">
        <f t="array" ref="C923">IF($A923="","",INDEX('תוצרים לפרויקטים'!$G$8:$G$1007,MIN(IF(שיוך_משאב=A923,שורות))))</f>
        <v/>
      </c>
      <c r="D923" s="88" t="str">
        <f>IF($A923="","",INDEX('תוצרים לפרויקטים'!$T$8:$AC$1007,MATCH($C923,'תוצרים לפרויקטים'!$G$8:$G$1007,0),MATCH($B923,'תוצרים לפרויקטים'!$T$7:$AC$7,0)))</f>
        <v/>
      </c>
      <c r="E923" s="88" t="str">
        <f>IF($A923="","",INDEX('תוצרים לפרויקטים'!$T$8:$AC$1007,MATCH($C923,'תוצרים לפרויקטים'!$G$8:$G$1007,0),MATCH($B923,'תוצרים לפרויקטים'!$T$7:$AC$7,0)+1))</f>
        <v/>
      </c>
      <c r="F923" s="88" t="str">
        <f>IF($D923="","",IFERROR(IF(INDEX('ניהול משאבים'!$D$8:$D$300,MATCH($D923,'ניהול משאבים'!$C$8:$C$300,0))="","",INDEX('ניהול משאבים'!$D$8:$D$300,MATCH($D923,'ניהול משאבים'!$C$8:$C$300,0))),""))</f>
        <v/>
      </c>
      <c r="G923" s="88" t="str">
        <f>IF($D923="","",IFERROR(IF(INDEX('ניהול משאבים'!$E$8:$E$300,MATCH($D923,'ניהול משאבים'!$C$8:$C$300,0))="","",INDEX('ניהול משאבים'!$E$8:$E$300,MATCH($D923,'ניהול משאבים'!$C$8:$C$300,0))),""))</f>
        <v/>
      </c>
      <c r="H923" s="88" t="str">
        <f>IF($C923="","",INDEX('תוצרים לפרויקטים'!$H:$H,MATCH($C923,'תוצרים לפרויקטים'!$G:$G,0)))</f>
        <v/>
      </c>
      <c r="I923" s="88" t="str">
        <f>IF($C923="","",INDEX('תוצרים לפרויקטים'!$E:$E,MATCH($C923,'תוצרים לפרויקטים'!$G:$G,0)))</f>
        <v/>
      </c>
      <c r="J923" s="88" t="str">
        <f>IF($A923="","",IF(INDEX('תוצרים לפרויקטים'!$R$8:$R$1007,MATCH($C923,'תוצרים לפרויקטים'!$G$8:$G$1007,0))="","ללא סטטוס",INDEX('תוצרים לפרויקטים'!$R$8:$R$1007,MATCH($C923,'תוצרים לפרויקטים'!$G$8:$G$1007,0))))</f>
        <v/>
      </c>
      <c r="K923" s="141" t="str">
        <f>IF($A923="","",IF(INDEX('תוצרים לפרויקטים'!$P$8:$P$1007,MATCH($C923,'תוצרים לפרויקטים'!$G$8:$G$1007,0))="","",INDEX('תוצרים לפרויקטים'!$P$8:$P$1007,MATCH($C923,'תוצרים לפרויקטים'!$G$8:$G$1007,0))))</f>
        <v/>
      </c>
      <c r="L923" s="141" t="str">
        <f>IF($A923="","",IF(INDEX('תוצרים לפרויקטים'!$Q$8:$Q$1007,MATCH($C923,'תוצרים לפרויקטים'!$G$8:$G$1007,0))="","",INDEX('תוצרים לפרויקטים'!$Q$8:$Q$1007,MATCH($C923,'תוצרים לפרויקטים'!$G$8:$G$1007,0))))</f>
        <v/>
      </c>
    </row>
    <row r="924" spans="1:12">
      <c r="A924" s="87" t="str">
        <f>IF($A923="#",1,IF(MAX(שיוך_משאב)&lt;ROWS(A$2:$A924),"",ROWS(A$2:$A924)))</f>
        <v/>
      </c>
      <c r="B924" s="88" t="str">
        <f t="array" ref="B924">IF($A924="","",INDEX('תוצרים לפרויקטים'!$AJ$7:$AN$7,,MIN(IF(שיוך_משאב=$A924,COLUMN($A:$E)))))</f>
        <v/>
      </c>
      <c r="C924" s="88" t="str">
        <f t="array" ref="C924">IF($A924="","",INDEX('תוצרים לפרויקטים'!$G$8:$G$1007,MIN(IF(שיוך_משאב=A924,שורות))))</f>
        <v/>
      </c>
      <c r="D924" s="88" t="str">
        <f>IF($A924="","",INDEX('תוצרים לפרויקטים'!$T$8:$AC$1007,MATCH($C924,'תוצרים לפרויקטים'!$G$8:$G$1007,0),MATCH($B924,'תוצרים לפרויקטים'!$T$7:$AC$7,0)))</f>
        <v/>
      </c>
      <c r="E924" s="88" t="str">
        <f>IF($A924="","",INDEX('תוצרים לפרויקטים'!$T$8:$AC$1007,MATCH($C924,'תוצרים לפרויקטים'!$G$8:$G$1007,0),MATCH($B924,'תוצרים לפרויקטים'!$T$7:$AC$7,0)+1))</f>
        <v/>
      </c>
      <c r="F924" s="88" t="str">
        <f>IF($D924="","",IFERROR(IF(INDEX('ניהול משאבים'!$D$8:$D$300,MATCH($D924,'ניהול משאבים'!$C$8:$C$300,0))="","",INDEX('ניהול משאבים'!$D$8:$D$300,MATCH($D924,'ניהול משאבים'!$C$8:$C$300,0))),""))</f>
        <v/>
      </c>
      <c r="G924" s="88" t="str">
        <f>IF($D924="","",IFERROR(IF(INDEX('ניהול משאבים'!$E$8:$E$300,MATCH($D924,'ניהול משאבים'!$C$8:$C$300,0))="","",INDEX('ניהול משאבים'!$E$8:$E$300,MATCH($D924,'ניהול משאבים'!$C$8:$C$300,0))),""))</f>
        <v/>
      </c>
      <c r="H924" s="88" t="str">
        <f>IF($C924="","",INDEX('תוצרים לפרויקטים'!$H:$H,MATCH($C924,'תוצרים לפרויקטים'!$G:$G,0)))</f>
        <v/>
      </c>
      <c r="I924" s="88" t="str">
        <f>IF($C924="","",INDEX('תוצרים לפרויקטים'!$E:$E,MATCH($C924,'תוצרים לפרויקטים'!$G:$G,0)))</f>
        <v/>
      </c>
      <c r="J924" s="88" t="str">
        <f>IF($A924="","",IF(INDEX('תוצרים לפרויקטים'!$R$8:$R$1007,MATCH($C924,'תוצרים לפרויקטים'!$G$8:$G$1007,0))="","ללא סטטוס",INDEX('תוצרים לפרויקטים'!$R$8:$R$1007,MATCH($C924,'תוצרים לפרויקטים'!$G$8:$G$1007,0))))</f>
        <v/>
      </c>
      <c r="K924" s="141" t="str">
        <f>IF($A924="","",IF(INDEX('תוצרים לפרויקטים'!$P$8:$P$1007,MATCH($C924,'תוצרים לפרויקטים'!$G$8:$G$1007,0))="","",INDEX('תוצרים לפרויקטים'!$P$8:$P$1007,MATCH($C924,'תוצרים לפרויקטים'!$G$8:$G$1007,0))))</f>
        <v/>
      </c>
      <c r="L924" s="141" t="str">
        <f>IF($A924="","",IF(INDEX('תוצרים לפרויקטים'!$Q$8:$Q$1007,MATCH($C924,'תוצרים לפרויקטים'!$G$8:$G$1007,0))="","",INDEX('תוצרים לפרויקטים'!$Q$8:$Q$1007,MATCH($C924,'תוצרים לפרויקטים'!$G$8:$G$1007,0))))</f>
        <v/>
      </c>
    </row>
    <row r="925" spans="1:12">
      <c r="A925" s="87" t="str">
        <f>IF($A924="#",1,IF(MAX(שיוך_משאב)&lt;ROWS(A$2:$A925),"",ROWS(A$2:$A925)))</f>
        <v/>
      </c>
      <c r="B925" s="88" t="str">
        <f t="array" ref="B925">IF($A925="","",INDEX('תוצרים לפרויקטים'!$AJ$7:$AN$7,,MIN(IF(שיוך_משאב=$A925,COLUMN($A:$E)))))</f>
        <v/>
      </c>
      <c r="C925" s="88" t="str">
        <f t="array" ref="C925">IF($A925="","",INDEX('תוצרים לפרויקטים'!$G$8:$G$1007,MIN(IF(שיוך_משאב=A925,שורות))))</f>
        <v/>
      </c>
      <c r="D925" s="88" t="str">
        <f>IF($A925="","",INDEX('תוצרים לפרויקטים'!$T$8:$AC$1007,MATCH($C925,'תוצרים לפרויקטים'!$G$8:$G$1007,0),MATCH($B925,'תוצרים לפרויקטים'!$T$7:$AC$7,0)))</f>
        <v/>
      </c>
      <c r="E925" s="88" t="str">
        <f>IF($A925="","",INDEX('תוצרים לפרויקטים'!$T$8:$AC$1007,MATCH($C925,'תוצרים לפרויקטים'!$G$8:$G$1007,0),MATCH($B925,'תוצרים לפרויקטים'!$T$7:$AC$7,0)+1))</f>
        <v/>
      </c>
      <c r="F925" s="88" t="str">
        <f>IF($D925="","",IFERROR(IF(INDEX('ניהול משאבים'!$D$8:$D$300,MATCH($D925,'ניהול משאבים'!$C$8:$C$300,0))="","",INDEX('ניהול משאבים'!$D$8:$D$300,MATCH($D925,'ניהול משאבים'!$C$8:$C$300,0))),""))</f>
        <v/>
      </c>
      <c r="G925" s="88" t="str">
        <f>IF($D925="","",IFERROR(IF(INDEX('ניהול משאבים'!$E$8:$E$300,MATCH($D925,'ניהול משאבים'!$C$8:$C$300,0))="","",INDEX('ניהול משאבים'!$E$8:$E$300,MATCH($D925,'ניהול משאבים'!$C$8:$C$300,0))),""))</f>
        <v/>
      </c>
      <c r="H925" s="88" t="str">
        <f>IF($C925="","",INDEX('תוצרים לפרויקטים'!$H:$H,MATCH($C925,'תוצרים לפרויקטים'!$G:$G,0)))</f>
        <v/>
      </c>
      <c r="I925" s="88" t="str">
        <f>IF($C925="","",INDEX('תוצרים לפרויקטים'!$E:$E,MATCH($C925,'תוצרים לפרויקטים'!$G:$G,0)))</f>
        <v/>
      </c>
      <c r="J925" s="88" t="str">
        <f>IF($A925="","",IF(INDEX('תוצרים לפרויקטים'!$R$8:$R$1007,MATCH($C925,'תוצרים לפרויקטים'!$G$8:$G$1007,0))="","ללא סטטוס",INDEX('תוצרים לפרויקטים'!$R$8:$R$1007,MATCH($C925,'תוצרים לפרויקטים'!$G$8:$G$1007,0))))</f>
        <v/>
      </c>
      <c r="K925" s="141" t="str">
        <f>IF($A925="","",IF(INDEX('תוצרים לפרויקטים'!$P$8:$P$1007,MATCH($C925,'תוצרים לפרויקטים'!$G$8:$G$1007,0))="","",INDEX('תוצרים לפרויקטים'!$P$8:$P$1007,MATCH($C925,'תוצרים לפרויקטים'!$G$8:$G$1007,0))))</f>
        <v/>
      </c>
      <c r="L925" s="141" t="str">
        <f>IF($A925="","",IF(INDEX('תוצרים לפרויקטים'!$Q$8:$Q$1007,MATCH($C925,'תוצרים לפרויקטים'!$G$8:$G$1007,0))="","",INDEX('תוצרים לפרויקטים'!$Q$8:$Q$1007,MATCH($C925,'תוצרים לפרויקטים'!$G$8:$G$1007,0))))</f>
        <v/>
      </c>
    </row>
    <row r="926" spans="1:12">
      <c r="A926" s="87" t="str">
        <f>IF($A925="#",1,IF(MAX(שיוך_משאב)&lt;ROWS(A$2:$A926),"",ROWS(A$2:$A926)))</f>
        <v/>
      </c>
      <c r="B926" s="88" t="str">
        <f t="array" ref="B926">IF($A926="","",INDEX('תוצרים לפרויקטים'!$AJ$7:$AN$7,,MIN(IF(שיוך_משאב=$A926,COLUMN($A:$E)))))</f>
        <v/>
      </c>
      <c r="C926" s="88" t="str">
        <f t="array" ref="C926">IF($A926="","",INDEX('תוצרים לפרויקטים'!$G$8:$G$1007,MIN(IF(שיוך_משאב=A926,שורות))))</f>
        <v/>
      </c>
      <c r="D926" s="88" t="str">
        <f>IF($A926="","",INDEX('תוצרים לפרויקטים'!$T$8:$AC$1007,MATCH($C926,'תוצרים לפרויקטים'!$G$8:$G$1007,0),MATCH($B926,'תוצרים לפרויקטים'!$T$7:$AC$7,0)))</f>
        <v/>
      </c>
      <c r="E926" s="88" t="str">
        <f>IF($A926="","",INDEX('תוצרים לפרויקטים'!$T$8:$AC$1007,MATCH($C926,'תוצרים לפרויקטים'!$G$8:$G$1007,0),MATCH($B926,'תוצרים לפרויקטים'!$T$7:$AC$7,0)+1))</f>
        <v/>
      </c>
      <c r="F926" s="88" t="str">
        <f>IF($D926="","",IFERROR(IF(INDEX('ניהול משאבים'!$D$8:$D$300,MATCH($D926,'ניהול משאבים'!$C$8:$C$300,0))="","",INDEX('ניהול משאבים'!$D$8:$D$300,MATCH($D926,'ניהול משאבים'!$C$8:$C$300,0))),""))</f>
        <v/>
      </c>
      <c r="G926" s="88" t="str">
        <f>IF($D926="","",IFERROR(IF(INDEX('ניהול משאבים'!$E$8:$E$300,MATCH($D926,'ניהול משאבים'!$C$8:$C$300,0))="","",INDEX('ניהול משאבים'!$E$8:$E$300,MATCH($D926,'ניהול משאבים'!$C$8:$C$300,0))),""))</f>
        <v/>
      </c>
      <c r="H926" s="88" t="str">
        <f>IF($C926="","",INDEX('תוצרים לפרויקטים'!$H:$H,MATCH($C926,'תוצרים לפרויקטים'!$G:$G,0)))</f>
        <v/>
      </c>
      <c r="I926" s="88" t="str">
        <f>IF($C926="","",INDEX('תוצרים לפרויקטים'!$E:$E,MATCH($C926,'תוצרים לפרויקטים'!$G:$G,0)))</f>
        <v/>
      </c>
      <c r="J926" s="88" t="str">
        <f>IF($A926="","",IF(INDEX('תוצרים לפרויקטים'!$R$8:$R$1007,MATCH($C926,'תוצרים לפרויקטים'!$G$8:$G$1007,0))="","ללא סטטוס",INDEX('תוצרים לפרויקטים'!$R$8:$R$1007,MATCH($C926,'תוצרים לפרויקטים'!$G$8:$G$1007,0))))</f>
        <v/>
      </c>
      <c r="K926" s="141" t="str">
        <f>IF($A926="","",IF(INDEX('תוצרים לפרויקטים'!$P$8:$P$1007,MATCH($C926,'תוצרים לפרויקטים'!$G$8:$G$1007,0))="","",INDEX('תוצרים לפרויקטים'!$P$8:$P$1007,MATCH($C926,'תוצרים לפרויקטים'!$G$8:$G$1007,0))))</f>
        <v/>
      </c>
      <c r="L926" s="141" t="str">
        <f>IF($A926="","",IF(INDEX('תוצרים לפרויקטים'!$Q$8:$Q$1007,MATCH($C926,'תוצרים לפרויקטים'!$G$8:$G$1007,0))="","",INDEX('תוצרים לפרויקטים'!$Q$8:$Q$1007,MATCH($C926,'תוצרים לפרויקטים'!$G$8:$G$1007,0))))</f>
        <v/>
      </c>
    </row>
    <row r="927" spans="1:12">
      <c r="A927" s="87" t="str">
        <f>IF($A926="#",1,IF(MAX(שיוך_משאב)&lt;ROWS(A$2:$A927),"",ROWS(A$2:$A927)))</f>
        <v/>
      </c>
      <c r="B927" s="88" t="str">
        <f t="array" ref="B927">IF($A927="","",INDEX('תוצרים לפרויקטים'!$AJ$7:$AN$7,,MIN(IF(שיוך_משאב=$A927,COLUMN($A:$E)))))</f>
        <v/>
      </c>
      <c r="C927" s="88" t="str">
        <f t="array" ref="C927">IF($A927="","",INDEX('תוצרים לפרויקטים'!$G$8:$G$1007,MIN(IF(שיוך_משאב=A927,שורות))))</f>
        <v/>
      </c>
      <c r="D927" s="88" t="str">
        <f>IF($A927="","",INDEX('תוצרים לפרויקטים'!$T$8:$AC$1007,MATCH($C927,'תוצרים לפרויקטים'!$G$8:$G$1007,0),MATCH($B927,'תוצרים לפרויקטים'!$T$7:$AC$7,0)))</f>
        <v/>
      </c>
      <c r="E927" s="88" t="str">
        <f>IF($A927="","",INDEX('תוצרים לפרויקטים'!$T$8:$AC$1007,MATCH($C927,'תוצרים לפרויקטים'!$G$8:$G$1007,0),MATCH($B927,'תוצרים לפרויקטים'!$T$7:$AC$7,0)+1))</f>
        <v/>
      </c>
      <c r="F927" s="88" t="str">
        <f>IF($D927="","",IFERROR(IF(INDEX('ניהול משאבים'!$D$8:$D$300,MATCH($D927,'ניהול משאבים'!$C$8:$C$300,0))="","",INDEX('ניהול משאבים'!$D$8:$D$300,MATCH($D927,'ניהול משאבים'!$C$8:$C$300,0))),""))</f>
        <v/>
      </c>
      <c r="G927" s="88" t="str">
        <f>IF($D927="","",IFERROR(IF(INDEX('ניהול משאבים'!$E$8:$E$300,MATCH($D927,'ניהול משאבים'!$C$8:$C$300,0))="","",INDEX('ניהול משאבים'!$E$8:$E$300,MATCH($D927,'ניהול משאבים'!$C$8:$C$300,0))),""))</f>
        <v/>
      </c>
      <c r="H927" s="88" t="str">
        <f>IF($C927="","",INDEX('תוצרים לפרויקטים'!$H:$H,MATCH($C927,'תוצרים לפרויקטים'!$G:$G,0)))</f>
        <v/>
      </c>
      <c r="I927" s="88" t="str">
        <f>IF($C927="","",INDEX('תוצרים לפרויקטים'!$E:$E,MATCH($C927,'תוצרים לפרויקטים'!$G:$G,0)))</f>
        <v/>
      </c>
      <c r="J927" s="88" t="str">
        <f>IF($A927="","",IF(INDEX('תוצרים לפרויקטים'!$R$8:$R$1007,MATCH($C927,'תוצרים לפרויקטים'!$G$8:$G$1007,0))="","ללא סטטוס",INDEX('תוצרים לפרויקטים'!$R$8:$R$1007,MATCH($C927,'תוצרים לפרויקטים'!$G$8:$G$1007,0))))</f>
        <v/>
      </c>
      <c r="K927" s="141" t="str">
        <f>IF($A927="","",IF(INDEX('תוצרים לפרויקטים'!$P$8:$P$1007,MATCH($C927,'תוצרים לפרויקטים'!$G$8:$G$1007,0))="","",INDEX('תוצרים לפרויקטים'!$P$8:$P$1007,MATCH($C927,'תוצרים לפרויקטים'!$G$8:$G$1007,0))))</f>
        <v/>
      </c>
      <c r="L927" s="141" t="str">
        <f>IF($A927="","",IF(INDEX('תוצרים לפרויקטים'!$Q$8:$Q$1007,MATCH($C927,'תוצרים לפרויקטים'!$G$8:$G$1007,0))="","",INDEX('תוצרים לפרויקטים'!$Q$8:$Q$1007,MATCH($C927,'תוצרים לפרויקטים'!$G$8:$G$1007,0))))</f>
        <v/>
      </c>
    </row>
    <row r="928" spans="1:12">
      <c r="A928" s="87" t="str">
        <f>IF($A927="#",1,IF(MAX(שיוך_משאב)&lt;ROWS(A$2:$A928),"",ROWS(A$2:$A928)))</f>
        <v/>
      </c>
      <c r="B928" s="88" t="str">
        <f t="array" ref="B928">IF($A928="","",INDEX('תוצרים לפרויקטים'!$AJ$7:$AN$7,,MIN(IF(שיוך_משאב=$A928,COLUMN($A:$E)))))</f>
        <v/>
      </c>
      <c r="C928" s="88" t="str">
        <f t="array" ref="C928">IF($A928="","",INDEX('תוצרים לפרויקטים'!$G$8:$G$1007,MIN(IF(שיוך_משאב=A928,שורות))))</f>
        <v/>
      </c>
      <c r="D928" s="88" t="str">
        <f>IF($A928="","",INDEX('תוצרים לפרויקטים'!$T$8:$AC$1007,MATCH($C928,'תוצרים לפרויקטים'!$G$8:$G$1007,0),MATCH($B928,'תוצרים לפרויקטים'!$T$7:$AC$7,0)))</f>
        <v/>
      </c>
      <c r="E928" s="88" t="str">
        <f>IF($A928="","",INDEX('תוצרים לפרויקטים'!$T$8:$AC$1007,MATCH($C928,'תוצרים לפרויקטים'!$G$8:$G$1007,0),MATCH($B928,'תוצרים לפרויקטים'!$T$7:$AC$7,0)+1))</f>
        <v/>
      </c>
      <c r="F928" s="88" t="str">
        <f>IF($D928="","",IFERROR(IF(INDEX('ניהול משאבים'!$D$8:$D$300,MATCH($D928,'ניהול משאבים'!$C$8:$C$300,0))="","",INDEX('ניהול משאבים'!$D$8:$D$300,MATCH($D928,'ניהול משאבים'!$C$8:$C$300,0))),""))</f>
        <v/>
      </c>
      <c r="G928" s="88" t="str">
        <f>IF($D928="","",IFERROR(IF(INDEX('ניהול משאבים'!$E$8:$E$300,MATCH($D928,'ניהול משאבים'!$C$8:$C$300,0))="","",INDEX('ניהול משאבים'!$E$8:$E$300,MATCH($D928,'ניהול משאבים'!$C$8:$C$300,0))),""))</f>
        <v/>
      </c>
      <c r="H928" s="88" t="str">
        <f>IF($C928="","",INDEX('תוצרים לפרויקטים'!$H:$H,MATCH($C928,'תוצרים לפרויקטים'!$G:$G,0)))</f>
        <v/>
      </c>
      <c r="I928" s="88" t="str">
        <f>IF($C928="","",INDEX('תוצרים לפרויקטים'!$E:$E,MATCH($C928,'תוצרים לפרויקטים'!$G:$G,0)))</f>
        <v/>
      </c>
      <c r="J928" s="88" t="str">
        <f>IF($A928="","",IF(INDEX('תוצרים לפרויקטים'!$R$8:$R$1007,MATCH($C928,'תוצרים לפרויקטים'!$G$8:$G$1007,0))="","ללא סטטוס",INDEX('תוצרים לפרויקטים'!$R$8:$R$1007,MATCH($C928,'תוצרים לפרויקטים'!$G$8:$G$1007,0))))</f>
        <v/>
      </c>
      <c r="K928" s="141" t="str">
        <f>IF($A928="","",IF(INDEX('תוצרים לפרויקטים'!$P$8:$P$1007,MATCH($C928,'תוצרים לפרויקטים'!$G$8:$G$1007,0))="","",INDEX('תוצרים לפרויקטים'!$P$8:$P$1007,MATCH($C928,'תוצרים לפרויקטים'!$G$8:$G$1007,0))))</f>
        <v/>
      </c>
      <c r="L928" s="141" t="str">
        <f>IF($A928="","",IF(INDEX('תוצרים לפרויקטים'!$Q$8:$Q$1007,MATCH($C928,'תוצרים לפרויקטים'!$G$8:$G$1007,0))="","",INDEX('תוצרים לפרויקטים'!$Q$8:$Q$1007,MATCH($C928,'תוצרים לפרויקטים'!$G$8:$G$1007,0))))</f>
        <v/>
      </c>
    </row>
    <row r="929" spans="1:12">
      <c r="A929" s="87" t="str">
        <f>IF($A928="#",1,IF(MAX(שיוך_משאב)&lt;ROWS(A$2:$A929),"",ROWS(A$2:$A929)))</f>
        <v/>
      </c>
      <c r="B929" s="88" t="str">
        <f t="array" ref="B929">IF($A929="","",INDEX('תוצרים לפרויקטים'!$AJ$7:$AN$7,,MIN(IF(שיוך_משאב=$A929,COLUMN($A:$E)))))</f>
        <v/>
      </c>
      <c r="C929" s="88" t="str">
        <f t="array" ref="C929">IF($A929="","",INDEX('תוצרים לפרויקטים'!$G$8:$G$1007,MIN(IF(שיוך_משאב=A929,שורות))))</f>
        <v/>
      </c>
      <c r="D929" s="88" t="str">
        <f>IF($A929="","",INDEX('תוצרים לפרויקטים'!$T$8:$AC$1007,MATCH($C929,'תוצרים לפרויקטים'!$G$8:$G$1007,0),MATCH($B929,'תוצרים לפרויקטים'!$T$7:$AC$7,0)))</f>
        <v/>
      </c>
      <c r="E929" s="88" t="str">
        <f>IF($A929="","",INDEX('תוצרים לפרויקטים'!$T$8:$AC$1007,MATCH($C929,'תוצרים לפרויקטים'!$G$8:$G$1007,0),MATCH($B929,'תוצרים לפרויקטים'!$T$7:$AC$7,0)+1))</f>
        <v/>
      </c>
      <c r="F929" s="88" t="str">
        <f>IF($D929="","",IFERROR(IF(INDEX('ניהול משאבים'!$D$8:$D$300,MATCH($D929,'ניהול משאבים'!$C$8:$C$300,0))="","",INDEX('ניהול משאבים'!$D$8:$D$300,MATCH($D929,'ניהול משאבים'!$C$8:$C$300,0))),""))</f>
        <v/>
      </c>
      <c r="G929" s="88" t="str">
        <f>IF($D929="","",IFERROR(IF(INDEX('ניהול משאבים'!$E$8:$E$300,MATCH($D929,'ניהול משאבים'!$C$8:$C$300,0))="","",INDEX('ניהול משאבים'!$E$8:$E$300,MATCH($D929,'ניהול משאבים'!$C$8:$C$300,0))),""))</f>
        <v/>
      </c>
      <c r="H929" s="88" t="str">
        <f>IF($C929="","",INDEX('תוצרים לפרויקטים'!$H:$H,MATCH($C929,'תוצרים לפרויקטים'!$G:$G,0)))</f>
        <v/>
      </c>
      <c r="I929" s="88" t="str">
        <f>IF($C929="","",INDEX('תוצרים לפרויקטים'!$E:$E,MATCH($C929,'תוצרים לפרויקטים'!$G:$G,0)))</f>
        <v/>
      </c>
      <c r="J929" s="88" t="str">
        <f>IF($A929="","",IF(INDEX('תוצרים לפרויקטים'!$R$8:$R$1007,MATCH($C929,'תוצרים לפרויקטים'!$G$8:$G$1007,0))="","ללא סטטוס",INDEX('תוצרים לפרויקטים'!$R$8:$R$1007,MATCH($C929,'תוצרים לפרויקטים'!$G$8:$G$1007,0))))</f>
        <v/>
      </c>
      <c r="K929" s="141" t="str">
        <f>IF($A929="","",IF(INDEX('תוצרים לפרויקטים'!$P$8:$P$1007,MATCH($C929,'תוצרים לפרויקטים'!$G$8:$G$1007,0))="","",INDEX('תוצרים לפרויקטים'!$P$8:$P$1007,MATCH($C929,'תוצרים לפרויקטים'!$G$8:$G$1007,0))))</f>
        <v/>
      </c>
      <c r="L929" s="141" t="str">
        <f>IF($A929="","",IF(INDEX('תוצרים לפרויקטים'!$Q$8:$Q$1007,MATCH($C929,'תוצרים לפרויקטים'!$G$8:$G$1007,0))="","",INDEX('תוצרים לפרויקטים'!$Q$8:$Q$1007,MATCH($C929,'תוצרים לפרויקטים'!$G$8:$G$1007,0))))</f>
        <v/>
      </c>
    </row>
    <row r="930" spans="1:12">
      <c r="A930" s="87" t="str">
        <f>IF($A929="#",1,IF(MAX(שיוך_משאב)&lt;ROWS(A$2:$A930),"",ROWS(A$2:$A930)))</f>
        <v/>
      </c>
      <c r="B930" s="88" t="str">
        <f t="array" ref="B930">IF($A930="","",INDEX('תוצרים לפרויקטים'!$AJ$7:$AN$7,,MIN(IF(שיוך_משאב=$A930,COLUMN($A:$E)))))</f>
        <v/>
      </c>
      <c r="C930" s="88" t="str">
        <f t="array" ref="C930">IF($A930="","",INDEX('תוצרים לפרויקטים'!$G$8:$G$1007,MIN(IF(שיוך_משאב=A930,שורות))))</f>
        <v/>
      </c>
      <c r="D930" s="88" t="str">
        <f>IF($A930="","",INDEX('תוצרים לפרויקטים'!$T$8:$AC$1007,MATCH($C930,'תוצרים לפרויקטים'!$G$8:$G$1007,0),MATCH($B930,'תוצרים לפרויקטים'!$T$7:$AC$7,0)))</f>
        <v/>
      </c>
      <c r="E930" s="88" t="str">
        <f>IF($A930="","",INDEX('תוצרים לפרויקטים'!$T$8:$AC$1007,MATCH($C930,'תוצרים לפרויקטים'!$G$8:$G$1007,0),MATCH($B930,'תוצרים לפרויקטים'!$T$7:$AC$7,0)+1))</f>
        <v/>
      </c>
      <c r="F930" s="88" t="str">
        <f>IF($D930="","",IFERROR(IF(INDEX('ניהול משאבים'!$D$8:$D$300,MATCH($D930,'ניהול משאבים'!$C$8:$C$300,0))="","",INDEX('ניהול משאבים'!$D$8:$D$300,MATCH($D930,'ניהול משאבים'!$C$8:$C$300,0))),""))</f>
        <v/>
      </c>
      <c r="G930" s="88" t="str">
        <f>IF($D930="","",IFERROR(IF(INDEX('ניהול משאבים'!$E$8:$E$300,MATCH($D930,'ניהול משאבים'!$C$8:$C$300,0))="","",INDEX('ניהול משאבים'!$E$8:$E$300,MATCH($D930,'ניהול משאבים'!$C$8:$C$300,0))),""))</f>
        <v/>
      </c>
      <c r="H930" s="88" t="str">
        <f>IF($C930="","",INDEX('תוצרים לפרויקטים'!$H:$H,MATCH($C930,'תוצרים לפרויקטים'!$G:$G,0)))</f>
        <v/>
      </c>
      <c r="I930" s="88" t="str">
        <f>IF($C930="","",INDEX('תוצרים לפרויקטים'!$E:$E,MATCH($C930,'תוצרים לפרויקטים'!$G:$G,0)))</f>
        <v/>
      </c>
      <c r="J930" s="88" t="str">
        <f>IF($A930="","",IF(INDEX('תוצרים לפרויקטים'!$R$8:$R$1007,MATCH($C930,'תוצרים לפרויקטים'!$G$8:$G$1007,0))="","ללא סטטוס",INDEX('תוצרים לפרויקטים'!$R$8:$R$1007,MATCH($C930,'תוצרים לפרויקטים'!$G$8:$G$1007,0))))</f>
        <v/>
      </c>
      <c r="K930" s="141" t="str">
        <f>IF($A930="","",IF(INDEX('תוצרים לפרויקטים'!$P$8:$P$1007,MATCH($C930,'תוצרים לפרויקטים'!$G$8:$G$1007,0))="","",INDEX('תוצרים לפרויקטים'!$P$8:$P$1007,MATCH($C930,'תוצרים לפרויקטים'!$G$8:$G$1007,0))))</f>
        <v/>
      </c>
      <c r="L930" s="141" t="str">
        <f>IF($A930="","",IF(INDEX('תוצרים לפרויקטים'!$Q$8:$Q$1007,MATCH($C930,'תוצרים לפרויקטים'!$G$8:$G$1007,0))="","",INDEX('תוצרים לפרויקטים'!$Q$8:$Q$1007,MATCH($C930,'תוצרים לפרויקטים'!$G$8:$G$1007,0))))</f>
        <v/>
      </c>
    </row>
    <row r="931" spans="1:12">
      <c r="A931" s="87" t="str">
        <f>IF($A930="#",1,IF(MAX(שיוך_משאב)&lt;ROWS(A$2:$A931),"",ROWS(A$2:$A931)))</f>
        <v/>
      </c>
      <c r="B931" s="88" t="str">
        <f t="array" ref="B931">IF($A931="","",INDEX('תוצרים לפרויקטים'!$AJ$7:$AN$7,,MIN(IF(שיוך_משאב=$A931,COLUMN($A:$E)))))</f>
        <v/>
      </c>
      <c r="C931" s="88" t="str">
        <f t="array" ref="C931">IF($A931="","",INDEX('תוצרים לפרויקטים'!$G$8:$G$1007,MIN(IF(שיוך_משאב=A931,שורות))))</f>
        <v/>
      </c>
      <c r="D931" s="88" t="str">
        <f>IF($A931="","",INDEX('תוצרים לפרויקטים'!$T$8:$AC$1007,MATCH($C931,'תוצרים לפרויקטים'!$G$8:$G$1007,0),MATCH($B931,'תוצרים לפרויקטים'!$T$7:$AC$7,0)))</f>
        <v/>
      </c>
      <c r="E931" s="88" t="str">
        <f>IF($A931="","",INDEX('תוצרים לפרויקטים'!$T$8:$AC$1007,MATCH($C931,'תוצרים לפרויקטים'!$G$8:$G$1007,0),MATCH($B931,'תוצרים לפרויקטים'!$T$7:$AC$7,0)+1))</f>
        <v/>
      </c>
      <c r="F931" s="88" t="str">
        <f>IF($D931="","",IFERROR(IF(INDEX('ניהול משאבים'!$D$8:$D$300,MATCH($D931,'ניהול משאבים'!$C$8:$C$300,0))="","",INDEX('ניהול משאבים'!$D$8:$D$300,MATCH($D931,'ניהול משאבים'!$C$8:$C$300,0))),""))</f>
        <v/>
      </c>
      <c r="G931" s="88" t="str">
        <f>IF($D931="","",IFERROR(IF(INDEX('ניהול משאבים'!$E$8:$E$300,MATCH($D931,'ניהול משאבים'!$C$8:$C$300,0))="","",INDEX('ניהול משאבים'!$E$8:$E$300,MATCH($D931,'ניהול משאבים'!$C$8:$C$300,0))),""))</f>
        <v/>
      </c>
      <c r="H931" s="88" t="str">
        <f>IF($C931="","",INDEX('תוצרים לפרויקטים'!$H:$H,MATCH($C931,'תוצרים לפרויקטים'!$G:$G,0)))</f>
        <v/>
      </c>
      <c r="I931" s="88" t="str">
        <f>IF($C931="","",INDEX('תוצרים לפרויקטים'!$E:$E,MATCH($C931,'תוצרים לפרויקטים'!$G:$G,0)))</f>
        <v/>
      </c>
      <c r="J931" s="88" t="str">
        <f>IF($A931="","",IF(INDEX('תוצרים לפרויקטים'!$R$8:$R$1007,MATCH($C931,'תוצרים לפרויקטים'!$G$8:$G$1007,0))="","ללא סטטוס",INDEX('תוצרים לפרויקטים'!$R$8:$R$1007,MATCH($C931,'תוצרים לפרויקטים'!$G$8:$G$1007,0))))</f>
        <v/>
      </c>
      <c r="K931" s="141" t="str">
        <f>IF($A931="","",IF(INDEX('תוצרים לפרויקטים'!$P$8:$P$1007,MATCH($C931,'תוצרים לפרויקטים'!$G$8:$G$1007,0))="","",INDEX('תוצרים לפרויקטים'!$P$8:$P$1007,MATCH($C931,'תוצרים לפרויקטים'!$G$8:$G$1007,0))))</f>
        <v/>
      </c>
      <c r="L931" s="141" t="str">
        <f>IF($A931="","",IF(INDEX('תוצרים לפרויקטים'!$Q$8:$Q$1007,MATCH($C931,'תוצרים לפרויקטים'!$G$8:$G$1007,0))="","",INDEX('תוצרים לפרויקטים'!$Q$8:$Q$1007,MATCH($C931,'תוצרים לפרויקטים'!$G$8:$G$1007,0))))</f>
        <v/>
      </c>
    </row>
    <row r="932" spans="1:12">
      <c r="A932" s="87" t="str">
        <f>IF($A931="#",1,IF(MAX(שיוך_משאב)&lt;ROWS(A$2:$A932),"",ROWS(A$2:$A932)))</f>
        <v/>
      </c>
      <c r="B932" s="88" t="str">
        <f t="array" ref="B932">IF($A932="","",INDEX('תוצרים לפרויקטים'!$AJ$7:$AN$7,,MIN(IF(שיוך_משאב=$A932,COLUMN($A:$E)))))</f>
        <v/>
      </c>
      <c r="C932" s="88" t="str">
        <f t="array" ref="C932">IF($A932="","",INDEX('תוצרים לפרויקטים'!$G$8:$G$1007,MIN(IF(שיוך_משאב=A932,שורות))))</f>
        <v/>
      </c>
      <c r="D932" s="88" t="str">
        <f>IF($A932="","",INDEX('תוצרים לפרויקטים'!$T$8:$AC$1007,MATCH($C932,'תוצרים לפרויקטים'!$G$8:$G$1007,0),MATCH($B932,'תוצרים לפרויקטים'!$T$7:$AC$7,0)))</f>
        <v/>
      </c>
      <c r="E932" s="88" t="str">
        <f>IF($A932="","",INDEX('תוצרים לפרויקטים'!$T$8:$AC$1007,MATCH($C932,'תוצרים לפרויקטים'!$G$8:$G$1007,0),MATCH($B932,'תוצרים לפרויקטים'!$T$7:$AC$7,0)+1))</f>
        <v/>
      </c>
      <c r="F932" s="88" t="str">
        <f>IF($D932="","",IFERROR(IF(INDEX('ניהול משאבים'!$D$8:$D$300,MATCH($D932,'ניהול משאבים'!$C$8:$C$300,0))="","",INDEX('ניהול משאבים'!$D$8:$D$300,MATCH($D932,'ניהול משאבים'!$C$8:$C$300,0))),""))</f>
        <v/>
      </c>
      <c r="G932" s="88" t="str">
        <f>IF($D932="","",IFERROR(IF(INDEX('ניהול משאבים'!$E$8:$E$300,MATCH($D932,'ניהול משאבים'!$C$8:$C$300,0))="","",INDEX('ניהול משאבים'!$E$8:$E$300,MATCH($D932,'ניהול משאבים'!$C$8:$C$300,0))),""))</f>
        <v/>
      </c>
      <c r="H932" s="88" t="str">
        <f>IF($C932="","",INDEX('תוצרים לפרויקטים'!$H:$H,MATCH($C932,'תוצרים לפרויקטים'!$G:$G,0)))</f>
        <v/>
      </c>
      <c r="I932" s="88" t="str">
        <f>IF($C932="","",INDEX('תוצרים לפרויקטים'!$E:$E,MATCH($C932,'תוצרים לפרויקטים'!$G:$G,0)))</f>
        <v/>
      </c>
      <c r="J932" s="88" t="str">
        <f>IF($A932="","",IF(INDEX('תוצרים לפרויקטים'!$R$8:$R$1007,MATCH($C932,'תוצרים לפרויקטים'!$G$8:$G$1007,0))="","ללא סטטוס",INDEX('תוצרים לפרויקטים'!$R$8:$R$1007,MATCH($C932,'תוצרים לפרויקטים'!$G$8:$G$1007,0))))</f>
        <v/>
      </c>
      <c r="K932" s="141" t="str">
        <f>IF($A932="","",IF(INDEX('תוצרים לפרויקטים'!$P$8:$P$1007,MATCH($C932,'תוצרים לפרויקטים'!$G$8:$G$1007,0))="","",INDEX('תוצרים לפרויקטים'!$P$8:$P$1007,MATCH($C932,'תוצרים לפרויקטים'!$G$8:$G$1007,0))))</f>
        <v/>
      </c>
      <c r="L932" s="141" t="str">
        <f>IF($A932="","",IF(INDEX('תוצרים לפרויקטים'!$Q$8:$Q$1007,MATCH($C932,'תוצרים לפרויקטים'!$G$8:$G$1007,0))="","",INDEX('תוצרים לפרויקטים'!$Q$8:$Q$1007,MATCH($C932,'תוצרים לפרויקטים'!$G$8:$G$1007,0))))</f>
        <v/>
      </c>
    </row>
    <row r="933" spans="1:12">
      <c r="A933" s="87" t="str">
        <f>IF($A932="#",1,IF(MAX(שיוך_משאב)&lt;ROWS(A$2:$A933),"",ROWS(A$2:$A933)))</f>
        <v/>
      </c>
      <c r="B933" s="88" t="str">
        <f t="array" ref="B933">IF($A933="","",INDEX('תוצרים לפרויקטים'!$AJ$7:$AN$7,,MIN(IF(שיוך_משאב=$A933,COLUMN($A:$E)))))</f>
        <v/>
      </c>
      <c r="C933" s="88" t="str">
        <f t="array" ref="C933">IF($A933="","",INDEX('תוצרים לפרויקטים'!$G$8:$G$1007,MIN(IF(שיוך_משאב=A933,שורות))))</f>
        <v/>
      </c>
      <c r="D933" s="88" t="str">
        <f>IF($A933="","",INDEX('תוצרים לפרויקטים'!$T$8:$AC$1007,MATCH($C933,'תוצרים לפרויקטים'!$G$8:$G$1007,0),MATCH($B933,'תוצרים לפרויקטים'!$T$7:$AC$7,0)))</f>
        <v/>
      </c>
      <c r="E933" s="88" t="str">
        <f>IF($A933="","",INDEX('תוצרים לפרויקטים'!$T$8:$AC$1007,MATCH($C933,'תוצרים לפרויקטים'!$G$8:$G$1007,0),MATCH($B933,'תוצרים לפרויקטים'!$T$7:$AC$7,0)+1))</f>
        <v/>
      </c>
      <c r="F933" s="88" t="str">
        <f>IF($D933="","",IFERROR(IF(INDEX('ניהול משאבים'!$D$8:$D$300,MATCH($D933,'ניהול משאבים'!$C$8:$C$300,0))="","",INDEX('ניהול משאבים'!$D$8:$D$300,MATCH($D933,'ניהול משאבים'!$C$8:$C$300,0))),""))</f>
        <v/>
      </c>
      <c r="G933" s="88" t="str">
        <f>IF($D933="","",IFERROR(IF(INDEX('ניהול משאבים'!$E$8:$E$300,MATCH($D933,'ניהול משאבים'!$C$8:$C$300,0))="","",INDEX('ניהול משאבים'!$E$8:$E$300,MATCH($D933,'ניהול משאבים'!$C$8:$C$300,0))),""))</f>
        <v/>
      </c>
      <c r="H933" s="88" t="str">
        <f>IF($C933="","",INDEX('תוצרים לפרויקטים'!$H:$H,MATCH($C933,'תוצרים לפרויקטים'!$G:$G,0)))</f>
        <v/>
      </c>
      <c r="I933" s="88" t="str">
        <f>IF($C933="","",INDEX('תוצרים לפרויקטים'!$E:$E,MATCH($C933,'תוצרים לפרויקטים'!$G:$G,0)))</f>
        <v/>
      </c>
      <c r="J933" s="88" t="str">
        <f>IF($A933="","",IF(INDEX('תוצרים לפרויקטים'!$R$8:$R$1007,MATCH($C933,'תוצרים לפרויקטים'!$G$8:$G$1007,0))="","ללא סטטוס",INDEX('תוצרים לפרויקטים'!$R$8:$R$1007,MATCH($C933,'תוצרים לפרויקטים'!$G$8:$G$1007,0))))</f>
        <v/>
      </c>
      <c r="K933" s="141" t="str">
        <f>IF($A933="","",IF(INDEX('תוצרים לפרויקטים'!$P$8:$P$1007,MATCH($C933,'תוצרים לפרויקטים'!$G$8:$G$1007,0))="","",INDEX('תוצרים לפרויקטים'!$P$8:$P$1007,MATCH($C933,'תוצרים לפרויקטים'!$G$8:$G$1007,0))))</f>
        <v/>
      </c>
      <c r="L933" s="141" t="str">
        <f>IF($A933="","",IF(INDEX('תוצרים לפרויקטים'!$Q$8:$Q$1007,MATCH($C933,'תוצרים לפרויקטים'!$G$8:$G$1007,0))="","",INDEX('תוצרים לפרויקטים'!$Q$8:$Q$1007,MATCH($C933,'תוצרים לפרויקטים'!$G$8:$G$1007,0))))</f>
        <v/>
      </c>
    </row>
    <row r="934" spans="1:12">
      <c r="A934" s="87" t="str">
        <f>IF($A933="#",1,IF(MAX(שיוך_משאב)&lt;ROWS(A$2:$A934),"",ROWS(A$2:$A934)))</f>
        <v/>
      </c>
      <c r="B934" s="88" t="str">
        <f t="array" ref="B934">IF($A934="","",INDEX('תוצרים לפרויקטים'!$AJ$7:$AN$7,,MIN(IF(שיוך_משאב=$A934,COLUMN($A:$E)))))</f>
        <v/>
      </c>
      <c r="C934" s="88" t="str">
        <f t="array" ref="C934">IF($A934="","",INDEX('תוצרים לפרויקטים'!$G$8:$G$1007,MIN(IF(שיוך_משאב=A934,שורות))))</f>
        <v/>
      </c>
      <c r="D934" s="88" t="str">
        <f>IF($A934="","",INDEX('תוצרים לפרויקטים'!$T$8:$AC$1007,MATCH($C934,'תוצרים לפרויקטים'!$G$8:$G$1007,0),MATCH($B934,'תוצרים לפרויקטים'!$T$7:$AC$7,0)))</f>
        <v/>
      </c>
      <c r="E934" s="88" t="str">
        <f>IF($A934="","",INDEX('תוצרים לפרויקטים'!$T$8:$AC$1007,MATCH($C934,'תוצרים לפרויקטים'!$G$8:$G$1007,0),MATCH($B934,'תוצרים לפרויקטים'!$T$7:$AC$7,0)+1))</f>
        <v/>
      </c>
      <c r="F934" s="88" t="str">
        <f>IF($D934="","",IFERROR(IF(INDEX('ניהול משאבים'!$D$8:$D$300,MATCH($D934,'ניהול משאבים'!$C$8:$C$300,0))="","",INDEX('ניהול משאבים'!$D$8:$D$300,MATCH($D934,'ניהול משאבים'!$C$8:$C$300,0))),""))</f>
        <v/>
      </c>
      <c r="G934" s="88" t="str">
        <f>IF($D934="","",IFERROR(IF(INDEX('ניהול משאבים'!$E$8:$E$300,MATCH($D934,'ניהול משאבים'!$C$8:$C$300,0))="","",INDEX('ניהול משאבים'!$E$8:$E$300,MATCH($D934,'ניהול משאבים'!$C$8:$C$300,0))),""))</f>
        <v/>
      </c>
      <c r="H934" s="88" t="str">
        <f>IF($C934="","",INDEX('תוצרים לפרויקטים'!$H:$H,MATCH($C934,'תוצרים לפרויקטים'!$G:$G,0)))</f>
        <v/>
      </c>
      <c r="I934" s="88" t="str">
        <f>IF($C934="","",INDEX('תוצרים לפרויקטים'!$E:$E,MATCH($C934,'תוצרים לפרויקטים'!$G:$G,0)))</f>
        <v/>
      </c>
      <c r="J934" s="88" t="str">
        <f>IF($A934="","",IF(INDEX('תוצרים לפרויקטים'!$R$8:$R$1007,MATCH($C934,'תוצרים לפרויקטים'!$G$8:$G$1007,0))="","ללא סטטוס",INDEX('תוצרים לפרויקטים'!$R$8:$R$1007,MATCH($C934,'תוצרים לפרויקטים'!$G$8:$G$1007,0))))</f>
        <v/>
      </c>
      <c r="K934" s="141" t="str">
        <f>IF($A934="","",IF(INDEX('תוצרים לפרויקטים'!$P$8:$P$1007,MATCH($C934,'תוצרים לפרויקטים'!$G$8:$G$1007,0))="","",INDEX('תוצרים לפרויקטים'!$P$8:$P$1007,MATCH($C934,'תוצרים לפרויקטים'!$G$8:$G$1007,0))))</f>
        <v/>
      </c>
      <c r="L934" s="141" t="str">
        <f>IF($A934="","",IF(INDEX('תוצרים לפרויקטים'!$Q$8:$Q$1007,MATCH($C934,'תוצרים לפרויקטים'!$G$8:$G$1007,0))="","",INDEX('תוצרים לפרויקטים'!$Q$8:$Q$1007,MATCH($C934,'תוצרים לפרויקטים'!$G$8:$G$1007,0))))</f>
        <v/>
      </c>
    </row>
    <row r="935" spans="1:12">
      <c r="A935" s="87" t="str">
        <f>IF($A934="#",1,IF(MAX(שיוך_משאב)&lt;ROWS(A$2:$A935),"",ROWS(A$2:$A935)))</f>
        <v/>
      </c>
      <c r="B935" s="88" t="str">
        <f t="array" ref="B935">IF($A935="","",INDEX('תוצרים לפרויקטים'!$AJ$7:$AN$7,,MIN(IF(שיוך_משאב=$A935,COLUMN($A:$E)))))</f>
        <v/>
      </c>
      <c r="C935" s="88" t="str">
        <f t="array" ref="C935">IF($A935="","",INDEX('תוצרים לפרויקטים'!$G$8:$G$1007,MIN(IF(שיוך_משאב=A935,שורות))))</f>
        <v/>
      </c>
      <c r="D935" s="88" t="str">
        <f>IF($A935="","",INDEX('תוצרים לפרויקטים'!$T$8:$AC$1007,MATCH($C935,'תוצרים לפרויקטים'!$G$8:$G$1007,0),MATCH($B935,'תוצרים לפרויקטים'!$T$7:$AC$7,0)))</f>
        <v/>
      </c>
      <c r="E935" s="88" t="str">
        <f>IF($A935="","",INDEX('תוצרים לפרויקטים'!$T$8:$AC$1007,MATCH($C935,'תוצרים לפרויקטים'!$G$8:$G$1007,0),MATCH($B935,'תוצרים לפרויקטים'!$T$7:$AC$7,0)+1))</f>
        <v/>
      </c>
      <c r="F935" s="88" t="str">
        <f>IF($D935="","",IFERROR(IF(INDEX('ניהול משאבים'!$D$8:$D$300,MATCH($D935,'ניהול משאבים'!$C$8:$C$300,0))="","",INDEX('ניהול משאבים'!$D$8:$D$300,MATCH($D935,'ניהול משאבים'!$C$8:$C$300,0))),""))</f>
        <v/>
      </c>
      <c r="G935" s="88" t="str">
        <f>IF($D935="","",IFERROR(IF(INDEX('ניהול משאבים'!$E$8:$E$300,MATCH($D935,'ניהול משאבים'!$C$8:$C$300,0))="","",INDEX('ניהול משאבים'!$E$8:$E$300,MATCH($D935,'ניהול משאבים'!$C$8:$C$300,0))),""))</f>
        <v/>
      </c>
      <c r="H935" s="88" t="str">
        <f>IF($C935="","",INDEX('תוצרים לפרויקטים'!$H:$H,MATCH($C935,'תוצרים לפרויקטים'!$G:$G,0)))</f>
        <v/>
      </c>
      <c r="I935" s="88" t="str">
        <f>IF($C935="","",INDEX('תוצרים לפרויקטים'!$E:$E,MATCH($C935,'תוצרים לפרויקטים'!$G:$G,0)))</f>
        <v/>
      </c>
      <c r="J935" s="88" t="str">
        <f>IF($A935="","",IF(INDEX('תוצרים לפרויקטים'!$R$8:$R$1007,MATCH($C935,'תוצרים לפרויקטים'!$G$8:$G$1007,0))="","ללא סטטוס",INDEX('תוצרים לפרויקטים'!$R$8:$R$1007,MATCH($C935,'תוצרים לפרויקטים'!$G$8:$G$1007,0))))</f>
        <v/>
      </c>
      <c r="K935" s="141" t="str">
        <f>IF($A935="","",IF(INDEX('תוצרים לפרויקטים'!$P$8:$P$1007,MATCH($C935,'תוצרים לפרויקטים'!$G$8:$G$1007,0))="","",INDEX('תוצרים לפרויקטים'!$P$8:$P$1007,MATCH($C935,'תוצרים לפרויקטים'!$G$8:$G$1007,0))))</f>
        <v/>
      </c>
      <c r="L935" s="141" t="str">
        <f>IF($A935="","",IF(INDEX('תוצרים לפרויקטים'!$Q$8:$Q$1007,MATCH($C935,'תוצרים לפרויקטים'!$G$8:$G$1007,0))="","",INDEX('תוצרים לפרויקטים'!$Q$8:$Q$1007,MATCH($C935,'תוצרים לפרויקטים'!$G$8:$G$1007,0))))</f>
        <v/>
      </c>
    </row>
    <row r="936" spans="1:12">
      <c r="A936" s="87" t="str">
        <f>IF($A935="#",1,IF(MAX(שיוך_משאב)&lt;ROWS(A$2:$A936),"",ROWS(A$2:$A936)))</f>
        <v/>
      </c>
      <c r="B936" s="88" t="str">
        <f t="array" ref="B936">IF($A936="","",INDEX('תוצרים לפרויקטים'!$AJ$7:$AN$7,,MIN(IF(שיוך_משאב=$A936,COLUMN($A:$E)))))</f>
        <v/>
      </c>
      <c r="C936" s="88" t="str">
        <f t="array" ref="C936">IF($A936="","",INDEX('תוצרים לפרויקטים'!$G$8:$G$1007,MIN(IF(שיוך_משאב=A936,שורות))))</f>
        <v/>
      </c>
      <c r="D936" s="88" t="str">
        <f>IF($A936="","",INDEX('תוצרים לפרויקטים'!$T$8:$AC$1007,MATCH($C936,'תוצרים לפרויקטים'!$G$8:$G$1007,0),MATCH($B936,'תוצרים לפרויקטים'!$T$7:$AC$7,0)))</f>
        <v/>
      </c>
      <c r="E936" s="88" t="str">
        <f>IF($A936="","",INDEX('תוצרים לפרויקטים'!$T$8:$AC$1007,MATCH($C936,'תוצרים לפרויקטים'!$G$8:$G$1007,0),MATCH($B936,'תוצרים לפרויקטים'!$T$7:$AC$7,0)+1))</f>
        <v/>
      </c>
      <c r="F936" s="88" t="str">
        <f>IF($D936="","",IFERROR(IF(INDEX('ניהול משאבים'!$D$8:$D$300,MATCH($D936,'ניהול משאבים'!$C$8:$C$300,0))="","",INDEX('ניהול משאבים'!$D$8:$D$300,MATCH($D936,'ניהול משאבים'!$C$8:$C$300,0))),""))</f>
        <v/>
      </c>
      <c r="G936" s="88" t="str">
        <f>IF($D936="","",IFERROR(IF(INDEX('ניהול משאבים'!$E$8:$E$300,MATCH($D936,'ניהול משאבים'!$C$8:$C$300,0))="","",INDEX('ניהול משאבים'!$E$8:$E$300,MATCH($D936,'ניהול משאבים'!$C$8:$C$300,0))),""))</f>
        <v/>
      </c>
      <c r="H936" s="88" t="str">
        <f>IF($C936="","",INDEX('תוצרים לפרויקטים'!$H:$H,MATCH($C936,'תוצרים לפרויקטים'!$G:$G,0)))</f>
        <v/>
      </c>
      <c r="I936" s="88" t="str">
        <f>IF($C936="","",INDEX('תוצרים לפרויקטים'!$E:$E,MATCH($C936,'תוצרים לפרויקטים'!$G:$G,0)))</f>
        <v/>
      </c>
      <c r="J936" s="88" t="str">
        <f>IF($A936="","",IF(INDEX('תוצרים לפרויקטים'!$R$8:$R$1007,MATCH($C936,'תוצרים לפרויקטים'!$G$8:$G$1007,0))="","ללא סטטוס",INDEX('תוצרים לפרויקטים'!$R$8:$R$1007,MATCH($C936,'תוצרים לפרויקטים'!$G$8:$G$1007,0))))</f>
        <v/>
      </c>
      <c r="K936" s="141" t="str">
        <f>IF($A936="","",IF(INDEX('תוצרים לפרויקטים'!$P$8:$P$1007,MATCH($C936,'תוצרים לפרויקטים'!$G$8:$G$1007,0))="","",INDEX('תוצרים לפרויקטים'!$P$8:$P$1007,MATCH($C936,'תוצרים לפרויקטים'!$G$8:$G$1007,0))))</f>
        <v/>
      </c>
      <c r="L936" s="141" t="str">
        <f>IF($A936="","",IF(INDEX('תוצרים לפרויקטים'!$Q$8:$Q$1007,MATCH($C936,'תוצרים לפרויקטים'!$G$8:$G$1007,0))="","",INDEX('תוצרים לפרויקטים'!$Q$8:$Q$1007,MATCH($C936,'תוצרים לפרויקטים'!$G$8:$G$1007,0))))</f>
        <v/>
      </c>
    </row>
    <row r="937" spans="1:12">
      <c r="A937" s="87" t="str">
        <f>IF($A936="#",1,IF(MAX(שיוך_משאב)&lt;ROWS(A$2:$A937),"",ROWS(A$2:$A937)))</f>
        <v/>
      </c>
      <c r="B937" s="88" t="str">
        <f t="array" ref="B937">IF($A937="","",INDEX('תוצרים לפרויקטים'!$AJ$7:$AN$7,,MIN(IF(שיוך_משאב=$A937,COLUMN($A:$E)))))</f>
        <v/>
      </c>
      <c r="C937" s="88" t="str">
        <f t="array" ref="C937">IF($A937="","",INDEX('תוצרים לפרויקטים'!$G$8:$G$1007,MIN(IF(שיוך_משאב=A937,שורות))))</f>
        <v/>
      </c>
      <c r="D937" s="88" t="str">
        <f>IF($A937="","",INDEX('תוצרים לפרויקטים'!$T$8:$AC$1007,MATCH($C937,'תוצרים לפרויקטים'!$G$8:$G$1007,0),MATCH($B937,'תוצרים לפרויקטים'!$T$7:$AC$7,0)))</f>
        <v/>
      </c>
      <c r="E937" s="88" t="str">
        <f>IF($A937="","",INDEX('תוצרים לפרויקטים'!$T$8:$AC$1007,MATCH($C937,'תוצרים לפרויקטים'!$G$8:$G$1007,0),MATCH($B937,'תוצרים לפרויקטים'!$T$7:$AC$7,0)+1))</f>
        <v/>
      </c>
      <c r="F937" s="88" t="str">
        <f>IF($D937="","",IFERROR(IF(INDEX('ניהול משאבים'!$D$8:$D$300,MATCH($D937,'ניהול משאבים'!$C$8:$C$300,0))="","",INDEX('ניהול משאבים'!$D$8:$D$300,MATCH($D937,'ניהול משאבים'!$C$8:$C$300,0))),""))</f>
        <v/>
      </c>
      <c r="G937" s="88" t="str">
        <f>IF($D937="","",IFERROR(IF(INDEX('ניהול משאבים'!$E$8:$E$300,MATCH($D937,'ניהול משאבים'!$C$8:$C$300,0))="","",INDEX('ניהול משאבים'!$E$8:$E$300,MATCH($D937,'ניהול משאבים'!$C$8:$C$300,0))),""))</f>
        <v/>
      </c>
      <c r="H937" s="88" t="str">
        <f>IF($C937="","",INDEX('תוצרים לפרויקטים'!$H:$H,MATCH($C937,'תוצרים לפרויקטים'!$G:$G,0)))</f>
        <v/>
      </c>
      <c r="I937" s="88" t="str">
        <f>IF($C937="","",INDEX('תוצרים לפרויקטים'!$E:$E,MATCH($C937,'תוצרים לפרויקטים'!$G:$G,0)))</f>
        <v/>
      </c>
      <c r="J937" s="88" t="str">
        <f>IF($A937="","",IF(INDEX('תוצרים לפרויקטים'!$R$8:$R$1007,MATCH($C937,'תוצרים לפרויקטים'!$G$8:$G$1007,0))="","ללא סטטוס",INDEX('תוצרים לפרויקטים'!$R$8:$R$1007,MATCH($C937,'תוצרים לפרויקטים'!$G$8:$G$1007,0))))</f>
        <v/>
      </c>
      <c r="K937" s="141" t="str">
        <f>IF($A937="","",IF(INDEX('תוצרים לפרויקטים'!$P$8:$P$1007,MATCH($C937,'תוצרים לפרויקטים'!$G$8:$G$1007,0))="","",INDEX('תוצרים לפרויקטים'!$P$8:$P$1007,MATCH($C937,'תוצרים לפרויקטים'!$G$8:$G$1007,0))))</f>
        <v/>
      </c>
      <c r="L937" s="141" t="str">
        <f>IF($A937="","",IF(INDEX('תוצרים לפרויקטים'!$Q$8:$Q$1007,MATCH($C937,'תוצרים לפרויקטים'!$G$8:$G$1007,0))="","",INDEX('תוצרים לפרויקטים'!$Q$8:$Q$1007,MATCH($C937,'תוצרים לפרויקטים'!$G$8:$G$1007,0))))</f>
        <v/>
      </c>
    </row>
    <row r="938" spans="1:12">
      <c r="A938" s="87" t="str">
        <f>IF($A937="#",1,IF(MAX(שיוך_משאב)&lt;ROWS(A$2:$A938),"",ROWS(A$2:$A938)))</f>
        <v/>
      </c>
      <c r="B938" s="88" t="str">
        <f t="array" ref="B938">IF($A938="","",INDEX('תוצרים לפרויקטים'!$AJ$7:$AN$7,,MIN(IF(שיוך_משאב=$A938,COLUMN($A:$E)))))</f>
        <v/>
      </c>
      <c r="C938" s="88" t="str">
        <f t="array" ref="C938">IF($A938="","",INDEX('תוצרים לפרויקטים'!$G$8:$G$1007,MIN(IF(שיוך_משאב=A938,שורות))))</f>
        <v/>
      </c>
      <c r="D938" s="88" t="str">
        <f>IF($A938="","",INDEX('תוצרים לפרויקטים'!$T$8:$AC$1007,MATCH($C938,'תוצרים לפרויקטים'!$G$8:$G$1007,0),MATCH($B938,'תוצרים לפרויקטים'!$T$7:$AC$7,0)))</f>
        <v/>
      </c>
      <c r="E938" s="88" t="str">
        <f>IF($A938="","",INDEX('תוצרים לפרויקטים'!$T$8:$AC$1007,MATCH($C938,'תוצרים לפרויקטים'!$G$8:$G$1007,0),MATCH($B938,'תוצרים לפרויקטים'!$T$7:$AC$7,0)+1))</f>
        <v/>
      </c>
      <c r="F938" s="88" t="str">
        <f>IF($D938="","",IFERROR(IF(INDEX('ניהול משאבים'!$D$8:$D$300,MATCH($D938,'ניהול משאבים'!$C$8:$C$300,0))="","",INDEX('ניהול משאבים'!$D$8:$D$300,MATCH($D938,'ניהול משאבים'!$C$8:$C$300,0))),""))</f>
        <v/>
      </c>
      <c r="G938" s="88" t="str">
        <f>IF($D938="","",IFERROR(IF(INDEX('ניהול משאבים'!$E$8:$E$300,MATCH($D938,'ניהול משאבים'!$C$8:$C$300,0))="","",INDEX('ניהול משאבים'!$E$8:$E$300,MATCH($D938,'ניהול משאבים'!$C$8:$C$300,0))),""))</f>
        <v/>
      </c>
      <c r="H938" s="88" t="str">
        <f>IF($C938="","",INDEX('תוצרים לפרויקטים'!$H:$H,MATCH($C938,'תוצרים לפרויקטים'!$G:$G,0)))</f>
        <v/>
      </c>
      <c r="I938" s="88" t="str">
        <f>IF($C938="","",INDEX('תוצרים לפרויקטים'!$E:$E,MATCH($C938,'תוצרים לפרויקטים'!$G:$G,0)))</f>
        <v/>
      </c>
      <c r="J938" s="88" t="str">
        <f>IF($A938="","",IF(INDEX('תוצרים לפרויקטים'!$R$8:$R$1007,MATCH($C938,'תוצרים לפרויקטים'!$G$8:$G$1007,0))="","ללא סטטוס",INDEX('תוצרים לפרויקטים'!$R$8:$R$1007,MATCH($C938,'תוצרים לפרויקטים'!$G$8:$G$1007,0))))</f>
        <v/>
      </c>
      <c r="K938" s="141" t="str">
        <f>IF($A938="","",IF(INDEX('תוצרים לפרויקטים'!$P$8:$P$1007,MATCH($C938,'תוצרים לפרויקטים'!$G$8:$G$1007,0))="","",INDEX('תוצרים לפרויקטים'!$P$8:$P$1007,MATCH($C938,'תוצרים לפרויקטים'!$G$8:$G$1007,0))))</f>
        <v/>
      </c>
      <c r="L938" s="141" t="str">
        <f>IF($A938="","",IF(INDEX('תוצרים לפרויקטים'!$Q$8:$Q$1007,MATCH($C938,'תוצרים לפרויקטים'!$G$8:$G$1007,0))="","",INDEX('תוצרים לפרויקטים'!$Q$8:$Q$1007,MATCH($C938,'תוצרים לפרויקטים'!$G$8:$G$1007,0))))</f>
        <v/>
      </c>
    </row>
    <row r="939" spans="1:12">
      <c r="A939" s="87" t="str">
        <f>IF($A938="#",1,IF(MAX(שיוך_משאב)&lt;ROWS(A$2:$A939),"",ROWS(A$2:$A939)))</f>
        <v/>
      </c>
      <c r="B939" s="88" t="str">
        <f t="array" ref="B939">IF($A939="","",INDEX('תוצרים לפרויקטים'!$AJ$7:$AN$7,,MIN(IF(שיוך_משאב=$A939,COLUMN($A:$E)))))</f>
        <v/>
      </c>
      <c r="C939" s="88" t="str">
        <f t="array" ref="C939">IF($A939="","",INDEX('תוצרים לפרויקטים'!$G$8:$G$1007,MIN(IF(שיוך_משאב=A939,שורות))))</f>
        <v/>
      </c>
      <c r="D939" s="88" t="str">
        <f>IF($A939="","",INDEX('תוצרים לפרויקטים'!$T$8:$AC$1007,MATCH($C939,'תוצרים לפרויקטים'!$G$8:$G$1007,0),MATCH($B939,'תוצרים לפרויקטים'!$T$7:$AC$7,0)))</f>
        <v/>
      </c>
      <c r="E939" s="88" t="str">
        <f>IF($A939="","",INDEX('תוצרים לפרויקטים'!$T$8:$AC$1007,MATCH($C939,'תוצרים לפרויקטים'!$G$8:$G$1007,0),MATCH($B939,'תוצרים לפרויקטים'!$T$7:$AC$7,0)+1))</f>
        <v/>
      </c>
      <c r="F939" s="88" t="str">
        <f>IF($D939="","",IFERROR(IF(INDEX('ניהול משאבים'!$D$8:$D$300,MATCH($D939,'ניהול משאבים'!$C$8:$C$300,0))="","",INDEX('ניהול משאבים'!$D$8:$D$300,MATCH($D939,'ניהול משאבים'!$C$8:$C$300,0))),""))</f>
        <v/>
      </c>
      <c r="G939" s="88" t="str">
        <f>IF($D939="","",IFERROR(IF(INDEX('ניהול משאבים'!$E$8:$E$300,MATCH($D939,'ניהול משאבים'!$C$8:$C$300,0))="","",INDEX('ניהול משאבים'!$E$8:$E$300,MATCH($D939,'ניהול משאבים'!$C$8:$C$300,0))),""))</f>
        <v/>
      </c>
      <c r="H939" s="88" t="str">
        <f>IF($C939="","",INDEX('תוצרים לפרויקטים'!$H:$H,MATCH($C939,'תוצרים לפרויקטים'!$G:$G,0)))</f>
        <v/>
      </c>
      <c r="I939" s="88" t="str">
        <f>IF($C939="","",INDEX('תוצרים לפרויקטים'!$E:$E,MATCH($C939,'תוצרים לפרויקטים'!$G:$G,0)))</f>
        <v/>
      </c>
      <c r="J939" s="88" t="str">
        <f>IF($A939="","",IF(INDEX('תוצרים לפרויקטים'!$R$8:$R$1007,MATCH($C939,'תוצרים לפרויקטים'!$G$8:$G$1007,0))="","ללא סטטוס",INDEX('תוצרים לפרויקטים'!$R$8:$R$1007,MATCH($C939,'תוצרים לפרויקטים'!$G$8:$G$1007,0))))</f>
        <v/>
      </c>
      <c r="K939" s="141" t="str">
        <f>IF($A939="","",IF(INDEX('תוצרים לפרויקטים'!$P$8:$P$1007,MATCH($C939,'תוצרים לפרויקטים'!$G$8:$G$1007,0))="","",INDEX('תוצרים לפרויקטים'!$P$8:$P$1007,MATCH($C939,'תוצרים לפרויקטים'!$G$8:$G$1007,0))))</f>
        <v/>
      </c>
      <c r="L939" s="141" t="str">
        <f>IF($A939="","",IF(INDEX('תוצרים לפרויקטים'!$Q$8:$Q$1007,MATCH($C939,'תוצרים לפרויקטים'!$G$8:$G$1007,0))="","",INDEX('תוצרים לפרויקטים'!$Q$8:$Q$1007,MATCH($C939,'תוצרים לפרויקטים'!$G$8:$G$1007,0))))</f>
        <v/>
      </c>
    </row>
    <row r="940" spans="1:12">
      <c r="A940" s="87" t="str">
        <f>IF($A939="#",1,IF(MAX(שיוך_משאב)&lt;ROWS(A$2:$A940),"",ROWS(A$2:$A940)))</f>
        <v/>
      </c>
      <c r="B940" s="88" t="str">
        <f t="array" ref="B940">IF($A940="","",INDEX('תוצרים לפרויקטים'!$AJ$7:$AN$7,,MIN(IF(שיוך_משאב=$A940,COLUMN($A:$E)))))</f>
        <v/>
      </c>
      <c r="C940" s="88" t="str">
        <f t="array" ref="C940">IF($A940="","",INDEX('תוצרים לפרויקטים'!$G$8:$G$1007,MIN(IF(שיוך_משאב=A940,שורות))))</f>
        <v/>
      </c>
      <c r="D940" s="88" t="str">
        <f>IF($A940="","",INDEX('תוצרים לפרויקטים'!$T$8:$AC$1007,MATCH($C940,'תוצרים לפרויקטים'!$G$8:$G$1007,0),MATCH($B940,'תוצרים לפרויקטים'!$T$7:$AC$7,0)))</f>
        <v/>
      </c>
      <c r="E940" s="88" t="str">
        <f>IF($A940="","",INDEX('תוצרים לפרויקטים'!$T$8:$AC$1007,MATCH($C940,'תוצרים לפרויקטים'!$G$8:$G$1007,0),MATCH($B940,'תוצרים לפרויקטים'!$T$7:$AC$7,0)+1))</f>
        <v/>
      </c>
      <c r="F940" s="88" t="str">
        <f>IF($D940="","",IFERROR(IF(INDEX('ניהול משאבים'!$D$8:$D$300,MATCH($D940,'ניהול משאבים'!$C$8:$C$300,0))="","",INDEX('ניהול משאבים'!$D$8:$D$300,MATCH($D940,'ניהול משאבים'!$C$8:$C$300,0))),""))</f>
        <v/>
      </c>
      <c r="G940" s="88" t="str">
        <f>IF($D940="","",IFERROR(IF(INDEX('ניהול משאבים'!$E$8:$E$300,MATCH($D940,'ניהול משאבים'!$C$8:$C$300,0))="","",INDEX('ניהול משאבים'!$E$8:$E$300,MATCH($D940,'ניהול משאבים'!$C$8:$C$300,0))),""))</f>
        <v/>
      </c>
      <c r="H940" s="88" t="str">
        <f>IF($C940="","",INDEX('תוצרים לפרויקטים'!$H:$H,MATCH($C940,'תוצרים לפרויקטים'!$G:$G,0)))</f>
        <v/>
      </c>
      <c r="I940" s="88" t="str">
        <f>IF($C940="","",INDEX('תוצרים לפרויקטים'!$E:$E,MATCH($C940,'תוצרים לפרויקטים'!$G:$G,0)))</f>
        <v/>
      </c>
      <c r="J940" s="88" t="str">
        <f>IF($A940="","",IF(INDEX('תוצרים לפרויקטים'!$R$8:$R$1007,MATCH($C940,'תוצרים לפרויקטים'!$G$8:$G$1007,0))="","ללא סטטוס",INDEX('תוצרים לפרויקטים'!$R$8:$R$1007,MATCH($C940,'תוצרים לפרויקטים'!$G$8:$G$1007,0))))</f>
        <v/>
      </c>
      <c r="K940" s="141" t="str">
        <f>IF($A940="","",IF(INDEX('תוצרים לפרויקטים'!$P$8:$P$1007,MATCH($C940,'תוצרים לפרויקטים'!$G$8:$G$1007,0))="","",INDEX('תוצרים לפרויקטים'!$P$8:$P$1007,MATCH($C940,'תוצרים לפרויקטים'!$G$8:$G$1007,0))))</f>
        <v/>
      </c>
      <c r="L940" s="141" t="str">
        <f>IF($A940="","",IF(INDEX('תוצרים לפרויקטים'!$Q$8:$Q$1007,MATCH($C940,'תוצרים לפרויקטים'!$G$8:$G$1007,0))="","",INDEX('תוצרים לפרויקטים'!$Q$8:$Q$1007,MATCH($C940,'תוצרים לפרויקטים'!$G$8:$G$1007,0))))</f>
        <v/>
      </c>
    </row>
    <row r="941" spans="1:12">
      <c r="A941" s="87" t="str">
        <f>IF($A940="#",1,IF(MAX(שיוך_משאב)&lt;ROWS(A$2:$A941),"",ROWS(A$2:$A941)))</f>
        <v/>
      </c>
      <c r="B941" s="88" t="str">
        <f t="array" ref="B941">IF($A941="","",INDEX('תוצרים לפרויקטים'!$AJ$7:$AN$7,,MIN(IF(שיוך_משאב=$A941,COLUMN($A:$E)))))</f>
        <v/>
      </c>
      <c r="C941" s="88" t="str">
        <f t="array" ref="C941">IF($A941="","",INDEX('תוצרים לפרויקטים'!$G$8:$G$1007,MIN(IF(שיוך_משאב=A941,שורות))))</f>
        <v/>
      </c>
      <c r="D941" s="88" t="str">
        <f>IF($A941="","",INDEX('תוצרים לפרויקטים'!$T$8:$AC$1007,MATCH($C941,'תוצרים לפרויקטים'!$G$8:$G$1007,0),MATCH($B941,'תוצרים לפרויקטים'!$T$7:$AC$7,0)))</f>
        <v/>
      </c>
      <c r="E941" s="88" t="str">
        <f>IF($A941="","",INDEX('תוצרים לפרויקטים'!$T$8:$AC$1007,MATCH($C941,'תוצרים לפרויקטים'!$G$8:$G$1007,0),MATCH($B941,'תוצרים לפרויקטים'!$T$7:$AC$7,0)+1))</f>
        <v/>
      </c>
      <c r="F941" s="88" t="str">
        <f>IF($D941="","",IFERROR(IF(INDEX('ניהול משאבים'!$D$8:$D$300,MATCH($D941,'ניהול משאבים'!$C$8:$C$300,0))="","",INDEX('ניהול משאבים'!$D$8:$D$300,MATCH($D941,'ניהול משאבים'!$C$8:$C$300,0))),""))</f>
        <v/>
      </c>
      <c r="G941" s="88" t="str">
        <f>IF($D941="","",IFERROR(IF(INDEX('ניהול משאבים'!$E$8:$E$300,MATCH($D941,'ניהול משאבים'!$C$8:$C$300,0))="","",INDEX('ניהול משאבים'!$E$8:$E$300,MATCH($D941,'ניהול משאבים'!$C$8:$C$300,0))),""))</f>
        <v/>
      </c>
      <c r="H941" s="88" t="str">
        <f>IF($C941="","",INDEX('תוצרים לפרויקטים'!$H:$H,MATCH($C941,'תוצרים לפרויקטים'!$G:$G,0)))</f>
        <v/>
      </c>
      <c r="I941" s="88" t="str">
        <f>IF($C941="","",INDEX('תוצרים לפרויקטים'!$E:$E,MATCH($C941,'תוצרים לפרויקטים'!$G:$G,0)))</f>
        <v/>
      </c>
      <c r="J941" s="88" t="str">
        <f>IF($A941="","",IF(INDEX('תוצרים לפרויקטים'!$R$8:$R$1007,MATCH($C941,'תוצרים לפרויקטים'!$G$8:$G$1007,0))="","ללא סטטוס",INDEX('תוצרים לפרויקטים'!$R$8:$R$1007,MATCH($C941,'תוצרים לפרויקטים'!$G$8:$G$1007,0))))</f>
        <v/>
      </c>
      <c r="K941" s="141" t="str">
        <f>IF($A941="","",IF(INDEX('תוצרים לפרויקטים'!$P$8:$P$1007,MATCH($C941,'תוצרים לפרויקטים'!$G$8:$G$1007,0))="","",INDEX('תוצרים לפרויקטים'!$P$8:$P$1007,MATCH($C941,'תוצרים לפרויקטים'!$G$8:$G$1007,0))))</f>
        <v/>
      </c>
      <c r="L941" s="141" t="str">
        <f>IF($A941="","",IF(INDEX('תוצרים לפרויקטים'!$Q$8:$Q$1007,MATCH($C941,'תוצרים לפרויקטים'!$G$8:$G$1007,0))="","",INDEX('תוצרים לפרויקטים'!$Q$8:$Q$1007,MATCH($C941,'תוצרים לפרויקטים'!$G$8:$G$1007,0))))</f>
        <v/>
      </c>
    </row>
    <row r="942" spans="1:12">
      <c r="A942" s="87" t="str">
        <f>IF($A941="#",1,IF(MAX(שיוך_משאב)&lt;ROWS(A$2:$A942),"",ROWS(A$2:$A942)))</f>
        <v/>
      </c>
      <c r="B942" s="88" t="str">
        <f t="array" ref="B942">IF($A942="","",INDEX('תוצרים לפרויקטים'!$AJ$7:$AN$7,,MIN(IF(שיוך_משאב=$A942,COLUMN($A:$E)))))</f>
        <v/>
      </c>
      <c r="C942" s="88" t="str">
        <f t="array" ref="C942">IF($A942="","",INDEX('תוצרים לפרויקטים'!$G$8:$G$1007,MIN(IF(שיוך_משאב=A942,שורות))))</f>
        <v/>
      </c>
      <c r="D942" s="88" t="str">
        <f>IF($A942="","",INDEX('תוצרים לפרויקטים'!$T$8:$AC$1007,MATCH($C942,'תוצרים לפרויקטים'!$G$8:$G$1007,0),MATCH($B942,'תוצרים לפרויקטים'!$T$7:$AC$7,0)))</f>
        <v/>
      </c>
      <c r="E942" s="88" t="str">
        <f>IF($A942="","",INDEX('תוצרים לפרויקטים'!$T$8:$AC$1007,MATCH($C942,'תוצרים לפרויקטים'!$G$8:$G$1007,0),MATCH($B942,'תוצרים לפרויקטים'!$T$7:$AC$7,0)+1))</f>
        <v/>
      </c>
      <c r="F942" s="88" t="str">
        <f>IF($D942="","",IFERROR(IF(INDEX('ניהול משאבים'!$D$8:$D$300,MATCH($D942,'ניהול משאבים'!$C$8:$C$300,0))="","",INDEX('ניהול משאבים'!$D$8:$D$300,MATCH($D942,'ניהול משאבים'!$C$8:$C$300,0))),""))</f>
        <v/>
      </c>
      <c r="G942" s="88" t="str">
        <f>IF($D942="","",IFERROR(IF(INDEX('ניהול משאבים'!$E$8:$E$300,MATCH($D942,'ניהול משאבים'!$C$8:$C$300,0))="","",INDEX('ניהול משאבים'!$E$8:$E$300,MATCH($D942,'ניהול משאבים'!$C$8:$C$300,0))),""))</f>
        <v/>
      </c>
      <c r="H942" s="88" t="str">
        <f>IF($C942="","",INDEX('תוצרים לפרויקטים'!$H:$H,MATCH($C942,'תוצרים לפרויקטים'!$G:$G,0)))</f>
        <v/>
      </c>
      <c r="I942" s="88" t="str">
        <f>IF($C942="","",INDEX('תוצרים לפרויקטים'!$E:$E,MATCH($C942,'תוצרים לפרויקטים'!$G:$G,0)))</f>
        <v/>
      </c>
      <c r="J942" s="88" t="str">
        <f>IF($A942="","",IF(INDEX('תוצרים לפרויקטים'!$R$8:$R$1007,MATCH($C942,'תוצרים לפרויקטים'!$G$8:$G$1007,0))="","ללא סטטוס",INDEX('תוצרים לפרויקטים'!$R$8:$R$1007,MATCH($C942,'תוצרים לפרויקטים'!$G$8:$G$1007,0))))</f>
        <v/>
      </c>
      <c r="K942" s="141" t="str">
        <f>IF($A942="","",IF(INDEX('תוצרים לפרויקטים'!$P$8:$P$1007,MATCH($C942,'תוצרים לפרויקטים'!$G$8:$G$1007,0))="","",INDEX('תוצרים לפרויקטים'!$P$8:$P$1007,MATCH($C942,'תוצרים לפרויקטים'!$G$8:$G$1007,0))))</f>
        <v/>
      </c>
      <c r="L942" s="141" t="str">
        <f>IF($A942="","",IF(INDEX('תוצרים לפרויקטים'!$Q$8:$Q$1007,MATCH($C942,'תוצרים לפרויקטים'!$G$8:$G$1007,0))="","",INDEX('תוצרים לפרויקטים'!$Q$8:$Q$1007,MATCH($C942,'תוצרים לפרויקטים'!$G$8:$G$1007,0))))</f>
        <v/>
      </c>
    </row>
    <row r="943" spans="1:12">
      <c r="A943" s="87" t="str">
        <f>IF($A942="#",1,IF(MAX(שיוך_משאב)&lt;ROWS(A$2:$A943),"",ROWS(A$2:$A943)))</f>
        <v/>
      </c>
      <c r="B943" s="88" t="str">
        <f t="array" ref="B943">IF($A943="","",INDEX('תוצרים לפרויקטים'!$AJ$7:$AN$7,,MIN(IF(שיוך_משאב=$A943,COLUMN($A:$E)))))</f>
        <v/>
      </c>
      <c r="C943" s="88" t="str">
        <f t="array" ref="C943">IF($A943="","",INDEX('תוצרים לפרויקטים'!$G$8:$G$1007,MIN(IF(שיוך_משאב=A943,שורות))))</f>
        <v/>
      </c>
      <c r="D943" s="88" t="str">
        <f>IF($A943="","",INDEX('תוצרים לפרויקטים'!$T$8:$AC$1007,MATCH($C943,'תוצרים לפרויקטים'!$G$8:$G$1007,0),MATCH($B943,'תוצרים לפרויקטים'!$T$7:$AC$7,0)))</f>
        <v/>
      </c>
      <c r="E943" s="88" t="str">
        <f>IF($A943="","",INDEX('תוצרים לפרויקטים'!$T$8:$AC$1007,MATCH($C943,'תוצרים לפרויקטים'!$G$8:$G$1007,0),MATCH($B943,'תוצרים לפרויקטים'!$T$7:$AC$7,0)+1))</f>
        <v/>
      </c>
      <c r="F943" s="88" t="str">
        <f>IF($D943="","",IFERROR(IF(INDEX('ניהול משאבים'!$D$8:$D$300,MATCH($D943,'ניהול משאבים'!$C$8:$C$300,0))="","",INDEX('ניהול משאבים'!$D$8:$D$300,MATCH($D943,'ניהול משאבים'!$C$8:$C$300,0))),""))</f>
        <v/>
      </c>
      <c r="G943" s="88" t="str">
        <f>IF($D943="","",IFERROR(IF(INDEX('ניהול משאבים'!$E$8:$E$300,MATCH($D943,'ניהול משאבים'!$C$8:$C$300,0))="","",INDEX('ניהול משאבים'!$E$8:$E$300,MATCH($D943,'ניהול משאבים'!$C$8:$C$300,0))),""))</f>
        <v/>
      </c>
      <c r="H943" s="88" t="str">
        <f>IF($C943="","",INDEX('תוצרים לפרויקטים'!$H:$H,MATCH($C943,'תוצרים לפרויקטים'!$G:$G,0)))</f>
        <v/>
      </c>
      <c r="I943" s="88" t="str">
        <f>IF($C943="","",INDEX('תוצרים לפרויקטים'!$E:$E,MATCH($C943,'תוצרים לפרויקטים'!$G:$G,0)))</f>
        <v/>
      </c>
      <c r="J943" s="88" t="str">
        <f>IF($A943="","",IF(INDEX('תוצרים לפרויקטים'!$R$8:$R$1007,MATCH($C943,'תוצרים לפרויקטים'!$G$8:$G$1007,0))="","ללא סטטוס",INDEX('תוצרים לפרויקטים'!$R$8:$R$1007,MATCH($C943,'תוצרים לפרויקטים'!$G$8:$G$1007,0))))</f>
        <v/>
      </c>
      <c r="K943" s="141" t="str">
        <f>IF($A943="","",IF(INDEX('תוצרים לפרויקטים'!$P$8:$P$1007,MATCH($C943,'תוצרים לפרויקטים'!$G$8:$G$1007,0))="","",INDEX('תוצרים לפרויקטים'!$P$8:$P$1007,MATCH($C943,'תוצרים לפרויקטים'!$G$8:$G$1007,0))))</f>
        <v/>
      </c>
      <c r="L943" s="141" t="str">
        <f>IF($A943="","",IF(INDEX('תוצרים לפרויקטים'!$Q$8:$Q$1007,MATCH($C943,'תוצרים לפרויקטים'!$G$8:$G$1007,0))="","",INDEX('תוצרים לפרויקטים'!$Q$8:$Q$1007,MATCH($C943,'תוצרים לפרויקטים'!$G$8:$G$1007,0))))</f>
        <v/>
      </c>
    </row>
    <row r="944" spans="1:12">
      <c r="A944" s="87" t="str">
        <f>IF($A943="#",1,IF(MAX(שיוך_משאב)&lt;ROWS(A$2:$A944),"",ROWS(A$2:$A944)))</f>
        <v/>
      </c>
      <c r="B944" s="88" t="str">
        <f t="array" ref="B944">IF($A944="","",INDEX('תוצרים לפרויקטים'!$AJ$7:$AN$7,,MIN(IF(שיוך_משאב=$A944,COLUMN($A:$E)))))</f>
        <v/>
      </c>
      <c r="C944" s="88" t="str">
        <f t="array" ref="C944">IF($A944="","",INDEX('תוצרים לפרויקטים'!$G$8:$G$1007,MIN(IF(שיוך_משאב=A944,שורות))))</f>
        <v/>
      </c>
      <c r="D944" s="88" t="str">
        <f>IF($A944="","",INDEX('תוצרים לפרויקטים'!$T$8:$AC$1007,MATCH($C944,'תוצרים לפרויקטים'!$G$8:$G$1007,0),MATCH($B944,'תוצרים לפרויקטים'!$T$7:$AC$7,0)))</f>
        <v/>
      </c>
      <c r="E944" s="88" t="str">
        <f>IF($A944="","",INDEX('תוצרים לפרויקטים'!$T$8:$AC$1007,MATCH($C944,'תוצרים לפרויקטים'!$G$8:$G$1007,0),MATCH($B944,'תוצרים לפרויקטים'!$T$7:$AC$7,0)+1))</f>
        <v/>
      </c>
      <c r="F944" s="88" t="str">
        <f>IF($D944="","",IFERROR(IF(INDEX('ניהול משאבים'!$D$8:$D$300,MATCH($D944,'ניהול משאבים'!$C$8:$C$300,0))="","",INDEX('ניהול משאבים'!$D$8:$D$300,MATCH($D944,'ניהול משאבים'!$C$8:$C$300,0))),""))</f>
        <v/>
      </c>
      <c r="G944" s="88" t="str">
        <f>IF($D944="","",IFERROR(IF(INDEX('ניהול משאבים'!$E$8:$E$300,MATCH($D944,'ניהול משאבים'!$C$8:$C$300,0))="","",INDEX('ניהול משאבים'!$E$8:$E$300,MATCH($D944,'ניהול משאבים'!$C$8:$C$300,0))),""))</f>
        <v/>
      </c>
      <c r="H944" s="88" t="str">
        <f>IF($C944="","",INDEX('תוצרים לפרויקטים'!$H:$H,MATCH($C944,'תוצרים לפרויקטים'!$G:$G,0)))</f>
        <v/>
      </c>
      <c r="I944" s="88" t="str">
        <f>IF($C944="","",INDEX('תוצרים לפרויקטים'!$E:$E,MATCH($C944,'תוצרים לפרויקטים'!$G:$G,0)))</f>
        <v/>
      </c>
      <c r="J944" s="88" t="str">
        <f>IF($A944="","",IF(INDEX('תוצרים לפרויקטים'!$R$8:$R$1007,MATCH($C944,'תוצרים לפרויקטים'!$G$8:$G$1007,0))="","ללא סטטוס",INDEX('תוצרים לפרויקטים'!$R$8:$R$1007,MATCH($C944,'תוצרים לפרויקטים'!$G$8:$G$1007,0))))</f>
        <v/>
      </c>
      <c r="K944" s="141" t="str">
        <f>IF($A944="","",IF(INDEX('תוצרים לפרויקטים'!$P$8:$P$1007,MATCH($C944,'תוצרים לפרויקטים'!$G$8:$G$1007,0))="","",INDEX('תוצרים לפרויקטים'!$P$8:$P$1007,MATCH($C944,'תוצרים לפרויקטים'!$G$8:$G$1007,0))))</f>
        <v/>
      </c>
      <c r="L944" s="141" t="str">
        <f>IF($A944="","",IF(INDEX('תוצרים לפרויקטים'!$Q$8:$Q$1007,MATCH($C944,'תוצרים לפרויקטים'!$G$8:$G$1007,0))="","",INDEX('תוצרים לפרויקטים'!$Q$8:$Q$1007,MATCH($C944,'תוצרים לפרויקטים'!$G$8:$G$1007,0))))</f>
        <v/>
      </c>
    </row>
    <row r="945" spans="1:12">
      <c r="A945" s="87" t="str">
        <f>IF($A944="#",1,IF(MAX(שיוך_משאב)&lt;ROWS(A$2:$A945),"",ROWS(A$2:$A945)))</f>
        <v/>
      </c>
      <c r="B945" s="88" t="str">
        <f t="array" ref="B945">IF($A945="","",INDEX('תוצרים לפרויקטים'!$AJ$7:$AN$7,,MIN(IF(שיוך_משאב=$A945,COLUMN($A:$E)))))</f>
        <v/>
      </c>
      <c r="C945" s="88" t="str">
        <f t="array" ref="C945">IF($A945="","",INDEX('תוצרים לפרויקטים'!$G$8:$G$1007,MIN(IF(שיוך_משאב=A945,שורות))))</f>
        <v/>
      </c>
      <c r="D945" s="88" t="str">
        <f>IF($A945="","",INDEX('תוצרים לפרויקטים'!$T$8:$AC$1007,MATCH($C945,'תוצרים לפרויקטים'!$G$8:$G$1007,0),MATCH($B945,'תוצרים לפרויקטים'!$T$7:$AC$7,0)))</f>
        <v/>
      </c>
      <c r="E945" s="88" t="str">
        <f>IF($A945="","",INDEX('תוצרים לפרויקטים'!$T$8:$AC$1007,MATCH($C945,'תוצרים לפרויקטים'!$G$8:$G$1007,0),MATCH($B945,'תוצרים לפרויקטים'!$T$7:$AC$7,0)+1))</f>
        <v/>
      </c>
      <c r="F945" s="88" t="str">
        <f>IF($D945="","",IFERROR(IF(INDEX('ניהול משאבים'!$D$8:$D$300,MATCH($D945,'ניהול משאבים'!$C$8:$C$300,0))="","",INDEX('ניהול משאבים'!$D$8:$D$300,MATCH($D945,'ניהול משאבים'!$C$8:$C$300,0))),""))</f>
        <v/>
      </c>
      <c r="G945" s="88" t="str">
        <f>IF($D945="","",IFERROR(IF(INDEX('ניהול משאבים'!$E$8:$E$300,MATCH($D945,'ניהול משאבים'!$C$8:$C$300,0))="","",INDEX('ניהול משאבים'!$E$8:$E$300,MATCH($D945,'ניהול משאבים'!$C$8:$C$300,0))),""))</f>
        <v/>
      </c>
      <c r="H945" s="88" t="str">
        <f>IF($C945="","",INDEX('תוצרים לפרויקטים'!$H:$H,MATCH($C945,'תוצרים לפרויקטים'!$G:$G,0)))</f>
        <v/>
      </c>
      <c r="I945" s="88" t="str">
        <f>IF($C945="","",INDEX('תוצרים לפרויקטים'!$E:$E,MATCH($C945,'תוצרים לפרויקטים'!$G:$G,0)))</f>
        <v/>
      </c>
      <c r="J945" s="88" t="str">
        <f>IF($A945="","",IF(INDEX('תוצרים לפרויקטים'!$R$8:$R$1007,MATCH($C945,'תוצרים לפרויקטים'!$G$8:$G$1007,0))="","ללא סטטוס",INDEX('תוצרים לפרויקטים'!$R$8:$R$1007,MATCH($C945,'תוצרים לפרויקטים'!$G$8:$G$1007,0))))</f>
        <v/>
      </c>
      <c r="K945" s="141" t="str">
        <f>IF($A945="","",IF(INDEX('תוצרים לפרויקטים'!$P$8:$P$1007,MATCH($C945,'תוצרים לפרויקטים'!$G$8:$G$1007,0))="","",INDEX('תוצרים לפרויקטים'!$P$8:$P$1007,MATCH($C945,'תוצרים לפרויקטים'!$G$8:$G$1007,0))))</f>
        <v/>
      </c>
      <c r="L945" s="141" t="str">
        <f>IF($A945="","",IF(INDEX('תוצרים לפרויקטים'!$Q$8:$Q$1007,MATCH($C945,'תוצרים לפרויקטים'!$G$8:$G$1007,0))="","",INDEX('תוצרים לפרויקטים'!$Q$8:$Q$1007,MATCH($C945,'תוצרים לפרויקטים'!$G$8:$G$1007,0))))</f>
        <v/>
      </c>
    </row>
    <row r="946" spans="1:12">
      <c r="A946" s="87" t="str">
        <f>IF($A945="#",1,IF(MAX(שיוך_משאב)&lt;ROWS(A$2:$A946),"",ROWS(A$2:$A946)))</f>
        <v/>
      </c>
      <c r="B946" s="88" t="str">
        <f t="array" ref="B946">IF($A946="","",INDEX('תוצרים לפרויקטים'!$AJ$7:$AN$7,,MIN(IF(שיוך_משאב=$A946,COLUMN($A:$E)))))</f>
        <v/>
      </c>
      <c r="C946" s="88" t="str">
        <f t="array" ref="C946">IF($A946="","",INDEX('תוצרים לפרויקטים'!$G$8:$G$1007,MIN(IF(שיוך_משאב=A946,שורות))))</f>
        <v/>
      </c>
      <c r="D946" s="88" t="str">
        <f>IF($A946="","",INDEX('תוצרים לפרויקטים'!$T$8:$AC$1007,MATCH($C946,'תוצרים לפרויקטים'!$G$8:$G$1007,0),MATCH($B946,'תוצרים לפרויקטים'!$T$7:$AC$7,0)))</f>
        <v/>
      </c>
      <c r="E946" s="88" t="str">
        <f>IF($A946="","",INDEX('תוצרים לפרויקטים'!$T$8:$AC$1007,MATCH($C946,'תוצרים לפרויקטים'!$G$8:$G$1007,0),MATCH($B946,'תוצרים לפרויקטים'!$T$7:$AC$7,0)+1))</f>
        <v/>
      </c>
      <c r="F946" s="88" t="str">
        <f>IF($D946="","",IFERROR(IF(INDEX('ניהול משאבים'!$D$8:$D$300,MATCH($D946,'ניהול משאבים'!$C$8:$C$300,0))="","",INDEX('ניהול משאבים'!$D$8:$D$300,MATCH($D946,'ניהול משאבים'!$C$8:$C$300,0))),""))</f>
        <v/>
      </c>
      <c r="G946" s="88" t="str">
        <f>IF($D946="","",IFERROR(IF(INDEX('ניהול משאבים'!$E$8:$E$300,MATCH($D946,'ניהול משאבים'!$C$8:$C$300,0))="","",INDEX('ניהול משאבים'!$E$8:$E$300,MATCH($D946,'ניהול משאבים'!$C$8:$C$300,0))),""))</f>
        <v/>
      </c>
      <c r="H946" s="88" t="str">
        <f>IF($C946="","",INDEX('תוצרים לפרויקטים'!$H:$H,MATCH($C946,'תוצרים לפרויקטים'!$G:$G,0)))</f>
        <v/>
      </c>
      <c r="I946" s="88" t="str">
        <f>IF($C946="","",INDEX('תוצרים לפרויקטים'!$E:$E,MATCH($C946,'תוצרים לפרויקטים'!$G:$G,0)))</f>
        <v/>
      </c>
      <c r="J946" s="88" t="str">
        <f>IF($A946="","",IF(INDEX('תוצרים לפרויקטים'!$R$8:$R$1007,MATCH($C946,'תוצרים לפרויקטים'!$G$8:$G$1007,0))="","ללא סטטוס",INDEX('תוצרים לפרויקטים'!$R$8:$R$1007,MATCH($C946,'תוצרים לפרויקטים'!$G$8:$G$1007,0))))</f>
        <v/>
      </c>
      <c r="K946" s="141" t="str">
        <f>IF($A946="","",IF(INDEX('תוצרים לפרויקטים'!$P$8:$P$1007,MATCH($C946,'תוצרים לפרויקטים'!$G$8:$G$1007,0))="","",INDEX('תוצרים לפרויקטים'!$P$8:$P$1007,MATCH($C946,'תוצרים לפרויקטים'!$G$8:$G$1007,0))))</f>
        <v/>
      </c>
      <c r="L946" s="141" t="str">
        <f>IF($A946="","",IF(INDEX('תוצרים לפרויקטים'!$Q$8:$Q$1007,MATCH($C946,'תוצרים לפרויקטים'!$G$8:$G$1007,0))="","",INDEX('תוצרים לפרויקטים'!$Q$8:$Q$1007,MATCH($C946,'תוצרים לפרויקטים'!$G$8:$G$1007,0))))</f>
        <v/>
      </c>
    </row>
    <row r="947" spans="1:12">
      <c r="A947" s="87" t="str">
        <f>IF($A946="#",1,IF(MAX(שיוך_משאב)&lt;ROWS(A$2:$A947),"",ROWS(A$2:$A947)))</f>
        <v/>
      </c>
      <c r="B947" s="88" t="str">
        <f t="array" ref="B947">IF($A947="","",INDEX('תוצרים לפרויקטים'!$AJ$7:$AN$7,,MIN(IF(שיוך_משאב=$A947,COLUMN($A:$E)))))</f>
        <v/>
      </c>
      <c r="C947" s="88" t="str">
        <f t="array" ref="C947">IF($A947="","",INDEX('תוצרים לפרויקטים'!$G$8:$G$1007,MIN(IF(שיוך_משאב=A947,שורות))))</f>
        <v/>
      </c>
      <c r="D947" s="88" t="str">
        <f>IF($A947="","",INDEX('תוצרים לפרויקטים'!$T$8:$AC$1007,MATCH($C947,'תוצרים לפרויקטים'!$G$8:$G$1007,0),MATCH($B947,'תוצרים לפרויקטים'!$T$7:$AC$7,0)))</f>
        <v/>
      </c>
      <c r="E947" s="88" t="str">
        <f>IF($A947="","",INDEX('תוצרים לפרויקטים'!$T$8:$AC$1007,MATCH($C947,'תוצרים לפרויקטים'!$G$8:$G$1007,0),MATCH($B947,'תוצרים לפרויקטים'!$T$7:$AC$7,0)+1))</f>
        <v/>
      </c>
      <c r="F947" s="88" t="str">
        <f>IF($D947="","",IFERROR(IF(INDEX('ניהול משאבים'!$D$8:$D$300,MATCH($D947,'ניהול משאבים'!$C$8:$C$300,0))="","",INDEX('ניהול משאבים'!$D$8:$D$300,MATCH($D947,'ניהול משאבים'!$C$8:$C$300,0))),""))</f>
        <v/>
      </c>
      <c r="G947" s="88" t="str">
        <f>IF($D947="","",IFERROR(IF(INDEX('ניהול משאבים'!$E$8:$E$300,MATCH($D947,'ניהול משאבים'!$C$8:$C$300,0))="","",INDEX('ניהול משאבים'!$E$8:$E$300,MATCH($D947,'ניהול משאבים'!$C$8:$C$300,0))),""))</f>
        <v/>
      </c>
      <c r="H947" s="88" t="str">
        <f>IF($C947="","",INDEX('תוצרים לפרויקטים'!$H:$H,MATCH($C947,'תוצרים לפרויקטים'!$G:$G,0)))</f>
        <v/>
      </c>
      <c r="I947" s="88" t="str">
        <f>IF($C947="","",INDEX('תוצרים לפרויקטים'!$E:$E,MATCH($C947,'תוצרים לפרויקטים'!$G:$G,0)))</f>
        <v/>
      </c>
      <c r="J947" s="88" t="str">
        <f>IF($A947="","",IF(INDEX('תוצרים לפרויקטים'!$R$8:$R$1007,MATCH($C947,'תוצרים לפרויקטים'!$G$8:$G$1007,0))="","ללא סטטוס",INDEX('תוצרים לפרויקטים'!$R$8:$R$1007,MATCH($C947,'תוצרים לפרויקטים'!$G$8:$G$1007,0))))</f>
        <v/>
      </c>
      <c r="K947" s="141" t="str">
        <f>IF($A947="","",IF(INDEX('תוצרים לפרויקטים'!$P$8:$P$1007,MATCH($C947,'תוצרים לפרויקטים'!$G$8:$G$1007,0))="","",INDEX('תוצרים לפרויקטים'!$P$8:$P$1007,MATCH($C947,'תוצרים לפרויקטים'!$G$8:$G$1007,0))))</f>
        <v/>
      </c>
      <c r="L947" s="141" t="str">
        <f>IF($A947="","",IF(INDEX('תוצרים לפרויקטים'!$Q$8:$Q$1007,MATCH($C947,'תוצרים לפרויקטים'!$G$8:$G$1007,0))="","",INDEX('תוצרים לפרויקטים'!$Q$8:$Q$1007,MATCH($C947,'תוצרים לפרויקטים'!$G$8:$G$1007,0))))</f>
        <v/>
      </c>
    </row>
    <row r="948" spans="1:12">
      <c r="A948" s="87" t="str">
        <f>IF($A947="#",1,IF(MAX(שיוך_משאב)&lt;ROWS(A$2:$A948),"",ROWS(A$2:$A948)))</f>
        <v/>
      </c>
      <c r="B948" s="88" t="str">
        <f t="array" ref="B948">IF($A948="","",INDEX('תוצרים לפרויקטים'!$AJ$7:$AN$7,,MIN(IF(שיוך_משאב=$A948,COLUMN($A:$E)))))</f>
        <v/>
      </c>
      <c r="C948" s="88" t="str">
        <f t="array" ref="C948">IF($A948="","",INDEX('תוצרים לפרויקטים'!$G$8:$G$1007,MIN(IF(שיוך_משאב=A948,שורות))))</f>
        <v/>
      </c>
      <c r="D948" s="88" t="str">
        <f>IF($A948="","",INDEX('תוצרים לפרויקטים'!$T$8:$AC$1007,MATCH($C948,'תוצרים לפרויקטים'!$G$8:$G$1007,0),MATCH($B948,'תוצרים לפרויקטים'!$T$7:$AC$7,0)))</f>
        <v/>
      </c>
      <c r="E948" s="88" t="str">
        <f>IF($A948="","",INDEX('תוצרים לפרויקטים'!$T$8:$AC$1007,MATCH($C948,'תוצרים לפרויקטים'!$G$8:$G$1007,0),MATCH($B948,'תוצרים לפרויקטים'!$T$7:$AC$7,0)+1))</f>
        <v/>
      </c>
      <c r="F948" s="88" t="str">
        <f>IF($D948="","",IFERROR(IF(INDEX('ניהול משאבים'!$D$8:$D$300,MATCH($D948,'ניהול משאבים'!$C$8:$C$300,0))="","",INDEX('ניהול משאבים'!$D$8:$D$300,MATCH($D948,'ניהול משאבים'!$C$8:$C$300,0))),""))</f>
        <v/>
      </c>
      <c r="G948" s="88" t="str">
        <f>IF($D948="","",IFERROR(IF(INDEX('ניהול משאבים'!$E$8:$E$300,MATCH($D948,'ניהול משאבים'!$C$8:$C$300,0))="","",INDEX('ניהול משאבים'!$E$8:$E$300,MATCH($D948,'ניהול משאבים'!$C$8:$C$300,0))),""))</f>
        <v/>
      </c>
      <c r="H948" s="88" t="str">
        <f>IF($C948="","",INDEX('תוצרים לפרויקטים'!$H:$H,MATCH($C948,'תוצרים לפרויקטים'!$G:$G,0)))</f>
        <v/>
      </c>
      <c r="I948" s="88" t="str">
        <f>IF($C948="","",INDEX('תוצרים לפרויקטים'!$E:$E,MATCH($C948,'תוצרים לפרויקטים'!$G:$G,0)))</f>
        <v/>
      </c>
      <c r="J948" s="88" t="str">
        <f>IF($A948="","",IF(INDEX('תוצרים לפרויקטים'!$R$8:$R$1007,MATCH($C948,'תוצרים לפרויקטים'!$G$8:$G$1007,0))="","ללא סטטוס",INDEX('תוצרים לפרויקטים'!$R$8:$R$1007,MATCH($C948,'תוצרים לפרויקטים'!$G$8:$G$1007,0))))</f>
        <v/>
      </c>
      <c r="K948" s="141" t="str">
        <f>IF($A948="","",IF(INDEX('תוצרים לפרויקטים'!$P$8:$P$1007,MATCH($C948,'תוצרים לפרויקטים'!$G$8:$G$1007,0))="","",INDEX('תוצרים לפרויקטים'!$P$8:$P$1007,MATCH($C948,'תוצרים לפרויקטים'!$G$8:$G$1007,0))))</f>
        <v/>
      </c>
      <c r="L948" s="141" t="str">
        <f>IF($A948="","",IF(INDEX('תוצרים לפרויקטים'!$Q$8:$Q$1007,MATCH($C948,'תוצרים לפרויקטים'!$G$8:$G$1007,0))="","",INDEX('תוצרים לפרויקטים'!$Q$8:$Q$1007,MATCH($C948,'תוצרים לפרויקטים'!$G$8:$G$1007,0))))</f>
        <v/>
      </c>
    </row>
    <row r="949" spans="1:12">
      <c r="A949" s="87" t="str">
        <f>IF($A948="#",1,IF(MAX(שיוך_משאב)&lt;ROWS(A$2:$A949),"",ROWS(A$2:$A949)))</f>
        <v/>
      </c>
      <c r="B949" s="88" t="str">
        <f t="array" ref="B949">IF($A949="","",INDEX('תוצרים לפרויקטים'!$AJ$7:$AN$7,,MIN(IF(שיוך_משאב=$A949,COLUMN($A:$E)))))</f>
        <v/>
      </c>
      <c r="C949" s="88" t="str">
        <f t="array" ref="C949">IF($A949="","",INDEX('תוצרים לפרויקטים'!$G$8:$G$1007,MIN(IF(שיוך_משאב=A949,שורות))))</f>
        <v/>
      </c>
      <c r="D949" s="88" t="str">
        <f>IF($A949="","",INDEX('תוצרים לפרויקטים'!$T$8:$AC$1007,MATCH($C949,'תוצרים לפרויקטים'!$G$8:$G$1007,0),MATCH($B949,'תוצרים לפרויקטים'!$T$7:$AC$7,0)))</f>
        <v/>
      </c>
      <c r="E949" s="88" t="str">
        <f>IF($A949="","",INDEX('תוצרים לפרויקטים'!$T$8:$AC$1007,MATCH($C949,'תוצרים לפרויקטים'!$G$8:$G$1007,0),MATCH($B949,'תוצרים לפרויקטים'!$T$7:$AC$7,0)+1))</f>
        <v/>
      </c>
      <c r="F949" s="88" t="str">
        <f>IF($D949="","",IFERROR(IF(INDEX('ניהול משאבים'!$D$8:$D$300,MATCH($D949,'ניהול משאבים'!$C$8:$C$300,0))="","",INDEX('ניהול משאבים'!$D$8:$D$300,MATCH($D949,'ניהול משאבים'!$C$8:$C$300,0))),""))</f>
        <v/>
      </c>
      <c r="G949" s="88" t="str">
        <f>IF($D949="","",IFERROR(IF(INDEX('ניהול משאבים'!$E$8:$E$300,MATCH($D949,'ניהול משאבים'!$C$8:$C$300,0))="","",INDEX('ניהול משאבים'!$E$8:$E$300,MATCH($D949,'ניהול משאבים'!$C$8:$C$300,0))),""))</f>
        <v/>
      </c>
      <c r="H949" s="88" t="str">
        <f>IF($C949="","",INDEX('תוצרים לפרויקטים'!$H:$H,MATCH($C949,'תוצרים לפרויקטים'!$G:$G,0)))</f>
        <v/>
      </c>
      <c r="I949" s="88" t="str">
        <f>IF($C949="","",INDEX('תוצרים לפרויקטים'!$E:$E,MATCH($C949,'תוצרים לפרויקטים'!$G:$G,0)))</f>
        <v/>
      </c>
      <c r="J949" s="88" t="str">
        <f>IF($A949="","",IF(INDEX('תוצרים לפרויקטים'!$R$8:$R$1007,MATCH($C949,'תוצרים לפרויקטים'!$G$8:$G$1007,0))="","ללא סטטוס",INDEX('תוצרים לפרויקטים'!$R$8:$R$1007,MATCH($C949,'תוצרים לפרויקטים'!$G$8:$G$1007,0))))</f>
        <v/>
      </c>
      <c r="K949" s="141" t="str">
        <f>IF($A949="","",IF(INDEX('תוצרים לפרויקטים'!$P$8:$P$1007,MATCH($C949,'תוצרים לפרויקטים'!$G$8:$G$1007,0))="","",INDEX('תוצרים לפרויקטים'!$P$8:$P$1007,MATCH($C949,'תוצרים לפרויקטים'!$G$8:$G$1007,0))))</f>
        <v/>
      </c>
      <c r="L949" s="141" t="str">
        <f>IF($A949="","",IF(INDEX('תוצרים לפרויקטים'!$Q$8:$Q$1007,MATCH($C949,'תוצרים לפרויקטים'!$G$8:$G$1007,0))="","",INDEX('תוצרים לפרויקטים'!$Q$8:$Q$1007,MATCH($C949,'תוצרים לפרויקטים'!$G$8:$G$1007,0))))</f>
        <v/>
      </c>
    </row>
    <row r="950" spans="1:12">
      <c r="A950" s="87" t="str">
        <f>IF($A949="#",1,IF(MAX(שיוך_משאב)&lt;ROWS(A$2:$A950),"",ROWS(A$2:$A950)))</f>
        <v/>
      </c>
      <c r="B950" s="88" t="str">
        <f t="array" ref="B950">IF($A950="","",INDEX('תוצרים לפרויקטים'!$AJ$7:$AN$7,,MIN(IF(שיוך_משאב=$A950,COLUMN($A:$E)))))</f>
        <v/>
      </c>
      <c r="C950" s="88" t="str">
        <f t="array" ref="C950">IF($A950="","",INDEX('תוצרים לפרויקטים'!$G$8:$G$1007,MIN(IF(שיוך_משאב=A950,שורות))))</f>
        <v/>
      </c>
      <c r="D950" s="88" t="str">
        <f>IF($A950="","",INDEX('תוצרים לפרויקטים'!$T$8:$AC$1007,MATCH($C950,'תוצרים לפרויקטים'!$G$8:$G$1007,0),MATCH($B950,'תוצרים לפרויקטים'!$T$7:$AC$7,0)))</f>
        <v/>
      </c>
      <c r="E950" s="88" t="str">
        <f>IF($A950="","",INDEX('תוצרים לפרויקטים'!$T$8:$AC$1007,MATCH($C950,'תוצרים לפרויקטים'!$G$8:$G$1007,0),MATCH($B950,'תוצרים לפרויקטים'!$T$7:$AC$7,0)+1))</f>
        <v/>
      </c>
      <c r="F950" s="88" t="str">
        <f>IF($D950="","",IFERROR(IF(INDEX('ניהול משאבים'!$D$8:$D$300,MATCH($D950,'ניהול משאבים'!$C$8:$C$300,0))="","",INDEX('ניהול משאבים'!$D$8:$D$300,MATCH($D950,'ניהול משאבים'!$C$8:$C$300,0))),""))</f>
        <v/>
      </c>
      <c r="G950" s="88" t="str">
        <f>IF($D950="","",IFERROR(IF(INDEX('ניהול משאבים'!$E$8:$E$300,MATCH($D950,'ניהול משאבים'!$C$8:$C$300,0))="","",INDEX('ניהול משאבים'!$E$8:$E$300,MATCH($D950,'ניהול משאבים'!$C$8:$C$300,0))),""))</f>
        <v/>
      </c>
      <c r="H950" s="88" t="str">
        <f>IF($C950="","",INDEX('תוצרים לפרויקטים'!$H:$H,MATCH($C950,'תוצרים לפרויקטים'!$G:$G,0)))</f>
        <v/>
      </c>
      <c r="I950" s="88" t="str">
        <f>IF($C950="","",INDEX('תוצרים לפרויקטים'!$E:$E,MATCH($C950,'תוצרים לפרויקטים'!$G:$G,0)))</f>
        <v/>
      </c>
      <c r="J950" s="88" t="str">
        <f>IF($A950="","",IF(INDEX('תוצרים לפרויקטים'!$R$8:$R$1007,MATCH($C950,'תוצרים לפרויקטים'!$G$8:$G$1007,0))="","ללא סטטוס",INDEX('תוצרים לפרויקטים'!$R$8:$R$1007,MATCH($C950,'תוצרים לפרויקטים'!$G$8:$G$1007,0))))</f>
        <v/>
      </c>
      <c r="K950" s="141" t="str">
        <f>IF($A950="","",IF(INDEX('תוצרים לפרויקטים'!$P$8:$P$1007,MATCH($C950,'תוצרים לפרויקטים'!$G$8:$G$1007,0))="","",INDEX('תוצרים לפרויקטים'!$P$8:$P$1007,MATCH($C950,'תוצרים לפרויקטים'!$G$8:$G$1007,0))))</f>
        <v/>
      </c>
      <c r="L950" s="141" t="str">
        <f>IF($A950="","",IF(INDEX('תוצרים לפרויקטים'!$Q$8:$Q$1007,MATCH($C950,'תוצרים לפרויקטים'!$G$8:$G$1007,0))="","",INDEX('תוצרים לפרויקטים'!$Q$8:$Q$1007,MATCH($C950,'תוצרים לפרויקטים'!$G$8:$G$1007,0))))</f>
        <v/>
      </c>
    </row>
    <row r="951" spans="1:12">
      <c r="A951" s="87" t="str">
        <f>IF($A950="#",1,IF(MAX(שיוך_משאב)&lt;ROWS(A$2:$A951),"",ROWS(A$2:$A951)))</f>
        <v/>
      </c>
      <c r="B951" s="88" t="str">
        <f t="array" ref="B951">IF($A951="","",INDEX('תוצרים לפרויקטים'!$AJ$7:$AN$7,,MIN(IF(שיוך_משאב=$A951,COLUMN($A:$E)))))</f>
        <v/>
      </c>
      <c r="C951" s="88" t="str">
        <f t="array" ref="C951">IF($A951="","",INDEX('תוצרים לפרויקטים'!$G$8:$G$1007,MIN(IF(שיוך_משאב=A951,שורות))))</f>
        <v/>
      </c>
      <c r="D951" s="88" t="str">
        <f>IF($A951="","",INDEX('תוצרים לפרויקטים'!$T$8:$AC$1007,MATCH($C951,'תוצרים לפרויקטים'!$G$8:$G$1007,0),MATCH($B951,'תוצרים לפרויקטים'!$T$7:$AC$7,0)))</f>
        <v/>
      </c>
      <c r="E951" s="88" t="str">
        <f>IF($A951="","",INDEX('תוצרים לפרויקטים'!$T$8:$AC$1007,MATCH($C951,'תוצרים לפרויקטים'!$G$8:$G$1007,0),MATCH($B951,'תוצרים לפרויקטים'!$T$7:$AC$7,0)+1))</f>
        <v/>
      </c>
      <c r="F951" s="88" t="str">
        <f>IF($D951="","",IFERROR(IF(INDEX('ניהול משאבים'!$D$8:$D$300,MATCH($D951,'ניהול משאבים'!$C$8:$C$300,0))="","",INDEX('ניהול משאבים'!$D$8:$D$300,MATCH($D951,'ניהול משאבים'!$C$8:$C$300,0))),""))</f>
        <v/>
      </c>
      <c r="G951" s="88" t="str">
        <f>IF($D951="","",IFERROR(IF(INDEX('ניהול משאבים'!$E$8:$E$300,MATCH($D951,'ניהול משאבים'!$C$8:$C$300,0))="","",INDEX('ניהול משאבים'!$E$8:$E$300,MATCH($D951,'ניהול משאבים'!$C$8:$C$300,0))),""))</f>
        <v/>
      </c>
      <c r="H951" s="88" t="str">
        <f>IF($C951="","",INDEX('תוצרים לפרויקטים'!$H:$H,MATCH($C951,'תוצרים לפרויקטים'!$G:$G,0)))</f>
        <v/>
      </c>
      <c r="I951" s="88" t="str">
        <f>IF($C951="","",INDEX('תוצרים לפרויקטים'!$E:$E,MATCH($C951,'תוצרים לפרויקטים'!$G:$G,0)))</f>
        <v/>
      </c>
      <c r="J951" s="88" t="str">
        <f>IF($A951="","",IF(INDEX('תוצרים לפרויקטים'!$R$8:$R$1007,MATCH($C951,'תוצרים לפרויקטים'!$G$8:$G$1007,0))="","ללא סטטוס",INDEX('תוצרים לפרויקטים'!$R$8:$R$1007,MATCH($C951,'תוצרים לפרויקטים'!$G$8:$G$1007,0))))</f>
        <v/>
      </c>
      <c r="K951" s="141" t="str">
        <f>IF($A951="","",IF(INDEX('תוצרים לפרויקטים'!$P$8:$P$1007,MATCH($C951,'תוצרים לפרויקטים'!$G$8:$G$1007,0))="","",INDEX('תוצרים לפרויקטים'!$P$8:$P$1007,MATCH($C951,'תוצרים לפרויקטים'!$G$8:$G$1007,0))))</f>
        <v/>
      </c>
      <c r="L951" s="141" t="str">
        <f>IF($A951="","",IF(INDEX('תוצרים לפרויקטים'!$Q$8:$Q$1007,MATCH($C951,'תוצרים לפרויקטים'!$G$8:$G$1007,0))="","",INDEX('תוצרים לפרויקטים'!$Q$8:$Q$1007,MATCH($C951,'תוצרים לפרויקטים'!$G$8:$G$1007,0))))</f>
        <v/>
      </c>
    </row>
    <row r="952" spans="1:12">
      <c r="A952" s="87" t="str">
        <f>IF($A951="#",1,IF(MAX(שיוך_משאב)&lt;ROWS(A$2:$A952),"",ROWS(A$2:$A952)))</f>
        <v/>
      </c>
      <c r="B952" s="88" t="str">
        <f t="array" ref="B952">IF($A952="","",INDEX('תוצרים לפרויקטים'!$AJ$7:$AN$7,,MIN(IF(שיוך_משאב=$A952,COLUMN($A:$E)))))</f>
        <v/>
      </c>
      <c r="C952" s="88" t="str">
        <f t="array" ref="C952">IF($A952="","",INDEX('תוצרים לפרויקטים'!$G$8:$G$1007,MIN(IF(שיוך_משאב=A952,שורות))))</f>
        <v/>
      </c>
      <c r="D952" s="88" t="str">
        <f>IF($A952="","",INDEX('תוצרים לפרויקטים'!$T$8:$AC$1007,MATCH($C952,'תוצרים לפרויקטים'!$G$8:$G$1007,0),MATCH($B952,'תוצרים לפרויקטים'!$T$7:$AC$7,0)))</f>
        <v/>
      </c>
      <c r="E952" s="88" t="str">
        <f>IF($A952="","",INDEX('תוצרים לפרויקטים'!$T$8:$AC$1007,MATCH($C952,'תוצרים לפרויקטים'!$G$8:$G$1007,0),MATCH($B952,'תוצרים לפרויקטים'!$T$7:$AC$7,0)+1))</f>
        <v/>
      </c>
      <c r="F952" s="88" t="str">
        <f>IF($D952="","",IFERROR(IF(INDEX('ניהול משאבים'!$D$8:$D$300,MATCH($D952,'ניהול משאבים'!$C$8:$C$300,0))="","",INDEX('ניהול משאבים'!$D$8:$D$300,MATCH($D952,'ניהול משאבים'!$C$8:$C$300,0))),""))</f>
        <v/>
      </c>
      <c r="G952" s="88" t="str">
        <f>IF($D952="","",IFERROR(IF(INDEX('ניהול משאבים'!$E$8:$E$300,MATCH($D952,'ניהול משאבים'!$C$8:$C$300,0))="","",INDEX('ניהול משאבים'!$E$8:$E$300,MATCH($D952,'ניהול משאבים'!$C$8:$C$300,0))),""))</f>
        <v/>
      </c>
      <c r="H952" s="88" t="str">
        <f>IF($C952="","",INDEX('תוצרים לפרויקטים'!$H:$H,MATCH($C952,'תוצרים לפרויקטים'!$G:$G,0)))</f>
        <v/>
      </c>
      <c r="I952" s="88" t="str">
        <f>IF($C952="","",INDEX('תוצרים לפרויקטים'!$E:$E,MATCH($C952,'תוצרים לפרויקטים'!$G:$G,0)))</f>
        <v/>
      </c>
      <c r="J952" s="88" t="str">
        <f>IF($A952="","",IF(INDEX('תוצרים לפרויקטים'!$R$8:$R$1007,MATCH($C952,'תוצרים לפרויקטים'!$G$8:$G$1007,0))="","ללא סטטוס",INDEX('תוצרים לפרויקטים'!$R$8:$R$1007,MATCH($C952,'תוצרים לפרויקטים'!$G$8:$G$1007,0))))</f>
        <v/>
      </c>
      <c r="K952" s="141" t="str">
        <f>IF($A952="","",IF(INDEX('תוצרים לפרויקטים'!$P$8:$P$1007,MATCH($C952,'תוצרים לפרויקטים'!$G$8:$G$1007,0))="","",INDEX('תוצרים לפרויקטים'!$P$8:$P$1007,MATCH($C952,'תוצרים לפרויקטים'!$G$8:$G$1007,0))))</f>
        <v/>
      </c>
      <c r="L952" s="141" t="str">
        <f>IF($A952="","",IF(INDEX('תוצרים לפרויקטים'!$Q$8:$Q$1007,MATCH($C952,'תוצרים לפרויקטים'!$G$8:$G$1007,0))="","",INDEX('תוצרים לפרויקטים'!$Q$8:$Q$1007,MATCH($C952,'תוצרים לפרויקטים'!$G$8:$G$1007,0))))</f>
        <v/>
      </c>
    </row>
    <row r="953" spans="1:12">
      <c r="A953" s="87" t="str">
        <f>IF($A952="#",1,IF(MAX(שיוך_משאב)&lt;ROWS(A$2:$A953),"",ROWS(A$2:$A953)))</f>
        <v/>
      </c>
      <c r="B953" s="88" t="str">
        <f t="array" ref="B953">IF($A953="","",INDEX('תוצרים לפרויקטים'!$AJ$7:$AN$7,,MIN(IF(שיוך_משאב=$A953,COLUMN($A:$E)))))</f>
        <v/>
      </c>
      <c r="C953" s="88" t="str">
        <f t="array" ref="C953">IF($A953="","",INDEX('תוצרים לפרויקטים'!$G$8:$G$1007,MIN(IF(שיוך_משאב=A953,שורות))))</f>
        <v/>
      </c>
      <c r="D953" s="88" t="str">
        <f>IF($A953="","",INDEX('תוצרים לפרויקטים'!$T$8:$AC$1007,MATCH($C953,'תוצרים לפרויקטים'!$G$8:$G$1007,0),MATCH($B953,'תוצרים לפרויקטים'!$T$7:$AC$7,0)))</f>
        <v/>
      </c>
      <c r="E953" s="88" t="str">
        <f>IF($A953="","",INDEX('תוצרים לפרויקטים'!$T$8:$AC$1007,MATCH($C953,'תוצרים לפרויקטים'!$G$8:$G$1007,0),MATCH($B953,'תוצרים לפרויקטים'!$T$7:$AC$7,0)+1))</f>
        <v/>
      </c>
      <c r="F953" s="88" t="str">
        <f>IF($D953="","",IFERROR(IF(INDEX('ניהול משאבים'!$D$8:$D$300,MATCH($D953,'ניהול משאבים'!$C$8:$C$300,0))="","",INDEX('ניהול משאבים'!$D$8:$D$300,MATCH($D953,'ניהול משאבים'!$C$8:$C$300,0))),""))</f>
        <v/>
      </c>
      <c r="G953" s="88" t="str">
        <f>IF($D953="","",IFERROR(IF(INDEX('ניהול משאבים'!$E$8:$E$300,MATCH($D953,'ניהול משאבים'!$C$8:$C$300,0))="","",INDEX('ניהול משאבים'!$E$8:$E$300,MATCH($D953,'ניהול משאבים'!$C$8:$C$300,0))),""))</f>
        <v/>
      </c>
      <c r="H953" s="88" t="str">
        <f>IF($C953="","",INDEX('תוצרים לפרויקטים'!$H:$H,MATCH($C953,'תוצרים לפרויקטים'!$G:$G,0)))</f>
        <v/>
      </c>
      <c r="I953" s="88" t="str">
        <f>IF($C953="","",INDEX('תוצרים לפרויקטים'!$E:$E,MATCH($C953,'תוצרים לפרויקטים'!$G:$G,0)))</f>
        <v/>
      </c>
      <c r="J953" s="88" t="str">
        <f>IF($A953="","",IF(INDEX('תוצרים לפרויקטים'!$R$8:$R$1007,MATCH($C953,'תוצרים לפרויקטים'!$G$8:$G$1007,0))="","ללא סטטוס",INDEX('תוצרים לפרויקטים'!$R$8:$R$1007,MATCH($C953,'תוצרים לפרויקטים'!$G$8:$G$1007,0))))</f>
        <v/>
      </c>
      <c r="K953" s="141" t="str">
        <f>IF($A953="","",IF(INDEX('תוצרים לפרויקטים'!$P$8:$P$1007,MATCH($C953,'תוצרים לפרויקטים'!$G$8:$G$1007,0))="","",INDEX('תוצרים לפרויקטים'!$P$8:$P$1007,MATCH($C953,'תוצרים לפרויקטים'!$G$8:$G$1007,0))))</f>
        <v/>
      </c>
      <c r="L953" s="141" t="str">
        <f>IF($A953="","",IF(INDEX('תוצרים לפרויקטים'!$Q$8:$Q$1007,MATCH($C953,'תוצרים לפרויקטים'!$G$8:$G$1007,0))="","",INDEX('תוצרים לפרויקטים'!$Q$8:$Q$1007,MATCH($C953,'תוצרים לפרויקטים'!$G$8:$G$1007,0))))</f>
        <v/>
      </c>
    </row>
    <row r="954" spans="1:12">
      <c r="A954" s="87" t="str">
        <f>IF($A953="#",1,IF(MAX(שיוך_משאב)&lt;ROWS(A$2:$A954),"",ROWS(A$2:$A954)))</f>
        <v/>
      </c>
      <c r="B954" s="88" t="str">
        <f t="array" ref="B954">IF($A954="","",INDEX('תוצרים לפרויקטים'!$AJ$7:$AN$7,,MIN(IF(שיוך_משאב=$A954,COLUMN($A:$E)))))</f>
        <v/>
      </c>
      <c r="C954" s="88" t="str">
        <f t="array" ref="C954">IF($A954="","",INDEX('תוצרים לפרויקטים'!$G$8:$G$1007,MIN(IF(שיוך_משאב=A954,שורות))))</f>
        <v/>
      </c>
      <c r="D954" s="88" t="str">
        <f>IF($A954="","",INDEX('תוצרים לפרויקטים'!$T$8:$AC$1007,MATCH($C954,'תוצרים לפרויקטים'!$G$8:$G$1007,0),MATCH($B954,'תוצרים לפרויקטים'!$T$7:$AC$7,0)))</f>
        <v/>
      </c>
      <c r="E954" s="88" t="str">
        <f>IF($A954="","",INDEX('תוצרים לפרויקטים'!$T$8:$AC$1007,MATCH($C954,'תוצרים לפרויקטים'!$G$8:$G$1007,0),MATCH($B954,'תוצרים לפרויקטים'!$T$7:$AC$7,0)+1))</f>
        <v/>
      </c>
      <c r="F954" s="88" t="str">
        <f>IF($D954="","",IFERROR(IF(INDEX('ניהול משאבים'!$D$8:$D$300,MATCH($D954,'ניהול משאבים'!$C$8:$C$300,0))="","",INDEX('ניהול משאבים'!$D$8:$D$300,MATCH($D954,'ניהול משאבים'!$C$8:$C$300,0))),""))</f>
        <v/>
      </c>
      <c r="G954" s="88" t="str">
        <f>IF($D954="","",IFERROR(IF(INDEX('ניהול משאבים'!$E$8:$E$300,MATCH($D954,'ניהול משאבים'!$C$8:$C$300,0))="","",INDEX('ניהול משאבים'!$E$8:$E$300,MATCH($D954,'ניהול משאבים'!$C$8:$C$300,0))),""))</f>
        <v/>
      </c>
      <c r="H954" s="88" t="str">
        <f>IF($C954="","",INDEX('תוצרים לפרויקטים'!$H:$H,MATCH($C954,'תוצרים לפרויקטים'!$G:$G,0)))</f>
        <v/>
      </c>
      <c r="I954" s="88" t="str">
        <f>IF($C954="","",INDEX('תוצרים לפרויקטים'!$E:$E,MATCH($C954,'תוצרים לפרויקטים'!$G:$G,0)))</f>
        <v/>
      </c>
      <c r="J954" s="88" t="str">
        <f>IF($A954="","",IF(INDEX('תוצרים לפרויקטים'!$R$8:$R$1007,MATCH($C954,'תוצרים לפרויקטים'!$G$8:$G$1007,0))="","ללא סטטוס",INDEX('תוצרים לפרויקטים'!$R$8:$R$1007,MATCH($C954,'תוצרים לפרויקטים'!$G$8:$G$1007,0))))</f>
        <v/>
      </c>
      <c r="K954" s="141" t="str">
        <f>IF($A954="","",IF(INDEX('תוצרים לפרויקטים'!$P$8:$P$1007,MATCH($C954,'תוצרים לפרויקטים'!$G$8:$G$1007,0))="","",INDEX('תוצרים לפרויקטים'!$P$8:$P$1007,MATCH($C954,'תוצרים לפרויקטים'!$G$8:$G$1007,0))))</f>
        <v/>
      </c>
      <c r="L954" s="141" t="str">
        <f>IF($A954="","",IF(INDEX('תוצרים לפרויקטים'!$Q$8:$Q$1007,MATCH($C954,'תוצרים לפרויקטים'!$G$8:$G$1007,0))="","",INDEX('תוצרים לפרויקטים'!$Q$8:$Q$1007,MATCH($C954,'תוצרים לפרויקטים'!$G$8:$G$1007,0))))</f>
        <v/>
      </c>
    </row>
    <row r="955" spans="1:12">
      <c r="A955" s="87" t="str">
        <f>IF($A954="#",1,IF(MAX(שיוך_משאב)&lt;ROWS(A$2:$A955),"",ROWS(A$2:$A955)))</f>
        <v/>
      </c>
      <c r="B955" s="88" t="str">
        <f t="array" ref="B955">IF($A955="","",INDEX('תוצרים לפרויקטים'!$AJ$7:$AN$7,,MIN(IF(שיוך_משאב=$A955,COLUMN($A:$E)))))</f>
        <v/>
      </c>
      <c r="C955" s="88" t="str">
        <f t="array" ref="C955">IF($A955="","",INDEX('תוצרים לפרויקטים'!$G$8:$G$1007,MIN(IF(שיוך_משאב=A955,שורות))))</f>
        <v/>
      </c>
      <c r="D955" s="88" t="str">
        <f>IF($A955="","",INDEX('תוצרים לפרויקטים'!$T$8:$AC$1007,MATCH($C955,'תוצרים לפרויקטים'!$G$8:$G$1007,0),MATCH($B955,'תוצרים לפרויקטים'!$T$7:$AC$7,0)))</f>
        <v/>
      </c>
      <c r="E955" s="88" t="str">
        <f>IF($A955="","",INDEX('תוצרים לפרויקטים'!$T$8:$AC$1007,MATCH($C955,'תוצרים לפרויקטים'!$G$8:$G$1007,0),MATCH($B955,'תוצרים לפרויקטים'!$T$7:$AC$7,0)+1))</f>
        <v/>
      </c>
      <c r="F955" s="88" t="str">
        <f>IF($D955="","",IFERROR(IF(INDEX('ניהול משאבים'!$D$8:$D$300,MATCH($D955,'ניהול משאבים'!$C$8:$C$300,0))="","",INDEX('ניהול משאבים'!$D$8:$D$300,MATCH($D955,'ניהול משאבים'!$C$8:$C$300,0))),""))</f>
        <v/>
      </c>
      <c r="G955" s="88" t="str">
        <f>IF($D955="","",IFERROR(IF(INDEX('ניהול משאבים'!$E$8:$E$300,MATCH($D955,'ניהול משאבים'!$C$8:$C$300,0))="","",INDEX('ניהול משאבים'!$E$8:$E$300,MATCH($D955,'ניהול משאבים'!$C$8:$C$300,0))),""))</f>
        <v/>
      </c>
      <c r="H955" s="88" t="str">
        <f>IF($C955="","",INDEX('תוצרים לפרויקטים'!$H:$H,MATCH($C955,'תוצרים לפרויקטים'!$G:$G,0)))</f>
        <v/>
      </c>
      <c r="I955" s="88" t="str">
        <f>IF($C955="","",INDEX('תוצרים לפרויקטים'!$E:$E,MATCH($C955,'תוצרים לפרויקטים'!$G:$G,0)))</f>
        <v/>
      </c>
      <c r="J955" s="88" t="str">
        <f>IF($A955="","",IF(INDEX('תוצרים לפרויקטים'!$R$8:$R$1007,MATCH($C955,'תוצרים לפרויקטים'!$G$8:$G$1007,0))="","ללא סטטוס",INDEX('תוצרים לפרויקטים'!$R$8:$R$1007,MATCH($C955,'תוצרים לפרויקטים'!$G$8:$G$1007,0))))</f>
        <v/>
      </c>
      <c r="K955" s="141" t="str">
        <f>IF($A955="","",IF(INDEX('תוצרים לפרויקטים'!$P$8:$P$1007,MATCH($C955,'תוצרים לפרויקטים'!$G$8:$G$1007,0))="","",INDEX('תוצרים לפרויקטים'!$P$8:$P$1007,MATCH($C955,'תוצרים לפרויקטים'!$G$8:$G$1007,0))))</f>
        <v/>
      </c>
      <c r="L955" s="141" t="str">
        <f>IF($A955="","",IF(INDEX('תוצרים לפרויקטים'!$Q$8:$Q$1007,MATCH($C955,'תוצרים לפרויקטים'!$G$8:$G$1007,0))="","",INDEX('תוצרים לפרויקטים'!$Q$8:$Q$1007,MATCH($C955,'תוצרים לפרויקטים'!$G$8:$G$1007,0))))</f>
        <v/>
      </c>
    </row>
    <row r="956" spans="1:12">
      <c r="A956" s="87" t="str">
        <f>IF($A955="#",1,IF(MAX(שיוך_משאב)&lt;ROWS(A$2:$A956),"",ROWS(A$2:$A956)))</f>
        <v/>
      </c>
      <c r="B956" s="88" t="str">
        <f t="array" ref="B956">IF($A956="","",INDEX('תוצרים לפרויקטים'!$AJ$7:$AN$7,,MIN(IF(שיוך_משאב=$A956,COLUMN($A:$E)))))</f>
        <v/>
      </c>
      <c r="C956" s="88" t="str">
        <f t="array" ref="C956">IF($A956="","",INDEX('תוצרים לפרויקטים'!$G$8:$G$1007,MIN(IF(שיוך_משאב=A956,שורות))))</f>
        <v/>
      </c>
      <c r="D956" s="88" t="str">
        <f>IF($A956="","",INDEX('תוצרים לפרויקטים'!$T$8:$AC$1007,MATCH($C956,'תוצרים לפרויקטים'!$G$8:$G$1007,0),MATCH($B956,'תוצרים לפרויקטים'!$T$7:$AC$7,0)))</f>
        <v/>
      </c>
      <c r="E956" s="88" t="str">
        <f>IF($A956="","",INDEX('תוצרים לפרויקטים'!$T$8:$AC$1007,MATCH($C956,'תוצרים לפרויקטים'!$G$8:$G$1007,0),MATCH($B956,'תוצרים לפרויקטים'!$T$7:$AC$7,0)+1))</f>
        <v/>
      </c>
      <c r="F956" s="88" t="str">
        <f>IF($D956="","",IFERROR(IF(INDEX('ניהול משאבים'!$D$8:$D$300,MATCH($D956,'ניהול משאבים'!$C$8:$C$300,0))="","",INDEX('ניהול משאבים'!$D$8:$D$300,MATCH($D956,'ניהול משאבים'!$C$8:$C$300,0))),""))</f>
        <v/>
      </c>
      <c r="G956" s="88" t="str">
        <f>IF($D956="","",IFERROR(IF(INDEX('ניהול משאבים'!$E$8:$E$300,MATCH($D956,'ניהול משאבים'!$C$8:$C$300,0))="","",INDEX('ניהול משאבים'!$E$8:$E$300,MATCH($D956,'ניהול משאבים'!$C$8:$C$300,0))),""))</f>
        <v/>
      </c>
      <c r="H956" s="88" t="str">
        <f>IF($C956="","",INDEX('תוצרים לפרויקטים'!$H:$H,MATCH($C956,'תוצרים לפרויקטים'!$G:$G,0)))</f>
        <v/>
      </c>
      <c r="I956" s="88" t="str">
        <f>IF($C956="","",INDEX('תוצרים לפרויקטים'!$E:$E,MATCH($C956,'תוצרים לפרויקטים'!$G:$G,0)))</f>
        <v/>
      </c>
      <c r="J956" s="88" t="str">
        <f>IF($A956="","",IF(INDEX('תוצרים לפרויקטים'!$R$8:$R$1007,MATCH($C956,'תוצרים לפרויקטים'!$G$8:$G$1007,0))="","ללא סטטוס",INDEX('תוצרים לפרויקטים'!$R$8:$R$1007,MATCH($C956,'תוצרים לפרויקטים'!$G$8:$G$1007,0))))</f>
        <v/>
      </c>
      <c r="K956" s="141" t="str">
        <f>IF($A956="","",IF(INDEX('תוצרים לפרויקטים'!$P$8:$P$1007,MATCH($C956,'תוצרים לפרויקטים'!$G$8:$G$1007,0))="","",INDEX('תוצרים לפרויקטים'!$P$8:$P$1007,MATCH($C956,'תוצרים לפרויקטים'!$G$8:$G$1007,0))))</f>
        <v/>
      </c>
      <c r="L956" s="141" t="str">
        <f>IF($A956="","",IF(INDEX('תוצרים לפרויקטים'!$Q$8:$Q$1007,MATCH($C956,'תוצרים לפרויקטים'!$G$8:$G$1007,0))="","",INDEX('תוצרים לפרויקטים'!$Q$8:$Q$1007,MATCH($C956,'תוצרים לפרויקטים'!$G$8:$G$1007,0))))</f>
        <v/>
      </c>
    </row>
    <row r="957" spans="1:12">
      <c r="A957" s="87" t="str">
        <f>IF($A956="#",1,IF(MAX(שיוך_משאב)&lt;ROWS(A$2:$A957),"",ROWS(A$2:$A957)))</f>
        <v/>
      </c>
      <c r="B957" s="88" t="str">
        <f t="array" ref="B957">IF($A957="","",INDEX('תוצרים לפרויקטים'!$AJ$7:$AN$7,,MIN(IF(שיוך_משאב=$A957,COLUMN($A:$E)))))</f>
        <v/>
      </c>
      <c r="C957" s="88" t="str">
        <f t="array" ref="C957">IF($A957="","",INDEX('תוצרים לפרויקטים'!$G$8:$G$1007,MIN(IF(שיוך_משאב=A957,שורות))))</f>
        <v/>
      </c>
      <c r="D957" s="88" t="str">
        <f>IF($A957="","",INDEX('תוצרים לפרויקטים'!$T$8:$AC$1007,MATCH($C957,'תוצרים לפרויקטים'!$G$8:$G$1007,0),MATCH($B957,'תוצרים לפרויקטים'!$T$7:$AC$7,0)))</f>
        <v/>
      </c>
      <c r="E957" s="88" t="str">
        <f>IF($A957="","",INDEX('תוצרים לפרויקטים'!$T$8:$AC$1007,MATCH($C957,'תוצרים לפרויקטים'!$G$8:$G$1007,0),MATCH($B957,'תוצרים לפרויקטים'!$T$7:$AC$7,0)+1))</f>
        <v/>
      </c>
      <c r="F957" s="88" t="str">
        <f>IF($D957="","",IFERROR(IF(INDEX('ניהול משאבים'!$D$8:$D$300,MATCH($D957,'ניהול משאבים'!$C$8:$C$300,0))="","",INDEX('ניהול משאבים'!$D$8:$D$300,MATCH($D957,'ניהול משאבים'!$C$8:$C$300,0))),""))</f>
        <v/>
      </c>
      <c r="G957" s="88" t="str">
        <f>IF($D957="","",IFERROR(IF(INDEX('ניהול משאבים'!$E$8:$E$300,MATCH($D957,'ניהול משאבים'!$C$8:$C$300,0))="","",INDEX('ניהול משאבים'!$E$8:$E$300,MATCH($D957,'ניהול משאבים'!$C$8:$C$300,0))),""))</f>
        <v/>
      </c>
      <c r="H957" s="88" t="str">
        <f>IF($C957="","",INDEX('תוצרים לפרויקטים'!$H:$H,MATCH($C957,'תוצרים לפרויקטים'!$G:$G,0)))</f>
        <v/>
      </c>
      <c r="I957" s="88" t="str">
        <f>IF($C957="","",INDEX('תוצרים לפרויקטים'!$E:$E,MATCH($C957,'תוצרים לפרויקטים'!$G:$G,0)))</f>
        <v/>
      </c>
      <c r="J957" s="88" t="str">
        <f>IF($A957="","",IF(INDEX('תוצרים לפרויקטים'!$R$8:$R$1007,MATCH($C957,'תוצרים לפרויקטים'!$G$8:$G$1007,0))="","ללא סטטוס",INDEX('תוצרים לפרויקטים'!$R$8:$R$1007,MATCH($C957,'תוצרים לפרויקטים'!$G$8:$G$1007,0))))</f>
        <v/>
      </c>
      <c r="K957" s="141" t="str">
        <f>IF($A957="","",IF(INDEX('תוצרים לפרויקטים'!$P$8:$P$1007,MATCH($C957,'תוצרים לפרויקטים'!$G$8:$G$1007,0))="","",INDEX('תוצרים לפרויקטים'!$P$8:$P$1007,MATCH($C957,'תוצרים לפרויקטים'!$G$8:$G$1007,0))))</f>
        <v/>
      </c>
      <c r="L957" s="141" t="str">
        <f>IF($A957="","",IF(INDEX('תוצרים לפרויקטים'!$Q$8:$Q$1007,MATCH($C957,'תוצרים לפרויקטים'!$G$8:$G$1007,0))="","",INDEX('תוצרים לפרויקטים'!$Q$8:$Q$1007,MATCH($C957,'תוצרים לפרויקטים'!$G$8:$G$1007,0))))</f>
        <v/>
      </c>
    </row>
    <row r="958" spans="1:12">
      <c r="A958" s="87" t="str">
        <f>IF($A957="#",1,IF(MAX(שיוך_משאב)&lt;ROWS(A$2:$A958),"",ROWS(A$2:$A958)))</f>
        <v/>
      </c>
      <c r="B958" s="88" t="str">
        <f t="array" ref="B958">IF($A958="","",INDEX('תוצרים לפרויקטים'!$AJ$7:$AN$7,,MIN(IF(שיוך_משאב=$A958,COLUMN($A:$E)))))</f>
        <v/>
      </c>
      <c r="C958" s="88" t="str">
        <f t="array" ref="C958">IF($A958="","",INDEX('תוצרים לפרויקטים'!$G$8:$G$1007,MIN(IF(שיוך_משאב=A958,שורות))))</f>
        <v/>
      </c>
      <c r="D958" s="88" t="str">
        <f>IF($A958="","",INDEX('תוצרים לפרויקטים'!$T$8:$AC$1007,MATCH($C958,'תוצרים לפרויקטים'!$G$8:$G$1007,0),MATCH($B958,'תוצרים לפרויקטים'!$T$7:$AC$7,0)))</f>
        <v/>
      </c>
      <c r="E958" s="88" t="str">
        <f>IF($A958="","",INDEX('תוצרים לפרויקטים'!$T$8:$AC$1007,MATCH($C958,'תוצרים לפרויקטים'!$G$8:$G$1007,0),MATCH($B958,'תוצרים לפרויקטים'!$T$7:$AC$7,0)+1))</f>
        <v/>
      </c>
      <c r="F958" s="88" t="str">
        <f>IF($D958="","",IFERROR(IF(INDEX('ניהול משאבים'!$D$8:$D$300,MATCH($D958,'ניהול משאבים'!$C$8:$C$300,0))="","",INDEX('ניהול משאבים'!$D$8:$D$300,MATCH($D958,'ניהול משאבים'!$C$8:$C$300,0))),""))</f>
        <v/>
      </c>
      <c r="G958" s="88" t="str">
        <f>IF($D958="","",IFERROR(IF(INDEX('ניהול משאבים'!$E$8:$E$300,MATCH($D958,'ניהול משאבים'!$C$8:$C$300,0))="","",INDEX('ניהול משאבים'!$E$8:$E$300,MATCH($D958,'ניהול משאבים'!$C$8:$C$300,0))),""))</f>
        <v/>
      </c>
      <c r="H958" s="88" t="str">
        <f>IF($C958="","",INDEX('תוצרים לפרויקטים'!$H:$H,MATCH($C958,'תוצרים לפרויקטים'!$G:$G,0)))</f>
        <v/>
      </c>
      <c r="I958" s="88" t="str">
        <f>IF($C958="","",INDEX('תוצרים לפרויקטים'!$E:$E,MATCH($C958,'תוצרים לפרויקטים'!$G:$G,0)))</f>
        <v/>
      </c>
      <c r="J958" s="88" t="str">
        <f>IF($A958="","",IF(INDEX('תוצרים לפרויקטים'!$R$8:$R$1007,MATCH($C958,'תוצרים לפרויקטים'!$G$8:$G$1007,0))="","ללא סטטוס",INDEX('תוצרים לפרויקטים'!$R$8:$R$1007,MATCH($C958,'תוצרים לפרויקטים'!$G$8:$G$1007,0))))</f>
        <v/>
      </c>
      <c r="K958" s="141" t="str">
        <f>IF($A958="","",IF(INDEX('תוצרים לפרויקטים'!$P$8:$P$1007,MATCH($C958,'תוצרים לפרויקטים'!$G$8:$G$1007,0))="","",INDEX('תוצרים לפרויקטים'!$P$8:$P$1007,MATCH($C958,'תוצרים לפרויקטים'!$G$8:$G$1007,0))))</f>
        <v/>
      </c>
      <c r="L958" s="141" t="str">
        <f>IF($A958="","",IF(INDEX('תוצרים לפרויקטים'!$Q$8:$Q$1007,MATCH($C958,'תוצרים לפרויקטים'!$G$8:$G$1007,0))="","",INDEX('תוצרים לפרויקטים'!$Q$8:$Q$1007,MATCH($C958,'תוצרים לפרויקטים'!$G$8:$G$1007,0))))</f>
        <v/>
      </c>
    </row>
    <row r="959" spans="1:12">
      <c r="A959" s="87" t="str">
        <f>IF($A958="#",1,IF(MAX(שיוך_משאב)&lt;ROWS(A$2:$A959),"",ROWS(A$2:$A959)))</f>
        <v/>
      </c>
      <c r="B959" s="88" t="str">
        <f t="array" ref="B959">IF($A959="","",INDEX('תוצרים לפרויקטים'!$AJ$7:$AN$7,,MIN(IF(שיוך_משאב=$A959,COLUMN($A:$E)))))</f>
        <v/>
      </c>
      <c r="C959" s="88" t="str">
        <f t="array" ref="C959">IF($A959="","",INDEX('תוצרים לפרויקטים'!$G$8:$G$1007,MIN(IF(שיוך_משאב=A959,שורות))))</f>
        <v/>
      </c>
      <c r="D959" s="88" t="str">
        <f>IF($A959="","",INDEX('תוצרים לפרויקטים'!$T$8:$AC$1007,MATCH($C959,'תוצרים לפרויקטים'!$G$8:$G$1007,0),MATCH($B959,'תוצרים לפרויקטים'!$T$7:$AC$7,0)))</f>
        <v/>
      </c>
      <c r="E959" s="88" t="str">
        <f>IF($A959="","",INDEX('תוצרים לפרויקטים'!$T$8:$AC$1007,MATCH($C959,'תוצרים לפרויקטים'!$G$8:$G$1007,0),MATCH($B959,'תוצרים לפרויקטים'!$T$7:$AC$7,0)+1))</f>
        <v/>
      </c>
      <c r="F959" s="88" t="str">
        <f>IF($D959="","",IFERROR(IF(INDEX('ניהול משאבים'!$D$8:$D$300,MATCH($D959,'ניהול משאבים'!$C$8:$C$300,0))="","",INDEX('ניהול משאבים'!$D$8:$D$300,MATCH($D959,'ניהול משאבים'!$C$8:$C$300,0))),""))</f>
        <v/>
      </c>
      <c r="G959" s="88" t="str">
        <f>IF($D959="","",IFERROR(IF(INDEX('ניהול משאבים'!$E$8:$E$300,MATCH($D959,'ניהול משאבים'!$C$8:$C$300,0))="","",INDEX('ניהול משאבים'!$E$8:$E$300,MATCH($D959,'ניהול משאבים'!$C$8:$C$300,0))),""))</f>
        <v/>
      </c>
      <c r="H959" s="88" t="str">
        <f>IF($C959="","",INDEX('תוצרים לפרויקטים'!$H:$H,MATCH($C959,'תוצרים לפרויקטים'!$G:$G,0)))</f>
        <v/>
      </c>
      <c r="I959" s="88" t="str">
        <f>IF($C959="","",INDEX('תוצרים לפרויקטים'!$E:$E,MATCH($C959,'תוצרים לפרויקטים'!$G:$G,0)))</f>
        <v/>
      </c>
      <c r="J959" s="88" t="str">
        <f>IF($A959="","",IF(INDEX('תוצרים לפרויקטים'!$R$8:$R$1007,MATCH($C959,'תוצרים לפרויקטים'!$G$8:$G$1007,0))="","ללא סטטוס",INDEX('תוצרים לפרויקטים'!$R$8:$R$1007,MATCH($C959,'תוצרים לפרויקטים'!$G$8:$G$1007,0))))</f>
        <v/>
      </c>
      <c r="K959" s="141" t="str">
        <f>IF($A959="","",IF(INDEX('תוצרים לפרויקטים'!$P$8:$P$1007,MATCH($C959,'תוצרים לפרויקטים'!$G$8:$G$1007,0))="","",INDEX('תוצרים לפרויקטים'!$P$8:$P$1007,MATCH($C959,'תוצרים לפרויקטים'!$G$8:$G$1007,0))))</f>
        <v/>
      </c>
      <c r="L959" s="141" t="str">
        <f>IF($A959="","",IF(INDEX('תוצרים לפרויקטים'!$Q$8:$Q$1007,MATCH($C959,'תוצרים לפרויקטים'!$G$8:$G$1007,0))="","",INDEX('תוצרים לפרויקטים'!$Q$8:$Q$1007,MATCH($C959,'תוצרים לפרויקטים'!$G$8:$G$1007,0))))</f>
        <v/>
      </c>
    </row>
    <row r="960" spans="1:12">
      <c r="A960" s="87" t="str">
        <f>IF($A959="#",1,IF(MAX(שיוך_משאב)&lt;ROWS(A$2:$A960),"",ROWS(A$2:$A960)))</f>
        <v/>
      </c>
      <c r="B960" s="88" t="str">
        <f t="array" ref="B960">IF($A960="","",INDEX('תוצרים לפרויקטים'!$AJ$7:$AN$7,,MIN(IF(שיוך_משאב=$A960,COLUMN($A:$E)))))</f>
        <v/>
      </c>
      <c r="C960" s="88" t="str">
        <f t="array" ref="C960">IF($A960="","",INDEX('תוצרים לפרויקטים'!$G$8:$G$1007,MIN(IF(שיוך_משאב=A960,שורות))))</f>
        <v/>
      </c>
      <c r="D960" s="88" t="str">
        <f>IF($A960="","",INDEX('תוצרים לפרויקטים'!$T$8:$AC$1007,MATCH($C960,'תוצרים לפרויקטים'!$G$8:$G$1007,0),MATCH($B960,'תוצרים לפרויקטים'!$T$7:$AC$7,0)))</f>
        <v/>
      </c>
      <c r="E960" s="88" t="str">
        <f>IF($A960="","",INDEX('תוצרים לפרויקטים'!$T$8:$AC$1007,MATCH($C960,'תוצרים לפרויקטים'!$G$8:$G$1007,0),MATCH($B960,'תוצרים לפרויקטים'!$T$7:$AC$7,0)+1))</f>
        <v/>
      </c>
      <c r="F960" s="88" t="str">
        <f>IF($D960="","",IFERROR(IF(INDEX('ניהול משאבים'!$D$8:$D$300,MATCH($D960,'ניהול משאבים'!$C$8:$C$300,0))="","",INDEX('ניהול משאבים'!$D$8:$D$300,MATCH($D960,'ניהול משאבים'!$C$8:$C$300,0))),""))</f>
        <v/>
      </c>
      <c r="G960" s="88" t="str">
        <f>IF($D960="","",IFERROR(IF(INDEX('ניהול משאבים'!$E$8:$E$300,MATCH($D960,'ניהול משאבים'!$C$8:$C$300,0))="","",INDEX('ניהול משאבים'!$E$8:$E$300,MATCH($D960,'ניהול משאבים'!$C$8:$C$300,0))),""))</f>
        <v/>
      </c>
      <c r="H960" s="88" t="str">
        <f>IF($C960="","",INDEX('תוצרים לפרויקטים'!$H:$H,MATCH($C960,'תוצרים לפרויקטים'!$G:$G,0)))</f>
        <v/>
      </c>
      <c r="I960" s="88" t="str">
        <f>IF($C960="","",INDEX('תוצרים לפרויקטים'!$E:$E,MATCH($C960,'תוצרים לפרויקטים'!$G:$G,0)))</f>
        <v/>
      </c>
      <c r="J960" s="88" t="str">
        <f>IF($A960="","",IF(INDEX('תוצרים לפרויקטים'!$R$8:$R$1007,MATCH($C960,'תוצרים לפרויקטים'!$G$8:$G$1007,0))="","ללא סטטוס",INDEX('תוצרים לפרויקטים'!$R$8:$R$1007,MATCH($C960,'תוצרים לפרויקטים'!$G$8:$G$1007,0))))</f>
        <v/>
      </c>
      <c r="K960" s="141" t="str">
        <f>IF($A960="","",IF(INDEX('תוצרים לפרויקטים'!$P$8:$P$1007,MATCH($C960,'תוצרים לפרויקטים'!$G$8:$G$1007,0))="","",INDEX('תוצרים לפרויקטים'!$P$8:$P$1007,MATCH($C960,'תוצרים לפרויקטים'!$G$8:$G$1007,0))))</f>
        <v/>
      </c>
      <c r="L960" s="141" t="str">
        <f>IF($A960="","",IF(INDEX('תוצרים לפרויקטים'!$Q$8:$Q$1007,MATCH($C960,'תוצרים לפרויקטים'!$G$8:$G$1007,0))="","",INDEX('תוצרים לפרויקטים'!$Q$8:$Q$1007,MATCH($C960,'תוצרים לפרויקטים'!$G$8:$G$1007,0))))</f>
        <v/>
      </c>
    </row>
    <row r="961" spans="1:12">
      <c r="A961" s="87" t="str">
        <f>IF($A960="#",1,IF(MAX(שיוך_משאב)&lt;ROWS(A$2:$A961),"",ROWS(A$2:$A961)))</f>
        <v/>
      </c>
      <c r="B961" s="88" t="str">
        <f t="array" ref="B961">IF($A961="","",INDEX('תוצרים לפרויקטים'!$AJ$7:$AN$7,,MIN(IF(שיוך_משאב=$A961,COLUMN($A:$E)))))</f>
        <v/>
      </c>
      <c r="C961" s="88" t="str">
        <f t="array" ref="C961">IF($A961="","",INDEX('תוצרים לפרויקטים'!$G$8:$G$1007,MIN(IF(שיוך_משאב=A961,שורות))))</f>
        <v/>
      </c>
      <c r="D961" s="88" t="str">
        <f>IF($A961="","",INDEX('תוצרים לפרויקטים'!$T$8:$AC$1007,MATCH($C961,'תוצרים לפרויקטים'!$G$8:$G$1007,0),MATCH($B961,'תוצרים לפרויקטים'!$T$7:$AC$7,0)))</f>
        <v/>
      </c>
      <c r="E961" s="88" t="str">
        <f>IF($A961="","",INDEX('תוצרים לפרויקטים'!$T$8:$AC$1007,MATCH($C961,'תוצרים לפרויקטים'!$G$8:$G$1007,0),MATCH($B961,'תוצרים לפרויקטים'!$T$7:$AC$7,0)+1))</f>
        <v/>
      </c>
      <c r="F961" s="88" t="str">
        <f>IF($D961="","",IFERROR(IF(INDEX('ניהול משאבים'!$D$8:$D$300,MATCH($D961,'ניהול משאבים'!$C$8:$C$300,0))="","",INDEX('ניהול משאבים'!$D$8:$D$300,MATCH($D961,'ניהול משאבים'!$C$8:$C$300,0))),""))</f>
        <v/>
      </c>
      <c r="G961" s="88" t="str">
        <f>IF($D961="","",IFERROR(IF(INDEX('ניהול משאבים'!$E$8:$E$300,MATCH($D961,'ניהול משאבים'!$C$8:$C$300,0))="","",INDEX('ניהול משאבים'!$E$8:$E$300,MATCH($D961,'ניהול משאבים'!$C$8:$C$300,0))),""))</f>
        <v/>
      </c>
      <c r="H961" s="88" t="str">
        <f>IF($C961="","",INDEX('תוצרים לפרויקטים'!$H:$H,MATCH($C961,'תוצרים לפרויקטים'!$G:$G,0)))</f>
        <v/>
      </c>
      <c r="I961" s="88" t="str">
        <f>IF($C961="","",INDEX('תוצרים לפרויקטים'!$E:$E,MATCH($C961,'תוצרים לפרויקטים'!$G:$G,0)))</f>
        <v/>
      </c>
      <c r="J961" s="88" t="str">
        <f>IF($A961="","",IF(INDEX('תוצרים לפרויקטים'!$R$8:$R$1007,MATCH($C961,'תוצרים לפרויקטים'!$G$8:$G$1007,0))="","ללא סטטוס",INDEX('תוצרים לפרויקטים'!$R$8:$R$1007,MATCH($C961,'תוצרים לפרויקטים'!$G$8:$G$1007,0))))</f>
        <v/>
      </c>
      <c r="K961" s="141" t="str">
        <f>IF($A961="","",IF(INDEX('תוצרים לפרויקטים'!$P$8:$P$1007,MATCH($C961,'תוצרים לפרויקטים'!$G$8:$G$1007,0))="","",INDEX('תוצרים לפרויקטים'!$P$8:$P$1007,MATCH($C961,'תוצרים לפרויקטים'!$G$8:$G$1007,0))))</f>
        <v/>
      </c>
      <c r="L961" s="141" t="str">
        <f>IF($A961="","",IF(INDEX('תוצרים לפרויקטים'!$Q$8:$Q$1007,MATCH($C961,'תוצרים לפרויקטים'!$G$8:$G$1007,0))="","",INDEX('תוצרים לפרויקטים'!$Q$8:$Q$1007,MATCH($C961,'תוצרים לפרויקטים'!$G$8:$G$1007,0))))</f>
        <v/>
      </c>
    </row>
    <row r="962" spans="1:12">
      <c r="A962" s="87" t="str">
        <f>IF($A961="#",1,IF(MAX(שיוך_משאב)&lt;ROWS(A$2:$A962),"",ROWS(A$2:$A962)))</f>
        <v/>
      </c>
      <c r="B962" s="88" t="str">
        <f t="array" ref="B962">IF($A962="","",INDEX('תוצרים לפרויקטים'!$AJ$7:$AN$7,,MIN(IF(שיוך_משאב=$A962,COLUMN($A:$E)))))</f>
        <v/>
      </c>
      <c r="C962" s="88" t="str">
        <f t="array" ref="C962">IF($A962="","",INDEX('תוצרים לפרויקטים'!$G$8:$G$1007,MIN(IF(שיוך_משאב=A962,שורות))))</f>
        <v/>
      </c>
      <c r="D962" s="88" t="str">
        <f>IF($A962="","",INDEX('תוצרים לפרויקטים'!$T$8:$AC$1007,MATCH($C962,'תוצרים לפרויקטים'!$G$8:$G$1007,0),MATCH($B962,'תוצרים לפרויקטים'!$T$7:$AC$7,0)))</f>
        <v/>
      </c>
      <c r="E962" s="88" t="str">
        <f>IF($A962="","",INDEX('תוצרים לפרויקטים'!$T$8:$AC$1007,MATCH($C962,'תוצרים לפרויקטים'!$G$8:$G$1007,0),MATCH($B962,'תוצרים לפרויקטים'!$T$7:$AC$7,0)+1))</f>
        <v/>
      </c>
      <c r="F962" s="88" t="str">
        <f>IF($D962="","",IFERROR(IF(INDEX('ניהול משאבים'!$D$8:$D$300,MATCH($D962,'ניהול משאבים'!$C$8:$C$300,0))="","",INDEX('ניהול משאבים'!$D$8:$D$300,MATCH($D962,'ניהול משאבים'!$C$8:$C$300,0))),""))</f>
        <v/>
      </c>
      <c r="G962" s="88" t="str">
        <f>IF($D962="","",IFERROR(IF(INDEX('ניהול משאבים'!$E$8:$E$300,MATCH($D962,'ניהול משאבים'!$C$8:$C$300,0))="","",INDEX('ניהול משאבים'!$E$8:$E$300,MATCH($D962,'ניהול משאבים'!$C$8:$C$300,0))),""))</f>
        <v/>
      </c>
      <c r="H962" s="88" t="str">
        <f>IF($C962="","",INDEX('תוצרים לפרויקטים'!$H:$H,MATCH($C962,'תוצרים לפרויקטים'!$G:$G,0)))</f>
        <v/>
      </c>
      <c r="I962" s="88" t="str">
        <f>IF($C962="","",INDEX('תוצרים לפרויקטים'!$E:$E,MATCH($C962,'תוצרים לפרויקטים'!$G:$G,0)))</f>
        <v/>
      </c>
      <c r="J962" s="88" t="str">
        <f>IF($A962="","",IF(INDEX('תוצרים לפרויקטים'!$R$8:$R$1007,MATCH($C962,'תוצרים לפרויקטים'!$G$8:$G$1007,0))="","ללא סטטוס",INDEX('תוצרים לפרויקטים'!$R$8:$R$1007,MATCH($C962,'תוצרים לפרויקטים'!$G$8:$G$1007,0))))</f>
        <v/>
      </c>
      <c r="K962" s="141" t="str">
        <f>IF($A962="","",IF(INDEX('תוצרים לפרויקטים'!$P$8:$P$1007,MATCH($C962,'תוצרים לפרויקטים'!$G$8:$G$1007,0))="","",INDEX('תוצרים לפרויקטים'!$P$8:$P$1007,MATCH($C962,'תוצרים לפרויקטים'!$G$8:$G$1007,0))))</f>
        <v/>
      </c>
      <c r="L962" s="141" t="str">
        <f>IF($A962="","",IF(INDEX('תוצרים לפרויקטים'!$Q$8:$Q$1007,MATCH($C962,'תוצרים לפרויקטים'!$G$8:$G$1007,0))="","",INDEX('תוצרים לפרויקטים'!$Q$8:$Q$1007,MATCH($C962,'תוצרים לפרויקטים'!$G$8:$G$1007,0))))</f>
        <v/>
      </c>
    </row>
    <row r="963" spans="1:12">
      <c r="A963" s="87" t="str">
        <f>IF($A962="#",1,IF(MAX(שיוך_משאב)&lt;ROWS(A$2:$A963),"",ROWS(A$2:$A963)))</f>
        <v/>
      </c>
      <c r="B963" s="88" t="str">
        <f t="array" ref="B963">IF($A963="","",INDEX('תוצרים לפרויקטים'!$AJ$7:$AN$7,,MIN(IF(שיוך_משאב=$A963,COLUMN($A:$E)))))</f>
        <v/>
      </c>
      <c r="C963" s="88" t="str">
        <f t="array" ref="C963">IF($A963="","",INDEX('תוצרים לפרויקטים'!$G$8:$G$1007,MIN(IF(שיוך_משאב=A963,שורות))))</f>
        <v/>
      </c>
      <c r="D963" s="88" t="str">
        <f>IF($A963="","",INDEX('תוצרים לפרויקטים'!$T$8:$AC$1007,MATCH($C963,'תוצרים לפרויקטים'!$G$8:$G$1007,0),MATCH($B963,'תוצרים לפרויקטים'!$T$7:$AC$7,0)))</f>
        <v/>
      </c>
      <c r="E963" s="88" t="str">
        <f>IF($A963="","",INDEX('תוצרים לפרויקטים'!$T$8:$AC$1007,MATCH($C963,'תוצרים לפרויקטים'!$G$8:$G$1007,0),MATCH($B963,'תוצרים לפרויקטים'!$T$7:$AC$7,0)+1))</f>
        <v/>
      </c>
      <c r="F963" s="88" t="str">
        <f>IF($D963="","",IFERROR(IF(INDEX('ניהול משאבים'!$D$8:$D$300,MATCH($D963,'ניהול משאבים'!$C$8:$C$300,0))="","",INDEX('ניהול משאבים'!$D$8:$D$300,MATCH($D963,'ניהול משאבים'!$C$8:$C$300,0))),""))</f>
        <v/>
      </c>
      <c r="G963" s="88" t="str">
        <f>IF($D963="","",IFERROR(IF(INDEX('ניהול משאבים'!$E$8:$E$300,MATCH($D963,'ניהול משאבים'!$C$8:$C$300,0))="","",INDEX('ניהול משאבים'!$E$8:$E$300,MATCH($D963,'ניהול משאבים'!$C$8:$C$300,0))),""))</f>
        <v/>
      </c>
      <c r="H963" s="88" t="str">
        <f>IF($C963="","",INDEX('תוצרים לפרויקטים'!$H:$H,MATCH($C963,'תוצרים לפרויקטים'!$G:$G,0)))</f>
        <v/>
      </c>
      <c r="I963" s="88" t="str">
        <f>IF($C963="","",INDEX('תוצרים לפרויקטים'!$E:$E,MATCH($C963,'תוצרים לפרויקטים'!$G:$G,0)))</f>
        <v/>
      </c>
      <c r="J963" s="88" t="str">
        <f>IF($A963="","",IF(INDEX('תוצרים לפרויקטים'!$R$8:$R$1007,MATCH($C963,'תוצרים לפרויקטים'!$G$8:$G$1007,0))="","ללא סטטוס",INDEX('תוצרים לפרויקטים'!$R$8:$R$1007,MATCH($C963,'תוצרים לפרויקטים'!$G$8:$G$1007,0))))</f>
        <v/>
      </c>
      <c r="K963" s="141" t="str">
        <f>IF($A963="","",IF(INDEX('תוצרים לפרויקטים'!$P$8:$P$1007,MATCH($C963,'תוצרים לפרויקטים'!$G$8:$G$1007,0))="","",INDEX('תוצרים לפרויקטים'!$P$8:$P$1007,MATCH($C963,'תוצרים לפרויקטים'!$G$8:$G$1007,0))))</f>
        <v/>
      </c>
      <c r="L963" s="141" t="str">
        <f>IF($A963="","",IF(INDEX('תוצרים לפרויקטים'!$Q$8:$Q$1007,MATCH($C963,'תוצרים לפרויקטים'!$G$8:$G$1007,0))="","",INDEX('תוצרים לפרויקטים'!$Q$8:$Q$1007,MATCH($C963,'תוצרים לפרויקטים'!$G$8:$G$1007,0))))</f>
        <v/>
      </c>
    </row>
    <row r="964" spans="1:12">
      <c r="A964" s="87" t="str">
        <f>IF($A963="#",1,IF(MAX(שיוך_משאב)&lt;ROWS(A$2:$A964),"",ROWS(A$2:$A964)))</f>
        <v/>
      </c>
      <c r="B964" s="88" t="str">
        <f t="array" ref="B964">IF($A964="","",INDEX('תוצרים לפרויקטים'!$AJ$7:$AN$7,,MIN(IF(שיוך_משאב=$A964,COLUMN($A:$E)))))</f>
        <v/>
      </c>
      <c r="C964" s="88" t="str">
        <f t="array" ref="C964">IF($A964="","",INDEX('תוצרים לפרויקטים'!$G$8:$G$1007,MIN(IF(שיוך_משאב=A964,שורות))))</f>
        <v/>
      </c>
      <c r="D964" s="88" t="str">
        <f>IF($A964="","",INDEX('תוצרים לפרויקטים'!$T$8:$AC$1007,MATCH($C964,'תוצרים לפרויקטים'!$G$8:$G$1007,0),MATCH($B964,'תוצרים לפרויקטים'!$T$7:$AC$7,0)))</f>
        <v/>
      </c>
      <c r="E964" s="88" t="str">
        <f>IF($A964="","",INDEX('תוצרים לפרויקטים'!$T$8:$AC$1007,MATCH($C964,'תוצרים לפרויקטים'!$G$8:$G$1007,0),MATCH($B964,'תוצרים לפרויקטים'!$T$7:$AC$7,0)+1))</f>
        <v/>
      </c>
      <c r="F964" s="88" t="str">
        <f>IF($D964="","",IFERROR(IF(INDEX('ניהול משאבים'!$D$8:$D$300,MATCH($D964,'ניהול משאבים'!$C$8:$C$300,0))="","",INDEX('ניהול משאבים'!$D$8:$D$300,MATCH($D964,'ניהול משאבים'!$C$8:$C$300,0))),""))</f>
        <v/>
      </c>
      <c r="G964" s="88" t="str">
        <f>IF($D964="","",IFERROR(IF(INDEX('ניהול משאבים'!$E$8:$E$300,MATCH($D964,'ניהול משאבים'!$C$8:$C$300,0))="","",INDEX('ניהול משאבים'!$E$8:$E$300,MATCH($D964,'ניהול משאבים'!$C$8:$C$300,0))),""))</f>
        <v/>
      </c>
      <c r="H964" s="88" t="str">
        <f>IF($C964="","",INDEX('תוצרים לפרויקטים'!$H:$H,MATCH($C964,'תוצרים לפרויקטים'!$G:$G,0)))</f>
        <v/>
      </c>
      <c r="I964" s="88" t="str">
        <f>IF($C964="","",INDEX('תוצרים לפרויקטים'!$E:$E,MATCH($C964,'תוצרים לפרויקטים'!$G:$G,0)))</f>
        <v/>
      </c>
      <c r="J964" s="88" t="str">
        <f>IF($A964="","",IF(INDEX('תוצרים לפרויקטים'!$R$8:$R$1007,MATCH($C964,'תוצרים לפרויקטים'!$G$8:$G$1007,0))="","ללא סטטוס",INDEX('תוצרים לפרויקטים'!$R$8:$R$1007,MATCH($C964,'תוצרים לפרויקטים'!$G$8:$G$1007,0))))</f>
        <v/>
      </c>
      <c r="K964" s="141" t="str">
        <f>IF($A964="","",IF(INDEX('תוצרים לפרויקטים'!$P$8:$P$1007,MATCH($C964,'תוצרים לפרויקטים'!$G$8:$G$1007,0))="","",INDEX('תוצרים לפרויקטים'!$P$8:$P$1007,MATCH($C964,'תוצרים לפרויקטים'!$G$8:$G$1007,0))))</f>
        <v/>
      </c>
      <c r="L964" s="141" t="str">
        <f>IF($A964="","",IF(INDEX('תוצרים לפרויקטים'!$Q$8:$Q$1007,MATCH($C964,'תוצרים לפרויקטים'!$G$8:$G$1007,0))="","",INDEX('תוצרים לפרויקטים'!$Q$8:$Q$1007,MATCH($C964,'תוצרים לפרויקטים'!$G$8:$G$1007,0))))</f>
        <v/>
      </c>
    </row>
    <row r="965" spans="1:12">
      <c r="A965" s="87" t="str">
        <f>IF($A964="#",1,IF(MAX(שיוך_משאב)&lt;ROWS(A$2:$A965),"",ROWS(A$2:$A965)))</f>
        <v/>
      </c>
      <c r="B965" s="88" t="str">
        <f t="array" ref="B965">IF($A965="","",INDEX('תוצרים לפרויקטים'!$AJ$7:$AN$7,,MIN(IF(שיוך_משאב=$A965,COLUMN($A:$E)))))</f>
        <v/>
      </c>
      <c r="C965" s="88" t="str">
        <f t="array" ref="C965">IF($A965="","",INDEX('תוצרים לפרויקטים'!$G$8:$G$1007,MIN(IF(שיוך_משאב=A965,שורות))))</f>
        <v/>
      </c>
      <c r="D965" s="88" t="str">
        <f>IF($A965="","",INDEX('תוצרים לפרויקטים'!$T$8:$AC$1007,MATCH($C965,'תוצרים לפרויקטים'!$G$8:$G$1007,0),MATCH($B965,'תוצרים לפרויקטים'!$T$7:$AC$7,0)))</f>
        <v/>
      </c>
      <c r="E965" s="88" t="str">
        <f>IF($A965="","",INDEX('תוצרים לפרויקטים'!$T$8:$AC$1007,MATCH($C965,'תוצרים לפרויקטים'!$G$8:$G$1007,0),MATCH($B965,'תוצרים לפרויקטים'!$T$7:$AC$7,0)+1))</f>
        <v/>
      </c>
      <c r="F965" s="88" t="str">
        <f>IF($D965="","",IFERROR(IF(INDEX('ניהול משאבים'!$D$8:$D$300,MATCH($D965,'ניהול משאבים'!$C$8:$C$300,0))="","",INDEX('ניהול משאבים'!$D$8:$D$300,MATCH($D965,'ניהול משאבים'!$C$8:$C$300,0))),""))</f>
        <v/>
      </c>
      <c r="G965" s="88" t="str">
        <f>IF($D965="","",IFERROR(IF(INDEX('ניהול משאבים'!$E$8:$E$300,MATCH($D965,'ניהול משאבים'!$C$8:$C$300,0))="","",INDEX('ניהול משאבים'!$E$8:$E$300,MATCH($D965,'ניהול משאבים'!$C$8:$C$300,0))),""))</f>
        <v/>
      </c>
      <c r="H965" s="88" t="str">
        <f>IF($C965="","",INDEX('תוצרים לפרויקטים'!$H:$H,MATCH($C965,'תוצרים לפרויקטים'!$G:$G,0)))</f>
        <v/>
      </c>
      <c r="I965" s="88" t="str">
        <f>IF($C965="","",INDEX('תוצרים לפרויקטים'!$E:$E,MATCH($C965,'תוצרים לפרויקטים'!$G:$G,0)))</f>
        <v/>
      </c>
      <c r="J965" s="88" t="str">
        <f>IF($A965="","",IF(INDEX('תוצרים לפרויקטים'!$R$8:$R$1007,MATCH($C965,'תוצרים לפרויקטים'!$G$8:$G$1007,0))="","ללא סטטוס",INDEX('תוצרים לפרויקטים'!$R$8:$R$1007,MATCH($C965,'תוצרים לפרויקטים'!$G$8:$G$1007,0))))</f>
        <v/>
      </c>
      <c r="K965" s="141" t="str">
        <f>IF($A965="","",IF(INDEX('תוצרים לפרויקטים'!$P$8:$P$1007,MATCH($C965,'תוצרים לפרויקטים'!$G$8:$G$1007,0))="","",INDEX('תוצרים לפרויקטים'!$P$8:$P$1007,MATCH($C965,'תוצרים לפרויקטים'!$G$8:$G$1007,0))))</f>
        <v/>
      </c>
      <c r="L965" s="141" t="str">
        <f>IF($A965="","",IF(INDEX('תוצרים לפרויקטים'!$Q$8:$Q$1007,MATCH($C965,'תוצרים לפרויקטים'!$G$8:$G$1007,0))="","",INDEX('תוצרים לפרויקטים'!$Q$8:$Q$1007,MATCH($C965,'תוצרים לפרויקטים'!$G$8:$G$1007,0))))</f>
        <v/>
      </c>
    </row>
    <row r="966" spans="1:12">
      <c r="A966" s="87" t="str">
        <f>IF($A965="#",1,IF(MAX(שיוך_משאב)&lt;ROWS(A$2:$A966),"",ROWS(A$2:$A966)))</f>
        <v/>
      </c>
      <c r="B966" s="88" t="str">
        <f t="array" ref="B966">IF($A966="","",INDEX('תוצרים לפרויקטים'!$AJ$7:$AN$7,,MIN(IF(שיוך_משאב=$A966,COLUMN($A:$E)))))</f>
        <v/>
      </c>
      <c r="C966" s="88" t="str">
        <f t="array" ref="C966">IF($A966="","",INDEX('תוצרים לפרויקטים'!$G$8:$G$1007,MIN(IF(שיוך_משאב=A966,שורות))))</f>
        <v/>
      </c>
      <c r="D966" s="88" t="str">
        <f>IF($A966="","",INDEX('תוצרים לפרויקטים'!$T$8:$AC$1007,MATCH($C966,'תוצרים לפרויקטים'!$G$8:$G$1007,0),MATCH($B966,'תוצרים לפרויקטים'!$T$7:$AC$7,0)))</f>
        <v/>
      </c>
      <c r="E966" s="88" t="str">
        <f>IF($A966="","",INDEX('תוצרים לפרויקטים'!$T$8:$AC$1007,MATCH($C966,'תוצרים לפרויקטים'!$G$8:$G$1007,0),MATCH($B966,'תוצרים לפרויקטים'!$T$7:$AC$7,0)+1))</f>
        <v/>
      </c>
      <c r="F966" s="88" t="str">
        <f>IF($D966="","",IFERROR(IF(INDEX('ניהול משאבים'!$D$8:$D$300,MATCH($D966,'ניהול משאבים'!$C$8:$C$300,0))="","",INDEX('ניהול משאבים'!$D$8:$D$300,MATCH($D966,'ניהול משאבים'!$C$8:$C$300,0))),""))</f>
        <v/>
      </c>
      <c r="G966" s="88" t="str">
        <f>IF($D966="","",IFERROR(IF(INDEX('ניהול משאבים'!$E$8:$E$300,MATCH($D966,'ניהול משאבים'!$C$8:$C$300,0))="","",INDEX('ניהול משאבים'!$E$8:$E$300,MATCH($D966,'ניהול משאבים'!$C$8:$C$300,0))),""))</f>
        <v/>
      </c>
      <c r="H966" s="88" t="str">
        <f>IF($C966="","",INDEX('תוצרים לפרויקטים'!$H:$H,MATCH($C966,'תוצרים לפרויקטים'!$G:$G,0)))</f>
        <v/>
      </c>
      <c r="I966" s="88" t="str">
        <f>IF($C966="","",INDEX('תוצרים לפרויקטים'!$E:$E,MATCH($C966,'תוצרים לפרויקטים'!$G:$G,0)))</f>
        <v/>
      </c>
      <c r="J966" s="88" t="str">
        <f>IF($A966="","",IF(INDEX('תוצרים לפרויקטים'!$R$8:$R$1007,MATCH($C966,'תוצרים לפרויקטים'!$G$8:$G$1007,0))="","ללא סטטוס",INDEX('תוצרים לפרויקטים'!$R$8:$R$1007,MATCH($C966,'תוצרים לפרויקטים'!$G$8:$G$1007,0))))</f>
        <v/>
      </c>
      <c r="K966" s="141" t="str">
        <f>IF($A966="","",IF(INDEX('תוצרים לפרויקטים'!$P$8:$P$1007,MATCH($C966,'תוצרים לפרויקטים'!$G$8:$G$1007,0))="","",INDEX('תוצרים לפרויקטים'!$P$8:$P$1007,MATCH($C966,'תוצרים לפרויקטים'!$G$8:$G$1007,0))))</f>
        <v/>
      </c>
      <c r="L966" s="141" t="str">
        <f>IF($A966="","",IF(INDEX('תוצרים לפרויקטים'!$Q$8:$Q$1007,MATCH($C966,'תוצרים לפרויקטים'!$G$8:$G$1007,0))="","",INDEX('תוצרים לפרויקטים'!$Q$8:$Q$1007,MATCH($C966,'תוצרים לפרויקטים'!$G$8:$G$1007,0))))</f>
        <v/>
      </c>
    </row>
    <row r="967" spans="1:12">
      <c r="A967" s="87" t="str">
        <f>IF($A966="#",1,IF(MAX(שיוך_משאב)&lt;ROWS(A$2:$A967),"",ROWS(A$2:$A967)))</f>
        <v/>
      </c>
      <c r="B967" s="88" t="str">
        <f t="array" ref="B967">IF($A967="","",INDEX('תוצרים לפרויקטים'!$AJ$7:$AN$7,,MIN(IF(שיוך_משאב=$A967,COLUMN($A:$E)))))</f>
        <v/>
      </c>
      <c r="C967" s="88" t="str">
        <f t="array" ref="C967">IF($A967="","",INDEX('תוצרים לפרויקטים'!$G$8:$G$1007,MIN(IF(שיוך_משאב=A967,שורות))))</f>
        <v/>
      </c>
      <c r="D967" s="88" t="str">
        <f>IF($A967="","",INDEX('תוצרים לפרויקטים'!$T$8:$AC$1007,MATCH($C967,'תוצרים לפרויקטים'!$G$8:$G$1007,0),MATCH($B967,'תוצרים לפרויקטים'!$T$7:$AC$7,0)))</f>
        <v/>
      </c>
      <c r="E967" s="88" t="str">
        <f>IF($A967="","",INDEX('תוצרים לפרויקטים'!$T$8:$AC$1007,MATCH($C967,'תוצרים לפרויקטים'!$G$8:$G$1007,0),MATCH($B967,'תוצרים לפרויקטים'!$T$7:$AC$7,0)+1))</f>
        <v/>
      </c>
      <c r="F967" s="88" t="str">
        <f>IF($D967="","",IFERROR(IF(INDEX('ניהול משאבים'!$D$8:$D$300,MATCH($D967,'ניהול משאבים'!$C$8:$C$300,0))="","",INDEX('ניהול משאבים'!$D$8:$D$300,MATCH($D967,'ניהול משאבים'!$C$8:$C$300,0))),""))</f>
        <v/>
      </c>
      <c r="G967" s="88" t="str">
        <f>IF($D967="","",IFERROR(IF(INDEX('ניהול משאבים'!$E$8:$E$300,MATCH($D967,'ניהול משאבים'!$C$8:$C$300,0))="","",INDEX('ניהול משאבים'!$E$8:$E$300,MATCH($D967,'ניהול משאבים'!$C$8:$C$300,0))),""))</f>
        <v/>
      </c>
      <c r="H967" s="88" t="str">
        <f>IF($C967="","",INDEX('תוצרים לפרויקטים'!$H:$H,MATCH($C967,'תוצרים לפרויקטים'!$G:$G,0)))</f>
        <v/>
      </c>
      <c r="I967" s="88" t="str">
        <f>IF($C967="","",INDEX('תוצרים לפרויקטים'!$E:$E,MATCH($C967,'תוצרים לפרויקטים'!$G:$G,0)))</f>
        <v/>
      </c>
      <c r="J967" s="88" t="str">
        <f>IF($A967="","",IF(INDEX('תוצרים לפרויקטים'!$R$8:$R$1007,MATCH($C967,'תוצרים לפרויקטים'!$G$8:$G$1007,0))="","ללא סטטוס",INDEX('תוצרים לפרויקטים'!$R$8:$R$1007,MATCH($C967,'תוצרים לפרויקטים'!$G$8:$G$1007,0))))</f>
        <v/>
      </c>
      <c r="K967" s="141" t="str">
        <f>IF($A967="","",IF(INDEX('תוצרים לפרויקטים'!$P$8:$P$1007,MATCH($C967,'תוצרים לפרויקטים'!$G$8:$G$1007,0))="","",INDEX('תוצרים לפרויקטים'!$P$8:$P$1007,MATCH($C967,'תוצרים לפרויקטים'!$G$8:$G$1007,0))))</f>
        <v/>
      </c>
      <c r="L967" s="141" t="str">
        <f>IF($A967="","",IF(INDEX('תוצרים לפרויקטים'!$Q$8:$Q$1007,MATCH($C967,'תוצרים לפרויקטים'!$G$8:$G$1007,0))="","",INDEX('תוצרים לפרויקטים'!$Q$8:$Q$1007,MATCH($C967,'תוצרים לפרויקטים'!$G$8:$G$1007,0))))</f>
        <v/>
      </c>
    </row>
    <row r="968" spans="1:12">
      <c r="A968" s="87" t="str">
        <f>IF($A967="#",1,IF(MAX(שיוך_משאב)&lt;ROWS(A$2:$A968),"",ROWS(A$2:$A968)))</f>
        <v/>
      </c>
      <c r="B968" s="88" t="str">
        <f t="array" ref="B968">IF($A968="","",INDEX('תוצרים לפרויקטים'!$AJ$7:$AN$7,,MIN(IF(שיוך_משאב=$A968,COLUMN($A:$E)))))</f>
        <v/>
      </c>
      <c r="C968" s="88" t="str">
        <f t="array" ref="C968">IF($A968="","",INDEX('תוצרים לפרויקטים'!$G$8:$G$1007,MIN(IF(שיוך_משאב=A968,שורות))))</f>
        <v/>
      </c>
      <c r="D968" s="88" t="str">
        <f>IF($A968="","",INDEX('תוצרים לפרויקטים'!$T$8:$AC$1007,MATCH($C968,'תוצרים לפרויקטים'!$G$8:$G$1007,0),MATCH($B968,'תוצרים לפרויקטים'!$T$7:$AC$7,0)))</f>
        <v/>
      </c>
      <c r="E968" s="88" t="str">
        <f>IF($A968="","",INDEX('תוצרים לפרויקטים'!$T$8:$AC$1007,MATCH($C968,'תוצרים לפרויקטים'!$G$8:$G$1007,0),MATCH($B968,'תוצרים לפרויקטים'!$T$7:$AC$7,0)+1))</f>
        <v/>
      </c>
      <c r="F968" s="88" t="str">
        <f>IF($D968="","",IFERROR(IF(INDEX('ניהול משאבים'!$D$8:$D$300,MATCH($D968,'ניהול משאבים'!$C$8:$C$300,0))="","",INDEX('ניהול משאבים'!$D$8:$D$300,MATCH($D968,'ניהול משאבים'!$C$8:$C$300,0))),""))</f>
        <v/>
      </c>
      <c r="G968" s="88" t="str">
        <f>IF($D968="","",IFERROR(IF(INDEX('ניהול משאבים'!$E$8:$E$300,MATCH($D968,'ניהול משאבים'!$C$8:$C$300,0))="","",INDEX('ניהול משאבים'!$E$8:$E$300,MATCH($D968,'ניהול משאבים'!$C$8:$C$300,0))),""))</f>
        <v/>
      </c>
      <c r="H968" s="88" t="str">
        <f>IF($C968="","",INDEX('תוצרים לפרויקטים'!$H:$H,MATCH($C968,'תוצרים לפרויקטים'!$G:$G,0)))</f>
        <v/>
      </c>
      <c r="I968" s="88" t="str">
        <f>IF($C968="","",INDEX('תוצרים לפרויקטים'!$E:$E,MATCH($C968,'תוצרים לפרויקטים'!$G:$G,0)))</f>
        <v/>
      </c>
      <c r="J968" s="88" t="str">
        <f>IF($A968="","",IF(INDEX('תוצרים לפרויקטים'!$R$8:$R$1007,MATCH($C968,'תוצרים לפרויקטים'!$G$8:$G$1007,0))="","ללא סטטוס",INDEX('תוצרים לפרויקטים'!$R$8:$R$1007,MATCH($C968,'תוצרים לפרויקטים'!$G$8:$G$1007,0))))</f>
        <v/>
      </c>
      <c r="K968" s="141" t="str">
        <f>IF($A968="","",IF(INDEX('תוצרים לפרויקטים'!$P$8:$P$1007,MATCH($C968,'תוצרים לפרויקטים'!$G$8:$G$1007,0))="","",INDEX('תוצרים לפרויקטים'!$P$8:$P$1007,MATCH($C968,'תוצרים לפרויקטים'!$G$8:$G$1007,0))))</f>
        <v/>
      </c>
      <c r="L968" s="141" t="str">
        <f>IF($A968="","",IF(INDEX('תוצרים לפרויקטים'!$Q$8:$Q$1007,MATCH($C968,'תוצרים לפרויקטים'!$G$8:$G$1007,0))="","",INDEX('תוצרים לפרויקטים'!$Q$8:$Q$1007,MATCH($C968,'תוצרים לפרויקטים'!$G$8:$G$1007,0))))</f>
        <v/>
      </c>
    </row>
    <row r="969" spans="1:12">
      <c r="A969" s="87" t="str">
        <f>IF($A968="#",1,IF(MAX(שיוך_משאב)&lt;ROWS(A$2:$A969),"",ROWS(A$2:$A969)))</f>
        <v/>
      </c>
      <c r="B969" s="88" t="str">
        <f t="array" ref="B969">IF($A969="","",INDEX('תוצרים לפרויקטים'!$AJ$7:$AN$7,,MIN(IF(שיוך_משאב=$A969,COLUMN($A:$E)))))</f>
        <v/>
      </c>
      <c r="C969" s="88" t="str">
        <f t="array" ref="C969">IF($A969="","",INDEX('תוצרים לפרויקטים'!$G$8:$G$1007,MIN(IF(שיוך_משאב=A969,שורות))))</f>
        <v/>
      </c>
      <c r="D969" s="88" t="str">
        <f>IF($A969="","",INDEX('תוצרים לפרויקטים'!$T$8:$AC$1007,MATCH($C969,'תוצרים לפרויקטים'!$G$8:$G$1007,0),MATCH($B969,'תוצרים לפרויקטים'!$T$7:$AC$7,0)))</f>
        <v/>
      </c>
      <c r="E969" s="88" t="str">
        <f>IF($A969="","",INDEX('תוצרים לפרויקטים'!$T$8:$AC$1007,MATCH($C969,'תוצרים לפרויקטים'!$G$8:$G$1007,0),MATCH($B969,'תוצרים לפרויקטים'!$T$7:$AC$7,0)+1))</f>
        <v/>
      </c>
      <c r="F969" s="88" t="str">
        <f>IF($D969="","",IFERROR(IF(INDEX('ניהול משאבים'!$D$8:$D$300,MATCH($D969,'ניהול משאבים'!$C$8:$C$300,0))="","",INDEX('ניהול משאבים'!$D$8:$D$300,MATCH($D969,'ניהול משאבים'!$C$8:$C$300,0))),""))</f>
        <v/>
      </c>
      <c r="G969" s="88" t="str">
        <f>IF($D969="","",IFERROR(IF(INDEX('ניהול משאבים'!$E$8:$E$300,MATCH($D969,'ניהול משאבים'!$C$8:$C$300,0))="","",INDEX('ניהול משאבים'!$E$8:$E$300,MATCH($D969,'ניהול משאבים'!$C$8:$C$300,0))),""))</f>
        <v/>
      </c>
      <c r="H969" s="88" t="str">
        <f>IF($C969="","",INDEX('תוצרים לפרויקטים'!$H:$H,MATCH($C969,'תוצרים לפרויקטים'!$G:$G,0)))</f>
        <v/>
      </c>
      <c r="I969" s="88" t="str">
        <f>IF($C969="","",INDEX('תוצרים לפרויקטים'!$E:$E,MATCH($C969,'תוצרים לפרויקטים'!$G:$G,0)))</f>
        <v/>
      </c>
      <c r="J969" s="88" t="str">
        <f>IF($A969="","",IF(INDEX('תוצרים לפרויקטים'!$R$8:$R$1007,MATCH($C969,'תוצרים לפרויקטים'!$G$8:$G$1007,0))="","ללא סטטוס",INDEX('תוצרים לפרויקטים'!$R$8:$R$1007,MATCH($C969,'תוצרים לפרויקטים'!$G$8:$G$1007,0))))</f>
        <v/>
      </c>
      <c r="K969" s="141" t="str">
        <f>IF($A969="","",IF(INDEX('תוצרים לפרויקטים'!$P$8:$P$1007,MATCH($C969,'תוצרים לפרויקטים'!$G$8:$G$1007,0))="","",INDEX('תוצרים לפרויקטים'!$P$8:$P$1007,MATCH($C969,'תוצרים לפרויקטים'!$G$8:$G$1007,0))))</f>
        <v/>
      </c>
      <c r="L969" s="141" t="str">
        <f>IF($A969="","",IF(INDEX('תוצרים לפרויקטים'!$Q$8:$Q$1007,MATCH($C969,'תוצרים לפרויקטים'!$G$8:$G$1007,0))="","",INDEX('תוצרים לפרויקטים'!$Q$8:$Q$1007,MATCH($C969,'תוצרים לפרויקטים'!$G$8:$G$1007,0))))</f>
        <v/>
      </c>
    </row>
    <row r="970" spans="1:12">
      <c r="A970" s="87" t="str">
        <f>IF($A969="#",1,IF(MAX(שיוך_משאב)&lt;ROWS(A$2:$A970),"",ROWS(A$2:$A970)))</f>
        <v/>
      </c>
      <c r="B970" s="88" t="str">
        <f t="array" ref="B970">IF($A970="","",INDEX('תוצרים לפרויקטים'!$AJ$7:$AN$7,,MIN(IF(שיוך_משאב=$A970,COLUMN($A:$E)))))</f>
        <v/>
      </c>
      <c r="C970" s="88" t="str">
        <f t="array" ref="C970">IF($A970="","",INDEX('תוצרים לפרויקטים'!$G$8:$G$1007,MIN(IF(שיוך_משאב=A970,שורות))))</f>
        <v/>
      </c>
      <c r="D970" s="88" t="str">
        <f>IF($A970="","",INDEX('תוצרים לפרויקטים'!$T$8:$AC$1007,MATCH($C970,'תוצרים לפרויקטים'!$G$8:$G$1007,0),MATCH($B970,'תוצרים לפרויקטים'!$T$7:$AC$7,0)))</f>
        <v/>
      </c>
      <c r="E970" s="88" t="str">
        <f>IF($A970="","",INDEX('תוצרים לפרויקטים'!$T$8:$AC$1007,MATCH($C970,'תוצרים לפרויקטים'!$G$8:$G$1007,0),MATCH($B970,'תוצרים לפרויקטים'!$T$7:$AC$7,0)+1))</f>
        <v/>
      </c>
      <c r="F970" s="88" t="str">
        <f>IF($D970="","",IFERROR(IF(INDEX('ניהול משאבים'!$D$8:$D$300,MATCH($D970,'ניהול משאבים'!$C$8:$C$300,0))="","",INDEX('ניהול משאבים'!$D$8:$D$300,MATCH($D970,'ניהול משאבים'!$C$8:$C$300,0))),""))</f>
        <v/>
      </c>
      <c r="G970" s="88" t="str">
        <f>IF($D970="","",IFERROR(IF(INDEX('ניהול משאבים'!$E$8:$E$300,MATCH($D970,'ניהול משאבים'!$C$8:$C$300,0))="","",INDEX('ניהול משאבים'!$E$8:$E$300,MATCH($D970,'ניהול משאבים'!$C$8:$C$300,0))),""))</f>
        <v/>
      </c>
      <c r="H970" s="88" t="str">
        <f>IF($C970="","",INDEX('תוצרים לפרויקטים'!$H:$H,MATCH($C970,'תוצרים לפרויקטים'!$G:$G,0)))</f>
        <v/>
      </c>
      <c r="I970" s="88" t="str">
        <f>IF($C970="","",INDEX('תוצרים לפרויקטים'!$E:$E,MATCH($C970,'תוצרים לפרויקטים'!$G:$G,0)))</f>
        <v/>
      </c>
      <c r="J970" s="88" t="str">
        <f>IF($A970="","",IF(INDEX('תוצרים לפרויקטים'!$R$8:$R$1007,MATCH($C970,'תוצרים לפרויקטים'!$G$8:$G$1007,0))="","ללא סטטוס",INDEX('תוצרים לפרויקטים'!$R$8:$R$1007,MATCH($C970,'תוצרים לפרויקטים'!$G$8:$G$1007,0))))</f>
        <v/>
      </c>
      <c r="K970" s="141" t="str">
        <f>IF($A970="","",IF(INDEX('תוצרים לפרויקטים'!$P$8:$P$1007,MATCH($C970,'תוצרים לפרויקטים'!$G$8:$G$1007,0))="","",INDEX('תוצרים לפרויקטים'!$P$8:$P$1007,MATCH($C970,'תוצרים לפרויקטים'!$G$8:$G$1007,0))))</f>
        <v/>
      </c>
      <c r="L970" s="141" t="str">
        <f>IF($A970="","",IF(INDEX('תוצרים לפרויקטים'!$Q$8:$Q$1007,MATCH($C970,'תוצרים לפרויקטים'!$G$8:$G$1007,0))="","",INDEX('תוצרים לפרויקטים'!$Q$8:$Q$1007,MATCH($C970,'תוצרים לפרויקטים'!$G$8:$G$1007,0))))</f>
        <v/>
      </c>
    </row>
    <row r="971" spans="1:12">
      <c r="A971" s="87" t="str">
        <f>IF($A970="#",1,IF(MAX(שיוך_משאב)&lt;ROWS(A$2:$A971),"",ROWS(A$2:$A971)))</f>
        <v/>
      </c>
      <c r="B971" s="88" t="str">
        <f t="array" ref="B971">IF($A971="","",INDEX('תוצרים לפרויקטים'!$AJ$7:$AN$7,,MIN(IF(שיוך_משאב=$A971,COLUMN($A:$E)))))</f>
        <v/>
      </c>
      <c r="C971" s="88" t="str">
        <f t="array" ref="C971">IF($A971="","",INDEX('תוצרים לפרויקטים'!$G$8:$G$1007,MIN(IF(שיוך_משאב=A971,שורות))))</f>
        <v/>
      </c>
      <c r="D971" s="88" t="str">
        <f>IF($A971="","",INDEX('תוצרים לפרויקטים'!$T$8:$AC$1007,MATCH($C971,'תוצרים לפרויקטים'!$G$8:$G$1007,0),MATCH($B971,'תוצרים לפרויקטים'!$T$7:$AC$7,0)))</f>
        <v/>
      </c>
      <c r="E971" s="88" t="str">
        <f>IF($A971="","",INDEX('תוצרים לפרויקטים'!$T$8:$AC$1007,MATCH($C971,'תוצרים לפרויקטים'!$G$8:$G$1007,0),MATCH($B971,'תוצרים לפרויקטים'!$T$7:$AC$7,0)+1))</f>
        <v/>
      </c>
      <c r="F971" s="88" t="str">
        <f>IF($D971="","",IFERROR(IF(INDEX('ניהול משאבים'!$D$8:$D$300,MATCH($D971,'ניהול משאבים'!$C$8:$C$300,0))="","",INDEX('ניהול משאבים'!$D$8:$D$300,MATCH($D971,'ניהול משאבים'!$C$8:$C$300,0))),""))</f>
        <v/>
      </c>
      <c r="G971" s="88" t="str">
        <f>IF($D971="","",IFERROR(IF(INDEX('ניהול משאבים'!$E$8:$E$300,MATCH($D971,'ניהול משאבים'!$C$8:$C$300,0))="","",INDEX('ניהול משאבים'!$E$8:$E$300,MATCH($D971,'ניהול משאבים'!$C$8:$C$300,0))),""))</f>
        <v/>
      </c>
      <c r="H971" s="88" t="str">
        <f>IF($C971="","",INDEX('תוצרים לפרויקטים'!$H:$H,MATCH($C971,'תוצרים לפרויקטים'!$G:$G,0)))</f>
        <v/>
      </c>
      <c r="I971" s="88" t="str">
        <f>IF($C971="","",INDEX('תוצרים לפרויקטים'!$E:$E,MATCH($C971,'תוצרים לפרויקטים'!$G:$G,0)))</f>
        <v/>
      </c>
      <c r="J971" s="88" t="str">
        <f>IF($A971="","",IF(INDEX('תוצרים לפרויקטים'!$R$8:$R$1007,MATCH($C971,'תוצרים לפרויקטים'!$G$8:$G$1007,0))="","ללא סטטוס",INDEX('תוצרים לפרויקטים'!$R$8:$R$1007,MATCH($C971,'תוצרים לפרויקטים'!$G$8:$G$1007,0))))</f>
        <v/>
      </c>
      <c r="K971" s="141" t="str">
        <f>IF($A971="","",IF(INDEX('תוצרים לפרויקטים'!$P$8:$P$1007,MATCH($C971,'תוצרים לפרויקטים'!$G$8:$G$1007,0))="","",INDEX('תוצרים לפרויקטים'!$P$8:$P$1007,MATCH($C971,'תוצרים לפרויקטים'!$G$8:$G$1007,0))))</f>
        <v/>
      </c>
      <c r="L971" s="141" t="str">
        <f>IF($A971="","",IF(INDEX('תוצרים לפרויקטים'!$Q$8:$Q$1007,MATCH($C971,'תוצרים לפרויקטים'!$G$8:$G$1007,0))="","",INDEX('תוצרים לפרויקטים'!$Q$8:$Q$1007,MATCH($C971,'תוצרים לפרויקטים'!$G$8:$G$1007,0))))</f>
        <v/>
      </c>
    </row>
    <row r="972" spans="1:12">
      <c r="A972" s="87" t="str">
        <f>IF($A971="#",1,IF(MAX(שיוך_משאב)&lt;ROWS(A$2:$A972),"",ROWS(A$2:$A972)))</f>
        <v/>
      </c>
      <c r="B972" s="88" t="str">
        <f t="array" ref="B972">IF($A972="","",INDEX('תוצרים לפרויקטים'!$AJ$7:$AN$7,,MIN(IF(שיוך_משאב=$A972,COLUMN($A:$E)))))</f>
        <v/>
      </c>
      <c r="C972" s="88" t="str">
        <f t="array" ref="C972">IF($A972="","",INDEX('תוצרים לפרויקטים'!$G$8:$G$1007,MIN(IF(שיוך_משאב=A972,שורות))))</f>
        <v/>
      </c>
      <c r="D972" s="88" t="str">
        <f>IF($A972="","",INDEX('תוצרים לפרויקטים'!$T$8:$AC$1007,MATCH($C972,'תוצרים לפרויקטים'!$G$8:$G$1007,0),MATCH($B972,'תוצרים לפרויקטים'!$T$7:$AC$7,0)))</f>
        <v/>
      </c>
      <c r="E972" s="88" t="str">
        <f>IF($A972="","",INDEX('תוצרים לפרויקטים'!$T$8:$AC$1007,MATCH($C972,'תוצרים לפרויקטים'!$G$8:$G$1007,0),MATCH($B972,'תוצרים לפרויקטים'!$T$7:$AC$7,0)+1))</f>
        <v/>
      </c>
      <c r="F972" s="88" t="str">
        <f>IF($D972="","",IFERROR(IF(INDEX('ניהול משאבים'!$D$8:$D$300,MATCH($D972,'ניהול משאבים'!$C$8:$C$300,0))="","",INDEX('ניהול משאבים'!$D$8:$D$300,MATCH($D972,'ניהול משאבים'!$C$8:$C$300,0))),""))</f>
        <v/>
      </c>
      <c r="G972" s="88" t="str">
        <f>IF($D972="","",IFERROR(IF(INDEX('ניהול משאבים'!$E$8:$E$300,MATCH($D972,'ניהול משאבים'!$C$8:$C$300,0))="","",INDEX('ניהול משאבים'!$E$8:$E$300,MATCH($D972,'ניהול משאבים'!$C$8:$C$300,0))),""))</f>
        <v/>
      </c>
      <c r="H972" s="88" t="str">
        <f>IF($C972="","",INDEX('תוצרים לפרויקטים'!$H:$H,MATCH($C972,'תוצרים לפרויקטים'!$G:$G,0)))</f>
        <v/>
      </c>
      <c r="I972" s="88" t="str">
        <f>IF($C972="","",INDEX('תוצרים לפרויקטים'!$E:$E,MATCH($C972,'תוצרים לפרויקטים'!$G:$G,0)))</f>
        <v/>
      </c>
      <c r="J972" s="88" t="str">
        <f>IF($A972="","",IF(INDEX('תוצרים לפרויקטים'!$R$8:$R$1007,MATCH($C972,'תוצרים לפרויקטים'!$G$8:$G$1007,0))="","ללא סטטוס",INDEX('תוצרים לפרויקטים'!$R$8:$R$1007,MATCH($C972,'תוצרים לפרויקטים'!$G$8:$G$1007,0))))</f>
        <v/>
      </c>
      <c r="K972" s="141" t="str">
        <f>IF($A972="","",IF(INDEX('תוצרים לפרויקטים'!$P$8:$P$1007,MATCH($C972,'תוצרים לפרויקטים'!$G$8:$G$1007,0))="","",INDEX('תוצרים לפרויקטים'!$P$8:$P$1007,MATCH($C972,'תוצרים לפרויקטים'!$G$8:$G$1007,0))))</f>
        <v/>
      </c>
      <c r="L972" s="141" t="str">
        <f>IF($A972="","",IF(INDEX('תוצרים לפרויקטים'!$Q$8:$Q$1007,MATCH($C972,'תוצרים לפרויקטים'!$G$8:$G$1007,0))="","",INDEX('תוצרים לפרויקטים'!$Q$8:$Q$1007,MATCH($C972,'תוצרים לפרויקטים'!$G$8:$G$1007,0))))</f>
        <v/>
      </c>
    </row>
    <row r="973" spans="1:12">
      <c r="A973" s="87" t="str">
        <f>IF($A972="#",1,IF(MAX(שיוך_משאב)&lt;ROWS(A$2:$A973),"",ROWS(A$2:$A973)))</f>
        <v/>
      </c>
      <c r="B973" s="88" t="str">
        <f t="array" ref="B973">IF($A973="","",INDEX('תוצרים לפרויקטים'!$AJ$7:$AN$7,,MIN(IF(שיוך_משאב=$A973,COLUMN($A:$E)))))</f>
        <v/>
      </c>
      <c r="C973" s="88" t="str">
        <f t="array" ref="C973">IF($A973="","",INDEX('תוצרים לפרויקטים'!$G$8:$G$1007,MIN(IF(שיוך_משאב=A973,שורות))))</f>
        <v/>
      </c>
      <c r="D973" s="88" t="str">
        <f>IF($A973="","",INDEX('תוצרים לפרויקטים'!$T$8:$AC$1007,MATCH($C973,'תוצרים לפרויקטים'!$G$8:$G$1007,0),MATCH($B973,'תוצרים לפרויקטים'!$T$7:$AC$7,0)))</f>
        <v/>
      </c>
      <c r="E973" s="88" t="str">
        <f>IF($A973="","",INDEX('תוצרים לפרויקטים'!$T$8:$AC$1007,MATCH($C973,'תוצרים לפרויקטים'!$G$8:$G$1007,0),MATCH($B973,'תוצרים לפרויקטים'!$T$7:$AC$7,0)+1))</f>
        <v/>
      </c>
      <c r="F973" s="88" t="str">
        <f>IF($D973="","",IFERROR(IF(INDEX('ניהול משאבים'!$D$8:$D$300,MATCH($D973,'ניהול משאבים'!$C$8:$C$300,0))="","",INDEX('ניהול משאבים'!$D$8:$D$300,MATCH($D973,'ניהול משאבים'!$C$8:$C$300,0))),""))</f>
        <v/>
      </c>
      <c r="G973" s="88" t="str">
        <f>IF($D973="","",IFERROR(IF(INDEX('ניהול משאבים'!$E$8:$E$300,MATCH($D973,'ניהול משאבים'!$C$8:$C$300,0))="","",INDEX('ניהול משאבים'!$E$8:$E$300,MATCH($D973,'ניהול משאבים'!$C$8:$C$300,0))),""))</f>
        <v/>
      </c>
      <c r="H973" s="88" t="str">
        <f>IF($C973="","",INDEX('תוצרים לפרויקטים'!$H:$H,MATCH($C973,'תוצרים לפרויקטים'!$G:$G,0)))</f>
        <v/>
      </c>
      <c r="I973" s="88" t="str">
        <f>IF($C973="","",INDEX('תוצרים לפרויקטים'!$E:$E,MATCH($C973,'תוצרים לפרויקטים'!$G:$G,0)))</f>
        <v/>
      </c>
      <c r="J973" s="88" t="str">
        <f>IF($A973="","",IF(INDEX('תוצרים לפרויקטים'!$R$8:$R$1007,MATCH($C973,'תוצרים לפרויקטים'!$G$8:$G$1007,0))="","ללא סטטוס",INDEX('תוצרים לפרויקטים'!$R$8:$R$1007,MATCH($C973,'תוצרים לפרויקטים'!$G$8:$G$1007,0))))</f>
        <v/>
      </c>
      <c r="K973" s="141" t="str">
        <f>IF($A973="","",IF(INDEX('תוצרים לפרויקטים'!$P$8:$P$1007,MATCH($C973,'תוצרים לפרויקטים'!$G$8:$G$1007,0))="","",INDEX('תוצרים לפרויקטים'!$P$8:$P$1007,MATCH($C973,'תוצרים לפרויקטים'!$G$8:$G$1007,0))))</f>
        <v/>
      </c>
      <c r="L973" s="141" t="str">
        <f>IF($A973="","",IF(INDEX('תוצרים לפרויקטים'!$Q$8:$Q$1007,MATCH($C973,'תוצרים לפרויקטים'!$G$8:$G$1007,0))="","",INDEX('תוצרים לפרויקטים'!$Q$8:$Q$1007,MATCH($C973,'תוצרים לפרויקטים'!$G$8:$G$1007,0))))</f>
        <v/>
      </c>
    </row>
    <row r="974" spans="1:12">
      <c r="A974" s="87" t="str">
        <f>IF($A973="#",1,IF(MAX(שיוך_משאב)&lt;ROWS(A$2:$A974),"",ROWS(A$2:$A974)))</f>
        <v/>
      </c>
      <c r="B974" s="88" t="str">
        <f t="array" ref="B974">IF($A974="","",INDEX('תוצרים לפרויקטים'!$AJ$7:$AN$7,,MIN(IF(שיוך_משאב=$A974,COLUMN($A:$E)))))</f>
        <v/>
      </c>
      <c r="C974" s="88" t="str">
        <f t="array" ref="C974">IF($A974="","",INDEX('תוצרים לפרויקטים'!$G$8:$G$1007,MIN(IF(שיוך_משאב=A974,שורות))))</f>
        <v/>
      </c>
      <c r="D974" s="88" t="str">
        <f>IF($A974="","",INDEX('תוצרים לפרויקטים'!$T$8:$AC$1007,MATCH($C974,'תוצרים לפרויקטים'!$G$8:$G$1007,0),MATCH($B974,'תוצרים לפרויקטים'!$T$7:$AC$7,0)))</f>
        <v/>
      </c>
      <c r="E974" s="88" t="str">
        <f>IF($A974="","",INDEX('תוצרים לפרויקטים'!$T$8:$AC$1007,MATCH($C974,'תוצרים לפרויקטים'!$G$8:$G$1007,0),MATCH($B974,'תוצרים לפרויקטים'!$T$7:$AC$7,0)+1))</f>
        <v/>
      </c>
      <c r="F974" s="88" t="str">
        <f>IF($D974="","",IFERROR(IF(INDEX('ניהול משאבים'!$D$8:$D$300,MATCH($D974,'ניהול משאבים'!$C$8:$C$300,0))="","",INDEX('ניהול משאבים'!$D$8:$D$300,MATCH($D974,'ניהול משאבים'!$C$8:$C$300,0))),""))</f>
        <v/>
      </c>
      <c r="G974" s="88" t="str">
        <f>IF($D974="","",IFERROR(IF(INDEX('ניהול משאבים'!$E$8:$E$300,MATCH($D974,'ניהול משאבים'!$C$8:$C$300,0))="","",INDEX('ניהול משאבים'!$E$8:$E$300,MATCH($D974,'ניהול משאבים'!$C$8:$C$300,0))),""))</f>
        <v/>
      </c>
      <c r="H974" s="88" t="str">
        <f>IF($C974="","",INDEX('תוצרים לפרויקטים'!$H:$H,MATCH($C974,'תוצרים לפרויקטים'!$G:$G,0)))</f>
        <v/>
      </c>
      <c r="I974" s="88" t="str">
        <f>IF($C974="","",INDEX('תוצרים לפרויקטים'!$E:$E,MATCH($C974,'תוצרים לפרויקטים'!$G:$G,0)))</f>
        <v/>
      </c>
      <c r="J974" s="88" t="str">
        <f>IF($A974="","",IF(INDEX('תוצרים לפרויקטים'!$R$8:$R$1007,MATCH($C974,'תוצרים לפרויקטים'!$G$8:$G$1007,0))="","ללא סטטוס",INDEX('תוצרים לפרויקטים'!$R$8:$R$1007,MATCH($C974,'תוצרים לפרויקטים'!$G$8:$G$1007,0))))</f>
        <v/>
      </c>
      <c r="K974" s="141" t="str">
        <f>IF($A974="","",IF(INDEX('תוצרים לפרויקטים'!$P$8:$P$1007,MATCH($C974,'תוצרים לפרויקטים'!$G$8:$G$1007,0))="","",INDEX('תוצרים לפרויקטים'!$P$8:$P$1007,MATCH($C974,'תוצרים לפרויקטים'!$G$8:$G$1007,0))))</f>
        <v/>
      </c>
      <c r="L974" s="141" t="str">
        <f>IF($A974="","",IF(INDEX('תוצרים לפרויקטים'!$Q$8:$Q$1007,MATCH($C974,'תוצרים לפרויקטים'!$G$8:$G$1007,0))="","",INDEX('תוצרים לפרויקטים'!$Q$8:$Q$1007,MATCH($C974,'תוצרים לפרויקטים'!$G$8:$G$1007,0))))</f>
        <v/>
      </c>
    </row>
    <row r="975" spans="1:12">
      <c r="A975" s="87" t="str">
        <f>IF($A974="#",1,IF(MAX(שיוך_משאב)&lt;ROWS(A$2:$A975),"",ROWS(A$2:$A975)))</f>
        <v/>
      </c>
      <c r="B975" s="88" t="str">
        <f t="array" ref="B975">IF($A975="","",INDEX('תוצרים לפרויקטים'!$AJ$7:$AN$7,,MIN(IF(שיוך_משאב=$A975,COLUMN($A:$E)))))</f>
        <v/>
      </c>
      <c r="C975" s="88" t="str">
        <f t="array" ref="C975">IF($A975="","",INDEX('תוצרים לפרויקטים'!$G$8:$G$1007,MIN(IF(שיוך_משאב=A975,שורות))))</f>
        <v/>
      </c>
      <c r="D975" s="88" t="str">
        <f>IF($A975="","",INDEX('תוצרים לפרויקטים'!$T$8:$AC$1007,MATCH($C975,'תוצרים לפרויקטים'!$G$8:$G$1007,0),MATCH($B975,'תוצרים לפרויקטים'!$T$7:$AC$7,0)))</f>
        <v/>
      </c>
      <c r="E975" s="88" t="str">
        <f>IF($A975="","",INDEX('תוצרים לפרויקטים'!$T$8:$AC$1007,MATCH($C975,'תוצרים לפרויקטים'!$G$8:$G$1007,0),MATCH($B975,'תוצרים לפרויקטים'!$T$7:$AC$7,0)+1))</f>
        <v/>
      </c>
      <c r="F975" s="88" t="str">
        <f>IF($D975="","",IFERROR(IF(INDEX('ניהול משאבים'!$D$8:$D$300,MATCH($D975,'ניהול משאבים'!$C$8:$C$300,0))="","",INDEX('ניהול משאבים'!$D$8:$D$300,MATCH($D975,'ניהול משאבים'!$C$8:$C$300,0))),""))</f>
        <v/>
      </c>
      <c r="G975" s="88" t="str">
        <f>IF($D975="","",IFERROR(IF(INDEX('ניהול משאבים'!$E$8:$E$300,MATCH($D975,'ניהול משאבים'!$C$8:$C$300,0))="","",INDEX('ניהול משאבים'!$E$8:$E$300,MATCH($D975,'ניהול משאבים'!$C$8:$C$300,0))),""))</f>
        <v/>
      </c>
      <c r="H975" s="88" t="str">
        <f>IF($C975="","",INDEX('תוצרים לפרויקטים'!$H:$H,MATCH($C975,'תוצרים לפרויקטים'!$G:$G,0)))</f>
        <v/>
      </c>
      <c r="I975" s="88" t="str">
        <f>IF($C975="","",INDEX('תוצרים לפרויקטים'!$E:$E,MATCH($C975,'תוצרים לפרויקטים'!$G:$G,0)))</f>
        <v/>
      </c>
      <c r="J975" s="88" t="str">
        <f>IF($A975="","",IF(INDEX('תוצרים לפרויקטים'!$R$8:$R$1007,MATCH($C975,'תוצרים לפרויקטים'!$G$8:$G$1007,0))="","ללא סטטוס",INDEX('תוצרים לפרויקטים'!$R$8:$R$1007,MATCH($C975,'תוצרים לפרויקטים'!$G$8:$G$1007,0))))</f>
        <v/>
      </c>
      <c r="K975" s="141" t="str">
        <f>IF($A975="","",IF(INDEX('תוצרים לפרויקטים'!$P$8:$P$1007,MATCH($C975,'תוצרים לפרויקטים'!$G$8:$G$1007,0))="","",INDEX('תוצרים לפרויקטים'!$P$8:$P$1007,MATCH($C975,'תוצרים לפרויקטים'!$G$8:$G$1007,0))))</f>
        <v/>
      </c>
      <c r="L975" s="141" t="str">
        <f>IF($A975="","",IF(INDEX('תוצרים לפרויקטים'!$Q$8:$Q$1007,MATCH($C975,'תוצרים לפרויקטים'!$G$8:$G$1007,0))="","",INDEX('תוצרים לפרויקטים'!$Q$8:$Q$1007,MATCH($C975,'תוצרים לפרויקטים'!$G$8:$G$1007,0))))</f>
        <v/>
      </c>
    </row>
    <row r="976" spans="1:12">
      <c r="A976" s="87" t="str">
        <f>IF($A975="#",1,IF(MAX(שיוך_משאב)&lt;ROWS(A$2:$A976),"",ROWS(A$2:$A976)))</f>
        <v/>
      </c>
      <c r="B976" s="88" t="str">
        <f t="array" ref="B976">IF($A976="","",INDEX('תוצרים לפרויקטים'!$AJ$7:$AN$7,,MIN(IF(שיוך_משאב=$A976,COLUMN($A:$E)))))</f>
        <v/>
      </c>
      <c r="C976" s="88" t="str">
        <f t="array" ref="C976">IF($A976="","",INDEX('תוצרים לפרויקטים'!$G$8:$G$1007,MIN(IF(שיוך_משאב=A976,שורות))))</f>
        <v/>
      </c>
      <c r="D976" s="88" t="str">
        <f>IF($A976="","",INDEX('תוצרים לפרויקטים'!$T$8:$AC$1007,MATCH($C976,'תוצרים לפרויקטים'!$G$8:$G$1007,0),MATCH($B976,'תוצרים לפרויקטים'!$T$7:$AC$7,0)))</f>
        <v/>
      </c>
      <c r="E976" s="88" t="str">
        <f>IF($A976="","",INDEX('תוצרים לפרויקטים'!$T$8:$AC$1007,MATCH($C976,'תוצרים לפרויקטים'!$G$8:$G$1007,0),MATCH($B976,'תוצרים לפרויקטים'!$T$7:$AC$7,0)+1))</f>
        <v/>
      </c>
      <c r="F976" s="88" t="str">
        <f>IF($D976="","",IFERROR(IF(INDEX('ניהול משאבים'!$D$8:$D$300,MATCH($D976,'ניהול משאבים'!$C$8:$C$300,0))="","",INDEX('ניהול משאבים'!$D$8:$D$300,MATCH($D976,'ניהול משאבים'!$C$8:$C$300,0))),""))</f>
        <v/>
      </c>
      <c r="G976" s="88" t="str">
        <f>IF($D976="","",IFERROR(IF(INDEX('ניהול משאבים'!$E$8:$E$300,MATCH($D976,'ניהול משאבים'!$C$8:$C$300,0))="","",INDEX('ניהול משאבים'!$E$8:$E$300,MATCH($D976,'ניהול משאבים'!$C$8:$C$300,0))),""))</f>
        <v/>
      </c>
      <c r="H976" s="88" t="str">
        <f>IF($C976="","",INDEX('תוצרים לפרויקטים'!$H:$H,MATCH($C976,'תוצרים לפרויקטים'!$G:$G,0)))</f>
        <v/>
      </c>
      <c r="I976" s="88" t="str">
        <f>IF($C976="","",INDEX('תוצרים לפרויקטים'!$E:$E,MATCH($C976,'תוצרים לפרויקטים'!$G:$G,0)))</f>
        <v/>
      </c>
      <c r="J976" s="88" t="str">
        <f>IF($A976="","",IF(INDEX('תוצרים לפרויקטים'!$R$8:$R$1007,MATCH($C976,'תוצרים לפרויקטים'!$G$8:$G$1007,0))="","ללא סטטוס",INDEX('תוצרים לפרויקטים'!$R$8:$R$1007,MATCH($C976,'תוצרים לפרויקטים'!$G$8:$G$1007,0))))</f>
        <v/>
      </c>
      <c r="K976" s="141" t="str">
        <f>IF($A976="","",IF(INDEX('תוצרים לפרויקטים'!$P$8:$P$1007,MATCH($C976,'תוצרים לפרויקטים'!$G$8:$G$1007,0))="","",INDEX('תוצרים לפרויקטים'!$P$8:$P$1007,MATCH($C976,'תוצרים לפרויקטים'!$G$8:$G$1007,0))))</f>
        <v/>
      </c>
      <c r="L976" s="141" t="str">
        <f>IF($A976="","",IF(INDEX('תוצרים לפרויקטים'!$Q$8:$Q$1007,MATCH($C976,'תוצרים לפרויקטים'!$G$8:$G$1007,0))="","",INDEX('תוצרים לפרויקטים'!$Q$8:$Q$1007,MATCH($C976,'תוצרים לפרויקטים'!$G$8:$G$1007,0))))</f>
        <v/>
      </c>
    </row>
    <row r="977" spans="1:12">
      <c r="A977" s="87" t="str">
        <f>IF($A976="#",1,IF(MAX(שיוך_משאב)&lt;ROWS(A$2:$A977),"",ROWS(A$2:$A977)))</f>
        <v/>
      </c>
      <c r="B977" s="88" t="str">
        <f t="array" ref="B977">IF($A977="","",INDEX('תוצרים לפרויקטים'!$AJ$7:$AN$7,,MIN(IF(שיוך_משאב=$A977,COLUMN($A:$E)))))</f>
        <v/>
      </c>
      <c r="C977" s="88" t="str">
        <f t="array" ref="C977">IF($A977="","",INDEX('תוצרים לפרויקטים'!$G$8:$G$1007,MIN(IF(שיוך_משאב=A977,שורות))))</f>
        <v/>
      </c>
      <c r="D977" s="88" t="str">
        <f>IF($A977="","",INDEX('תוצרים לפרויקטים'!$T$8:$AC$1007,MATCH($C977,'תוצרים לפרויקטים'!$G$8:$G$1007,0),MATCH($B977,'תוצרים לפרויקטים'!$T$7:$AC$7,0)))</f>
        <v/>
      </c>
      <c r="E977" s="88" t="str">
        <f>IF($A977="","",INDEX('תוצרים לפרויקטים'!$T$8:$AC$1007,MATCH($C977,'תוצרים לפרויקטים'!$G$8:$G$1007,0),MATCH($B977,'תוצרים לפרויקטים'!$T$7:$AC$7,0)+1))</f>
        <v/>
      </c>
      <c r="F977" s="88" t="str">
        <f>IF($D977="","",IFERROR(IF(INDEX('ניהול משאבים'!$D$8:$D$300,MATCH($D977,'ניהול משאבים'!$C$8:$C$300,0))="","",INDEX('ניהול משאבים'!$D$8:$D$300,MATCH($D977,'ניהול משאבים'!$C$8:$C$300,0))),""))</f>
        <v/>
      </c>
      <c r="G977" s="88" t="str">
        <f>IF($D977="","",IFERROR(IF(INDEX('ניהול משאבים'!$E$8:$E$300,MATCH($D977,'ניהול משאבים'!$C$8:$C$300,0))="","",INDEX('ניהול משאבים'!$E$8:$E$300,MATCH($D977,'ניהול משאבים'!$C$8:$C$300,0))),""))</f>
        <v/>
      </c>
      <c r="H977" s="88" t="str">
        <f>IF($C977="","",INDEX('תוצרים לפרויקטים'!$H:$H,MATCH($C977,'תוצרים לפרויקטים'!$G:$G,0)))</f>
        <v/>
      </c>
      <c r="I977" s="88" t="str">
        <f>IF($C977="","",INDEX('תוצרים לפרויקטים'!$E:$E,MATCH($C977,'תוצרים לפרויקטים'!$G:$G,0)))</f>
        <v/>
      </c>
      <c r="J977" s="88" t="str">
        <f>IF($A977="","",IF(INDEX('תוצרים לפרויקטים'!$R$8:$R$1007,MATCH($C977,'תוצרים לפרויקטים'!$G$8:$G$1007,0))="","ללא סטטוס",INDEX('תוצרים לפרויקטים'!$R$8:$R$1007,MATCH($C977,'תוצרים לפרויקטים'!$G$8:$G$1007,0))))</f>
        <v/>
      </c>
      <c r="K977" s="141" t="str">
        <f>IF($A977="","",IF(INDEX('תוצרים לפרויקטים'!$P$8:$P$1007,MATCH($C977,'תוצרים לפרויקטים'!$G$8:$G$1007,0))="","",INDEX('תוצרים לפרויקטים'!$P$8:$P$1007,MATCH($C977,'תוצרים לפרויקטים'!$G$8:$G$1007,0))))</f>
        <v/>
      </c>
      <c r="L977" s="141" t="str">
        <f>IF($A977="","",IF(INDEX('תוצרים לפרויקטים'!$Q$8:$Q$1007,MATCH($C977,'תוצרים לפרויקטים'!$G$8:$G$1007,0))="","",INDEX('תוצרים לפרויקטים'!$Q$8:$Q$1007,MATCH($C977,'תוצרים לפרויקטים'!$G$8:$G$1007,0))))</f>
        <v/>
      </c>
    </row>
    <row r="978" spans="1:12">
      <c r="A978" s="87" t="str">
        <f>IF($A977="#",1,IF(MAX(שיוך_משאב)&lt;ROWS(A$2:$A978),"",ROWS(A$2:$A978)))</f>
        <v/>
      </c>
      <c r="B978" s="88" t="str">
        <f t="array" ref="B978">IF($A978="","",INDEX('תוצרים לפרויקטים'!$AJ$7:$AN$7,,MIN(IF(שיוך_משאב=$A978,COLUMN($A:$E)))))</f>
        <v/>
      </c>
      <c r="C978" s="88" t="str">
        <f t="array" ref="C978">IF($A978="","",INDEX('תוצרים לפרויקטים'!$G$8:$G$1007,MIN(IF(שיוך_משאב=A978,שורות))))</f>
        <v/>
      </c>
      <c r="D978" s="88" t="str">
        <f>IF($A978="","",INDEX('תוצרים לפרויקטים'!$T$8:$AC$1007,MATCH($C978,'תוצרים לפרויקטים'!$G$8:$G$1007,0),MATCH($B978,'תוצרים לפרויקטים'!$T$7:$AC$7,0)))</f>
        <v/>
      </c>
      <c r="E978" s="88" t="str">
        <f>IF($A978="","",INDEX('תוצרים לפרויקטים'!$T$8:$AC$1007,MATCH($C978,'תוצרים לפרויקטים'!$G$8:$G$1007,0),MATCH($B978,'תוצרים לפרויקטים'!$T$7:$AC$7,0)+1))</f>
        <v/>
      </c>
      <c r="F978" s="88" t="str">
        <f>IF($D978="","",IFERROR(IF(INDEX('ניהול משאבים'!$D$8:$D$300,MATCH($D978,'ניהול משאבים'!$C$8:$C$300,0))="","",INDEX('ניהול משאבים'!$D$8:$D$300,MATCH($D978,'ניהול משאבים'!$C$8:$C$300,0))),""))</f>
        <v/>
      </c>
      <c r="G978" s="88" t="str">
        <f>IF($D978="","",IFERROR(IF(INDEX('ניהול משאבים'!$E$8:$E$300,MATCH($D978,'ניהול משאבים'!$C$8:$C$300,0))="","",INDEX('ניהול משאבים'!$E$8:$E$300,MATCH($D978,'ניהול משאבים'!$C$8:$C$300,0))),""))</f>
        <v/>
      </c>
      <c r="H978" s="88" t="str">
        <f>IF($C978="","",INDEX('תוצרים לפרויקטים'!$H:$H,MATCH($C978,'תוצרים לפרויקטים'!$G:$G,0)))</f>
        <v/>
      </c>
      <c r="I978" s="88" t="str">
        <f>IF($C978="","",INDEX('תוצרים לפרויקטים'!$E:$E,MATCH($C978,'תוצרים לפרויקטים'!$G:$G,0)))</f>
        <v/>
      </c>
      <c r="J978" s="88" t="str">
        <f>IF($A978="","",IF(INDEX('תוצרים לפרויקטים'!$R$8:$R$1007,MATCH($C978,'תוצרים לפרויקטים'!$G$8:$G$1007,0))="","ללא סטטוס",INDEX('תוצרים לפרויקטים'!$R$8:$R$1007,MATCH($C978,'תוצרים לפרויקטים'!$G$8:$G$1007,0))))</f>
        <v/>
      </c>
      <c r="K978" s="141" t="str">
        <f>IF($A978="","",IF(INDEX('תוצרים לפרויקטים'!$P$8:$P$1007,MATCH($C978,'תוצרים לפרויקטים'!$G$8:$G$1007,0))="","",INDEX('תוצרים לפרויקטים'!$P$8:$P$1007,MATCH($C978,'תוצרים לפרויקטים'!$G$8:$G$1007,0))))</f>
        <v/>
      </c>
      <c r="L978" s="141" t="str">
        <f>IF($A978="","",IF(INDEX('תוצרים לפרויקטים'!$Q$8:$Q$1007,MATCH($C978,'תוצרים לפרויקטים'!$G$8:$G$1007,0))="","",INDEX('תוצרים לפרויקטים'!$Q$8:$Q$1007,MATCH($C978,'תוצרים לפרויקטים'!$G$8:$G$1007,0))))</f>
        <v/>
      </c>
    </row>
    <row r="979" spans="1:12">
      <c r="A979" s="87" t="str">
        <f>IF($A978="#",1,IF(MAX(שיוך_משאב)&lt;ROWS(A$2:$A979),"",ROWS(A$2:$A979)))</f>
        <v/>
      </c>
      <c r="B979" s="88" t="str">
        <f t="array" ref="B979">IF($A979="","",INDEX('תוצרים לפרויקטים'!$AJ$7:$AN$7,,MIN(IF(שיוך_משאב=$A979,COLUMN($A:$E)))))</f>
        <v/>
      </c>
      <c r="C979" s="88" t="str">
        <f t="array" ref="C979">IF($A979="","",INDEX('תוצרים לפרויקטים'!$G$8:$G$1007,MIN(IF(שיוך_משאב=A979,שורות))))</f>
        <v/>
      </c>
      <c r="D979" s="88" t="str">
        <f>IF($A979="","",INDEX('תוצרים לפרויקטים'!$T$8:$AC$1007,MATCH($C979,'תוצרים לפרויקטים'!$G$8:$G$1007,0),MATCH($B979,'תוצרים לפרויקטים'!$T$7:$AC$7,0)))</f>
        <v/>
      </c>
      <c r="E979" s="88" t="str">
        <f>IF($A979="","",INDEX('תוצרים לפרויקטים'!$T$8:$AC$1007,MATCH($C979,'תוצרים לפרויקטים'!$G$8:$G$1007,0),MATCH($B979,'תוצרים לפרויקטים'!$T$7:$AC$7,0)+1))</f>
        <v/>
      </c>
      <c r="F979" s="88" t="str">
        <f>IF($D979="","",IFERROR(IF(INDEX('ניהול משאבים'!$D$8:$D$300,MATCH($D979,'ניהול משאבים'!$C$8:$C$300,0))="","",INDEX('ניהול משאבים'!$D$8:$D$300,MATCH($D979,'ניהול משאבים'!$C$8:$C$300,0))),""))</f>
        <v/>
      </c>
      <c r="G979" s="88" t="str">
        <f>IF($D979="","",IFERROR(IF(INDEX('ניהול משאבים'!$E$8:$E$300,MATCH($D979,'ניהול משאבים'!$C$8:$C$300,0))="","",INDEX('ניהול משאבים'!$E$8:$E$300,MATCH($D979,'ניהול משאבים'!$C$8:$C$300,0))),""))</f>
        <v/>
      </c>
      <c r="H979" s="88" t="str">
        <f>IF($C979="","",INDEX('תוצרים לפרויקטים'!$H:$H,MATCH($C979,'תוצרים לפרויקטים'!$G:$G,0)))</f>
        <v/>
      </c>
      <c r="I979" s="88" t="str">
        <f>IF($C979="","",INDEX('תוצרים לפרויקטים'!$E:$E,MATCH($C979,'תוצרים לפרויקטים'!$G:$G,0)))</f>
        <v/>
      </c>
      <c r="J979" s="88" t="str">
        <f>IF($A979="","",IF(INDEX('תוצרים לפרויקטים'!$R$8:$R$1007,MATCH($C979,'תוצרים לפרויקטים'!$G$8:$G$1007,0))="","ללא סטטוס",INDEX('תוצרים לפרויקטים'!$R$8:$R$1007,MATCH($C979,'תוצרים לפרויקטים'!$G$8:$G$1007,0))))</f>
        <v/>
      </c>
      <c r="K979" s="141" t="str">
        <f>IF($A979="","",IF(INDEX('תוצרים לפרויקטים'!$P$8:$P$1007,MATCH($C979,'תוצרים לפרויקטים'!$G$8:$G$1007,0))="","",INDEX('תוצרים לפרויקטים'!$P$8:$P$1007,MATCH($C979,'תוצרים לפרויקטים'!$G$8:$G$1007,0))))</f>
        <v/>
      </c>
      <c r="L979" s="141" t="str">
        <f>IF($A979="","",IF(INDEX('תוצרים לפרויקטים'!$Q$8:$Q$1007,MATCH($C979,'תוצרים לפרויקטים'!$G$8:$G$1007,0))="","",INDEX('תוצרים לפרויקטים'!$Q$8:$Q$1007,MATCH($C979,'תוצרים לפרויקטים'!$G$8:$G$1007,0))))</f>
        <v/>
      </c>
    </row>
    <row r="980" spans="1:12">
      <c r="A980" s="87" t="str">
        <f>IF($A979="#",1,IF(MAX(שיוך_משאב)&lt;ROWS(A$2:$A980),"",ROWS(A$2:$A980)))</f>
        <v/>
      </c>
      <c r="B980" s="88" t="str">
        <f t="array" ref="B980">IF($A980="","",INDEX('תוצרים לפרויקטים'!$AJ$7:$AN$7,,MIN(IF(שיוך_משאב=$A980,COLUMN($A:$E)))))</f>
        <v/>
      </c>
      <c r="C980" s="88" t="str">
        <f t="array" ref="C980">IF($A980="","",INDEX('תוצרים לפרויקטים'!$G$8:$G$1007,MIN(IF(שיוך_משאב=A980,שורות))))</f>
        <v/>
      </c>
      <c r="D980" s="88" t="str">
        <f>IF($A980="","",INDEX('תוצרים לפרויקטים'!$T$8:$AC$1007,MATCH($C980,'תוצרים לפרויקטים'!$G$8:$G$1007,0),MATCH($B980,'תוצרים לפרויקטים'!$T$7:$AC$7,0)))</f>
        <v/>
      </c>
      <c r="E980" s="88" t="str">
        <f>IF($A980="","",INDEX('תוצרים לפרויקטים'!$T$8:$AC$1007,MATCH($C980,'תוצרים לפרויקטים'!$G$8:$G$1007,0),MATCH($B980,'תוצרים לפרויקטים'!$T$7:$AC$7,0)+1))</f>
        <v/>
      </c>
      <c r="F980" s="88" t="str">
        <f>IF($D980="","",IFERROR(IF(INDEX('ניהול משאבים'!$D$8:$D$300,MATCH($D980,'ניהול משאבים'!$C$8:$C$300,0))="","",INDEX('ניהול משאבים'!$D$8:$D$300,MATCH($D980,'ניהול משאבים'!$C$8:$C$300,0))),""))</f>
        <v/>
      </c>
      <c r="G980" s="88" t="str">
        <f>IF($D980="","",IFERROR(IF(INDEX('ניהול משאבים'!$E$8:$E$300,MATCH($D980,'ניהול משאבים'!$C$8:$C$300,0))="","",INDEX('ניהול משאבים'!$E$8:$E$300,MATCH($D980,'ניהול משאבים'!$C$8:$C$300,0))),""))</f>
        <v/>
      </c>
      <c r="H980" s="88" t="str">
        <f>IF($C980="","",INDEX('תוצרים לפרויקטים'!$H:$H,MATCH($C980,'תוצרים לפרויקטים'!$G:$G,0)))</f>
        <v/>
      </c>
      <c r="I980" s="88" t="str">
        <f>IF($C980="","",INDEX('תוצרים לפרויקטים'!$E:$E,MATCH($C980,'תוצרים לפרויקטים'!$G:$G,0)))</f>
        <v/>
      </c>
      <c r="J980" s="88" t="str">
        <f>IF($A980="","",IF(INDEX('תוצרים לפרויקטים'!$R$8:$R$1007,MATCH($C980,'תוצרים לפרויקטים'!$G$8:$G$1007,0))="","ללא סטטוס",INDEX('תוצרים לפרויקטים'!$R$8:$R$1007,MATCH($C980,'תוצרים לפרויקטים'!$G$8:$G$1007,0))))</f>
        <v/>
      </c>
      <c r="K980" s="141" t="str">
        <f>IF($A980="","",IF(INDEX('תוצרים לפרויקטים'!$P$8:$P$1007,MATCH($C980,'תוצרים לפרויקטים'!$G$8:$G$1007,0))="","",INDEX('תוצרים לפרויקטים'!$P$8:$P$1007,MATCH($C980,'תוצרים לפרויקטים'!$G$8:$G$1007,0))))</f>
        <v/>
      </c>
      <c r="L980" s="141" t="str">
        <f>IF($A980="","",IF(INDEX('תוצרים לפרויקטים'!$Q$8:$Q$1007,MATCH($C980,'תוצרים לפרויקטים'!$G$8:$G$1007,0))="","",INDEX('תוצרים לפרויקטים'!$Q$8:$Q$1007,MATCH($C980,'תוצרים לפרויקטים'!$G$8:$G$1007,0))))</f>
        <v/>
      </c>
    </row>
    <row r="981" spans="1:12">
      <c r="A981" s="87" t="str">
        <f>IF($A980="#",1,IF(MAX(שיוך_משאב)&lt;ROWS(A$2:$A981),"",ROWS(A$2:$A981)))</f>
        <v/>
      </c>
      <c r="B981" s="88" t="str">
        <f t="array" ref="B981">IF($A981="","",INDEX('תוצרים לפרויקטים'!$AJ$7:$AN$7,,MIN(IF(שיוך_משאב=$A981,COLUMN($A:$E)))))</f>
        <v/>
      </c>
      <c r="C981" s="88" t="str">
        <f t="array" ref="C981">IF($A981="","",INDEX('תוצרים לפרויקטים'!$G$8:$G$1007,MIN(IF(שיוך_משאב=A981,שורות))))</f>
        <v/>
      </c>
      <c r="D981" s="88" t="str">
        <f>IF($A981="","",INDEX('תוצרים לפרויקטים'!$T$8:$AC$1007,MATCH($C981,'תוצרים לפרויקטים'!$G$8:$G$1007,0),MATCH($B981,'תוצרים לפרויקטים'!$T$7:$AC$7,0)))</f>
        <v/>
      </c>
      <c r="E981" s="88" t="str">
        <f>IF($A981="","",INDEX('תוצרים לפרויקטים'!$T$8:$AC$1007,MATCH($C981,'תוצרים לפרויקטים'!$G$8:$G$1007,0),MATCH($B981,'תוצרים לפרויקטים'!$T$7:$AC$7,0)+1))</f>
        <v/>
      </c>
      <c r="F981" s="88" t="str">
        <f>IF($D981="","",IFERROR(IF(INDEX('ניהול משאבים'!$D$8:$D$300,MATCH($D981,'ניהול משאבים'!$C$8:$C$300,0))="","",INDEX('ניהול משאבים'!$D$8:$D$300,MATCH($D981,'ניהול משאבים'!$C$8:$C$300,0))),""))</f>
        <v/>
      </c>
      <c r="G981" s="88" t="str">
        <f>IF($D981="","",IFERROR(IF(INDEX('ניהול משאבים'!$E$8:$E$300,MATCH($D981,'ניהול משאבים'!$C$8:$C$300,0))="","",INDEX('ניהול משאבים'!$E$8:$E$300,MATCH($D981,'ניהול משאבים'!$C$8:$C$300,0))),""))</f>
        <v/>
      </c>
      <c r="H981" s="88" t="str">
        <f>IF($C981="","",INDEX('תוצרים לפרויקטים'!$H:$H,MATCH($C981,'תוצרים לפרויקטים'!$G:$G,0)))</f>
        <v/>
      </c>
      <c r="I981" s="88" t="str">
        <f>IF($C981="","",INDEX('תוצרים לפרויקטים'!$E:$E,MATCH($C981,'תוצרים לפרויקטים'!$G:$G,0)))</f>
        <v/>
      </c>
      <c r="J981" s="88" t="str">
        <f>IF($A981="","",IF(INDEX('תוצרים לפרויקטים'!$R$8:$R$1007,MATCH($C981,'תוצרים לפרויקטים'!$G$8:$G$1007,0))="","ללא סטטוס",INDEX('תוצרים לפרויקטים'!$R$8:$R$1007,MATCH($C981,'תוצרים לפרויקטים'!$G$8:$G$1007,0))))</f>
        <v/>
      </c>
      <c r="K981" s="141" t="str">
        <f>IF($A981="","",IF(INDEX('תוצרים לפרויקטים'!$P$8:$P$1007,MATCH($C981,'תוצרים לפרויקטים'!$G$8:$G$1007,0))="","",INDEX('תוצרים לפרויקטים'!$P$8:$P$1007,MATCH($C981,'תוצרים לפרויקטים'!$G$8:$G$1007,0))))</f>
        <v/>
      </c>
      <c r="L981" s="141" t="str">
        <f>IF($A981="","",IF(INDEX('תוצרים לפרויקטים'!$Q$8:$Q$1007,MATCH($C981,'תוצרים לפרויקטים'!$G$8:$G$1007,0))="","",INDEX('תוצרים לפרויקטים'!$Q$8:$Q$1007,MATCH($C981,'תוצרים לפרויקטים'!$G$8:$G$1007,0))))</f>
        <v/>
      </c>
    </row>
    <row r="982" spans="1:12">
      <c r="A982" s="87" t="str">
        <f>IF($A981="#",1,IF(MAX(שיוך_משאב)&lt;ROWS(A$2:$A982),"",ROWS(A$2:$A982)))</f>
        <v/>
      </c>
      <c r="B982" s="88" t="str">
        <f t="array" ref="B982">IF($A982="","",INDEX('תוצרים לפרויקטים'!$AJ$7:$AN$7,,MIN(IF(שיוך_משאב=$A982,COLUMN($A:$E)))))</f>
        <v/>
      </c>
      <c r="C982" s="88" t="str">
        <f t="array" ref="C982">IF($A982="","",INDEX('תוצרים לפרויקטים'!$G$8:$G$1007,MIN(IF(שיוך_משאב=A982,שורות))))</f>
        <v/>
      </c>
      <c r="D982" s="88" t="str">
        <f>IF($A982="","",INDEX('תוצרים לפרויקטים'!$T$8:$AC$1007,MATCH($C982,'תוצרים לפרויקטים'!$G$8:$G$1007,0),MATCH($B982,'תוצרים לפרויקטים'!$T$7:$AC$7,0)))</f>
        <v/>
      </c>
      <c r="E982" s="88" t="str">
        <f>IF($A982="","",INDEX('תוצרים לפרויקטים'!$T$8:$AC$1007,MATCH($C982,'תוצרים לפרויקטים'!$G$8:$G$1007,0),MATCH($B982,'תוצרים לפרויקטים'!$T$7:$AC$7,0)+1))</f>
        <v/>
      </c>
      <c r="F982" s="88" t="str">
        <f>IF($D982="","",IFERROR(IF(INDEX('ניהול משאבים'!$D$8:$D$300,MATCH($D982,'ניהול משאבים'!$C$8:$C$300,0))="","",INDEX('ניהול משאבים'!$D$8:$D$300,MATCH($D982,'ניהול משאבים'!$C$8:$C$300,0))),""))</f>
        <v/>
      </c>
      <c r="G982" s="88" t="str">
        <f>IF($D982="","",IFERROR(IF(INDEX('ניהול משאבים'!$E$8:$E$300,MATCH($D982,'ניהול משאבים'!$C$8:$C$300,0))="","",INDEX('ניהול משאבים'!$E$8:$E$300,MATCH($D982,'ניהול משאבים'!$C$8:$C$300,0))),""))</f>
        <v/>
      </c>
      <c r="H982" s="88" t="str">
        <f>IF($C982="","",INDEX('תוצרים לפרויקטים'!$H:$H,MATCH($C982,'תוצרים לפרויקטים'!$G:$G,0)))</f>
        <v/>
      </c>
      <c r="I982" s="88" t="str">
        <f>IF($C982="","",INDEX('תוצרים לפרויקטים'!$E:$E,MATCH($C982,'תוצרים לפרויקטים'!$G:$G,0)))</f>
        <v/>
      </c>
      <c r="J982" s="88" t="str">
        <f>IF($A982="","",IF(INDEX('תוצרים לפרויקטים'!$R$8:$R$1007,MATCH($C982,'תוצרים לפרויקטים'!$G$8:$G$1007,0))="","ללא סטטוס",INDEX('תוצרים לפרויקטים'!$R$8:$R$1007,MATCH($C982,'תוצרים לפרויקטים'!$G$8:$G$1007,0))))</f>
        <v/>
      </c>
      <c r="K982" s="141" t="str">
        <f>IF($A982="","",IF(INDEX('תוצרים לפרויקטים'!$P$8:$P$1007,MATCH($C982,'תוצרים לפרויקטים'!$G$8:$G$1007,0))="","",INDEX('תוצרים לפרויקטים'!$P$8:$P$1007,MATCH($C982,'תוצרים לפרויקטים'!$G$8:$G$1007,0))))</f>
        <v/>
      </c>
      <c r="L982" s="141" t="str">
        <f>IF($A982="","",IF(INDEX('תוצרים לפרויקטים'!$Q$8:$Q$1007,MATCH($C982,'תוצרים לפרויקטים'!$G$8:$G$1007,0))="","",INDEX('תוצרים לפרויקטים'!$Q$8:$Q$1007,MATCH($C982,'תוצרים לפרויקטים'!$G$8:$G$1007,0))))</f>
        <v/>
      </c>
    </row>
    <row r="983" spans="1:12">
      <c r="A983" s="87" t="str">
        <f>IF($A982="#",1,IF(MAX(שיוך_משאב)&lt;ROWS(A$2:$A983),"",ROWS(A$2:$A983)))</f>
        <v/>
      </c>
      <c r="B983" s="88" t="str">
        <f t="array" ref="B983">IF($A983="","",INDEX('תוצרים לפרויקטים'!$AJ$7:$AN$7,,MIN(IF(שיוך_משאב=$A983,COLUMN($A:$E)))))</f>
        <v/>
      </c>
      <c r="C983" s="88" t="str">
        <f t="array" ref="C983">IF($A983="","",INDEX('תוצרים לפרויקטים'!$G$8:$G$1007,MIN(IF(שיוך_משאב=A983,שורות))))</f>
        <v/>
      </c>
      <c r="D983" s="88" t="str">
        <f>IF($A983="","",INDEX('תוצרים לפרויקטים'!$T$8:$AC$1007,MATCH($C983,'תוצרים לפרויקטים'!$G$8:$G$1007,0),MATCH($B983,'תוצרים לפרויקטים'!$T$7:$AC$7,0)))</f>
        <v/>
      </c>
      <c r="E983" s="88" t="str">
        <f>IF($A983="","",INDEX('תוצרים לפרויקטים'!$T$8:$AC$1007,MATCH($C983,'תוצרים לפרויקטים'!$G$8:$G$1007,0),MATCH($B983,'תוצרים לפרויקטים'!$T$7:$AC$7,0)+1))</f>
        <v/>
      </c>
      <c r="F983" s="88" t="str">
        <f>IF($D983="","",IFERROR(IF(INDEX('ניהול משאבים'!$D$8:$D$300,MATCH($D983,'ניהול משאבים'!$C$8:$C$300,0))="","",INDEX('ניהול משאבים'!$D$8:$D$300,MATCH($D983,'ניהול משאבים'!$C$8:$C$300,0))),""))</f>
        <v/>
      </c>
      <c r="G983" s="88" t="str">
        <f>IF($D983="","",IFERROR(IF(INDEX('ניהול משאבים'!$E$8:$E$300,MATCH($D983,'ניהול משאבים'!$C$8:$C$300,0))="","",INDEX('ניהול משאבים'!$E$8:$E$300,MATCH($D983,'ניהול משאבים'!$C$8:$C$300,0))),""))</f>
        <v/>
      </c>
      <c r="H983" s="88" t="str">
        <f>IF($C983="","",INDEX('תוצרים לפרויקטים'!$H:$H,MATCH($C983,'תוצרים לפרויקטים'!$G:$G,0)))</f>
        <v/>
      </c>
      <c r="I983" s="88" t="str">
        <f>IF($C983="","",INDEX('תוצרים לפרויקטים'!$E:$E,MATCH($C983,'תוצרים לפרויקטים'!$G:$G,0)))</f>
        <v/>
      </c>
      <c r="J983" s="88" t="str">
        <f>IF($A983="","",IF(INDEX('תוצרים לפרויקטים'!$R$8:$R$1007,MATCH($C983,'תוצרים לפרויקטים'!$G$8:$G$1007,0))="","ללא סטטוס",INDEX('תוצרים לפרויקטים'!$R$8:$R$1007,MATCH($C983,'תוצרים לפרויקטים'!$G$8:$G$1007,0))))</f>
        <v/>
      </c>
      <c r="K983" s="141" t="str">
        <f>IF($A983="","",IF(INDEX('תוצרים לפרויקטים'!$P$8:$P$1007,MATCH($C983,'תוצרים לפרויקטים'!$G$8:$G$1007,0))="","",INDEX('תוצרים לפרויקטים'!$P$8:$P$1007,MATCH($C983,'תוצרים לפרויקטים'!$G$8:$G$1007,0))))</f>
        <v/>
      </c>
      <c r="L983" s="141" t="str">
        <f>IF($A983="","",IF(INDEX('תוצרים לפרויקטים'!$Q$8:$Q$1007,MATCH($C983,'תוצרים לפרויקטים'!$G$8:$G$1007,0))="","",INDEX('תוצרים לפרויקטים'!$Q$8:$Q$1007,MATCH($C983,'תוצרים לפרויקטים'!$G$8:$G$1007,0))))</f>
        <v/>
      </c>
    </row>
    <row r="984" spans="1:12">
      <c r="A984" s="87" t="str">
        <f>IF($A983="#",1,IF(MAX(שיוך_משאב)&lt;ROWS(A$2:$A984),"",ROWS(A$2:$A984)))</f>
        <v/>
      </c>
      <c r="B984" s="88" t="str">
        <f t="array" ref="B984">IF($A984="","",INDEX('תוצרים לפרויקטים'!$AJ$7:$AN$7,,MIN(IF(שיוך_משאב=$A984,COLUMN($A:$E)))))</f>
        <v/>
      </c>
      <c r="C984" s="88" t="str">
        <f t="array" ref="C984">IF($A984="","",INDEX('תוצרים לפרויקטים'!$G$8:$G$1007,MIN(IF(שיוך_משאב=A984,שורות))))</f>
        <v/>
      </c>
      <c r="D984" s="88" t="str">
        <f>IF($A984="","",INDEX('תוצרים לפרויקטים'!$T$8:$AC$1007,MATCH($C984,'תוצרים לפרויקטים'!$G$8:$G$1007,0),MATCH($B984,'תוצרים לפרויקטים'!$T$7:$AC$7,0)))</f>
        <v/>
      </c>
      <c r="E984" s="88" t="str">
        <f>IF($A984="","",INDEX('תוצרים לפרויקטים'!$T$8:$AC$1007,MATCH($C984,'תוצרים לפרויקטים'!$G$8:$G$1007,0),MATCH($B984,'תוצרים לפרויקטים'!$T$7:$AC$7,0)+1))</f>
        <v/>
      </c>
      <c r="F984" s="88" t="str">
        <f>IF($D984="","",IFERROR(IF(INDEX('ניהול משאבים'!$D$8:$D$300,MATCH($D984,'ניהול משאבים'!$C$8:$C$300,0))="","",INDEX('ניהול משאבים'!$D$8:$D$300,MATCH($D984,'ניהול משאבים'!$C$8:$C$300,0))),""))</f>
        <v/>
      </c>
      <c r="G984" s="88" t="str">
        <f>IF($D984="","",IFERROR(IF(INDEX('ניהול משאבים'!$E$8:$E$300,MATCH($D984,'ניהול משאבים'!$C$8:$C$300,0))="","",INDEX('ניהול משאבים'!$E$8:$E$300,MATCH($D984,'ניהול משאבים'!$C$8:$C$300,0))),""))</f>
        <v/>
      </c>
      <c r="H984" s="88" t="str">
        <f>IF($C984="","",INDEX('תוצרים לפרויקטים'!$H:$H,MATCH($C984,'תוצרים לפרויקטים'!$G:$G,0)))</f>
        <v/>
      </c>
      <c r="I984" s="88" t="str">
        <f>IF($C984="","",INDEX('תוצרים לפרויקטים'!$E:$E,MATCH($C984,'תוצרים לפרויקטים'!$G:$G,0)))</f>
        <v/>
      </c>
      <c r="J984" s="88" t="str">
        <f>IF($A984="","",IF(INDEX('תוצרים לפרויקטים'!$R$8:$R$1007,MATCH($C984,'תוצרים לפרויקטים'!$G$8:$G$1007,0))="","ללא סטטוס",INDEX('תוצרים לפרויקטים'!$R$8:$R$1007,MATCH($C984,'תוצרים לפרויקטים'!$G$8:$G$1007,0))))</f>
        <v/>
      </c>
      <c r="K984" s="141" t="str">
        <f>IF($A984="","",IF(INDEX('תוצרים לפרויקטים'!$P$8:$P$1007,MATCH($C984,'תוצרים לפרויקטים'!$G$8:$G$1007,0))="","",INDEX('תוצרים לפרויקטים'!$P$8:$P$1007,MATCH($C984,'תוצרים לפרויקטים'!$G$8:$G$1007,0))))</f>
        <v/>
      </c>
      <c r="L984" s="141" t="str">
        <f>IF($A984="","",IF(INDEX('תוצרים לפרויקטים'!$Q$8:$Q$1007,MATCH($C984,'תוצרים לפרויקטים'!$G$8:$G$1007,0))="","",INDEX('תוצרים לפרויקטים'!$Q$8:$Q$1007,MATCH($C984,'תוצרים לפרויקטים'!$G$8:$G$1007,0))))</f>
        <v/>
      </c>
    </row>
    <row r="985" spans="1:12">
      <c r="A985" s="87" t="str">
        <f>IF($A984="#",1,IF(MAX(שיוך_משאב)&lt;ROWS(A$2:$A985),"",ROWS(A$2:$A985)))</f>
        <v/>
      </c>
      <c r="B985" s="88" t="str">
        <f t="array" ref="B985">IF($A985="","",INDEX('תוצרים לפרויקטים'!$AJ$7:$AN$7,,MIN(IF(שיוך_משאב=$A985,COLUMN($A:$E)))))</f>
        <v/>
      </c>
      <c r="C985" s="88" t="str">
        <f t="array" ref="C985">IF($A985="","",INDEX('תוצרים לפרויקטים'!$G$8:$G$1007,MIN(IF(שיוך_משאב=A985,שורות))))</f>
        <v/>
      </c>
      <c r="D985" s="88" t="str">
        <f>IF($A985="","",INDEX('תוצרים לפרויקטים'!$T$8:$AC$1007,MATCH($C985,'תוצרים לפרויקטים'!$G$8:$G$1007,0),MATCH($B985,'תוצרים לפרויקטים'!$T$7:$AC$7,0)))</f>
        <v/>
      </c>
      <c r="E985" s="88" t="str">
        <f>IF($A985="","",INDEX('תוצרים לפרויקטים'!$T$8:$AC$1007,MATCH($C985,'תוצרים לפרויקטים'!$G$8:$G$1007,0),MATCH($B985,'תוצרים לפרויקטים'!$T$7:$AC$7,0)+1))</f>
        <v/>
      </c>
      <c r="F985" s="88" t="str">
        <f>IF($D985="","",IFERROR(IF(INDEX('ניהול משאבים'!$D$8:$D$300,MATCH($D985,'ניהול משאבים'!$C$8:$C$300,0))="","",INDEX('ניהול משאבים'!$D$8:$D$300,MATCH($D985,'ניהול משאבים'!$C$8:$C$300,0))),""))</f>
        <v/>
      </c>
      <c r="G985" s="88" t="str">
        <f>IF($D985="","",IFERROR(IF(INDEX('ניהול משאבים'!$E$8:$E$300,MATCH($D985,'ניהול משאבים'!$C$8:$C$300,0))="","",INDEX('ניהול משאבים'!$E$8:$E$300,MATCH($D985,'ניהול משאבים'!$C$8:$C$300,0))),""))</f>
        <v/>
      </c>
      <c r="H985" s="88" t="str">
        <f>IF($C985="","",INDEX('תוצרים לפרויקטים'!$H:$H,MATCH($C985,'תוצרים לפרויקטים'!$G:$G,0)))</f>
        <v/>
      </c>
      <c r="I985" s="88" t="str">
        <f>IF($C985="","",INDEX('תוצרים לפרויקטים'!$E:$E,MATCH($C985,'תוצרים לפרויקטים'!$G:$G,0)))</f>
        <v/>
      </c>
      <c r="J985" s="88" t="str">
        <f>IF($A985="","",IF(INDEX('תוצרים לפרויקטים'!$R$8:$R$1007,MATCH($C985,'תוצרים לפרויקטים'!$G$8:$G$1007,0))="","ללא סטטוס",INDEX('תוצרים לפרויקטים'!$R$8:$R$1007,MATCH($C985,'תוצרים לפרויקטים'!$G$8:$G$1007,0))))</f>
        <v/>
      </c>
      <c r="K985" s="141" t="str">
        <f>IF($A985="","",IF(INDEX('תוצרים לפרויקטים'!$P$8:$P$1007,MATCH($C985,'תוצרים לפרויקטים'!$G$8:$G$1007,0))="","",INDEX('תוצרים לפרויקטים'!$P$8:$P$1007,MATCH($C985,'תוצרים לפרויקטים'!$G$8:$G$1007,0))))</f>
        <v/>
      </c>
      <c r="L985" s="141" t="str">
        <f>IF($A985="","",IF(INDEX('תוצרים לפרויקטים'!$Q$8:$Q$1007,MATCH($C985,'תוצרים לפרויקטים'!$G$8:$G$1007,0))="","",INDEX('תוצרים לפרויקטים'!$Q$8:$Q$1007,MATCH($C985,'תוצרים לפרויקטים'!$G$8:$G$1007,0))))</f>
        <v/>
      </c>
    </row>
    <row r="986" spans="1:12">
      <c r="A986" s="87" t="str">
        <f>IF($A985="#",1,IF(MAX(שיוך_משאב)&lt;ROWS(A$2:$A986),"",ROWS(A$2:$A986)))</f>
        <v/>
      </c>
      <c r="B986" s="88" t="str">
        <f t="array" ref="B986">IF($A986="","",INDEX('תוצרים לפרויקטים'!$AJ$7:$AN$7,,MIN(IF(שיוך_משאב=$A986,COLUMN($A:$E)))))</f>
        <v/>
      </c>
      <c r="C986" s="88" t="str">
        <f t="array" ref="C986">IF($A986="","",INDEX('תוצרים לפרויקטים'!$G$8:$G$1007,MIN(IF(שיוך_משאב=A986,שורות))))</f>
        <v/>
      </c>
      <c r="D986" s="88" t="str">
        <f>IF($A986="","",INDEX('תוצרים לפרויקטים'!$T$8:$AC$1007,MATCH($C986,'תוצרים לפרויקטים'!$G$8:$G$1007,0),MATCH($B986,'תוצרים לפרויקטים'!$T$7:$AC$7,0)))</f>
        <v/>
      </c>
      <c r="E986" s="88" t="str">
        <f>IF($A986="","",INDEX('תוצרים לפרויקטים'!$T$8:$AC$1007,MATCH($C986,'תוצרים לפרויקטים'!$G$8:$G$1007,0),MATCH($B986,'תוצרים לפרויקטים'!$T$7:$AC$7,0)+1))</f>
        <v/>
      </c>
      <c r="F986" s="88" t="str">
        <f>IF($D986="","",IFERROR(IF(INDEX('ניהול משאבים'!$D$8:$D$300,MATCH($D986,'ניהול משאבים'!$C$8:$C$300,0))="","",INDEX('ניהול משאבים'!$D$8:$D$300,MATCH($D986,'ניהול משאבים'!$C$8:$C$300,0))),""))</f>
        <v/>
      </c>
      <c r="G986" s="88" t="str">
        <f>IF($D986="","",IFERROR(IF(INDEX('ניהול משאבים'!$E$8:$E$300,MATCH($D986,'ניהול משאבים'!$C$8:$C$300,0))="","",INDEX('ניהול משאבים'!$E$8:$E$300,MATCH($D986,'ניהול משאבים'!$C$8:$C$300,0))),""))</f>
        <v/>
      </c>
      <c r="H986" s="88" t="str">
        <f>IF($C986="","",INDEX('תוצרים לפרויקטים'!$H:$H,MATCH($C986,'תוצרים לפרויקטים'!$G:$G,0)))</f>
        <v/>
      </c>
      <c r="I986" s="88" t="str">
        <f>IF($C986="","",INDEX('תוצרים לפרויקטים'!$E:$E,MATCH($C986,'תוצרים לפרויקטים'!$G:$G,0)))</f>
        <v/>
      </c>
      <c r="J986" s="88" t="str">
        <f>IF($A986="","",IF(INDEX('תוצרים לפרויקטים'!$R$8:$R$1007,MATCH($C986,'תוצרים לפרויקטים'!$G$8:$G$1007,0))="","ללא סטטוס",INDEX('תוצרים לפרויקטים'!$R$8:$R$1007,MATCH($C986,'תוצרים לפרויקטים'!$G$8:$G$1007,0))))</f>
        <v/>
      </c>
      <c r="K986" s="141" t="str">
        <f>IF($A986="","",IF(INDEX('תוצרים לפרויקטים'!$P$8:$P$1007,MATCH($C986,'תוצרים לפרויקטים'!$G$8:$G$1007,0))="","",INDEX('תוצרים לפרויקטים'!$P$8:$P$1007,MATCH($C986,'תוצרים לפרויקטים'!$G$8:$G$1007,0))))</f>
        <v/>
      </c>
      <c r="L986" s="141" t="str">
        <f>IF($A986="","",IF(INDEX('תוצרים לפרויקטים'!$Q$8:$Q$1007,MATCH($C986,'תוצרים לפרויקטים'!$G$8:$G$1007,0))="","",INDEX('תוצרים לפרויקטים'!$Q$8:$Q$1007,MATCH($C986,'תוצרים לפרויקטים'!$G$8:$G$1007,0))))</f>
        <v/>
      </c>
    </row>
    <row r="987" spans="1:12">
      <c r="A987" s="87" t="str">
        <f>IF($A986="#",1,IF(MAX(שיוך_משאב)&lt;ROWS(A$2:$A987),"",ROWS(A$2:$A987)))</f>
        <v/>
      </c>
      <c r="B987" s="88" t="str">
        <f t="array" ref="B987">IF($A987="","",INDEX('תוצרים לפרויקטים'!$AJ$7:$AN$7,,MIN(IF(שיוך_משאב=$A987,COLUMN($A:$E)))))</f>
        <v/>
      </c>
      <c r="C987" s="88" t="str">
        <f t="array" ref="C987">IF($A987="","",INDEX('תוצרים לפרויקטים'!$G$8:$G$1007,MIN(IF(שיוך_משאב=A987,שורות))))</f>
        <v/>
      </c>
      <c r="D987" s="88" t="str">
        <f>IF($A987="","",INDEX('תוצרים לפרויקטים'!$T$8:$AC$1007,MATCH($C987,'תוצרים לפרויקטים'!$G$8:$G$1007,0),MATCH($B987,'תוצרים לפרויקטים'!$T$7:$AC$7,0)))</f>
        <v/>
      </c>
      <c r="E987" s="88" t="str">
        <f>IF($A987="","",INDEX('תוצרים לפרויקטים'!$T$8:$AC$1007,MATCH($C987,'תוצרים לפרויקטים'!$G$8:$G$1007,0),MATCH($B987,'תוצרים לפרויקטים'!$T$7:$AC$7,0)+1))</f>
        <v/>
      </c>
      <c r="F987" s="88" t="str">
        <f>IF($D987="","",IFERROR(IF(INDEX('ניהול משאבים'!$D$8:$D$300,MATCH($D987,'ניהול משאבים'!$C$8:$C$300,0))="","",INDEX('ניהול משאבים'!$D$8:$D$300,MATCH($D987,'ניהול משאבים'!$C$8:$C$300,0))),""))</f>
        <v/>
      </c>
      <c r="G987" s="88" t="str">
        <f>IF($D987="","",IFERROR(IF(INDEX('ניהול משאבים'!$E$8:$E$300,MATCH($D987,'ניהול משאבים'!$C$8:$C$300,0))="","",INDEX('ניהול משאבים'!$E$8:$E$300,MATCH($D987,'ניהול משאבים'!$C$8:$C$300,0))),""))</f>
        <v/>
      </c>
      <c r="H987" s="88" t="str">
        <f>IF($C987="","",INDEX('תוצרים לפרויקטים'!$H:$H,MATCH($C987,'תוצרים לפרויקטים'!$G:$G,0)))</f>
        <v/>
      </c>
      <c r="I987" s="88" t="str">
        <f>IF($C987="","",INDEX('תוצרים לפרויקטים'!$E:$E,MATCH($C987,'תוצרים לפרויקטים'!$G:$G,0)))</f>
        <v/>
      </c>
      <c r="J987" s="88" t="str">
        <f>IF($A987="","",IF(INDEX('תוצרים לפרויקטים'!$R$8:$R$1007,MATCH($C987,'תוצרים לפרויקטים'!$G$8:$G$1007,0))="","ללא סטטוס",INDEX('תוצרים לפרויקטים'!$R$8:$R$1007,MATCH($C987,'תוצרים לפרויקטים'!$G$8:$G$1007,0))))</f>
        <v/>
      </c>
      <c r="K987" s="141" t="str">
        <f>IF($A987="","",IF(INDEX('תוצרים לפרויקטים'!$P$8:$P$1007,MATCH($C987,'תוצרים לפרויקטים'!$G$8:$G$1007,0))="","",INDEX('תוצרים לפרויקטים'!$P$8:$P$1007,MATCH($C987,'תוצרים לפרויקטים'!$G$8:$G$1007,0))))</f>
        <v/>
      </c>
      <c r="L987" s="141" t="str">
        <f>IF($A987="","",IF(INDEX('תוצרים לפרויקטים'!$Q$8:$Q$1007,MATCH($C987,'תוצרים לפרויקטים'!$G$8:$G$1007,0))="","",INDEX('תוצרים לפרויקטים'!$Q$8:$Q$1007,MATCH($C987,'תוצרים לפרויקטים'!$G$8:$G$1007,0))))</f>
        <v/>
      </c>
    </row>
    <row r="988" spans="1:12">
      <c r="A988" s="87" t="str">
        <f>IF($A987="#",1,IF(MAX(שיוך_משאב)&lt;ROWS(A$2:$A988),"",ROWS(A$2:$A988)))</f>
        <v/>
      </c>
      <c r="B988" s="88" t="str">
        <f t="array" ref="B988">IF($A988="","",INDEX('תוצרים לפרויקטים'!$AJ$7:$AN$7,,MIN(IF(שיוך_משאב=$A988,COLUMN($A:$E)))))</f>
        <v/>
      </c>
      <c r="C988" s="88" t="str">
        <f t="array" ref="C988">IF($A988="","",INDEX('תוצרים לפרויקטים'!$G$8:$G$1007,MIN(IF(שיוך_משאב=A988,שורות))))</f>
        <v/>
      </c>
      <c r="D988" s="88" t="str">
        <f>IF($A988="","",INDEX('תוצרים לפרויקטים'!$T$8:$AC$1007,MATCH($C988,'תוצרים לפרויקטים'!$G$8:$G$1007,0),MATCH($B988,'תוצרים לפרויקטים'!$T$7:$AC$7,0)))</f>
        <v/>
      </c>
      <c r="E988" s="88" t="str">
        <f>IF($A988="","",INDEX('תוצרים לפרויקטים'!$T$8:$AC$1007,MATCH($C988,'תוצרים לפרויקטים'!$G$8:$G$1007,0),MATCH($B988,'תוצרים לפרויקטים'!$T$7:$AC$7,0)+1))</f>
        <v/>
      </c>
      <c r="F988" s="88" t="str">
        <f>IF($D988="","",IFERROR(IF(INDEX('ניהול משאבים'!$D$8:$D$300,MATCH($D988,'ניהול משאבים'!$C$8:$C$300,0))="","",INDEX('ניהול משאבים'!$D$8:$D$300,MATCH($D988,'ניהול משאבים'!$C$8:$C$300,0))),""))</f>
        <v/>
      </c>
      <c r="G988" s="88" t="str">
        <f>IF($D988="","",IFERROR(IF(INDEX('ניהול משאבים'!$E$8:$E$300,MATCH($D988,'ניהול משאבים'!$C$8:$C$300,0))="","",INDEX('ניהול משאבים'!$E$8:$E$300,MATCH($D988,'ניהול משאבים'!$C$8:$C$300,0))),""))</f>
        <v/>
      </c>
      <c r="H988" s="88" t="str">
        <f>IF($C988="","",INDEX('תוצרים לפרויקטים'!$H:$H,MATCH($C988,'תוצרים לפרויקטים'!$G:$G,0)))</f>
        <v/>
      </c>
      <c r="I988" s="88" t="str">
        <f>IF($C988="","",INDEX('תוצרים לפרויקטים'!$E:$E,MATCH($C988,'תוצרים לפרויקטים'!$G:$G,0)))</f>
        <v/>
      </c>
      <c r="J988" s="88" t="str">
        <f>IF($A988="","",IF(INDEX('תוצרים לפרויקטים'!$R$8:$R$1007,MATCH($C988,'תוצרים לפרויקטים'!$G$8:$G$1007,0))="","ללא סטטוס",INDEX('תוצרים לפרויקטים'!$R$8:$R$1007,MATCH($C988,'תוצרים לפרויקטים'!$G$8:$G$1007,0))))</f>
        <v/>
      </c>
      <c r="K988" s="141" t="str">
        <f>IF($A988="","",IF(INDEX('תוצרים לפרויקטים'!$P$8:$P$1007,MATCH($C988,'תוצרים לפרויקטים'!$G$8:$G$1007,0))="","",INDEX('תוצרים לפרויקטים'!$P$8:$P$1007,MATCH($C988,'תוצרים לפרויקטים'!$G$8:$G$1007,0))))</f>
        <v/>
      </c>
      <c r="L988" s="141" t="str">
        <f>IF($A988="","",IF(INDEX('תוצרים לפרויקטים'!$Q$8:$Q$1007,MATCH($C988,'תוצרים לפרויקטים'!$G$8:$G$1007,0))="","",INDEX('תוצרים לפרויקטים'!$Q$8:$Q$1007,MATCH($C988,'תוצרים לפרויקטים'!$G$8:$G$1007,0))))</f>
        <v/>
      </c>
    </row>
    <row r="989" spans="1:12">
      <c r="A989" s="87" t="str">
        <f>IF($A988="#",1,IF(MAX(שיוך_משאב)&lt;ROWS(A$2:$A989),"",ROWS(A$2:$A989)))</f>
        <v/>
      </c>
      <c r="B989" s="88" t="str">
        <f t="array" ref="B989">IF($A989="","",INDEX('תוצרים לפרויקטים'!$AJ$7:$AN$7,,MIN(IF(שיוך_משאב=$A989,COLUMN($A:$E)))))</f>
        <v/>
      </c>
      <c r="C989" s="88" t="str">
        <f t="array" ref="C989">IF($A989="","",INDEX('תוצרים לפרויקטים'!$G$8:$G$1007,MIN(IF(שיוך_משאב=A989,שורות))))</f>
        <v/>
      </c>
      <c r="D989" s="88" t="str">
        <f>IF($A989="","",INDEX('תוצרים לפרויקטים'!$T$8:$AC$1007,MATCH($C989,'תוצרים לפרויקטים'!$G$8:$G$1007,0),MATCH($B989,'תוצרים לפרויקטים'!$T$7:$AC$7,0)))</f>
        <v/>
      </c>
      <c r="E989" s="88" t="str">
        <f>IF($A989="","",INDEX('תוצרים לפרויקטים'!$T$8:$AC$1007,MATCH($C989,'תוצרים לפרויקטים'!$G$8:$G$1007,0),MATCH($B989,'תוצרים לפרויקטים'!$T$7:$AC$7,0)+1))</f>
        <v/>
      </c>
      <c r="F989" s="88" t="str">
        <f>IF($D989="","",IFERROR(IF(INDEX('ניהול משאבים'!$D$8:$D$300,MATCH($D989,'ניהול משאבים'!$C$8:$C$300,0))="","",INDEX('ניהול משאבים'!$D$8:$D$300,MATCH($D989,'ניהול משאבים'!$C$8:$C$300,0))),""))</f>
        <v/>
      </c>
      <c r="G989" s="88" t="str">
        <f>IF($D989="","",IFERROR(IF(INDEX('ניהול משאבים'!$E$8:$E$300,MATCH($D989,'ניהול משאבים'!$C$8:$C$300,0))="","",INDEX('ניהול משאבים'!$E$8:$E$300,MATCH($D989,'ניהול משאבים'!$C$8:$C$300,0))),""))</f>
        <v/>
      </c>
      <c r="H989" s="88" t="str">
        <f>IF($C989="","",INDEX('תוצרים לפרויקטים'!$H:$H,MATCH($C989,'תוצרים לפרויקטים'!$G:$G,0)))</f>
        <v/>
      </c>
      <c r="I989" s="88" t="str">
        <f>IF($C989="","",INDEX('תוצרים לפרויקטים'!$E:$E,MATCH($C989,'תוצרים לפרויקטים'!$G:$G,0)))</f>
        <v/>
      </c>
      <c r="J989" s="88" t="str">
        <f>IF($A989="","",IF(INDEX('תוצרים לפרויקטים'!$R$8:$R$1007,MATCH($C989,'תוצרים לפרויקטים'!$G$8:$G$1007,0))="","ללא סטטוס",INDEX('תוצרים לפרויקטים'!$R$8:$R$1007,MATCH($C989,'תוצרים לפרויקטים'!$G$8:$G$1007,0))))</f>
        <v/>
      </c>
      <c r="K989" s="141" t="str">
        <f>IF($A989="","",IF(INDEX('תוצרים לפרויקטים'!$P$8:$P$1007,MATCH($C989,'תוצרים לפרויקטים'!$G$8:$G$1007,0))="","",INDEX('תוצרים לפרויקטים'!$P$8:$P$1007,MATCH($C989,'תוצרים לפרויקטים'!$G$8:$G$1007,0))))</f>
        <v/>
      </c>
      <c r="L989" s="141" t="str">
        <f>IF($A989="","",IF(INDEX('תוצרים לפרויקטים'!$Q$8:$Q$1007,MATCH($C989,'תוצרים לפרויקטים'!$G$8:$G$1007,0))="","",INDEX('תוצרים לפרויקטים'!$Q$8:$Q$1007,MATCH($C989,'תוצרים לפרויקטים'!$G$8:$G$1007,0))))</f>
        <v/>
      </c>
    </row>
    <row r="990" spans="1:12">
      <c r="A990" s="87" t="str">
        <f>IF($A989="#",1,IF(MAX(שיוך_משאב)&lt;ROWS(A$2:$A990),"",ROWS(A$2:$A990)))</f>
        <v/>
      </c>
      <c r="B990" s="88" t="str">
        <f t="array" ref="B990">IF($A990="","",INDEX('תוצרים לפרויקטים'!$AJ$7:$AN$7,,MIN(IF(שיוך_משאב=$A990,COLUMN($A:$E)))))</f>
        <v/>
      </c>
      <c r="C990" s="88" t="str">
        <f t="array" ref="C990">IF($A990="","",INDEX('תוצרים לפרויקטים'!$G$8:$G$1007,MIN(IF(שיוך_משאב=A990,שורות))))</f>
        <v/>
      </c>
      <c r="D990" s="88" t="str">
        <f>IF($A990="","",INDEX('תוצרים לפרויקטים'!$T$8:$AC$1007,MATCH($C990,'תוצרים לפרויקטים'!$G$8:$G$1007,0),MATCH($B990,'תוצרים לפרויקטים'!$T$7:$AC$7,0)))</f>
        <v/>
      </c>
      <c r="E990" s="88" t="str">
        <f>IF($A990="","",INDEX('תוצרים לפרויקטים'!$T$8:$AC$1007,MATCH($C990,'תוצרים לפרויקטים'!$G$8:$G$1007,0),MATCH($B990,'תוצרים לפרויקטים'!$T$7:$AC$7,0)+1))</f>
        <v/>
      </c>
      <c r="F990" s="88" t="str">
        <f>IF($D990="","",IFERROR(IF(INDEX('ניהול משאבים'!$D$8:$D$300,MATCH($D990,'ניהול משאבים'!$C$8:$C$300,0))="","",INDEX('ניהול משאבים'!$D$8:$D$300,MATCH($D990,'ניהול משאבים'!$C$8:$C$300,0))),""))</f>
        <v/>
      </c>
      <c r="G990" s="88" t="str">
        <f>IF($D990="","",IFERROR(IF(INDEX('ניהול משאבים'!$E$8:$E$300,MATCH($D990,'ניהול משאבים'!$C$8:$C$300,0))="","",INDEX('ניהול משאבים'!$E$8:$E$300,MATCH($D990,'ניהול משאבים'!$C$8:$C$300,0))),""))</f>
        <v/>
      </c>
      <c r="H990" s="88" t="str">
        <f>IF($C990="","",INDEX('תוצרים לפרויקטים'!$H:$H,MATCH($C990,'תוצרים לפרויקטים'!$G:$G,0)))</f>
        <v/>
      </c>
      <c r="I990" s="88" t="str">
        <f>IF($C990="","",INDEX('תוצרים לפרויקטים'!$E:$E,MATCH($C990,'תוצרים לפרויקטים'!$G:$G,0)))</f>
        <v/>
      </c>
      <c r="J990" s="88" t="str">
        <f>IF($A990="","",IF(INDEX('תוצרים לפרויקטים'!$R$8:$R$1007,MATCH($C990,'תוצרים לפרויקטים'!$G$8:$G$1007,0))="","ללא סטטוס",INDEX('תוצרים לפרויקטים'!$R$8:$R$1007,MATCH($C990,'תוצרים לפרויקטים'!$G$8:$G$1007,0))))</f>
        <v/>
      </c>
      <c r="K990" s="141" t="str">
        <f>IF($A990="","",IF(INDEX('תוצרים לפרויקטים'!$P$8:$P$1007,MATCH($C990,'תוצרים לפרויקטים'!$G$8:$G$1007,0))="","",INDEX('תוצרים לפרויקטים'!$P$8:$P$1007,MATCH($C990,'תוצרים לפרויקטים'!$G$8:$G$1007,0))))</f>
        <v/>
      </c>
      <c r="L990" s="141" t="str">
        <f>IF($A990="","",IF(INDEX('תוצרים לפרויקטים'!$Q$8:$Q$1007,MATCH($C990,'תוצרים לפרויקטים'!$G$8:$G$1007,0))="","",INDEX('תוצרים לפרויקטים'!$Q$8:$Q$1007,MATCH($C990,'תוצרים לפרויקטים'!$G$8:$G$1007,0))))</f>
        <v/>
      </c>
    </row>
    <row r="991" spans="1:12">
      <c r="A991" s="87" t="str">
        <f>IF($A990="#",1,IF(MAX(שיוך_משאב)&lt;ROWS(A$2:$A991),"",ROWS(A$2:$A991)))</f>
        <v/>
      </c>
      <c r="B991" s="88" t="str">
        <f t="array" ref="B991">IF($A991="","",INDEX('תוצרים לפרויקטים'!$AJ$7:$AN$7,,MIN(IF(שיוך_משאב=$A991,COLUMN($A:$E)))))</f>
        <v/>
      </c>
      <c r="C991" s="88" t="str">
        <f t="array" ref="C991">IF($A991="","",INDEX('תוצרים לפרויקטים'!$G$8:$G$1007,MIN(IF(שיוך_משאב=A991,שורות))))</f>
        <v/>
      </c>
      <c r="D991" s="88" t="str">
        <f>IF($A991="","",INDEX('תוצרים לפרויקטים'!$T$8:$AC$1007,MATCH($C991,'תוצרים לפרויקטים'!$G$8:$G$1007,0),MATCH($B991,'תוצרים לפרויקטים'!$T$7:$AC$7,0)))</f>
        <v/>
      </c>
      <c r="E991" s="88" t="str">
        <f>IF($A991="","",INDEX('תוצרים לפרויקטים'!$T$8:$AC$1007,MATCH($C991,'תוצרים לפרויקטים'!$G$8:$G$1007,0),MATCH($B991,'תוצרים לפרויקטים'!$T$7:$AC$7,0)+1))</f>
        <v/>
      </c>
      <c r="F991" s="88" t="str">
        <f>IF($D991="","",IFERROR(IF(INDEX('ניהול משאבים'!$D$8:$D$300,MATCH($D991,'ניהול משאבים'!$C$8:$C$300,0))="","",INDEX('ניהול משאבים'!$D$8:$D$300,MATCH($D991,'ניהול משאבים'!$C$8:$C$300,0))),""))</f>
        <v/>
      </c>
      <c r="G991" s="88" t="str">
        <f>IF($D991="","",IFERROR(IF(INDEX('ניהול משאבים'!$E$8:$E$300,MATCH($D991,'ניהול משאבים'!$C$8:$C$300,0))="","",INDEX('ניהול משאבים'!$E$8:$E$300,MATCH($D991,'ניהול משאבים'!$C$8:$C$300,0))),""))</f>
        <v/>
      </c>
      <c r="H991" s="88" t="str">
        <f>IF($C991="","",INDEX('תוצרים לפרויקטים'!$H:$H,MATCH($C991,'תוצרים לפרויקטים'!$G:$G,0)))</f>
        <v/>
      </c>
      <c r="I991" s="88" t="str">
        <f>IF($C991="","",INDEX('תוצרים לפרויקטים'!$E:$E,MATCH($C991,'תוצרים לפרויקטים'!$G:$G,0)))</f>
        <v/>
      </c>
      <c r="J991" s="88" t="str">
        <f>IF($A991="","",IF(INDEX('תוצרים לפרויקטים'!$R$8:$R$1007,MATCH($C991,'תוצרים לפרויקטים'!$G$8:$G$1007,0))="","ללא סטטוס",INDEX('תוצרים לפרויקטים'!$R$8:$R$1007,MATCH($C991,'תוצרים לפרויקטים'!$G$8:$G$1007,0))))</f>
        <v/>
      </c>
      <c r="K991" s="141" t="str">
        <f>IF($A991="","",IF(INDEX('תוצרים לפרויקטים'!$P$8:$P$1007,MATCH($C991,'תוצרים לפרויקטים'!$G$8:$G$1007,0))="","",INDEX('תוצרים לפרויקטים'!$P$8:$P$1007,MATCH($C991,'תוצרים לפרויקטים'!$G$8:$G$1007,0))))</f>
        <v/>
      </c>
      <c r="L991" s="141" t="str">
        <f>IF($A991="","",IF(INDEX('תוצרים לפרויקטים'!$Q$8:$Q$1007,MATCH($C991,'תוצרים לפרויקטים'!$G$8:$G$1007,0))="","",INDEX('תוצרים לפרויקטים'!$Q$8:$Q$1007,MATCH($C991,'תוצרים לפרויקטים'!$G$8:$G$1007,0))))</f>
        <v/>
      </c>
    </row>
    <row r="992" spans="1:12">
      <c r="A992" s="87" t="str">
        <f>IF($A991="#",1,IF(MAX(שיוך_משאב)&lt;ROWS(A$2:$A992),"",ROWS(A$2:$A992)))</f>
        <v/>
      </c>
      <c r="B992" s="88" t="str">
        <f t="array" ref="B992">IF($A992="","",INDEX('תוצרים לפרויקטים'!$AJ$7:$AN$7,,MIN(IF(שיוך_משאב=$A992,COLUMN($A:$E)))))</f>
        <v/>
      </c>
      <c r="C992" s="88" t="str">
        <f t="array" ref="C992">IF($A992="","",INDEX('תוצרים לפרויקטים'!$G$8:$G$1007,MIN(IF(שיוך_משאב=A992,שורות))))</f>
        <v/>
      </c>
      <c r="D992" s="88" t="str">
        <f>IF($A992="","",INDEX('תוצרים לפרויקטים'!$T$8:$AC$1007,MATCH($C992,'תוצרים לפרויקטים'!$G$8:$G$1007,0),MATCH($B992,'תוצרים לפרויקטים'!$T$7:$AC$7,0)))</f>
        <v/>
      </c>
      <c r="E992" s="88" t="str">
        <f>IF($A992="","",INDEX('תוצרים לפרויקטים'!$T$8:$AC$1007,MATCH($C992,'תוצרים לפרויקטים'!$G$8:$G$1007,0),MATCH($B992,'תוצרים לפרויקטים'!$T$7:$AC$7,0)+1))</f>
        <v/>
      </c>
      <c r="F992" s="88" t="str">
        <f>IF($D992="","",IFERROR(IF(INDEX('ניהול משאבים'!$D$8:$D$300,MATCH($D992,'ניהול משאבים'!$C$8:$C$300,0))="","",INDEX('ניהול משאבים'!$D$8:$D$300,MATCH($D992,'ניהול משאבים'!$C$8:$C$300,0))),""))</f>
        <v/>
      </c>
      <c r="G992" s="88" t="str">
        <f>IF($D992="","",IFERROR(IF(INDEX('ניהול משאבים'!$E$8:$E$300,MATCH($D992,'ניהול משאבים'!$C$8:$C$300,0))="","",INDEX('ניהול משאבים'!$E$8:$E$300,MATCH($D992,'ניהול משאבים'!$C$8:$C$300,0))),""))</f>
        <v/>
      </c>
      <c r="H992" s="88" t="str">
        <f>IF($C992="","",INDEX('תוצרים לפרויקטים'!$H:$H,MATCH($C992,'תוצרים לפרויקטים'!$G:$G,0)))</f>
        <v/>
      </c>
      <c r="I992" s="88" t="str">
        <f>IF($C992="","",INDEX('תוצרים לפרויקטים'!$E:$E,MATCH($C992,'תוצרים לפרויקטים'!$G:$G,0)))</f>
        <v/>
      </c>
      <c r="J992" s="88" t="str">
        <f>IF($A992="","",IF(INDEX('תוצרים לפרויקטים'!$R$8:$R$1007,MATCH($C992,'תוצרים לפרויקטים'!$G$8:$G$1007,0))="","ללא סטטוס",INDEX('תוצרים לפרויקטים'!$R$8:$R$1007,MATCH($C992,'תוצרים לפרויקטים'!$G$8:$G$1007,0))))</f>
        <v/>
      </c>
      <c r="K992" s="141" t="str">
        <f>IF($A992="","",IF(INDEX('תוצרים לפרויקטים'!$P$8:$P$1007,MATCH($C992,'תוצרים לפרויקטים'!$G$8:$G$1007,0))="","",INDEX('תוצרים לפרויקטים'!$P$8:$P$1007,MATCH($C992,'תוצרים לפרויקטים'!$G$8:$G$1007,0))))</f>
        <v/>
      </c>
      <c r="L992" s="141" t="str">
        <f>IF($A992="","",IF(INDEX('תוצרים לפרויקטים'!$Q$8:$Q$1007,MATCH($C992,'תוצרים לפרויקטים'!$G$8:$G$1007,0))="","",INDEX('תוצרים לפרויקטים'!$Q$8:$Q$1007,MATCH($C992,'תוצרים לפרויקטים'!$G$8:$G$1007,0))))</f>
        <v/>
      </c>
    </row>
    <row r="993" spans="1:12">
      <c r="A993" s="87" t="str">
        <f>IF($A992="#",1,IF(MAX(שיוך_משאב)&lt;ROWS(A$2:$A993),"",ROWS(A$2:$A993)))</f>
        <v/>
      </c>
      <c r="B993" s="88" t="str">
        <f t="array" ref="B993">IF($A993="","",INDEX('תוצרים לפרויקטים'!$AJ$7:$AN$7,,MIN(IF(שיוך_משאב=$A993,COLUMN($A:$E)))))</f>
        <v/>
      </c>
      <c r="C993" s="88" t="str">
        <f t="array" ref="C993">IF($A993="","",INDEX('תוצרים לפרויקטים'!$G$8:$G$1007,MIN(IF(שיוך_משאב=A993,שורות))))</f>
        <v/>
      </c>
      <c r="D993" s="88" t="str">
        <f>IF($A993="","",INDEX('תוצרים לפרויקטים'!$T$8:$AC$1007,MATCH($C993,'תוצרים לפרויקטים'!$G$8:$G$1007,0),MATCH($B993,'תוצרים לפרויקטים'!$T$7:$AC$7,0)))</f>
        <v/>
      </c>
      <c r="E993" s="88" t="str">
        <f>IF($A993="","",INDEX('תוצרים לפרויקטים'!$T$8:$AC$1007,MATCH($C993,'תוצרים לפרויקטים'!$G$8:$G$1007,0),MATCH($B993,'תוצרים לפרויקטים'!$T$7:$AC$7,0)+1))</f>
        <v/>
      </c>
      <c r="F993" s="88" t="str">
        <f>IF($D993="","",IFERROR(IF(INDEX('ניהול משאבים'!$D$8:$D$300,MATCH($D993,'ניהול משאבים'!$C$8:$C$300,0))="","",INDEX('ניהול משאבים'!$D$8:$D$300,MATCH($D993,'ניהול משאבים'!$C$8:$C$300,0))),""))</f>
        <v/>
      </c>
      <c r="G993" s="88" t="str">
        <f>IF($D993="","",IFERROR(IF(INDEX('ניהול משאבים'!$E$8:$E$300,MATCH($D993,'ניהול משאבים'!$C$8:$C$300,0))="","",INDEX('ניהול משאבים'!$E$8:$E$300,MATCH($D993,'ניהול משאבים'!$C$8:$C$300,0))),""))</f>
        <v/>
      </c>
      <c r="H993" s="88" t="str">
        <f>IF($C993="","",INDEX('תוצרים לפרויקטים'!$H:$H,MATCH($C993,'תוצרים לפרויקטים'!$G:$G,0)))</f>
        <v/>
      </c>
      <c r="I993" s="88" t="str">
        <f>IF($C993="","",INDEX('תוצרים לפרויקטים'!$E:$E,MATCH($C993,'תוצרים לפרויקטים'!$G:$G,0)))</f>
        <v/>
      </c>
      <c r="J993" s="88" t="str">
        <f>IF($A993="","",IF(INDEX('תוצרים לפרויקטים'!$R$8:$R$1007,MATCH($C993,'תוצרים לפרויקטים'!$G$8:$G$1007,0))="","ללא סטטוס",INDEX('תוצרים לפרויקטים'!$R$8:$R$1007,MATCH($C993,'תוצרים לפרויקטים'!$G$8:$G$1007,0))))</f>
        <v/>
      </c>
      <c r="K993" s="141" t="str">
        <f>IF($A993="","",IF(INDEX('תוצרים לפרויקטים'!$P$8:$P$1007,MATCH($C993,'תוצרים לפרויקטים'!$G$8:$G$1007,0))="","",INDEX('תוצרים לפרויקטים'!$P$8:$P$1007,MATCH($C993,'תוצרים לפרויקטים'!$G$8:$G$1007,0))))</f>
        <v/>
      </c>
      <c r="L993" s="141" t="str">
        <f>IF($A993="","",IF(INDEX('תוצרים לפרויקטים'!$Q$8:$Q$1007,MATCH($C993,'תוצרים לפרויקטים'!$G$8:$G$1007,0))="","",INDEX('תוצרים לפרויקטים'!$Q$8:$Q$1007,MATCH($C993,'תוצרים לפרויקטים'!$G$8:$G$1007,0))))</f>
        <v/>
      </c>
    </row>
    <row r="994" spans="1:12">
      <c r="A994" s="87" t="str">
        <f>IF($A993="#",1,IF(MAX(שיוך_משאב)&lt;ROWS(A$2:$A994),"",ROWS(A$2:$A994)))</f>
        <v/>
      </c>
      <c r="B994" s="88" t="str">
        <f t="array" ref="B994">IF($A994="","",INDEX('תוצרים לפרויקטים'!$AJ$7:$AN$7,,MIN(IF(שיוך_משאב=$A994,COLUMN($A:$E)))))</f>
        <v/>
      </c>
      <c r="C994" s="88" t="str">
        <f t="array" ref="C994">IF($A994="","",INDEX('תוצרים לפרויקטים'!$G$8:$G$1007,MIN(IF(שיוך_משאב=A994,שורות))))</f>
        <v/>
      </c>
      <c r="D994" s="88" t="str">
        <f>IF($A994="","",INDEX('תוצרים לפרויקטים'!$T$8:$AC$1007,MATCH($C994,'תוצרים לפרויקטים'!$G$8:$G$1007,0),MATCH($B994,'תוצרים לפרויקטים'!$T$7:$AC$7,0)))</f>
        <v/>
      </c>
      <c r="E994" s="88" t="str">
        <f>IF($A994="","",INDEX('תוצרים לפרויקטים'!$T$8:$AC$1007,MATCH($C994,'תוצרים לפרויקטים'!$G$8:$G$1007,0),MATCH($B994,'תוצרים לפרויקטים'!$T$7:$AC$7,0)+1))</f>
        <v/>
      </c>
      <c r="F994" s="88" t="str">
        <f>IF($D994="","",IFERROR(IF(INDEX('ניהול משאבים'!$D$8:$D$300,MATCH($D994,'ניהול משאבים'!$C$8:$C$300,0))="","",INDEX('ניהול משאבים'!$D$8:$D$300,MATCH($D994,'ניהול משאבים'!$C$8:$C$300,0))),""))</f>
        <v/>
      </c>
      <c r="G994" s="88" t="str">
        <f>IF($D994="","",IFERROR(IF(INDEX('ניהול משאבים'!$E$8:$E$300,MATCH($D994,'ניהול משאבים'!$C$8:$C$300,0))="","",INDEX('ניהול משאבים'!$E$8:$E$300,MATCH($D994,'ניהול משאבים'!$C$8:$C$300,0))),""))</f>
        <v/>
      </c>
      <c r="H994" s="88" t="str">
        <f>IF($C994="","",INDEX('תוצרים לפרויקטים'!$H:$H,MATCH($C994,'תוצרים לפרויקטים'!$G:$G,0)))</f>
        <v/>
      </c>
      <c r="I994" s="88" t="str">
        <f>IF($C994="","",INDEX('תוצרים לפרויקטים'!$E:$E,MATCH($C994,'תוצרים לפרויקטים'!$G:$G,0)))</f>
        <v/>
      </c>
      <c r="J994" s="88" t="str">
        <f>IF($A994="","",IF(INDEX('תוצרים לפרויקטים'!$R$8:$R$1007,MATCH($C994,'תוצרים לפרויקטים'!$G$8:$G$1007,0))="","ללא סטטוס",INDEX('תוצרים לפרויקטים'!$R$8:$R$1007,MATCH($C994,'תוצרים לפרויקטים'!$G$8:$G$1007,0))))</f>
        <v/>
      </c>
      <c r="K994" s="141" t="str">
        <f>IF($A994="","",IF(INDEX('תוצרים לפרויקטים'!$P$8:$P$1007,MATCH($C994,'תוצרים לפרויקטים'!$G$8:$G$1007,0))="","",INDEX('תוצרים לפרויקטים'!$P$8:$P$1007,MATCH($C994,'תוצרים לפרויקטים'!$G$8:$G$1007,0))))</f>
        <v/>
      </c>
      <c r="L994" s="141" t="str">
        <f>IF($A994="","",IF(INDEX('תוצרים לפרויקטים'!$Q$8:$Q$1007,MATCH($C994,'תוצרים לפרויקטים'!$G$8:$G$1007,0))="","",INDEX('תוצרים לפרויקטים'!$Q$8:$Q$1007,MATCH($C994,'תוצרים לפרויקטים'!$G$8:$G$1007,0))))</f>
        <v/>
      </c>
    </row>
    <row r="995" spans="1:12">
      <c r="A995" s="87" t="str">
        <f>IF($A994="#",1,IF(MAX(שיוך_משאב)&lt;ROWS(A$2:$A995),"",ROWS(A$2:$A995)))</f>
        <v/>
      </c>
      <c r="B995" s="88" t="str">
        <f t="array" ref="B995">IF($A995="","",INDEX('תוצרים לפרויקטים'!$AJ$7:$AN$7,,MIN(IF(שיוך_משאב=$A995,COLUMN($A:$E)))))</f>
        <v/>
      </c>
      <c r="C995" s="88" t="str">
        <f t="array" ref="C995">IF($A995="","",INDEX('תוצרים לפרויקטים'!$G$8:$G$1007,MIN(IF(שיוך_משאב=A995,שורות))))</f>
        <v/>
      </c>
      <c r="D995" s="88" t="str">
        <f>IF($A995="","",INDEX('תוצרים לפרויקטים'!$T$8:$AC$1007,MATCH($C995,'תוצרים לפרויקטים'!$G$8:$G$1007,0),MATCH($B995,'תוצרים לפרויקטים'!$T$7:$AC$7,0)))</f>
        <v/>
      </c>
      <c r="E995" s="88" t="str">
        <f>IF($A995="","",INDEX('תוצרים לפרויקטים'!$T$8:$AC$1007,MATCH($C995,'תוצרים לפרויקטים'!$G$8:$G$1007,0),MATCH($B995,'תוצרים לפרויקטים'!$T$7:$AC$7,0)+1))</f>
        <v/>
      </c>
      <c r="F995" s="88" t="str">
        <f>IF($D995="","",IFERROR(IF(INDEX('ניהול משאבים'!$D$8:$D$300,MATCH($D995,'ניהול משאבים'!$C$8:$C$300,0))="","",INDEX('ניהול משאבים'!$D$8:$D$300,MATCH($D995,'ניהול משאבים'!$C$8:$C$300,0))),""))</f>
        <v/>
      </c>
      <c r="G995" s="88" t="str">
        <f>IF($D995="","",IFERROR(IF(INDEX('ניהול משאבים'!$E$8:$E$300,MATCH($D995,'ניהול משאבים'!$C$8:$C$300,0))="","",INDEX('ניהול משאבים'!$E$8:$E$300,MATCH($D995,'ניהול משאבים'!$C$8:$C$300,0))),""))</f>
        <v/>
      </c>
      <c r="H995" s="88" t="str">
        <f>IF($C995="","",INDEX('תוצרים לפרויקטים'!$H:$H,MATCH($C995,'תוצרים לפרויקטים'!$G:$G,0)))</f>
        <v/>
      </c>
      <c r="I995" s="88" t="str">
        <f>IF($C995="","",INDEX('תוצרים לפרויקטים'!$E:$E,MATCH($C995,'תוצרים לפרויקטים'!$G:$G,0)))</f>
        <v/>
      </c>
      <c r="J995" s="88" t="str">
        <f>IF($A995="","",IF(INDEX('תוצרים לפרויקטים'!$R$8:$R$1007,MATCH($C995,'תוצרים לפרויקטים'!$G$8:$G$1007,0))="","ללא סטטוס",INDEX('תוצרים לפרויקטים'!$R$8:$R$1007,MATCH($C995,'תוצרים לפרויקטים'!$G$8:$G$1007,0))))</f>
        <v/>
      </c>
      <c r="K995" s="141" t="str">
        <f>IF($A995="","",IF(INDEX('תוצרים לפרויקטים'!$P$8:$P$1007,MATCH($C995,'תוצרים לפרויקטים'!$G$8:$G$1007,0))="","",INDEX('תוצרים לפרויקטים'!$P$8:$P$1007,MATCH($C995,'תוצרים לפרויקטים'!$G$8:$G$1007,0))))</f>
        <v/>
      </c>
      <c r="L995" s="141" t="str">
        <f>IF($A995="","",IF(INDEX('תוצרים לפרויקטים'!$Q$8:$Q$1007,MATCH($C995,'תוצרים לפרויקטים'!$G$8:$G$1007,0))="","",INDEX('תוצרים לפרויקטים'!$Q$8:$Q$1007,MATCH($C995,'תוצרים לפרויקטים'!$G$8:$G$1007,0))))</f>
        <v/>
      </c>
    </row>
    <row r="996" spans="1:12">
      <c r="A996" s="87" t="str">
        <f>IF($A995="#",1,IF(MAX(שיוך_משאב)&lt;ROWS(A$2:$A996),"",ROWS(A$2:$A996)))</f>
        <v/>
      </c>
      <c r="B996" s="88" t="str">
        <f t="array" ref="B996">IF($A996="","",INDEX('תוצרים לפרויקטים'!$AJ$7:$AN$7,,MIN(IF(שיוך_משאב=$A996,COLUMN($A:$E)))))</f>
        <v/>
      </c>
      <c r="C996" s="88" t="str">
        <f t="array" ref="C996">IF($A996="","",INDEX('תוצרים לפרויקטים'!$G$8:$G$1007,MIN(IF(שיוך_משאב=A996,שורות))))</f>
        <v/>
      </c>
      <c r="D996" s="88" t="str">
        <f>IF($A996="","",INDEX('תוצרים לפרויקטים'!$T$8:$AC$1007,MATCH($C996,'תוצרים לפרויקטים'!$G$8:$G$1007,0),MATCH($B996,'תוצרים לפרויקטים'!$T$7:$AC$7,0)))</f>
        <v/>
      </c>
      <c r="E996" s="88" t="str">
        <f>IF($A996="","",INDEX('תוצרים לפרויקטים'!$T$8:$AC$1007,MATCH($C996,'תוצרים לפרויקטים'!$G$8:$G$1007,0),MATCH($B996,'תוצרים לפרויקטים'!$T$7:$AC$7,0)+1))</f>
        <v/>
      </c>
      <c r="F996" s="88" t="str">
        <f>IF($D996="","",IFERROR(IF(INDEX('ניהול משאבים'!$D$8:$D$300,MATCH($D996,'ניהול משאבים'!$C$8:$C$300,0))="","",INDEX('ניהול משאבים'!$D$8:$D$300,MATCH($D996,'ניהול משאבים'!$C$8:$C$300,0))),""))</f>
        <v/>
      </c>
      <c r="G996" s="88" t="str">
        <f>IF($D996="","",IFERROR(IF(INDEX('ניהול משאבים'!$E$8:$E$300,MATCH($D996,'ניהול משאבים'!$C$8:$C$300,0))="","",INDEX('ניהול משאבים'!$E$8:$E$300,MATCH($D996,'ניהול משאבים'!$C$8:$C$300,0))),""))</f>
        <v/>
      </c>
      <c r="H996" s="88" t="str">
        <f>IF($C996="","",INDEX('תוצרים לפרויקטים'!$H:$H,MATCH($C996,'תוצרים לפרויקטים'!$G:$G,0)))</f>
        <v/>
      </c>
      <c r="I996" s="88" t="str">
        <f>IF($C996="","",INDEX('תוצרים לפרויקטים'!$E:$E,MATCH($C996,'תוצרים לפרויקטים'!$G:$G,0)))</f>
        <v/>
      </c>
      <c r="J996" s="88" t="str">
        <f>IF($A996="","",IF(INDEX('תוצרים לפרויקטים'!$R$8:$R$1007,MATCH($C996,'תוצרים לפרויקטים'!$G$8:$G$1007,0))="","ללא סטטוס",INDEX('תוצרים לפרויקטים'!$R$8:$R$1007,MATCH($C996,'תוצרים לפרויקטים'!$G$8:$G$1007,0))))</f>
        <v/>
      </c>
      <c r="K996" s="141" t="str">
        <f>IF($A996="","",IF(INDEX('תוצרים לפרויקטים'!$P$8:$P$1007,MATCH($C996,'תוצרים לפרויקטים'!$G$8:$G$1007,0))="","",INDEX('תוצרים לפרויקטים'!$P$8:$P$1007,MATCH($C996,'תוצרים לפרויקטים'!$G$8:$G$1007,0))))</f>
        <v/>
      </c>
      <c r="L996" s="141" t="str">
        <f>IF($A996="","",IF(INDEX('תוצרים לפרויקטים'!$Q$8:$Q$1007,MATCH($C996,'תוצרים לפרויקטים'!$G$8:$G$1007,0))="","",INDEX('תוצרים לפרויקטים'!$Q$8:$Q$1007,MATCH($C996,'תוצרים לפרויקטים'!$G$8:$G$1007,0))))</f>
        <v/>
      </c>
    </row>
    <row r="997" spans="1:12">
      <c r="A997" s="87" t="str">
        <f>IF($A996="#",1,IF(MAX(שיוך_משאב)&lt;ROWS(A$2:$A997),"",ROWS(A$2:$A997)))</f>
        <v/>
      </c>
      <c r="B997" s="88" t="str">
        <f t="array" ref="B997">IF($A997="","",INDEX('תוצרים לפרויקטים'!$AJ$7:$AN$7,,MIN(IF(שיוך_משאב=$A997,COLUMN($A:$E)))))</f>
        <v/>
      </c>
      <c r="C997" s="88" t="str">
        <f t="array" ref="C997">IF($A997="","",INDEX('תוצרים לפרויקטים'!$G$8:$G$1007,MIN(IF(שיוך_משאב=A997,שורות))))</f>
        <v/>
      </c>
      <c r="D997" s="88" t="str">
        <f>IF($A997="","",INDEX('תוצרים לפרויקטים'!$T$8:$AC$1007,MATCH($C997,'תוצרים לפרויקטים'!$G$8:$G$1007,0),MATCH($B997,'תוצרים לפרויקטים'!$T$7:$AC$7,0)))</f>
        <v/>
      </c>
      <c r="E997" s="88" t="str">
        <f>IF($A997="","",INDEX('תוצרים לפרויקטים'!$T$8:$AC$1007,MATCH($C997,'תוצרים לפרויקטים'!$G$8:$G$1007,0),MATCH($B997,'תוצרים לפרויקטים'!$T$7:$AC$7,0)+1))</f>
        <v/>
      </c>
      <c r="F997" s="88" t="str">
        <f>IF($D997="","",IFERROR(IF(INDEX('ניהול משאבים'!$D$8:$D$300,MATCH($D997,'ניהול משאבים'!$C$8:$C$300,0))="","",INDEX('ניהול משאבים'!$D$8:$D$300,MATCH($D997,'ניהול משאבים'!$C$8:$C$300,0))),""))</f>
        <v/>
      </c>
      <c r="G997" s="88" t="str">
        <f>IF($D997="","",IFERROR(IF(INDEX('ניהול משאבים'!$E$8:$E$300,MATCH($D997,'ניהול משאבים'!$C$8:$C$300,0))="","",INDEX('ניהול משאבים'!$E$8:$E$300,MATCH($D997,'ניהול משאבים'!$C$8:$C$300,0))),""))</f>
        <v/>
      </c>
      <c r="H997" s="88" t="str">
        <f>IF($C997="","",INDEX('תוצרים לפרויקטים'!$H:$H,MATCH($C997,'תוצרים לפרויקטים'!$G:$G,0)))</f>
        <v/>
      </c>
      <c r="I997" s="88" t="str">
        <f>IF($C997="","",INDEX('תוצרים לפרויקטים'!$E:$E,MATCH($C997,'תוצרים לפרויקטים'!$G:$G,0)))</f>
        <v/>
      </c>
      <c r="J997" s="88" t="str">
        <f>IF($A997="","",IF(INDEX('תוצרים לפרויקטים'!$R$8:$R$1007,MATCH($C997,'תוצרים לפרויקטים'!$G$8:$G$1007,0))="","ללא סטטוס",INDEX('תוצרים לפרויקטים'!$R$8:$R$1007,MATCH($C997,'תוצרים לפרויקטים'!$G$8:$G$1007,0))))</f>
        <v/>
      </c>
      <c r="K997" s="141" t="str">
        <f>IF($A997="","",IF(INDEX('תוצרים לפרויקטים'!$P$8:$P$1007,MATCH($C997,'תוצרים לפרויקטים'!$G$8:$G$1007,0))="","",INDEX('תוצרים לפרויקטים'!$P$8:$P$1007,MATCH($C997,'תוצרים לפרויקטים'!$G$8:$G$1007,0))))</f>
        <v/>
      </c>
      <c r="L997" s="141" t="str">
        <f>IF($A997="","",IF(INDEX('תוצרים לפרויקטים'!$Q$8:$Q$1007,MATCH($C997,'תוצרים לפרויקטים'!$G$8:$G$1007,0))="","",INDEX('תוצרים לפרויקטים'!$Q$8:$Q$1007,MATCH($C997,'תוצרים לפרויקטים'!$G$8:$G$1007,0))))</f>
        <v/>
      </c>
    </row>
    <row r="998" spans="1:12">
      <c r="A998" s="87" t="str">
        <f>IF($A997="#",1,IF(MAX(שיוך_משאב)&lt;ROWS(A$2:$A998),"",ROWS(A$2:$A998)))</f>
        <v/>
      </c>
      <c r="B998" s="88" t="str">
        <f t="array" ref="B998">IF($A998="","",INDEX('תוצרים לפרויקטים'!$AJ$7:$AN$7,,MIN(IF(שיוך_משאב=$A998,COLUMN($A:$E)))))</f>
        <v/>
      </c>
      <c r="C998" s="88" t="str">
        <f t="array" ref="C998">IF($A998="","",INDEX('תוצרים לפרויקטים'!$G$8:$G$1007,MIN(IF(שיוך_משאב=A998,שורות))))</f>
        <v/>
      </c>
      <c r="D998" s="88" t="str">
        <f>IF($A998="","",INDEX('תוצרים לפרויקטים'!$T$8:$AC$1007,MATCH($C998,'תוצרים לפרויקטים'!$G$8:$G$1007,0),MATCH($B998,'תוצרים לפרויקטים'!$T$7:$AC$7,0)))</f>
        <v/>
      </c>
      <c r="E998" s="88" t="str">
        <f>IF($A998="","",INDEX('תוצרים לפרויקטים'!$T$8:$AC$1007,MATCH($C998,'תוצרים לפרויקטים'!$G$8:$G$1007,0),MATCH($B998,'תוצרים לפרויקטים'!$T$7:$AC$7,0)+1))</f>
        <v/>
      </c>
      <c r="F998" s="88" t="str">
        <f>IF($D998="","",IFERROR(IF(INDEX('ניהול משאבים'!$D$8:$D$300,MATCH($D998,'ניהול משאבים'!$C$8:$C$300,0))="","",INDEX('ניהול משאבים'!$D$8:$D$300,MATCH($D998,'ניהול משאבים'!$C$8:$C$300,0))),""))</f>
        <v/>
      </c>
      <c r="G998" s="88" t="str">
        <f>IF($D998="","",IFERROR(IF(INDEX('ניהול משאבים'!$E$8:$E$300,MATCH($D998,'ניהול משאבים'!$C$8:$C$300,0))="","",INDEX('ניהול משאבים'!$E$8:$E$300,MATCH($D998,'ניהול משאבים'!$C$8:$C$300,0))),""))</f>
        <v/>
      </c>
      <c r="H998" s="88" t="str">
        <f>IF($C998="","",INDEX('תוצרים לפרויקטים'!$H:$H,MATCH($C998,'תוצרים לפרויקטים'!$G:$G,0)))</f>
        <v/>
      </c>
      <c r="I998" s="88" t="str">
        <f>IF($C998="","",INDEX('תוצרים לפרויקטים'!$E:$E,MATCH($C998,'תוצרים לפרויקטים'!$G:$G,0)))</f>
        <v/>
      </c>
      <c r="J998" s="88" t="str">
        <f>IF($A998="","",IF(INDEX('תוצרים לפרויקטים'!$R$8:$R$1007,MATCH($C998,'תוצרים לפרויקטים'!$G$8:$G$1007,0))="","ללא סטטוס",INDEX('תוצרים לפרויקטים'!$R$8:$R$1007,MATCH($C998,'תוצרים לפרויקטים'!$G$8:$G$1007,0))))</f>
        <v/>
      </c>
      <c r="K998" s="141" t="str">
        <f>IF($A998="","",IF(INDEX('תוצרים לפרויקטים'!$P$8:$P$1007,MATCH($C998,'תוצרים לפרויקטים'!$G$8:$G$1007,0))="","",INDEX('תוצרים לפרויקטים'!$P$8:$P$1007,MATCH($C998,'תוצרים לפרויקטים'!$G$8:$G$1007,0))))</f>
        <v/>
      </c>
      <c r="L998" s="141" t="str">
        <f>IF($A998="","",IF(INDEX('תוצרים לפרויקטים'!$Q$8:$Q$1007,MATCH($C998,'תוצרים לפרויקטים'!$G$8:$G$1007,0))="","",INDEX('תוצרים לפרויקטים'!$Q$8:$Q$1007,MATCH($C998,'תוצרים לפרויקטים'!$G$8:$G$1007,0))))</f>
        <v/>
      </c>
    </row>
    <row r="999" spans="1:12">
      <c r="A999" s="87" t="str">
        <f>IF($A998="#",1,IF(MAX(שיוך_משאב)&lt;ROWS(A$2:$A999),"",ROWS(A$2:$A999)))</f>
        <v/>
      </c>
      <c r="B999" s="88" t="str">
        <f t="array" ref="B999">IF($A999="","",INDEX('תוצרים לפרויקטים'!$AJ$7:$AN$7,,MIN(IF(שיוך_משאב=$A999,COLUMN($A:$E)))))</f>
        <v/>
      </c>
      <c r="C999" s="88" t="str">
        <f t="array" ref="C999">IF($A999="","",INDEX('תוצרים לפרויקטים'!$G$8:$G$1007,MIN(IF(שיוך_משאב=A999,שורות))))</f>
        <v/>
      </c>
      <c r="D999" s="88" t="str">
        <f>IF($A999="","",INDEX('תוצרים לפרויקטים'!$T$8:$AC$1007,MATCH($C999,'תוצרים לפרויקטים'!$G$8:$G$1007,0),MATCH($B999,'תוצרים לפרויקטים'!$T$7:$AC$7,0)))</f>
        <v/>
      </c>
      <c r="E999" s="88" t="str">
        <f>IF($A999="","",INDEX('תוצרים לפרויקטים'!$T$8:$AC$1007,MATCH($C999,'תוצרים לפרויקטים'!$G$8:$G$1007,0),MATCH($B999,'תוצרים לפרויקטים'!$T$7:$AC$7,0)+1))</f>
        <v/>
      </c>
      <c r="F999" s="88" t="str">
        <f>IF($D999="","",IFERROR(IF(INDEX('ניהול משאבים'!$D$8:$D$300,MATCH($D999,'ניהול משאבים'!$C$8:$C$300,0))="","",INDEX('ניהול משאבים'!$D$8:$D$300,MATCH($D999,'ניהול משאבים'!$C$8:$C$300,0))),""))</f>
        <v/>
      </c>
      <c r="G999" s="88" t="str">
        <f>IF($D999="","",IFERROR(IF(INDEX('ניהול משאבים'!$E$8:$E$300,MATCH($D999,'ניהול משאבים'!$C$8:$C$300,0))="","",INDEX('ניהול משאבים'!$E$8:$E$300,MATCH($D999,'ניהול משאבים'!$C$8:$C$300,0))),""))</f>
        <v/>
      </c>
      <c r="H999" s="88" t="str">
        <f>IF($C999="","",INDEX('תוצרים לפרויקטים'!$H:$H,MATCH($C999,'תוצרים לפרויקטים'!$G:$G,0)))</f>
        <v/>
      </c>
      <c r="I999" s="88" t="str">
        <f>IF($C999="","",INDEX('תוצרים לפרויקטים'!$E:$E,MATCH($C999,'תוצרים לפרויקטים'!$G:$G,0)))</f>
        <v/>
      </c>
      <c r="J999" s="88" t="str">
        <f>IF($A999="","",IF(INDEX('תוצרים לפרויקטים'!$R$8:$R$1007,MATCH($C999,'תוצרים לפרויקטים'!$G$8:$G$1007,0))="","ללא סטטוס",INDEX('תוצרים לפרויקטים'!$R$8:$R$1007,MATCH($C999,'תוצרים לפרויקטים'!$G$8:$G$1007,0))))</f>
        <v/>
      </c>
      <c r="K999" s="141" t="str">
        <f>IF($A999="","",IF(INDEX('תוצרים לפרויקטים'!$P$8:$P$1007,MATCH($C999,'תוצרים לפרויקטים'!$G$8:$G$1007,0))="","",INDEX('תוצרים לפרויקטים'!$P$8:$P$1007,MATCH($C999,'תוצרים לפרויקטים'!$G$8:$G$1007,0))))</f>
        <v/>
      </c>
      <c r="L999" s="141" t="str">
        <f>IF($A999="","",IF(INDEX('תוצרים לפרויקטים'!$Q$8:$Q$1007,MATCH($C999,'תוצרים לפרויקטים'!$G$8:$G$1007,0))="","",INDEX('תוצרים לפרויקטים'!$Q$8:$Q$1007,MATCH($C999,'תוצרים לפרויקטים'!$G$8:$G$1007,0))))</f>
        <v/>
      </c>
    </row>
    <row r="1000" spans="1:12">
      <c r="A1000" s="87" t="str">
        <f>IF($A999="#",1,IF(MAX(שיוך_משאב)&lt;ROWS(A$2:$A1000),"",ROWS(A$2:$A1000)))</f>
        <v/>
      </c>
      <c r="B1000" s="88" t="str">
        <f t="array" ref="B1000">IF($A1000="","",INDEX('תוצרים לפרויקטים'!$AJ$7:$AN$7,,MIN(IF(שיוך_משאב=$A1000,COLUMN($A:$E)))))</f>
        <v/>
      </c>
      <c r="C1000" s="88" t="str">
        <f t="array" ref="C1000">IF($A1000="","",INDEX('תוצרים לפרויקטים'!$G$8:$G$1007,MIN(IF(שיוך_משאב=A1000,שורות))))</f>
        <v/>
      </c>
      <c r="D1000" s="88" t="str">
        <f>IF($A1000="","",INDEX('תוצרים לפרויקטים'!$T$8:$AC$1007,MATCH($C1000,'תוצרים לפרויקטים'!$G$8:$G$1007,0),MATCH($B1000,'תוצרים לפרויקטים'!$T$7:$AC$7,0)))</f>
        <v/>
      </c>
      <c r="E1000" s="88" t="str">
        <f>IF($A1000="","",INDEX('תוצרים לפרויקטים'!$T$8:$AC$1007,MATCH($C1000,'תוצרים לפרויקטים'!$G$8:$G$1007,0),MATCH($B1000,'תוצרים לפרויקטים'!$T$7:$AC$7,0)+1))</f>
        <v/>
      </c>
      <c r="F1000" s="88" t="str">
        <f>IF($D1000="","",IFERROR(IF(INDEX('ניהול משאבים'!$D$8:$D$300,MATCH($D1000,'ניהול משאבים'!$C$8:$C$300,0))="","",INDEX('ניהול משאבים'!$D$8:$D$300,MATCH($D1000,'ניהול משאבים'!$C$8:$C$300,0))),""))</f>
        <v/>
      </c>
      <c r="G1000" s="88" t="str">
        <f>IF($D1000="","",IFERROR(IF(INDEX('ניהול משאבים'!$E$8:$E$300,MATCH($D1000,'ניהול משאבים'!$C$8:$C$300,0))="","",INDEX('ניהול משאבים'!$E$8:$E$300,MATCH($D1000,'ניהול משאבים'!$C$8:$C$300,0))),""))</f>
        <v/>
      </c>
      <c r="H1000" s="88" t="str">
        <f>IF($C1000="","",INDEX('תוצרים לפרויקטים'!$H:$H,MATCH($C1000,'תוצרים לפרויקטים'!$G:$G,0)))</f>
        <v/>
      </c>
      <c r="I1000" s="88" t="str">
        <f>IF($C1000="","",INDEX('תוצרים לפרויקטים'!$E:$E,MATCH($C1000,'תוצרים לפרויקטים'!$G:$G,0)))</f>
        <v/>
      </c>
      <c r="J1000" s="88" t="str">
        <f>IF($A1000="","",IF(INDEX('תוצרים לפרויקטים'!$R$8:$R$1007,MATCH($C1000,'תוצרים לפרויקטים'!$G$8:$G$1007,0))="","ללא סטטוס",INDEX('תוצרים לפרויקטים'!$R$8:$R$1007,MATCH($C1000,'תוצרים לפרויקטים'!$G$8:$G$1007,0))))</f>
        <v/>
      </c>
      <c r="K1000" s="141" t="str">
        <f>IF($A1000="","",IF(INDEX('תוצרים לפרויקטים'!$P$8:$P$1007,MATCH($C1000,'תוצרים לפרויקטים'!$G$8:$G$1007,0))="","",INDEX('תוצרים לפרויקטים'!$P$8:$P$1007,MATCH($C1000,'תוצרים לפרויקטים'!$G$8:$G$1007,0))))</f>
        <v/>
      </c>
      <c r="L1000" s="141" t="str">
        <f>IF($A1000="","",IF(INDEX('תוצרים לפרויקטים'!$Q$8:$Q$1007,MATCH($C1000,'תוצרים לפרויקטים'!$G$8:$G$1007,0))="","",INDEX('תוצרים לפרויקטים'!$Q$8:$Q$1007,MATCH($C1000,'תוצרים לפרויקטים'!$G$8:$G$1007,0))))</f>
        <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
    <tabColor rgb="FFFFC000"/>
    <pageSetUpPr fitToPage="1"/>
  </sheetPr>
  <dimension ref="A1:AQ263"/>
  <sheetViews>
    <sheetView showGridLines="0" rightToLeft="1" zoomScaleNormal="100" workbookViewId="0">
      <pane xSplit="4" ySplit="6" topLeftCell="E7" activePane="bottomRight" state="frozen"/>
      <selection pane="topRight" activeCell="E1" sqref="E1"/>
      <selection pane="bottomLeft" activeCell="A7" sqref="A7"/>
      <selection pane="bottomRight" activeCell="D4" sqref="D4"/>
    </sheetView>
  </sheetViews>
  <sheetFormatPr defaultColWidth="0" defaultRowHeight="15"/>
  <cols>
    <col min="1" max="1" width="2.75" style="189" customWidth="1"/>
    <col min="2" max="2" width="11.875" style="202" customWidth="1"/>
    <col min="3" max="3" width="18.125" style="189" customWidth="1"/>
    <col min="4" max="4" width="21" style="189" customWidth="1"/>
    <col min="5" max="6" width="13.875" style="189" hidden="1" customWidth="1"/>
    <col min="7" max="7" width="9.125" style="189" customWidth="1"/>
    <col min="8" max="9" width="9.375" style="203" customWidth="1"/>
    <col min="10" max="10" width="8" style="202" customWidth="1"/>
    <col min="11" max="12" width="10.375" style="202" hidden="1" customWidth="1"/>
    <col min="13" max="14" width="3.875" style="204" customWidth="1"/>
    <col min="15" max="33" width="3.875" style="189" customWidth="1"/>
    <col min="34" max="34" width="2.375" style="195" hidden="1" customWidth="1"/>
    <col min="35" max="35" width="5.875" style="195" hidden="1" customWidth="1"/>
    <col min="36" max="43" width="4.625" style="189" hidden="1" customWidth="1"/>
    <col min="44" max="16384" width="9" style="189" hidden="1"/>
  </cols>
  <sheetData>
    <row r="1" spans="1:35" s="177" customFormat="1" ht="36" customHeight="1">
      <c r="A1" s="210"/>
      <c r="B1" s="210"/>
      <c r="C1" s="210"/>
      <c r="D1" s="210"/>
      <c r="E1" s="210"/>
      <c r="F1" s="210"/>
      <c r="G1" s="210"/>
      <c r="H1" s="211" t="s">
        <v>459</v>
      </c>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178"/>
    </row>
    <row r="2" spans="1:35" s="180" customFormat="1" ht="7.5" customHeight="1">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81"/>
    </row>
    <row r="3" spans="1:35" s="182" customFormat="1" ht="14.25" customHeight="1" thickBot="1">
      <c r="B3" s="183"/>
      <c r="I3" s="183"/>
      <c r="J3" s="183"/>
      <c r="K3" s="183"/>
      <c r="L3" s="183"/>
      <c r="M3" s="184"/>
      <c r="N3" s="184"/>
      <c r="O3" s="184"/>
      <c r="P3" s="184"/>
      <c r="Q3" s="184"/>
      <c r="R3" s="184"/>
      <c r="S3" s="184"/>
      <c r="T3" s="184"/>
      <c r="U3" s="184"/>
      <c r="V3" s="184"/>
      <c r="W3" s="184"/>
      <c r="X3" s="184"/>
      <c r="Y3" s="184"/>
      <c r="Z3" s="184"/>
      <c r="AA3" s="184"/>
      <c r="AB3" s="184"/>
      <c r="AC3" s="184"/>
      <c r="AD3" s="184"/>
      <c r="AE3" s="184"/>
      <c r="AF3" s="184"/>
      <c r="AG3" s="184"/>
      <c r="AH3" s="185"/>
      <c r="AI3" s="185"/>
    </row>
    <row r="4" spans="1:35" s="182" customFormat="1" ht="15.75" thickBot="1">
      <c r="B4" s="183"/>
      <c r="C4" s="183" t="s">
        <v>452</v>
      </c>
      <c r="D4" s="215" t="s">
        <v>446</v>
      </c>
      <c r="E4" s="186"/>
      <c r="H4" s="182" t="s">
        <v>453</v>
      </c>
      <c r="I4" s="216">
        <v>42370</v>
      </c>
      <c r="M4" s="184"/>
      <c r="N4" s="184"/>
      <c r="O4" s="184"/>
      <c r="P4" s="184"/>
      <c r="Q4" s="184"/>
      <c r="R4" s="184"/>
      <c r="S4" s="184"/>
      <c r="T4" s="184"/>
      <c r="U4" s="184"/>
      <c r="V4" s="184"/>
      <c r="W4" s="184"/>
      <c r="X4" s="184"/>
      <c r="Y4" s="184"/>
      <c r="Z4" s="184"/>
      <c r="AA4" s="184"/>
      <c r="AB4" s="184"/>
      <c r="AC4" s="184"/>
      <c r="AD4" s="184"/>
      <c r="AE4" s="184"/>
      <c r="AF4" s="184"/>
      <c r="AG4" s="184"/>
      <c r="AH4" s="185"/>
      <c r="AI4" s="185"/>
    </row>
    <row r="5" spans="1:35" s="182" customFormat="1" ht="15.75" customHeight="1" thickBot="1">
      <c r="B5" s="183"/>
      <c r="C5" s="183"/>
      <c r="D5" s="183"/>
      <c r="E5" s="186"/>
      <c r="F5" s="186"/>
      <c r="G5" s="186"/>
      <c r="H5" s="187"/>
      <c r="I5" s="187">
        <f>IF(I4="",TEXT("01/01/2017","DD/MM/YYYY"),I4)</f>
        <v>42370</v>
      </c>
      <c r="J5" s="183"/>
      <c r="K5" s="183"/>
      <c r="L5" s="183"/>
      <c r="M5" s="188">
        <f>IFERROR(CONCATENATE(YEAR(M6),".",MONTH(M6))*1,"")</f>
        <v>2016.1</v>
      </c>
      <c r="N5" s="188">
        <f t="shared" ref="N5:X5" si="0">IFERROR(CONCATENATE(YEAR(N6),".",MONTH(N6))*1,"")</f>
        <v>2016.2</v>
      </c>
      <c r="O5" s="188">
        <f t="shared" si="0"/>
        <v>2016.3</v>
      </c>
      <c r="P5" s="188">
        <f t="shared" si="0"/>
        <v>2016.4</v>
      </c>
      <c r="Q5" s="188">
        <f t="shared" si="0"/>
        <v>2016.5</v>
      </c>
      <c r="R5" s="188">
        <f t="shared" si="0"/>
        <v>2016.6</v>
      </c>
      <c r="S5" s="188">
        <f t="shared" si="0"/>
        <v>2016.7</v>
      </c>
      <c r="T5" s="188">
        <f t="shared" si="0"/>
        <v>2016.8</v>
      </c>
      <c r="U5" s="188">
        <f t="shared" si="0"/>
        <v>2016.9</v>
      </c>
      <c r="V5" s="188">
        <f t="shared" si="0"/>
        <v>2016.1</v>
      </c>
      <c r="W5" s="188">
        <f t="shared" si="0"/>
        <v>2016.11</v>
      </c>
      <c r="X5" s="188">
        <f t="shared" si="0"/>
        <v>2016.12</v>
      </c>
      <c r="Y5" s="188">
        <f t="shared" ref="Y5:AG5" si="1">IFERROR(CONCATENATE(YEAR(Y6),".",MONTH(Y6))*1,"")</f>
        <v>2017.1</v>
      </c>
      <c r="Z5" s="188">
        <f t="shared" si="1"/>
        <v>2017.2</v>
      </c>
      <c r="AA5" s="188">
        <f t="shared" si="1"/>
        <v>2017.3</v>
      </c>
      <c r="AB5" s="188">
        <f t="shared" si="1"/>
        <v>2017.4</v>
      </c>
      <c r="AC5" s="188">
        <f t="shared" si="1"/>
        <v>2017.5</v>
      </c>
      <c r="AD5" s="188">
        <f t="shared" si="1"/>
        <v>2017.6</v>
      </c>
      <c r="AE5" s="188">
        <f t="shared" si="1"/>
        <v>2017.7</v>
      </c>
      <c r="AF5" s="188">
        <f t="shared" si="1"/>
        <v>2017.8</v>
      </c>
      <c r="AG5" s="188" t="str">
        <f t="shared" si="1"/>
        <v/>
      </c>
      <c r="AH5" s="185"/>
      <c r="AI5" s="185"/>
    </row>
    <row r="6" spans="1:35" ht="41.25" customHeight="1" thickBot="1">
      <c r="B6" s="190" t="s">
        <v>180</v>
      </c>
      <c r="C6" s="191" t="s">
        <v>176</v>
      </c>
      <c r="D6" s="191" t="s">
        <v>24</v>
      </c>
      <c r="E6" s="212" t="s">
        <v>5</v>
      </c>
      <c r="F6" s="212" t="s">
        <v>204</v>
      </c>
      <c r="G6" s="191" t="s">
        <v>197</v>
      </c>
      <c r="H6" s="191" t="s">
        <v>448</v>
      </c>
      <c r="I6" s="191" t="s">
        <v>451</v>
      </c>
      <c r="J6" s="192" t="s">
        <v>198</v>
      </c>
      <c r="K6" s="193" t="s">
        <v>449</v>
      </c>
      <c r="L6" s="193" t="s">
        <v>450</v>
      </c>
      <c r="M6" s="213">
        <f>IFERROR(INDEX(טבלה15[חודש גאנט],MATCH(COLUMNS('גאנט תוצרים'!$L$6:L$6),טבלה15[סידור],0)),"")</f>
        <v>42370</v>
      </c>
      <c r="N6" s="213">
        <f>IFERROR(INDEX(טבלה15[חודש גאנט],MATCH(COLUMNS('גאנט תוצרים'!$L$6:M$6),טבלה15[סידור],0)),"")</f>
        <v>42401</v>
      </c>
      <c r="O6" s="213">
        <f>IFERROR(INDEX(טבלה15[חודש גאנט],MATCH(COLUMNS('גאנט תוצרים'!$L$6:N$6),טבלה15[סידור],0)),"")</f>
        <v>42430</v>
      </c>
      <c r="P6" s="213">
        <f>IFERROR(INDEX(טבלה15[חודש גאנט],MATCH(COLUMNS('גאנט תוצרים'!$L$6:O$6),טבלה15[סידור],0)),"")</f>
        <v>42461</v>
      </c>
      <c r="Q6" s="213">
        <f>IFERROR(INDEX(טבלה15[חודש גאנט],MATCH(COLUMNS('גאנט תוצרים'!$L$6:P$6),טבלה15[סידור],0)),"")</f>
        <v>42491</v>
      </c>
      <c r="R6" s="213">
        <f>IFERROR(INDEX(טבלה15[חודש גאנט],MATCH(COLUMNS('גאנט תוצרים'!$L$6:Q$6),טבלה15[סידור],0)),"")</f>
        <v>42522</v>
      </c>
      <c r="S6" s="213">
        <f>IFERROR(INDEX(טבלה15[חודש גאנט],MATCH(COLUMNS('גאנט תוצרים'!$L$6:R$6),טבלה15[סידור],0)),"")</f>
        <v>42552</v>
      </c>
      <c r="T6" s="213">
        <f>IFERROR(INDEX(טבלה15[חודש גאנט],MATCH(COLUMNS('גאנט תוצרים'!$L$6:S$6),טבלה15[סידור],0)),"")</f>
        <v>42583</v>
      </c>
      <c r="U6" s="213">
        <f>IFERROR(INDEX(טבלה15[חודש גאנט],MATCH(COLUMNS('גאנט תוצרים'!$L$6:T$6),טבלה15[סידור],0)),"")</f>
        <v>42614</v>
      </c>
      <c r="V6" s="213">
        <f>IFERROR(INDEX(טבלה15[חודש גאנט],MATCH(COLUMNS('גאנט תוצרים'!$L$6:U$6),טבלה15[סידור],0)),"")</f>
        <v>42644</v>
      </c>
      <c r="W6" s="213">
        <f>IFERROR(INDEX(טבלה15[חודש גאנט],MATCH(COLUMNS('גאנט תוצרים'!$L$6:V$6),טבלה15[סידור],0)),"")</f>
        <v>42675</v>
      </c>
      <c r="X6" s="213">
        <f>IFERROR(INDEX(טבלה15[חודש גאנט],MATCH(COLUMNS('גאנט תוצרים'!$L$6:W$6),טבלה15[סידור],0)),"")</f>
        <v>42705</v>
      </c>
      <c r="Y6" s="213">
        <f>IFERROR(INDEX(טבלה15[חודש גאנט],MATCH(COLUMNS('גאנט תוצרים'!$L$6:X$6),טבלה15[סידור],0)),"")</f>
        <v>42736</v>
      </c>
      <c r="Z6" s="213">
        <f>IFERROR(INDEX(טבלה15[חודש גאנט],MATCH(COLUMNS('גאנט תוצרים'!$L$6:Y$6),טבלה15[סידור],0)),"")</f>
        <v>42767</v>
      </c>
      <c r="AA6" s="213">
        <f>IFERROR(INDEX(טבלה15[חודש גאנט],MATCH(COLUMNS('גאנט תוצרים'!$L$6:Z$6),טבלה15[סידור],0)),"")</f>
        <v>42795</v>
      </c>
      <c r="AB6" s="213">
        <f>IFERROR(INDEX(טבלה15[חודש גאנט],MATCH(COLUMNS('גאנט תוצרים'!$L$6:AA$6),טבלה15[סידור],0)),"")</f>
        <v>42826</v>
      </c>
      <c r="AC6" s="213">
        <f>IFERROR(INDEX(טבלה15[חודש גאנט],MATCH(COLUMNS('גאנט תוצרים'!$L$6:AB$6),טבלה15[סידור],0)),"")</f>
        <v>42856</v>
      </c>
      <c r="AD6" s="213">
        <f>IFERROR(INDEX(טבלה15[חודש גאנט],MATCH(COLUMNS('גאנט תוצרים'!$L$6:AC$6),טבלה15[סידור],0)),"")</f>
        <v>42887</v>
      </c>
      <c r="AE6" s="213">
        <f>IFERROR(INDEX(טבלה15[חודש גאנט],MATCH(COLUMNS('גאנט תוצרים'!$L$6:AD$6),טבלה15[סידור],0)),"")</f>
        <v>42917</v>
      </c>
      <c r="AF6" s="213">
        <f>IFERROR(INDEX(טבלה15[חודש גאנט],MATCH(COLUMNS('גאנט תוצרים'!$L$6:AE$6),טבלה15[סידור],0)),"")</f>
        <v>42948</v>
      </c>
      <c r="AG6" s="377" t="str">
        <f>IFERROR(INDEX(טבלה15[חודש גאנט],MATCH(COLUMNS('גאנט תוצרים'!$L$6:AF$6),טבלה15[סידור],0)),"")</f>
        <v/>
      </c>
      <c r="AH6" s="194"/>
      <c r="AI6" s="194"/>
    </row>
    <row r="7" spans="1:35" s="195" customFormat="1" ht="21" customHeight="1">
      <c r="B7" s="196" t="str">
        <f>IFERROR(INDEX('תוצרים לפרויקטים'!$G$8:$G$507,MATCH(ROWS($B$6:B6),דירוג_גאנט,0)),"")</f>
        <v/>
      </c>
      <c r="C7" s="197" t="str">
        <f>IF($B7="","",INDEX('תוצרים לפרויקטים'!$H$8:$H$507,MATCH($B7,'תוצרים לפרויקטים'!$G$8:$G$507,0)))</f>
        <v/>
      </c>
      <c r="D7" s="198" t="str">
        <f>IF($B7="","",INDEX('תוצרים לפרויקטים'!$E$8:$E$507,MATCH($B7,'תוצרים לפרויקטים'!$G$8:$G$507,0)))</f>
        <v/>
      </c>
      <c r="E7" s="198" t="str">
        <f>IF($B7="","",IF(INDEX('תוצרים לפרויקטים'!$J$8:$J$507,MATCH($B7,'תוצרים לפרויקטים'!$G$8:$G$507,0))="","",INDEX('תוצרים לפרויקטים'!$J$8:$J$507,MATCH($B7,'תוצרים לפרויקטים'!$G$8:$G$507,0))))</f>
        <v/>
      </c>
      <c r="F7" s="198" t="str">
        <f>IF($B7="","",IF(INDEX('תוצרים לפרויקטים'!$K$8:$K$507,MATCH($B7,'תוצרים לפרויקטים'!$G$8:$G$507,0))="","",INDEX('תוצרים לפרויקטים'!$K$8:$K$507,MATCH($B7,'תוצרים לפרויקטים'!$G$8:$G$507,0))))</f>
        <v/>
      </c>
      <c r="G7" s="198" t="str">
        <f>IF($B7="","",IF(INDEX('תוצרים לפרויקטים'!$R$8:$R$507,MATCH($B7,'תוצרים לפרויקטים'!$G$8:$G$507,0))="","",INDEX('תוצרים לפרויקטים'!$R$8:$R$507,MATCH($B7,'תוצרים לפרויקטים'!$G$8:$G$507,0))))</f>
        <v/>
      </c>
      <c r="H7" s="199" t="str">
        <f>IF($B7="","",IF(INDEX('תוצרים לפרויקטים'!P$8:P$507,MATCH($B7,'תוצרים לפרויקטים'!$G$8:$G$507,0))="","",INDEX('תוצרים לפרויקטים'!P$8:P$507,MATCH($B7,'תוצרים לפרויקטים'!$G$8:$G$507,0))))</f>
        <v/>
      </c>
      <c r="I7" s="199" t="str">
        <f>IF($B7="","",IF(INDEX('תוצרים לפרויקטים'!Q$8:Q$507,MATCH($B7,'תוצרים לפרויקטים'!$G$8:$G$507,0))="","",INDEX('תוצרים לפרויקטים'!Q$8:Q$507,MATCH($B7,'תוצרים לפרויקטים'!$G$8:$G$507,0))))</f>
        <v/>
      </c>
      <c r="J7" s="200" t="str">
        <f>IF($B7="","",INDEX('תוצרים לפרויקטים'!$S$8:$S$507,MATCH($B7,'תוצרים לפרויקטים'!$G$8:$G$507,0)))</f>
        <v/>
      </c>
      <c r="K7" s="201" t="str">
        <f>IF(C7="","",ROUNDDOWN(((YEAR(I7)-YEAR(MAX($H7,"01/01/2017")))*12+MONTH(I7)-MONTH(MAX($H7,"01/01/2017"))+(DAY(I7)-DAY(MAX($H7,"01/01/2017")))/30+1)*J7,0))</f>
        <v/>
      </c>
      <c r="L7" s="200" t="str">
        <f ca="1">IF(OR(AND(H7&lt;TODAY(),J7=0),AND(I7&lt;TODAY(),J7&lt;1)),"כן","")</f>
        <v/>
      </c>
      <c r="M7" s="214" t="str">
        <f ca="1">IF($C7="","",IF(OR(AND($H7&lt;=M$6,$I7&gt;=M$6),AND($H7&gt;=M$6,$H7&lt;N$6)),IF(OR($J7=1,COUNTIF($L7:L7,"&gt;0")&lt;$K7),3,IF(OR(AND(MONTH($H7)=MONTH(TODAY()),$J7=0),AND(TODAY()&lt;M$6)),1,IF($L7="כן",2,4))),""))</f>
        <v/>
      </c>
      <c r="N7" s="214" t="str">
        <f ca="1">IF($C7="","",IF(OR(AND($H7&lt;=N$6,$I7&gt;=N$6),AND($H7&gt;=N$6,$H7&lt;O$6)),IF(OR($J7=1,COUNTIF($L7:M7,"&gt;0")&lt;$K7),3,IF(OR(AND(MONTH($H7)=MONTH(TODAY()),$J7=0),AND(TODAY()&lt;N$6)),1,IF($L7="כן",2,4))),""))</f>
        <v/>
      </c>
      <c r="O7" s="214" t="str">
        <f ca="1">IF($C7="","",IF(OR(AND($H7&lt;=O$6,$I7&gt;=O$6),AND($H7&gt;=O$6,$H7&lt;P$6)),IF(OR($J7=1,COUNTIF($L7:N7,"&gt;0")&lt;$K7),3,IF(OR(AND(MONTH($H7)=MONTH(TODAY()),$J7=0),AND(TODAY()&lt;O$6)),1,IF($L7="כן",2,4))),""))</f>
        <v/>
      </c>
      <c r="P7" s="214" t="str">
        <f ca="1">IF($C7="","",IF(OR(AND($H7&lt;=P$6,$I7&gt;=P$6),AND($H7&gt;=P$6,$H7&lt;Q$6)),IF(OR($J7=1,COUNTIF($L7:O7,"&gt;0")&lt;$K7),3,IF(OR(AND(MONTH($H7)=MONTH(TODAY()),$J7=0),AND(TODAY()&lt;P$6)),1,IF($L7="כן",2,4))),""))</f>
        <v/>
      </c>
      <c r="Q7" s="214" t="str">
        <f ca="1">IF($C7="","",IF(OR(AND($H7&lt;=Q$6,$I7&gt;=Q$6),AND($H7&gt;=Q$6,$H7&lt;R$6)),IF(OR($J7=1,COUNTIF($L7:P7,"&gt;0")&lt;$K7),3,IF(OR(AND(MONTH($H7)=MONTH(TODAY()),$J7=0),AND(TODAY()&lt;Q$6)),1,IF($L7="כן",2,4))),""))</f>
        <v/>
      </c>
      <c r="R7" s="214" t="str">
        <f ca="1">IF($C7="","",IF(OR(AND($H7&lt;=R$6,$I7&gt;=R$6),AND($H7&gt;=R$6,$H7&lt;S$6)),IF(OR($J7=1,COUNTIF($L7:Q7,"&gt;0")&lt;$K7),3,IF(OR(AND(MONTH($H7)=MONTH(TODAY()),$J7=0),AND(TODAY()&lt;R$6)),1,IF($L7="כן",2,4))),""))</f>
        <v/>
      </c>
      <c r="S7" s="214" t="str">
        <f ca="1">IF($C7="","",IF(OR(AND($H7&lt;=S$6,$I7&gt;=S$6),AND($H7&gt;=S$6,$H7&lt;T$6)),IF(OR($J7=1,COUNTIF($L7:R7,"&gt;0")&lt;$K7),3,IF(OR(AND(MONTH($H7)=MONTH(TODAY()),$J7=0),AND(TODAY()&lt;S$6)),1,IF($L7="כן",2,4))),""))</f>
        <v/>
      </c>
      <c r="T7" s="214" t="str">
        <f ca="1">IF($C7="","",IF(OR(AND($H7&lt;=T$6,$I7&gt;=T$6),AND($H7&gt;=T$6,$H7&lt;U$6)),IF(OR($J7=1,COUNTIF($L7:S7,"&gt;0")&lt;$K7),3,IF(OR(AND(MONTH($H7)=MONTH(TODAY()),$J7=0),AND(TODAY()&lt;T$6)),1,IF($L7="כן",2,4))),""))</f>
        <v/>
      </c>
      <c r="U7" s="214" t="str">
        <f ca="1">IF($C7="","",IF(OR(AND($H7&lt;=U$6,$I7&gt;=U$6),AND($H7&gt;=U$6,$H7&lt;V$6)),IF(OR($J7=1,COUNTIF($L7:T7,"&gt;0")&lt;$K7),3,IF(OR(AND(MONTH($H7)=MONTH(TODAY()),$J7=0),AND(TODAY()&lt;U$6)),1,IF($L7="כן",2,4))),""))</f>
        <v/>
      </c>
      <c r="V7" s="214" t="str">
        <f ca="1">IF($C7="","",IF(OR(AND($H7&lt;=V$6,$I7&gt;=V$6),AND($H7&gt;=V$6,$H7&lt;W$6)),IF(OR($J7=1,COUNTIF($L7:U7,"&gt;0")&lt;$K7),3,IF(OR(AND(MONTH($H7)=MONTH(TODAY()),$J7=0),AND(TODAY()&lt;V$6)),1,IF($L7="כן",2,4))),""))</f>
        <v/>
      </c>
      <c r="W7" s="214" t="str">
        <f ca="1">IF($C7="","",IF(OR(AND($H7&lt;=W$6,$I7&gt;=W$6),AND($H7&gt;=W$6,$H7&lt;X$6)),IF(OR($J7=1,COUNTIF($L7:V7,"&gt;0")&lt;$K7),3,IF(OR(AND(MONTH($H7)=MONTH(TODAY()),$J7=0),AND(TODAY()&lt;W$6)),1,IF($L7="כן",2,4))),""))</f>
        <v/>
      </c>
      <c r="X7" s="214" t="str">
        <f ca="1">IF($C7="","",IF(OR(AND($H7&lt;=X$6,$I7&gt;=X$6),AND($H7&gt;=X$6,$H7&lt;Y$6)),IF(OR($J7=1,COUNTIF($L7:W7,"&gt;0")&lt;$K7),3,IF(OR(AND(MONTH($H7)=MONTH(TODAY()),$J7=0),AND(TODAY()&lt;X$6)),1,IF($L7="כן",2,4))),""))</f>
        <v/>
      </c>
      <c r="Y7" s="214" t="str">
        <f ca="1">IF($C7="","",IF(OR(AND($H7&lt;=Y$6,$I7&gt;=Y$6),AND($H7&gt;=Y$6,$H7&lt;Z$6)),IF(OR($J7=1,COUNTIF($L7:X7,"&gt;0")&lt;$K7),3,IF(OR(AND(MONTH($H7)=MONTH(TODAY()),$J7=0),AND(TODAY()&lt;Y$6)),1,IF($L7="כן",2,4))),""))</f>
        <v/>
      </c>
      <c r="Z7" s="214" t="str">
        <f ca="1">IF($C7="","",IF(OR(AND($H7&lt;=Z$6,$I7&gt;=Z$6),AND($H7&gt;=Z$6,$H7&lt;AA$6)),IF(OR($J7=1,COUNTIF($L7:Y7,"&gt;0")&lt;$K7),3,IF(OR(AND(MONTH($H7)=MONTH(TODAY()),$J7=0),AND(TODAY()&lt;Z$6)),1,IF($L7="כן",2,4))),""))</f>
        <v/>
      </c>
      <c r="AA7" s="214" t="str">
        <f ca="1">IF($C7="","",IF(OR(AND($H7&lt;=AA$6,$I7&gt;=AA$6),AND($H7&gt;=AA$6,$H7&lt;AB$6)),IF(OR($J7=1,COUNTIF($L7:Z7,"&gt;0")&lt;$K7),3,IF(OR(AND(MONTH($H7)=MONTH(TODAY()),$J7=0),AND(TODAY()&lt;AA$6)),1,IF($L7="כן",2,4))),""))</f>
        <v/>
      </c>
      <c r="AB7" s="214" t="str">
        <f ca="1">IF($C7="","",IF(OR(AND($H7&lt;=AB$6,$I7&gt;=AB$6),AND($H7&gt;=AB$6,$H7&lt;AC$6)),IF(OR($J7=1,COUNTIF($L7:AA7,"&gt;0")&lt;$K7),3,IF(OR(AND(MONTH($H7)=MONTH(TODAY()),$J7=0),AND(TODAY()&lt;AB$6)),1,IF($L7="כן",2,4))),""))</f>
        <v/>
      </c>
      <c r="AC7" s="214" t="str">
        <f ca="1">IF($C7="","",IF(OR(AND($H7&lt;=AC$6,$I7&gt;=AC$6),AND($H7&gt;=AC$6,$H7&lt;AD$6)),IF(OR($J7=1,COUNTIF($L7:AB7,"&gt;0")&lt;$K7),3,IF(OR(AND(MONTH($H7)=MONTH(TODAY()),$J7=0),AND(TODAY()&lt;AC$6)),1,IF($L7="כן",2,4))),""))</f>
        <v/>
      </c>
      <c r="AD7" s="214" t="str">
        <f ca="1">IF($C7="","",IF(OR(AND($H7&lt;=AD$6,$I7&gt;=AD$6),AND($H7&gt;=AD$6,$H7&lt;AE$6)),IF(OR($J7=1,COUNTIF($L7:AC7,"&gt;0")&lt;$K7),3,IF(OR(AND(MONTH($H7)=MONTH(TODAY()),$J7=0),AND(TODAY()&lt;AD$6)),1,IF($L7="כן",2,4))),""))</f>
        <v/>
      </c>
      <c r="AE7" s="214" t="str">
        <f ca="1">IF($C7="","",IF(OR(AND($H7&lt;=AE$6,$I7&gt;=AE$6),AND($H7&gt;=AE$6,$H7&lt;AF$6)),IF(OR($J7=1,COUNTIF($L7:AD7,"&gt;0")&lt;$K7),3,IF(OR(AND(MONTH($H7)=MONTH(TODAY()),$J7=0),AND(TODAY()&lt;AE$6)),1,IF($L7="כן",2,4))),""))</f>
        <v/>
      </c>
      <c r="AF7" s="214" t="str">
        <f ca="1">IF($C7="","",IF(OR(AND($H7&lt;=AF$6,$I7&gt;=AF$6),AND($H7&gt;=AF$6,$H7&lt;AG$6)),IF(OR($J7=1,COUNTIF($L7:AE7,"&gt;0")&lt;$K7),3,IF(OR(AND(MONTH($H7)=MONTH(TODAY()),$J7=0),AND(TODAY()&lt;AF$6)),1,IF($L7="כן",2,4))),""))</f>
        <v/>
      </c>
      <c r="AG7" s="214" t="str">
        <f t="shared" ref="AG7" ca="1" si="2">IF(OR($C7="",AG$6=""),"",IF(OR(AND($H7&lt;=AG$6,$I7&gt;=AG$6),AND($H7&gt;=AG$6,$H7&lt;AH$6)),IF(OR($J7=1,ABS(AG$6-$H7)/30&lt;$K7),3,IF(OR(AND(MONTH($H7)=MONTH(TODAY()),$J7=0),AND(TODAY()&lt;AG$6)),1,IF($L7="כן",2,4))),""))</f>
        <v/>
      </c>
      <c r="AH7" s="199" t="s">
        <v>224</v>
      </c>
      <c r="AI7" s="194"/>
    </row>
    <row r="8" spans="1:35" s="195" customFormat="1" ht="21" customHeight="1">
      <c r="B8" s="196" t="str">
        <f>IFERROR(INDEX('תוצרים לפרויקטים'!$G$8:$G$507,MATCH(ROWS($B$6:B7),דירוג_גאנט,0)),"")</f>
        <v/>
      </c>
      <c r="C8" s="197" t="str">
        <f>IF($B8="","",INDEX('תוצרים לפרויקטים'!$H$8:$H$507,MATCH($B8,'תוצרים לפרויקטים'!$G$8:$G$507,0)))</f>
        <v/>
      </c>
      <c r="D8" s="198" t="str">
        <f>IF($B8="","",INDEX('תוצרים לפרויקטים'!$E$8:$E$507,MATCH($B8,'תוצרים לפרויקטים'!$G$8:$G$507,0)))</f>
        <v/>
      </c>
      <c r="E8" s="198" t="str">
        <f>IF($B8="","",IF(INDEX('תוצרים לפרויקטים'!$J$8:$J$507,MATCH($B8,'תוצרים לפרויקטים'!$G$8:$G$507,0))="","",INDEX('תוצרים לפרויקטים'!$J$8:$J$507,MATCH($B8,'תוצרים לפרויקטים'!$G$8:$G$507,0))))</f>
        <v/>
      </c>
      <c r="F8" s="198" t="str">
        <f>IF($B8="","",IF(INDEX('תוצרים לפרויקטים'!$K$8:$K$507,MATCH($B8,'תוצרים לפרויקטים'!$G$8:$G$507,0))="","",INDEX('תוצרים לפרויקטים'!$K$8:$K$507,MATCH($B8,'תוצרים לפרויקטים'!$G$8:$G$507,0))))</f>
        <v/>
      </c>
      <c r="G8" s="198" t="str">
        <f>IF($B8="","",IF(INDEX('תוצרים לפרויקטים'!$R$8:$R$507,MATCH($B8,'תוצרים לפרויקטים'!$G$8:$G$507,0))="","",INDEX('תוצרים לפרויקטים'!$R$8:$R$507,MATCH($B8,'תוצרים לפרויקטים'!$G$8:$G$507,0))))</f>
        <v/>
      </c>
      <c r="H8" s="199" t="str">
        <f>IF($B8="","",IF(INDEX('תוצרים לפרויקטים'!P$8:P$507,MATCH($B8,'תוצרים לפרויקטים'!$G$8:$G$507,0))="","",INDEX('תוצרים לפרויקטים'!P$8:P$507,MATCH($B8,'תוצרים לפרויקטים'!$G$8:$G$507,0))))</f>
        <v/>
      </c>
      <c r="I8" s="199" t="str">
        <f>IF($B8="","",IF(INDEX('תוצרים לפרויקטים'!Q$8:Q$507,MATCH($B8,'תוצרים לפרויקטים'!$G$8:$G$507,0))="","",INDEX('תוצרים לפרויקטים'!Q$8:Q$507,MATCH($B8,'תוצרים לפרויקטים'!$G$8:$G$507,0))))</f>
        <v/>
      </c>
      <c r="J8" s="200" t="str">
        <f>IF($B8="","",INDEX('תוצרים לפרויקטים'!$S$8:$S$507,MATCH($B8,'תוצרים לפרויקטים'!$G$8:$G$507,0)))</f>
        <v/>
      </c>
      <c r="K8" s="201" t="str">
        <f t="shared" ref="K8:K71" si="3">IF(C8="","",ROUNDDOWN(((YEAR(I8)-YEAR(MAX($H8,"01/01/2017")))*12+MONTH(I8)-MONTH(MAX($H8,"01/01/2017"))+(DAY(I8)-DAY(MAX($H8,"01/01/2017")))/30+1)*J8,0))</f>
        <v/>
      </c>
      <c r="L8" s="200" t="str">
        <f t="shared" ref="L8:L71" ca="1" si="4">IF(OR(AND(H8&lt;TODAY(),J8=0),AND(I8&lt;TODAY(),J8&lt;1)),"כן","")</f>
        <v/>
      </c>
      <c r="M8" s="214" t="str">
        <f ca="1">IF($C8="","",IF(OR(AND($H8&lt;=M$6,$I8&gt;=M$6),AND($H8&gt;=M$6,$H8&lt;N$6)),IF(OR($J8=1,COUNTIF($L8:L8,"&gt;0")&lt;$K8),3,IF(OR(AND(MONTH($H8)=MONTH(TODAY()),$J8=0),AND(TODAY()&lt;M$6)),1,IF($L8="כן",2,4))),""))</f>
        <v/>
      </c>
      <c r="N8" s="214" t="str">
        <f ca="1">IF($C8="","",IF(OR(AND($H8&lt;=N$6,$I8&gt;=N$6),AND($H8&gt;=N$6,$H8&lt;O$6)),IF(OR($J8=1,COUNTIF($L8:M8,"&gt;0")&lt;$K8),3,IF(OR(AND(MONTH($H8)=MONTH(TODAY()),$J8=0),AND(TODAY()&lt;N$6)),1,IF($L8="כן",2,4))),""))</f>
        <v/>
      </c>
      <c r="O8" s="214" t="str">
        <f ca="1">IF($C8="","",IF(OR(AND($H8&lt;=O$6,$I8&gt;=O$6),AND($H8&gt;=O$6,$H8&lt;P$6)),IF(OR($J8=1,COUNTIF($L8:N8,"&gt;0")&lt;$K8),3,IF(OR(AND(MONTH($H8)=MONTH(TODAY()),$J8=0),AND(TODAY()&lt;O$6)),1,IF($L8="כן",2,4))),""))</f>
        <v/>
      </c>
      <c r="P8" s="214" t="str">
        <f ca="1">IF($C8="","",IF(OR(AND($H8&lt;=P$6,$I8&gt;=P$6),AND($H8&gt;=P$6,$H8&lt;Q$6)),IF(OR($J8=1,COUNTIF($L8:O8,"&gt;0")&lt;$K8),3,IF(OR(AND(MONTH($H8)=MONTH(TODAY()),$J8=0),AND(TODAY()&lt;P$6)),1,IF($L8="כן",2,4))),""))</f>
        <v/>
      </c>
      <c r="Q8" s="214" t="str">
        <f ca="1">IF($C8="","",IF(OR(AND($H8&lt;=Q$6,$I8&gt;=Q$6),AND($H8&gt;=Q$6,$H8&lt;R$6)),IF(OR($J8=1,COUNTIF($L8:P8,"&gt;0")&lt;$K8),3,IF(OR(AND(MONTH($H8)=MONTH(TODAY()),$J8=0),AND(TODAY()&lt;Q$6)),1,IF($L8="כן",2,4))),""))</f>
        <v/>
      </c>
      <c r="R8" s="214" t="str">
        <f ca="1">IF($C8="","",IF(OR(AND($H8&lt;=R$6,$I8&gt;=R$6),AND($H8&gt;=R$6,$H8&lt;S$6)),IF(OR($J8=1,COUNTIF($L8:Q8,"&gt;0")&lt;$K8),3,IF(OR(AND(MONTH($H8)=MONTH(TODAY()),$J8=0),AND(TODAY()&lt;R$6)),1,IF($L8="כן",2,4))),""))</f>
        <v/>
      </c>
      <c r="S8" s="214" t="str">
        <f ca="1">IF($C8="","",IF(OR(AND($H8&lt;=S$6,$I8&gt;=S$6),AND($H8&gt;=S$6,$H8&lt;T$6)),IF(OR($J8=1,COUNTIF($L8:R8,"&gt;0")&lt;$K8),3,IF(OR(AND(MONTH($H8)=MONTH(TODAY()),$J8=0),AND(TODAY()&lt;S$6)),1,IF($L8="כן",2,4))),""))</f>
        <v/>
      </c>
      <c r="T8" s="214" t="str">
        <f ca="1">IF($C8="","",IF(OR(AND($H8&lt;=T$6,$I8&gt;=T$6),AND($H8&gt;=T$6,$H8&lt;U$6)),IF(OR($J8=1,COUNTIF($L8:S8,"&gt;0")&lt;$K8),3,IF(OR(AND(MONTH($H8)=MONTH(TODAY()),$J8=0),AND(TODAY()&lt;T$6)),1,IF($L8="כן",2,4))),""))</f>
        <v/>
      </c>
      <c r="U8" s="214" t="str">
        <f ca="1">IF($C8="","",IF(OR(AND($H8&lt;=U$6,$I8&gt;=U$6),AND($H8&gt;=U$6,$H8&lt;V$6)),IF(OR($J8=1,COUNTIF($L8:T8,"&gt;0")&lt;$K8),3,IF(OR(AND(MONTH($H8)=MONTH(TODAY()),$J8=0),AND(TODAY()&lt;U$6)),1,IF($L8="כן",2,4))),""))</f>
        <v/>
      </c>
      <c r="V8" s="214" t="str">
        <f ca="1">IF($C8="","",IF(OR(AND($H8&lt;=V$6,$I8&gt;=V$6),AND($H8&gt;=V$6,$H8&lt;W$6)),IF(OR($J8=1,COUNTIF($L8:U8,"&gt;0")&lt;$K8),3,IF(OR(AND(MONTH($H8)=MONTH(TODAY()),$J8=0),AND(TODAY()&lt;V$6)),1,IF($L8="כן",2,4))),""))</f>
        <v/>
      </c>
      <c r="W8" s="214" t="str">
        <f ca="1">IF($C8="","",IF(OR(AND($H8&lt;=W$6,$I8&gt;=W$6),AND($H8&gt;=W$6,$H8&lt;X$6)),IF(OR($J8=1,COUNTIF($L8:V8,"&gt;0")&lt;$K8),3,IF(OR(AND(MONTH($H8)=MONTH(TODAY()),$J8=0),AND(TODAY()&lt;W$6)),1,IF($L8="כן",2,4))),""))</f>
        <v/>
      </c>
      <c r="X8" s="214" t="str">
        <f ca="1">IF($C8="","",IF(OR(AND($H8&lt;=X$6,$I8&gt;=X$6),AND($H8&gt;=X$6,$H8&lt;Y$6)),IF(OR($J8=1,COUNTIF($L8:W8,"&gt;0")&lt;$K8),3,IF(OR(AND(MONTH($H8)=MONTH(TODAY()),$J8=0),AND(TODAY()&lt;X$6)),1,IF($L8="כן",2,4))),""))</f>
        <v/>
      </c>
      <c r="Y8" s="214" t="str">
        <f ca="1">IF($C8="","",IF(OR(AND($H8&lt;=Y$6,$I8&gt;=Y$6),AND($H8&gt;=Y$6,$H8&lt;Z$6)),IF(OR($J8=1,COUNTIF($L8:X8,"&gt;0")&lt;$K8),3,IF(OR(AND(MONTH($H8)=MONTH(TODAY()),$J8=0),AND(TODAY()&lt;Y$6)),1,IF($L8="כן",2,4))),""))</f>
        <v/>
      </c>
      <c r="Z8" s="214" t="str">
        <f ca="1">IF($C8="","",IF(OR(AND($H8&lt;=Z$6,$I8&gt;=Z$6),AND($H8&gt;=Z$6,$H8&lt;AA$6)),IF(OR($J8=1,COUNTIF($L8:Y8,"&gt;0")&lt;$K8),3,IF(OR(AND(MONTH($H8)=MONTH(TODAY()),$J8=0),AND(TODAY()&lt;Z$6)),1,IF($L8="כן",2,4))),""))</f>
        <v/>
      </c>
      <c r="AA8" s="214" t="str">
        <f ca="1">IF($C8="","",IF(OR(AND($H8&lt;=AA$6,$I8&gt;=AA$6),AND($H8&gt;=AA$6,$H8&lt;AB$6)),IF(OR($J8=1,COUNTIF($L8:Z8,"&gt;0")&lt;$K8),3,IF(OR(AND(MONTH($H8)=MONTH(TODAY()),$J8=0),AND(TODAY()&lt;AA$6)),1,IF($L8="כן",2,4))),""))</f>
        <v/>
      </c>
      <c r="AB8" s="214" t="str">
        <f ca="1">IF($C8="","",IF(OR(AND($H8&lt;=AB$6,$I8&gt;=AB$6),AND($H8&gt;=AB$6,$H8&lt;AC$6)),IF(OR($J8=1,COUNTIF($L8:AA8,"&gt;0")&lt;$K8),3,IF(OR(AND(MONTH($H8)=MONTH(TODAY()),$J8=0),AND(TODAY()&lt;AB$6)),1,IF($L8="כן",2,4))),""))</f>
        <v/>
      </c>
      <c r="AC8" s="214" t="str">
        <f ca="1">IF($C8="","",IF(OR(AND($H8&lt;=AC$6,$I8&gt;=AC$6),AND($H8&gt;=AC$6,$H8&lt;AD$6)),IF(OR($J8=1,COUNTIF($L8:AB8,"&gt;0")&lt;$K8),3,IF(OR(AND(MONTH($H8)=MONTH(TODAY()),$J8=0),AND(TODAY()&lt;AC$6)),1,IF($L8="כן",2,4))),""))</f>
        <v/>
      </c>
      <c r="AD8" s="214" t="str">
        <f ca="1">IF($C8="","",IF(OR(AND($H8&lt;=AD$6,$I8&gt;=AD$6),AND($H8&gt;=AD$6,$H8&lt;AE$6)),IF(OR($J8=1,COUNTIF($L8:AC8,"&gt;0")&lt;$K8),3,IF(OR(AND(MONTH($H8)=MONTH(TODAY()),$J8=0),AND(TODAY()&lt;AD$6)),1,IF($L8="כן",2,4))),""))</f>
        <v/>
      </c>
      <c r="AE8" s="214" t="str">
        <f ca="1">IF($C8="","",IF(OR(AND($H8&lt;=AE$6,$I8&gt;=AE$6),AND($H8&gt;=AE$6,$H8&lt;AF$6)),IF(OR($J8=1,COUNTIF($L8:AD8,"&gt;0")&lt;$K8),3,IF(OR(AND(MONTH($H8)=MONTH(TODAY()),$J8=0),AND(TODAY()&lt;AE$6)),1,IF($L8="כן",2,4))),""))</f>
        <v/>
      </c>
      <c r="AF8" s="214" t="str">
        <f ca="1">IF($C8="","",IF(OR(AND($H8&lt;=AF$6,$I8&gt;=AF$6),AND($H8&gt;=AF$6,$H8&lt;AG$6)),IF(OR($J8=1,COUNTIF($L8:AE8,"&gt;0")&lt;$K8),3,IF(OR(AND(MONTH($H8)=MONTH(TODAY()),$J8=0),AND(TODAY()&lt;AF$6)),1,IF($L8="כן",2,4))),""))</f>
        <v/>
      </c>
      <c r="AG8" s="214" t="str">
        <f t="shared" ref="AG8:AG71" ca="1" si="5">IF(OR($C8="",AG$6=""),"",IF(OR(AND($H8&lt;=AG$6,$I8&gt;=AG$6),AND($H8&gt;=AG$6,$H8&lt;AH$6)),IF(OR($J8=1,ABS(AG$6-$H8)/30&lt;$K8),3,IF(OR(AND(MONTH($H8)=MONTH(TODAY()),$J8=0),AND(TODAY()&lt;AG$6)),1,IF($L8="כן",2,4))),""))</f>
        <v/>
      </c>
      <c r="AH8" s="199" t="s">
        <v>224</v>
      </c>
    </row>
    <row r="9" spans="1:35" s="195" customFormat="1" ht="21" customHeight="1">
      <c r="B9" s="196" t="str">
        <f>IFERROR(INDEX('תוצרים לפרויקטים'!$G$8:$G$507,MATCH(ROWS($B$6:B8),דירוג_גאנט,0)),"")</f>
        <v/>
      </c>
      <c r="C9" s="197" t="str">
        <f>IF($B9="","",INDEX('תוצרים לפרויקטים'!$H$8:$H$507,MATCH($B9,'תוצרים לפרויקטים'!$G$8:$G$507,0)))</f>
        <v/>
      </c>
      <c r="D9" s="198" t="str">
        <f>IF($B9="","",INDEX('תוצרים לפרויקטים'!$E$8:$E$507,MATCH($B9,'תוצרים לפרויקטים'!$G$8:$G$507,0)))</f>
        <v/>
      </c>
      <c r="E9" s="198" t="str">
        <f>IF($B9="","",IF(INDEX('תוצרים לפרויקטים'!$J$8:$J$507,MATCH($B9,'תוצרים לפרויקטים'!$G$8:$G$507,0))="","",INDEX('תוצרים לפרויקטים'!$J$8:$J$507,MATCH($B9,'תוצרים לפרויקטים'!$G$8:$G$507,0))))</f>
        <v/>
      </c>
      <c r="F9" s="198" t="str">
        <f>IF($B9="","",IF(INDEX('תוצרים לפרויקטים'!$K$8:$K$507,MATCH($B9,'תוצרים לפרויקטים'!$G$8:$G$507,0))="","",INDEX('תוצרים לפרויקטים'!$K$8:$K$507,MATCH($B9,'תוצרים לפרויקטים'!$G$8:$G$507,0))))</f>
        <v/>
      </c>
      <c r="G9" s="198" t="str">
        <f>IF($B9="","",IF(INDEX('תוצרים לפרויקטים'!$R$8:$R$507,MATCH($B9,'תוצרים לפרויקטים'!$G$8:$G$507,0))="","",INDEX('תוצרים לפרויקטים'!$R$8:$R$507,MATCH($B9,'תוצרים לפרויקטים'!$G$8:$G$507,0))))</f>
        <v/>
      </c>
      <c r="H9" s="199" t="str">
        <f>IF($B9="","",IF(INDEX('תוצרים לפרויקטים'!P$8:P$507,MATCH($B9,'תוצרים לפרויקטים'!$G$8:$G$507,0))="","",INDEX('תוצרים לפרויקטים'!P$8:P$507,MATCH($B9,'תוצרים לפרויקטים'!$G$8:$G$507,0))))</f>
        <v/>
      </c>
      <c r="I9" s="199" t="str">
        <f>IF($B9="","",IF(INDEX('תוצרים לפרויקטים'!Q$8:Q$507,MATCH($B9,'תוצרים לפרויקטים'!$G$8:$G$507,0))="","",INDEX('תוצרים לפרויקטים'!Q$8:Q$507,MATCH($B9,'תוצרים לפרויקטים'!$G$8:$G$507,0))))</f>
        <v/>
      </c>
      <c r="J9" s="200" t="str">
        <f>IF($B9="","",INDEX('תוצרים לפרויקטים'!$S$8:$S$507,MATCH($B9,'תוצרים לפרויקטים'!$G$8:$G$507,0)))</f>
        <v/>
      </c>
      <c r="K9" s="201" t="str">
        <f t="shared" si="3"/>
        <v/>
      </c>
      <c r="L9" s="200" t="str">
        <f t="shared" ca="1" si="4"/>
        <v/>
      </c>
      <c r="M9" s="214" t="str">
        <f ca="1">IF($C9="","",IF(OR(AND($H9&lt;=M$6,$I9&gt;=M$6),AND($H9&gt;=M$6,$H9&lt;N$6)),IF(OR($J9=1,COUNTIF($L9:L9,"&gt;0")&lt;$K9),3,IF(OR(AND(MONTH($H9)=MONTH(TODAY()),$J9=0),AND(TODAY()&lt;M$6)),1,IF($L9="כן",2,4))),""))</f>
        <v/>
      </c>
      <c r="N9" s="214" t="str">
        <f ca="1">IF($C9="","",IF(OR(AND($H9&lt;=N$6,$I9&gt;=N$6),AND($H9&gt;=N$6,$H9&lt;O$6)),IF(OR($J9=1,COUNTIF($L9:M9,"&gt;0")&lt;$K9),3,IF(OR(AND(MONTH($H9)=MONTH(TODAY()),$J9=0),AND(TODAY()&lt;N$6)),1,IF($L9="כן",2,4))),""))</f>
        <v/>
      </c>
      <c r="O9" s="214" t="str">
        <f ca="1">IF($C9="","",IF(OR(AND($H9&lt;=O$6,$I9&gt;=O$6),AND($H9&gt;=O$6,$H9&lt;P$6)),IF(OR($J9=1,COUNTIF($L9:N9,"&gt;0")&lt;$K9),3,IF(OR(AND(MONTH($H9)=MONTH(TODAY()),$J9=0),AND(TODAY()&lt;O$6)),1,IF($L9="כן",2,4))),""))</f>
        <v/>
      </c>
      <c r="P9" s="214" t="str">
        <f ca="1">IF($C9="","",IF(OR(AND($H9&lt;=P$6,$I9&gt;=P$6),AND($H9&gt;=P$6,$H9&lt;Q$6)),IF(OR($J9=1,COUNTIF($L9:O9,"&gt;0")&lt;$K9),3,IF(OR(AND(MONTH($H9)=MONTH(TODAY()),$J9=0),AND(TODAY()&lt;P$6)),1,IF($L9="כן",2,4))),""))</f>
        <v/>
      </c>
      <c r="Q9" s="214" t="str">
        <f ca="1">IF($C9="","",IF(OR(AND($H9&lt;=Q$6,$I9&gt;=Q$6),AND($H9&gt;=Q$6,$H9&lt;R$6)),IF(OR($J9=1,COUNTIF($L9:P9,"&gt;0")&lt;$K9),3,IF(OR(AND(MONTH($H9)=MONTH(TODAY()),$J9=0),AND(TODAY()&lt;Q$6)),1,IF($L9="כן",2,4))),""))</f>
        <v/>
      </c>
      <c r="R9" s="214" t="str">
        <f ca="1">IF($C9="","",IF(OR(AND($H9&lt;=R$6,$I9&gt;=R$6),AND($H9&gt;=R$6,$H9&lt;S$6)),IF(OR($J9=1,COUNTIF($L9:Q9,"&gt;0")&lt;$K9),3,IF(OR(AND(MONTH($H9)=MONTH(TODAY()),$J9=0),AND(TODAY()&lt;R$6)),1,IF($L9="כן",2,4))),""))</f>
        <v/>
      </c>
      <c r="S9" s="214" t="str">
        <f ca="1">IF($C9="","",IF(OR(AND($H9&lt;=S$6,$I9&gt;=S$6),AND($H9&gt;=S$6,$H9&lt;T$6)),IF(OR($J9=1,COUNTIF($L9:R9,"&gt;0")&lt;$K9),3,IF(OR(AND(MONTH($H9)=MONTH(TODAY()),$J9=0),AND(TODAY()&lt;S$6)),1,IF($L9="כן",2,4))),""))</f>
        <v/>
      </c>
      <c r="T9" s="214" t="str">
        <f ca="1">IF($C9="","",IF(OR(AND($H9&lt;=T$6,$I9&gt;=T$6),AND($H9&gt;=T$6,$H9&lt;U$6)),IF(OR($J9=1,COUNTIF($L9:S9,"&gt;0")&lt;$K9),3,IF(OR(AND(MONTH($H9)=MONTH(TODAY()),$J9=0),AND(TODAY()&lt;T$6)),1,IF($L9="כן",2,4))),""))</f>
        <v/>
      </c>
      <c r="U9" s="214" t="str">
        <f ca="1">IF($C9="","",IF(OR(AND($H9&lt;=U$6,$I9&gt;=U$6),AND($H9&gt;=U$6,$H9&lt;V$6)),IF(OR($J9=1,COUNTIF($L9:T9,"&gt;0")&lt;$K9),3,IF(OR(AND(MONTH($H9)=MONTH(TODAY()),$J9=0),AND(TODAY()&lt;U$6)),1,IF($L9="כן",2,4))),""))</f>
        <v/>
      </c>
      <c r="V9" s="214" t="str">
        <f ca="1">IF($C9="","",IF(OR(AND($H9&lt;=V$6,$I9&gt;=V$6),AND($H9&gt;=V$6,$H9&lt;W$6)),IF(OR($J9=1,COUNTIF($L9:U9,"&gt;0")&lt;$K9),3,IF(OR(AND(MONTH($H9)=MONTH(TODAY()),$J9=0),AND(TODAY()&lt;V$6)),1,IF($L9="כן",2,4))),""))</f>
        <v/>
      </c>
      <c r="W9" s="214" t="str">
        <f ca="1">IF($C9="","",IF(OR(AND($H9&lt;=W$6,$I9&gt;=W$6),AND($H9&gt;=W$6,$H9&lt;X$6)),IF(OR($J9=1,COUNTIF($L9:V9,"&gt;0")&lt;$K9),3,IF(OR(AND(MONTH($H9)=MONTH(TODAY()),$J9=0),AND(TODAY()&lt;W$6)),1,IF($L9="כן",2,4))),""))</f>
        <v/>
      </c>
      <c r="X9" s="214" t="str">
        <f ca="1">IF($C9="","",IF(OR(AND($H9&lt;=X$6,$I9&gt;=X$6),AND($H9&gt;=X$6,$H9&lt;Y$6)),IF(OR($J9=1,COUNTIF($L9:W9,"&gt;0")&lt;$K9),3,IF(OR(AND(MONTH($H9)=MONTH(TODAY()),$J9=0),AND(TODAY()&lt;X$6)),1,IF($L9="כן",2,4))),""))</f>
        <v/>
      </c>
      <c r="Y9" s="214" t="str">
        <f ca="1">IF($C9="","",IF(OR(AND($H9&lt;=Y$6,$I9&gt;=Y$6),AND($H9&gt;=Y$6,$H9&lt;Z$6)),IF(OR($J9=1,COUNTIF($L9:X9,"&gt;0")&lt;$K9),3,IF(OR(AND(MONTH($H9)=MONTH(TODAY()),$J9=0),AND(TODAY()&lt;Y$6)),1,IF($L9="כן",2,4))),""))</f>
        <v/>
      </c>
      <c r="Z9" s="214" t="str">
        <f ca="1">IF($C9="","",IF(OR(AND($H9&lt;=Z$6,$I9&gt;=Z$6),AND($H9&gt;=Z$6,$H9&lt;AA$6)),IF(OR($J9=1,COUNTIF($L9:Y9,"&gt;0")&lt;$K9),3,IF(OR(AND(MONTH($H9)=MONTH(TODAY()),$J9=0),AND(TODAY()&lt;Z$6)),1,IF($L9="כן",2,4))),""))</f>
        <v/>
      </c>
      <c r="AA9" s="214" t="str">
        <f ca="1">IF($C9="","",IF(OR(AND($H9&lt;=AA$6,$I9&gt;=AA$6),AND($H9&gt;=AA$6,$H9&lt;AB$6)),IF(OR($J9=1,COUNTIF($L9:Z9,"&gt;0")&lt;$K9),3,IF(OR(AND(MONTH($H9)=MONTH(TODAY()),$J9=0),AND(TODAY()&lt;AA$6)),1,IF($L9="כן",2,4))),""))</f>
        <v/>
      </c>
      <c r="AB9" s="214" t="str">
        <f ca="1">IF($C9="","",IF(OR(AND($H9&lt;=AB$6,$I9&gt;=AB$6),AND($H9&gt;=AB$6,$H9&lt;AC$6)),IF(OR($J9=1,COUNTIF($L9:AA9,"&gt;0")&lt;$K9),3,IF(OR(AND(MONTH($H9)=MONTH(TODAY()),$J9=0),AND(TODAY()&lt;AB$6)),1,IF($L9="כן",2,4))),""))</f>
        <v/>
      </c>
      <c r="AC9" s="214" t="str">
        <f ca="1">IF($C9="","",IF(OR(AND($H9&lt;=AC$6,$I9&gt;=AC$6),AND($H9&gt;=AC$6,$H9&lt;AD$6)),IF(OR($J9=1,COUNTIF($L9:AB9,"&gt;0")&lt;$K9),3,IF(OR(AND(MONTH($H9)=MONTH(TODAY()),$J9=0),AND(TODAY()&lt;AC$6)),1,IF($L9="כן",2,4))),""))</f>
        <v/>
      </c>
      <c r="AD9" s="214" t="str">
        <f ca="1">IF($C9="","",IF(OR(AND($H9&lt;=AD$6,$I9&gt;=AD$6),AND($H9&gt;=AD$6,$H9&lt;AE$6)),IF(OR($J9=1,COUNTIF($L9:AC9,"&gt;0")&lt;$K9),3,IF(OR(AND(MONTH($H9)=MONTH(TODAY()),$J9=0),AND(TODAY()&lt;AD$6)),1,IF($L9="כן",2,4))),""))</f>
        <v/>
      </c>
      <c r="AE9" s="214" t="str">
        <f ca="1">IF($C9="","",IF(OR(AND($H9&lt;=AE$6,$I9&gt;=AE$6),AND($H9&gt;=AE$6,$H9&lt;AF$6)),IF(OR($J9=1,COUNTIF($L9:AD9,"&gt;0")&lt;$K9),3,IF(OR(AND(MONTH($H9)=MONTH(TODAY()),$J9=0),AND(TODAY()&lt;AE$6)),1,IF($L9="כן",2,4))),""))</f>
        <v/>
      </c>
      <c r="AF9" s="214" t="str">
        <f ca="1">IF($C9="","",IF(OR(AND($H9&lt;=AF$6,$I9&gt;=AF$6),AND($H9&gt;=AF$6,$H9&lt;AG$6)),IF(OR($J9=1,COUNTIF($L9:AE9,"&gt;0")&lt;$K9),3,IF(OR(AND(MONTH($H9)=MONTH(TODAY()),$J9=0),AND(TODAY()&lt;AF$6)),1,IF($L9="כן",2,4))),""))</f>
        <v/>
      </c>
      <c r="AG9" s="214" t="str">
        <f t="shared" ca="1" si="5"/>
        <v/>
      </c>
      <c r="AH9" s="199" t="s">
        <v>224</v>
      </c>
    </row>
    <row r="10" spans="1:35" s="195" customFormat="1" ht="21" customHeight="1">
      <c r="B10" s="196" t="str">
        <f>IFERROR(INDEX('תוצרים לפרויקטים'!$G$8:$G$507,MATCH(ROWS($B$6:B9),דירוג_גאנט,0)),"")</f>
        <v/>
      </c>
      <c r="C10" s="197" t="str">
        <f>IF($B10="","",INDEX('תוצרים לפרויקטים'!$H$8:$H$507,MATCH($B10,'תוצרים לפרויקטים'!$G$8:$G$507,0)))</f>
        <v/>
      </c>
      <c r="D10" s="198" t="str">
        <f>IF($B10="","",INDEX('תוצרים לפרויקטים'!$E$8:$E$507,MATCH($B10,'תוצרים לפרויקטים'!$G$8:$G$507,0)))</f>
        <v/>
      </c>
      <c r="E10" s="198" t="str">
        <f>IF($B10="","",IF(INDEX('תוצרים לפרויקטים'!$J$8:$J$507,MATCH($B10,'תוצרים לפרויקטים'!$G$8:$G$507,0))="","",INDEX('תוצרים לפרויקטים'!$J$8:$J$507,MATCH($B10,'תוצרים לפרויקטים'!$G$8:$G$507,0))))</f>
        <v/>
      </c>
      <c r="F10" s="198" t="str">
        <f>IF($B10="","",IF(INDEX('תוצרים לפרויקטים'!$K$8:$K$507,MATCH($B10,'תוצרים לפרויקטים'!$G$8:$G$507,0))="","",INDEX('תוצרים לפרויקטים'!$K$8:$K$507,MATCH($B10,'תוצרים לפרויקטים'!$G$8:$G$507,0))))</f>
        <v/>
      </c>
      <c r="G10" s="198" t="str">
        <f>IF($B10="","",IF(INDEX('תוצרים לפרויקטים'!$R$8:$R$507,MATCH($B10,'תוצרים לפרויקטים'!$G$8:$G$507,0))="","",INDEX('תוצרים לפרויקטים'!$R$8:$R$507,MATCH($B10,'תוצרים לפרויקטים'!$G$8:$G$507,0))))</f>
        <v/>
      </c>
      <c r="H10" s="199" t="str">
        <f>IF($B10="","",IF(INDEX('תוצרים לפרויקטים'!P$8:P$507,MATCH($B10,'תוצרים לפרויקטים'!$G$8:$G$507,0))="","",INDEX('תוצרים לפרויקטים'!P$8:P$507,MATCH($B10,'תוצרים לפרויקטים'!$G$8:$G$507,0))))</f>
        <v/>
      </c>
      <c r="I10" s="199" t="str">
        <f>IF($B10="","",IF(INDEX('תוצרים לפרויקטים'!Q$8:Q$507,MATCH($B10,'תוצרים לפרויקטים'!$G$8:$G$507,0))="","",INDEX('תוצרים לפרויקטים'!Q$8:Q$507,MATCH($B10,'תוצרים לפרויקטים'!$G$8:$G$507,0))))</f>
        <v/>
      </c>
      <c r="J10" s="200" t="str">
        <f>IF($B10="","",INDEX('תוצרים לפרויקטים'!$S$8:$S$507,MATCH($B10,'תוצרים לפרויקטים'!$G$8:$G$507,0)))</f>
        <v/>
      </c>
      <c r="K10" s="201" t="str">
        <f t="shared" si="3"/>
        <v/>
      </c>
      <c r="L10" s="200" t="str">
        <f t="shared" ca="1" si="4"/>
        <v/>
      </c>
      <c r="M10" s="214" t="str">
        <f ca="1">IF($C10="","",IF(OR(AND($H10&lt;=M$6,$I10&gt;=M$6),AND($H10&gt;=M$6,$H10&lt;N$6)),IF(OR($J10=1,COUNTIF($L10:L10,"&gt;0")&lt;$K10),3,IF(OR(AND(MONTH($H10)=MONTH(TODAY()),$J10=0),AND(TODAY()&lt;M$6)),1,IF($L10="כן",2,4))),""))</f>
        <v/>
      </c>
      <c r="N10" s="214" t="str">
        <f ca="1">IF($C10="","",IF(OR(AND($H10&lt;=N$6,$I10&gt;=N$6),AND($H10&gt;=N$6,$H10&lt;O$6)),IF(OR($J10=1,COUNTIF($L10:M10,"&gt;0")&lt;$K10),3,IF(OR(AND(MONTH($H10)=MONTH(TODAY()),$J10=0),AND(TODAY()&lt;N$6)),1,IF($L10="כן",2,4))),""))</f>
        <v/>
      </c>
      <c r="O10" s="214" t="str">
        <f ca="1">IF($C10="","",IF(OR(AND($H10&lt;=O$6,$I10&gt;=O$6),AND($H10&gt;=O$6,$H10&lt;P$6)),IF(OR($J10=1,COUNTIF($L10:N10,"&gt;0")&lt;$K10),3,IF(OR(AND(MONTH($H10)=MONTH(TODAY()),$J10=0),AND(TODAY()&lt;O$6)),1,IF($L10="כן",2,4))),""))</f>
        <v/>
      </c>
      <c r="P10" s="214" t="str">
        <f ca="1">IF($C10="","",IF(OR(AND($H10&lt;=P$6,$I10&gt;=P$6),AND($H10&gt;=P$6,$H10&lt;Q$6)),IF(OR($J10=1,COUNTIF($L10:O10,"&gt;0")&lt;$K10),3,IF(OR(AND(MONTH($H10)=MONTH(TODAY()),$J10=0),AND(TODAY()&lt;P$6)),1,IF($L10="כן",2,4))),""))</f>
        <v/>
      </c>
      <c r="Q10" s="214" t="str">
        <f ca="1">IF($C10="","",IF(OR(AND($H10&lt;=Q$6,$I10&gt;=Q$6),AND($H10&gt;=Q$6,$H10&lt;R$6)),IF(OR($J10=1,COUNTIF($L10:P10,"&gt;0")&lt;$K10),3,IF(OR(AND(MONTH($H10)=MONTH(TODAY()),$J10=0),AND(TODAY()&lt;Q$6)),1,IF($L10="כן",2,4))),""))</f>
        <v/>
      </c>
      <c r="R10" s="214" t="str">
        <f ca="1">IF($C10="","",IF(OR(AND($H10&lt;=R$6,$I10&gt;=R$6),AND($H10&gt;=R$6,$H10&lt;S$6)),IF(OR($J10=1,COUNTIF($L10:Q10,"&gt;0")&lt;$K10),3,IF(OR(AND(MONTH($H10)=MONTH(TODAY()),$J10=0),AND(TODAY()&lt;R$6)),1,IF($L10="כן",2,4))),""))</f>
        <v/>
      </c>
      <c r="S10" s="214" t="str">
        <f ca="1">IF($C10="","",IF(OR(AND($H10&lt;=S$6,$I10&gt;=S$6),AND($H10&gt;=S$6,$H10&lt;T$6)),IF(OR($J10=1,COUNTIF($L10:R10,"&gt;0")&lt;$K10),3,IF(OR(AND(MONTH($H10)=MONTH(TODAY()),$J10=0),AND(TODAY()&lt;S$6)),1,IF($L10="כן",2,4))),""))</f>
        <v/>
      </c>
      <c r="T10" s="214" t="str">
        <f ca="1">IF($C10="","",IF(OR(AND($H10&lt;=T$6,$I10&gt;=T$6),AND($H10&gt;=T$6,$H10&lt;U$6)),IF(OR($J10=1,COUNTIF($L10:S10,"&gt;0")&lt;$K10),3,IF(OR(AND(MONTH($H10)=MONTH(TODAY()),$J10=0),AND(TODAY()&lt;T$6)),1,IF($L10="כן",2,4))),""))</f>
        <v/>
      </c>
      <c r="U10" s="214" t="str">
        <f ca="1">IF($C10="","",IF(OR(AND($H10&lt;=U$6,$I10&gt;=U$6),AND($H10&gt;=U$6,$H10&lt;V$6)),IF(OR($J10=1,COUNTIF($L10:T10,"&gt;0")&lt;$K10),3,IF(OR(AND(MONTH($H10)=MONTH(TODAY()),$J10=0),AND(TODAY()&lt;U$6)),1,IF($L10="כן",2,4))),""))</f>
        <v/>
      </c>
      <c r="V10" s="214" t="str">
        <f ca="1">IF($C10="","",IF(OR(AND($H10&lt;=V$6,$I10&gt;=V$6),AND($H10&gt;=V$6,$H10&lt;W$6)),IF(OR($J10=1,COUNTIF($L10:U10,"&gt;0")&lt;$K10),3,IF(OR(AND(MONTH($H10)=MONTH(TODAY()),$J10=0),AND(TODAY()&lt;V$6)),1,IF($L10="כן",2,4))),""))</f>
        <v/>
      </c>
      <c r="W10" s="214" t="str">
        <f ca="1">IF($C10="","",IF(OR(AND($H10&lt;=W$6,$I10&gt;=W$6),AND($H10&gt;=W$6,$H10&lt;X$6)),IF(OR($J10=1,COUNTIF($L10:V10,"&gt;0")&lt;$K10),3,IF(OR(AND(MONTH($H10)=MONTH(TODAY()),$J10=0),AND(TODAY()&lt;W$6)),1,IF($L10="כן",2,4))),""))</f>
        <v/>
      </c>
      <c r="X10" s="214" t="str">
        <f ca="1">IF($C10="","",IF(OR(AND($H10&lt;=X$6,$I10&gt;=X$6),AND($H10&gt;=X$6,$H10&lt;Y$6)),IF(OR($J10=1,COUNTIF($L10:W10,"&gt;0")&lt;$K10),3,IF(OR(AND(MONTH($H10)=MONTH(TODAY()),$J10=0),AND(TODAY()&lt;X$6)),1,IF($L10="כן",2,4))),""))</f>
        <v/>
      </c>
      <c r="Y10" s="214" t="str">
        <f ca="1">IF($C10="","",IF(OR(AND($H10&lt;=Y$6,$I10&gt;=Y$6),AND($H10&gt;=Y$6,$H10&lt;Z$6)),IF(OR($J10=1,COUNTIF($L10:X10,"&gt;0")&lt;$K10),3,IF(OR(AND(MONTH($H10)=MONTH(TODAY()),$J10=0),AND(TODAY()&lt;Y$6)),1,IF($L10="כן",2,4))),""))</f>
        <v/>
      </c>
      <c r="Z10" s="214" t="str">
        <f ca="1">IF($C10="","",IF(OR(AND($H10&lt;=Z$6,$I10&gt;=Z$6),AND($H10&gt;=Z$6,$H10&lt;AA$6)),IF(OR($J10=1,COUNTIF($L10:Y10,"&gt;0")&lt;$K10),3,IF(OR(AND(MONTH($H10)=MONTH(TODAY()),$J10=0),AND(TODAY()&lt;Z$6)),1,IF($L10="כן",2,4))),""))</f>
        <v/>
      </c>
      <c r="AA10" s="214" t="str">
        <f ca="1">IF($C10="","",IF(OR(AND($H10&lt;=AA$6,$I10&gt;=AA$6),AND($H10&gt;=AA$6,$H10&lt;AB$6)),IF(OR($J10=1,COUNTIF($L10:Z10,"&gt;0")&lt;$K10),3,IF(OR(AND(MONTH($H10)=MONTH(TODAY()),$J10=0),AND(TODAY()&lt;AA$6)),1,IF($L10="כן",2,4))),""))</f>
        <v/>
      </c>
      <c r="AB10" s="214" t="str">
        <f ca="1">IF($C10="","",IF(OR(AND($H10&lt;=AB$6,$I10&gt;=AB$6),AND($H10&gt;=AB$6,$H10&lt;AC$6)),IF(OR($J10=1,COUNTIF($L10:AA10,"&gt;0")&lt;$K10),3,IF(OR(AND(MONTH($H10)=MONTH(TODAY()),$J10=0),AND(TODAY()&lt;AB$6)),1,IF($L10="כן",2,4))),""))</f>
        <v/>
      </c>
      <c r="AC10" s="214" t="str">
        <f ca="1">IF($C10="","",IF(OR(AND($H10&lt;=AC$6,$I10&gt;=AC$6),AND($H10&gt;=AC$6,$H10&lt;AD$6)),IF(OR($J10=1,COUNTIF($L10:AB10,"&gt;0")&lt;$K10),3,IF(OR(AND(MONTH($H10)=MONTH(TODAY()),$J10=0),AND(TODAY()&lt;AC$6)),1,IF($L10="כן",2,4))),""))</f>
        <v/>
      </c>
      <c r="AD10" s="214" t="str">
        <f ca="1">IF($C10="","",IF(OR(AND($H10&lt;=AD$6,$I10&gt;=AD$6),AND($H10&gt;=AD$6,$H10&lt;AE$6)),IF(OR($J10=1,COUNTIF($L10:AC10,"&gt;0")&lt;$K10),3,IF(OR(AND(MONTH($H10)=MONTH(TODAY()),$J10=0),AND(TODAY()&lt;AD$6)),1,IF($L10="כן",2,4))),""))</f>
        <v/>
      </c>
      <c r="AE10" s="214" t="str">
        <f ca="1">IF($C10="","",IF(OR(AND($H10&lt;=AE$6,$I10&gt;=AE$6),AND($H10&gt;=AE$6,$H10&lt;AF$6)),IF(OR($J10=1,COUNTIF($L10:AD10,"&gt;0")&lt;$K10),3,IF(OR(AND(MONTH($H10)=MONTH(TODAY()),$J10=0),AND(TODAY()&lt;AE$6)),1,IF($L10="כן",2,4))),""))</f>
        <v/>
      </c>
      <c r="AF10" s="214" t="str">
        <f ca="1">IF($C10="","",IF(OR(AND($H10&lt;=AF$6,$I10&gt;=AF$6),AND($H10&gt;=AF$6,$H10&lt;AG$6)),IF(OR($J10=1,COUNTIF($L10:AE10,"&gt;0")&lt;$K10),3,IF(OR(AND(MONTH($H10)=MONTH(TODAY()),$J10=0),AND(TODAY()&lt;AF$6)),1,IF($L10="כן",2,4))),""))</f>
        <v/>
      </c>
      <c r="AG10" s="214" t="str">
        <f t="shared" ca="1" si="5"/>
        <v/>
      </c>
      <c r="AH10" s="199" t="s">
        <v>224</v>
      </c>
    </row>
    <row r="11" spans="1:35" s="195" customFormat="1" ht="21" customHeight="1">
      <c r="B11" s="196" t="str">
        <f>IFERROR(INDEX('תוצרים לפרויקטים'!$G$8:$G$507,MATCH(ROWS($B$6:B10),דירוג_גאנט,0)),"")</f>
        <v/>
      </c>
      <c r="C11" s="197" t="str">
        <f>IF($B11="","",INDEX('תוצרים לפרויקטים'!$H$8:$H$507,MATCH($B11,'תוצרים לפרויקטים'!$G$8:$G$507,0)))</f>
        <v/>
      </c>
      <c r="D11" s="198" t="str">
        <f>IF($B11="","",INDEX('תוצרים לפרויקטים'!$E$8:$E$507,MATCH($B11,'תוצרים לפרויקטים'!$G$8:$G$507,0)))</f>
        <v/>
      </c>
      <c r="E11" s="198" t="str">
        <f>IF($B11="","",IF(INDEX('תוצרים לפרויקטים'!$J$8:$J$507,MATCH($B11,'תוצרים לפרויקטים'!$G$8:$G$507,0))="","",INDEX('תוצרים לפרויקטים'!$J$8:$J$507,MATCH($B11,'תוצרים לפרויקטים'!$G$8:$G$507,0))))</f>
        <v/>
      </c>
      <c r="F11" s="198" t="str">
        <f>IF($B11="","",IF(INDEX('תוצרים לפרויקטים'!$K$8:$K$507,MATCH($B11,'תוצרים לפרויקטים'!$G$8:$G$507,0))="","",INDEX('תוצרים לפרויקטים'!$K$8:$K$507,MATCH($B11,'תוצרים לפרויקטים'!$G$8:$G$507,0))))</f>
        <v/>
      </c>
      <c r="G11" s="198" t="str">
        <f>IF($B11="","",IF(INDEX('תוצרים לפרויקטים'!$R$8:$R$507,MATCH($B11,'תוצרים לפרויקטים'!$G$8:$G$507,0))="","",INDEX('תוצרים לפרויקטים'!$R$8:$R$507,MATCH($B11,'תוצרים לפרויקטים'!$G$8:$G$507,0))))</f>
        <v/>
      </c>
      <c r="H11" s="199" t="str">
        <f>IF($B11="","",IF(INDEX('תוצרים לפרויקטים'!P$8:P$507,MATCH($B11,'תוצרים לפרויקטים'!$G$8:$G$507,0))="","",INDEX('תוצרים לפרויקטים'!P$8:P$507,MATCH($B11,'תוצרים לפרויקטים'!$G$8:$G$507,0))))</f>
        <v/>
      </c>
      <c r="I11" s="199" t="str">
        <f>IF($B11="","",IF(INDEX('תוצרים לפרויקטים'!Q$8:Q$507,MATCH($B11,'תוצרים לפרויקטים'!$G$8:$G$507,0))="","",INDEX('תוצרים לפרויקטים'!Q$8:Q$507,MATCH($B11,'תוצרים לפרויקטים'!$G$8:$G$507,0))))</f>
        <v/>
      </c>
      <c r="J11" s="200" t="str">
        <f>IF($B11="","",INDEX('תוצרים לפרויקטים'!$S$8:$S$507,MATCH($B11,'תוצרים לפרויקטים'!$G$8:$G$507,0)))</f>
        <v/>
      </c>
      <c r="K11" s="201" t="str">
        <f t="shared" si="3"/>
        <v/>
      </c>
      <c r="L11" s="200" t="str">
        <f t="shared" ca="1" si="4"/>
        <v/>
      </c>
      <c r="M11" s="214" t="str">
        <f ca="1">IF($C11="","",IF(OR(AND($H11&lt;=M$6,$I11&gt;=M$6),AND($H11&gt;=M$6,$H11&lt;N$6)),IF(OR($J11=1,COUNTIF($L11:L11,"&gt;0")&lt;$K11),3,IF(OR(AND(MONTH($H11)=MONTH(TODAY()),$J11=0),AND(TODAY()&lt;M$6)),1,IF($L11="כן",2,4))),""))</f>
        <v/>
      </c>
      <c r="N11" s="214" t="str">
        <f ca="1">IF($C11="","",IF(OR(AND($H11&lt;=N$6,$I11&gt;=N$6),AND($H11&gt;=N$6,$H11&lt;O$6)),IF(OR($J11=1,COUNTIF($L11:M11,"&gt;0")&lt;$K11),3,IF(OR(AND(MONTH($H11)=MONTH(TODAY()),$J11=0),AND(TODAY()&lt;N$6)),1,IF($L11="כן",2,4))),""))</f>
        <v/>
      </c>
      <c r="O11" s="214" t="str">
        <f ca="1">IF($C11="","",IF(OR(AND($H11&lt;=O$6,$I11&gt;=O$6),AND($H11&gt;=O$6,$H11&lt;P$6)),IF(OR($J11=1,COUNTIF($L11:N11,"&gt;0")&lt;$K11),3,IF(OR(AND(MONTH($H11)=MONTH(TODAY()),$J11=0),AND(TODAY()&lt;O$6)),1,IF($L11="כן",2,4))),""))</f>
        <v/>
      </c>
      <c r="P11" s="214" t="str">
        <f ca="1">IF($C11="","",IF(OR(AND($H11&lt;=P$6,$I11&gt;=P$6),AND($H11&gt;=P$6,$H11&lt;Q$6)),IF(OR($J11=1,COUNTIF($L11:O11,"&gt;0")&lt;$K11),3,IF(OR(AND(MONTH($H11)=MONTH(TODAY()),$J11=0),AND(TODAY()&lt;P$6)),1,IF($L11="כן",2,4))),""))</f>
        <v/>
      </c>
      <c r="Q11" s="214" t="str">
        <f ca="1">IF($C11="","",IF(OR(AND($H11&lt;=Q$6,$I11&gt;=Q$6),AND($H11&gt;=Q$6,$H11&lt;R$6)),IF(OR($J11=1,COUNTIF($L11:P11,"&gt;0")&lt;$K11),3,IF(OR(AND(MONTH($H11)=MONTH(TODAY()),$J11=0),AND(TODAY()&lt;Q$6)),1,IF($L11="כן",2,4))),""))</f>
        <v/>
      </c>
      <c r="R11" s="214" t="str">
        <f ca="1">IF($C11="","",IF(OR(AND($H11&lt;=R$6,$I11&gt;=R$6),AND($H11&gt;=R$6,$H11&lt;S$6)),IF(OR($J11=1,COUNTIF($L11:Q11,"&gt;0")&lt;$K11),3,IF(OR(AND(MONTH($H11)=MONTH(TODAY()),$J11=0),AND(TODAY()&lt;R$6)),1,IF($L11="כן",2,4))),""))</f>
        <v/>
      </c>
      <c r="S11" s="214" t="str">
        <f ca="1">IF($C11="","",IF(OR(AND($H11&lt;=S$6,$I11&gt;=S$6),AND($H11&gt;=S$6,$H11&lt;T$6)),IF(OR($J11=1,COUNTIF($L11:R11,"&gt;0")&lt;$K11),3,IF(OR(AND(MONTH($H11)=MONTH(TODAY()),$J11=0),AND(TODAY()&lt;S$6)),1,IF($L11="כן",2,4))),""))</f>
        <v/>
      </c>
      <c r="T11" s="214" t="str">
        <f ca="1">IF($C11="","",IF(OR(AND($H11&lt;=T$6,$I11&gt;=T$6),AND($H11&gt;=T$6,$H11&lt;U$6)),IF(OR($J11=1,COUNTIF($L11:S11,"&gt;0")&lt;$K11),3,IF(OR(AND(MONTH($H11)=MONTH(TODAY()),$J11=0),AND(TODAY()&lt;T$6)),1,IF($L11="כן",2,4))),""))</f>
        <v/>
      </c>
      <c r="U11" s="214" t="str">
        <f ca="1">IF($C11="","",IF(OR(AND($H11&lt;=U$6,$I11&gt;=U$6),AND($H11&gt;=U$6,$H11&lt;V$6)),IF(OR($J11=1,COUNTIF($L11:T11,"&gt;0")&lt;$K11),3,IF(OR(AND(MONTH($H11)=MONTH(TODAY()),$J11=0),AND(TODAY()&lt;U$6)),1,IF($L11="כן",2,4))),""))</f>
        <v/>
      </c>
      <c r="V11" s="214" t="str">
        <f ca="1">IF($C11="","",IF(OR(AND($H11&lt;=V$6,$I11&gt;=V$6),AND($H11&gt;=V$6,$H11&lt;W$6)),IF(OR($J11=1,COUNTIF($L11:U11,"&gt;0")&lt;$K11),3,IF(OR(AND(MONTH($H11)=MONTH(TODAY()),$J11=0),AND(TODAY()&lt;V$6)),1,IF($L11="כן",2,4))),""))</f>
        <v/>
      </c>
      <c r="W11" s="214" t="str">
        <f ca="1">IF($C11="","",IF(OR(AND($H11&lt;=W$6,$I11&gt;=W$6),AND($H11&gt;=W$6,$H11&lt;X$6)),IF(OR($J11=1,COUNTIF($L11:V11,"&gt;0")&lt;$K11),3,IF(OR(AND(MONTH($H11)=MONTH(TODAY()),$J11=0),AND(TODAY()&lt;W$6)),1,IF($L11="כן",2,4))),""))</f>
        <v/>
      </c>
      <c r="X11" s="214" t="str">
        <f ca="1">IF($C11="","",IF(OR(AND($H11&lt;=X$6,$I11&gt;=X$6),AND($H11&gt;=X$6,$H11&lt;Y$6)),IF(OR($J11=1,COUNTIF($L11:W11,"&gt;0")&lt;$K11),3,IF(OR(AND(MONTH($H11)=MONTH(TODAY()),$J11=0),AND(TODAY()&lt;X$6)),1,IF($L11="כן",2,4))),""))</f>
        <v/>
      </c>
      <c r="Y11" s="214" t="str">
        <f ca="1">IF($C11="","",IF(OR(AND($H11&lt;=Y$6,$I11&gt;=Y$6),AND($H11&gt;=Y$6,$H11&lt;Z$6)),IF(OR($J11=1,COUNTIF($L11:X11,"&gt;0")&lt;$K11),3,IF(OR(AND(MONTH($H11)=MONTH(TODAY()),$J11=0),AND(TODAY()&lt;Y$6)),1,IF($L11="כן",2,4))),""))</f>
        <v/>
      </c>
      <c r="Z11" s="214" t="str">
        <f ca="1">IF($C11="","",IF(OR(AND($H11&lt;=Z$6,$I11&gt;=Z$6),AND($H11&gt;=Z$6,$H11&lt;AA$6)),IF(OR($J11=1,COUNTIF($L11:Y11,"&gt;0")&lt;$K11),3,IF(OR(AND(MONTH($H11)=MONTH(TODAY()),$J11=0),AND(TODAY()&lt;Z$6)),1,IF($L11="כן",2,4))),""))</f>
        <v/>
      </c>
      <c r="AA11" s="214" t="str">
        <f ca="1">IF($C11="","",IF(OR(AND($H11&lt;=AA$6,$I11&gt;=AA$6),AND($H11&gt;=AA$6,$H11&lt;AB$6)),IF(OR($J11=1,COUNTIF($L11:Z11,"&gt;0")&lt;$K11),3,IF(OR(AND(MONTH($H11)=MONTH(TODAY()),$J11=0),AND(TODAY()&lt;AA$6)),1,IF($L11="כן",2,4))),""))</f>
        <v/>
      </c>
      <c r="AB11" s="214" t="str">
        <f ca="1">IF($C11="","",IF(OR(AND($H11&lt;=AB$6,$I11&gt;=AB$6),AND($H11&gt;=AB$6,$H11&lt;AC$6)),IF(OR($J11=1,COUNTIF($L11:AA11,"&gt;0")&lt;$K11),3,IF(OR(AND(MONTH($H11)=MONTH(TODAY()),$J11=0),AND(TODAY()&lt;AB$6)),1,IF($L11="כן",2,4))),""))</f>
        <v/>
      </c>
      <c r="AC11" s="214" t="str">
        <f ca="1">IF($C11="","",IF(OR(AND($H11&lt;=AC$6,$I11&gt;=AC$6),AND($H11&gt;=AC$6,$H11&lt;AD$6)),IF(OR($J11=1,COUNTIF($L11:AB11,"&gt;0")&lt;$K11),3,IF(OR(AND(MONTH($H11)=MONTH(TODAY()),$J11=0),AND(TODAY()&lt;AC$6)),1,IF($L11="כן",2,4))),""))</f>
        <v/>
      </c>
      <c r="AD11" s="214" t="str">
        <f ca="1">IF($C11="","",IF(OR(AND($H11&lt;=AD$6,$I11&gt;=AD$6),AND($H11&gt;=AD$6,$H11&lt;AE$6)),IF(OR($J11=1,COUNTIF($L11:AC11,"&gt;0")&lt;$K11),3,IF(OR(AND(MONTH($H11)=MONTH(TODAY()),$J11=0),AND(TODAY()&lt;AD$6)),1,IF($L11="כן",2,4))),""))</f>
        <v/>
      </c>
      <c r="AE11" s="214" t="str">
        <f ca="1">IF($C11="","",IF(OR(AND($H11&lt;=AE$6,$I11&gt;=AE$6),AND($H11&gt;=AE$6,$H11&lt;AF$6)),IF(OR($J11=1,COUNTIF($L11:AD11,"&gt;0")&lt;$K11),3,IF(OR(AND(MONTH($H11)=MONTH(TODAY()),$J11=0),AND(TODAY()&lt;AE$6)),1,IF($L11="כן",2,4))),""))</f>
        <v/>
      </c>
      <c r="AF11" s="214" t="str">
        <f ca="1">IF($C11="","",IF(OR(AND($H11&lt;=AF$6,$I11&gt;=AF$6),AND($H11&gt;=AF$6,$H11&lt;AG$6)),IF(OR($J11=1,COUNTIF($L11:AE11,"&gt;0")&lt;$K11),3,IF(OR(AND(MONTH($H11)=MONTH(TODAY()),$J11=0),AND(TODAY()&lt;AF$6)),1,IF($L11="כן",2,4))),""))</f>
        <v/>
      </c>
      <c r="AG11" s="214" t="str">
        <f t="shared" ca="1" si="5"/>
        <v/>
      </c>
      <c r="AH11" s="199" t="s">
        <v>224</v>
      </c>
    </row>
    <row r="12" spans="1:35" s="195" customFormat="1" ht="21" customHeight="1">
      <c r="B12" s="196" t="str">
        <f>IFERROR(INDEX('תוצרים לפרויקטים'!$G$8:$G$507,MATCH(ROWS($B$6:B11),דירוג_גאנט,0)),"")</f>
        <v/>
      </c>
      <c r="C12" s="197" t="str">
        <f>IF($B12="","",INDEX('תוצרים לפרויקטים'!$H$8:$H$507,MATCH($B12,'תוצרים לפרויקטים'!$G$8:$G$507,0)))</f>
        <v/>
      </c>
      <c r="D12" s="198" t="str">
        <f>IF($B12="","",INDEX('תוצרים לפרויקטים'!$E$8:$E$507,MATCH($B12,'תוצרים לפרויקטים'!$G$8:$G$507,0)))</f>
        <v/>
      </c>
      <c r="E12" s="198" t="str">
        <f>IF($B12="","",IF(INDEX('תוצרים לפרויקטים'!$J$8:$J$507,MATCH($B12,'תוצרים לפרויקטים'!$G$8:$G$507,0))="","",INDEX('תוצרים לפרויקטים'!$J$8:$J$507,MATCH($B12,'תוצרים לפרויקטים'!$G$8:$G$507,0))))</f>
        <v/>
      </c>
      <c r="F12" s="198" t="str">
        <f>IF($B12="","",IF(INDEX('תוצרים לפרויקטים'!$K$8:$K$507,MATCH($B12,'תוצרים לפרויקטים'!$G$8:$G$507,0))="","",INDEX('תוצרים לפרויקטים'!$K$8:$K$507,MATCH($B12,'תוצרים לפרויקטים'!$G$8:$G$507,0))))</f>
        <v/>
      </c>
      <c r="G12" s="198" t="str">
        <f>IF($B12="","",IF(INDEX('תוצרים לפרויקטים'!$R$8:$R$507,MATCH($B12,'תוצרים לפרויקטים'!$G$8:$G$507,0))="","",INDEX('תוצרים לפרויקטים'!$R$8:$R$507,MATCH($B12,'תוצרים לפרויקטים'!$G$8:$G$507,0))))</f>
        <v/>
      </c>
      <c r="H12" s="199" t="str">
        <f>IF($B12="","",IF(INDEX('תוצרים לפרויקטים'!P$8:P$507,MATCH($B12,'תוצרים לפרויקטים'!$G$8:$G$507,0))="","",INDEX('תוצרים לפרויקטים'!P$8:P$507,MATCH($B12,'תוצרים לפרויקטים'!$G$8:$G$507,0))))</f>
        <v/>
      </c>
      <c r="I12" s="199" t="str">
        <f>IF($B12="","",IF(INDEX('תוצרים לפרויקטים'!Q$8:Q$507,MATCH($B12,'תוצרים לפרויקטים'!$G$8:$G$507,0))="","",INDEX('תוצרים לפרויקטים'!Q$8:Q$507,MATCH($B12,'תוצרים לפרויקטים'!$G$8:$G$507,0))))</f>
        <v/>
      </c>
      <c r="J12" s="200" t="str">
        <f>IF($B12="","",INDEX('תוצרים לפרויקטים'!$S$8:$S$507,MATCH($B12,'תוצרים לפרויקטים'!$G$8:$G$507,0)))</f>
        <v/>
      </c>
      <c r="K12" s="201" t="str">
        <f t="shared" si="3"/>
        <v/>
      </c>
      <c r="L12" s="200" t="str">
        <f t="shared" ca="1" si="4"/>
        <v/>
      </c>
      <c r="M12" s="214" t="str">
        <f ca="1">IF($C12="","",IF(OR(AND($H12&lt;=M$6,$I12&gt;=M$6),AND($H12&gt;=M$6,$H12&lt;N$6)),IF(OR($J12=1,COUNTIF($L12:L12,"&gt;0")&lt;$K12),3,IF(OR(AND(MONTH($H12)=MONTH(TODAY()),$J12=0),AND(TODAY()&lt;M$6)),1,IF($L12="כן",2,4))),""))</f>
        <v/>
      </c>
      <c r="N12" s="214" t="str">
        <f ca="1">IF($C12="","",IF(OR(AND($H12&lt;=N$6,$I12&gt;=N$6),AND($H12&gt;=N$6,$H12&lt;O$6)),IF(OR($J12=1,COUNTIF($L12:M12,"&gt;0")&lt;$K12),3,IF(OR(AND(MONTH($H12)=MONTH(TODAY()),$J12=0),AND(TODAY()&lt;N$6)),1,IF($L12="כן",2,4))),""))</f>
        <v/>
      </c>
      <c r="O12" s="214" t="str">
        <f ca="1">IF($C12="","",IF(OR(AND($H12&lt;=O$6,$I12&gt;=O$6),AND($H12&gt;=O$6,$H12&lt;P$6)),IF(OR($J12=1,COUNTIF($L12:N12,"&gt;0")&lt;$K12),3,IF(OR(AND(MONTH($H12)=MONTH(TODAY()),$J12=0),AND(TODAY()&lt;O$6)),1,IF($L12="כן",2,4))),""))</f>
        <v/>
      </c>
      <c r="P12" s="214" t="str">
        <f ca="1">IF($C12="","",IF(OR(AND($H12&lt;=P$6,$I12&gt;=P$6),AND($H12&gt;=P$6,$H12&lt;Q$6)),IF(OR($J12=1,COUNTIF($L12:O12,"&gt;0")&lt;$K12),3,IF(OR(AND(MONTH($H12)=MONTH(TODAY()),$J12=0),AND(TODAY()&lt;P$6)),1,IF($L12="כן",2,4))),""))</f>
        <v/>
      </c>
      <c r="Q12" s="214" t="str">
        <f ca="1">IF($C12="","",IF(OR(AND($H12&lt;=Q$6,$I12&gt;=Q$6),AND($H12&gt;=Q$6,$H12&lt;R$6)),IF(OR($J12=1,COUNTIF($L12:P12,"&gt;0")&lt;$K12),3,IF(OR(AND(MONTH($H12)=MONTH(TODAY()),$J12=0),AND(TODAY()&lt;Q$6)),1,IF($L12="כן",2,4))),""))</f>
        <v/>
      </c>
      <c r="R12" s="214" t="str">
        <f ca="1">IF($C12="","",IF(OR(AND($H12&lt;=R$6,$I12&gt;=R$6),AND($H12&gt;=R$6,$H12&lt;S$6)),IF(OR($J12=1,COUNTIF($L12:Q12,"&gt;0")&lt;$K12),3,IF(OR(AND(MONTH($H12)=MONTH(TODAY()),$J12=0),AND(TODAY()&lt;R$6)),1,IF($L12="כן",2,4))),""))</f>
        <v/>
      </c>
      <c r="S12" s="214" t="str">
        <f ca="1">IF($C12="","",IF(OR(AND($H12&lt;=S$6,$I12&gt;=S$6),AND($H12&gt;=S$6,$H12&lt;T$6)),IF(OR($J12=1,COUNTIF($L12:R12,"&gt;0")&lt;$K12),3,IF(OR(AND(MONTH($H12)=MONTH(TODAY()),$J12=0),AND(TODAY()&lt;S$6)),1,IF($L12="כן",2,4))),""))</f>
        <v/>
      </c>
      <c r="T12" s="214" t="str">
        <f ca="1">IF($C12="","",IF(OR(AND($H12&lt;=T$6,$I12&gt;=T$6),AND($H12&gt;=T$6,$H12&lt;U$6)),IF(OR($J12=1,COUNTIF($L12:S12,"&gt;0")&lt;$K12),3,IF(OR(AND(MONTH($H12)=MONTH(TODAY()),$J12=0),AND(TODAY()&lt;T$6)),1,IF($L12="כן",2,4))),""))</f>
        <v/>
      </c>
      <c r="U12" s="214" t="str">
        <f ca="1">IF($C12="","",IF(OR(AND($H12&lt;=U$6,$I12&gt;=U$6),AND($H12&gt;=U$6,$H12&lt;V$6)),IF(OR($J12=1,COUNTIF($L12:T12,"&gt;0")&lt;$K12),3,IF(OR(AND(MONTH($H12)=MONTH(TODAY()),$J12=0),AND(TODAY()&lt;U$6)),1,IF($L12="כן",2,4))),""))</f>
        <v/>
      </c>
      <c r="V12" s="214" t="str">
        <f ca="1">IF($C12="","",IF(OR(AND($H12&lt;=V$6,$I12&gt;=V$6),AND($H12&gt;=V$6,$H12&lt;W$6)),IF(OR($J12=1,COUNTIF($L12:U12,"&gt;0")&lt;$K12),3,IF(OR(AND(MONTH($H12)=MONTH(TODAY()),$J12=0),AND(TODAY()&lt;V$6)),1,IF($L12="כן",2,4))),""))</f>
        <v/>
      </c>
      <c r="W12" s="214" t="str">
        <f ca="1">IF($C12="","",IF(OR(AND($H12&lt;=W$6,$I12&gt;=W$6),AND($H12&gt;=W$6,$H12&lt;X$6)),IF(OR($J12=1,COUNTIF($L12:V12,"&gt;0")&lt;$K12),3,IF(OR(AND(MONTH($H12)=MONTH(TODAY()),$J12=0),AND(TODAY()&lt;W$6)),1,IF($L12="כן",2,4))),""))</f>
        <v/>
      </c>
      <c r="X12" s="214" t="str">
        <f ca="1">IF($C12="","",IF(OR(AND($H12&lt;=X$6,$I12&gt;=X$6),AND($H12&gt;=X$6,$H12&lt;Y$6)),IF(OR($J12=1,COUNTIF($L12:W12,"&gt;0")&lt;$K12),3,IF(OR(AND(MONTH($H12)=MONTH(TODAY()),$J12=0),AND(TODAY()&lt;X$6)),1,IF($L12="כן",2,4))),""))</f>
        <v/>
      </c>
      <c r="Y12" s="214" t="str">
        <f ca="1">IF($C12="","",IF(OR(AND($H12&lt;=Y$6,$I12&gt;=Y$6),AND($H12&gt;=Y$6,$H12&lt;Z$6)),IF(OR($J12=1,COUNTIF($L12:X12,"&gt;0")&lt;$K12),3,IF(OR(AND(MONTH($H12)=MONTH(TODAY()),$J12=0),AND(TODAY()&lt;Y$6)),1,IF($L12="כן",2,4))),""))</f>
        <v/>
      </c>
      <c r="Z12" s="214" t="str">
        <f ca="1">IF($C12="","",IF(OR(AND($H12&lt;=Z$6,$I12&gt;=Z$6),AND($H12&gt;=Z$6,$H12&lt;AA$6)),IF(OR($J12=1,COUNTIF($L12:Y12,"&gt;0")&lt;$K12),3,IF(OR(AND(MONTH($H12)=MONTH(TODAY()),$J12=0),AND(TODAY()&lt;Z$6)),1,IF($L12="כן",2,4))),""))</f>
        <v/>
      </c>
      <c r="AA12" s="214" t="str">
        <f ca="1">IF($C12="","",IF(OR(AND($H12&lt;=AA$6,$I12&gt;=AA$6),AND($H12&gt;=AA$6,$H12&lt;AB$6)),IF(OR($J12=1,COUNTIF($L12:Z12,"&gt;0")&lt;$K12),3,IF(OR(AND(MONTH($H12)=MONTH(TODAY()),$J12=0),AND(TODAY()&lt;AA$6)),1,IF($L12="כן",2,4))),""))</f>
        <v/>
      </c>
      <c r="AB12" s="214" t="str">
        <f ca="1">IF($C12="","",IF(OR(AND($H12&lt;=AB$6,$I12&gt;=AB$6),AND($H12&gt;=AB$6,$H12&lt;AC$6)),IF(OR($J12=1,COUNTIF($L12:AA12,"&gt;0")&lt;$K12),3,IF(OR(AND(MONTH($H12)=MONTH(TODAY()),$J12=0),AND(TODAY()&lt;AB$6)),1,IF($L12="כן",2,4))),""))</f>
        <v/>
      </c>
      <c r="AC12" s="214" t="str">
        <f ca="1">IF($C12="","",IF(OR(AND($H12&lt;=AC$6,$I12&gt;=AC$6),AND($H12&gt;=AC$6,$H12&lt;AD$6)),IF(OR($J12=1,COUNTIF($L12:AB12,"&gt;0")&lt;$K12),3,IF(OR(AND(MONTH($H12)=MONTH(TODAY()),$J12=0),AND(TODAY()&lt;AC$6)),1,IF($L12="כן",2,4))),""))</f>
        <v/>
      </c>
      <c r="AD12" s="214" t="str">
        <f ca="1">IF($C12="","",IF(OR(AND($H12&lt;=AD$6,$I12&gt;=AD$6),AND($H12&gt;=AD$6,$H12&lt;AE$6)),IF(OR($J12=1,COUNTIF($L12:AC12,"&gt;0")&lt;$K12),3,IF(OR(AND(MONTH($H12)=MONTH(TODAY()),$J12=0),AND(TODAY()&lt;AD$6)),1,IF($L12="כן",2,4))),""))</f>
        <v/>
      </c>
      <c r="AE12" s="214" t="str">
        <f ca="1">IF($C12="","",IF(OR(AND($H12&lt;=AE$6,$I12&gt;=AE$6),AND($H12&gt;=AE$6,$H12&lt;AF$6)),IF(OR($J12=1,COUNTIF($L12:AD12,"&gt;0")&lt;$K12),3,IF(OR(AND(MONTH($H12)=MONTH(TODAY()),$J12=0),AND(TODAY()&lt;AE$6)),1,IF($L12="כן",2,4))),""))</f>
        <v/>
      </c>
      <c r="AF12" s="214" t="str">
        <f ca="1">IF($C12="","",IF(OR(AND($H12&lt;=AF$6,$I12&gt;=AF$6),AND($H12&gt;=AF$6,$H12&lt;AG$6)),IF(OR($J12=1,COUNTIF($L12:AE12,"&gt;0")&lt;$K12),3,IF(OR(AND(MONTH($H12)=MONTH(TODAY()),$J12=0),AND(TODAY()&lt;AF$6)),1,IF($L12="כן",2,4))),""))</f>
        <v/>
      </c>
      <c r="AG12" s="214" t="str">
        <f t="shared" ca="1" si="5"/>
        <v/>
      </c>
      <c r="AH12" s="199" t="s">
        <v>224</v>
      </c>
    </row>
    <row r="13" spans="1:35" s="195" customFormat="1" ht="21" customHeight="1">
      <c r="B13" s="196" t="str">
        <f>IFERROR(INDEX('תוצרים לפרויקטים'!$G$8:$G$507,MATCH(ROWS($B$6:B12),דירוג_גאנט,0)),"")</f>
        <v/>
      </c>
      <c r="C13" s="197" t="str">
        <f>IF($B13="","",INDEX('תוצרים לפרויקטים'!$H$8:$H$507,MATCH($B13,'תוצרים לפרויקטים'!$G$8:$G$507,0)))</f>
        <v/>
      </c>
      <c r="D13" s="198" t="str">
        <f>IF($B13="","",INDEX('תוצרים לפרויקטים'!$E$8:$E$507,MATCH($B13,'תוצרים לפרויקטים'!$G$8:$G$507,0)))</f>
        <v/>
      </c>
      <c r="E13" s="198" t="str">
        <f>IF($B13="","",IF(INDEX('תוצרים לפרויקטים'!$J$8:$J$507,MATCH($B13,'תוצרים לפרויקטים'!$G$8:$G$507,0))="","",INDEX('תוצרים לפרויקטים'!$J$8:$J$507,MATCH($B13,'תוצרים לפרויקטים'!$G$8:$G$507,0))))</f>
        <v/>
      </c>
      <c r="F13" s="198" t="str">
        <f>IF($B13="","",IF(INDEX('תוצרים לפרויקטים'!$K$8:$K$507,MATCH($B13,'תוצרים לפרויקטים'!$G$8:$G$507,0))="","",INDEX('תוצרים לפרויקטים'!$K$8:$K$507,MATCH($B13,'תוצרים לפרויקטים'!$G$8:$G$507,0))))</f>
        <v/>
      </c>
      <c r="G13" s="198" t="str">
        <f>IF($B13="","",IF(INDEX('תוצרים לפרויקטים'!$R$8:$R$507,MATCH($B13,'תוצרים לפרויקטים'!$G$8:$G$507,0))="","",INDEX('תוצרים לפרויקטים'!$R$8:$R$507,MATCH($B13,'תוצרים לפרויקטים'!$G$8:$G$507,0))))</f>
        <v/>
      </c>
      <c r="H13" s="199" t="str">
        <f>IF($B13="","",IF(INDEX('תוצרים לפרויקטים'!P$8:P$507,MATCH($B13,'תוצרים לפרויקטים'!$G$8:$G$507,0))="","",INDEX('תוצרים לפרויקטים'!P$8:P$507,MATCH($B13,'תוצרים לפרויקטים'!$G$8:$G$507,0))))</f>
        <v/>
      </c>
      <c r="I13" s="199" t="str">
        <f>IF($B13="","",IF(INDEX('תוצרים לפרויקטים'!Q$8:Q$507,MATCH($B13,'תוצרים לפרויקטים'!$G$8:$G$507,0))="","",INDEX('תוצרים לפרויקטים'!Q$8:Q$507,MATCH($B13,'תוצרים לפרויקטים'!$G$8:$G$507,0))))</f>
        <v/>
      </c>
      <c r="J13" s="200" t="str">
        <f>IF($B13="","",INDEX('תוצרים לפרויקטים'!$S$8:$S$507,MATCH($B13,'תוצרים לפרויקטים'!$G$8:$G$507,0)))</f>
        <v/>
      </c>
      <c r="K13" s="201" t="str">
        <f t="shared" si="3"/>
        <v/>
      </c>
      <c r="L13" s="200" t="str">
        <f t="shared" ca="1" si="4"/>
        <v/>
      </c>
      <c r="M13" s="214" t="str">
        <f ca="1">IF($C13="","",IF(OR(AND($H13&lt;=M$6,$I13&gt;=M$6),AND($H13&gt;=M$6,$H13&lt;N$6)),IF(OR($J13=1,COUNTIF($L13:L13,"&gt;0")&lt;$K13),3,IF(OR(AND(MONTH($H13)=MONTH(TODAY()),$J13=0),AND(TODAY()&lt;M$6)),1,IF($L13="כן",2,4))),""))</f>
        <v/>
      </c>
      <c r="N13" s="214" t="str">
        <f ca="1">IF($C13="","",IF(OR(AND($H13&lt;=N$6,$I13&gt;=N$6),AND($H13&gt;=N$6,$H13&lt;O$6)),IF(OR($J13=1,COUNTIF($L13:M13,"&gt;0")&lt;$K13),3,IF(OR(AND(MONTH($H13)=MONTH(TODAY()),$J13=0),AND(TODAY()&lt;N$6)),1,IF($L13="כן",2,4))),""))</f>
        <v/>
      </c>
      <c r="O13" s="214" t="str">
        <f ca="1">IF($C13="","",IF(OR(AND($H13&lt;=O$6,$I13&gt;=O$6),AND($H13&gt;=O$6,$H13&lt;P$6)),IF(OR($J13=1,COUNTIF($L13:N13,"&gt;0")&lt;$K13),3,IF(OR(AND(MONTH($H13)=MONTH(TODAY()),$J13=0),AND(TODAY()&lt;O$6)),1,IF($L13="כן",2,4))),""))</f>
        <v/>
      </c>
      <c r="P13" s="214" t="str">
        <f ca="1">IF($C13="","",IF(OR(AND($H13&lt;=P$6,$I13&gt;=P$6),AND($H13&gt;=P$6,$H13&lt;Q$6)),IF(OR($J13=1,COUNTIF($L13:O13,"&gt;0")&lt;$K13),3,IF(OR(AND(MONTH($H13)=MONTH(TODAY()),$J13=0),AND(TODAY()&lt;P$6)),1,IF($L13="כן",2,4))),""))</f>
        <v/>
      </c>
      <c r="Q13" s="214" t="str">
        <f ca="1">IF($C13="","",IF(OR(AND($H13&lt;=Q$6,$I13&gt;=Q$6),AND($H13&gt;=Q$6,$H13&lt;R$6)),IF(OR($J13=1,COUNTIF($L13:P13,"&gt;0")&lt;$K13),3,IF(OR(AND(MONTH($H13)=MONTH(TODAY()),$J13=0),AND(TODAY()&lt;Q$6)),1,IF($L13="כן",2,4))),""))</f>
        <v/>
      </c>
      <c r="R13" s="214" t="str">
        <f ca="1">IF($C13="","",IF(OR(AND($H13&lt;=R$6,$I13&gt;=R$6),AND($H13&gt;=R$6,$H13&lt;S$6)),IF(OR($J13=1,COUNTIF($L13:Q13,"&gt;0")&lt;$K13),3,IF(OR(AND(MONTH($H13)=MONTH(TODAY()),$J13=0),AND(TODAY()&lt;R$6)),1,IF($L13="כן",2,4))),""))</f>
        <v/>
      </c>
      <c r="S13" s="214" t="str">
        <f ca="1">IF($C13="","",IF(OR(AND($H13&lt;=S$6,$I13&gt;=S$6),AND($H13&gt;=S$6,$H13&lt;T$6)),IF(OR($J13=1,COUNTIF($L13:R13,"&gt;0")&lt;$K13),3,IF(OR(AND(MONTH($H13)=MONTH(TODAY()),$J13=0),AND(TODAY()&lt;S$6)),1,IF($L13="כן",2,4))),""))</f>
        <v/>
      </c>
      <c r="T13" s="214" t="str">
        <f ca="1">IF($C13="","",IF(OR(AND($H13&lt;=T$6,$I13&gt;=T$6),AND($H13&gt;=T$6,$H13&lt;U$6)),IF(OR($J13=1,COUNTIF($L13:S13,"&gt;0")&lt;$K13),3,IF(OR(AND(MONTH($H13)=MONTH(TODAY()),$J13=0),AND(TODAY()&lt;T$6)),1,IF($L13="כן",2,4))),""))</f>
        <v/>
      </c>
      <c r="U13" s="214" t="str">
        <f ca="1">IF($C13="","",IF(OR(AND($H13&lt;=U$6,$I13&gt;=U$6),AND($H13&gt;=U$6,$H13&lt;V$6)),IF(OR($J13=1,COUNTIF($L13:T13,"&gt;0")&lt;$K13),3,IF(OR(AND(MONTH($H13)=MONTH(TODAY()),$J13=0),AND(TODAY()&lt;U$6)),1,IF($L13="כן",2,4))),""))</f>
        <v/>
      </c>
      <c r="V13" s="214" t="str">
        <f ca="1">IF($C13="","",IF(OR(AND($H13&lt;=V$6,$I13&gt;=V$6),AND($H13&gt;=V$6,$H13&lt;W$6)),IF(OR($J13=1,COUNTIF($L13:U13,"&gt;0")&lt;$K13),3,IF(OR(AND(MONTH($H13)=MONTH(TODAY()),$J13=0),AND(TODAY()&lt;V$6)),1,IF($L13="כן",2,4))),""))</f>
        <v/>
      </c>
      <c r="W13" s="214" t="str">
        <f ca="1">IF($C13="","",IF(OR(AND($H13&lt;=W$6,$I13&gt;=W$6),AND($H13&gt;=W$6,$H13&lt;X$6)),IF(OR($J13=1,COUNTIF($L13:V13,"&gt;0")&lt;$K13),3,IF(OR(AND(MONTH($H13)=MONTH(TODAY()),$J13=0),AND(TODAY()&lt;W$6)),1,IF($L13="כן",2,4))),""))</f>
        <v/>
      </c>
      <c r="X13" s="214" t="str">
        <f ca="1">IF($C13="","",IF(OR(AND($H13&lt;=X$6,$I13&gt;=X$6),AND($H13&gt;=X$6,$H13&lt;Y$6)),IF(OR($J13=1,COUNTIF($L13:W13,"&gt;0")&lt;$K13),3,IF(OR(AND(MONTH($H13)=MONTH(TODAY()),$J13=0),AND(TODAY()&lt;X$6)),1,IF($L13="כן",2,4))),""))</f>
        <v/>
      </c>
      <c r="Y13" s="214" t="str">
        <f ca="1">IF($C13="","",IF(OR(AND($H13&lt;=Y$6,$I13&gt;=Y$6),AND($H13&gt;=Y$6,$H13&lt;Z$6)),IF(OR($J13=1,COUNTIF($L13:X13,"&gt;0")&lt;$K13),3,IF(OR(AND(MONTH($H13)=MONTH(TODAY()),$J13=0),AND(TODAY()&lt;Y$6)),1,IF($L13="כן",2,4))),""))</f>
        <v/>
      </c>
      <c r="Z13" s="214" t="str">
        <f ca="1">IF($C13="","",IF(OR(AND($H13&lt;=Z$6,$I13&gt;=Z$6),AND($H13&gt;=Z$6,$H13&lt;AA$6)),IF(OR($J13=1,COUNTIF($L13:Y13,"&gt;0")&lt;$K13),3,IF(OR(AND(MONTH($H13)=MONTH(TODAY()),$J13=0),AND(TODAY()&lt;Z$6)),1,IF($L13="כן",2,4))),""))</f>
        <v/>
      </c>
      <c r="AA13" s="214" t="str">
        <f ca="1">IF($C13="","",IF(OR(AND($H13&lt;=AA$6,$I13&gt;=AA$6),AND($H13&gt;=AA$6,$H13&lt;AB$6)),IF(OR($J13=1,COUNTIF($L13:Z13,"&gt;0")&lt;$K13),3,IF(OR(AND(MONTH($H13)=MONTH(TODAY()),$J13=0),AND(TODAY()&lt;AA$6)),1,IF($L13="כן",2,4))),""))</f>
        <v/>
      </c>
      <c r="AB13" s="214" t="str">
        <f ca="1">IF($C13="","",IF(OR(AND($H13&lt;=AB$6,$I13&gt;=AB$6),AND($H13&gt;=AB$6,$H13&lt;AC$6)),IF(OR($J13=1,COUNTIF($L13:AA13,"&gt;0")&lt;$K13),3,IF(OR(AND(MONTH($H13)=MONTH(TODAY()),$J13=0),AND(TODAY()&lt;AB$6)),1,IF($L13="כן",2,4))),""))</f>
        <v/>
      </c>
      <c r="AC13" s="214" t="str">
        <f ca="1">IF($C13="","",IF(OR(AND($H13&lt;=AC$6,$I13&gt;=AC$6),AND($H13&gt;=AC$6,$H13&lt;AD$6)),IF(OR($J13=1,COUNTIF($L13:AB13,"&gt;0")&lt;$K13),3,IF(OR(AND(MONTH($H13)=MONTH(TODAY()),$J13=0),AND(TODAY()&lt;AC$6)),1,IF($L13="כן",2,4))),""))</f>
        <v/>
      </c>
      <c r="AD13" s="214" t="str">
        <f ca="1">IF($C13="","",IF(OR(AND($H13&lt;=AD$6,$I13&gt;=AD$6),AND($H13&gt;=AD$6,$H13&lt;AE$6)),IF(OR($J13=1,COUNTIF($L13:AC13,"&gt;0")&lt;$K13),3,IF(OR(AND(MONTH($H13)=MONTH(TODAY()),$J13=0),AND(TODAY()&lt;AD$6)),1,IF($L13="כן",2,4))),""))</f>
        <v/>
      </c>
      <c r="AE13" s="214" t="str">
        <f ca="1">IF($C13="","",IF(OR(AND($H13&lt;=AE$6,$I13&gt;=AE$6),AND($H13&gt;=AE$6,$H13&lt;AF$6)),IF(OR($J13=1,COUNTIF($L13:AD13,"&gt;0")&lt;$K13),3,IF(OR(AND(MONTH($H13)=MONTH(TODAY()),$J13=0),AND(TODAY()&lt;AE$6)),1,IF($L13="כן",2,4))),""))</f>
        <v/>
      </c>
      <c r="AF13" s="214" t="str">
        <f ca="1">IF($C13="","",IF(OR(AND($H13&lt;=AF$6,$I13&gt;=AF$6),AND($H13&gt;=AF$6,$H13&lt;AG$6)),IF(OR($J13=1,COUNTIF($L13:AE13,"&gt;0")&lt;$K13),3,IF(OR(AND(MONTH($H13)=MONTH(TODAY()),$J13=0),AND(TODAY()&lt;AF$6)),1,IF($L13="כן",2,4))),""))</f>
        <v/>
      </c>
      <c r="AG13" s="214" t="str">
        <f t="shared" ca="1" si="5"/>
        <v/>
      </c>
      <c r="AH13" s="199" t="s">
        <v>224</v>
      </c>
    </row>
    <row r="14" spans="1:35" s="195" customFormat="1" ht="21" customHeight="1">
      <c r="B14" s="196" t="str">
        <f>IFERROR(INDEX('תוצרים לפרויקטים'!$G$8:$G$507,MATCH(ROWS($B$6:B13),דירוג_גאנט,0)),"")</f>
        <v/>
      </c>
      <c r="C14" s="197" t="str">
        <f>IF($B14="","",INDEX('תוצרים לפרויקטים'!$H$8:$H$507,MATCH($B14,'תוצרים לפרויקטים'!$G$8:$G$507,0)))</f>
        <v/>
      </c>
      <c r="D14" s="198" t="str">
        <f>IF($B14="","",INDEX('תוצרים לפרויקטים'!$E$8:$E$507,MATCH($B14,'תוצרים לפרויקטים'!$G$8:$G$507,0)))</f>
        <v/>
      </c>
      <c r="E14" s="198" t="str">
        <f>IF($B14="","",IF(INDEX('תוצרים לפרויקטים'!$J$8:$J$507,MATCH($B14,'תוצרים לפרויקטים'!$G$8:$G$507,0))="","",INDEX('תוצרים לפרויקטים'!$J$8:$J$507,MATCH($B14,'תוצרים לפרויקטים'!$G$8:$G$507,0))))</f>
        <v/>
      </c>
      <c r="F14" s="198" t="str">
        <f>IF($B14="","",IF(INDEX('תוצרים לפרויקטים'!$K$8:$K$507,MATCH($B14,'תוצרים לפרויקטים'!$G$8:$G$507,0))="","",INDEX('תוצרים לפרויקטים'!$K$8:$K$507,MATCH($B14,'תוצרים לפרויקטים'!$G$8:$G$507,0))))</f>
        <v/>
      </c>
      <c r="G14" s="198" t="str">
        <f>IF($B14="","",IF(INDEX('תוצרים לפרויקטים'!$R$8:$R$507,MATCH($B14,'תוצרים לפרויקטים'!$G$8:$G$507,0))="","",INDEX('תוצרים לפרויקטים'!$R$8:$R$507,MATCH($B14,'תוצרים לפרויקטים'!$G$8:$G$507,0))))</f>
        <v/>
      </c>
      <c r="H14" s="199" t="str">
        <f>IF($B14="","",IF(INDEX('תוצרים לפרויקטים'!P$8:P$507,MATCH($B14,'תוצרים לפרויקטים'!$G$8:$G$507,0))="","",INDEX('תוצרים לפרויקטים'!P$8:P$507,MATCH($B14,'תוצרים לפרויקטים'!$G$8:$G$507,0))))</f>
        <v/>
      </c>
      <c r="I14" s="199" t="str">
        <f>IF($B14="","",IF(INDEX('תוצרים לפרויקטים'!Q$8:Q$507,MATCH($B14,'תוצרים לפרויקטים'!$G$8:$G$507,0))="","",INDEX('תוצרים לפרויקטים'!Q$8:Q$507,MATCH($B14,'תוצרים לפרויקטים'!$G$8:$G$507,0))))</f>
        <v/>
      </c>
      <c r="J14" s="200" t="str">
        <f>IF($B14="","",INDEX('תוצרים לפרויקטים'!$S$8:$S$507,MATCH($B14,'תוצרים לפרויקטים'!$G$8:$G$507,0)))</f>
        <v/>
      </c>
      <c r="K14" s="201" t="str">
        <f t="shared" si="3"/>
        <v/>
      </c>
      <c r="L14" s="200" t="str">
        <f t="shared" ca="1" si="4"/>
        <v/>
      </c>
      <c r="M14" s="214" t="str">
        <f ca="1">IF($C14="","",IF(OR(AND($H14&lt;=M$6,$I14&gt;=M$6),AND($H14&gt;=M$6,$H14&lt;N$6)),IF(OR($J14=1,COUNTIF($L14:L14,"&gt;0")&lt;$K14),3,IF(OR(AND(MONTH($H14)=MONTH(TODAY()),$J14=0),AND(TODAY()&lt;M$6)),1,IF($L14="כן",2,4))),""))</f>
        <v/>
      </c>
      <c r="N14" s="214" t="str">
        <f ca="1">IF($C14="","",IF(OR(AND($H14&lt;=N$6,$I14&gt;=N$6),AND($H14&gt;=N$6,$H14&lt;O$6)),IF(OR($J14=1,COUNTIF($L14:M14,"&gt;0")&lt;$K14),3,IF(OR(AND(MONTH($H14)=MONTH(TODAY()),$J14=0),AND(TODAY()&lt;N$6)),1,IF($L14="כן",2,4))),""))</f>
        <v/>
      </c>
      <c r="O14" s="214" t="str">
        <f ca="1">IF($C14="","",IF(OR(AND($H14&lt;=O$6,$I14&gt;=O$6),AND($H14&gt;=O$6,$H14&lt;P$6)),IF(OR($J14=1,COUNTIF($L14:N14,"&gt;0")&lt;$K14),3,IF(OR(AND(MONTH($H14)=MONTH(TODAY()),$J14=0),AND(TODAY()&lt;O$6)),1,IF($L14="כן",2,4))),""))</f>
        <v/>
      </c>
      <c r="P14" s="214" t="str">
        <f ca="1">IF($C14="","",IF(OR(AND($H14&lt;=P$6,$I14&gt;=P$6),AND($H14&gt;=P$6,$H14&lt;Q$6)),IF(OR($J14=1,COUNTIF($L14:O14,"&gt;0")&lt;$K14),3,IF(OR(AND(MONTH($H14)=MONTH(TODAY()),$J14=0),AND(TODAY()&lt;P$6)),1,IF($L14="כן",2,4))),""))</f>
        <v/>
      </c>
      <c r="Q14" s="214" t="str">
        <f ca="1">IF($C14="","",IF(OR(AND($H14&lt;=Q$6,$I14&gt;=Q$6),AND($H14&gt;=Q$6,$H14&lt;R$6)),IF(OR($J14=1,COUNTIF($L14:P14,"&gt;0")&lt;$K14),3,IF(OR(AND(MONTH($H14)=MONTH(TODAY()),$J14=0),AND(TODAY()&lt;Q$6)),1,IF($L14="כן",2,4))),""))</f>
        <v/>
      </c>
      <c r="R14" s="214" t="str">
        <f ca="1">IF($C14="","",IF(OR(AND($H14&lt;=R$6,$I14&gt;=R$6),AND($H14&gt;=R$6,$H14&lt;S$6)),IF(OR($J14=1,COUNTIF($L14:Q14,"&gt;0")&lt;$K14),3,IF(OR(AND(MONTH($H14)=MONTH(TODAY()),$J14=0),AND(TODAY()&lt;R$6)),1,IF($L14="כן",2,4))),""))</f>
        <v/>
      </c>
      <c r="S14" s="214" t="str">
        <f ca="1">IF($C14="","",IF(OR(AND($H14&lt;=S$6,$I14&gt;=S$6),AND($H14&gt;=S$6,$H14&lt;T$6)),IF(OR($J14=1,COUNTIF($L14:R14,"&gt;0")&lt;$K14),3,IF(OR(AND(MONTH($H14)=MONTH(TODAY()),$J14=0),AND(TODAY()&lt;S$6)),1,IF($L14="כן",2,4))),""))</f>
        <v/>
      </c>
      <c r="T14" s="214" t="str">
        <f ca="1">IF($C14="","",IF(OR(AND($H14&lt;=T$6,$I14&gt;=T$6),AND($H14&gt;=T$6,$H14&lt;U$6)),IF(OR($J14=1,COUNTIF($L14:S14,"&gt;0")&lt;$K14),3,IF(OR(AND(MONTH($H14)=MONTH(TODAY()),$J14=0),AND(TODAY()&lt;T$6)),1,IF($L14="כן",2,4))),""))</f>
        <v/>
      </c>
      <c r="U14" s="214" t="str">
        <f ca="1">IF($C14="","",IF(OR(AND($H14&lt;=U$6,$I14&gt;=U$6),AND($H14&gt;=U$6,$H14&lt;V$6)),IF(OR($J14=1,COUNTIF($L14:T14,"&gt;0")&lt;$K14),3,IF(OR(AND(MONTH($H14)=MONTH(TODAY()),$J14=0),AND(TODAY()&lt;U$6)),1,IF($L14="כן",2,4))),""))</f>
        <v/>
      </c>
      <c r="V14" s="214" t="str">
        <f ca="1">IF($C14="","",IF(OR(AND($H14&lt;=V$6,$I14&gt;=V$6),AND($H14&gt;=V$6,$H14&lt;W$6)),IF(OR($J14=1,COUNTIF($L14:U14,"&gt;0")&lt;$K14),3,IF(OR(AND(MONTH($H14)=MONTH(TODAY()),$J14=0),AND(TODAY()&lt;V$6)),1,IF($L14="כן",2,4))),""))</f>
        <v/>
      </c>
      <c r="W14" s="214" t="str">
        <f ca="1">IF($C14="","",IF(OR(AND($H14&lt;=W$6,$I14&gt;=W$6),AND($H14&gt;=W$6,$H14&lt;X$6)),IF(OR($J14=1,COUNTIF($L14:V14,"&gt;0")&lt;$K14),3,IF(OR(AND(MONTH($H14)=MONTH(TODAY()),$J14=0),AND(TODAY()&lt;W$6)),1,IF($L14="כן",2,4))),""))</f>
        <v/>
      </c>
      <c r="X14" s="214" t="str">
        <f ca="1">IF($C14="","",IF(OR(AND($H14&lt;=X$6,$I14&gt;=X$6),AND($H14&gt;=X$6,$H14&lt;Y$6)),IF(OR($J14=1,COUNTIF($L14:W14,"&gt;0")&lt;$K14),3,IF(OR(AND(MONTH($H14)=MONTH(TODAY()),$J14=0),AND(TODAY()&lt;X$6)),1,IF($L14="כן",2,4))),""))</f>
        <v/>
      </c>
      <c r="Y14" s="214" t="str">
        <f ca="1">IF($C14="","",IF(OR(AND($H14&lt;=Y$6,$I14&gt;=Y$6),AND($H14&gt;=Y$6,$H14&lt;Z$6)),IF(OR($J14=1,COUNTIF($L14:X14,"&gt;0")&lt;$K14),3,IF(OR(AND(MONTH($H14)=MONTH(TODAY()),$J14=0),AND(TODAY()&lt;Y$6)),1,IF($L14="כן",2,4))),""))</f>
        <v/>
      </c>
      <c r="Z14" s="214" t="str">
        <f ca="1">IF($C14="","",IF(OR(AND($H14&lt;=Z$6,$I14&gt;=Z$6),AND($H14&gt;=Z$6,$H14&lt;AA$6)),IF(OR($J14=1,COUNTIF($L14:Y14,"&gt;0")&lt;$K14),3,IF(OR(AND(MONTH($H14)=MONTH(TODAY()),$J14=0),AND(TODAY()&lt;Z$6)),1,IF($L14="כן",2,4))),""))</f>
        <v/>
      </c>
      <c r="AA14" s="214" t="str">
        <f ca="1">IF($C14="","",IF(OR(AND($H14&lt;=AA$6,$I14&gt;=AA$6),AND($H14&gt;=AA$6,$H14&lt;AB$6)),IF(OR($J14=1,COUNTIF($L14:Z14,"&gt;0")&lt;$K14),3,IF(OR(AND(MONTH($H14)=MONTH(TODAY()),$J14=0),AND(TODAY()&lt;AA$6)),1,IF($L14="כן",2,4))),""))</f>
        <v/>
      </c>
      <c r="AB14" s="214" t="str">
        <f ca="1">IF($C14="","",IF(OR(AND($H14&lt;=AB$6,$I14&gt;=AB$6),AND($H14&gt;=AB$6,$H14&lt;AC$6)),IF(OR($J14=1,COUNTIF($L14:AA14,"&gt;0")&lt;$K14),3,IF(OR(AND(MONTH($H14)=MONTH(TODAY()),$J14=0),AND(TODAY()&lt;AB$6)),1,IF($L14="כן",2,4))),""))</f>
        <v/>
      </c>
      <c r="AC14" s="214" t="str">
        <f ca="1">IF($C14="","",IF(OR(AND($H14&lt;=AC$6,$I14&gt;=AC$6),AND($H14&gt;=AC$6,$H14&lt;AD$6)),IF(OR($J14=1,COUNTIF($L14:AB14,"&gt;0")&lt;$K14),3,IF(OR(AND(MONTH($H14)=MONTH(TODAY()),$J14=0),AND(TODAY()&lt;AC$6)),1,IF($L14="כן",2,4))),""))</f>
        <v/>
      </c>
      <c r="AD14" s="214" t="str">
        <f ca="1">IF($C14="","",IF(OR(AND($H14&lt;=AD$6,$I14&gt;=AD$6),AND($H14&gt;=AD$6,$H14&lt;AE$6)),IF(OR($J14=1,COUNTIF($L14:AC14,"&gt;0")&lt;$K14),3,IF(OR(AND(MONTH($H14)=MONTH(TODAY()),$J14=0),AND(TODAY()&lt;AD$6)),1,IF($L14="כן",2,4))),""))</f>
        <v/>
      </c>
      <c r="AE14" s="214" t="str">
        <f ca="1">IF($C14="","",IF(OR(AND($H14&lt;=AE$6,$I14&gt;=AE$6),AND($H14&gt;=AE$6,$H14&lt;AF$6)),IF(OR($J14=1,COUNTIF($L14:AD14,"&gt;0")&lt;$K14),3,IF(OR(AND(MONTH($H14)=MONTH(TODAY()),$J14=0),AND(TODAY()&lt;AE$6)),1,IF($L14="כן",2,4))),""))</f>
        <v/>
      </c>
      <c r="AF14" s="214" t="str">
        <f ca="1">IF($C14="","",IF(OR(AND($H14&lt;=AF$6,$I14&gt;=AF$6),AND($H14&gt;=AF$6,$H14&lt;AG$6)),IF(OR($J14=1,COUNTIF($L14:AE14,"&gt;0")&lt;$K14),3,IF(OR(AND(MONTH($H14)=MONTH(TODAY()),$J14=0),AND(TODAY()&lt;AF$6)),1,IF($L14="כן",2,4))),""))</f>
        <v/>
      </c>
      <c r="AG14" s="214" t="str">
        <f t="shared" ca="1" si="5"/>
        <v/>
      </c>
      <c r="AH14" s="199" t="s">
        <v>224</v>
      </c>
    </row>
    <row r="15" spans="1:35" s="195" customFormat="1" ht="21" customHeight="1">
      <c r="B15" s="196" t="str">
        <f>IFERROR(INDEX('תוצרים לפרויקטים'!$G$8:$G$507,MATCH(ROWS($B$6:B14),דירוג_גאנט,0)),"")</f>
        <v/>
      </c>
      <c r="C15" s="197" t="str">
        <f>IF($B15="","",INDEX('תוצרים לפרויקטים'!$H$8:$H$507,MATCH($B15,'תוצרים לפרויקטים'!$G$8:$G$507,0)))</f>
        <v/>
      </c>
      <c r="D15" s="198" t="str">
        <f>IF($B15="","",INDEX('תוצרים לפרויקטים'!$E$8:$E$507,MATCH($B15,'תוצרים לפרויקטים'!$G$8:$G$507,0)))</f>
        <v/>
      </c>
      <c r="E15" s="198" t="str">
        <f>IF($B15="","",IF(INDEX('תוצרים לפרויקטים'!$J$8:$J$507,MATCH($B15,'תוצרים לפרויקטים'!$G$8:$G$507,0))="","",INDEX('תוצרים לפרויקטים'!$J$8:$J$507,MATCH($B15,'תוצרים לפרויקטים'!$G$8:$G$507,0))))</f>
        <v/>
      </c>
      <c r="F15" s="198" t="str">
        <f>IF($B15="","",IF(INDEX('תוצרים לפרויקטים'!$K$8:$K$507,MATCH($B15,'תוצרים לפרויקטים'!$G$8:$G$507,0))="","",INDEX('תוצרים לפרויקטים'!$K$8:$K$507,MATCH($B15,'תוצרים לפרויקטים'!$G$8:$G$507,0))))</f>
        <v/>
      </c>
      <c r="G15" s="198" t="str">
        <f>IF($B15="","",IF(INDEX('תוצרים לפרויקטים'!$R$8:$R$507,MATCH($B15,'תוצרים לפרויקטים'!$G$8:$G$507,0))="","",INDEX('תוצרים לפרויקטים'!$R$8:$R$507,MATCH($B15,'תוצרים לפרויקטים'!$G$8:$G$507,0))))</f>
        <v/>
      </c>
      <c r="H15" s="199" t="str">
        <f>IF($B15="","",IF(INDEX('תוצרים לפרויקטים'!P$8:P$507,MATCH($B15,'תוצרים לפרויקטים'!$G$8:$G$507,0))="","",INDEX('תוצרים לפרויקטים'!P$8:P$507,MATCH($B15,'תוצרים לפרויקטים'!$G$8:$G$507,0))))</f>
        <v/>
      </c>
      <c r="I15" s="199" t="str">
        <f>IF($B15="","",IF(INDEX('תוצרים לפרויקטים'!Q$8:Q$507,MATCH($B15,'תוצרים לפרויקטים'!$G$8:$G$507,0))="","",INDEX('תוצרים לפרויקטים'!Q$8:Q$507,MATCH($B15,'תוצרים לפרויקטים'!$G$8:$G$507,0))))</f>
        <v/>
      </c>
      <c r="J15" s="200" t="str">
        <f>IF($B15="","",INDEX('תוצרים לפרויקטים'!$S$8:$S$507,MATCH($B15,'תוצרים לפרויקטים'!$G$8:$G$507,0)))</f>
        <v/>
      </c>
      <c r="K15" s="201" t="str">
        <f t="shared" si="3"/>
        <v/>
      </c>
      <c r="L15" s="200" t="str">
        <f t="shared" ca="1" si="4"/>
        <v/>
      </c>
      <c r="M15" s="214" t="str">
        <f ca="1">IF($C15="","",IF(OR(AND($H15&lt;=M$6,$I15&gt;=M$6),AND($H15&gt;=M$6,$H15&lt;N$6)),IF(OR($J15=1,COUNTIF($L15:L15,"&gt;0")&lt;$K15),3,IF(OR(AND(MONTH($H15)=MONTH(TODAY()),$J15=0),AND(TODAY()&lt;M$6)),1,IF($L15="כן",2,4))),""))</f>
        <v/>
      </c>
      <c r="N15" s="214" t="str">
        <f ca="1">IF($C15="","",IF(OR(AND($H15&lt;=N$6,$I15&gt;=N$6),AND($H15&gt;=N$6,$H15&lt;O$6)),IF(OR($J15=1,COUNTIF($L15:M15,"&gt;0")&lt;$K15),3,IF(OR(AND(MONTH($H15)=MONTH(TODAY()),$J15=0),AND(TODAY()&lt;N$6)),1,IF($L15="כן",2,4))),""))</f>
        <v/>
      </c>
      <c r="O15" s="214" t="str">
        <f ca="1">IF($C15="","",IF(OR(AND($H15&lt;=O$6,$I15&gt;=O$6),AND($H15&gt;=O$6,$H15&lt;P$6)),IF(OR($J15=1,COUNTIF($L15:N15,"&gt;0")&lt;$K15),3,IF(OR(AND(MONTH($H15)=MONTH(TODAY()),$J15=0),AND(TODAY()&lt;O$6)),1,IF($L15="כן",2,4))),""))</f>
        <v/>
      </c>
      <c r="P15" s="214" t="str">
        <f ca="1">IF($C15="","",IF(OR(AND($H15&lt;=P$6,$I15&gt;=P$6),AND($H15&gt;=P$6,$H15&lt;Q$6)),IF(OR($J15=1,COUNTIF($L15:O15,"&gt;0")&lt;$K15),3,IF(OR(AND(MONTH($H15)=MONTH(TODAY()),$J15=0),AND(TODAY()&lt;P$6)),1,IF($L15="כן",2,4))),""))</f>
        <v/>
      </c>
      <c r="Q15" s="214" t="str">
        <f ca="1">IF($C15="","",IF(OR(AND($H15&lt;=Q$6,$I15&gt;=Q$6),AND($H15&gt;=Q$6,$H15&lt;R$6)),IF(OR($J15=1,COUNTIF($L15:P15,"&gt;0")&lt;$K15),3,IF(OR(AND(MONTH($H15)=MONTH(TODAY()),$J15=0),AND(TODAY()&lt;Q$6)),1,IF($L15="כן",2,4))),""))</f>
        <v/>
      </c>
      <c r="R15" s="214" t="str">
        <f ca="1">IF($C15="","",IF(OR(AND($H15&lt;=R$6,$I15&gt;=R$6),AND($H15&gt;=R$6,$H15&lt;S$6)),IF(OR($J15=1,COUNTIF($L15:Q15,"&gt;0")&lt;$K15),3,IF(OR(AND(MONTH($H15)=MONTH(TODAY()),$J15=0),AND(TODAY()&lt;R$6)),1,IF($L15="כן",2,4))),""))</f>
        <v/>
      </c>
      <c r="S15" s="214" t="str">
        <f ca="1">IF($C15="","",IF(OR(AND($H15&lt;=S$6,$I15&gt;=S$6),AND($H15&gt;=S$6,$H15&lt;T$6)),IF(OR($J15=1,COUNTIF($L15:R15,"&gt;0")&lt;$K15),3,IF(OR(AND(MONTH($H15)=MONTH(TODAY()),$J15=0),AND(TODAY()&lt;S$6)),1,IF($L15="כן",2,4))),""))</f>
        <v/>
      </c>
      <c r="T15" s="214" t="str">
        <f ca="1">IF($C15="","",IF(OR(AND($H15&lt;=T$6,$I15&gt;=T$6),AND($H15&gt;=T$6,$H15&lt;U$6)),IF(OR($J15=1,COUNTIF($L15:S15,"&gt;0")&lt;$K15),3,IF(OR(AND(MONTH($H15)=MONTH(TODAY()),$J15=0),AND(TODAY()&lt;T$6)),1,IF($L15="כן",2,4))),""))</f>
        <v/>
      </c>
      <c r="U15" s="214" t="str">
        <f ca="1">IF($C15="","",IF(OR(AND($H15&lt;=U$6,$I15&gt;=U$6),AND($H15&gt;=U$6,$H15&lt;V$6)),IF(OR($J15=1,COUNTIF($L15:T15,"&gt;0")&lt;$K15),3,IF(OR(AND(MONTH($H15)=MONTH(TODAY()),$J15=0),AND(TODAY()&lt;U$6)),1,IF($L15="כן",2,4))),""))</f>
        <v/>
      </c>
      <c r="V15" s="214" t="str">
        <f ca="1">IF($C15="","",IF(OR(AND($H15&lt;=V$6,$I15&gt;=V$6),AND($H15&gt;=V$6,$H15&lt;W$6)),IF(OR($J15=1,COUNTIF($L15:U15,"&gt;0")&lt;$K15),3,IF(OR(AND(MONTH($H15)=MONTH(TODAY()),$J15=0),AND(TODAY()&lt;V$6)),1,IF($L15="כן",2,4))),""))</f>
        <v/>
      </c>
      <c r="W15" s="214" t="str">
        <f ca="1">IF($C15="","",IF(OR(AND($H15&lt;=W$6,$I15&gt;=W$6),AND($H15&gt;=W$6,$H15&lt;X$6)),IF(OR($J15=1,COUNTIF($L15:V15,"&gt;0")&lt;$K15),3,IF(OR(AND(MONTH($H15)=MONTH(TODAY()),$J15=0),AND(TODAY()&lt;W$6)),1,IF($L15="כן",2,4))),""))</f>
        <v/>
      </c>
      <c r="X15" s="214" t="str">
        <f ca="1">IF($C15="","",IF(OR(AND($H15&lt;=X$6,$I15&gt;=X$6),AND($H15&gt;=X$6,$H15&lt;Y$6)),IF(OR($J15=1,COUNTIF($L15:W15,"&gt;0")&lt;$K15),3,IF(OR(AND(MONTH($H15)=MONTH(TODAY()),$J15=0),AND(TODAY()&lt;X$6)),1,IF($L15="כן",2,4))),""))</f>
        <v/>
      </c>
      <c r="Y15" s="214" t="str">
        <f ca="1">IF($C15="","",IF(OR(AND($H15&lt;=Y$6,$I15&gt;=Y$6),AND($H15&gt;=Y$6,$H15&lt;Z$6)),IF(OR($J15=1,COUNTIF($L15:X15,"&gt;0")&lt;$K15),3,IF(OR(AND(MONTH($H15)=MONTH(TODAY()),$J15=0),AND(TODAY()&lt;Y$6)),1,IF($L15="כן",2,4))),""))</f>
        <v/>
      </c>
      <c r="Z15" s="214" t="str">
        <f ca="1">IF($C15="","",IF(OR(AND($H15&lt;=Z$6,$I15&gt;=Z$6),AND($H15&gt;=Z$6,$H15&lt;AA$6)),IF(OR($J15=1,COUNTIF($L15:Y15,"&gt;0")&lt;$K15),3,IF(OR(AND(MONTH($H15)=MONTH(TODAY()),$J15=0),AND(TODAY()&lt;Z$6)),1,IF($L15="כן",2,4))),""))</f>
        <v/>
      </c>
      <c r="AA15" s="214" t="str">
        <f ca="1">IF($C15="","",IF(OR(AND($H15&lt;=AA$6,$I15&gt;=AA$6),AND($H15&gt;=AA$6,$H15&lt;AB$6)),IF(OR($J15=1,COUNTIF($L15:Z15,"&gt;0")&lt;$K15),3,IF(OR(AND(MONTH($H15)=MONTH(TODAY()),$J15=0),AND(TODAY()&lt;AA$6)),1,IF($L15="כן",2,4))),""))</f>
        <v/>
      </c>
      <c r="AB15" s="214" t="str">
        <f ca="1">IF($C15="","",IF(OR(AND($H15&lt;=AB$6,$I15&gt;=AB$6),AND($H15&gt;=AB$6,$H15&lt;AC$6)),IF(OR($J15=1,COUNTIF($L15:AA15,"&gt;0")&lt;$K15),3,IF(OR(AND(MONTH($H15)=MONTH(TODAY()),$J15=0),AND(TODAY()&lt;AB$6)),1,IF($L15="כן",2,4))),""))</f>
        <v/>
      </c>
      <c r="AC15" s="214" t="str">
        <f ca="1">IF($C15="","",IF(OR(AND($H15&lt;=AC$6,$I15&gt;=AC$6),AND($H15&gt;=AC$6,$H15&lt;AD$6)),IF(OR($J15=1,COUNTIF($L15:AB15,"&gt;0")&lt;$K15),3,IF(OR(AND(MONTH($H15)=MONTH(TODAY()),$J15=0),AND(TODAY()&lt;AC$6)),1,IF($L15="כן",2,4))),""))</f>
        <v/>
      </c>
      <c r="AD15" s="214" t="str">
        <f ca="1">IF($C15="","",IF(OR(AND($H15&lt;=AD$6,$I15&gt;=AD$6),AND($H15&gt;=AD$6,$H15&lt;AE$6)),IF(OR($J15=1,COUNTIF($L15:AC15,"&gt;0")&lt;$K15),3,IF(OR(AND(MONTH($H15)=MONTH(TODAY()),$J15=0),AND(TODAY()&lt;AD$6)),1,IF($L15="כן",2,4))),""))</f>
        <v/>
      </c>
      <c r="AE15" s="214" t="str">
        <f ca="1">IF($C15="","",IF(OR(AND($H15&lt;=AE$6,$I15&gt;=AE$6),AND($H15&gt;=AE$6,$H15&lt;AF$6)),IF(OR($J15=1,COUNTIF($L15:AD15,"&gt;0")&lt;$K15),3,IF(OR(AND(MONTH($H15)=MONTH(TODAY()),$J15=0),AND(TODAY()&lt;AE$6)),1,IF($L15="כן",2,4))),""))</f>
        <v/>
      </c>
      <c r="AF15" s="214" t="str">
        <f ca="1">IF($C15="","",IF(OR(AND($H15&lt;=AF$6,$I15&gt;=AF$6),AND($H15&gt;=AF$6,$H15&lt;AG$6)),IF(OR($J15=1,COUNTIF($L15:AE15,"&gt;0")&lt;$K15),3,IF(OR(AND(MONTH($H15)=MONTH(TODAY()),$J15=0),AND(TODAY()&lt;AF$6)),1,IF($L15="כן",2,4))),""))</f>
        <v/>
      </c>
      <c r="AG15" s="214" t="str">
        <f t="shared" ca="1" si="5"/>
        <v/>
      </c>
      <c r="AH15" s="199" t="s">
        <v>224</v>
      </c>
    </row>
    <row r="16" spans="1:35" s="195" customFormat="1" ht="21" customHeight="1">
      <c r="B16" s="196" t="str">
        <f>IFERROR(INDEX('תוצרים לפרויקטים'!$G$8:$G$507,MATCH(ROWS($B$6:B15),דירוג_גאנט,0)),"")</f>
        <v/>
      </c>
      <c r="C16" s="197" t="str">
        <f>IF($B16="","",INDEX('תוצרים לפרויקטים'!$H$8:$H$507,MATCH($B16,'תוצרים לפרויקטים'!$G$8:$G$507,0)))</f>
        <v/>
      </c>
      <c r="D16" s="198" t="str">
        <f>IF($B16="","",INDEX('תוצרים לפרויקטים'!$E$8:$E$507,MATCH($B16,'תוצרים לפרויקטים'!$G$8:$G$507,0)))</f>
        <v/>
      </c>
      <c r="E16" s="198" t="str">
        <f>IF($B16="","",IF(INDEX('תוצרים לפרויקטים'!$J$8:$J$507,MATCH($B16,'תוצרים לפרויקטים'!$G$8:$G$507,0))="","",INDEX('תוצרים לפרויקטים'!$J$8:$J$507,MATCH($B16,'תוצרים לפרויקטים'!$G$8:$G$507,0))))</f>
        <v/>
      </c>
      <c r="F16" s="198" t="str">
        <f>IF($B16="","",IF(INDEX('תוצרים לפרויקטים'!$K$8:$K$507,MATCH($B16,'תוצרים לפרויקטים'!$G$8:$G$507,0))="","",INDEX('תוצרים לפרויקטים'!$K$8:$K$507,MATCH($B16,'תוצרים לפרויקטים'!$G$8:$G$507,0))))</f>
        <v/>
      </c>
      <c r="G16" s="198" t="str">
        <f>IF($B16="","",IF(INDEX('תוצרים לפרויקטים'!$R$8:$R$507,MATCH($B16,'תוצרים לפרויקטים'!$G$8:$G$507,0))="","",INDEX('תוצרים לפרויקטים'!$R$8:$R$507,MATCH($B16,'תוצרים לפרויקטים'!$G$8:$G$507,0))))</f>
        <v/>
      </c>
      <c r="H16" s="199" t="str">
        <f>IF($B16="","",IF(INDEX('תוצרים לפרויקטים'!P$8:P$507,MATCH($B16,'תוצרים לפרויקטים'!$G$8:$G$507,0))="","",INDEX('תוצרים לפרויקטים'!P$8:P$507,MATCH($B16,'תוצרים לפרויקטים'!$G$8:$G$507,0))))</f>
        <v/>
      </c>
      <c r="I16" s="199" t="str">
        <f>IF($B16="","",IF(INDEX('תוצרים לפרויקטים'!Q$8:Q$507,MATCH($B16,'תוצרים לפרויקטים'!$G$8:$G$507,0))="","",INDEX('תוצרים לפרויקטים'!Q$8:Q$507,MATCH($B16,'תוצרים לפרויקטים'!$G$8:$G$507,0))))</f>
        <v/>
      </c>
      <c r="J16" s="200" t="str">
        <f>IF($B16="","",INDEX('תוצרים לפרויקטים'!$S$8:$S$507,MATCH($B16,'תוצרים לפרויקטים'!$G$8:$G$507,0)))</f>
        <v/>
      </c>
      <c r="K16" s="201" t="str">
        <f t="shared" si="3"/>
        <v/>
      </c>
      <c r="L16" s="200" t="str">
        <f t="shared" ca="1" si="4"/>
        <v/>
      </c>
      <c r="M16" s="214" t="str">
        <f ca="1">IF($C16="","",IF(OR(AND($H16&lt;=M$6,$I16&gt;=M$6),AND($H16&gt;=M$6,$H16&lt;N$6)),IF(OR($J16=1,COUNTIF($L16:L16,"&gt;0")&lt;$K16),3,IF(OR(AND(MONTH($H16)=MONTH(TODAY()),$J16=0),AND(TODAY()&lt;M$6)),1,IF($L16="כן",2,4))),""))</f>
        <v/>
      </c>
      <c r="N16" s="214" t="str">
        <f ca="1">IF($C16="","",IF(OR(AND($H16&lt;=N$6,$I16&gt;=N$6),AND($H16&gt;=N$6,$H16&lt;O$6)),IF(OR($J16=1,COUNTIF($L16:M16,"&gt;0")&lt;$K16),3,IF(OR(AND(MONTH($H16)=MONTH(TODAY()),$J16=0),AND(TODAY()&lt;N$6)),1,IF($L16="כן",2,4))),""))</f>
        <v/>
      </c>
      <c r="O16" s="214" t="str">
        <f ca="1">IF($C16="","",IF(OR(AND($H16&lt;=O$6,$I16&gt;=O$6),AND($H16&gt;=O$6,$H16&lt;P$6)),IF(OR($J16=1,COUNTIF($L16:N16,"&gt;0")&lt;$K16),3,IF(OR(AND(MONTH($H16)=MONTH(TODAY()),$J16=0),AND(TODAY()&lt;O$6)),1,IF($L16="כן",2,4))),""))</f>
        <v/>
      </c>
      <c r="P16" s="214" t="str">
        <f ca="1">IF($C16="","",IF(OR(AND($H16&lt;=P$6,$I16&gt;=P$6),AND($H16&gt;=P$6,$H16&lt;Q$6)),IF(OR($J16=1,COUNTIF($L16:O16,"&gt;0")&lt;$K16),3,IF(OR(AND(MONTH($H16)=MONTH(TODAY()),$J16=0),AND(TODAY()&lt;P$6)),1,IF($L16="כן",2,4))),""))</f>
        <v/>
      </c>
      <c r="Q16" s="214" t="str">
        <f ca="1">IF($C16="","",IF(OR(AND($H16&lt;=Q$6,$I16&gt;=Q$6),AND($H16&gt;=Q$6,$H16&lt;R$6)),IF(OR($J16=1,COUNTIF($L16:P16,"&gt;0")&lt;$K16),3,IF(OR(AND(MONTH($H16)=MONTH(TODAY()),$J16=0),AND(TODAY()&lt;Q$6)),1,IF($L16="כן",2,4))),""))</f>
        <v/>
      </c>
      <c r="R16" s="214" t="str">
        <f ca="1">IF($C16="","",IF(OR(AND($H16&lt;=R$6,$I16&gt;=R$6),AND($H16&gt;=R$6,$H16&lt;S$6)),IF(OR($J16=1,COUNTIF($L16:Q16,"&gt;0")&lt;$K16),3,IF(OR(AND(MONTH($H16)=MONTH(TODAY()),$J16=0),AND(TODAY()&lt;R$6)),1,IF($L16="כן",2,4))),""))</f>
        <v/>
      </c>
      <c r="S16" s="214" t="str">
        <f ca="1">IF($C16="","",IF(OR(AND($H16&lt;=S$6,$I16&gt;=S$6),AND($H16&gt;=S$6,$H16&lt;T$6)),IF(OR($J16=1,COUNTIF($L16:R16,"&gt;0")&lt;$K16),3,IF(OR(AND(MONTH($H16)=MONTH(TODAY()),$J16=0),AND(TODAY()&lt;S$6)),1,IF($L16="כן",2,4))),""))</f>
        <v/>
      </c>
      <c r="T16" s="214" t="str">
        <f ca="1">IF($C16="","",IF(OR(AND($H16&lt;=T$6,$I16&gt;=T$6),AND($H16&gt;=T$6,$H16&lt;U$6)),IF(OR($J16=1,COUNTIF($L16:S16,"&gt;0")&lt;$K16),3,IF(OR(AND(MONTH($H16)=MONTH(TODAY()),$J16=0),AND(TODAY()&lt;T$6)),1,IF($L16="כן",2,4))),""))</f>
        <v/>
      </c>
      <c r="U16" s="214" t="str">
        <f ca="1">IF($C16="","",IF(OR(AND($H16&lt;=U$6,$I16&gt;=U$6),AND($H16&gt;=U$6,$H16&lt;V$6)),IF(OR($J16=1,COUNTIF($L16:T16,"&gt;0")&lt;$K16),3,IF(OR(AND(MONTH($H16)=MONTH(TODAY()),$J16=0),AND(TODAY()&lt;U$6)),1,IF($L16="כן",2,4))),""))</f>
        <v/>
      </c>
      <c r="V16" s="214" t="str">
        <f ca="1">IF($C16="","",IF(OR(AND($H16&lt;=V$6,$I16&gt;=V$6),AND($H16&gt;=V$6,$H16&lt;W$6)),IF(OR($J16=1,COUNTIF($L16:U16,"&gt;0")&lt;$K16),3,IF(OR(AND(MONTH($H16)=MONTH(TODAY()),$J16=0),AND(TODAY()&lt;V$6)),1,IF($L16="כן",2,4))),""))</f>
        <v/>
      </c>
      <c r="W16" s="214" t="str">
        <f ca="1">IF($C16="","",IF(OR(AND($H16&lt;=W$6,$I16&gt;=W$6),AND($H16&gt;=W$6,$H16&lt;X$6)),IF(OR($J16=1,COUNTIF($L16:V16,"&gt;0")&lt;$K16),3,IF(OR(AND(MONTH($H16)=MONTH(TODAY()),$J16=0),AND(TODAY()&lt;W$6)),1,IF($L16="כן",2,4))),""))</f>
        <v/>
      </c>
      <c r="X16" s="214" t="str">
        <f ca="1">IF($C16="","",IF(OR(AND($H16&lt;=X$6,$I16&gt;=X$6),AND($H16&gt;=X$6,$H16&lt;Y$6)),IF(OR($J16=1,COUNTIF($L16:W16,"&gt;0")&lt;$K16),3,IF(OR(AND(MONTH($H16)=MONTH(TODAY()),$J16=0),AND(TODAY()&lt;X$6)),1,IF($L16="כן",2,4))),""))</f>
        <v/>
      </c>
      <c r="Y16" s="214" t="str">
        <f ca="1">IF($C16="","",IF(OR(AND($H16&lt;=Y$6,$I16&gt;=Y$6),AND($H16&gt;=Y$6,$H16&lt;Z$6)),IF(OR($J16=1,COUNTIF($L16:X16,"&gt;0")&lt;$K16),3,IF(OR(AND(MONTH($H16)=MONTH(TODAY()),$J16=0),AND(TODAY()&lt;Y$6)),1,IF($L16="כן",2,4))),""))</f>
        <v/>
      </c>
      <c r="Z16" s="214" t="str">
        <f ca="1">IF($C16="","",IF(OR(AND($H16&lt;=Z$6,$I16&gt;=Z$6),AND($H16&gt;=Z$6,$H16&lt;AA$6)),IF(OR($J16=1,COUNTIF($L16:Y16,"&gt;0")&lt;$K16),3,IF(OR(AND(MONTH($H16)=MONTH(TODAY()),$J16=0),AND(TODAY()&lt;Z$6)),1,IF($L16="כן",2,4))),""))</f>
        <v/>
      </c>
      <c r="AA16" s="214" t="str">
        <f ca="1">IF($C16="","",IF(OR(AND($H16&lt;=AA$6,$I16&gt;=AA$6),AND($H16&gt;=AA$6,$H16&lt;AB$6)),IF(OR($J16=1,COUNTIF($L16:Z16,"&gt;0")&lt;$K16),3,IF(OR(AND(MONTH($H16)=MONTH(TODAY()),$J16=0),AND(TODAY()&lt;AA$6)),1,IF($L16="כן",2,4))),""))</f>
        <v/>
      </c>
      <c r="AB16" s="214" t="str">
        <f ca="1">IF($C16="","",IF(OR(AND($H16&lt;=AB$6,$I16&gt;=AB$6),AND($H16&gt;=AB$6,$H16&lt;AC$6)),IF(OR($J16=1,COUNTIF($L16:AA16,"&gt;0")&lt;$K16),3,IF(OR(AND(MONTH($H16)=MONTH(TODAY()),$J16=0),AND(TODAY()&lt;AB$6)),1,IF($L16="כן",2,4))),""))</f>
        <v/>
      </c>
      <c r="AC16" s="214" t="str">
        <f ca="1">IF($C16="","",IF(OR(AND($H16&lt;=AC$6,$I16&gt;=AC$6),AND($H16&gt;=AC$6,$H16&lt;AD$6)),IF(OR($J16=1,COUNTIF($L16:AB16,"&gt;0")&lt;$K16),3,IF(OR(AND(MONTH($H16)=MONTH(TODAY()),$J16=0),AND(TODAY()&lt;AC$6)),1,IF($L16="כן",2,4))),""))</f>
        <v/>
      </c>
      <c r="AD16" s="214" t="str">
        <f ca="1">IF($C16="","",IF(OR(AND($H16&lt;=AD$6,$I16&gt;=AD$6),AND($H16&gt;=AD$6,$H16&lt;AE$6)),IF(OR($J16=1,COUNTIF($L16:AC16,"&gt;0")&lt;$K16),3,IF(OR(AND(MONTH($H16)=MONTH(TODAY()),$J16=0),AND(TODAY()&lt;AD$6)),1,IF($L16="כן",2,4))),""))</f>
        <v/>
      </c>
      <c r="AE16" s="214" t="str">
        <f ca="1">IF($C16="","",IF(OR(AND($H16&lt;=AE$6,$I16&gt;=AE$6),AND($H16&gt;=AE$6,$H16&lt;AF$6)),IF(OR($J16=1,COUNTIF($L16:AD16,"&gt;0")&lt;$K16),3,IF(OR(AND(MONTH($H16)=MONTH(TODAY()),$J16=0),AND(TODAY()&lt;AE$6)),1,IF($L16="כן",2,4))),""))</f>
        <v/>
      </c>
      <c r="AF16" s="214" t="str">
        <f ca="1">IF($C16="","",IF(OR(AND($H16&lt;=AF$6,$I16&gt;=AF$6),AND($H16&gt;=AF$6,$H16&lt;AG$6)),IF(OR($J16=1,COUNTIF($L16:AE16,"&gt;0")&lt;$K16),3,IF(OR(AND(MONTH($H16)=MONTH(TODAY()),$J16=0),AND(TODAY()&lt;AF$6)),1,IF($L16="כן",2,4))),""))</f>
        <v/>
      </c>
      <c r="AG16" s="214" t="str">
        <f t="shared" ca="1" si="5"/>
        <v/>
      </c>
      <c r="AH16" s="199" t="s">
        <v>224</v>
      </c>
    </row>
    <row r="17" spans="2:34" s="195" customFormat="1" ht="21" customHeight="1">
      <c r="B17" s="196" t="str">
        <f>IFERROR(INDEX('תוצרים לפרויקטים'!$G$8:$G$507,MATCH(ROWS($B$6:B16),דירוג_גאנט,0)),"")</f>
        <v/>
      </c>
      <c r="C17" s="197" t="str">
        <f>IF($B17="","",INDEX('תוצרים לפרויקטים'!$H$8:$H$507,MATCH($B17,'תוצרים לפרויקטים'!$G$8:$G$507,0)))</f>
        <v/>
      </c>
      <c r="D17" s="198" t="str">
        <f>IF($B17="","",INDEX('תוצרים לפרויקטים'!$E$8:$E$507,MATCH($B17,'תוצרים לפרויקטים'!$G$8:$G$507,0)))</f>
        <v/>
      </c>
      <c r="E17" s="198" t="str">
        <f>IF($B17="","",IF(INDEX('תוצרים לפרויקטים'!$J$8:$J$507,MATCH($B17,'תוצרים לפרויקטים'!$G$8:$G$507,0))="","",INDEX('תוצרים לפרויקטים'!$J$8:$J$507,MATCH($B17,'תוצרים לפרויקטים'!$G$8:$G$507,0))))</f>
        <v/>
      </c>
      <c r="F17" s="198" t="str">
        <f>IF($B17="","",IF(INDEX('תוצרים לפרויקטים'!$K$8:$K$507,MATCH($B17,'תוצרים לפרויקטים'!$G$8:$G$507,0))="","",INDEX('תוצרים לפרויקטים'!$K$8:$K$507,MATCH($B17,'תוצרים לפרויקטים'!$G$8:$G$507,0))))</f>
        <v/>
      </c>
      <c r="G17" s="198" t="str">
        <f>IF($B17="","",IF(INDEX('תוצרים לפרויקטים'!$R$8:$R$507,MATCH($B17,'תוצרים לפרויקטים'!$G$8:$G$507,0))="","",INDEX('תוצרים לפרויקטים'!$R$8:$R$507,MATCH($B17,'תוצרים לפרויקטים'!$G$8:$G$507,0))))</f>
        <v/>
      </c>
      <c r="H17" s="199" t="str">
        <f>IF($B17="","",IF(INDEX('תוצרים לפרויקטים'!P$8:P$507,MATCH($B17,'תוצרים לפרויקטים'!$G$8:$G$507,0))="","",INDEX('תוצרים לפרויקטים'!P$8:P$507,MATCH($B17,'תוצרים לפרויקטים'!$G$8:$G$507,0))))</f>
        <v/>
      </c>
      <c r="I17" s="199" t="str">
        <f>IF($B17="","",IF(INDEX('תוצרים לפרויקטים'!Q$8:Q$507,MATCH($B17,'תוצרים לפרויקטים'!$G$8:$G$507,0))="","",INDEX('תוצרים לפרויקטים'!Q$8:Q$507,MATCH($B17,'תוצרים לפרויקטים'!$G$8:$G$507,0))))</f>
        <v/>
      </c>
      <c r="J17" s="200" t="str">
        <f>IF($B17="","",INDEX('תוצרים לפרויקטים'!$S$8:$S$507,MATCH($B17,'תוצרים לפרויקטים'!$G$8:$G$507,0)))</f>
        <v/>
      </c>
      <c r="K17" s="201" t="str">
        <f t="shared" si="3"/>
        <v/>
      </c>
      <c r="L17" s="200" t="str">
        <f t="shared" ca="1" si="4"/>
        <v/>
      </c>
      <c r="M17" s="214" t="str">
        <f ca="1">IF($C17="","",IF(OR(AND($H17&lt;=M$6,$I17&gt;=M$6),AND($H17&gt;=M$6,$H17&lt;N$6)),IF(OR($J17=1,COUNTIF($L17:L17,"&gt;0")&lt;$K17),3,IF(OR(AND(MONTH($H17)=MONTH(TODAY()),$J17=0),AND(TODAY()&lt;M$6)),1,IF($L17="כן",2,4))),""))</f>
        <v/>
      </c>
      <c r="N17" s="214" t="str">
        <f ca="1">IF($C17="","",IF(OR(AND($H17&lt;=N$6,$I17&gt;=N$6),AND($H17&gt;=N$6,$H17&lt;O$6)),IF(OR($J17=1,COUNTIF($L17:M17,"&gt;0")&lt;$K17),3,IF(OR(AND(MONTH($H17)=MONTH(TODAY()),$J17=0),AND(TODAY()&lt;N$6)),1,IF($L17="כן",2,4))),""))</f>
        <v/>
      </c>
      <c r="O17" s="214" t="str">
        <f ca="1">IF($C17="","",IF(OR(AND($H17&lt;=O$6,$I17&gt;=O$6),AND($H17&gt;=O$6,$H17&lt;P$6)),IF(OR($J17=1,COUNTIF($L17:N17,"&gt;0")&lt;$K17),3,IF(OR(AND(MONTH($H17)=MONTH(TODAY()),$J17=0),AND(TODAY()&lt;O$6)),1,IF($L17="כן",2,4))),""))</f>
        <v/>
      </c>
      <c r="P17" s="214" t="str">
        <f ca="1">IF($C17="","",IF(OR(AND($H17&lt;=P$6,$I17&gt;=P$6),AND($H17&gt;=P$6,$H17&lt;Q$6)),IF(OR($J17=1,COUNTIF($L17:O17,"&gt;0")&lt;$K17),3,IF(OR(AND(MONTH($H17)=MONTH(TODAY()),$J17=0),AND(TODAY()&lt;P$6)),1,IF($L17="כן",2,4))),""))</f>
        <v/>
      </c>
      <c r="Q17" s="214" t="str">
        <f ca="1">IF($C17="","",IF(OR(AND($H17&lt;=Q$6,$I17&gt;=Q$6),AND($H17&gt;=Q$6,$H17&lt;R$6)),IF(OR($J17=1,COUNTIF($L17:P17,"&gt;0")&lt;$K17),3,IF(OR(AND(MONTH($H17)=MONTH(TODAY()),$J17=0),AND(TODAY()&lt;Q$6)),1,IF($L17="כן",2,4))),""))</f>
        <v/>
      </c>
      <c r="R17" s="214" t="str">
        <f ca="1">IF($C17="","",IF(OR(AND($H17&lt;=R$6,$I17&gt;=R$6),AND($H17&gt;=R$6,$H17&lt;S$6)),IF(OR($J17=1,COUNTIF($L17:Q17,"&gt;0")&lt;$K17),3,IF(OR(AND(MONTH($H17)=MONTH(TODAY()),$J17=0),AND(TODAY()&lt;R$6)),1,IF($L17="כן",2,4))),""))</f>
        <v/>
      </c>
      <c r="S17" s="214" t="str">
        <f ca="1">IF($C17="","",IF(OR(AND($H17&lt;=S$6,$I17&gt;=S$6),AND($H17&gt;=S$6,$H17&lt;T$6)),IF(OR($J17=1,COUNTIF($L17:R17,"&gt;0")&lt;$K17),3,IF(OR(AND(MONTH($H17)=MONTH(TODAY()),$J17=0),AND(TODAY()&lt;S$6)),1,IF($L17="כן",2,4))),""))</f>
        <v/>
      </c>
      <c r="T17" s="214" t="str">
        <f ca="1">IF($C17="","",IF(OR(AND($H17&lt;=T$6,$I17&gt;=T$6),AND($H17&gt;=T$6,$H17&lt;U$6)),IF(OR($J17=1,COUNTIF($L17:S17,"&gt;0")&lt;$K17),3,IF(OR(AND(MONTH($H17)=MONTH(TODAY()),$J17=0),AND(TODAY()&lt;T$6)),1,IF($L17="כן",2,4))),""))</f>
        <v/>
      </c>
      <c r="U17" s="214" t="str">
        <f ca="1">IF($C17="","",IF(OR(AND($H17&lt;=U$6,$I17&gt;=U$6),AND($H17&gt;=U$6,$H17&lt;V$6)),IF(OR($J17=1,COUNTIF($L17:T17,"&gt;0")&lt;$K17),3,IF(OR(AND(MONTH($H17)=MONTH(TODAY()),$J17=0),AND(TODAY()&lt;U$6)),1,IF($L17="כן",2,4))),""))</f>
        <v/>
      </c>
      <c r="V17" s="214" t="str">
        <f ca="1">IF($C17="","",IF(OR(AND($H17&lt;=V$6,$I17&gt;=V$6),AND($H17&gt;=V$6,$H17&lt;W$6)),IF(OR($J17=1,COUNTIF($L17:U17,"&gt;0")&lt;$K17),3,IF(OR(AND(MONTH($H17)=MONTH(TODAY()),$J17=0),AND(TODAY()&lt;V$6)),1,IF($L17="כן",2,4))),""))</f>
        <v/>
      </c>
      <c r="W17" s="214" t="str">
        <f ca="1">IF($C17="","",IF(OR(AND($H17&lt;=W$6,$I17&gt;=W$6),AND($H17&gt;=W$6,$H17&lt;X$6)),IF(OR($J17=1,COUNTIF($L17:V17,"&gt;0")&lt;$K17),3,IF(OR(AND(MONTH($H17)=MONTH(TODAY()),$J17=0),AND(TODAY()&lt;W$6)),1,IF($L17="כן",2,4))),""))</f>
        <v/>
      </c>
      <c r="X17" s="214" t="str">
        <f ca="1">IF($C17="","",IF(OR(AND($H17&lt;=X$6,$I17&gt;=X$6),AND($H17&gt;=X$6,$H17&lt;Y$6)),IF(OR($J17=1,COUNTIF($L17:W17,"&gt;0")&lt;$K17),3,IF(OR(AND(MONTH($H17)=MONTH(TODAY()),$J17=0),AND(TODAY()&lt;X$6)),1,IF($L17="כן",2,4))),""))</f>
        <v/>
      </c>
      <c r="Y17" s="214" t="str">
        <f ca="1">IF($C17="","",IF(OR(AND($H17&lt;=Y$6,$I17&gt;=Y$6),AND($H17&gt;=Y$6,$H17&lt;Z$6)),IF(OR($J17=1,COUNTIF($L17:X17,"&gt;0")&lt;$K17),3,IF(OR(AND(MONTH($H17)=MONTH(TODAY()),$J17=0),AND(TODAY()&lt;Y$6)),1,IF($L17="כן",2,4))),""))</f>
        <v/>
      </c>
      <c r="Z17" s="214" t="str">
        <f ca="1">IF($C17="","",IF(OR(AND($H17&lt;=Z$6,$I17&gt;=Z$6),AND($H17&gt;=Z$6,$H17&lt;AA$6)),IF(OR($J17=1,COUNTIF($L17:Y17,"&gt;0")&lt;$K17),3,IF(OR(AND(MONTH($H17)=MONTH(TODAY()),$J17=0),AND(TODAY()&lt;Z$6)),1,IF($L17="כן",2,4))),""))</f>
        <v/>
      </c>
      <c r="AA17" s="214" t="str">
        <f ca="1">IF($C17="","",IF(OR(AND($H17&lt;=AA$6,$I17&gt;=AA$6),AND($H17&gt;=AA$6,$H17&lt;AB$6)),IF(OR($J17=1,COUNTIF($L17:Z17,"&gt;0")&lt;$K17),3,IF(OR(AND(MONTH($H17)=MONTH(TODAY()),$J17=0),AND(TODAY()&lt;AA$6)),1,IF($L17="כן",2,4))),""))</f>
        <v/>
      </c>
      <c r="AB17" s="214" t="str">
        <f ca="1">IF($C17="","",IF(OR(AND($H17&lt;=AB$6,$I17&gt;=AB$6),AND($H17&gt;=AB$6,$H17&lt;AC$6)),IF(OR($J17=1,COUNTIF($L17:AA17,"&gt;0")&lt;$K17),3,IF(OR(AND(MONTH($H17)=MONTH(TODAY()),$J17=0),AND(TODAY()&lt;AB$6)),1,IF($L17="כן",2,4))),""))</f>
        <v/>
      </c>
      <c r="AC17" s="214" t="str">
        <f ca="1">IF($C17="","",IF(OR(AND($H17&lt;=AC$6,$I17&gt;=AC$6),AND($H17&gt;=AC$6,$H17&lt;AD$6)),IF(OR($J17=1,COUNTIF($L17:AB17,"&gt;0")&lt;$K17),3,IF(OR(AND(MONTH($H17)=MONTH(TODAY()),$J17=0),AND(TODAY()&lt;AC$6)),1,IF($L17="כן",2,4))),""))</f>
        <v/>
      </c>
      <c r="AD17" s="214" t="str">
        <f ca="1">IF($C17="","",IF(OR(AND($H17&lt;=AD$6,$I17&gt;=AD$6),AND($H17&gt;=AD$6,$H17&lt;AE$6)),IF(OR($J17=1,COUNTIF($L17:AC17,"&gt;0")&lt;$K17),3,IF(OR(AND(MONTH($H17)=MONTH(TODAY()),$J17=0),AND(TODAY()&lt;AD$6)),1,IF($L17="כן",2,4))),""))</f>
        <v/>
      </c>
      <c r="AE17" s="214" t="str">
        <f ca="1">IF($C17="","",IF(OR(AND($H17&lt;=AE$6,$I17&gt;=AE$6),AND($H17&gt;=AE$6,$H17&lt;AF$6)),IF(OR($J17=1,COUNTIF($L17:AD17,"&gt;0")&lt;$K17),3,IF(OR(AND(MONTH($H17)=MONTH(TODAY()),$J17=0),AND(TODAY()&lt;AE$6)),1,IF($L17="כן",2,4))),""))</f>
        <v/>
      </c>
      <c r="AF17" s="214" t="str">
        <f ca="1">IF($C17="","",IF(OR(AND($H17&lt;=AF$6,$I17&gt;=AF$6),AND($H17&gt;=AF$6,$H17&lt;AG$6)),IF(OR($J17=1,COUNTIF($L17:AE17,"&gt;0")&lt;$K17),3,IF(OR(AND(MONTH($H17)=MONTH(TODAY()),$J17=0),AND(TODAY()&lt;AF$6)),1,IF($L17="כן",2,4))),""))</f>
        <v/>
      </c>
      <c r="AG17" s="214" t="str">
        <f t="shared" ca="1" si="5"/>
        <v/>
      </c>
      <c r="AH17" s="199" t="s">
        <v>224</v>
      </c>
    </row>
    <row r="18" spans="2:34" s="195" customFormat="1" ht="21" customHeight="1">
      <c r="B18" s="196" t="str">
        <f>IFERROR(INDEX('תוצרים לפרויקטים'!$G$8:$G$507,MATCH(ROWS($B$6:B17),דירוג_גאנט,0)),"")</f>
        <v/>
      </c>
      <c r="C18" s="197" t="str">
        <f>IF($B18="","",INDEX('תוצרים לפרויקטים'!$H$8:$H$507,MATCH($B18,'תוצרים לפרויקטים'!$G$8:$G$507,0)))</f>
        <v/>
      </c>
      <c r="D18" s="198" t="str">
        <f>IF($B18="","",INDEX('תוצרים לפרויקטים'!$E$8:$E$507,MATCH($B18,'תוצרים לפרויקטים'!$G$8:$G$507,0)))</f>
        <v/>
      </c>
      <c r="E18" s="198" t="str">
        <f>IF($B18="","",IF(INDEX('תוצרים לפרויקטים'!$J$8:$J$507,MATCH($B18,'תוצרים לפרויקטים'!$G$8:$G$507,0))="","",INDEX('תוצרים לפרויקטים'!$J$8:$J$507,MATCH($B18,'תוצרים לפרויקטים'!$G$8:$G$507,0))))</f>
        <v/>
      </c>
      <c r="F18" s="198" t="str">
        <f>IF($B18="","",IF(INDEX('תוצרים לפרויקטים'!$K$8:$K$507,MATCH($B18,'תוצרים לפרויקטים'!$G$8:$G$507,0))="","",INDEX('תוצרים לפרויקטים'!$K$8:$K$507,MATCH($B18,'תוצרים לפרויקטים'!$G$8:$G$507,0))))</f>
        <v/>
      </c>
      <c r="G18" s="198" t="str">
        <f>IF($B18="","",IF(INDEX('תוצרים לפרויקטים'!$R$8:$R$507,MATCH($B18,'תוצרים לפרויקטים'!$G$8:$G$507,0))="","",INDEX('תוצרים לפרויקטים'!$R$8:$R$507,MATCH($B18,'תוצרים לפרויקטים'!$G$8:$G$507,0))))</f>
        <v/>
      </c>
      <c r="H18" s="199" t="str">
        <f>IF($B18="","",IF(INDEX('תוצרים לפרויקטים'!P$8:P$507,MATCH($B18,'תוצרים לפרויקטים'!$G$8:$G$507,0))="","",INDEX('תוצרים לפרויקטים'!P$8:P$507,MATCH($B18,'תוצרים לפרויקטים'!$G$8:$G$507,0))))</f>
        <v/>
      </c>
      <c r="I18" s="199" t="str">
        <f>IF($B18="","",IF(INDEX('תוצרים לפרויקטים'!Q$8:Q$507,MATCH($B18,'תוצרים לפרויקטים'!$G$8:$G$507,0))="","",INDEX('תוצרים לפרויקטים'!Q$8:Q$507,MATCH($B18,'תוצרים לפרויקטים'!$G$8:$G$507,0))))</f>
        <v/>
      </c>
      <c r="J18" s="200" t="str">
        <f>IF($B18="","",INDEX('תוצרים לפרויקטים'!$S$8:$S$507,MATCH($B18,'תוצרים לפרויקטים'!$G$8:$G$507,0)))</f>
        <v/>
      </c>
      <c r="K18" s="201" t="str">
        <f t="shared" si="3"/>
        <v/>
      </c>
      <c r="L18" s="200" t="str">
        <f t="shared" ca="1" si="4"/>
        <v/>
      </c>
      <c r="M18" s="214" t="str">
        <f ca="1">IF($C18="","",IF(OR(AND($H18&lt;=M$6,$I18&gt;=M$6),AND($H18&gt;=M$6,$H18&lt;N$6)),IF(OR($J18=1,COUNTIF($L18:L18,"&gt;0")&lt;$K18),3,IF(OR(AND(MONTH($H18)=MONTH(TODAY()),$J18=0),AND(TODAY()&lt;M$6)),1,IF($L18="כן",2,4))),""))</f>
        <v/>
      </c>
      <c r="N18" s="214" t="str">
        <f ca="1">IF($C18="","",IF(OR(AND($H18&lt;=N$6,$I18&gt;=N$6),AND($H18&gt;=N$6,$H18&lt;O$6)),IF(OR($J18=1,COUNTIF($L18:M18,"&gt;0")&lt;$K18),3,IF(OR(AND(MONTH($H18)=MONTH(TODAY()),$J18=0),AND(TODAY()&lt;N$6)),1,IF($L18="כן",2,4))),""))</f>
        <v/>
      </c>
      <c r="O18" s="214" t="str">
        <f ca="1">IF($C18="","",IF(OR(AND($H18&lt;=O$6,$I18&gt;=O$6),AND($H18&gt;=O$6,$H18&lt;P$6)),IF(OR($J18=1,COUNTIF($L18:N18,"&gt;0")&lt;$K18),3,IF(OR(AND(MONTH($H18)=MONTH(TODAY()),$J18=0),AND(TODAY()&lt;O$6)),1,IF($L18="כן",2,4))),""))</f>
        <v/>
      </c>
      <c r="P18" s="214" t="str">
        <f ca="1">IF($C18="","",IF(OR(AND($H18&lt;=P$6,$I18&gt;=P$6),AND($H18&gt;=P$6,$H18&lt;Q$6)),IF(OR($J18=1,COUNTIF($L18:O18,"&gt;0")&lt;$K18),3,IF(OR(AND(MONTH($H18)=MONTH(TODAY()),$J18=0),AND(TODAY()&lt;P$6)),1,IF($L18="כן",2,4))),""))</f>
        <v/>
      </c>
      <c r="Q18" s="214" t="str">
        <f ca="1">IF($C18="","",IF(OR(AND($H18&lt;=Q$6,$I18&gt;=Q$6),AND($H18&gt;=Q$6,$H18&lt;R$6)),IF(OR($J18=1,COUNTIF($L18:P18,"&gt;0")&lt;$K18),3,IF(OR(AND(MONTH($H18)=MONTH(TODAY()),$J18=0),AND(TODAY()&lt;Q$6)),1,IF($L18="כן",2,4))),""))</f>
        <v/>
      </c>
      <c r="R18" s="214" t="str">
        <f ca="1">IF($C18="","",IF(OR(AND($H18&lt;=R$6,$I18&gt;=R$6),AND($H18&gt;=R$6,$H18&lt;S$6)),IF(OR($J18=1,COUNTIF($L18:Q18,"&gt;0")&lt;$K18),3,IF(OR(AND(MONTH($H18)=MONTH(TODAY()),$J18=0),AND(TODAY()&lt;R$6)),1,IF($L18="כן",2,4))),""))</f>
        <v/>
      </c>
      <c r="S18" s="214" t="str">
        <f ca="1">IF($C18="","",IF(OR(AND($H18&lt;=S$6,$I18&gt;=S$6),AND($H18&gt;=S$6,$H18&lt;T$6)),IF(OR($J18=1,COUNTIF($L18:R18,"&gt;0")&lt;$K18),3,IF(OR(AND(MONTH($H18)=MONTH(TODAY()),$J18=0),AND(TODAY()&lt;S$6)),1,IF($L18="כן",2,4))),""))</f>
        <v/>
      </c>
      <c r="T18" s="214" t="str">
        <f ca="1">IF($C18="","",IF(OR(AND($H18&lt;=T$6,$I18&gt;=T$6),AND($H18&gt;=T$6,$H18&lt;U$6)),IF(OR($J18=1,COUNTIF($L18:S18,"&gt;0")&lt;$K18),3,IF(OR(AND(MONTH($H18)=MONTH(TODAY()),$J18=0),AND(TODAY()&lt;T$6)),1,IF($L18="כן",2,4))),""))</f>
        <v/>
      </c>
      <c r="U18" s="214" t="str">
        <f ca="1">IF($C18="","",IF(OR(AND($H18&lt;=U$6,$I18&gt;=U$6),AND($H18&gt;=U$6,$H18&lt;V$6)),IF(OR($J18=1,COUNTIF($L18:T18,"&gt;0")&lt;$K18),3,IF(OR(AND(MONTH($H18)=MONTH(TODAY()),$J18=0),AND(TODAY()&lt;U$6)),1,IF($L18="כן",2,4))),""))</f>
        <v/>
      </c>
      <c r="V18" s="214" t="str">
        <f ca="1">IF($C18="","",IF(OR(AND($H18&lt;=V$6,$I18&gt;=V$6),AND($H18&gt;=V$6,$H18&lt;W$6)),IF(OR($J18=1,COUNTIF($L18:U18,"&gt;0")&lt;$K18),3,IF(OR(AND(MONTH($H18)=MONTH(TODAY()),$J18=0),AND(TODAY()&lt;V$6)),1,IF($L18="כן",2,4))),""))</f>
        <v/>
      </c>
      <c r="W18" s="214" t="str">
        <f ca="1">IF($C18="","",IF(OR(AND($H18&lt;=W$6,$I18&gt;=W$6),AND($H18&gt;=W$6,$H18&lt;X$6)),IF(OR($J18=1,COUNTIF($L18:V18,"&gt;0")&lt;$K18),3,IF(OR(AND(MONTH($H18)=MONTH(TODAY()),$J18=0),AND(TODAY()&lt;W$6)),1,IF($L18="כן",2,4))),""))</f>
        <v/>
      </c>
      <c r="X18" s="214" t="str">
        <f ca="1">IF($C18="","",IF(OR(AND($H18&lt;=X$6,$I18&gt;=X$6),AND($H18&gt;=X$6,$H18&lt;Y$6)),IF(OR($J18=1,COUNTIF($L18:W18,"&gt;0")&lt;$K18),3,IF(OR(AND(MONTH($H18)=MONTH(TODAY()),$J18=0),AND(TODAY()&lt;X$6)),1,IF($L18="כן",2,4))),""))</f>
        <v/>
      </c>
      <c r="Y18" s="214" t="str">
        <f ca="1">IF($C18="","",IF(OR(AND($H18&lt;=Y$6,$I18&gt;=Y$6),AND($H18&gt;=Y$6,$H18&lt;Z$6)),IF(OR($J18=1,COUNTIF($L18:X18,"&gt;0")&lt;$K18),3,IF(OR(AND(MONTH($H18)=MONTH(TODAY()),$J18=0),AND(TODAY()&lt;Y$6)),1,IF($L18="כן",2,4))),""))</f>
        <v/>
      </c>
      <c r="Z18" s="214" t="str">
        <f ca="1">IF($C18="","",IF(OR(AND($H18&lt;=Z$6,$I18&gt;=Z$6),AND($H18&gt;=Z$6,$H18&lt;AA$6)),IF(OR($J18=1,COUNTIF($L18:Y18,"&gt;0")&lt;$K18),3,IF(OR(AND(MONTH($H18)=MONTH(TODAY()),$J18=0),AND(TODAY()&lt;Z$6)),1,IF($L18="כן",2,4))),""))</f>
        <v/>
      </c>
      <c r="AA18" s="214" t="str">
        <f ca="1">IF($C18="","",IF(OR(AND($H18&lt;=AA$6,$I18&gt;=AA$6),AND($H18&gt;=AA$6,$H18&lt;AB$6)),IF(OR($J18=1,COUNTIF($L18:Z18,"&gt;0")&lt;$K18),3,IF(OR(AND(MONTH($H18)=MONTH(TODAY()),$J18=0),AND(TODAY()&lt;AA$6)),1,IF($L18="כן",2,4))),""))</f>
        <v/>
      </c>
      <c r="AB18" s="214" t="str">
        <f ca="1">IF($C18="","",IF(OR(AND($H18&lt;=AB$6,$I18&gt;=AB$6),AND($H18&gt;=AB$6,$H18&lt;AC$6)),IF(OR($J18=1,COUNTIF($L18:AA18,"&gt;0")&lt;$K18),3,IF(OR(AND(MONTH($H18)=MONTH(TODAY()),$J18=0),AND(TODAY()&lt;AB$6)),1,IF($L18="כן",2,4))),""))</f>
        <v/>
      </c>
      <c r="AC18" s="214" t="str">
        <f ca="1">IF($C18="","",IF(OR(AND($H18&lt;=AC$6,$I18&gt;=AC$6),AND($H18&gt;=AC$6,$H18&lt;AD$6)),IF(OR($J18=1,COUNTIF($L18:AB18,"&gt;0")&lt;$K18),3,IF(OR(AND(MONTH($H18)=MONTH(TODAY()),$J18=0),AND(TODAY()&lt;AC$6)),1,IF($L18="כן",2,4))),""))</f>
        <v/>
      </c>
      <c r="AD18" s="214" t="str">
        <f ca="1">IF($C18="","",IF(OR(AND($H18&lt;=AD$6,$I18&gt;=AD$6),AND($H18&gt;=AD$6,$H18&lt;AE$6)),IF(OR($J18=1,COUNTIF($L18:AC18,"&gt;0")&lt;$K18),3,IF(OR(AND(MONTH($H18)=MONTH(TODAY()),$J18=0),AND(TODAY()&lt;AD$6)),1,IF($L18="כן",2,4))),""))</f>
        <v/>
      </c>
      <c r="AE18" s="214" t="str">
        <f ca="1">IF($C18="","",IF(OR(AND($H18&lt;=AE$6,$I18&gt;=AE$6),AND($H18&gt;=AE$6,$H18&lt;AF$6)),IF(OR($J18=1,COUNTIF($L18:AD18,"&gt;0")&lt;$K18),3,IF(OR(AND(MONTH($H18)=MONTH(TODAY()),$J18=0),AND(TODAY()&lt;AE$6)),1,IF($L18="כן",2,4))),""))</f>
        <v/>
      </c>
      <c r="AF18" s="214" t="str">
        <f ca="1">IF($C18="","",IF(OR(AND($H18&lt;=AF$6,$I18&gt;=AF$6),AND($H18&gt;=AF$6,$H18&lt;AG$6)),IF(OR($J18=1,COUNTIF($L18:AE18,"&gt;0")&lt;$K18),3,IF(OR(AND(MONTH($H18)=MONTH(TODAY()),$J18=0),AND(TODAY()&lt;AF$6)),1,IF($L18="כן",2,4))),""))</f>
        <v/>
      </c>
      <c r="AG18" s="214" t="str">
        <f t="shared" ca="1" si="5"/>
        <v/>
      </c>
      <c r="AH18" s="199" t="s">
        <v>224</v>
      </c>
    </row>
    <row r="19" spans="2:34" s="195" customFormat="1" ht="21" customHeight="1">
      <c r="B19" s="196" t="str">
        <f>IFERROR(INDEX('תוצרים לפרויקטים'!$G$8:$G$507,MATCH(ROWS($B$6:B18),דירוג_גאנט,0)),"")</f>
        <v/>
      </c>
      <c r="C19" s="197" t="str">
        <f>IF($B19="","",INDEX('תוצרים לפרויקטים'!$H$8:$H$507,MATCH($B19,'תוצרים לפרויקטים'!$G$8:$G$507,0)))</f>
        <v/>
      </c>
      <c r="D19" s="198" t="str">
        <f>IF($B19="","",INDEX('תוצרים לפרויקטים'!$E$8:$E$507,MATCH($B19,'תוצרים לפרויקטים'!$G$8:$G$507,0)))</f>
        <v/>
      </c>
      <c r="E19" s="198" t="str">
        <f>IF($B19="","",IF(INDEX('תוצרים לפרויקטים'!$J$8:$J$507,MATCH($B19,'תוצרים לפרויקטים'!$G$8:$G$507,0))="","",INDEX('תוצרים לפרויקטים'!$J$8:$J$507,MATCH($B19,'תוצרים לפרויקטים'!$G$8:$G$507,0))))</f>
        <v/>
      </c>
      <c r="F19" s="198" t="str">
        <f>IF($B19="","",IF(INDEX('תוצרים לפרויקטים'!$K$8:$K$507,MATCH($B19,'תוצרים לפרויקטים'!$G$8:$G$507,0))="","",INDEX('תוצרים לפרויקטים'!$K$8:$K$507,MATCH($B19,'תוצרים לפרויקטים'!$G$8:$G$507,0))))</f>
        <v/>
      </c>
      <c r="G19" s="198" t="str">
        <f>IF($B19="","",IF(INDEX('תוצרים לפרויקטים'!$R$8:$R$507,MATCH($B19,'תוצרים לפרויקטים'!$G$8:$G$507,0))="","",INDEX('תוצרים לפרויקטים'!$R$8:$R$507,MATCH($B19,'תוצרים לפרויקטים'!$G$8:$G$507,0))))</f>
        <v/>
      </c>
      <c r="H19" s="199" t="str">
        <f>IF($B19="","",IF(INDEX('תוצרים לפרויקטים'!P$8:P$507,MATCH($B19,'תוצרים לפרויקטים'!$G$8:$G$507,0))="","",INDEX('תוצרים לפרויקטים'!P$8:P$507,MATCH($B19,'תוצרים לפרויקטים'!$G$8:$G$507,0))))</f>
        <v/>
      </c>
      <c r="I19" s="199" t="str">
        <f>IF($B19="","",IF(INDEX('תוצרים לפרויקטים'!Q$8:Q$507,MATCH($B19,'תוצרים לפרויקטים'!$G$8:$G$507,0))="","",INDEX('תוצרים לפרויקטים'!Q$8:Q$507,MATCH($B19,'תוצרים לפרויקטים'!$G$8:$G$507,0))))</f>
        <v/>
      </c>
      <c r="J19" s="200" t="str">
        <f>IF($B19="","",INDEX('תוצרים לפרויקטים'!$S$8:$S$507,MATCH($B19,'תוצרים לפרויקטים'!$G$8:$G$507,0)))</f>
        <v/>
      </c>
      <c r="K19" s="201" t="str">
        <f t="shared" si="3"/>
        <v/>
      </c>
      <c r="L19" s="200" t="str">
        <f t="shared" ca="1" si="4"/>
        <v/>
      </c>
      <c r="M19" s="214" t="str">
        <f ca="1">IF($C19="","",IF(OR(AND($H19&lt;=M$6,$I19&gt;=M$6),AND($H19&gt;=M$6,$H19&lt;N$6)),IF(OR($J19=1,COUNTIF($L19:L19,"&gt;0")&lt;$K19),3,IF(OR(AND(MONTH($H19)=MONTH(TODAY()),$J19=0),AND(TODAY()&lt;M$6)),1,IF($L19="כן",2,4))),""))</f>
        <v/>
      </c>
      <c r="N19" s="214" t="str">
        <f ca="1">IF($C19="","",IF(OR(AND($H19&lt;=N$6,$I19&gt;=N$6),AND($H19&gt;=N$6,$H19&lt;O$6)),IF(OR($J19=1,COUNTIF($L19:M19,"&gt;0")&lt;$K19),3,IF(OR(AND(MONTH($H19)=MONTH(TODAY()),$J19=0),AND(TODAY()&lt;N$6)),1,IF($L19="כן",2,4))),""))</f>
        <v/>
      </c>
      <c r="O19" s="214" t="str">
        <f ca="1">IF($C19="","",IF(OR(AND($H19&lt;=O$6,$I19&gt;=O$6),AND($H19&gt;=O$6,$H19&lt;P$6)),IF(OR($J19=1,COUNTIF($L19:N19,"&gt;0")&lt;$K19),3,IF(OR(AND(MONTH($H19)=MONTH(TODAY()),$J19=0),AND(TODAY()&lt;O$6)),1,IF($L19="כן",2,4))),""))</f>
        <v/>
      </c>
      <c r="P19" s="214" t="str">
        <f ca="1">IF($C19="","",IF(OR(AND($H19&lt;=P$6,$I19&gt;=P$6),AND($H19&gt;=P$6,$H19&lt;Q$6)),IF(OR($J19=1,COUNTIF($L19:O19,"&gt;0")&lt;$K19),3,IF(OR(AND(MONTH($H19)=MONTH(TODAY()),$J19=0),AND(TODAY()&lt;P$6)),1,IF($L19="כן",2,4))),""))</f>
        <v/>
      </c>
      <c r="Q19" s="214" t="str">
        <f ca="1">IF($C19="","",IF(OR(AND($H19&lt;=Q$6,$I19&gt;=Q$6),AND($H19&gt;=Q$6,$H19&lt;R$6)),IF(OR($J19=1,COUNTIF($L19:P19,"&gt;0")&lt;$K19),3,IF(OR(AND(MONTH($H19)=MONTH(TODAY()),$J19=0),AND(TODAY()&lt;Q$6)),1,IF($L19="כן",2,4))),""))</f>
        <v/>
      </c>
      <c r="R19" s="214" t="str">
        <f ca="1">IF($C19="","",IF(OR(AND($H19&lt;=R$6,$I19&gt;=R$6),AND($H19&gt;=R$6,$H19&lt;S$6)),IF(OR($J19=1,COUNTIF($L19:Q19,"&gt;0")&lt;$K19),3,IF(OR(AND(MONTH($H19)=MONTH(TODAY()),$J19=0),AND(TODAY()&lt;R$6)),1,IF($L19="כן",2,4))),""))</f>
        <v/>
      </c>
      <c r="S19" s="214" t="str">
        <f ca="1">IF($C19="","",IF(OR(AND($H19&lt;=S$6,$I19&gt;=S$6),AND($H19&gt;=S$6,$H19&lt;T$6)),IF(OR($J19=1,COUNTIF($L19:R19,"&gt;0")&lt;$K19),3,IF(OR(AND(MONTH($H19)=MONTH(TODAY()),$J19=0),AND(TODAY()&lt;S$6)),1,IF($L19="כן",2,4))),""))</f>
        <v/>
      </c>
      <c r="T19" s="214" t="str">
        <f ca="1">IF($C19="","",IF(OR(AND($H19&lt;=T$6,$I19&gt;=T$6),AND($H19&gt;=T$6,$H19&lt;U$6)),IF(OR($J19=1,COUNTIF($L19:S19,"&gt;0")&lt;$K19),3,IF(OR(AND(MONTH($H19)=MONTH(TODAY()),$J19=0),AND(TODAY()&lt;T$6)),1,IF($L19="כן",2,4))),""))</f>
        <v/>
      </c>
      <c r="U19" s="214" t="str">
        <f ca="1">IF($C19="","",IF(OR(AND($H19&lt;=U$6,$I19&gt;=U$6),AND($H19&gt;=U$6,$H19&lt;V$6)),IF(OR($J19=1,COUNTIF($L19:T19,"&gt;0")&lt;$K19),3,IF(OR(AND(MONTH($H19)=MONTH(TODAY()),$J19=0),AND(TODAY()&lt;U$6)),1,IF($L19="כן",2,4))),""))</f>
        <v/>
      </c>
      <c r="V19" s="214" t="str">
        <f ca="1">IF($C19="","",IF(OR(AND($H19&lt;=V$6,$I19&gt;=V$6),AND($H19&gt;=V$6,$H19&lt;W$6)),IF(OR($J19=1,COUNTIF($L19:U19,"&gt;0")&lt;$K19),3,IF(OR(AND(MONTH($H19)=MONTH(TODAY()),$J19=0),AND(TODAY()&lt;V$6)),1,IF($L19="כן",2,4))),""))</f>
        <v/>
      </c>
      <c r="W19" s="214" t="str">
        <f ca="1">IF($C19="","",IF(OR(AND($H19&lt;=W$6,$I19&gt;=W$6),AND($H19&gt;=W$6,$H19&lt;X$6)),IF(OR($J19=1,COUNTIF($L19:V19,"&gt;0")&lt;$K19),3,IF(OR(AND(MONTH($H19)=MONTH(TODAY()),$J19=0),AND(TODAY()&lt;W$6)),1,IF($L19="כן",2,4))),""))</f>
        <v/>
      </c>
      <c r="X19" s="214" t="str">
        <f ca="1">IF($C19="","",IF(OR(AND($H19&lt;=X$6,$I19&gt;=X$6),AND($H19&gt;=X$6,$H19&lt;Y$6)),IF(OR($J19=1,COUNTIF($L19:W19,"&gt;0")&lt;$K19),3,IF(OR(AND(MONTH($H19)=MONTH(TODAY()),$J19=0),AND(TODAY()&lt;X$6)),1,IF($L19="כן",2,4))),""))</f>
        <v/>
      </c>
      <c r="Y19" s="214" t="str">
        <f ca="1">IF($C19="","",IF(OR(AND($H19&lt;=Y$6,$I19&gt;=Y$6),AND($H19&gt;=Y$6,$H19&lt;Z$6)),IF(OR($J19=1,COUNTIF($L19:X19,"&gt;0")&lt;$K19),3,IF(OR(AND(MONTH($H19)=MONTH(TODAY()),$J19=0),AND(TODAY()&lt;Y$6)),1,IF($L19="כן",2,4))),""))</f>
        <v/>
      </c>
      <c r="Z19" s="214" t="str">
        <f ca="1">IF($C19="","",IF(OR(AND($H19&lt;=Z$6,$I19&gt;=Z$6),AND($H19&gt;=Z$6,$H19&lt;AA$6)),IF(OR($J19=1,COUNTIF($L19:Y19,"&gt;0")&lt;$K19),3,IF(OR(AND(MONTH($H19)=MONTH(TODAY()),$J19=0),AND(TODAY()&lt;Z$6)),1,IF($L19="כן",2,4))),""))</f>
        <v/>
      </c>
      <c r="AA19" s="214" t="str">
        <f ca="1">IF($C19="","",IF(OR(AND($H19&lt;=AA$6,$I19&gt;=AA$6),AND($H19&gt;=AA$6,$H19&lt;AB$6)),IF(OR($J19=1,COUNTIF($L19:Z19,"&gt;0")&lt;$K19),3,IF(OR(AND(MONTH($H19)=MONTH(TODAY()),$J19=0),AND(TODAY()&lt;AA$6)),1,IF($L19="כן",2,4))),""))</f>
        <v/>
      </c>
      <c r="AB19" s="214" t="str">
        <f ca="1">IF($C19="","",IF(OR(AND($H19&lt;=AB$6,$I19&gt;=AB$6),AND($H19&gt;=AB$6,$H19&lt;AC$6)),IF(OR($J19=1,COUNTIF($L19:AA19,"&gt;0")&lt;$K19),3,IF(OR(AND(MONTH($H19)=MONTH(TODAY()),$J19=0),AND(TODAY()&lt;AB$6)),1,IF($L19="כן",2,4))),""))</f>
        <v/>
      </c>
      <c r="AC19" s="214" t="str">
        <f ca="1">IF($C19="","",IF(OR(AND($H19&lt;=AC$6,$I19&gt;=AC$6),AND($H19&gt;=AC$6,$H19&lt;AD$6)),IF(OR($J19=1,COUNTIF($L19:AB19,"&gt;0")&lt;$K19),3,IF(OR(AND(MONTH($H19)=MONTH(TODAY()),$J19=0),AND(TODAY()&lt;AC$6)),1,IF($L19="כן",2,4))),""))</f>
        <v/>
      </c>
      <c r="AD19" s="214" t="str">
        <f ca="1">IF($C19="","",IF(OR(AND($H19&lt;=AD$6,$I19&gt;=AD$6),AND($H19&gt;=AD$6,$H19&lt;AE$6)),IF(OR($J19=1,COUNTIF($L19:AC19,"&gt;0")&lt;$K19),3,IF(OR(AND(MONTH($H19)=MONTH(TODAY()),$J19=0),AND(TODAY()&lt;AD$6)),1,IF($L19="כן",2,4))),""))</f>
        <v/>
      </c>
      <c r="AE19" s="214" t="str">
        <f ca="1">IF($C19="","",IF(OR(AND($H19&lt;=AE$6,$I19&gt;=AE$6),AND($H19&gt;=AE$6,$H19&lt;AF$6)),IF(OR($J19=1,COUNTIF($L19:AD19,"&gt;0")&lt;$K19),3,IF(OR(AND(MONTH($H19)=MONTH(TODAY()),$J19=0),AND(TODAY()&lt;AE$6)),1,IF($L19="כן",2,4))),""))</f>
        <v/>
      </c>
      <c r="AF19" s="214" t="str">
        <f ca="1">IF($C19="","",IF(OR(AND($H19&lt;=AF$6,$I19&gt;=AF$6),AND($H19&gt;=AF$6,$H19&lt;AG$6)),IF(OR($J19=1,COUNTIF($L19:AE19,"&gt;0")&lt;$K19),3,IF(OR(AND(MONTH($H19)=MONTH(TODAY()),$J19=0),AND(TODAY()&lt;AF$6)),1,IF($L19="כן",2,4))),""))</f>
        <v/>
      </c>
      <c r="AG19" s="214" t="str">
        <f t="shared" ca="1" si="5"/>
        <v/>
      </c>
      <c r="AH19" s="199" t="s">
        <v>224</v>
      </c>
    </row>
    <row r="20" spans="2:34" s="195" customFormat="1" ht="21" customHeight="1">
      <c r="B20" s="196" t="str">
        <f>IFERROR(INDEX('תוצרים לפרויקטים'!$G$8:$G$507,MATCH(ROWS($B$6:B19),דירוג_גאנט,0)),"")</f>
        <v/>
      </c>
      <c r="C20" s="197" t="str">
        <f>IF($B20="","",INDEX('תוצרים לפרויקטים'!$H$8:$H$507,MATCH($B20,'תוצרים לפרויקטים'!$G$8:$G$507,0)))</f>
        <v/>
      </c>
      <c r="D20" s="198" t="str">
        <f>IF($B20="","",INDEX('תוצרים לפרויקטים'!$E$8:$E$507,MATCH($B20,'תוצרים לפרויקטים'!$G$8:$G$507,0)))</f>
        <v/>
      </c>
      <c r="E20" s="198" t="str">
        <f>IF($B20="","",IF(INDEX('תוצרים לפרויקטים'!$J$8:$J$507,MATCH($B20,'תוצרים לפרויקטים'!$G$8:$G$507,0))="","",INDEX('תוצרים לפרויקטים'!$J$8:$J$507,MATCH($B20,'תוצרים לפרויקטים'!$G$8:$G$507,0))))</f>
        <v/>
      </c>
      <c r="F20" s="198" t="str">
        <f>IF($B20="","",IF(INDEX('תוצרים לפרויקטים'!$K$8:$K$507,MATCH($B20,'תוצרים לפרויקטים'!$G$8:$G$507,0))="","",INDEX('תוצרים לפרויקטים'!$K$8:$K$507,MATCH($B20,'תוצרים לפרויקטים'!$G$8:$G$507,0))))</f>
        <v/>
      </c>
      <c r="G20" s="198" t="str">
        <f>IF($B20="","",IF(INDEX('תוצרים לפרויקטים'!$R$8:$R$507,MATCH($B20,'תוצרים לפרויקטים'!$G$8:$G$507,0))="","",INDEX('תוצרים לפרויקטים'!$R$8:$R$507,MATCH($B20,'תוצרים לפרויקטים'!$G$8:$G$507,0))))</f>
        <v/>
      </c>
      <c r="H20" s="199" t="str">
        <f>IF($B20="","",IF(INDEX('תוצרים לפרויקטים'!P$8:P$507,MATCH($B20,'תוצרים לפרויקטים'!$G$8:$G$507,0))="","",INDEX('תוצרים לפרויקטים'!P$8:P$507,MATCH($B20,'תוצרים לפרויקטים'!$G$8:$G$507,0))))</f>
        <v/>
      </c>
      <c r="I20" s="199" t="str">
        <f>IF($B20="","",IF(INDEX('תוצרים לפרויקטים'!Q$8:Q$507,MATCH($B20,'תוצרים לפרויקטים'!$G$8:$G$507,0))="","",INDEX('תוצרים לפרויקטים'!Q$8:Q$507,MATCH($B20,'תוצרים לפרויקטים'!$G$8:$G$507,0))))</f>
        <v/>
      </c>
      <c r="J20" s="200" t="str">
        <f>IF($B20="","",INDEX('תוצרים לפרויקטים'!$S$8:$S$507,MATCH($B20,'תוצרים לפרויקטים'!$G$8:$G$507,0)))</f>
        <v/>
      </c>
      <c r="K20" s="201" t="str">
        <f t="shared" si="3"/>
        <v/>
      </c>
      <c r="L20" s="200" t="str">
        <f t="shared" ca="1" si="4"/>
        <v/>
      </c>
      <c r="M20" s="214" t="str">
        <f ca="1">IF($C20="","",IF(OR(AND($H20&lt;=M$6,$I20&gt;=M$6),AND($H20&gt;=M$6,$H20&lt;N$6)),IF(OR($J20=1,COUNTIF($L20:L20,"&gt;0")&lt;$K20),3,IF(OR(AND(MONTH($H20)=MONTH(TODAY()),$J20=0),AND(TODAY()&lt;M$6)),1,IF($L20="כן",2,4))),""))</f>
        <v/>
      </c>
      <c r="N20" s="214" t="str">
        <f ca="1">IF($C20="","",IF(OR(AND($H20&lt;=N$6,$I20&gt;=N$6),AND($H20&gt;=N$6,$H20&lt;O$6)),IF(OR($J20=1,COUNTIF($L20:M20,"&gt;0")&lt;$K20),3,IF(OR(AND(MONTH($H20)=MONTH(TODAY()),$J20=0),AND(TODAY()&lt;N$6)),1,IF($L20="כן",2,4))),""))</f>
        <v/>
      </c>
      <c r="O20" s="214" t="str">
        <f ca="1">IF($C20="","",IF(OR(AND($H20&lt;=O$6,$I20&gt;=O$6),AND($H20&gt;=O$6,$H20&lt;P$6)),IF(OR($J20=1,COUNTIF($L20:N20,"&gt;0")&lt;$K20),3,IF(OR(AND(MONTH($H20)=MONTH(TODAY()),$J20=0),AND(TODAY()&lt;O$6)),1,IF($L20="כן",2,4))),""))</f>
        <v/>
      </c>
      <c r="P20" s="214" t="str">
        <f ca="1">IF($C20="","",IF(OR(AND($H20&lt;=P$6,$I20&gt;=P$6),AND($H20&gt;=P$6,$H20&lt;Q$6)),IF(OR($J20=1,COUNTIF($L20:O20,"&gt;0")&lt;$K20),3,IF(OR(AND(MONTH($H20)=MONTH(TODAY()),$J20=0),AND(TODAY()&lt;P$6)),1,IF($L20="כן",2,4))),""))</f>
        <v/>
      </c>
      <c r="Q20" s="214" t="str">
        <f ca="1">IF($C20="","",IF(OR(AND($H20&lt;=Q$6,$I20&gt;=Q$6),AND($H20&gt;=Q$6,$H20&lt;R$6)),IF(OR($J20=1,COUNTIF($L20:P20,"&gt;0")&lt;$K20),3,IF(OR(AND(MONTH($H20)=MONTH(TODAY()),$J20=0),AND(TODAY()&lt;Q$6)),1,IF($L20="כן",2,4))),""))</f>
        <v/>
      </c>
      <c r="R20" s="214" t="str">
        <f ca="1">IF($C20="","",IF(OR(AND($H20&lt;=R$6,$I20&gt;=R$6),AND($H20&gt;=R$6,$H20&lt;S$6)),IF(OR($J20=1,COUNTIF($L20:Q20,"&gt;0")&lt;$K20),3,IF(OR(AND(MONTH($H20)=MONTH(TODAY()),$J20=0),AND(TODAY()&lt;R$6)),1,IF($L20="כן",2,4))),""))</f>
        <v/>
      </c>
      <c r="S20" s="214" t="str">
        <f ca="1">IF($C20="","",IF(OR(AND($H20&lt;=S$6,$I20&gt;=S$6),AND($H20&gt;=S$6,$H20&lt;T$6)),IF(OR($J20=1,COUNTIF($L20:R20,"&gt;0")&lt;$K20),3,IF(OR(AND(MONTH($H20)=MONTH(TODAY()),$J20=0),AND(TODAY()&lt;S$6)),1,IF($L20="כן",2,4))),""))</f>
        <v/>
      </c>
      <c r="T20" s="214" t="str">
        <f ca="1">IF($C20="","",IF(OR(AND($H20&lt;=T$6,$I20&gt;=T$6),AND($H20&gt;=T$6,$H20&lt;U$6)),IF(OR($J20=1,COUNTIF($L20:S20,"&gt;0")&lt;$K20),3,IF(OR(AND(MONTH($H20)=MONTH(TODAY()),$J20=0),AND(TODAY()&lt;T$6)),1,IF($L20="כן",2,4))),""))</f>
        <v/>
      </c>
      <c r="U20" s="214" t="str">
        <f ca="1">IF($C20="","",IF(OR(AND($H20&lt;=U$6,$I20&gt;=U$6),AND($H20&gt;=U$6,$H20&lt;V$6)),IF(OR($J20=1,COUNTIF($L20:T20,"&gt;0")&lt;$K20),3,IF(OR(AND(MONTH($H20)=MONTH(TODAY()),$J20=0),AND(TODAY()&lt;U$6)),1,IF($L20="כן",2,4))),""))</f>
        <v/>
      </c>
      <c r="V20" s="214" t="str">
        <f ca="1">IF($C20="","",IF(OR(AND($H20&lt;=V$6,$I20&gt;=V$6),AND($H20&gt;=V$6,$H20&lt;W$6)),IF(OR($J20=1,COUNTIF($L20:U20,"&gt;0")&lt;$K20),3,IF(OR(AND(MONTH($H20)=MONTH(TODAY()),$J20=0),AND(TODAY()&lt;V$6)),1,IF($L20="כן",2,4))),""))</f>
        <v/>
      </c>
      <c r="W20" s="214" t="str">
        <f ca="1">IF($C20="","",IF(OR(AND($H20&lt;=W$6,$I20&gt;=W$6),AND($H20&gt;=W$6,$H20&lt;X$6)),IF(OR($J20=1,COUNTIF($L20:V20,"&gt;0")&lt;$K20),3,IF(OR(AND(MONTH($H20)=MONTH(TODAY()),$J20=0),AND(TODAY()&lt;W$6)),1,IF($L20="כן",2,4))),""))</f>
        <v/>
      </c>
      <c r="X20" s="214" t="str">
        <f ca="1">IF($C20="","",IF(OR(AND($H20&lt;=X$6,$I20&gt;=X$6),AND($H20&gt;=X$6,$H20&lt;Y$6)),IF(OR($J20=1,COUNTIF($L20:W20,"&gt;0")&lt;$K20),3,IF(OR(AND(MONTH($H20)=MONTH(TODAY()),$J20=0),AND(TODAY()&lt;X$6)),1,IF($L20="כן",2,4))),""))</f>
        <v/>
      </c>
      <c r="Y20" s="214" t="str">
        <f ca="1">IF($C20="","",IF(OR(AND($H20&lt;=Y$6,$I20&gt;=Y$6),AND($H20&gt;=Y$6,$H20&lt;Z$6)),IF(OR($J20=1,COUNTIF($L20:X20,"&gt;0")&lt;$K20),3,IF(OR(AND(MONTH($H20)=MONTH(TODAY()),$J20=0),AND(TODAY()&lt;Y$6)),1,IF($L20="כן",2,4))),""))</f>
        <v/>
      </c>
      <c r="Z20" s="214" t="str">
        <f ca="1">IF($C20="","",IF(OR(AND($H20&lt;=Z$6,$I20&gt;=Z$6),AND($H20&gt;=Z$6,$H20&lt;AA$6)),IF(OR($J20=1,COUNTIF($L20:Y20,"&gt;0")&lt;$K20),3,IF(OR(AND(MONTH($H20)=MONTH(TODAY()),$J20=0),AND(TODAY()&lt;Z$6)),1,IF($L20="כן",2,4))),""))</f>
        <v/>
      </c>
      <c r="AA20" s="214" t="str">
        <f ca="1">IF($C20="","",IF(OR(AND($H20&lt;=AA$6,$I20&gt;=AA$6),AND($H20&gt;=AA$6,$H20&lt;AB$6)),IF(OR($J20=1,COUNTIF($L20:Z20,"&gt;0")&lt;$K20),3,IF(OR(AND(MONTH($H20)=MONTH(TODAY()),$J20=0),AND(TODAY()&lt;AA$6)),1,IF($L20="כן",2,4))),""))</f>
        <v/>
      </c>
      <c r="AB20" s="214" t="str">
        <f ca="1">IF($C20="","",IF(OR(AND($H20&lt;=AB$6,$I20&gt;=AB$6),AND($H20&gt;=AB$6,$H20&lt;AC$6)),IF(OR($J20=1,COUNTIF($L20:AA20,"&gt;0")&lt;$K20),3,IF(OR(AND(MONTH($H20)=MONTH(TODAY()),$J20=0),AND(TODAY()&lt;AB$6)),1,IF($L20="כן",2,4))),""))</f>
        <v/>
      </c>
      <c r="AC20" s="214" t="str">
        <f ca="1">IF($C20="","",IF(OR(AND($H20&lt;=AC$6,$I20&gt;=AC$6),AND($H20&gt;=AC$6,$H20&lt;AD$6)),IF(OR($J20=1,COUNTIF($L20:AB20,"&gt;0")&lt;$K20),3,IF(OR(AND(MONTH($H20)=MONTH(TODAY()),$J20=0),AND(TODAY()&lt;AC$6)),1,IF($L20="כן",2,4))),""))</f>
        <v/>
      </c>
      <c r="AD20" s="214" t="str">
        <f ca="1">IF($C20="","",IF(OR(AND($H20&lt;=AD$6,$I20&gt;=AD$6),AND($H20&gt;=AD$6,$H20&lt;AE$6)),IF(OR($J20=1,COUNTIF($L20:AC20,"&gt;0")&lt;$K20),3,IF(OR(AND(MONTH($H20)=MONTH(TODAY()),$J20=0),AND(TODAY()&lt;AD$6)),1,IF($L20="כן",2,4))),""))</f>
        <v/>
      </c>
      <c r="AE20" s="214" t="str">
        <f ca="1">IF($C20="","",IF(OR(AND($H20&lt;=AE$6,$I20&gt;=AE$6),AND($H20&gt;=AE$6,$H20&lt;AF$6)),IF(OR($J20=1,COUNTIF($L20:AD20,"&gt;0")&lt;$K20),3,IF(OR(AND(MONTH($H20)=MONTH(TODAY()),$J20=0),AND(TODAY()&lt;AE$6)),1,IF($L20="כן",2,4))),""))</f>
        <v/>
      </c>
      <c r="AF20" s="214" t="str">
        <f ca="1">IF($C20="","",IF(OR(AND($H20&lt;=AF$6,$I20&gt;=AF$6),AND($H20&gt;=AF$6,$H20&lt;AG$6)),IF(OR($J20=1,COUNTIF($L20:AE20,"&gt;0")&lt;$K20),3,IF(OR(AND(MONTH($H20)=MONTH(TODAY()),$J20=0),AND(TODAY()&lt;AF$6)),1,IF($L20="כן",2,4))),""))</f>
        <v/>
      </c>
      <c r="AG20" s="214" t="str">
        <f t="shared" ca="1" si="5"/>
        <v/>
      </c>
      <c r="AH20" s="199" t="s">
        <v>224</v>
      </c>
    </row>
    <row r="21" spans="2:34" s="195" customFormat="1" ht="21" customHeight="1">
      <c r="B21" s="196" t="str">
        <f>IFERROR(INDEX('תוצרים לפרויקטים'!$G$8:$G$507,MATCH(ROWS($B$6:B20),דירוג_גאנט,0)),"")</f>
        <v/>
      </c>
      <c r="C21" s="197" t="str">
        <f>IF($B21="","",INDEX('תוצרים לפרויקטים'!$H$8:$H$507,MATCH($B21,'תוצרים לפרויקטים'!$G$8:$G$507,0)))</f>
        <v/>
      </c>
      <c r="D21" s="198" t="str">
        <f>IF($B21="","",INDEX('תוצרים לפרויקטים'!$E$8:$E$507,MATCH($B21,'תוצרים לפרויקטים'!$G$8:$G$507,0)))</f>
        <v/>
      </c>
      <c r="E21" s="198" t="str">
        <f>IF($B21="","",IF(INDEX('תוצרים לפרויקטים'!$J$8:$J$507,MATCH($B21,'תוצרים לפרויקטים'!$G$8:$G$507,0))="","",INDEX('תוצרים לפרויקטים'!$J$8:$J$507,MATCH($B21,'תוצרים לפרויקטים'!$G$8:$G$507,0))))</f>
        <v/>
      </c>
      <c r="F21" s="198" t="str">
        <f>IF($B21="","",IF(INDEX('תוצרים לפרויקטים'!$K$8:$K$507,MATCH($B21,'תוצרים לפרויקטים'!$G$8:$G$507,0))="","",INDEX('תוצרים לפרויקטים'!$K$8:$K$507,MATCH($B21,'תוצרים לפרויקטים'!$G$8:$G$507,0))))</f>
        <v/>
      </c>
      <c r="G21" s="198" t="str">
        <f>IF($B21="","",IF(INDEX('תוצרים לפרויקטים'!$R$8:$R$507,MATCH($B21,'תוצרים לפרויקטים'!$G$8:$G$507,0))="","",INDEX('תוצרים לפרויקטים'!$R$8:$R$507,MATCH($B21,'תוצרים לפרויקטים'!$G$8:$G$507,0))))</f>
        <v/>
      </c>
      <c r="H21" s="199" t="str">
        <f>IF($B21="","",IF(INDEX('תוצרים לפרויקטים'!P$8:P$507,MATCH($B21,'תוצרים לפרויקטים'!$G$8:$G$507,0))="","",INDEX('תוצרים לפרויקטים'!P$8:P$507,MATCH($B21,'תוצרים לפרויקטים'!$G$8:$G$507,0))))</f>
        <v/>
      </c>
      <c r="I21" s="199" t="str">
        <f>IF($B21="","",IF(INDEX('תוצרים לפרויקטים'!Q$8:Q$507,MATCH($B21,'תוצרים לפרויקטים'!$G$8:$G$507,0))="","",INDEX('תוצרים לפרויקטים'!Q$8:Q$507,MATCH($B21,'תוצרים לפרויקטים'!$G$8:$G$507,0))))</f>
        <v/>
      </c>
      <c r="J21" s="200" t="str">
        <f>IF($B21="","",INDEX('תוצרים לפרויקטים'!$S$8:$S$507,MATCH($B21,'תוצרים לפרויקטים'!$G$8:$G$507,0)))</f>
        <v/>
      </c>
      <c r="K21" s="201" t="str">
        <f t="shared" si="3"/>
        <v/>
      </c>
      <c r="L21" s="200" t="str">
        <f t="shared" ca="1" si="4"/>
        <v/>
      </c>
      <c r="M21" s="214" t="str">
        <f ca="1">IF($C21="","",IF(OR(AND($H21&lt;=M$6,$I21&gt;=M$6),AND($H21&gt;=M$6,$H21&lt;N$6)),IF(OR($J21=1,COUNTIF($L21:L21,"&gt;0")&lt;$K21),3,IF(OR(AND(MONTH($H21)=MONTH(TODAY()),$J21=0),AND(TODAY()&lt;M$6)),1,IF($L21="כן",2,4))),""))</f>
        <v/>
      </c>
      <c r="N21" s="214" t="str">
        <f ca="1">IF($C21="","",IF(OR(AND($H21&lt;=N$6,$I21&gt;=N$6),AND($H21&gt;=N$6,$H21&lt;O$6)),IF(OR($J21=1,COUNTIF($L21:M21,"&gt;0")&lt;$K21),3,IF(OR(AND(MONTH($H21)=MONTH(TODAY()),$J21=0),AND(TODAY()&lt;N$6)),1,IF($L21="כן",2,4))),""))</f>
        <v/>
      </c>
      <c r="O21" s="214" t="str">
        <f ca="1">IF($C21="","",IF(OR(AND($H21&lt;=O$6,$I21&gt;=O$6),AND($H21&gt;=O$6,$H21&lt;P$6)),IF(OR($J21=1,COUNTIF($L21:N21,"&gt;0")&lt;$K21),3,IF(OR(AND(MONTH($H21)=MONTH(TODAY()),$J21=0),AND(TODAY()&lt;O$6)),1,IF($L21="כן",2,4))),""))</f>
        <v/>
      </c>
      <c r="P21" s="214" t="str">
        <f ca="1">IF($C21="","",IF(OR(AND($H21&lt;=P$6,$I21&gt;=P$6),AND($H21&gt;=P$6,$H21&lt;Q$6)),IF(OR($J21=1,COUNTIF($L21:O21,"&gt;0")&lt;$K21),3,IF(OR(AND(MONTH($H21)=MONTH(TODAY()),$J21=0),AND(TODAY()&lt;P$6)),1,IF($L21="כן",2,4))),""))</f>
        <v/>
      </c>
      <c r="Q21" s="214" t="str">
        <f ca="1">IF($C21="","",IF(OR(AND($H21&lt;=Q$6,$I21&gt;=Q$6),AND($H21&gt;=Q$6,$H21&lt;R$6)),IF(OR($J21=1,COUNTIF($L21:P21,"&gt;0")&lt;$K21),3,IF(OR(AND(MONTH($H21)=MONTH(TODAY()),$J21=0),AND(TODAY()&lt;Q$6)),1,IF($L21="כן",2,4))),""))</f>
        <v/>
      </c>
      <c r="R21" s="214" t="str">
        <f ca="1">IF($C21="","",IF(OR(AND($H21&lt;=R$6,$I21&gt;=R$6),AND($H21&gt;=R$6,$H21&lt;S$6)),IF(OR($J21=1,COUNTIF($L21:Q21,"&gt;0")&lt;$K21),3,IF(OR(AND(MONTH($H21)=MONTH(TODAY()),$J21=0),AND(TODAY()&lt;R$6)),1,IF($L21="כן",2,4))),""))</f>
        <v/>
      </c>
      <c r="S21" s="214" t="str">
        <f ca="1">IF($C21="","",IF(OR(AND($H21&lt;=S$6,$I21&gt;=S$6),AND($H21&gt;=S$6,$H21&lt;T$6)),IF(OR($J21=1,COUNTIF($L21:R21,"&gt;0")&lt;$K21),3,IF(OR(AND(MONTH($H21)=MONTH(TODAY()),$J21=0),AND(TODAY()&lt;S$6)),1,IF($L21="כן",2,4))),""))</f>
        <v/>
      </c>
      <c r="T21" s="214" t="str">
        <f ca="1">IF($C21="","",IF(OR(AND($H21&lt;=T$6,$I21&gt;=T$6),AND($H21&gt;=T$6,$H21&lt;U$6)),IF(OR($J21=1,COUNTIF($L21:S21,"&gt;0")&lt;$K21),3,IF(OR(AND(MONTH($H21)=MONTH(TODAY()),$J21=0),AND(TODAY()&lt;T$6)),1,IF($L21="כן",2,4))),""))</f>
        <v/>
      </c>
      <c r="U21" s="214" t="str">
        <f ca="1">IF($C21="","",IF(OR(AND($H21&lt;=U$6,$I21&gt;=U$6),AND($H21&gt;=U$6,$H21&lt;V$6)),IF(OR($J21=1,COUNTIF($L21:T21,"&gt;0")&lt;$K21),3,IF(OR(AND(MONTH($H21)=MONTH(TODAY()),$J21=0),AND(TODAY()&lt;U$6)),1,IF($L21="כן",2,4))),""))</f>
        <v/>
      </c>
      <c r="V21" s="214" t="str">
        <f ca="1">IF($C21="","",IF(OR(AND($H21&lt;=V$6,$I21&gt;=V$6),AND($H21&gt;=V$6,$H21&lt;W$6)),IF(OR($J21=1,COUNTIF($L21:U21,"&gt;0")&lt;$K21),3,IF(OR(AND(MONTH($H21)=MONTH(TODAY()),$J21=0),AND(TODAY()&lt;V$6)),1,IF($L21="כן",2,4))),""))</f>
        <v/>
      </c>
      <c r="W21" s="214" t="str">
        <f ca="1">IF($C21="","",IF(OR(AND($H21&lt;=W$6,$I21&gt;=W$6),AND($H21&gt;=W$6,$H21&lt;X$6)),IF(OR($J21=1,COUNTIF($L21:V21,"&gt;0")&lt;$K21),3,IF(OR(AND(MONTH($H21)=MONTH(TODAY()),$J21=0),AND(TODAY()&lt;W$6)),1,IF($L21="כן",2,4))),""))</f>
        <v/>
      </c>
      <c r="X21" s="214" t="str">
        <f ca="1">IF($C21="","",IF(OR(AND($H21&lt;=X$6,$I21&gt;=X$6),AND($H21&gt;=X$6,$H21&lt;Y$6)),IF(OR($J21=1,COUNTIF($L21:W21,"&gt;0")&lt;$K21),3,IF(OR(AND(MONTH($H21)=MONTH(TODAY()),$J21=0),AND(TODAY()&lt;X$6)),1,IF($L21="כן",2,4))),""))</f>
        <v/>
      </c>
      <c r="Y21" s="214" t="str">
        <f ca="1">IF($C21="","",IF(OR(AND($H21&lt;=Y$6,$I21&gt;=Y$6),AND($H21&gt;=Y$6,$H21&lt;Z$6)),IF(OR($J21=1,COUNTIF($L21:X21,"&gt;0")&lt;$K21),3,IF(OR(AND(MONTH($H21)=MONTH(TODAY()),$J21=0),AND(TODAY()&lt;Y$6)),1,IF($L21="כן",2,4))),""))</f>
        <v/>
      </c>
      <c r="Z21" s="214" t="str">
        <f ca="1">IF($C21="","",IF(OR(AND($H21&lt;=Z$6,$I21&gt;=Z$6),AND($H21&gt;=Z$6,$H21&lt;AA$6)),IF(OR($J21=1,COUNTIF($L21:Y21,"&gt;0")&lt;$K21),3,IF(OR(AND(MONTH($H21)=MONTH(TODAY()),$J21=0),AND(TODAY()&lt;Z$6)),1,IF($L21="כן",2,4))),""))</f>
        <v/>
      </c>
      <c r="AA21" s="214" t="str">
        <f ca="1">IF($C21="","",IF(OR(AND($H21&lt;=AA$6,$I21&gt;=AA$6),AND($H21&gt;=AA$6,$H21&lt;AB$6)),IF(OR($J21=1,COUNTIF($L21:Z21,"&gt;0")&lt;$K21),3,IF(OR(AND(MONTH($H21)=MONTH(TODAY()),$J21=0),AND(TODAY()&lt;AA$6)),1,IF($L21="כן",2,4))),""))</f>
        <v/>
      </c>
      <c r="AB21" s="214" t="str">
        <f ca="1">IF($C21="","",IF(OR(AND($H21&lt;=AB$6,$I21&gt;=AB$6),AND($H21&gt;=AB$6,$H21&lt;AC$6)),IF(OR($J21=1,COUNTIF($L21:AA21,"&gt;0")&lt;$K21),3,IF(OR(AND(MONTH($H21)=MONTH(TODAY()),$J21=0),AND(TODAY()&lt;AB$6)),1,IF($L21="כן",2,4))),""))</f>
        <v/>
      </c>
      <c r="AC21" s="214" t="str">
        <f ca="1">IF($C21="","",IF(OR(AND($H21&lt;=AC$6,$I21&gt;=AC$6),AND($H21&gt;=AC$6,$H21&lt;AD$6)),IF(OR($J21=1,COUNTIF($L21:AB21,"&gt;0")&lt;$K21),3,IF(OR(AND(MONTH($H21)=MONTH(TODAY()),$J21=0),AND(TODAY()&lt;AC$6)),1,IF($L21="כן",2,4))),""))</f>
        <v/>
      </c>
      <c r="AD21" s="214" t="str">
        <f ca="1">IF($C21="","",IF(OR(AND($H21&lt;=AD$6,$I21&gt;=AD$6),AND($H21&gt;=AD$6,$H21&lt;AE$6)),IF(OR($J21=1,COUNTIF($L21:AC21,"&gt;0")&lt;$K21),3,IF(OR(AND(MONTH($H21)=MONTH(TODAY()),$J21=0),AND(TODAY()&lt;AD$6)),1,IF($L21="כן",2,4))),""))</f>
        <v/>
      </c>
      <c r="AE21" s="214" t="str">
        <f ca="1">IF($C21="","",IF(OR(AND($H21&lt;=AE$6,$I21&gt;=AE$6),AND($H21&gt;=AE$6,$H21&lt;AF$6)),IF(OR($J21=1,COUNTIF($L21:AD21,"&gt;0")&lt;$K21),3,IF(OR(AND(MONTH($H21)=MONTH(TODAY()),$J21=0),AND(TODAY()&lt;AE$6)),1,IF($L21="כן",2,4))),""))</f>
        <v/>
      </c>
      <c r="AF21" s="214" t="str">
        <f ca="1">IF($C21="","",IF(OR(AND($H21&lt;=AF$6,$I21&gt;=AF$6),AND($H21&gt;=AF$6,$H21&lt;AG$6)),IF(OR($J21=1,COUNTIF($L21:AE21,"&gt;0")&lt;$K21),3,IF(OR(AND(MONTH($H21)=MONTH(TODAY()),$J21=0),AND(TODAY()&lt;AF$6)),1,IF($L21="כן",2,4))),""))</f>
        <v/>
      </c>
      <c r="AG21" s="214" t="str">
        <f t="shared" ca="1" si="5"/>
        <v/>
      </c>
      <c r="AH21" s="199" t="s">
        <v>224</v>
      </c>
    </row>
    <row r="22" spans="2:34" s="195" customFormat="1" ht="21" customHeight="1">
      <c r="B22" s="196" t="str">
        <f>IFERROR(INDEX('תוצרים לפרויקטים'!$G$8:$G$507,MATCH(ROWS($B$6:B21),דירוג_גאנט,0)),"")</f>
        <v/>
      </c>
      <c r="C22" s="197" t="str">
        <f>IF($B22="","",INDEX('תוצרים לפרויקטים'!$H$8:$H$507,MATCH($B22,'תוצרים לפרויקטים'!$G$8:$G$507,0)))</f>
        <v/>
      </c>
      <c r="D22" s="198" t="str">
        <f>IF($B22="","",INDEX('תוצרים לפרויקטים'!$E$8:$E$507,MATCH($B22,'תוצרים לפרויקטים'!$G$8:$G$507,0)))</f>
        <v/>
      </c>
      <c r="E22" s="198" t="str">
        <f>IF($B22="","",IF(INDEX('תוצרים לפרויקטים'!$J$8:$J$507,MATCH($B22,'תוצרים לפרויקטים'!$G$8:$G$507,0))="","",INDEX('תוצרים לפרויקטים'!$J$8:$J$507,MATCH($B22,'תוצרים לפרויקטים'!$G$8:$G$507,0))))</f>
        <v/>
      </c>
      <c r="F22" s="198" t="str">
        <f>IF($B22="","",IF(INDEX('תוצרים לפרויקטים'!$K$8:$K$507,MATCH($B22,'תוצרים לפרויקטים'!$G$8:$G$507,0))="","",INDEX('תוצרים לפרויקטים'!$K$8:$K$507,MATCH($B22,'תוצרים לפרויקטים'!$G$8:$G$507,0))))</f>
        <v/>
      </c>
      <c r="G22" s="198" t="str">
        <f>IF($B22="","",IF(INDEX('תוצרים לפרויקטים'!$R$8:$R$507,MATCH($B22,'תוצרים לפרויקטים'!$G$8:$G$507,0))="","",INDEX('תוצרים לפרויקטים'!$R$8:$R$507,MATCH($B22,'תוצרים לפרויקטים'!$G$8:$G$507,0))))</f>
        <v/>
      </c>
      <c r="H22" s="199" t="str">
        <f>IF($B22="","",IF(INDEX('תוצרים לפרויקטים'!P$8:P$507,MATCH($B22,'תוצרים לפרויקטים'!$G$8:$G$507,0))="","",INDEX('תוצרים לפרויקטים'!P$8:P$507,MATCH($B22,'תוצרים לפרויקטים'!$G$8:$G$507,0))))</f>
        <v/>
      </c>
      <c r="I22" s="199" t="str">
        <f>IF($B22="","",IF(INDEX('תוצרים לפרויקטים'!Q$8:Q$507,MATCH($B22,'תוצרים לפרויקטים'!$G$8:$G$507,0))="","",INDEX('תוצרים לפרויקטים'!Q$8:Q$507,MATCH($B22,'תוצרים לפרויקטים'!$G$8:$G$507,0))))</f>
        <v/>
      </c>
      <c r="J22" s="200" t="str">
        <f>IF($B22="","",INDEX('תוצרים לפרויקטים'!$S$8:$S$507,MATCH($B22,'תוצרים לפרויקטים'!$G$8:$G$507,0)))</f>
        <v/>
      </c>
      <c r="K22" s="201" t="str">
        <f t="shared" si="3"/>
        <v/>
      </c>
      <c r="L22" s="200" t="str">
        <f t="shared" ca="1" si="4"/>
        <v/>
      </c>
      <c r="M22" s="214" t="str">
        <f ca="1">IF($C22="","",IF(OR(AND($H22&lt;=M$6,$I22&gt;=M$6),AND($H22&gt;=M$6,$H22&lt;N$6)),IF(OR($J22=1,COUNTIF($L22:L22,"&gt;0")&lt;$K22),3,IF(OR(AND(MONTH($H22)=MONTH(TODAY()),$J22=0),AND(TODAY()&lt;M$6)),1,IF($L22="כן",2,4))),""))</f>
        <v/>
      </c>
      <c r="N22" s="214" t="str">
        <f ca="1">IF($C22="","",IF(OR(AND($H22&lt;=N$6,$I22&gt;=N$6),AND($H22&gt;=N$6,$H22&lt;O$6)),IF(OR($J22=1,COUNTIF($L22:M22,"&gt;0")&lt;$K22),3,IF(OR(AND(MONTH($H22)=MONTH(TODAY()),$J22=0),AND(TODAY()&lt;N$6)),1,IF($L22="כן",2,4))),""))</f>
        <v/>
      </c>
      <c r="O22" s="214" t="str">
        <f ca="1">IF($C22="","",IF(OR(AND($H22&lt;=O$6,$I22&gt;=O$6),AND($H22&gt;=O$6,$H22&lt;P$6)),IF(OR($J22=1,COUNTIF($L22:N22,"&gt;0")&lt;$K22),3,IF(OR(AND(MONTH($H22)=MONTH(TODAY()),$J22=0),AND(TODAY()&lt;O$6)),1,IF($L22="כן",2,4))),""))</f>
        <v/>
      </c>
      <c r="P22" s="214" t="str">
        <f ca="1">IF($C22="","",IF(OR(AND($H22&lt;=P$6,$I22&gt;=P$6),AND($H22&gt;=P$6,$H22&lt;Q$6)),IF(OR($J22=1,COUNTIF($L22:O22,"&gt;0")&lt;$K22),3,IF(OR(AND(MONTH($H22)=MONTH(TODAY()),$J22=0),AND(TODAY()&lt;P$6)),1,IF($L22="כן",2,4))),""))</f>
        <v/>
      </c>
      <c r="Q22" s="214" t="str">
        <f ca="1">IF($C22="","",IF(OR(AND($H22&lt;=Q$6,$I22&gt;=Q$6),AND($H22&gt;=Q$6,$H22&lt;R$6)),IF(OR($J22=1,COUNTIF($L22:P22,"&gt;0")&lt;$K22),3,IF(OR(AND(MONTH($H22)=MONTH(TODAY()),$J22=0),AND(TODAY()&lt;Q$6)),1,IF($L22="כן",2,4))),""))</f>
        <v/>
      </c>
      <c r="R22" s="214" t="str">
        <f ca="1">IF($C22="","",IF(OR(AND($H22&lt;=R$6,$I22&gt;=R$6),AND($H22&gt;=R$6,$H22&lt;S$6)),IF(OR($J22=1,COUNTIF($L22:Q22,"&gt;0")&lt;$K22),3,IF(OR(AND(MONTH($H22)=MONTH(TODAY()),$J22=0),AND(TODAY()&lt;R$6)),1,IF($L22="כן",2,4))),""))</f>
        <v/>
      </c>
      <c r="S22" s="214" t="str">
        <f ca="1">IF($C22="","",IF(OR(AND($H22&lt;=S$6,$I22&gt;=S$6),AND($H22&gt;=S$6,$H22&lt;T$6)),IF(OR($J22=1,COUNTIF($L22:R22,"&gt;0")&lt;$K22),3,IF(OR(AND(MONTH($H22)=MONTH(TODAY()),$J22=0),AND(TODAY()&lt;S$6)),1,IF($L22="כן",2,4))),""))</f>
        <v/>
      </c>
      <c r="T22" s="214" t="str">
        <f ca="1">IF($C22="","",IF(OR(AND($H22&lt;=T$6,$I22&gt;=T$6),AND($H22&gt;=T$6,$H22&lt;U$6)),IF(OR($J22=1,COUNTIF($L22:S22,"&gt;0")&lt;$K22),3,IF(OR(AND(MONTH($H22)=MONTH(TODAY()),$J22=0),AND(TODAY()&lt;T$6)),1,IF($L22="כן",2,4))),""))</f>
        <v/>
      </c>
      <c r="U22" s="214" t="str">
        <f ca="1">IF($C22="","",IF(OR(AND($H22&lt;=U$6,$I22&gt;=U$6),AND($H22&gt;=U$6,$H22&lt;V$6)),IF(OR($J22=1,COUNTIF($L22:T22,"&gt;0")&lt;$K22),3,IF(OR(AND(MONTH($H22)=MONTH(TODAY()),$J22=0),AND(TODAY()&lt;U$6)),1,IF($L22="כן",2,4))),""))</f>
        <v/>
      </c>
      <c r="V22" s="214" t="str">
        <f ca="1">IF($C22="","",IF(OR(AND($H22&lt;=V$6,$I22&gt;=V$6),AND($H22&gt;=V$6,$H22&lt;W$6)),IF(OR($J22=1,COUNTIF($L22:U22,"&gt;0")&lt;$K22),3,IF(OR(AND(MONTH($H22)=MONTH(TODAY()),$J22=0),AND(TODAY()&lt;V$6)),1,IF($L22="כן",2,4))),""))</f>
        <v/>
      </c>
      <c r="W22" s="214" t="str">
        <f ca="1">IF($C22="","",IF(OR(AND($H22&lt;=W$6,$I22&gt;=W$6),AND($H22&gt;=W$6,$H22&lt;X$6)),IF(OR($J22=1,COUNTIF($L22:V22,"&gt;0")&lt;$K22),3,IF(OR(AND(MONTH($H22)=MONTH(TODAY()),$J22=0),AND(TODAY()&lt;W$6)),1,IF($L22="כן",2,4))),""))</f>
        <v/>
      </c>
      <c r="X22" s="214" t="str">
        <f ca="1">IF($C22="","",IF(OR(AND($H22&lt;=X$6,$I22&gt;=X$6),AND($H22&gt;=X$6,$H22&lt;Y$6)),IF(OR($J22=1,COUNTIF($L22:W22,"&gt;0")&lt;$K22),3,IF(OR(AND(MONTH($H22)=MONTH(TODAY()),$J22=0),AND(TODAY()&lt;X$6)),1,IF($L22="כן",2,4))),""))</f>
        <v/>
      </c>
      <c r="Y22" s="214" t="str">
        <f ca="1">IF($C22="","",IF(OR(AND($H22&lt;=Y$6,$I22&gt;=Y$6),AND($H22&gt;=Y$6,$H22&lt;Z$6)),IF(OR($J22=1,COUNTIF($L22:X22,"&gt;0")&lt;$K22),3,IF(OR(AND(MONTH($H22)=MONTH(TODAY()),$J22=0),AND(TODAY()&lt;Y$6)),1,IF($L22="כן",2,4))),""))</f>
        <v/>
      </c>
      <c r="Z22" s="214" t="str">
        <f ca="1">IF($C22="","",IF(OR(AND($H22&lt;=Z$6,$I22&gt;=Z$6),AND($H22&gt;=Z$6,$H22&lt;AA$6)),IF(OR($J22=1,COUNTIF($L22:Y22,"&gt;0")&lt;$K22),3,IF(OR(AND(MONTH($H22)=MONTH(TODAY()),$J22=0),AND(TODAY()&lt;Z$6)),1,IF($L22="כן",2,4))),""))</f>
        <v/>
      </c>
      <c r="AA22" s="214" t="str">
        <f ca="1">IF($C22="","",IF(OR(AND($H22&lt;=AA$6,$I22&gt;=AA$6),AND($H22&gt;=AA$6,$H22&lt;AB$6)),IF(OR($J22=1,COUNTIF($L22:Z22,"&gt;0")&lt;$K22),3,IF(OR(AND(MONTH($H22)=MONTH(TODAY()),$J22=0),AND(TODAY()&lt;AA$6)),1,IF($L22="כן",2,4))),""))</f>
        <v/>
      </c>
      <c r="AB22" s="214" t="str">
        <f ca="1">IF($C22="","",IF(OR(AND($H22&lt;=AB$6,$I22&gt;=AB$6),AND($H22&gt;=AB$6,$H22&lt;AC$6)),IF(OR($J22=1,COUNTIF($L22:AA22,"&gt;0")&lt;$K22),3,IF(OR(AND(MONTH($H22)=MONTH(TODAY()),$J22=0),AND(TODAY()&lt;AB$6)),1,IF($L22="כן",2,4))),""))</f>
        <v/>
      </c>
      <c r="AC22" s="214" t="str">
        <f ca="1">IF($C22="","",IF(OR(AND($H22&lt;=AC$6,$I22&gt;=AC$6),AND($H22&gt;=AC$6,$H22&lt;AD$6)),IF(OR($J22=1,COUNTIF($L22:AB22,"&gt;0")&lt;$K22),3,IF(OR(AND(MONTH($H22)=MONTH(TODAY()),$J22=0),AND(TODAY()&lt;AC$6)),1,IF($L22="כן",2,4))),""))</f>
        <v/>
      </c>
      <c r="AD22" s="214" t="str">
        <f ca="1">IF($C22="","",IF(OR(AND($H22&lt;=AD$6,$I22&gt;=AD$6),AND($H22&gt;=AD$6,$H22&lt;AE$6)),IF(OR($J22=1,COUNTIF($L22:AC22,"&gt;0")&lt;$K22),3,IF(OR(AND(MONTH($H22)=MONTH(TODAY()),$J22=0),AND(TODAY()&lt;AD$6)),1,IF($L22="כן",2,4))),""))</f>
        <v/>
      </c>
      <c r="AE22" s="214" t="str">
        <f ca="1">IF($C22="","",IF(OR(AND($H22&lt;=AE$6,$I22&gt;=AE$6),AND($H22&gt;=AE$6,$H22&lt;AF$6)),IF(OR($J22=1,COUNTIF($L22:AD22,"&gt;0")&lt;$K22),3,IF(OR(AND(MONTH($H22)=MONTH(TODAY()),$J22=0),AND(TODAY()&lt;AE$6)),1,IF($L22="כן",2,4))),""))</f>
        <v/>
      </c>
      <c r="AF22" s="214" t="str">
        <f ca="1">IF($C22="","",IF(OR(AND($H22&lt;=AF$6,$I22&gt;=AF$6),AND($H22&gt;=AF$6,$H22&lt;AG$6)),IF(OR($J22=1,COUNTIF($L22:AE22,"&gt;0")&lt;$K22),3,IF(OR(AND(MONTH($H22)=MONTH(TODAY()),$J22=0),AND(TODAY()&lt;AF$6)),1,IF($L22="כן",2,4))),""))</f>
        <v/>
      </c>
      <c r="AG22" s="214" t="str">
        <f t="shared" ca="1" si="5"/>
        <v/>
      </c>
      <c r="AH22" s="199" t="s">
        <v>224</v>
      </c>
    </row>
    <row r="23" spans="2:34" s="195" customFormat="1" ht="21" customHeight="1">
      <c r="B23" s="196" t="str">
        <f>IFERROR(INDEX('תוצרים לפרויקטים'!$G$8:$G$507,MATCH(ROWS($B$6:B22),דירוג_גאנט,0)),"")</f>
        <v/>
      </c>
      <c r="C23" s="197" t="str">
        <f>IF($B23="","",INDEX('תוצרים לפרויקטים'!$H$8:$H$507,MATCH($B23,'תוצרים לפרויקטים'!$G$8:$G$507,0)))</f>
        <v/>
      </c>
      <c r="D23" s="198" t="str">
        <f>IF($B23="","",INDEX('תוצרים לפרויקטים'!$E$8:$E$507,MATCH($B23,'תוצרים לפרויקטים'!$G$8:$G$507,0)))</f>
        <v/>
      </c>
      <c r="E23" s="198" t="str">
        <f>IF($B23="","",IF(INDEX('תוצרים לפרויקטים'!$J$8:$J$507,MATCH($B23,'תוצרים לפרויקטים'!$G$8:$G$507,0))="","",INDEX('תוצרים לפרויקטים'!$J$8:$J$507,MATCH($B23,'תוצרים לפרויקטים'!$G$8:$G$507,0))))</f>
        <v/>
      </c>
      <c r="F23" s="198" t="str">
        <f>IF($B23="","",IF(INDEX('תוצרים לפרויקטים'!$K$8:$K$507,MATCH($B23,'תוצרים לפרויקטים'!$G$8:$G$507,0))="","",INDEX('תוצרים לפרויקטים'!$K$8:$K$507,MATCH($B23,'תוצרים לפרויקטים'!$G$8:$G$507,0))))</f>
        <v/>
      </c>
      <c r="G23" s="198" t="str">
        <f>IF($B23="","",IF(INDEX('תוצרים לפרויקטים'!$R$8:$R$507,MATCH($B23,'תוצרים לפרויקטים'!$G$8:$G$507,0))="","",INDEX('תוצרים לפרויקטים'!$R$8:$R$507,MATCH($B23,'תוצרים לפרויקטים'!$G$8:$G$507,0))))</f>
        <v/>
      </c>
      <c r="H23" s="199" t="str">
        <f>IF($B23="","",IF(INDEX('תוצרים לפרויקטים'!P$8:P$507,MATCH($B23,'תוצרים לפרויקטים'!$G$8:$G$507,0))="","",INDEX('תוצרים לפרויקטים'!P$8:P$507,MATCH($B23,'תוצרים לפרויקטים'!$G$8:$G$507,0))))</f>
        <v/>
      </c>
      <c r="I23" s="199" t="str">
        <f>IF($B23="","",IF(INDEX('תוצרים לפרויקטים'!Q$8:Q$507,MATCH($B23,'תוצרים לפרויקטים'!$G$8:$G$507,0))="","",INDEX('תוצרים לפרויקטים'!Q$8:Q$507,MATCH($B23,'תוצרים לפרויקטים'!$G$8:$G$507,0))))</f>
        <v/>
      </c>
      <c r="J23" s="200" t="str">
        <f>IF($B23="","",INDEX('תוצרים לפרויקטים'!$S$8:$S$507,MATCH($B23,'תוצרים לפרויקטים'!$G$8:$G$507,0)))</f>
        <v/>
      </c>
      <c r="K23" s="201" t="str">
        <f t="shared" si="3"/>
        <v/>
      </c>
      <c r="L23" s="200" t="str">
        <f t="shared" ca="1" si="4"/>
        <v/>
      </c>
      <c r="M23" s="214" t="str">
        <f ca="1">IF($C23="","",IF(OR(AND($H23&lt;=M$6,$I23&gt;=M$6),AND($H23&gt;=M$6,$H23&lt;N$6)),IF(OR($J23=1,COUNTIF($L23:L23,"&gt;0")&lt;$K23),3,IF(OR(AND(MONTH($H23)=MONTH(TODAY()),$J23=0),AND(TODAY()&lt;M$6)),1,IF($L23="כן",2,4))),""))</f>
        <v/>
      </c>
      <c r="N23" s="214" t="str">
        <f ca="1">IF($C23="","",IF(OR(AND($H23&lt;=N$6,$I23&gt;=N$6),AND($H23&gt;=N$6,$H23&lt;O$6)),IF(OR($J23=1,COUNTIF($L23:M23,"&gt;0")&lt;$K23),3,IF(OR(AND(MONTH($H23)=MONTH(TODAY()),$J23=0),AND(TODAY()&lt;N$6)),1,IF($L23="כן",2,4))),""))</f>
        <v/>
      </c>
      <c r="O23" s="214" t="str">
        <f ca="1">IF($C23="","",IF(OR(AND($H23&lt;=O$6,$I23&gt;=O$6),AND($H23&gt;=O$6,$H23&lt;P$6)),IF(OR($J23=1,COUNTIF($L23:N23,"&gt;0")&lt;$K23),3,IF(OR(AND(MONTH($H23)=MONTH(TODAY()),$J23=0),AND(TODAY()&lt;O$6)),1,IF($L23="כן",2,4))),""))</f>
        <v/>
      </c>
      <c r="P23" s="214" t="str">
        <f ca="1">IF($C23="","",IF(OR(AND($H23&lt;=P$6,$I23&gt;=P$6),AND($H23&gt;=P$6,$H23&lt;Q$6)),IF(OR($J23=1,COUNTIF($L23:O23,"&gt;0")&lt;$K23),3,IF(OR(AND(MONTH($H23)=MONTH(TODAY()),$J23=0),AND(TODAY()&lt;P$6)),1,IF($L23="כן",2,4))),""))</f>
        <v/>
      </c>
      <c r="Q23" s="214" t="str">
        <f ca="1">IF($C23="","",IF(OR(AND($H23&lt;=Q$6,$I23&gt;=Q$6),AND($H23&gt;=Q$6,$H23&lt;R$6)),IF(OR($J23=1,COUNTIF($L23:P23,"&gt;0")&lt;$K23),3,IF(OR(AND(MONTH($H23)=MONTH(TODAY()),$J23=0),AND(TODAY()&lt;Q$6)),1,IF($L23="כן",2,4))),""))</f>
        <v/>
      </c>
      <c r="R23" s="214" t="str">
        <f ca="1">IF($C23="","",IF(OR(AND($H23&lt;=R$6,$I23&gt;=R$6),AND($H23&gt;=R$6,$H23&lt;S$6)),IF(OR($J23=1,COUNTIF($L23:Q23,"&gt;0")&lt;$K23),3,IF(OR(AND(MONTH($H23)=MONTH(TODAY()),$J23=0),AND(TODAY()&lt;R$6)),1,IF($L23="כן",2,4))),""))</f>
        <v/>
      </c>
      <c r="S23" s="214" t="str">
        <f ca="1">IF($C23="","",IF(OR(AND($H23&lt;=S$6,$I23&gt;=S$6),AND($H23&gt;=S$6,$H23&lt;T$6)),IF(OR($J23=1,COUNTIF($L23:R23,"&gt;0")&lt;$K23),3,IF(OR(AND(MONTH($H23)=MONTH(TODAY()),$J23=0),AND(TODAY()&lt;S$6)),1,IF($L23="כן",2,4))),""))</f>
        <v/>
      </c>
      <c r="T23" s="214" t="str">
        <f ca="1">IF($C23="","",IF(OR(AND($H23&lt;=T$6,$I23&gt;=T$6),AND($H23&gt;=T$6,$H23&lt;U$6)),IF(OR($J23=1,COUNTIF($L23:S23,"&gt;0")&lt;$K23),3,IF(OR(AND(MONTH($H23)=MONTH(TODAY()),$J23=0),AND(TODAY()&lt;T$6)),1,IF($L23="כן",2,4))),""))</f>
        <v/>
      </c>
      <c r="U23" s="214" t="str">
        <f ca="1">IF($C23="","",IF(OR(AND($H23&lt;=U$6,$I23&gt;=U$6),AND($H23&gt;=U$6,$H23&lt;V$6)),IF(OR($J23=1,COUNTIF($L23:T23,"&gt;0")&lt;$K23),3,IF(OR(AND(MONTH($H23)=MONTH(TODAY()),$J23=0),AND(TODAY()&lt;U$6)),1,IF($L23="כן",2,4))),""))</f>
        <v/>
      </c>
      <c r="V23" s="214" t="str">
        <f ca="1">IF($C23="","",IF(OR(AND($H23&lt;=V$6,$I23&gt;=V$6),AND($H23&gt;=V$6,$H23&lt;W$6)),IF(OR($J23=1,COUNTIF($L23:U23,"&gt;0")&lt;$K23),3,IF(OR(AND(MONTH($H23)=MONTH(TODAY()),$J23=0),AND(TODAY()&lt;V$6)),1,IF($L23="כן",2,4))),""))</f>
        <v/>
      </c>
      <c r="W23" s="214" t="str">
        <f ca="1">IF($C23="","",IF(OR(AND($H23&lt;=W$6,$I23&gt;=W$6),AND($H23&gt;=W$6,$H23&lt;X$6)),IF(OR($J23=1,COUNTIF($L23:V23,"&gt;0")&lt;$K23),3,IF(OR(AND(MONTH($H23)=MONTH(TODAY()),$J23=0),AND(TODAY()&lt;W$6)),1,IF($L23="כן",2,4))),""))</f>
        <v/>
      </c>
      <c r="X23" s="214" t="str">
        <f ca="1">IF($C23="","",IF(OR(AND($H23&lt;=X$6,$I23&gt;=X$6),AND($H23&gt;=X$6,$H23&lt;Y$6)),IF(OR($J23=1,COUNTIF($L23:W23,"&gt;0")&lt;$K23),3,IF(OR(AND(MONTH($H23)=MONTH(TODAY()),$J23=0),AND(TODAY()&lt;X$6)),1,IF($L23="כן",2,4))),""))</f>
        <v/>
      </c>
      <c r="Y23" s="214" t="str">
        <f ca="1">IF($C23="","",IF(OR(AND($H23&lt;=Y$6,$I23&gt;=Y$6),AND($H23&gt;=Y$6,$H23&lt;Z$6)),IF(OR($J23=1,COUNTIF($L23:X23,"&gt;0")&lt;$K23),3,IF(OR(AND(MONTH($H23)=MONTH(TODAY()),$J23=0),AND(TODAY()&lt;Y$6)),1,IF($L23="כן",2,4))),""))</f>
        <v/>
      </c>
      <c r="Z23" s="214" t="str">
        <f ca="1">IF($C23="","",IF(OR(AND($H23&lt;=Z$6,$I23&gt;=Z$6),AND($H23&gt;=Z$6,$H23&lt;AA$6)),IF(OR($J23=1,COUNTIF($L23:Y23,"&gt;0")&lt;$K23),3,IF(OR(AND(MONTH($H23)=MONTH(TODAY()),$J23=0),AND(TODAY()&lt;Z$6)),1,IF($L23="כן",2,4))),""))</f>
        <v/>
      </c>
      <c r="AA23" s="214" t="str">
        <f ca="1">IF($C23="","",IF(OR(AND($H23&lt;=AA$6,$I23&gt;=AA$6),AND($H23&gt;=AA$6,$H23&lt;AB$6)),IF(OR($J23=1,COUNTIF($L23:Z23,"&gt;0")&lt;$K23),3,IF(OR(AND(MONTH($H23)=MONTH(TODAY()),$J23=0),AND(TODAY()&lt;AA$6)),1,IF($L23="כן",2,4))),""))</f>
        <v/>
      </c>
      <c r="AB23" s="214" t="str">
        <f ca="1">IF($C23="","",IF(OR(AND($H23&lt;=AB$6,$I23&gt;=AB$6),AND($H23&gt;=AB$6,$H23&lt;AC$6)),IF(OR($J23=1,COUNTIF($L23:AA23,"&gt;0")&lt;$K23),3,IF(OR(AND(MONTH($H23)=MONTH(TODAY()),$J23=0),AND(TODAY()&lt;AB$6)),1,IF($L23="כן",2,4))),""))</f>
        <v/>
      </c>
      <c r="AC23" s="214" t="str">
        <f ca="1">IF($C23="","",IF(OR(AND($H23&lt;=AC$6,$I23&gt;=AC$6),AND($H23&gt;=AC$6,$H23&lt;AD$6)),IF(OR($J23=1,COUNTIF($L23:AB23,"&gt;0")&lt;$K23),3,IF(OR(AND(MONTH($H23)=MONTH(TODAY()),$J23=0),AND(TODAY()&lt;AC$6)),1,IF($L23="כן",2,4))),""))</f>
        <v/>
      </c>
      <c r="AD23" s="214" t="str">
        <f ca="1">IF($C23="","",IF(OR(AND($H23&lt;=AD$6,$I23&gt;=AD$6),AND($H23&gt;=AD$6,$H23&lt;AE$6)),IF(OR($J23=1,COUNTIF($L23:AC23,"&gt;0")&lt;$K23),3,IF(OR(AND(MONTH($H23)=MONTH(TODAY()),$J23=0),AND(TODAY()&lt;AD$6)),1,IF($L23="כן",2,4))),""))</f>
        <v/>
      </c>
      <c r="AE23" s="214" t="str">
        <f ca="1">IF($C23="","",IF(OR(AND($H23&lt;=AE$6,$I23&gt;=AE$6),AND($H23&gt;=AE$6,$H23&lt;AF$6)),IF(OR($J23=1,COUNTIF($L23:AD23,"&gt;0")&lt;$K23),3,IF(OR(AND(MONTH($H23)=MONTH(TODAY()),$J23=0),AND(TODAY()&lt;AE$6)),1,IF($L23="כן",2,4))),""))</f>
        <v/>
      </c>
      <c r="AF23" s="214" t="str">
        <f ca="1">IF($C23="","",IF(OR(AND($H23&lt;=AF$6,$I23&gt;=AF$6),AND($H23&gt;=AF$6,$H23&lt;AG$6)),IF(OR($J23=1,COUNTIF($L23:AE23,"&gt;0")&lt;$K23),3,IF(OR(AND(MONTH($H23)=MONTH(TODAY()),$J23=0),AND(TODAY()&lt;AF$6)),1,IF($L23="כן",2,4))),""))</f>
        <v/>
      </c>
      <c r="AG23" s="214" t="str">
        <f t="shared" ca="1" si="5"/>
        <v/>
      </c>
      <c r="AH23" s="199" t="s">
        <v>224</v>
      </c>
    </row>
    <row r="24" spans="2:34" s="195" customFormat="1" ht="21" customHeight="1">
      <c r="B24" s="196" t="str">
        <f>IFERROR(INDEX('תוצרים לפרויקטים'!$G$8:$G$507,MATCH(ROWS($B$6:B23),דירוג_גאנט,0)),"")</f>
        <v/>
      </c>
      <c r="C24" s="197" t="str">
        <f>IF($B24="","",INDEX('תוצרים לפרויקטים'!$H$8:$H$507,MATCH($B24,'תוצרים לפרויקטים'!$G$8:$G$507,0)))</f>
        <v/>
      </c>
      <c r="D24" s="198" t="str">
        <f>IF($B24="","",INDEX('תוצרים לפרויקטים'!$E$8:$E$507,MATCH($B24,'תוצרים לפרויקטים'!$G$8:$G$507,0)))</f>
        <v/>
      </c>
      <c r="E24" s="198" t="str">
        <f>IF($B24="","",IF(INDEX('תוצרים לפרויקטים'!$J$8:$J$507,MATCH($B24,'תוצרים לפרויקטים'!$G$8:$G$507,0))="","",INDEX('תוצרים לפרויקטים'!$J$8:$J$507,MATCH($B24,'תוצרים לפרויקטים'!$G$8:$G$507,0))))</f>
        <v/>
      </c>
      <c r="F24" s="198" t="str">
        <f>IF($B24="","",IF(INDEX('תוצרים לפרויקטים'!$K$8:$K$507,MATCH($B24,'תוצרים לפרויקטים'!$G$8:$G$507,0))="","",INDEX('תוצרים לפרויקטים'!$K$8:$K$507,MATCH($B24,'תוצרים לפרויקטים'!$G$8:$G$507,0))))</f>
        <v/>
      </c>
      <c r="G24" s="198" t="str">
        <f>IF($B24="","",IF(INDEX('תוצרים לפרויקטים'!$R$8:$R$507,MATCH($B24,'תוצרים לפרויקטים'!$G$8:$G$507,0))="","",INDEX('תוצרים לפרויקטים'!$R$8:$R$507,MATCH($B24,'תוצרים לפרויקטים'!$G$8:$G$507,0))))</f>
        <v/>
      </c>
      <c r="H24" s="199" t="str">
        <f>IF($B24="","",IF(INDEX('תוצרים לפרויקטים'!P$8:P$507,MATCH($B24,'תוצרים לפרויקטים'!$G$8:$G$507,0))="","",INDEX('תוצרים לפרויקטים'!P$8:P$507,MATCH($B24,'תוצרים לפרויקטים'!$G$8:$G$507,0))))</f>
        <v/>
      </c>
      <c r="I24" s="199" t="str">
        <f>IF($B24="","",IF(INDEX('תוצרים לפרויקטים'!Q$8:Q$507,MATCH($B24,'תוצרים לפרויקטים'!$G$8:$G$507,0))="","",INDEX('תוצרים לפרויקטים'!Q$8:Q$507,MATCH($B24,'תוצרים לפרויקטים'!$G$8:$G$507,0))))</f>
        <v/>
      </c>
      <c r="J24" s="200" t="str">
        <f>IF($B24="","",INDEX('תוצרים לפרויקטים'!$S$8:$S$507,MATCH($B24,'תוצרים לפרויקטים'!$G$8:$G$507,0)))</f>
        <v/>
      </c>
      <c r="K24" s="201" t="str">
        <f t="shared" si="3"/>
        <v/>
      </c>
      <c r="L24" s="200" t="str">
        <f t="shared" ca="1" si="4"/>
        <v/>
      </c>
      <c r="M24" s="214" t="str">
        <f ca="1">IF($C24="","",IF(OR(AND($H24&lt;=M$6,$I24&gt;=M$6),AND($H24&gt;=M$6,$H24&lt;N$6)),IF(OR($J24=1,COUNTIF($L24:L24,"&gt;0")&lt;$K24),3,IF(OR(AND(MONTH($H24)=MONTH(TODAY()),$J24=0),AND(TODAY()&lt;M$6)),1,IF($L24="כן",2,4))),""))</f>
        <v/>
      </c>
      <c r="N24" s="214" t="str">
        <f ca="1">IF($C24="","",IF(OR(AND($H24&lt;=N$6,$I24&gt;=N$6),AND($H24&gt;=N$6,$H24&lt;O$6)),IF(OR($J24=1,COUNTIF($L24:M24,"&gt;0")&lt;$K24),3,IF(OR(AND(MONTH($H24)=MONTH(TODAY()),$J24=0),AND(TODAY()&lt;N$6)),1,IF($L24="כן",2,4))),""))</f>
        <v/>
      </c>
      <c r="O24" s="214" t="str">
        <f ca="1">IF($C24="","",IF(OR(AND($H24&lt;=O$6,$I24&gt;=O$6),AND($H24&gt;=O$6,$H24&lt;P$6)),IF(OR($J24=1,COUNTIF($L24:N24,"&gt;0")&lt;$K24),3,IF(OR(AND(MONTH($H24)=MONTH(TODAY()),$J24=0),AND(TODAY()&lt;O$6)),1,IF($L24="כן",2,4))),""))</f>
        <v/>
      </c>
      <c r="P24" s="214" t="str">
        <f ca="1">IF($C24="","",IF(OR(AND($H24&lt;=P$6,$I24&gt;=P$6),AND($H24&gt;=P$6,$H24&lt;Q$6)),IF(OR($J24=1,COUNTIF($L24:O24,"&gt;0")&lt;$K24),3,IF(OR(AND(MONTH($H24)=MONTH(TODAY()),$J24=0),AND(TODAY()&lt;P$6)),1,IF($L24="כן",2,4))),""))</f>
        <v/>
      </c>
      <c r="Q24" s="214" t="str">
        <f ca="1">IF($C24="","",IF(OR(AND($H24&lt;=Q$6,$I24&gt;=Q$6),AND($H24&gt;=Q$6,$H24&lt;R$6)),IF(OR($J24=1,COUNTIF($L24:P24,"&gt;0")&lt;$K24),3,IF(OR(AND(MONTH($H24)=MONTH(TODAY()),$J24=0),AND(TODAY()&lt;Q$6)),1,IF($L24="כן",2,4))),""))</f>
        <v/>
      </c>
      <c r="R24" s="214" t="str">
        <f ca="1">IF($C24="","",IF(OR(AND($H24&lt;=R$6,$I24&gt;=R$6),AND($H24&gt;=R$6,$H24&lt;S$6)),IF(OR($J24=1,COUNTIF($L24:Q24,"&gt;0")&lt;$K24),3,IF(OR(AND(MONTH($H24)=MONTH(TODAY()),$J24=0),AND(TODAY()&lt;R$6)),1,IF($L24="כן",2,4))),""))</f>
        <v/>
      </c>
      <c r="S24" s="214" t="str">
        <f ca="1">IF($C24="","",IF(OR(AND($H24&lt;=S$6,$I24&gt;=S$6),AND($H24&gt;=S$6,$H24&lt;T$6)),IF(OR($J24=1,COUNTIF($L24:R24,"&gt;0")&lt;$K24),3,IF(OR(AND(MONTH($H24)=MONTH(TODAY()),$J24=0),AND(TODAY()&lt;S$6)),1,IF($L24="כן",2,4))),""))</f>
        <v/>
      </c>
      <c r="T24" s="214" t="str">
        <f ca="1">IF($C24="","",IF(OR(AND($H24&lt;=T$6,$I24&gt;=T$6),AND($H24&gt;=T$6,$H24&lt;U$6)),IF(OR($J24=1,COUNTIF($L24:S24,"&gt;0")&lt;$K24),3,IF(OR(AND(MONTH($H24)=MONTH(TODAY()),$J24=0),AND(TODAY()&lt;T$6)),1,IF($L24="כן",2,4))),""))</f>
        <v/>
      </c>
      <c r="U24" s="214" t="str">
        <f ca="1">IF($C24="","",IF(OR(AND($H24&lt;=U$6,$I24&gt;=U$6),AND($H24&gt;=U$6,$H24&lt;V$6)),IF(OR($J24=1,COUNTIF($L24:T24,"&gt;0")&lt;$K24),3,IF(OR(AND(MONTH($H24)=MONTH(TODAY()),$J24=0),AND(TODAY()&lt;U$6)),1,IF($L24="כן",2,4))),""))</f>
        <v/>
      </c>
      <c r="V24" s="214" t="str">
        <f ca="1">IF($C24="","",IF(OR(AND($H24&lt;=V$6,$I24&gt;=V$6),AND($H24&gt;=V$6,$H24&lt;W$6)),IF(OR($J24=1,COUNTIF($L24:U24,"&gt;0")&lt;$K24),3,IF(OR(AND(MONTH($H24)=MONTH(TODAY()),$J24=0),AND(TODAY()&lt;V$6)),1,IF($L24="כן",2,4))),""))</f>
        <v/>
      </c>
      <c r="W24" s="214" t="str">
        <f ca="1">IF($C24="","",IF(OR(AND($H24&lt;=W$6,$I24&gt;=W$6),AND($H24&gt;=W$6,$H24&lt;X$6)),IF(OR($J24=1,COUNTIF($L24:V24,"&gt;0")&lt;$K24),3,IF(OR(AND(MONTH($H24)=MONTH(TODAY()),$J24=0),AND(TODAY()&lt;W$6)),1,IF($L24="כן",2,4))),""))</f>
        <v/>
      </c>
      <c r="X24" s="214" t="str">
        <f ca="1">IF($C24="","",IF(OR(AND($H24&lt;=X$6,$I24&gt;=X$6),AND($H24&gt;=X$6,$H24&lt;Y$6)),IF(OR($J24=1,COUNTIF($L24:W24,"&gt;0")&lt;$K24),3,IF(OR(AND(MONTH($H24)=MONTH(TODAY()),$J24=0),AND(TODAY()&lt;X$6)),1,IF($L24="כן",2,4))),""))</f>
        <v/>
      </c>
      <c r="Y24" s="214" t="str">
        <f ca="1">IF($C24="","",IF(OR(AND($H24&lt;=Y$6,$I24&gt;=Y$6),AND($H24&gt;=Y$6,$H24&lt;Z$6)),IF(OR($J24=1,COUNTIF($L24:X24,"&gt;0")&lt;$K24),3,IF(OR(AND(MONTH($H24)=MONTH(TODAY()),$J24=0),AND(TODAY()&lt;Y$6)),1,IF($L24="כן",2,4))),""))</f>
        <v/>
      </c>
      <c r="Z24" s="214" t="str">
        <f ca="1">IF($C24="","",IF(OR(AND($H24&lt;=Z$6,$I24&gt;=Z$6),AND($H24&gt;=Z$6,$H24&lt;AA$6)),IF(OR($J24=1,COUNTIF($L24:Y24,"&gt;0")&lt;$K24),3,IF(OR(AND(MONTH($H24)=MONTH(TODAY()),$J24=0),AND(TODAY()&lt;Z$6)),1,IF($L24="כן",2,4))),""))</f>
        <v/>
      </c>
      <c r="AA24" s="214" t="str">
        <f ca="1">IF($C24="","",IF(OR(AND($H24&lt;=AA$6,$I24&gt;=AA$6),AND($H24&gt;=AA$6,$H24&lt;AB$6)),IF(OR($J24=1,COUNTIF($L24:Z24,"&gt;0")&lt;$K24),3,IF(OR(AND(MONTH($H24)=MONTH(TODAY()),$J24=0),AND(TODAY()&lt;AA$6)),1,IF($L24="כן",2,4))),""))</f>
        <v/>
      </c>
      <c r="AB24" s="214" t="str">
        <f ca="1">IF($C24="","",IF(OR(AND($H24&lt;=AB$6,$I24&gt;=AB$6),AND($H24&gt;=AB$6,$H24&lt;AC$6)),IF(OR($J24=1,COUNTIF($L24:AA24,"&gt;0")&lt;$K24),3,IF(OR(AND(MONTH($H24)=MONTH(TODAY()),$J24=0),AND(TODAY()&lt;AB$6)),1,IF($L24="כן",2,4))),""))</f>
        <v/>
      </c>
      <c r="AC24" s="214" t="str">
        <f ca="1">IF($C24="","",IF(OR(AND($H24&lt;=AC$6,$I24&gt;=AC$6),AND($H24&gt;=AC$6,$H24&lt;AD$6)),IF(OR($J24=1,COUNTIF($L24:AB24,"&gt;0")&lt;$K24),3,IF(OR(AND(MONTH($H24)=MONTH(TODAY()),$J24=0),AND(TODAY()&lt;AC$6)),1,IF($L24="כן",2,4))),""))</f>
        <v/>
      </c>
      <c r="AD24" s="214" t="str">
        <f ca="1">IF($C24="","",IF(OR(AND($H24&lt;=AD$6,$I24&gt;=AD$6),AND($H24&gt;=AD$6,$H24&lt;AE$6)),IF(OR($J24=1,COUNTIF($L24:AC24,"&gt;0")&lt;$K24),3,IF(OR(AND(MONTH($H24)=MONTH(TODAY()),$J24=0),AND(TODAY()&lt;AD$6)),1,IF($L24="כן",2,4))),""))</f>
        <v/>
      </c>
      <c r="AE24" s="214" t="str">
        <f ca="1">IF($C24="","",IF(OR(AND($H24&lt;=AE$6,$I24&gt;=AE$6),AND($H24&gt;=AE$6,$H24&lt;AF$6)),IF(OR($J24=1,COUNTIF($L24:AD24,"&gt;0")&lt;$K24),3,IF(OR(AND(MONTH($H24)=MONTH(TODAY()),$J24=0),AND(TODAY()&lt;AE$6)),1,IF($L24="כן",2,4))),""))</f>
        <v/>
      </c>
      <c r="AF24" s="214" t="str">
        <f ca="1">IF($C24="","",IF(OR(AND($H24&lt;=AF$6,$I24&gt;=AF$6),AND($H24&gt;=AF$6,$H24&lt;AG$6)),IF(OR($J24=1,COUNTIF($L24:AE24,"&gt;0")&lt;$K24),3,IF(OR(AND(MONTH($H24)=MONTH(TODAY()),$J24=0),AND(TODAY()&lt;AF$6)),1,IF($L24="כן",2,4))),""))</f>
        <v/>
      </c>
      <c r="AG24" s="214" t="str">
        <f t="shared" ca="1" si="5"/>
        <v/>
      </c>
      <c r="AH24" s="199" t="s">
        <v>224</v>
      </c>
    </row>
    <row r="25" spans="2:34" s="195" customFormat="1" ht="21" customHeight="1">
      <c r="B25" s="196" t="str">
        <f>IFERROR(INDEX('תוצרים לפרויקטים'!$G$8:$G$507,MATCH(ROWS($B$6:B24),דירוג_גאנט,0)),"")</f>
        <v/>
      </c>
      <c r="C25" s="197" t="str">
        <f>IF($B25="","",INDEX('תוצרים לפרויקטים'!$H$8:$H$507,MATCH($B25,'תוצרים לפרויקטים'!$G$8:$G$507,0)))</f>
        <v/>
      </c>
      <c r="D25" s="198" t="str">
        <f>IF($B25="","",INDEX('תוצרים לפרויקטים'!$E$8:$E$507,MATCH($B25,'תוצרים לפרויקטים'!$G$8:$G$507,0)))</f>
        <v/>
      </c>
      <c r="E25" s="198" t="str">
        <f>IF($B25="","",IF(INDEX('תוצרים לפרויקטים'!$J$8:$J$507,MATCH($B25,'תוצרים לפרויקטים'!$G$8:$G$507,0))="","",INDEX('תוצרים לפרויקטים'!$J$8:$J$507,MATCH($B25,'תוצרים לפרויקטים'!$G$8:$G$507,0))))</f>
        <v/>
      </c>
      <c r="F25" s="198" t="str">
        <f>IF($B25="","",IF(INDEX('תוצרים לפרויקטים'!$K$8:$K$507,MATCH($B25,'תוצרים לפרויקטים'!$G$8:$G$507,0))="","",INDEX('תוצרים לפרויקטים'!$K$8:$K$507,MATCH($B25,'תוצרים לפרויקטים'!$G$8:$G$507,0))))</f>
        <v/>
      </c>
      <c r="G25" s="198" t="str">
        <f>IF($B25="","",IF(INDEX('תוצרים לפרויקטים'!$R$8:$R$507,MATCH($B25,'תוצרים לפרויקטים'!$G$8:$G$507,0))="","",INDEX('תוצרים לפרויקטים'!$R$8:$R$507,MATCH($B25,'תוצרים לפרויקטים'!$G$8:$G$507,0))))</f>
        <v/>
      </c>
      <c r="H25" s="199" t="str">
        <f>IF($B25="","",IF(INDEX('תוצרים לפרויקטים'!P$8:P$507,MATCH($B25,'תוצרים לפרויקטים'!$G$8:$G$507,0))="","",INDEX('תוצרים לפרויקטים'!P$8:P$507,MATCH($B25,'תוצרים לפרויקטים'!$G$8:$G$507,0))))</f>
        <v/>
      </c>
      <c r="I25" s="199" t="str">
        <f>IF($B25="","",IF(INDEX('תוצרים לפרויקטים'!Q$8:Q$507,MATCH($B25,'תוצרים לפרויקטים'!$G$8:$G$507,0))="","",INDEX('תוצרים לפרויקטים'!Q$8:Q$507,MATCH($B25,'תוצרים לפרויקטים'!$G$8:$G$507,0))))</f>
        <v/>
      </c>
      <c r="J25" s="200" t="str">
        <f>IF($B25="","",INDEX('תוצרים לפרויקטים'!$S$8:$S$507,MATCH($B25,'תוצרים לפרויקטים'!$G$8:$G$507,0)))</f>
        <v/>
      </c>
      <c r="K25" s="201" t="str">
        <f t="shared" si="3"/>
        <v/>
      </c>
      <c r="L25" s="200" t="str">
        <f t="shared" ca="1" si="4"/>
        <v/>
      </c>
      <c r="M25" s="214" t="str">
        <f ca="1">IF($C25="","",IF(OR(AND($H25&lt;=M$6,$I25&gt;=M$6),AND($H25&gt;=M$6,$H25&lt;N$6)),IF(OR($J25=1,COUNTIF($L25:L25,"&gt;0")&lt;$K25),3,IF(OR(AND(MONTH($H25)=MONTH(TODAY()),$J25=0),AND(TODAY()&lt;M$6)),1,IF($L25="כן",2,4))),""))</f>
        <v/>
      </c>
      <c r="N25" s="214" t="str">
        <f ca="1">IF($C25="","",IF(OR(AND($H25&lt;=N$6,$I25&gt;=N$6),AND($H25&gt;=N$6,$H25&lt;O$6)),IF(OR($J25=1,COUNTIF($L25:M25,"&gt;0")&lt;$K25),3,IF(OR(AND(MONTH($H25)=MONTH(TODAY()),$J25=0),AND(TODAY()&lt;N$6)),1,IF($L25="כן",2,4))),""))</f>
        <v/>
      </c>
      <c r="O25" s="214" t="str">
        <f ca="1">IF($C25="","",IF(OR(AND($H25&lt;=O$6,$I25&gt;=O$6),AND($H25&gt;=O$6,$H25&lt;P$6)),IF(OR($J25=1,COUNTIF($L25:N25,"&gt;0")&lt;$K25),3,IF(OR(AND(MONTH($H25)=MONTH(TODAY()),$J25=0),AND(TODAY()&lt;O$6)),1,IF($L25="כן",2,4))),""))</f>
        <v/>
      </c>
      <c r="P25" s="214" t="str">
        <f ca="1">IF($C25="","",IF(OR(AND($H25&lt;=P$6,$I25&gt;=P$6),AND($H25&gt;=P$6,$H25&lt;Q$6)),IF(OR($J25=1,COUNTIF($L25:O25,"&gt;0")&lt;$K25),3,IF(OR(AND(MONTH($H25)=MONTH(TODAY()),$J25=0),AND(TODAY()&lt;P$6)),1,IF($L25="כן",2,4))),""))</f>
        <v/>
      </c>
      <c r="Q25" s="214" t="str">
        <f ca="1">IF($C25="","",IF(OR(AND($H25&lt;=Q$6,$I25&gt;=Q$6),AND($H25&gt;=Q$6,$H25&lt;R$6)),IF(OR($J25=1,COUNTIF($L25:P25,"&gt;0")&lt;$K25),3,IF(OR(AND(MONTH($H25)=MONTH(TODAY()),$J25=0),AND(TODAY()&lt;Q$6)),1,IF($L25="כן",2,4))),""))</f>
        <v/>
      </c>
      <c r="R25" s="214" t="str">
        <f ca="1">IF($C25="","",IF(OR(AND($H25&lt;=R$6,$I25&gt;=R$6),AND($H25&gt;=R$6,$H25&lt;S$6)),IF(OR($J25=1,COUNTIF($L25:Q25,"&gt;0")&lt;$K25),3,IF(OR(AND(MONTH($H25)=MONTH(TODAY()),$J25=0),AND(TODAY()&lt;R$6)),1,IF($L25="כן",2,4))),""))</f>
        <v/>
      </c>
      <c r="S25" s="214" t="str">
        <f ca="1">IF($C25="","",IF(OR(AND($H25&lt;=S$6,$I25&gt;=S$6),AND($H25&gt;=S$6,$H25&lt;T$6)),IF(OR($J25=1,COUNTIF($L25:R25,"&gt;0")&lt;$K25),3,IF(OR(AND(MONTH($H25)=MONTH(TODAY()),$J25=0),AND(TODAY()&lt;S$6)),1,IF($L25="כן",2,4))),""))</f>
        <v/>
      </c>
      <c r="T25" s="214" t="str">
        <f ca="1">IF($C25="","",IF(OR(AND($H25&lt;=T$6,$I25&gt;=T$6),AND($H25&gt;=T$6,$H25&lt;U$6)),IF(OR($J25=1,COUNTIF($L25:S25,"&gt;0")&lt;$K25),3,IF(OR(AND(MONTH($H25)=MONTH(TODAY()),$J25=0),AND(TODAY()&lt;T$6)),1,IF($L25="כן",2,4))),""))</f>
        <v/>
      </c>
      <c r="U25" s="214" t="str">
        <f ca="1">IF($C25="","",IF(OR(AND($H25&lt;=U$6,$I25&gt;=U$6),AND($H25&gt;=U$6,$H25&lt;V$6)),IF(OR($J25=1,COUNTIF($L25:T25,"&gt;0")&lt;$K25),3,IF(OR(AND(MONTH($H25)=MONTH(TODAY()),$J25=0),AND(TODAY()&lt;U$6)),1,IF($L25="כן",2,4))),""))</f>
        <v/>
      </c>
      <c r="V25" s="214" t="str">
        <f ca="1">IF($C25="","",IF(OR(AND($H25&lt;=V$6,$I25&gt;=V$6),AND($H25&gt;=V$6,$H25&lt;W$6)),IF(OR($J25=1,COUNTIF($L25:U25,"&gt;0")&lt;$K25),3,IF(OR(AND(MONTH($H25)=MONTH(TODAY()),$J25=0),AND(TODAY()&lt;V$6)),1,IF($L25="כן",2,4))),""))</f>
        <v/>
      </c>
      <c r="W25" s="214" t="str">
        <f ca="1">IF($C25="","",IF(OR(AND($H25&lt;=W$6,$I25&gt;=W$6),AND($H25&gt;=W$6,$H25&lt;X$6)),IF(OR($J25=1,COUNTIF($L25:V25,"&gt;0")&lt;$K25),3,IF(OR(AND(MONTH($H25)=MONTH(TODAY()),$J25=0),AND(TODAY()&lt;W$6)),1,IF($L25="כן",2,4))),""))</f>
        <v/>
      </c>
      <c r="X25" s="214" t="str">
        <f ca="1">IF($C25="","",IF(OR(AND($H25&lt;=X$6,$I25&gt;=X$6),AND($H25&gt;=X$6,$H25&lt;Y$6)),IF(OR($J25=1,COUNTIF($L25:W25,"&gt;0")&lt;$K25),3,IF(OR(AND(MONTH($H25)=MONTH(TODAY()),$J25=0),AND(TODAY()&lt;X$6)),1,IF($L25="כן",2,4))),""))</f>
        <v/>
      </c>
      <c r="Y25" s="214" t="str">
        <f ca="1">IF($C25="","",IF(OR(AND($H25&lt;=Y$6,$I25&gt;=Y$6),AND($H25&gt;=Y$6,$H25&lt;Z$6)),IF(OR($J25=1,COUNTIF($L25:X25,"&gt;0")&lt;$K25),3,IF(OR(AND(MONTH($H25)=MONTH(TODAY()),$J25=0),AND(TODAY()&lt;Y$6)),1,IF($L25="כן",2,4))),""))</f>
        <v/>
      </c>
      <c r="Z25" s="214" t="str">
        <f ca="1">IF($C25="","",IF(OR(AND($H25&lt;=Z$6,$I25&gt;=Z$6),AND($H25&gt;=Z$6,$H25&lt;AA$6)),IF(OR($J25=1,COUNTIF($L25:Y25,"&gt;0")&lt;$K25),3,IF(OR(AND(MONTH($H25)=MONTH(TODAY()),$J25=0),AND(TODAY()&lt;Z$6)),1,IF($L25="כן",2,4))),""))</f>
        <v/>
      </c>
      <c r="AA25" s="214" t="str">
        <f ca="1">IF($C25="","",IF(OR(AND($H25&lt;=AA$6,$I25&gt;=AA$6),AND($H25&gt;=AA$6,$H25&lt;AB$6)),IF(OR($J25=1,COUNTIF($L25:Z25,"&gt;0")&lt;$K25),3,IF(OR(AND(MONTH($H25)=MONTH(TODAY()),$J25=0),AND(TODAY()&lt;AA$6)),1,IF($L25="כן",2,4))),""))</f>
        <v/>
      </c>
      <c r="AB25" s="214" t="str">
        <f ca="1">IF($C25="","",IF(OR(AND($H25&lt;=AB$6,$I25&gt;=AB$6),AND($H25&gt;=AB$6,$H25&lt;AC$6)),IF(OR($J25=1,COUNTIF($L25:AA25,"&gt;0")&lt;$K25),3,IF(OR(AND(MONTH($H25)=MONTH(TODAY()),$J25=0),AND(TODAY()&lt;AB$6)),1,IF($L25="כן",2,4))),""))</f>
        <v/>
      </c>
      <c r="AC25" s="214" t="str">
        <f ca="1">IF($C25="","",IF(OR(AND($H25&lt;=AC$6,$I25&gt;=AC$6),AND($H25&gt;=AC$6,$H25&lt;AD$6)),IF(OR($J25=1,COUNTIF($L25:AB25,"&gt;0")&lt;$K25),3,IF(OR(AND(MONTH($H25)=MONTH(TODAY()),$J25=0),AND(TODAY()&lt;AC$6)),1,IF($L25="כן",2,4))),""))</f>
        <v/>
      </c>
      <c r="AD25" s="214" t="str">
        <f ca="1">IF($C25="","",IF(OR(AND($H25&lt;=AD$6,$I25&gt;=AD$6),AND($H25&gt;=AD$6,$H25&lt;AE$6)),IF(OR($J25=1,COUNTIF($L25:AC25,"&gt;0")&lt;$K25),3,IF(OR(AND(MONTH($H25)=MONTH(TODAY()),$J25=0),AND(TODAY()&lt;AD$6)),1,IF($L25="כן",2,4))),""))</f>
        <v/>
      </c>
      <c r="AE25" s="214" t="str">
        <f ca="1">IF($C25="","",IF(OR(AND($H25&lt;=AE$6,$I25&gt;=AE$6),AND($H25&gt;=AE$6,$H25&lt;AF$6)),IF(OR($J25=1,COUNTIF($L25:AD25,"&gt;0")&lt;$K25),3,IF(OR(AND(MONTH($H25)=MONTH(TODAY()),$J25=0),AND(TODAY()&lt;AE$6)),1,IF($L25="כן",2,4))),""))</f>
        <v/>
      </c>
      <c r="AF25" s="214" t="str">
        <f ca="1">IF($C25="","",IF(OR(AND($H25&lt;=AF$6,$I25&gt;=AF$6),AND($H25&gt;=AF$6,$H25&lt;AG$6)),IF(OR($J25=1,COUNTIF($L25:AE25,"&gt;0")&lt;$K25),3,IF(OR(AND(MONTH($H25)=MONTH(TODAY()),$J25=0),AND(TODAY()&lt;AF$6)),1,IF($L25="כן",2,4))),""))</f>
        <v/>
      </c>
      <c r="AG25" s="214" t="str">
        <f t="shared" ca="1" si="5"/>
        <v/>
      </c>
      <c r="AH25" s="199" t="s">
        <v>224</v>
      </c>
    </row>
    <row r="26" spans="2:34" s="195" customFormat="1" ht="21" customHeight="1">
      <c r="B26" s="196" t="str">
        <f>IFERROR(INDEX('תוצרים לפרויקטים'!$G$8:$G$507,MATCH(ROWS($B$6:B25),דירוג_גאנט,0)),"")</f>
        <v/>
      </c>
      <c r="C26" s="197" t="str">
        <f>IF($B26="","",INDEX('תוצרים לפרויקטים'!$H$8:$H$507,MATCH($B26,'תוצרים לפרויקטים'!$G$8:$G$507,0)))</f>
        <v/>
      </c>
      <c r="D26" s="198" t="str">
        <f>IF($B26="","",INDEX('תוצרים לפרויקטים'!$E$8:$E$507,MATCH($B26,'תוצרים לפרויקטים'!$G$8:$G$507,0)))</f>
        <v/>
      </c>
      <c r="E26" s="198" t="str">
        <f>IF($B26="","",IF(INDEX('תוצרים לפרויקטים'!$J$8:$J$507,MATCH($B26,'תוצרים לפרויקטים'!$G$8:$G$507,0))="","",INDEX('תוצרים לפרויקטים'!$J$8:$J$507,MATCH($B26,'תוצרים לפרויקטים'!$G$8:$G$507,0))))</f>
        <v/>
      </c>
      <c r="F26" s="198" t="str">
        <f>IF($B26="","",IF(INDEX('תוצרים לפרויקטים'!$K$8:$K$507,MATCH($B26,'תוצרים לפרויקטים'!$G$8:$G$507,0))="","",INDEX('תוצרים לפרויקטים'!$K$8:$K$507,MATCH($B26,'תוצרים לפרויקטים'!$G$8:$G$507,0))))</f>
        <v/>
      </c>
      <c r="G26" s="198" t="str">
        <f>IF($B26="","",IF(INDEX('תוצרים לפרויקטים'!$R$8:$R$507,MATCH($B26,'תוצרים לפרויקטים'!$G$8:$G$507,0))="","",INDEX('תוצרים לפרויקטים'!$R$8:$R$507,MATCH($B26,'תוצרים לפרויקטים'!$G$8:$G$507,0))))</f>
        <v/>
      </c>
      <c r="H26" s="199" t="str">
        <f>IF($B26="","",IF(INDEX('תוצרים לפרויקטים'!P$8:P$507,MATCH($B26,'תוצרים לפרויקטים'!$G$8:$G$507,0))="","",INDEX('תוצרים לפרויקטים'!P$8:P$507,MATCH($B26,'תוצרים לפרויקטים'!$G$8:$G$507,0))))</f>
        <v/>
      </c>
      <c r="I26" s="199" t="str">
        <f>IF($B26="","",IF(INDEX('תוצרים לפרויקטים'!Q$8:Q$507,MATCH($B26,'תוצרים לפרויקטים'!$G$8:$G$507,0))="","",INDEX('תוצרים לפרויקטים'!Q$8:Q$507,MATCH($B26,'תוצרים לפרויקטים'!$G$8:$G$507,0))))</f>
        <v/>
      </c>
      <c r="J26" s="200" t="str">
        <f>IF($B26="","",INDEX('תוצרים לפרויקטים'!$S$8:$S$507,MATCH($B26,'תוצרים לפרויקטים'!$G$8:$G$507,0)))</f>
        <v/>
      </c>
      <c r="K26" s="201" t="str">
        <f t="shared" si="3"/>
        <v/>
      </c>
      <c r="L26" s="200" t="str">
        <f t="shared" ca="1" si="4"/>
        <v/>
      </c>
      <c r="M26" s="214" t="str">
        <f ca="1">IF($C26="","",IF(OR(AND($H26&lt;=M$6,$I26&gt;=M$6),AND($H26&gt;=M$6,$H26&lt;N$6)),IF(OR($J26=1,COUNTIF($L26:L26,"&gt;0")&lt;$K26),3,IF(OR(AND(MONTH($H26)=MONTH(TODAY()),$J26=0),AND(TODAY()&lt;M$6)),1,IF($L26="כן",2,4))),""))</f>
        <v/>
      </c>
      <c r="N26" s="214" t="str">
        <f ca="1">IF($C26="","",IF(OR(AND($H26&lt;=N$6,$I26&gt;=N$6),AND($H26&gt;=N$6,$H26&lt;O$6)),IF(OR($J26=1,COUNTIF($L26:M26,"&gt;0")&lt;$K26),3,IF(OR(AND(MONTH($H26)=MONTH(TODAY()),$J26=0),AND(TODAY()&lt;N$6)),1,IF($L26="כן",2,4))),""))</f>
        <v/>
      </c>
      <c r="O26" s="214" t="str">
        <f ca="1">IF($C26="","",IF(OR(AND($H26&lt;=O$6,$I26&gt;=O$6),AND($H26&gt;=O$6,$H26&lt;P$6)),IF(OR($J26=1,COUNTIF($L26:N26,"&gt;0")&lt;$K26),3,IF(OR(AND(MONTH($H26)=MONTH(TODAY()),$J26=0),AND(TODAY()&lt;O$6)),1,IF($L26="כן",2,4))),""))</f>
        <v/>
      </c>
      <c r="P26" s="214" t="str">
        <f ca="1">IF($C26="","",IF(OR(AND($H26&lt;=P$6,$I26&gt;=P$6),AND($H26&gt;=P$6,$H26&lt;Q$6)),IF(OR($J26=1,COUNTIF($L26:O26,"&gt;0")&lt;$K26),3,IF(OR(AND(MONTH($H26)=MONTH(TODAY()),$J26=0),AND(TODAY()&lt;P$6)),1,IF($L26="כן",2,4))),""))</f>
        <v/>
      </c>
      <c r="Q26" s="214" t="str">
        <f ca="1">IF($C26="","",IF(OR(AND($H26&lt;=Q$6,$I26&gt;=Q$6),AND($H26&gt;=Q$6,$H26&lt;R$6)),IF(OR($J26=1,COUNTIF($L26:P26,"&gt;0")&lt;$K26),3,IF(OR(AND(MONTH($H26)=MONTH(TODAY()),$J26=0),AND(TODAY()&lt;Q$6)),1,IF($L26="כן",2,4))),""))</f>
        <v/>
      </c>
      <c r="R26" s="214" t="str">
        <f ca="1">IF($C26="","",IF(OR(AND($H26&lt;=R$6,$I26&gt;=R$6),AND($H26&gt;=R$6,$H26&lt;S$6)),IF(OR($J26=1,COUNTIF($L26:Q26,"&gt;0")&lt;$K26),3,IF(OR(AND(MONTH($H26)=MONTH(TODAY()),$J26=0),AND(TODAY()&lt;R$6)),1,IF($L26="כן",2,4))),""))</f>
        <v/>
      </c>
      <c r="S26" s="214" t="str">
        <f ca="1">IF($C26="","",IF(OR(AND($H26&lt;=S$6,$I26&gt;=S$6),AND($H26&gt;=S$6,$H26&lt;T$6)),IF(OR($J26=1,COUNTIF($L26:R26,"&gt;0")&lt;$K26),3,IF(OR(AND(MONTH($H26)=MONTH(TODAY()),$J26=0),AND(TODAY()&lt;S$6)),1,IF($L26="כן",2,4))),""))</f>
        <v/>
      </c>
      <c r="T26" s="214" t="str">
        <f ca="1">IF($C26="","",IF(OR(AND($H26&lt;=T$6,$I26&gt;=T$6),AND($H26&gt;=T$6,$H26&lt;U$6)),IF(OR($J26=1,COUNTIF($L26:S26,"&gt;0")&lt;$K26),3,IF(OR(AND(MONTH($H26)=MONTH(TODAY()),$J26=0),AND(TODAY()&lt;T$6)),1,IF($L26="כן",2,4))),""))</f>
        <v/>
      </c>
      <c r="U26" s="214" t="str">
        <f ca="1">IF($C26="","",IF(OR(AND($H26&lt;=U$6,$I26&gt;=U$6),AND($H26&gt;=U$6,$H26&lt;V$6)),IF(OR($J26=1,COUNTIF($L26:T26,"&gt;0")&lt;$K26),3,IF(OR(AND(MONTH($H26)=MONTH(TODAY()),$J26=0),AND(TODAY()&lt;U$6)),1,IF($L26="כן",2,4))),""))</f>
        <v/>
      </c>
      <c r="V26" s="214" t="str">
        <f ca="1">IF($C26="","",IF(OR(AND($H26&lt;=V$6,$I26&gt;=V$6),AND($H26&gt;=V$6,$H26&lt;W$6)),IF(OR($J26=1,COUNTIF($L26:U26,"&gt;0")&lt;$K26),3,IF(OR(AND(MONTH($H26)=MONTH(TODAY()),$J26=0),AND(TODAY()&lt;V$6)),1,IF($L26="כן",2,4))),""))</f>
        <v/>
      </c>
      <c r="W26" s="214" t="str">
        <f ca="1">IF($C26="","",IF(OR(AND($H26&lt;=W$6,$I26&gt;=W$6),AND($H26&gt;=W$6,$H26&lt;X$6)),IF(OR($J26=1,COUNTIF($L26:V26,"&gt;0")&lt;$K26),3,IF(OR(AND(MONTH($H26)=MONTH(TODAY()),$J26=0),AND(TODAY()&lt;W$6)),1,IF($L26="כן",2,4))),""))</f>
        <v/>
      </c>
      <c r="X26" s="214" t="str">
        <f ca="1">IF($C26="","",IF(OR(AND($H26&lt;=X$6,$I26&gt;=X$6),AND($H26&gt;=X$6,$H26&lt;Y$6)),IF(OR($J26=1,COUNTIF($L26:W26,"&gt;0")&lt;$K26),3,IF(OR(AND(MONTH($H26)=MONTH(TODAY()),$J26=0),AND(TODAY()&lt;X$6)),1,IF($L26="כן",2,4))),""))</f>
        <v/>
      </c>
      <c r="Y26" s="214" t="str">
        <f ca="1">IF($C26="","",IF(OR(AND($H26&lt;=Y$6,$I26&gt;=Y$6),AND($H26&gt;=Y$6,$H26&lt;Z$6)),IF(OR($J26=1,COUNTIF($L26:X26,"&gt;0")&lt;$K26),3,IF(OR(AND(MONTH($H26)=MONTH(TODAY()),$J26=0),AND(TODAY()&lt;Y$6)),1,IF($L26="כן",2,4))),""))</f>
        <v/>
      </c>
      <c r="Z26" s="214" t="str">
        <f ca="1">IF($C26="","",IF(OR(AND($H26&lt;=Z$6,$I26&gt;=Z$6),AND($H26&gt;=Z$6,$H26&lt;AA$6)),IF(OR($J26=1,COUNTIF($L26:Y26,"&gt;0")&lt;$K26),3,IF(OR(AND(MONTH($H26)=MONTH(TODAY()),$J26=0),AND(TODAY()&lt;Z$6)),1,IF($L26="כן",2,4))),""))</f>
        <v/>
      </c>
      <c r="AA26" s="214" t="str">
        <f ca="1">IF($C26="","",IF(OR(AND($H26&lt;=AA$6,$I26&gt;=AA$6),AND($H26&gt;=AA$6,$H26&lt;AB$6)),IF(OR($J26=1,COUNTIF($L26:Z26,"&gt;0")&lt;$K26),3,IF(OR(AND(MONTH($H26)=MONTH(TODAY()),$J26=0),AND(TODAY()&lt;AA$6)),1,IF($L26="כן",2,4))),""))</f>
        <v/>
      </c>
      <c r="AB26" s="214" t="str">
        <f ca="1">IF($C26="","",IF(OR(AND($H26&lt;=AB$6,$I26&gt;=AB$6),AND($H26&gt;=AB$6,$H26&lt;AC$6)),IF(OR($J26=1,COUNTIF($L26:AA26,"&gt;0")&lt;$K26),3,IF(OR(AND(MONTH($H26)=MONTH(TODAY()),$J26=0),AND(TODAY()&lt;AB$6)),1,IF($L26="כן",2,4))),""))</f>
        <v/>
      </c>
      <c r="AC26" s="214" t="str">
        <f ca="1">IF($C26="","",IF(OR(AND($H26&lt;=AC$6,$I26&gt;=AC$6),AND($H26&gt;=AC$6,$H26&lt;AD$6)),IF(OR($J26=1,COUNTIF($L26:AB26,"&gt;0")&lt;$K26),3,IF(OR(AND(MONTH($H26)=MONTH(TODAY()),$J26=0),AND(TODAY()&lt;AC$6)),1,IF($L26="כן",2,4))),""))</f>
        <v/>
      </c>
      <c r="AD26" s="214" t="str">
        <f ca="1">IF($C26="","",IF(OR(AND($H26&lt;=AD$6,$I26&gt;=AD$6),AND($H26&gt;=AD$6,$H26&lt;AE$6)),IF(OR($J26=1,COUNTIF($L26:AC26,"&gt;0")&lt;$K26),3,IF(OR(AND(MONTH($H26)=MONTH(TODAY()),$J26=0),AND(TODAY()&lt;AD$6)),1,IF($L26="כן",2,4))),""))</f>
        <v/>
      </c>
      <c r="AE26" s="214" t="str">
        <f ca="1">IF($C26="","",IF(OR(AND($H26&lt;=AE$6,$I26&gt;=AE$6),AND($H26&gt;=AE$6,$H26&lt;AF$6)),IF(OR($J26=1,COUNTIF($L26:AD26,"&gt;0")&lt;$K26),3,IF(OR(AND(MONTH($H26)=MONTH(TODAY()),$J26=0),AND(TODAY()&lt;AE$6)),1,IF($L26="כן",2,4))),""))</f>
        <v/>
      </c>
      <c r="AF26" s="214" t="str">
        <f ca="1">IF($C26="","",IF(OR(AND($H26&lt;=AF$6,$I26&gt;=AF$6),AND($H26&gt;=AF$6,$H26&lt;AG$6)),IF(OR($J26=1,COUNTIF($L26:AE26,"&gt;0")&lt;$K26),3,IF(OR(AND(MONTH($H26)=MONTH(TODAY()),$J26=0),AND(TODAY()&lt;AF$6)),1,IF($L26="כן",2,4))),""))</f>
        <v/>
      </c>
      <c r="AG26" s="214" t="str">
        <f t="shared" ca="1" si="5"/>
        <v/>
      </c>
      <c r="AH26" s="199" t="s">
        <v>224</v>
      </c>
    </row>
    <row r="27" spans="2:34" s="195" customFormat="1" ht="21" customHeight="1">
      <c r="B27" s="196" t="str">
        <f>IFERROR(INDEX('תוצרים לפרויקטים'!$G$8:$G$507,MATCH(ROWS($B$6:B26),דירוג_גאנט,0)),"")</f>
        <v/>
      </c>
      <c r="C27" s="197" t="str">
        <f>IF($B27="","",INDEX('תוצרים לפרויקטים'!$H$8:$H$507,MATCH($B27,'תוצרים לפרויקטים'!$G$8:$G$507,0)))</f>
        <v/>
      </c>
      <c r="D27" s="198" t="str">
        <f>IF($B27="","",INDEX('תוצרים לפרויקטים'!$E$8:$E$507,MATCH($B27,'תוצרים לפרויקטים'!$G$8:$G$507,0)))</f>
        <v/>
      </c>
      <c r="E27" s="198" t="str">
        <f>IF($B27="","",IF(INDEX('תוצרים לפרויקטים'!$J$8:$J$507,MATCH($B27,'תוצרים לפרויקטים'!$G$8:$G$507,0))="","",INDEX('תוצרים לפרויקטים'!$J$8:$J$507,MATCH($B27,'תוצרים לפרויקטים'!$G$8:$G$507,0))))</f>
        <v/>
      </c>
      <c r="F27" s="198" t="str">
        <f>IF($B27="","",IF(INDEX('תוצרים לפרויקטים'!$K$8:$K$507,MATCH($B27,'תוצרים לפרויקטים'!$G$8:$G$507,0))="","",INDEX('תוצרים לפרויקטים'!$K$8:$K$507,MATCH($B27,'תוצרים לפרויקטים'!$G$8:$G$507,0))))</f>
        <v/>
      </c>
      <c r="G27" s="198" t="str">
        <f>IF($B27="","",IF(INDEX('תוצרים לפרויקטים'!$R$8:$R$507,MATCH($B27,'תוצרים לפרויקטים'!$G$8:$G$507,0))="","",INDEX('תוצרים לפרויקטים'!$R$8:$R$507,MATCH($B27,'תוצרים לפרויקטים'!$G$8:$G$507,0))))</f>
        <v/>
      </c>
      <c r="H27" s="199" t="str">
        <f>IF($B27="","",IF(INDEX('תוצרים לפרויקטים'!P$8:P$507,MATCH($B27,'תוצרים לפרויקטים'!$G$8:$G$507,0))="","",INDEX('תוצרים לפרויקטים'!P$8:P$507,MATCH($B27,'תוצרים לפרויקטים'!$G$8:$G$507,0))))</f>
        <v/>
      </c>
      <c r="I27" s="199" t="str">
        <f>IF($B27="","",IF(INDEX('תוצרים לפרויקטים'!Q$8:Q$507,MATCH($B27,'תוצרים לפרויקטים'!$G$8:$G$507,0))="","",INDEX('תוצרים לפרויקטים'!Q$8:Q$507,MATCH($B27,'תוצרים לפרויקטים'!$G$8:$G$507,0))))</f>
        <v/>
      </c>
      <c r="J27" s="200" t="str">
        <f>IF($B27="","",INDEX('תוצרים לפרויקטים'!$S$8:$S$507,MATCH($B27,'תוצרים לפרויקטים'!$G$8:$G$507,0)))</f>
        <v/>
      </c>
      <c r="K27" s="201" t="str">
        <f t="shared" si="3"/>
        <v/>
      </c>
      <c r="L27" s="200" t="str">
        <f t="shared" ca="1" si="4"/>
        <v/>
      </c>
      <c r="M27" s="214" t="str">
        <f ca="1">IF($C27="","",IF(OR(AND($H27&lt;=M$6,$I27&gt;=M$6),AND($H27&gt;=M$6,$H27&lt;N$6)),IF(OR($J27=1,COUNTIF($L27:L27,"&gt;0")&lt;$K27),3,IF(OR(AND(MONTH($H27)=MONTH(TODAY()),$J27=0),AND(TODAY()&lt;M$6)),1,IF($L27="כן",2,4))),""))</f>
        <v/>
      </c>
      <c r="N27" s="214" t="str">
        <f ca="1">IF($C27="","",IF(OR(AND($H27&lt;=N$6,$I27&gt;=N$6),AND($H27&gt;=N$6,$H27&lt;O$6)),IF(OR($J27=1,COUNTIF($L27:M27,"&gt;0")&lt;$K27),3,IF(OR(AND(MONTH($H27)=MONTH(TODAY()),$J27=0),AND(TODAY()&lt;N$6)),1,IF($L27="כן",2,4))),""))</f>
        <v/>
      </c>
      <c r="O27" s="214" t="str">
        <f ca="1">IF($C27="","",IF(OR(AND($H27&lt;=O$6,$I27&gt;=O$6),AND($H27&gt;=O$6,$H27&lt;P$6)),IF(OR($J27=1,COUNTIF($L27:N27,"&gt;0")&lt;$K27),3,IF(OR(AND(MONTH($H27)=MONTH(TODAY()),$J27=0),AND(TODAY()&lt;O$6)),1,IF($L27="כן",2,4))),""))</f>
        <v/>
      </c>
      <c r="P27" s="214" t="str">
        <f ca="1">IF($C27="","",IF(OR(AND($H27&lt;=P$6,$I27&gt;=P$6),AND($H27&gt;=P$6,$H27&lt;Q$6)),IF(OR($J27=1,COUNTIF($L27:O27,"&gt;0")&lt;$K27),3,IF(OR(AND(MONTH($H27)=MONTH(TODAY()),$J27=0),AND(TODAY()&lt;P$6)),1,IF($L27="כן",2,4))),""))</f>
        <v/>
      </c>
      <c r="Q27" s="214" t="str">
        <f ca="1">IF($C27="","",IF(OR(AND($H27&lt;=Q$6,$I27&gt;=Q$6),AND($H27&gt;=Q$6,$H27&lt;R$6)),IF(OR($J27=1,COUNTIF($L27:P27,"&gt;0")&lt;$K27),3,IF(OR(AND(MONTH($H27)=MONTH(TODAY()),$J27=0),AND(TODAY()&lt;Q$6)),1,IF($L27="כן",2,4))),""))</f>
        <v/>
      </c>
      <c r="R27" s="214" t="str">
        <f ca="1">IF($C27="","",IF(OR(AND($H27&lt;=R$6,$I27&gt;=R$6),AND($H27&gt;=R$6,$H27&lt;S$6)),IF(OR($J27=1,COUNTIF($L27:Q27,"&gt;0")&lt;$K27),3,IF(OR(AND(MONTH($H27)=MONTH(TODAY()),$J27=0),AND(TODAY()&lt;R$6)),1,IF($L27="כן",2,4))),""))</f>
        <v/>
      </c>
      <c r="S27" s="214" t="str">
        <f ca="1">IF($C27="","",IF(OR(AND($H27&lt;=S$6,$I27&gt;=S$6),AND($H27&gt;=S$6,$H27&lt;T$6)),IF(OR($J27=1,COUNTIF($L27:R27,"&gt;0")&lt;$K27),3,IF(OR(AND(MONTH($H27)=MONTH(TODAY()),$J27=0),AND(TODAY()&lt;S$6)),1,IF($L27="כן",2,4))),""))</f>
        <v/>
      </c>
      <c r="T27" s="214" t="str">
        <f ca="1">IF($C27="","",IF(OR(AND($H27&lt;=T$6,$I27&gt;=T$6),AND($H27&gt;=T$6,$H27&lt;U$6)),IF(OR($J27=1,COUNTIF($L27:S27,"&gt;0")&lt;$K27),3,IF(OR(AND(MONTH($H27)=MONTH(TODAY()),$J27=0),AND(TODAY()&lt;T$6)),1,IF($L27="כן",2,4))),""))</f>
        <v/>
      </c>
      <c r="U27" s="214" t="str">
        <f ca="1">IF($C27="","",IF(OR(AND($H27&lt;=U$6,$I27&gt;=U$6),AND($H27&gt;=U$6,$H27&lt;V$6)),IF(OR($J27=1,COUNTIF($L27:T27,"&gt;0")&lt;$K27),3,IF(OR(AND(MONTH($H27)=MONTH(TODAY()),$J27=0),AND(TODAY()&lt;U$6)),1,IF($L27="כן",2,4))),""))</f>
        <v/>
      </c>
      <c r="V27" s="214" t="str">
        <f ca="1">IF($C27="","",IF(OR(AND($H27&lt;=V$6,$I27&gt;=V$6),AND($H27&gt;=V$6,$H27&lt;W$6)),IF(OR($J27=1,COUNTIF($L27:U27,"&gt;0")&lt;$K27),3,IF(OR(AND(MONTH($H27)=MONTH(TODAY()),$J27=0),AND(TODAY()&lt;V$6)),1,IF($L27="כן",2,4))),""))</f>
        <v/>
      </c>
      <c r="W27" s="214" t="str">
        <f ca="1">IF($C27="","",IF(OR(AND($H27&lt;=W$6,$I27&gt;=W$6),AND($H27&gt;=W$6,$H27&lt;X$6)),IF(OR($J27=1,COUNTIF($L27:V27,"&gt;0")&lt;$K27),3,IF(OR(AND(MONTH($H27)=MONTH(TODAY()),$J27=0),AND(TODAY()&lt;W$6)),1,IF($L27="כן",2,4))),""))</f>
        <v/>
      </c>
      <c r="X27" s="214" t="str">
        <f ca="1">IF($C27="","",IF(OR(AND($H27&lt;=X$6,$I27&gt;=X$6),AND($H27&gt;=X$6,$H27&lt;Y$6)),IF(OR($J27=1,COUNTIF($L27:W27,"&gt;0")&lt;$K27),3,IF(OR(AND(MONTH($H27)=MONTH(TODAY()),$J27=0),AND(TODAY()&lt;X$6)),1,IF($L27="כן",2,4))),""))</f>
        <v/>
      </c>
      <c r="Y27" s="214" t="str">
        <f ca="1">IF($C27="","",IF(OR(AND($H27&lt;=Y$6,$I27&gt;=Y$6),AND($H27&gt;=Y$6,$H27&lt;Z$6)),IF(OR($J27=1,COUNTIF($L27:X27,"&gt;0")&lt;$K27),3,IF(OR(AND(MONTH($H27)=MONTH(TODAY()),$J27=0),AND(TODAY()&lt;Y$6)),1,IF($L27="כן",2,4))),""))</f>
        <v/>
      </c>
      <c r="Z27" s="214" t="str">
        <f ca="1">IF($C27="","",IF(OR(AND($H27&lt;=Z$6,$I27&gt;=Z$6),AND($H27&gt;=Z$6,$H27&lt;AA$6)),IF(OR($J27=1,COUNTIF($L27:Y27,"&gt;0")&lt;$K27),3,IF(OR(AND(MONTH($H27)=MONTH(TODAY()),$J27=0),AND(TODAY()&lt;Z$6)),1,IF($L27="כן",2,4))),""))</f>
        <v/>
      </c>
      <c r="AA27" s="214" t="str">
        <f ca="1">IF($C27="","",IF(OR(AND($H27&lt;=AA$6,$I27&gt;=AA$6),AND($H27&gt;=AA$6,$H27&lt;AB$6)),IF(OR($J27=1,COUNTIF($L27:Z27,"&gt;0")&lt;$K27),3,IF(OR(AND(MONTH($H27)=MONTH(TODAY()),$J27=0),AND(TODAY()&lt;AA$6)),1,IF($L27="כן",2,4))),""))</f>
        <v/>
      </c>
      <c r="AB27" s="214" t="str">
        <f ca="1">IF($C27="","",IF(OR(AND($H27&lt;=AB$6,$I27&gt;=AB$6),AND($H27&gt;=AB$6,$H27&lt;AC$6)),IF(OR($J27=1,COUNTIF($L27:AA27,"&gt;0")&lt;$K27),3,IF(OR(AND(MONTH($H27)=MONTH(TODAY()),$J27=0),AND(TODAY()&lt;AB$6)),1,IF($L27="כן",2,4))),""))</f>
        <v/>
      </c>
      <c r="AC27" s="214" t="str">
        <f ca="1">IF($C27="","",IF(OR(AND($H27&lt;=AC$6,$I27&gt;=AC$6),AND($H27&gt;=AC$6,$H27&lt;AD$6)),IF(OR($J27=1,COUNTIF($L27:AB27,"&gt;0")&lt;$K27),3,IF(OR(AND(MONTH($H27)=MONTH(TODAY()),$J27=0),AND(TODAY()&lt;AC$6)),1,IF($L27="כן",2,4))),""))</f>
        <v/>
      </c>
      <c r="AD27" s="214" t="str">
        <f ca="1">IF($C27="","",IF(OR(AND($H27&lt;=AD$6,$I27&gt;=AD$6),AND($H27&gt;=AD$6,$H27&lt;AE$6)),IF(OR($J27=1,COUNTIF($L27:AC27,"&gt;0")&lt;$K27),3,IF(OR(AND(MONTH($H27)=MONTH(TODAY()),$J27=0),AND(TODAY()&lt;AD$6)),1,IF($L27="כן",2,4))),""))</f>
        <v/>
      </c>
      <c r="AE27" s="214" t="str">
        <f ca="1">IF($C27="","",IF(OR(AND($H27&lt;=AE$6,$I27&gt;=AE$6),AND($H27&gt;=AE$6,$H27&lt;AF$6)),IF(OR($J27=1,COUNTIF($L27:AD27,"&gt;0")&lt;$K27),3,IF(OR(AND(MONTH($H27)=MONTH(TODAY()),$J27=0),AND(TODAY()&lt;AE$6)),1,IF($L27="כן",2,4))),""))</f>
        <v/>
      </c>
      <c r="AF27" s="214" t="str">
        <f ca="1">IF($C27="","",IF(OR(AND($H27&lt;=AF$6,$I27&gt;=AF$6),AND($H27&gt;=AF$6,$H27&lt;AG$6)),IF(OR($J27=1,COUNTIF($L27:AE27,"&gt;0")&lt;$K27),3,IF(OR(AND(MONTH($H27)=MONTH(TODAY()),$J27=0),AND(TODAY()&lt;AF$6)),1,IF($L27="כן",2,4))),""))</f>
        <v/>
      </c>
      <c r="AG27" s="214" t="str">
        <f t="shared" ca="1" si="5"/>
        <v/>
      </c>
      <c r="AH27" s="199" t="s">
        <v>224</v>
      </c>
    </row>
    <row r="28" spans="2:34" s="195" customFormat="1" ht="21" customHeight="1">
      <c r="B28" s="196" t="str">
        <f>IFERROR(INDEX('תוצרים לפרויקטים'!$G$8:$G$507,MATCH(ROWS($B$6:B27),דירוג_גאנט,0)),"")</f>
        <v/>
      </c>
      <c r="C28" s="197" t="str">
        <f>IF($B28="","",INDEX('תוצרים לפרויקטים'!$H$8:$H$507,MATCH($B28,'תוצרים לפרויקטים'!$G$8:$G$507,0)))</f>
        <v/>
      </c>
      <c r="D28" s="198" t="str">
        <f>IF($B28="","",INDEX('תוצרים לפרויקטים'!$E$8:$E$507,MATCH($B28,'תוצרים לפרויקטים'!$G$8:$G$507,0)))</f>
        <v/>
      </c>
      <c r="E28" s="198" t="str">
        <f>IF($B28="","",IF(INDEX('תוצרים לפרויקטים'!$J$8:$J$507,MATCH($B28,'תוצרים לפרויקטים'!$G$8:$G$507,0))="","",INDEX('תוצרים לפרויקטים'!$J$8:$J$507,MATCH($B28,'תוצרים לפרויקטים'!$G$8:$G$507,0))))</f>
        <v/>
      </c>
      <c r="F28" s="198" t="str">
        <f>IF($B28="","",IF(INDEX('תוצרים לפרויקטים'!$K$8:$K$507,MATCH($B28,'תוצרים לפרויקטים'!$G$8:$G$507,0))="","",INDEX('תוצרים לפרויקטים'!$K$8:$K$507,MATCH($B28,'תוצרים לפרויקטים'!$G$8:$G$507,0))))</f>
        <v/>
      </c>
      <c r="G28" s="198" t="str">
        <f>IF($B28="","",IF(INDEX('תוצרים לפרויקטים'!$R$8:$R$507,MATCH($B28,'תוצרים לפרויקטים'!$G$8:$G$507,0))="","",INDEX('תוצרים לפרויקטים'!$R$8:$R$507,MATCH($B28,'תוצרים לפרויקטים'!$G$8:$G$507,0))))</f>
        <v/>
      </c>
      <c r="H28" s="199" t="str">
        <f>IF($B28="","",IF(INDEX('תוצרים לפרויקטים'!P$8:P$507,MATCH($B28,'תוצרים לפרויקטים'!$G$8:$G$507,0))="","",INDEX('תוצרים לפרויקטים'!P$8:P$507,MATCH($B28,'תוצרים לפרויקטים'!$G$8:$G$507,0))))</f>
        <v/>
      </c>
      <c r="I28" s="199" t="str">
        <f>IF($B28="","",IF(INDEX('תוצרים לפרויקטים'!Q$8:Q$507,MATCH($B28,'תוצרים לפרויקטים'!$G$8:$G$507,0))="","",INDEX('תוצרים לפרויקטים'!Q$8:Q$507,MATCH($B28,'תוצרים לפרויקטים'!$G$8:$G$507,0))))</f>
        <v/>
      </c>
      <c r="J28" s="200" t="str">
        <f>IF($B28="","",INDEX('תוצרים לפרויקטים'!$S$8:$S$507,MATCH($B28,'תוצרים לפרויקטים'!$G$8:$G$507,0)))</f>
        <v/>
      </c>
      <c r="K28" s="201" t="str">
        <f t="shared" si="3"/>
        <v/>
      </c>
      <c r="L28" s="200" t="str">
        <f t="shared" ca="1" si="4"/>
        <v/>
      </c>
      <c r="M28" s="214" t="str">
        <f ca="1">IF($C28="","",IF(OR(AND($H28&lt;=M$6,$I28&gt;=M$6),AND($H28&gt;=M$6,$H28&lt;N$6)),IF(OR($J28=1,COUNTIF($L28:L28,"&gt;0")&lt;$K28),3,IF(OR(AND(MONTH($H28)=MONTH(TODAY()),$J28=0),AND(TODAY()&lt;M$6)),1,IF($L28="כן",2,4))),""))</f>
        <v/>
      </c>
      <c r="N28" s="214" t="str">
        <f ca="1">IF($C28="","",IF(OR(AND($H28&lt;=N$6,$I28&gt;=N$6),AND($H28&gt;=N$6,$H28&lt;O$6)),IF(OR($J28=1,COUNTIF($L28:M28,"&gt;0")&lt;$K28),3,IF(OR(AND(MONTH($H28)=MONTH(TODAY()),$J28=0),AND(TODAY()&lt;N$6)),1,IF($L28="כן",2,4))),""))</f>
        <v/>
      </c>
      <c r="O28" s="214" t="str">
        <f ca="1">IF($C28="","",IF(OR(AND($H28&lt;=O$6,$I28&gt;=O$6),AND($H28&gt;=O$6,$H28&lt;P$6)),IF(OR($J28=1,COUNTIF($L28:N28,"&gt;0")&lt;$K28),3,IF(OR(AND(MONTH($H28)=MONTH(TODAY()),$J28=0),AND(TODAY()&lt;O$6)),1,IF($L28="כן",2,4))),""))</f>
        <v/>
      </c>
      <c r="P28" s="214" t="str">
        <f ca="1">IF($C28="","",IF(OR(AND($H28&lt;=P$6,$I28&gt;=P$6),AND($H28&gt;=P$6,$H28&lt;Q$6)),IF(OR($J28=1,COUNTIF($L28:O28,"&gt;0")&lt;$K28),3,IF(OR(AND(MONTH($H28)=MONTH(TODAY()),$J28=0),AND(TODAY()&lt;P$6)),1,IF($L28="כן",2,4))),""))</f>
        <v/>
      </c>
      <c r="Q28" s="214" t="str">
        <f ca="1">IF($C28="","",IF(OR(AND($H28&lt;=Q$6,$I28&gt;=Q$6),AND($H28&gt;=Q$6,$H28&lt;R$6)),IF(OR($J28=1,COUNTIF($L28:P28,"&gt;0")&lt;$K28),3,IF(OR(AND(MONTH($H28)=MONTH(TODAY()),$J28=0),AND(TODAY()&lt;Q$6)),1,IF($L28="כן",2,4))),""))</f>
        <v/>
      </c>
      <c r="R28" s="214" t="str">
        <f ca="1">IF($C28="","",IF(OR(AND($H28&lt;=R$6,$I28&gt;=R$6),AND($H28&gt;=R$6,$H28&lt;S$6)),IF(OR($J28=1,COUNTIF($L28:Q28,"&gt;0")&lt;$K28),3,IF(OR(AND(MONTH($H28)=MONTH(TODAY()),$J28=0),AND(TODAY()&lt;R$6)),1,IF($L28="כן",2,4))),""))</f>
        <v/>
      </c>
      <c r="S28" s="214" t="str">
        <f ca="1">IF($C28="","",IF(OR(AND($H28&lt;=S$6,$I28&gt;=S$6),AND($H28&gt;=S$6,$H28&lt;T$6)),IF(OR($J28=1,COUNTIF($L28:R28,"&gt;0")&lt;$K28),3,IF(OR(AND(MONTH($H28)=MONTH(TODAY()),$J28=0),AND(TODAY()&lt;S$6)),1,IF($L28="כן",2,4))),""))</f>
        <v/>
      </c>
      <c r="T28" s="214" t="str">
        <f ca="1">IF($C28="","",IF(OR(AND($H28&lt;=T$6,$I28&gt;=T$6),AND($H28&gt;=T$6,$H28&lt;U$6)),IF(OR($J28=1,COUNTIF($L28:S28,"&gt;0")&lt;$K28),3,IF(OR(AND(MONTH($H28)=MONTH(TODAY()),$J28=0),AND(TODAY()&lt;T$6)),1,IF($L28="כן",2,4))),""))</f>
        <v/>
      </c>
      <c r="U28" s="214" t="str">
        <f ca="1">IF($C28="","",IF(OR(AND($H28&lt;=U$6,$I28&gt;=U$6),AND($H28&gt;=U$6,$H28&lt;V$6)),IF(OR($J28=1,COUNTIF($L28:T28,"&gt;0")&lt;$K28),3,IF(OR(AND(MONTH($H28)=MONTH(TODAY()),$J28=0),AND(TODAY()&lt;U$6)),1,IF($L28="כן",2,4))),""))</f>
        <v/>
      </c>
      <c r="V28" s="214" t="str">
        <f ca="1">IF($C28="","",IF(OR(AND($H28&lt;=V$6,$I28&gt;=V$6),AND($H28&gt;=V$6,$H28&lt;W$6)),IF(OR($J28=1,COUNTIF($L28:U28,"&gt;0")&lt;$K28),3,IF(OR(AND(MONTH($H28)=MONTH(TODAY()),$J28=0),AND(TODAY()&lt;V$6)),1,IF($L28="כן",2,4))),""))</f>
        <v/>
      </c>
      <c r="W28" s="214" t="str">
        <f ca="1">IF($C28="","",IF(OR(AND($H28&lt;=W$6,$I28&gt;=W$6),AND($H28&gt;=W$6,$H28&lt;X$6)),IF(OR($J28=1,COUNTIF($L28:V28,"&gt;0")&lt;$K28),3,IF(OR(AND(MONTH($H28)=MONTH(TODAY()),$J28=0),AND(TODAY()&lt;W$6)),1,IF($L28="כן",2,4))),""))</f>
        <v/>
      </c>
      <c r="X28" s="214" t="str">
        <f ca="1">IF($C28="","",IF(OR(AND($H28&lt;=X$6,$I28&gt;=X$6),AND($H28&gt;=X$6,$H28&lt;Y$6)),IF(OR($J28=1,COUNTIF($L28:W28,"&gt;0")&lt;$K28),3,IF(OR(AND(MONTH($H28)=MONTH(TODAY()),$J28=0),AND(TODAY()&lt;X$6)),1,IF($L28="כן",2,4))),""))</f>
        <v/>
      </c>
      <c r="Y28" s="214" t="str">
        <f ca="1">IF($C28="","",IF(OR(AND($H28&lt;=Y$6,$I28&gt;=Y$6),AND($H28&gt;=Y$6,$H28&lt;Z$6)),IF(OR($J28=1,COUNTIF($L28:X28,"&gt;0")&lt;$K28),3,IF(OR(AND(MONTH($H28)=MONTH(TODAY()),$J28=0),AND(TODAY()&lt;Y$6)),1,IF($L28="כן",2,4))),""))</f>
        <v/>
      </c>
      <c r="Z28" s="214" t="str">
        <f ca="1">IF($C28="","",IF(OR(AND($H28&lt;=Z$6,$I28&gt;=Z$6),AND($H28&gt;=Z$6,$H28&lt;AA$6)),IF(OR($J28=1,COUNTIF($L28:Y28,"&gt;0")&lt;$K28),3,IF(OR(AND(MONTH($H28)=MONTH(TODAY()),$J28=0),AND(TODAY()&lt;Z$6)),1,IF($L28="כן",2,4))),""))</f>
        <v/>
      </c>
      <c r="AA28" s="214" t="str">
        <f ca="1">IF($C28="","",IF(OR(AND($H28&lt;=AA$6,$I28&gt;=AA$6),AND($H28&gt;=AA$6,$H28&lt;AB$6)),IF(OR($J28=1,COUNTIF($L28:Z28,"&gt;0")&lt;$K28),3,IF(OR(AND(MONTH($H28)=MONTH(TODAY()),$J28=0),AND(TODAY()&lt;AA$6)),1,IF($L28="כן",2,4))),""))</f>
        <v/>
      </c>
      <c r="AB28" s="214" t="str">
        <f ca="1">IF($C28="","",IF(OR(AND($H28&lt;=AB$6,$I28&gt;=AB$6),AND($H28&gt;=AB$6,$H28&lt;AC$6)),IF(OR($J28=1,COUNTIF($L28:AA28,"&gt;0")&lt;$K28),3,IF(OR(AND(MONTH($H28)=MONTH(TODAY()),$J28=0),AND(TODAY()&lt;AB$6)),1,IF($L28="כן",2,4))),""))</f>
        <v/>
      </c>
      <c r="AC28" s="214" t="str">
        <f ca="1">IF($C28="","",IF(OR(AND($H28&lt;=AC$6,$I28&gt;=AC$6),AND($H28&gt;=AC$6,$H28&lt;AD$6)),IF(OR($J28=1,COUNTIF($L28:AB28,"&gt;0")&lt;$K28),3,IF(OR(AND(MONTH($H28)=MONTH(TODAY()),$J28=0),AND(TODAY()&lt;AC$6)),1,IF($L28="כן",2,4))),""))</f>
        <v/>
      </c>
      <c r="AD28" s="214" t="str">
        <f ca="1">IF($C28="","",IF(OR(AND($H28&lt;=AD$6,$I28&gt;=AD$6),AND($H28&gt;=AD$6,$H28&lt;AE$6)),IF(OR($J28=1,COUNTIF($L28:AC28,"&gt;0")&lt;$K28),3,IF(OR(AND(MONTH($H28)=MONTH(TODAY()),$J28=0),AND(TODAY()&lt;AD$6)),1,IF($L28="כן",2,4))),""))</f>
        <v/>
      </c>
      <c r="AE28" s="214" t="str">
        <f ca="1">IF($C28="","",IF(OR(AND($H28&lt;=AE$6,$I28&gt;=AE$6),AND($H28&gt;=AE$6,$H28&lt;AF$6)),IF(OR($J28=1,COUNTIF($L28:AD28,"&gt;0")&lt;$K28),3,IF(OR(AND(MONTH($H28)=MONTH(TODAY()),$J28=0),AND(TODAY()&lt;AE$6)),1,IF($L28="כן",2,4))),""))</f>
        <v/>
      </c>
      <c r="AF28" s="214" t="str">
        <f ca="1">IF($C28="","",IF(OR(AND($H28&lt;=AF$6,$I28&gt;=AF$6),AND($H28&gt;=AF$6,$H28&lt;AG$6)),IF(OR($J28=1,COUNTIF($L28:AE28,"&gt;0")&lt;$K28),3,IF(OR(AND(MONTH($H28)=MONTH(TODAY()),$J28=0),AND(TODAY()&lt;AF$6)),1,IF($L28="כן",2,4))),""))</f>
        <v/>
      </c>
      <c r="AG28" s="214" t="str">
        <f t="shared" ca="1" si="5"/>
        <v/>
      </c>
      <c r="AH28" s="199" t="s">
        <v>224</v>
      </c>
    </row>
    <row r="29" spans="2:34" s="195" customFormat="1" ht="21" customHeight="1">
      <c r="B29" s="196" t="str">
        <f>IFERROR(INDEX('תוצרים לפרויקטים'!$G$8:$G$507,MATCH(ROWS($B$6:B28),דירוג_גאנט,0)),"")</f>
        <v/>
      </c>
      <c r="C29" s="197" t="str">
        <f>IF($B29="","",INDEX('תוצרים לפרויקטים'!$H$8:$H$507,MATCH($B29,'תוצרים לפרויקטים'!$G$8:$G$507,0)))</f>
        <v/>
      </c>
      <c r="D29" s="198" t="str">
        <f>IF($B29="","",INDEX('תוצרים לפרויקטים'!$E$8:$E$507,MATCH($B29,'תוצרים לפרויקטים'!$G$8:$G$507,0)))</f>
        <v/>
      </c>
      <c r="E29" s="198" t="str">
        <f>IF($B29="","",IF(INDEX('תוצרים לפרויקטים'!$J$8:$J$507,MATCH($B29,'תוצרים לפרויקטים'!$G$8:$G$507,0))="","",INDEX('תוצרים לפרויקטים'!$J$8:$J$507,MATCH($B29,'תוצרים לפרויקטים'!$G$8:$G$507,0))))</f>
        <v/>
      </c>
      <c r="F29" s="198" t="str">
        <f>IF($B29="","",IF(INDEX('תוצרים לפרויקטים'!$K$8:$K$507,MATCH($B29,'תוצרים לפרויקטים'!$G$8:$G$507,0))="","",INDEX('תוצרים לפרויקטים'!$K$8:$K$507,MATCH($B29,'תוצרים לפרויקטים'!$G$8:$G$507,0))))</f>
        <v/>
      </c>
      <c r="G29" s="198" t="str">
        <f>IF($B29="","",IF(INDEX('תוצרים לפרויקטים'!$R$8:$R$507,MATCH($B29,'תוצרים לפרויקטים'!$G$8:$G$507,0))="","",INDEX('תוצרים לפרויקטים'!$R$8:$R$507,MATCH($B29,'תוצרים לפרויקטים'!$G$8:$G$507,0))))</f>
        <v/>
      </c>
      <c r="H29" s="199" t="str">
        <f>IF($B29="","",IF(INDEX('תוצרים לפרויקטים'!P$8:P$507,MATCH($B29,'תוצרים לפרויקטים'!$G$8:$G$507,0))="","",INDEX('תוצרים לפרויקטים'!P$8:P$507,MATCH($B29,'תוצרים לפרויקטים'!$G$8:$G$507,0))))</f>
        <v/>
      </c>
      <c r="I29" s="199" t="str">
        <f>IF($B29="","",IF(INDEX('תוצרים לפרויקטים'!Q$8:Q$507,MATCH($B29,'תוצרים לפרויקטים'!$G$8:$G$507,0))="","",INDEX('תוצרים לפרויקטים'!Q$8:Q$507,MATCH($B29,'תוצרים לפרויקטים'!$G$8:$G$507,0))))</f>
        <v/>
      </c>
      <c r="J29" s="200" t="str">
        <f>IF($B29="","",INDEX('תוצרים לפרויקטים'!$S$8:$S$507,MATCH($B29,'תוצרים לפרויקטים'!$G$8:$G$507,0)))</f>
        <v/>
      </c>
      <c r="K29" s="201" t="str">
        <f t="shared" si="3"/>
        <v/>
      </c>
      <c r="L29" s="200" t="str">
        <f t="shared" ca="1" si="4"/>
        <v/>
      </c>
      <c r="M29" s="214" t="str">
        <f ca="1">IF($C29="","",IF(OR(AND($H29&lt;=M$6,$I29&gt;=M$6),AND($H29&gt;=M$6,$H29&lt;N$6)),IF(OR($J29=1,COUNTIF($L29:L29,"&gt;0")&lt;$K29),3,IF(OR(AND(MONTH($H29)=MONTH(TODAY()),$J29=0),AND(TODAY()&lt;M$6)),1,IF($L29="כן",2,4))),""))</f>
        <v/>
      </c>
      <c r="N29" s="214" t="str">
        <f ca="1">IF($C29="","",IF(OR(AND($H29&lt;=N$6,$I29&gt;=N$6),AND($H29&gt;=N$6,$H29&lt;O$6)),IF(OR($J29=1,COUNTIF($L29:M29,"&gt;0")&lt;$K29),3,IF(OR(AND(MONTH($H29)=MONTH(TODAY()),$J29=0),AND(TODAY()&lt;N$6)),1,IF($L29="כן",2,4))),""))</f>
        <v/>
      </c>
      <c r="O29" s="214" t="str">
        <f ca="1">IF($C29="","",IF(OR(AND($H29&lt;=O$6,$I29&gt;=O$6),AND($H29&gt;=O$6,$H29&lt;P$6)),IF(OR($J29=1,COUNTIF($L29:N29,"&gt;0")&lt;$K29),3,IF(OR(AND(MONTH($H29)=MONTH(TODAY()),$J29=0),AND(TODAY()&lt;O$6)),1,IF($L29="כן",2,4))),""))</f>
        <v/>
      </c>
      <c r="P29" s="214" t="str">
        <f ca="1">IF($C29="","",IF(OR(AND($H29&lt;=P$6,$I29&gt;=P$6),AND($H29&gt;=P$6,$H29&lt;Q$6)),IF(OR($J29=1,COUNTIF($L29:O29,"&gt;0")&lt;$K29),3,IF(OR(AND(MONTH($H29)=MONTH(TODAY()),$J29=0),AND(TODAY()&lt;P$6)),1,IF($L29="כן",2,4))),""))</f>
        <v/>
      </c>
      <c r="Q29" s="214" t="str">
        <f ca="1">IF($C29="","",IF(OR(AND($H29&lt;=Q$6,$I29&gt;=Q$6),AND($H29&gt;=Q$6,$H29&lt;R$6)),IF(OR($J29=1,COUNTIF($L29:P29,"&gt;0")&lt;$K29),3,IF(OR(AND(MONTH($H29)=MONTH(TODAY()),$J29=0),AND(TODAY()&lt;Q$6)),1,IF($L29="כן",2,4))),""))</f>
        <v/>
      </c>
      <c r="R29" s="214" t="str">
        <f ca="1">IF($C29="","",IF(OR(AND($H29&lt;=R$6,$I29&gt;=R$6),AND($H29&gt;=R$6,$H29&lt;S$6)),IF(OR($J29=1,COUNTIF($L29:Q29,"&gt;0")&lt;$K29),3,IF(OR(AND(MONTH($H29)=MONTH(TODAY()),$J29=0),AND(TODAY()&lt;R$6)),1,IF($L29="כן",2,4))),""))</f>
        <v/>
      </c>
      <c r="S29" s="214" t="str">
        <f ca="1">IF($C29="","",IF(OR(AND($H29&lt;=S$6,$I29&gt;=S$6),AND($H29&gt;=S$6,$H29&lt;T$6)),IF(OR($J29=1,COUNTIF($L29:R29,"&gt;0")&lt;$K29),3,IF(OR(AND(MONTH($H29)=MONTH(TODAY()),$J29=0),AND(TODAY()&lt;S$6)),1,IF($L29="כן",2,4))),""))</f>
        <v/>
      </c>
      <c r="T29" s="214" t="str">
        <f ca="1">IF($C29="","",IF(OR(AND($H29&lt;=T$6,$I29&gt;=T$6),AND($H29&gt;=T$6,$H29&lt;U$6)),IF(OR($J29=1,COUNTIF($L29:S29,"&gt;0")&lt;$K29),3,IF(OR(AND(MONTH($H29)=MONTH(TODAY()),$J29=0),AND(TODAY()&lt;T$6)),1,IF($L29="כן",2,4))),""))</f>
        <v/>
      </c>
      <c r="U29" s="214" t="str">
        <f ca="1">IF($C29="","",IF(OR(AND($H29&lt;=U$6,$I29&gt;=U$6),AND($H29&gt;=U$6,$H29&lt;V$6)),IF(OR($J29=1,COUNTIF($L29:T29,"&gt;0")&lt;$K29),3,IF(OR(AND(MONTH($H29)=MONTH(TODAY()),$J29=0),AND(TODAY()&lt;U$6)),1,IF($L29="כן",2,4))),""))</f>
        <v/>
      </c>
      <c r="V29" s="214" t="str">
        <f ca="1">IF($C29="","",IF(OR(AND($H29&lt;=V$6,$I29&gt;=V$6),AND($H29&gt;=V$6,$H29&lt;W$6)),IF(OR($J29=1,COUNTIF($L29:U29,"&gt;0")&lt;$K29),3,IF(OR(AND(MONTH($H29)=MONTH(TODAY()),$J29=0),AND(TODAY()&lt;V$6)),1,IF($L29="כן",2,4))),""))</f>
        <v/>
      </c>
      <c r="W29" s="214" t="str">
        <f ca="1">IF($C29="","",IF(OR(AND($H29&lt;=W$6,$I29&gt;=W$6),AND($H29&gt;=W$6,$H29&lt;X$6)),IF(OR($J29=1,COUNTIF($L29:V29,"&gt;0")&lt;$K29),3,IF(OR(AND(MONTH($H29)=MONTH(TODAY()),$J29=0),AND(TODAY()&lt;W$6)),1,IF($L29="כן",2,4))),""))</f>
        <v/>
      </c>
      <c r="X29" s="214" t="str">
        <f ca="1">IF($C29="","",IF(OR(AND($H29&lt;=X$6,$I29&gt;=X$6),AND($H29&gt;=X$6,$H29&lt;Y$6)),IF(OR($J29=1,COUNTIF($L29:W29,"&gt;0")&lt;$K29),3,IF(OR(AND(MONTH($H29)=MONTH(TODAY()),$J29=0),AND(TODAY()&lt;X$6)),1,IF($L29="כן",2,4))),""))</f>
        <v/>
      </c>
      <c r="Y29" s="214" t="str">
        <f ca="1">IF($C29="","",IF(OR(AND($H29&lt;=Y$6,$I29&gt;=Y$6),AND($H29&gt;=Y$6,$H29&lt;Z$6)),IF(OR($J29=1,COUNTIF($L29:X29,"&gt;0")&lt;$K29),3,IF(OR(AND(MONTH($H29)=MONTH(TODAY()),$J29=0),AND(TODAY()&lt;Y$6)),1,IF($L29="כן",2,4))),""))</f>
        <v/>
      </c>
      <c r="Z29" s="214" t="str">
        <f ca="1">IF($C29="","",IF(OR(AND($H29&lt;=Z$6,$I29&gt;=Z$6),AND($H29&gt;=Z$6,$H29&lt;AA$6)),IF(OR($J29=1,COUNTIF($L29:Y29,"&gt;0")&lt;$K29),3,IF(OR(AND(MONTH($H29)=MONTH(TODAY()),$J29=0),AND(TODAY()&lt;Z$6)),1,IF($L29="כן",2,4))),""))</f>
        <v/>
      </c>
      <c r="AA29" s="214" t="str">
        <f ca="1">IF($C29="","",IF(OR(AND($H29&lt;=AA$6,$I29&gt;=AA$6),AND($H29&gt;=AA$6,$H29&lt;AB$6)),IF(OR($J29=1,COUNTIF($L29:Z29,"&gt;0")&lt;$K29),3,IF(OR(AND(MONTH($H29)=MONTH(TODAY()),$J29=0),AND(TODAY()&lt;AA$6)),1,IF($L29="כן",2,4))),""))</f>
        <v/>
      </c>
      <c r="AB29" s="214" t="str">
        <f ca="1">IF($C29="","",IF(OR(AND($H29&lt;=AB$6,$I29&gt;=AB$6),AND($H29&gt;=AB$6,$H29&lt;AC$6)),IF(OR($J29=1,COUNTIF($L29:AA29,"&gt;0")&lt;$K29),3,IF(OR(AND(MONTH($H29)=MONTH(TODAY()),$J29=0),AND(TODAY()&lt;AB$6)),1,IF($L29="כן",2,4))),""))</f>
        <v/>
      </c>
      <c r="AC29" s="214" t="str">
        <f ca="1">IF($C29="","",IF(OR(AND($H29&lt;=AC$6,$I29&gt;=AC$6),AND($H29&gt;=AC$6,$H29&lt;AD$6)),IF(OR($J29=1,COUNTIF($L29:AB29,"&gt;0")&lt;$K29),3,IF(OR(AND(MONTH($H29)=MONTH(TODAY()),$J29=0),AND(TODAY()&lt;AC$6)),1,IF($L29="כן",2,4))),""))</f>
        <v/>
      </c>
      <c r="AD29" s="214" t="str">
        <f ca="1">IF($C29="","",IF(OR(AND($H29&lt;=AD$6,$I29&gt;=AD$6),AND($H29&gt;=AD$6,$H29&lt;AE$6)),IF(OR($J29=1,COUNTIF($L29:AC29,"&gt;0")&lt;$K29),3,IF(OR(AND(MONTH($H29)=MONTH(TODAY()),$J29=0),AND(TODAY()&lt;AD$6)),1,IF($L29="כן",2,4))),""))</f>
        <v/>
      </c>
      <c r="AE29" s="214" t="str">
        <f ca="1">IF($C29="","",IF(OR(AND($H29&lt;=AE$6,$I29&gt;=AE$6),AND($H29&gt;=AE$6,$H29&lt;AF$6)),IF(OR($J29=1,COUNTIF($L29:AD29,"&gt;0")&lt;$K29),3,IF(OR(AND(MONTH($H29)=MONTH(TODAY()),$J29=0),AND(TODAY()&lt;AE$6)),1,IF($L29="כן",2,4))),""))</f>
        <v/>
      </c>
      <c r="AF29" s="214" t="str">
        <f ca="1">IF($C29="","",IF(OR(AND($H29&lt;=AF$6,$I29&gt;=AF$6),AND($H29&gt;=AF$6,$H29&lt;AG$6)),IF(OR($J29=1,COUNTIF($L29:AE29,"&gt;0")&lt;$K29),3,IF(OR(AND(MONTH($H29)=MONTH(TODAY()),$J29=0),AND(TODAY()&lt;AF$6)),1,IF($L29="כן",2,4))),""))</f>
        <v/>
      </c>
      <c r="AG29" s="214" t="str">
        <f t="shared" ca="1" si="5"/>
        <v/>
      </c>
      <c r="AH29" s="199" t="s">
        <v>224</v>
      </c>
    </row>
    <row r="30" spans="2:34" s="195" customFormat="1" ht="21" customHeight="1">
      <c r="B30" s="196" t="str">
        <f>IFERROR(INDEX('תוצרים לפרויקטים'!$G$8:$G$507,MATCH(ROWS($B$6:B29),דירוג_גאנט,0)),"")</f>
        <v/>
      </c>
      <c r="C30" s="197" t="str">
        <f>IF($B30="","",INDEX('תוצרים לפרויקטים'!$H$8:$H$507,MATCH($B30,'תוצרים לפרויקטים'!$G$8:$G$507,0)))</f>
        <v/>
      </c>
      <c r="D30" s="198" t="str">
        <f>IF($B30="","",INDEX('תוצרים לפרויקטים'!$E$8:$E$507,MATCH($B30,'תוצרים לפרויקטים'!$G$8:$G$507,0)))</f>
        <v/>
      </c>
      <c r="E30" s="198" t="str">
        <f>IF($B30="","",IF(INDEX('תוצרים לפרויקטים'!$J$8:$J$507,MATCH($B30,'תוצרים לפרויקטים'!$G$8:$G$507,0))="","",INDEX('תוצרים לפרויקטים'!$J$8:$J$507,MATCH($B30,'תוצרים לפרויקטים'!$G$8:$G$507,0))))</f>
        <v/>
      </c>
      <c r="F30" s="198" t="str">
        <f>IF($B30="","",IF(INDEX('תוצרים לפרויקטים'!$K$8:$K$507,MATCH($B30,'תוצרים לפרויקטים'!$G$8:$G$507,0))="","",INDEX('תוצרים לפרויקטים'!$K$8:$K$507,MATCH($B30,'תוצרים לפרויקטים'!$G$8:$G$507,0))))</f>
        <v/>
      </c>
      <c r="G30" s="198" t="str">
        <f>IF($B30="","",IF(INDEX('תוצרים לפרויקטים'!$R$8:$R$507,MATCH($B30,'תוצרים לפרויקטים'!$G$8:$G$507,0))="","",INDEX('תוצרים לפרויקטים'!$R$8:$R$507,MATCH($B30,'תוצרים לפרויקטים'!$G$8:$G$507,0))))</f>
        <v/>
      </c>
      <c r="H30" s="199" t="str">
        <f>IF($B30="","",IF(INDEX('תוצרים לפרויקטים'!P$8:P$507,MATCH($B30,'תוצרים לפרויקטים'!$G$8:$G$507,0))="","",INDEX('תוצרים לפרויקטים'!P$8:P$507,MATCH($B30,'תוצרים לפרויקטים'!$G$8:$G$507,0))))</f>
        <v/>
      </c>
      <c r="I30" s="199" t="str">
        <f>IF($B30="","",IF(INDEX('תוצרים לפרויקטים'!Q$8:Q$507,MATCH($B30,'תוצרים לפרויקטים'!$G$8:$G$507,0))="","",INDEX('תוצרים לפרויקטים'!Q$8:Q$507,MATCH($B30,'תוצרים לפרויקטים'!$G$8:$G$507,0))))</f>
        <v/>
      </c>
      <c r="J30" s="200" t="str">
        <f>IF($B30="","",INDEX('תוצרים לפרויקטים'!$S$8:$S$507,MATCH($B30,'תוצרים לפרויקטים'!$G$8:$G$507,0)))</f>
        <v/>
      </c>
      <c r="K30" s="201" t="str">
        <f t="shared" si="3"/>
        <v/>
      </c>
      <c r="L30" s="200" t="str">
        <f t="shared" ca="1" si="4"/>
        <v/>
      </c>
      <c r="M30" s="214" t="str">
        <f ca="1">IF($C30="","",IF(OR(AND($H30&lt;=M$6,$I30&gt;=M$6),AND($H30&gt;=M$6,$H30&lt;N$6)),IF(OR($J30=1,COUNTIF($L30:L30,"&gt;0")&lt;$K30),3,IF(OR(AND(MONTH($H30)=MONTH(TODAY()),$J30=0),AND(TODAY()&lt;M$6)),1,IF($L30="כן",2,4))),""))</f>
        <v/>
      </c>
      <c r="N30" s="214" t="str">
        <f ca="1">IF($C30="","",IF(OR(AND($H30&lt;=N$6,$I30&gt;=N$6),AND($H30&gt;=N$6,$H30&lt;O$6)),IF(OR($J30=1,COUNTIF($L30:M30,"&gt;0")&lt;$K30),3,IF(OR(AND(MONTH($H30)=MONTH(TODAY()),$J30=0),AND(TODAY()&lt;N$6)),1,IF($L30="כן",2,4))),""))</f>
        <v/>
      </c>
      <c r="O30" s="214" t="str">
        <f ca="1">IF($C30="","",IF(OR(AND($H30&lt;=O$6,$I30&gt;=O$6),AND($H30&gt;=O$6,$H30&lt;P$6)),IF(OR($J30=1,COUNTIF($L30:N30,"&gt;0")&lt;$K30),3,IF(OR(AND(MONTH($H30)=MONTH(TODAY()),$J30=0),AND(TODAY()&lt;O$6)),1,IF($L30="כן",2,4))),""))</f>
        <v/>
      </c>
      <c r="P30" s="214" t="str">
        <f ca="1">IF($C30="","",IF(OR(AND($H30&lt;=P$6,$I30&gt;=P$6),AND($H30&gt;=P$6,$H30&lt;Q$6)),IF(OR($J30=1,COUNTIF($L30:O30,"&gt;0")&lt;$K30),3,IF(OR(AND(MONTH($H30)=MONTH(TODAY()),$J30=0),AND(TODAY()&lt;P$6)),1,IF($L30="כן",2,4))),""))</f>
        <v/>
      </c>
      <c r="Q30" s="214" t="str">
        <f ca="1">IF($C30="","",IF(OR(AND($H30&lt;=Q$6,$I30&gt;=Q$6),AND($H30&gt;=Q$6,$H30&lt;R$6)),IF(OR($J30=1,COUNTIF($L30:P30,"&gt;0")&lt;$K30),3,IF(OR(AND(MONTH($H30)=MONTH(TODAY()),$J30=0),AND(TODAY()&lt;Q$6)),1,IF($L30="כן",2,4))),""))</f>
        <v/>
      </c>
      <c r="R30" s="214" t="str">
        <f ca="1">IF($C30="","",IF(OR(AND($H30&lt;=R$6,$I30&gt;=R$6),AND($H30&gt;=R$6,$H30&lt;S$6)),IF(OR($J30=1,COUNTIF($L30:Q30,"&gt;0")&lt;$K30),3,IF(OR(AND(MONTH($H30)=MONTH(TODAY()),$J30=0),AND(TODAY()&lt;R$6)),1,IF($L30="כן",2,4))),""))</f>
        <v/>
      </c>
      <c r="S30" s="214" t="str">
        <f ca="1">IF($C30="","",IF(OR(AND($H30&lt;=S$6,$I30&gt;=S$6),AND($H30&gt;=S$6,$H30&lt;T$6)),IF(OR($J30=1,COUNTIF($L30:R30,"&gt;0")&lt;$K30),3,IF(OR(AND(MONTH($H30)=MONTH(TODAY()),$J30=0),AND(TODAY()&lt;S$6)),1,IF($L30="כן",2,4))),""))</f>
        <v/>
      </c>
      <c r="T30" s="214" t="str">
        <f ca="1">IF($C30="","",IF(OR(AND($H30&lt;=T$6,$I30&gt;=T$6),AND($H30&gt;=T$6,$H30&lt;U$6)),IF(OR($J30=1,COUNTIF($L30:S30,"&gt;0")&lt;$K30),3,IF(OR(AND(MONTH($H30)=MONTH(TODAY()),$J30=0),AND(TODAY()&lt;T$6)),1,IF($L30="כן",2,4))),""))</f>
        <v/>
      </c>
      <c r="U30" s="214" t="str">
        <f ca="1">IF($C30="","",IF(OR(AND($H30&lt;=U$6,$I30&gt;=U$6),AND($H30&gt;=U$6,$H30&lt;V$6)),IF(OR($J30=1,COUNTIF($L30:T30,"&gt;0")&lt;$K30),3,IF(OR(AND(MONTH($H30)=MONTH(TODAY()),$J30=0),AND(TODAY()&lt;U$6)),1,IF($L30="כן",2,4))),""))</f>
        <v/>
      </c>
      <c r="V30" s="214" t="str">
        <f ca="1">IF($C30="","",IF(OR(AND($H30&lt;=V$6,$I30&gt;=V$6),AND($H30&gt;=V$6,$H30&lt;W$6)),IF(OR($J30=1,COUNTIF($L30:U30,"&gt;0")&lt;$K30),3,IF(OR(AND(MONTH($H30)=MONTH(TODAY()),$J30=0),AND(TODAY()&lt;V$6)),1,IF($L30="כן",2,4))),""))</f>
        <v/>
      </c>
      <c r="W30" s="214" t="str">
        <f ca="1">IF($C30="","",IF(OR(AND($H30&lt;=W$6,$I30&gt;=W$6),AND($H30&gt;=W$6,$H30&lt;X$6)),IF(OR($J30=1,COUNTIF($L30:V30,"&gt;0")&lt;$K30),3,IF(OR(AND(MONTH($H30)=MONTH(TODAY()),$J30=0),AND(TODAY()&lt;W$6)),1,IF($L30="כן",2,4))),""))</f>
        <v/>
      </c>
      <c r="X30" s="214" t="str">
        <f ca="1">IF($C30="","",IF(OR(AND($H30&lt;=X$6,$I30&gt;=X$6),AND($H30&gt;=X$6,$H30&lt;Y$6)),IF(OR($J30=1,COUNTIF($L30:W30,"&gt;0")&lt;$K30),3,IF(OR(AND(MONTH($H30)=MONTH(TODAY()),$J30=0),AND(TODAY()&lt;X$6)),1,IF($L30="כן",2,4))),""))</f>
        <v/>
      </c>
      <c r="Y30" s="214" t="str">
        <f ca="1">IF($C30="","",IF(OR(AND($H30&lt;=Y$6,$I30&gt;=Y$6),AND($H30&gt;=Y$6,$H30&lt;Z$6)),IF(OR($J30=1,COUNTIF($L30:X30,"&gt;0")&lt;$K30),3,IF(OR(AND(MONTH($H30)=MONTH(TODAY()),$J30=0),AND(TODAY()&lt;Y$6)),1,IF($L30="כן",2,4))),""))</f>
        <v/>
      </c>
      <c r="Z30" s="214" t="str">
        <f ca="1">IF($C30="","",IF(OR(AND($H30&lt;=Z$6,$I30&gt;=Z$6),AND($H30&gt;=Z$6,$H30&lt;AA$6)),IF(OR($J30=1,COUNTIF($L30:Y30,"&gt;0")&lt;$K30),3,IF(OR(AND(MONTH($H30)=MONTH(TODAY()),$J30=0),AND(TODAY()&lt;Z$6)),1,IF($L30="כן",2,4))),""))</f>
        <v/>
      </c>
      <c r="AA30" s="214" t="str">
        <f ca="1">IF($C30="","",IF(OR(AND($H30&lt;=AA$6,$I30&gt;=AA$6),AND($H30&gt;=AA$6,$H30&lt;AB$6)),IF(OR($J30=1,COUNTIF($L30:Z30,"&gt;0")&lt;$K30),3,IF(OR(AND(MONTH($H30)=MONTH(TODAY()),$J30=0),AND(TODAY()&lt;AA$6)),1,IF($L30="כן",2,4))),""))</f>
        <v/>
      </c>
      <c r="AB30" s="214" t="str">
        <f ca="1">IF($C30="","",IF(OR(AND($H30&lt;=AB$6,$I30&gt;=AB$6),AND($H30&gt;=AB$6,$H30&lt;AC$6)),IF(OR($J30=1,COUNTIF($L30:AA30,"&gt;0")&lt;$K30),3,IF(OR(AND(MONTH($H30)=MONTH(TODAY()),$J30=0),AND(TODAY()&lt;AB$6)),1,IF($L30="כן",2,4))),""))</f>
        <v/>
      </c>
      <c r="AC30" s="214" t="str">
        <f ca="1">IF($C30="","",IF(OR(AND($H30&lt;=AC$6,$I30&gt;=AC$6),AND($H30&gt;=AC$6,$H30&lt;AD$6)),IF(OR($J30=1,COUNTIF($L30:AB30,"&gt;0")&lt;$K30),3,IF(OR(AND(MONTH($H30)=MONTH(TODAY()),$J30=0),AND(TODAY()&lt;AC$6)),1,IF($L30="כן",2,4))),""))</f>
        <v/>
      </c>
      <c r="AD30" s="214" t="str">
        <f ca="1">IF($C30="","",IF(OR(AND($H30&lt;=AD$6,$I30&gt;=AD$6),AND($H30&gt;=AD$6,$H30&lt;AE$6)),IF(OR($J30=1,COUNTIF($L30:AC30,"&gt;0")&lt;$K30),3,IF(OR(AND(MONTH($H30)=MONTH(TODAY()),$J30=0),AND(TODAY()&lt;AD$6)),1,IF($L30="כן",2,4))),""))</f>
        <v/>
      </c>
      <c r="AE30" s="214" t="str">
        <f ca="1">IF($C30="","",IF(OR(AND($H30&lt;=AE$6,$I30&gt;=AE$6),AND($H30&gt;=AE$6,$H30&lt;AF$6)),IF(OR($J30=1,COUNTIF($L30:AD30,"&gt;0")&lt;$K30),3,IF(OR(AND(MONTH($H30)=MONTH(TODAY()),$J30=0),AND(TODAY()&lt;AE$6)),1,IF($L30="כן",2,4))),""))</f>
        <v/>
      </c>
      <c r="AF30" s="214" t="str">
        <f ca="1">IF($C30="","",IF(OR(AND($H30&lt;=AF$6,$I30&gt;=AF$6),AND($H30&gt;=AF$6,$H30&lt;AG$6)),IF(OR($J30=1,COUNTIF($L30:AE30,"&gt;0")&lt;$K30),3,IF(OR(AND(MONTH($H30)=MONTH(TODAY()),$J30=0),AND(TODAY()&lt;AF$6)),1,IF($L30="כן",2,4))),""))</f>
        <v/>
      </c>
      <c r="AG30" s="214" t="str">
        <f t="shared" ca="1" si="5"/>
        <v/>
      </c>
      <c r="AH30" s="199" t="s">
        <v>224</v>
      </c>
    </row>
    <row r="31" spans="2:34" s="195" customFormat="1" ht="21" customHeight="1">
      <c r="B31" s="196" t="str">
        <f>IFERROR(INDEX('תוצרים לפרויקטים'!$G$8:$G$507,MATCH(ROWS($B$6:B30),דירוג_גאנט,0)),"")</f>
        <v/>
      </c>
      <c r="C31" s="197" t="str">
        <f>IF($B31="","",INDEX('תוצרים לפרויקטים'!$H$8:$H$507,MATCH($B31,'תוצרים לפרויקטים'!$G$8:$G$507,0)))</f>
        <v/>
      </c>
      <c r="D31" s="198" t="str">
        <f>IF($B31="","",INDEX('תוצרים לפרויקטים'!$E$8:$E$507,MATCH($B31,'תוצרים לפרויקטים'!$G$8:$G$507,0)))</f>
        <v/>
      </c>
      <c r="E31" s="198" t="str">
        <f>IF($B31="","",IF(INDEX('תוצרים לפרויקטים'!$J$8:$J$507,MATCH($B31,'תוצרים לפרויקטים'!$G$8:$G$507,0))="","",INDEX('תוצרים לפרויקטים'!$J$8:$J$507,MATCH($B31,'תוצרים לפרויקטים'!$G$8:$G$507,0))))</f>
        <v/>
      </c>
      <c r="F31" s="198" t="str">
        <f>IF($B31="","",IF(INDEX('תוצרים לפרויקטים'!$K$8:$K$507,MATCH($B31,'תוצרים לפרויקטים'!$G$8:$G$507,0))="","",INDEX('תוצרים לפרויקטים'!$K$8:$K$507,MATCH($B31,'תוצרים לפרויקטים'!$G$8:$G$507,0))))</f>
        <v/>
      </c>
      <c r="G31" s="198" t="str">
        <f>IF($B31="","",IF(INDEX('תוצרים לפרויקטים'!$R$8:$R$507,MATCH($B31,'תוצרים לפרויקטים'!$G$8:$G$507,0))="","",INDEX('תוצרים לפרויקטים'!$R$8:$R$507,MATCH($B31,'תוצרים לפרויקטים'!$G$8:$G$507,0))))</f>
        <v/>
      </c>
      <c r="H31" s="199" t="str">
        <f>IF($B31="","",IF(INDEX('תוצרים לפרויקטים'!P$8:P$507,MATCH($B31,'תוצרים לפרויקטים'!$G$8:$G$507,0))="","",INDEX('תוצרים לפרויקטים'!P$8:P$507,MATCH($B31,'תוצרים לפרויקטים'!$G$8:$G$507,0))))</f>
        <v/>
      </c>
      <c r="I31" s="199" t="str">
        <f>IF($B31="","",IF(INDEX('תוצרים לפרויקטים'!Q$8:Q$507,MATCH($B31,'תוצרים לפרויקטים'!$G$8:$G$507,0))="","",INDEX('תוצרים לפרויקטים'!Q$8:Q$507,MATCH($B31,'תוצרים לפרויקטים'!$G$8:$G$507,0))))</f>
        <v/>
      </c>
      <c r="J31" s="200" t="str">
        <f>IF($B31="","",INDEX('תוצרים לפרויקטים'!$S$8:$S$507,MATCH($B31,'תוצרים לפרויקטים'!$G$8:$G$507,0)))</f>
        <v/>
      </c>
      <c r="K31" s="201" t="str">
        <f t="shared" si="3"/>
        <v/>
      </c>
      <c r="L31" s="200" t="str">
        <f t="shared" ca="1" si="4"/>
        <v/>
      </c>
      <c r="M31" s="214" t="str">
        <f ca="1">IF($C31="","",IF(OR(AND($H31&lt;=M$6,$I31&gt;=M$6),AND($H31&gt;=M$6,$H31&lt;N$6)),IF(OR($J31=1,COUNTIF($L31:L31,"&gt;0")&lt;$K31),3,IF(OR(AND(MONTH($H31)=MONTH(TODAY()),$J31=0),AND(TODAY()&lt;M$6)),1,IF($L31="כן",2,4))),""))</f>
        <v/>
      </c>
      <c r="N31" s="214" t="str">
        <f ca="1">IF($C31="","",IF(OR(AND($H31&lt;=N$6,$I31&gt;=N$6),AND($H31&gt;=N$6,$H31&lt;O$6)),IF(OR($J31=1,COUNTIF($L31:M31,"&gt;0")&lt;$K31),3,IF(OR(AND(MONTH($H31)=MONTH(TODAY()),$J31=0),AND(TODAY()&lt;N$6)),1,IF($L31="כן",2,4))),""))</f>
        <v/>
      </c>
      <c r="O31" s="214" t="str">
        <f ca="1">IF($C31="","",IF(OR(AND($H31&lt;=O$6,$I31&gt;=O$6),AND($H31&gt;=O$6,$H31&lt;P$6)),IF(OR($J31=1,COUNTIF($L31:N31,"&gt;0")&lt;$K31),3,IF(OR(AND(MONTH($H31)=MONTH(TODAY()),$J31=0),AND(TODAY()&lt;O$6)),1,IF($L31="כן",2,4))),""))</f>
        <v/>
      </c>
      <c r="P31" s="214" t="str">
        <f ca="1">IF($C31="","",IF(OR(AND($H31&lt;=P$6,$I31&gt;=P$6),AND($H31&gt;=P$6,$H31&lt;Q$6)),IF(OR($J31=1,COUNTIF($L31:O31,"&gt;0")&lt;$K31),3,IF(OR(AND(MONTH($H31)=MONTH(TODAY()),$J31=0),AND(TODAY()&lt;P$6)),1,IF($L31="כן",2,4))),""))</f>
        <v/>
      </c>
      <c r="Q31" s="214" t="str">
        <f ca="1">IF($C31="","",IF(OR(AND($H31&lt;=Q$6,$I31&gt;=Q$6),AND($H31&gt;=Q$6,$H31&lt;R$6)),IF(OR($J31=1,COUNTIF($L31:P31,"&gt;0")&lt;$K31),3,IF(OR(AND(MONTH($H31)=MONTH(TODAY()),$J31=0),AND(TODAY()&lt;Q$6)),1,IF($L31="כן",2,4))),""))</f>
        <v/>
      </c>
      <c r="R31" s="214" t="str">
        <f ca="1">IF($C31="","",IF(OR(AND($H31&lt;=R$6,$I31&gt;=R$6),AND($H31&gt;=R$6,$H31&lt;S$6)),IF(OR($J31=1,COUNTIF($L31:Q31,"&gt;0")&lt;$K31),3,IF(OR(AND(MONTH($H31)=MONTH(TODAY()),$J31=0),AND(TODAY()&lt;R$6)),1,IF($L31="כן",2,4))),""))</f>
        <v/>
      </c>
      <c r="S31" s="214" t="str">
        <f ca="1">IF($C31="","",IF(OR(AND($H31&lt;=S$6,$I31&gt;=S$6),AND($H31&gt;=S$6,$H31&lt;T$6)),IF(OR($J31=1,COUNTIF($L31:R31,"&gt;0")&lt;$K31),3,IF(OR(AND(MONTH($H31)=MONTH(TODAY()),$J31=0),AND(TODAY()&lt;S$6)),1,IF($L31="כן",2,4))),""))</f>
        <v/>
      </c>
      <c r="T31" s="214" t="str">
        <f ca="1">IF($C31="","",IF(OR(AND($H31&lt;=T$6,$I31&gt;=T$6),AND($H31&gt;=T$6,$H31&lt;U$6)),IF(OR($J31=1,COUNTIF($L31:S31,"&gt;0")&lt;$K31),3,IF(OR(AND(MONTH($H31)=MONTH(TODAY()),$J31=0),AND(TODAY()&lt;T$6)),1,IF($L31="כן",2,4))),""))</f>
        <v/>
      </c>
      <c r="U31" s="214" t="str">
        <f ca="1">IF($C31="","",IF(OR(AND($H31&lt;=U$6,$I31&gt;=U$6),AND($H31&gt;=U$6,$H31&lt;V$6)),IF(OR($J31=1,COUNTIF($L31:T31,"&gt;0")&lt;$K31),3,IF(OR(AND(MONTH($H31)=MONTH(TODAY()),$J31=0),AND(TODAY()&lt;U$6)),1,IF($L31="כן",2,4))),""))</f>
        <v/>
      </c>
      <c r="V31" s="214" t="str">
        <f ca="1">IF($C31="","",IF(OR(AND($H31&lt;=V$6,$I31&gt;=V$6),AND($H31&gt;=V$6,$H31&lt;W$6)),IF(OR($J31=1,COUNTIF($L31:U31,"&gt;0")&lt;$K31),3,IF(OR(AND(MONTH($H31)=MONTH(TODAY()),$J31=0),AND(TODAY()&lt;V$6)),1,IF($L31="כן",2,4))),""))</f>
        <v/>
      </c>
      <c r="W31" s="214" t="str">
        <f ca="1">IF($C31="","",IF(OR(AND($H31&lt;=W$6,$I31&gt;=W$6),AND($H31&gt;=W$6,$H31&lt;X$6)),IF(OR($J31=1,COUNTIF($L31:V31,"&gt;0")&lt;$K31),3,IF(OR(AND(MONTH($H31)=MONTH(TODAY()),$J31=0),AND(TODAY()&lt;W$6)),1,IF($L31="כן",2,4))),""))</f>
        <v/>
      </c>
      <c r="X31" s="214" t="str">
        <f ca="1">IF($C31="","",IF(OR(AND($H31&lt;=X$6,$I31&gt;=X$6),AND($H31&gt;=X$6,$H31&lt;Y$6)),IF(OR($J31=1,COUNTIF($L31:W31,"&gt;0")&lt;$K31),3,IF(OR(AND(MONTH($H31)=MONTH(TODAY()),$J31=0),AND(TODAY()&lt;X$6)),1,IF($L31="כן",2,4))),""))</f>
        <v/>
      </c>
      <c r="Y31" s="214" t="str">
        <f ca="1">IF($C31="","",IF(OR(AND($H31&lt;=Y$6,$I31&gt;=Y$6),AND($H31&gt;=Y$6,$H31&lt;Z$6)),IF(OR($J31=1,COUNTIF($L31:X31,"&gt;0")&lt;$K31),3,IF(OR(AND(MONTH($H31)=MONTH(TODAY()),$J31=0),AND(TODAY()&lt;Y$6)),1,IF($L31="כן",2,4))),""))</f>
        <v/>
      </c>
      <c r="Z31" s="214" t="str">
        <f ca="1">IF($C31="","",IF(OR(AND($H31&lt;=Z$6,$I31&gt;=Z$6),AND($H31&gt;=Z$6,$H31&lt;AA$6)),IF(OR($J31=1,COUNTIF($L31:Y31,"&gt;0")&lt;$K31),3,IF(OR(AND(MONTH($H31)=MONTH(TODAY()),$J31=0),AND(TODAY()&lt;Z$6)),1,IF($L31="כן",2,4))),""))</f>
        <v/>
      </c>
      <c r="AA31" s="214" t="str">
        <f ca="1">IF($C31="","",IF(OR(AND($H31&lt;=AA$6,$I31&gt;=AA$6),AND($H31&gt;=AA$6,$H31&lt;AB$6)),IF(OR($J31=1,COUNTIF($L31:Z31,"&gt;0")&lt;$K31),3,IF(OR(AND(MONTH($H31)=MONTH(TODAY()),$J31=0),AND(TODAY()&lt;AA$6)),1,IF($L31="כן",2,4))),""))</f>
        <v/>
      </c>
      <c r="AB31" s="214" t="str">
        <f ca="1">IF($C31="","",IF(OR(AND($H31&lt;=AB$6,$I31&gt;=AB$6),AND($H31&gt;=AB$6,$H31&lt;AC$6)),IF(OR($J31=1,COUNTIF($L31:AA31,"&gt;0")&lt;$K31),3,IF(OR(AND(MONTH($H31)=MONTH(TODAY()),$J31=0),AND(TODAY()&lt;AB$6)),1,IF($L31="כן",2,4))),""))</f>
        <v/>
      </c>
      <c r="AC31" s="214" t="str">
        <f ca="1">IF($C31="","",IF(OR(AND($H31&lt;=AC$6,$I31&gt;=AC$6),AND($H31&gt;=AC$6,$H31&lt;AD$6)),IF(OR($J31=1,COUNTIF($L31:AB31,"&gt;0")&lt;$K31),3,IF(OR(AND(MONTH($H31)=MONTH(TODAY()),$J31=0),AND(TODAY()&lt;AC$6)),1,IF($L31="כן",2,4))),""))</f>
        <v/>
      </c>
      <c r="AD31" s="214" t="str">
        <f ca="1">IF($C31="","",IF(OR(AND($H31&lt;=AD$6,$I31&gt;=AD$6),AND($H31&gt;=AD$6,$H31&lt;AE$6)),IF(OR($J31=1,COUNTIF($L31:AC31,"&gt;0")&lt;$K31),3,IF(OR(AND(MONTH($H31)=MONTH(TODAY()),$J31=0),AND(TODAY()&lt;AD$6)),1,IF($L31="כן",2,4))),""))</f>
        <v/>
      </c>
      <c r="AE31" s="214" t="str">
        <f ca="1">IF($C31="","",IF(OR(AND($H31&lt;=AE$6,$I31&gt;=AE$6),AND($H31&gt;=AE$6,$H31&lt;AF$6)),IF(OR($J31=1,COUNTIF($L31:AD31,"&gt;0")&lt;$K31),3,IF(OR(AND(MONTH($H31)=MONTH(TODAY()),$J31=0),AND(TODAY()&lt;AE$6)),1,IF($L31="כן",2,4))),""))</f>
        <v/>
      </c>
      <c r="AF31" s="214" t="str">
        <f ca="1">IF($C31="","",IF(OR(AND($H31&lt;=AF$6,$I31&gt;=AF$6),AND($H31&gt;=AF$6,$H31&lt;AG$6)),IF(OR($J31=1,COUNTIF($L31:AE31,"&gt;0")&lt;$K31),3,IF(OR(AND(MONTH($H31)=MONTH(TODAY()),$J31=0),AND(TODAY()&lt;AF$6)),1,IF($L31="כן",2,4))),""))</f>
        <v/>
      </c>
      <c r="AG31" s="214" t="str">
        <f t="shared" ca="1" si="5"/>
        <v/>
      </c>
      <c r="AH31" s="199" t="s">
        <v>224</v>
      </c>
    </row>
    <row r="32" spans="2:34" s="195" customFormat="1" ht="21" customHeight="1">
      <c r="B32" s="196" t="str">
        <f>IFERROR(INDEX('תוצרים לפרויקטים'!$G$8:$G$507,MATCH(ROWS($B$6:B31),דירוג_גאנט,0)),"")</f>
        <v/>
      </c>
      <c r="C32" s="197" t="str">
        <f>IF($B32="","",INDEX('תוצרים לפרויקטים'!$H$8:$H$507,MATCH($B32,'תוצרים לפרויקטים'!$G$8:$G$507,0)))</f>
        <v/>
      </c>
      <c r="D32" s="198" t="str">
        <f>IF($B32="","",INDEX('תוצרים לפרויקטים'!$E$8:$E$507,MATCH($B32,'תוצרים לפרויקטים'!$G$8:$G$507,0)))</f>
        <v/>
      </c>
      <c r="E32" s="198" t="str">
        <f>IF($B32="","",IF(INDEX('תוצרים לפרויקטים'!$J$8:$J$507,MATCH($B32,'תוצרים לפרויקטים'!$G$8:$G$507,0))="","",INDEX('תוצרים לפרויקטים'!$J$8:$J$507,MATCH($B32,'תוצרים לפרויקטים'!$G$8:$G$507,0))))</f>
        <v/>
      </c>
      <c r="F32" s="198" t="str">
        <f>IF($B32="","",IF(INDEX('תוצרים לפרויקטים'!$K$8:$K$507,MATCH($B32,'תוצרים לפרויקטים'!$G$8:$G$507,0))="","",INDEX('תוצרים לפרויקטים'!$K$8:$K$507,MATCH($B32,'תוצרים לפרויקטים'!$G$8:$G$507,0))))</f>
        <v/>
      </c>
      <c r="G32" s="198" t="str">
        <f>IF($B32="","",IF(INDEX('תוצרים לפרויקטים'!$R$8:$R$507,MATCH($B32,'תוצרים לפרויקטים'!$G$8:$G$507,0))="","",INDEX('תוצרים לפרויקטים'!$R$8:$R$507,MATCH($B32,'תוצרים לפרויקטים'!$G$8:$G$507,0))))</f>
        <v/>
      </c>
      <c r="H32" s="199" t="str">
        <f>IF($B32="","",IF(INDEX('תוצרים לפרויקטים'!P$8:P$507,MATCH($B32,'תוצרים לפרויקטים'!$G$8:$G$507,0))="","",INDEX('תוצרים לפרויקטים'!P$8:P$507,MATCH($B32,'תוצרים לפרויקטים'!$G$8:$G$507,0))))</f>
        <v/>
      </c>
      <c r="I32" s="199" t="str">
        <f>IF($B32="","",IF(INDEX('תוצרים לפרויקטים'!Q$8:Q$507,MATCH($B32,'תוצרים לפרויקטים'!$G$8:$G$507,0))="","",INDEX('תוצרים לפרויקטים'!Q$8:Q$507,MATCH($B32,'תוצרים לפרויקטים'!$G$8:$G$507,0))))</f>
        <v/>
      </c>
      <c r="J32" s="200" t="str">
        <f>IF($B32="","",INDEX('תוצרים לפרויקטים'!$S$8:$S$507,MATCH($B32,'תוצרים לפרויקטים'!$G$8:$G$507,0)))</f>
        <v/>
      </c>
      <c r="K32" s="201" t="str">
        <f t="shared" si="3"/>
        <v/>
      </c>
      <c r="L32" s="200" t="str">
        <f t="shared" ca="1" si="4"/>
        <v/>
      </c>
      <c r="M32" s="214" t="str">
        <f ca="1">IF($C32="","",IF(OR(AND($H32&lt;=M$6,$I32&gt;=M$6),AND($H32&gt;=M$6,$H32&lt;N$6)),IF(OR($J32=1,COUNTIF($L32:L32,"&gt;0")&lt;$K32),3,IF(OR(AND(MONTH($H32)=MONTH(TODAY()),$J32=0),AND(TODAY()&lt;M$6)),1,IF($L32="כן",2,4))),""))</f>
        <v/>
      </c>
      <c r="N32" s="214" t="str">
        <f ca="1">IF($C32="","",IF(OR(AND($H32&lt;=N$6,$I32&gt;=N$6),AND($H32&gt;=N$6,$H32&lt;O$6)),IF(OR($J32=1,COUNTIF($L32:M32,"&gt;0")&lt;$K32),3,IF(OR(AND(MONTH($H32)=MONTH(TODAY()),$J32=0),AND(TODAY()&lt;N$6)),1,IF($L32="כן",2,4))),""))</f>
        <v/>
      </c>
      <c r="O32" s="214" t="str">
        <f ca="1">IF($C32="","",IF(OR(AND($H32&lt;=O$6,$I32&gt;=O$6),AND($H32&gt;=O$6,$H32&lt;P$6)),IF(OR($J32=1,COUNTIF($L32:N32,"&gt;0")&lt;$K32),3,IF(OR(AND(MONTH($H32)=MONTH(TODAY()),$J32=0),AND(TODAY()&lt;O$6)),1,IF($L32="כן",2,4))),""))</f>
        <v/>
      </c>
      <c r="P32" s="214" t="str">
        <f ca="1">IF($C32="","",IF(OR(AND($H32&lt;=P$6,$I32&gt;=P$6),AND($H32&gt;=P$6,$H32&lt;Q$6)),IF(OR($J32=1,COUNTIF($L32:O32,"&gt;0")&lt;$K32),3,IF(OR(AND(MONTH($H32)=MONTH(TODAY()),$J32=0),AND(TODAY()&lt;P$6)),1,IF($L32="כן",2,4))),""))</f>
        <v/>
      </c>
      <c r="Q32" s="214" t="str">
        <f ca="1">IF($C32="","",IF(OR(AND($H32&lt;=Q$6,$I32&gt;=Q$6),AND($H32&gt;=Q$6,$H32&lt;R$6)),IF(OR($J32=1,COUNTIF($L32:P32,"&gt;0")&lt;$K32),3,IF(OR(AND(MONTH($H32)=MONTH(TODAY()),$J32=0),AND(TODAY()&lt;Q$6)),1,IF($L32="כן",2,4))),""))</f>
        <v/>
      </c>
      <c r="R32" s="214" t="str">
        <f ca="1">IF($C32="","",IF(OR(AND($H32&lt;=R$6,$I32&gt;=R$6),AND($H32&gt;=R$6,$H32&lt;S$6)),IF(OR($J32=1,COUNTIF($L32:Q32,"&gt;0")&lt;$K32),3,IF(OR(AND(MONTH($H32)=MONTH(TODAY()),$J32=0),AND(TODAY()&lt;R$6)),1,IF($L32="כן",2,4))),""))</f>
        <v/>
      </c>
      <c r="S32" s="214" t="str">
        <f ca="1">IF($C32="","",IF(OR(AND($H32&lt;=S$6,$I32&gt;=S$6),AND($H32&gt;=S$6,$H32&lt;T$6)),IF(OR($J32=1,COUNTIF($L32:R32,"&gt;0")&lt;$K32),3,IF(OR(AND(MONTH($H32)=MONTH(TODAY()),$J32=0),AND(TODAY()&lt;S$6)),1,IF($L32="כן",2,4))),""))</f>
        <v/>
      </c>
      <c r="T32" s="214" t="str">
        <f ca="1">IF($C32="","",IF(OR(AND($H32&lt;=T$6,$I32&gt;=T$6),AND($H32&gt;=T$6,$H32&lt;U$6)),IF(OR($J32=1,COUNTIF($L32:S32,"&gt;0")&lt;$K32),3,IF(OR(AND(MONTH($H32)=MONTH(TODAY()),$J32=0),AND(TODAY()&lt;T$6)),1,IF($L32="כן",2,4))),""))</f>
        <v/>
      </c>
      <c r="U32" s="214" t="str">
        <f ca="1">IF($C32="","",IF(OR(AND($H32&lt;=U$6,$I32&gt;=U$6),AND($H32&gt;=U$6,$H32&lt;V$6)),IF(OR($J32=1,COUNTIF($L32:T32,"&gt;0")&lt;$K32),3,IF(OR(AND(MONTH($H32)=MONTH(TODAY()),$J32=0),AND(TODAY()&lt;U$6)),1,IF($L32="כן",2,4))),""))</f>
        <v/>
      </c>
      <c r="V32" s="214" t="str">
        <f ca="1">IF($C32="","",IF(OR(AND($H32&lt;=V$6,$I32&gt;=V$6),AND($H32&gt;=V$6,$H32&lt;W$6)),IF(OR($J32=1,COUNTIF($L32:U32,"&gt;0")&lt;$K32),3,IF(OR(AND(MONTH($H32)=MONTH(TODAY()),$J32=0),AND(TODAY()&lt;V$6)),1,IF($L32="כן",2,4))),""))</f>
        <v/>
      </c>
      <c r="W32" s="214" t="str">
        <f ca="1">IF($C32="","",IF(OR(AND($H32&lt;=W$6,$I32&gt;=W$6),AND($H32&gt;=W$6,$H32&lt;X$6)),IF(OR($J32=1,COUNTIF($L32:V32,"&gt;0")&lt;$K32),3,IF(OR(AND(MONTH($H32)=MONTH(TODAY()),$J32=0),AND(TODAY()&lt;W$6)),1,IF($L32="כן",2,4))),""))</f>
        <v/>
      </c>
      <c r="X32" s="214" t="str">
        <f ca="1">IF($C32="","",IF(OR(AND($H32&lt;=X$6,$I32&gt;=X$6),AND($H32&gt;=X$6,$H32&lt;Y$6)),IF(OR($J32=1,COUNTIF($L32:W32,"&gt;0")&lt;$K32),3,IF(OR(AND(MONTH($H32)=MONTH(TODAY()),$J32=0),AND(TODAY()&lt;X$6)),1,IF($L32="כן",2,4))),""))</f>
        <v/>
      </c>
      <c r="Y32" s="214" t="str">
        <f ca="1">IF($C32="","",IF(OR(AND($H32&lt;=Y$6,$I32&gt;=Y$6),AND($H32&gt;=Y$6,$H32&lt;Z$6)),IF(OR($J32=1,COUNTIF($L32:X32,"&gt;0")&lt;$K32),3,IF(OR(AND(MONTH($H32)=MONTH(TODAY()),$J32=0),AND(TODAY()&lt;Y$6)),1,IF($L32="כן",2,4))),""))</f>
        <v/>
      </c>
      <c r="Z32" s="214" t="str">
        <f ca="1">IF($C32="","",IF(OR(AND($H32&lt;=Z$6,$I32&gt;=Z$6),AND($H32&gt;=Z$6,$H32&lt;AA$6)),IF(OR($J32=1,COUNTIF($L32:Y32,"&gt;0")&lt;$K32),3,IF(OR(AND(MONTH($H32)=MONTH(TODAY()),$J32=0),AND(TODAY()&lt;Z$6)),1,IF($L32="כן",2,4))),""))</f>
        <v/>
      </c>
      <c r="AA32" s="214" t="str">
        <f ca="1">IF($C32="","",IF(OR(AND($H32&lt;=AA$6,$I32&gt;=AA$6),AND($H32&gt;=AA$6,$H32&lt;AB$6)),IF(OR($J32=1,COUNTIF($L32:Z32,"&gt;0")&lt;$K32),3,IF(OR(AND(MONTH($H32)=MONTH(TODAY()),$J32=0),AND(TODAY()&lt;AA$6)),1,IF($L32="כן",2,4))),""))</f>
        <v/>
      </c>
      <c r="AB32" s="214" t="str">
        <f ca="1">IF($C32="","",IF(OR(AND($H32&lt;=AB$6,$I32&gt;=AB$6),AND($H32&gt;=AB$6,$H32&lt;AC$6)),IF(OR($J32=1,COUNTIF($L32:AA32,"&gt;0")&lt;$K32),3,IF(OR(AND(MONTH($H32)=MONTH(TODAY()),$J32=0),AND(TODAY()&lt;AB$6)),1,IF($L32="כן",2,4))),""))</f>
        <v/>
      </c>
      <c r="AC32" s="214" t="str">
        <f ca="1">IF($C32="","",IF(OR(AND($H32&lt;=AC$6,$I32&gt;=AC$6),AND($H32&gt;=AC$6,$H32&lt;AD$6)),IF(OR($J32=1,COUNTIF($L32:AB32,"&gt;0")&lt;$K32),3,IF(OR(AND(MONTH($H32)=MONTH(TODAY()),$J32=0),AND(TODAY()&lt;AC$6)),1,IF($L32="כן",2,4))),""))</f>
        <v/>
      </c>
      <c r="AD32" s="214" t="str">
        <f ca="1">IF($C32="","",IF(OR(AND($H32&lt;=AD$6,$I32&gt;=AD$6),AND($H32&gt;=AD$6,$H32&lt;AE$6)),IF(OR($J32=1,COUNTIF($L32:AC32,"&gt;0")&lt;$K32),3,IF(OR(AND(MONTH($H32)=MONTH(TODAY()),$J32=0),AND(TODAY()&lt;AD$6)),1,IF($L32="כן",2,4))),""))</f>
        <v/>
      </c>
      <c r="AE32" s="214" t="str">
        <f ca="1">IF($C32="","",IF(OR(AND($H32&lt;=AE$6,$I32&gt;=AE$6),AND($H32&gt;=AE$6,$H32&lt;AF$6)),IF(OR($J32=1,COUNTIF($L32:AD32,"&gt;0")&lt;$K32),3,IF(OR(AND(MONTH($H32)=MONTH(TODAY()),$J32=0),AND(TODAY()&lt;AE$6)),1,IF($L32="כן",2,4))),""))</f>
        <v/>
      </c>
      <c r="AF32" s="214" t="str">
        <f ca="1">IF($C32="","",IF(OR(AND($H32&lt;=AF$6,$I32&gt;=AF$6),AND($H32&gt;=AF$6,$H32&lt;AG$6)),IF(OR($J32=1,COUNTIF($L32:AE32,"&gt;0")&lt;$K32),3,IF(OR(AND(MONTH($H32)=MONTH(TODAY()),$J32=0),AND(TODAY()&lt;AF$6)),1,IF($L32="כן",2,4))),""))</f>
        <v/>
      </c>
      <c r="AG32" s="214" t="str">
        <f t="shared" ca="1" si="5"/>
        <v/>
      </c>
      <c r="AH32" s="199" t="s">
        <v>224</v>
      </c>
    </row>
    <row r="33" spans="2:34" s="195" customFormat="1" ht="21" customHeight="1">
      <c r="B33" s="196" t="str">
        <f>IFERROR(INDEX('תוצרים לפרויקטים'!$G$8:$G$507,MATCH(ROWS($B$6:B32),דירוג_גאנט,0)),"")</f>
        <v/>
      </c>
      <c r="C33" s="197" t="str">
        <f>IF($B33="","",INDEX('תוצרים לפרויקטים'!$H$8:$H$507,MATCH($B33,'תוצרים לפרויקטים'!$G$8:$G$507,0)))</f>
        <v/>
      </c>
      <c r="D33" s="198" t="str">
        <f>IF($B33="","",INDEX('תוצרים לפרויקטים'!$E$8:$E$507,MATCH($B33,'תוצרים לפרויקטים'!$G$8:$G$507,0)))</f>
        <v/>
      </c>
      <c r="E33" s="198" t="str">
        <f>IF($B33="","",IF(INDEX('תוצרים לפרויקטים'!$J$8:$J$507,MATCH($B33,'תוצרים לפרויקטים'!$G$8:$G$507,0))="","",INDEX('תוצרים לפרויקטים'!$J$8:$J$507,MATCH($B33,'תוצרים לפרויקטים'!$G$8:$G$507,0))))</f>
        <v/>
      </c>
      <c r="F33" s="198" t="str">
        <f>IF($B33="","",IF(INDEX('תוצרים לפרויקטים'!$K$8:$K$507,MATCH($B33,'תוצרים לפרויקטים'!$G$8:$G$507,0))="","",INDEX('תוצרים לפרויקטים'!$K$8:$K$507,MATCH($B33,'תוצרים לפרויקטים'!$G$8:$G$507,0))))</f>
        <v/>
      </c>
      <c r="G33" s="198" t="str">
        <f>IF($B33="","",IF(INDEX('תוצרים לפרויקטים'!$R$8:$R$507,MATCH($B33,'תוצרים לפרויקטים'!$G$8:$G$507,0))="","",INDEX('תוצרים לפרויקטים'!$R$8:$R$507,MATCH($B33,'תוצרים לפרויקטים'!$G$8:$G$507,0))))</f>
        <v/>
      </c>
      <c r="H33" s="199" t="str">
        <f>IF($B33="","",IF(INDEX('תוצרים לפרויקטים'!P$8:P$507,MATCH($B33,'תוצרים לפרויקטים'!$G$8:$G$507,0))="","",INDEX('תוצרים לפרויקטים'!P$8:P$507,MATCH($B33,'תוצרים לפרויקטים'!$G$8:$G$507,0))))</f>
        <v/>
      </c>
      <c r="I33" s="199" t="str">
        <f>IF($B33="","",IF(INDEX('תוצרים לפרויקטים'!Q$8:Q$507,MATCH($B33,'תוצרים לפרויקטים'!$G$8:$G$507,0))="","",INDEX('תוצרים לפרויקטים'!Q$8:Q$507,MATCH($B33,'תוצרים לפרויקטים'!$G$8:$G$507,0))))</f>
        <v/>
      </c>
      <c r="J33" s="200" t="str">
        <f>IF($B33="","",INDEX('תוצרים לפרויקטים'!$S$8:$S$507,MATCH($B33,'תוצרים לפרויקטים'!$G$8:$G$507,0)))</f>
        <v/>
      </c>
      <c r="K33" s="201" t="str">
        <f t="shared" si="3"/>
        <v/>
      </c>
      <c r="L33" s="200" t="str">
        <f t="shared" ca="1" si="4"/>
        <v/>
      </c>
      <c r="M33" s="214" t="str">
        <f ca="1">IF($C33="","",IF(OR(AND($H33&lt;=M$6,$I33&gt;=M$6),AND($H33&gt;=M$6,$H33&lt;N$6)),IF(OR($J33=1,COUNTIF($L33:L33,"&gt;0")&lt;$K33),3,IF(OR(AND(MONTH($H33)=MONTH(TODAY()),$J33=0),AND(TODAY()&lt;M$6)),1,IF($L33="כן",2,4))),""))</f>
        <v/>
      </c>
      <c r="N33" s="214" t="str">
        <f ca="1">IF($C33="","",IF(OR(AND($H33&lt;=N$6,$I33&gt;=N$6),AND($H33&gt;=N$6,$H33&lt;O$6)),IF(OR($J33=1,COUNTIF($L33:M33,"&gt;0")&lt;$K33),3,IF(OR(AND(MONTH($H33)=MONTH(TODAY()),$J33=0),AND(TODAY()&lt;N$6)),1,IF($L33="כן",2,4))),""))</f>
        <v/>
      </c>
      <c r="O33" s="214" t="str">
        <f ca="1">IF($C33="","",IF(OR(AND($H33&lt;=O$6,$I33&gt;=O$6),AND($H33&gt;=O$6,$H33&lt;P$6)),IF(OR($J33=1,COUNTIF($L33:N33,"&gt;0")&lt;$K33),3,IF(OR(AND(MONTH($H33)=MONTH(TODAY()),$J33=0),AND(TODAY()&lt;O$6)),1,IF($L33="כן",2,4))),""))</f>
        <v/>
      </c>
      <c r="P33" s="214" t="str">
        <f ca="1">IF($C33="","",IF(OR(AND($H33&lt;=P$6,$I33&gt;=P$6),AND($H33&gt;=P$6,$H33&lt;Q$6)),IF(OR($J33=1,COUNTIF($L33:O33,"&gt;0")&lt;$K33),3,IF(OR(AND(MONTH($H33)=MONTH(TODAY()),$J33=0),AND(TODAY()&lt;P$6)),1,IF($L33="כן",2,4))),""))</f>
        <v/>
      </c>
      <c r="Q33" s="214" t="str">
        <f ca="1">IF($C33="","",IF(OR(AND($H33&lt;=Q$6,$I33&gt;=Q$6),AND($H33&gt;=Q$6,$H33&lt;R$6)),IF(OR($J33=1,COUNTIF($L33:P33,"&gt;0")&lt;$K33),3,IF(OR(AND(MONTH($H33)=MONTH(TODAY()),$J33=0),AND(TODAY()&lt;Q$6)),1,IF($L33="כן",2,4))),""))</f>
        <v/>
      </c>
      <c r="R33" s="214" t="str">
        <f ca="1">IF($C33="","",IF(OR(AND($H33&lt;=R$6,$I33&gt;=R$6),AND($H33&gt;=R$6,$H33&lt;S$6)),IF(OR($J33=1,COUNTIF($L33:Q33,"&gt;0")&lt;$K33),3,IF(OR(AND(MONTH($H33)=MONTH(TODAY()),$J33=0),AND(TODAY()&lt;R$6)),1,IF($L33="כן",2,4))),""))</f>
        <v/>
      </c>
      <c r="S33" s="214" t="str">
        <f ca="1">IF($C33="","",IF(OR(AND($H33&lt;=S$6,$I33&gt;=S$6),AND($H33&gt;=S$6,$H33&lt;T$6)),IF(OR($J33=1,COUNTIF($L33:R33,"&gt;0")&lt;$K33),3,IF(OR(AND(MONTH($H33)=MONTH(TODAY()),$J33=0),AND(TODAY()&lt;S$6)),1,IF($L33="כן",2,4))),""))</f>
        <v/>
      </c>
      <c r="T33" s="214" t="str">
        <f ca="1">IF($C33="","",IF(OR(AND($H33&lt;=T$6,$I33&gt;=T$6),AND($H33&gt;=T$6,$H33&lt;U$6)),IF(OR($J33=1,COUNTIF($L33:S33,"&gt;0")&lt;$K33),3,IF(OR(AND(MONTH($H33)=MONTH(TODAY()),$J33=0),AND(TODAY()&lt;T$6)),1,IF($L33="כן",2,4))),""))</f>
        <v/>
      </c>
      <c r="U33" s="214" t="str">
        <f ca="1">IF($C33="","",IF(OR(AND($H33&lt;=U$6,$I33&gt;=U$6),AND($H33&gt;=U$6,$H33&lt;V$6)),IF(OR($J33=1,COUNTIF($L33:T33,"&gt;0")&lt;$K33),3,IF(OR(AND(MONTH($H33)=MONTH(TODAY()),$J33=0),AND(TODAY()&lt;U$6)),1,IF($L33="כן",2,4))),""))</f>
        <v/>
      </c>
      <c r="V33" s="214" t="str">
        <f ca="1">IF($C33="","",IF(OR(AND($H33&lt;=V$6,$I33&gt;=V$6),AND($H33&gt;=V$6,$H33&lt;W$6)),IF(OR($J33=1,COUNTIF($L33:U33,"&gt;0")&lt;$K33),3,IF(OR(AND(MONTH($H33)=MONTH(TODAY()),$J33=0),AND(TODAY()&lt;V$6)),1,IF($L33="כן",2,4))),""))</f>
        <v/>
      </c>
      <c r="W33" s="214" t="str">
        <f ca="1">IF($C33="","",IF(OR(AND($H33&lt;=W$6,$I33&gt;=W$6),AND($H33&gt;=W$6,$H33&lt;X$6)),IF(OR($J33=1,COUNTIF($L33:V33,"&gt;0")&lt;$K33),3,IF(OR(AND(MONTH($H33)=MONTH(TODAY()),$J33=0),AND(TODAY()&lt;W$6)),1,IF($L33="כן",2,4))),""))</f>
        <v/>
      </c>
      <c r="X33" s="214" t="str">
        <f ca="1">IF($C33="","",IF(OR(AND($H33&lt;=X$6,$I33&gt;=X$6),AND($H33&gt;=X$6,$H33&lt;Y$6)),IF(OR($J33=1,COUNTIF($L33:W33,"&gt;0")&lt;$K33),3,IF(OR(AND(MONTH($H33)=MONTH(TODAY()),$J33=0),AND(TODAY()&lt;X$6)),1,IF($L33="כן",2,4))),""))</f>
        <v/>
      </c>
      <c r="Y33" s="214" t="str">
        <f ca="1">IF($C33="","",IF(OR(AND($H33&lt;=Y$6,$I33&gt;=Y$6),AND($H33&gt;=Y$6,$H33&lt;Z$6)),IF(OR($J33=1,COUNTIF($L33:X33,"&gt;0")&lt;$K33),3,IF(OR(AND(MONTH($H33)=MONTH(TODAY()),$J33=0),AND(TODAY()&lt;Y$6)),1,IF($L33="כן",2,4))),""))</f>
        <v/>
      </c>
      <c r="Z33" s="214" t="str">
        <f ca="1">IF($C33="","",IF(OR(AND($H33&lt;=Z$6,$I33&gt;=Z$6),AND($H33&gt;=Z$6,$H33&lt;AA$6)),IF(OR($J33=1,COUNTIF($L33:Y33,"&gt;0")&lt;$K33),3,IF(OR(AND(MONTH($H33)=MONTH(TODAY()),$J33=0),AND(TODAY()&lt;Z$6)),1,IF($L33="כן",2,4))),""))</f>
        <v/>
      </c>
      <c r="AA33" s="214" t="str">
        <f ca="1">IF($C33="","",IF(OR(AND($H33&lt;=AA$6,$I33&gt;=AA$6),AND($H33&gt;=AA$6,$H33&lt;AB$6)),IF(OR($J33=1,COUNTIF($L33:Z33,"&gt;0")&lt;$K33),3,IF(OR(AND(MONTH($H33)=MONTH(TODAY()),$J33=0),AND(TODAY()&lt;AA$6)),1,IF($L33="כן",2,4))),""))</f>
        <v/>
      </c>
      <c r="AB33" s="214" t="str">
        <f ca="1">IF($C33="","",IF(OR(AND($H33&lt;=AB$6,$I33&gt;=AB$6),AND($H33&gt;=AB$6,$H33&lt;AC$6)),IF(OR($J33=1,COUNTIF($L33:AA33,"&gt;0")&lt;$K33),3,IF(OR(AND(MONTH($H33)=MONTH(TODAY()),$J33=0),AND(TODAY()&lt;AB$6)),1,IF($L33="כן",2,4))),""))</f>
        <v/>
      </c>
      <c r="AC33" s="214" t="str">
        <f ca="1">IF($C33="","",IF(OR(AND($H33&lt;=AC$6,$I33&gt;=AC$6),AND($H33&gt;=AC$6,$H33&lt;AD$6)),IF(OR($J33=1,COUNTIF($L33:AB33,"&gt;0")&lt;$K33),3,IF(OR(AND(MONTH($H33)=MONTH(TODAY()),$J33=0),AND(TODAY()&lt;AC$6)),1,IF($L33="כן",2,4))),""))</f>
        <v/>
      </c>
      <c r="AD33" s="214" t="str">
        <f ca="1">IF($C33="","",IF(OR(AND($H33&lt;=AD$6,$I33&gt;=AD$6),AND($H33&gt;=AD$6,$H33&lt;AE$6)),IF(OR($J33=1,COUNTIF($L33:AC33,"&gt;0")&lt;$K33),3,IF(OR(AND(MONTH($H33)=MONTH(TODAY()),$J33=0),AND(TODAY()&lt;AD$6)),1,IF($L33="כן",2,4))),""))</f>
        <v/>
      </c>
      <c r="AE33" s="214" t="str">
        <f ca="1">IF($C33="","",IF(OR(AND($H33&lt;=AE$6,$I33&gt;=AE$6),AND($H33&gt;=AE$6,$H33&lt;AF$6)),IF(OR($J33=1,COUNTIF($L33:AD33,"&gt;0")&lt;$K33),3,IF(OR(AND(MONTH($H33)=MONTH(TODAY()),$J33=0),AND(TODAY()&lt;AE$6)),1,IF($L33="כן",2,4))),""))</f>
        <v/>
      </c>
      <c r="AF33" s="214" t="str">
        <f ca="1">IF($C33="","",IF(OR(AND($H33&lt;=AF$6,$I33&gt;=AF$6),AND($H33&gt;=AF$6,$H33&lt;AG$6)),IF(OR($J33=1,COUNTIF($L33:AE33,"&gt;0")&lt;$K33),3,IF(OR(AND(MONTH($H33)=MONTH(TODAY()),$J33=0),AND(TODAY()&lt;AF$6)),1,IF($L33="כן",2,4))),""))</f>
        <v/>
      </c>
      <c r="AG33" s="214" t="str">
        <f t="shared" ca="1" si="5"/>
        <v/>
      </c>
      <c r="AH33" s="199" t="s">
        <v>224</v>
      </c>
    </row>
    <row r="34" spans="2:34" s="195" customFormat="1" ht="21" customHeight="1">
      <c r="B34" s="196" t="str">
        <f>IFERROR(INDEX('תוצרים לפרויקטים'!$G$8:$G$507,MATCH(ROWS($B$6:B33),דירוג_גאנט,0)),"")</f>
        <v/>
      </c>
      <c r="C34" s="197" t="str">
        <f>IF($B34="","",INDEX('תוצרים לפרויקטים'!$H$8:$H$507,MATCH($B34,'תוצרים לפרויקטים'!$G$8:$G$507,0)))</f>
        <v/>
      </c>
      <c r="D34" s="198" t="str">
        <f>IF($B34="","",INDEX('תוצרים לפרויקטים'!$E$8:$E$507,MATCH($B34,'תוצרים לפרויקטים'!$G$8:$G$507,0)))</f>
        <v/>
      </c>
      <c r="E34" s="198" t="str">
        <f>IF($B34="","",IF(INDEX('תוצרים לפרויקטים'!$J$8:$J$507,MATCH($B34,'תוצרים לפרויקטים'!$G$8:$G$507,0))="","",INDEX('תוצרים לפרויקטים'!$J$8:$J$507,MATCH($B34,'תוצרים לפרויקטים'!$G$8:$G$507,0))))</f>
        <v/>
      </c>
      <c r="F34" s="198" t="str">
        <f>IF($B34="","",IF(INDEX('תוצרים לפרויקטים'!$K$8:$K$507,MATCH($B34,'תוצרים לפרויקטים'!$G$8:$G$507,0))="","",INDEX('תוצרים לפרויקטים'!$K$8:$K$507,MATCH($B34,'תוצרים לפרויקטים'!$G$8:$G$507,0))))</f>
        <v/>
      </c>
      <c r="G34" s="198" t="str">
        <f>IF($B34="","",IF(INDEX('תוצרים לפרויקטים'!$R$8:$R$507,MATCH($B34,'תוצרים לפרויקטים'!$G$8:$G$507,0))="","",INDEX('תוצרים לפרויקטים'!$R$8:$R$507,MATCH($B34,'תוצרים לפרויקטים'!$G$8:$G$507,0))))</f>
        <v/>
      </c>
      <c r="H34" s="199" t="str">
        <f>IF($B34="","",IF(INDEX('תוצרים לפרויקטים'!P$8:P$507,MATCH($B34,'תוצרים לפרויקטים'!$G$8:$G$507,0))="","",INDEX('תוצרים לפרויקטים'!P$8:P$507,MATCH($B34,'תוצרים לפרויקטים'!$G$8:$G$507,0))))</f>
        <v/>
      </c>
      <c r="I34" s="199" t="str">
        <f>IF($B34="","",IF(INDEX('תוצרים לפרויקטים'!Q$8:Q$507,MATCH($B34,'תוצרים לפרויקטים'!$G$8:$G$507,0))="","",INDEX('תוצרים לפרויקטים'!Q$8:Q$507,MATCH($B34,'תוצרים לפרויקטים'!$G$8:$G$507,0))))</f>
        <v/>
      </c>
      <c r="J34" s="200" t="str">
        <f>IF($B34="","",INDEX('תוצרים לפרויקטים'!$S$8:$S$507,MATCH($B34,'תוצרים לפרויקטים'!$G$8:$G$507,0)))</f>
        <v/>
      </c>
      <c r="K34" s="201" t="str">
        <f t="shared" si="3"/>
        <v/>
      </c>
      <c r="L34" s="200" t="str">
        <f t="shared" ca="1" si="4"/>
        <v/>
      </c>
      <c r="M34" s="214" t="str">
        <f ca="1">IF($C34="","",IF(OR(AND($H34&lt;=M$6,$I34&gt;=M$6),AND($H34&gt;=M$6,$H34&lt;N$6)),IF(OR($J34=1,COUNTIF($L34:L34,"&gt;0")&lt;$K34),3,IF(OR(AND(MONTH($H34)=MONTH(TODAY()),$J34=0),AND(TODAY()&lt;M$6)),1,IF($L34="כן",2,4))),""))</f>
        <v/>
      </c>
      <c r="N34" s="214" t="str">
        <f ca="1">IF($C34="","",IF(OR(AND($H34&lt;=N$6,$I34&gt;=N$6),AND($H34&gt;=N$6,$H34&lt;O$6)),IF(OR($J34=1,COUNTIF($L34:M34,"&gt;0")&lt;$K34),3,IF(OR(AND(MONTH($H34)=MONTH(TODAY()),$J34=0),AND(TODAY()&lt;N$6)),1,IF($L34="כן",2,4))),""))</f>
        <v/>
      </c>
      <c r="O34" s="214" t="str">
        <f ca="1">IF($C34="","",IF(OR(AND($H34&lt;=O$6,$I34&gt;=O$6),AND($H34&gt;=O$6,$H34&lt;P$6)),IF(OR($J34=1,COUNTIF($L34:N34,"&gt;0")&lt;$K34),3,IF(OR(AND(MONTH($H34)=MONTH(TODAY()),$J34=0),AND(TODAY()&lt;O$6)),1,IF($L34="כן",2,4))),""))</f>
        <v/>
      </c>
      <c r="P34" s="214" t="str">
        <f ca="1">IF($C34="","",IF(OR(AND($H34&lt;=P$6,$I34&gt;=P$6),AND($H34&gt;=P$6,$H34&lt;Q$6)),IF(OR($J34=1,COUNTIF($L34:O34,"&gt;0")&lt;$K34),3,IF(OR(AND(MONTH($H34)=MONTH(TODAY()),$J34=0),AND(TODAY()&lt;P$6)),1,IF($L34="כן",2,4))),""))</f>
        <v/>
      </c>
      <c r="Q34" s="214" t="str">
        <f ca="1">IF($C34="","",IF(OR(AND($H34&lt;=Q$6,$I34&gt;=Q$6),AND($H34&gt;=Q$6,$H34&lt;R$6)),IF(OR($J34=1,COUNTIF($L34:P34,"&gt;0")&lt;$K34),3,IF(OR(AND(MONTH($H34)=MONTH(TODAY()),$J34=0),AND(TODAY()&lt;Q$6)),1,IF($L34="כן",2,4))),""))</f>
        <v/>
      </c>
      <c r="R34" s="214" t="str">
        <f ca="1">IF($C34="","",IF(OR(AND($H34&lt;=R$6,$I34&gt;=R$6),AND($H34&gt;=R$6,$H34&lt;S$6)),IF(OR($J34=1,COUNTIF($L34:Q34,"&gt;0")&lt;$K34),3,IF(OR(AND(MONTH($H34)=MONTH(TODAY()),$J34=0),AND(TODAY()&lt;R$6)),1,IF($L34="כן",2,4))),""))</f>
        <v/>
      </c>
      <c r="S34" s="214" t="str">
        <f ca="1">IF($C34="","",IF(OR(AND($H34&lt;=S$6,$I34&gt;=S$6),AND($H34&gt;=S$6,$H34&lt;T$6)),IF(OR($J34=1,COUNTIF($L34:R34,"&gt;0")&lt;$K34),3,IF(OR(AND(MONTH($H34)=MONTH(TODAY()),$J34=0),AND(TODAY()&lt;S$6)),1,IF($L34="כן",2,4))),""))</f>
        <v/>
      </c>
      <c r="T34" s="214" t="str">
        <f ca="1">IF($C34="","",IF(OR(AND($H34&lt;=T$6,$I34&gt;=T$6),AND($H34&gt;=T$6,$H34&lt;U$6)),IF(OR($J34=1,COUNTIF($L34:S34,"&gt;0")&lt;$K34),3,IF(OR(AND(MONTH($H34)=MONTH(TODAY()),$J34=0),AND(TODAY()&lt;T$6)),1,IF($L34="כן",2,4))),""))</f>
        <v/>
      </c>
      <c r="U34" s="214" t="str">
        <f ca="1">IF($C34="","",IF(OR(AND($H34&lt;=U$6,$I34&gt;=U$6),AND($H34&gt;=U$6,$H34&lt;V$6)),IF(OR($J34=1,COUNTIF($L34:T34,"&gt;0")&lt;$K34),3,IF(OR(AND(MONTH($H34)=MONTH(TODAY()),$J34=0),AND(TODAY()&lt;U$6)),1,IF($L34="כן",2,4))),""))</f>
        <v/>
      </c>
      <c r="V34" s="214" t="str">
        <f ca="1">IF($C34="","",IF(OR(AND($H34&lt;=V$6,$I34&gt;=V$6),AND($H34&gt;=V$6,$H34&lt;W$6)),IF(OR($J34=1,COUNTIF($L34:U34,"&gt;0")&lt;$K34),3,IF(OR(AND(MONTH($H34)=MONTH(TODAY()),$J34=0),AND(TODAY()&lt;V$6)),1,IF($L34="כן",2,4))),""))</f>
        <v/>
      </c>
      <c r="W34" s="214" t="str">
        <f ca="1">IF($C34="","",IF(OR(AND($H34&lt;=W$6,$I34&gt;=W$6),AND($H34&gt;=W$6,$H34&lt;X$6)),IF(OR($J34=1,COUNTIF($L34:V34,"&gt;0")&lt;$K34),3,IF(OR(AND(MONTH($H34)=MONTH(TODAY()),$J34=0),AND(TODAY()&lt;W$6)),1,IF($L34="כן",2,4))),""))</f>
        <v/>
      </c>
      <c r="X34" s="214" t="str">
        <f ca="1">IF($C34="","",IF(OR(AND($H34&lt;=X$6,$I34&gt;=X$6),AND($H34&gt;=X$6,$H34&lt;Y$6)),IF(OR($J34=1,COUNTIF($L34:W34,"&gt;0")&lt;$K34),3,IF(OR(AND(MONTH($H34)=MONTH(TODAY()),$J34=0),AND(TODAY()&lt;X$6)),1,IF($L34="כן",2,4))),""))</f>
        <v/>
      </c>
      <c r="Y34" s="214" t="str">
        <f ca="1">IF($C34="","",IF(OR(AND($H34&lt;=Y$6,$I34&gt;=Y$6),AND($H34&gt;=Y$6,$H34&lt;Z$6)),IF(OR($J34=1,COUNTIF($L34:X34,"&gt;0")&lt;$K34),3,IF(OR(AND(MONTH($H34)=MONTH(TODAY()),$J34=0),AND(TODAY()&lt;Y$6)),1,IF($L34="כן",2,4))),""))</f>
        <v/>
      </c>
      <c r="Z34" s="214" t="str">
        <f ca="1">IF($C34="","",IF(OR(AND($H34&lt;=Z$6,$I34&gt;=Z$6),AND($H34&gt;=Z$6,$H34&lt;AA$6)),IF(OR($J34=1,COUNTIF($L34:Y34,"&gt;0")&lt;$K34),3,IF(OR(AND(MONTH($H34)=MONTH(TODAY()),$J34=0),AND(TODAY()&lt;Z$6)),1,IF($L34="כן",2,4))),""))</f>
        <v/>
      </c>
      <c r="AA34" s="214" t="str">
        <f ca="1">IF($C34="","",IF(OR(AND($H34&lt;=AA$6,$I34&gt;=AA$6),AND($H34&gt;=AA$6,$H34&lt;AB$6)),IF(OR($J34=1,COUNTIF($L34:Z34,"&gt;0")&lt;$K34),3,IF(OR(AND(MONTH($H34)=MONTH(TODAY()),$J34=0),AND(TODAY()&lt;AA$6)),1,IF($L34="כן",2,4))),""))</f>
        <v/>
      </c>
      <c r="AB34" s="214" t="str">
        <f ca="1">IF($C34="","",IF(OR(AND($H34&lt;=AB$6,$I34&gt;=AB$6),AND($H34&gt;=AB$6,$H34&lt;AC$6)),IF(OR($J34=1,COUNTIF($L34:AA34,"&gt;0")&lt;$K34),3,IF(OR(AND(MONTH($H34)=MONTH(TODAY()),$J34=0),AND(TODAY()&lt;AB$6)),1,IF($L34="כן",2,4))),""))</f>
        <v/>
      </c>
      <c r="AC34" s="214" t="str">
        <f ca="1">IF($C34="","",IF(OR(AND($H34&lt;=AC$6,$I34&gt;=AC$6),AND($H34&gt;=AC$6,$H34&lt;AD$6)),IF(OR($J34=1,COUNTIF($L34:AB34,"&gt;0")&lt;$K34),3,IF(OR(AND(MONTH($H34)=MONTH(TODAY()),$J34=0),AND(TODAY()&lt;AC$6)),1,IF($L34="כן",2,4))),""))</f>
        <v/>
      </c>
      <c r="AD34" s="214" t="str">
        <f ca="1">IF($C34="","",IF(OR(AND($H34&lt;=AD$6,$I34&gt;=AD$6),AND($H34&gt;=AD$6,$H34&lt;AE$6)),IF(OR($J34=1,COUNTIF($L34:AC34,"&gt;0")&lt;$K34),3,IF(OR(AND(MONTH($H34)=MONTH(TODAY()),$J34=0),AND(TODAY()&lt;AD$6)),1,IF($L34="כן",2,4))),""))</f>
        <v/>
      </c>
      <c r="AE34" s="214" t="str">
        <f ca="1">IF($C34="","",IF(OR(AND($H34&lt;=AE$6,$I34&gt;=AE$6),AND($H34&gt;=AE$6,$H34&lt;AF$6)),IF(OR($J34=1,COUNTIF($L34:AD34,"&gt;0")&lt;$K34),3,IF(OR(AND(MONTH($H34)=MONTH(TODAY()),$J34=0),AND(TODAY()&lt;AE$6)),1,IF($L34="כן",2,4))),""))</f>
        <v/>
      </c>
      <c r="AF34" s="214" t="str">
        <f ca="1">IF($C34="","",IF(OR(AND($H34&lt;=AF$6,$I34&gt;=AF$6),AND($H34&gt;=AF$6,$H34&lt;AG$6)),IF(OR($J34=1,COUNTIF($L34:AE34,"&gt;0")&lt;$K34),3,IF(OR(AND(MONTH($H34)=MONTH(TODAY()),$J34=0),AND(TODAY()&lt;AF$6)),1,IF($L34="כן",2,4))),""))</f>
        <v/>
      </c>
      <c r="AG34" s="214" t="str">
        <f t="shared" ca="1" si="5"/>
        <v/>
      </c>
      <c r="AH34" s="199" t="s">
        <v>224</v>
      </c>
    </row>
    <row r="35" spans="2:34" s="195" customFormat="1" ht="21" customHeight="1">
      <c r="B35" s="196" t="str">
        <f>IFERROR(INDEX('תוצרים לפרויקטים'!$G$8:$G$507,MATCH(ROWS($B$6:B34),דירוג_גאנט,0)),"")</f>
        <v/>
      </c>
      <c r="C35" s="197" t="str">
        <f>IF($B35="","",INDEX('תוצרים לפרויקטים'!$H$8:$H$507,MATCH($B35,'תוצרים לפרויקטים'!$G$8:$G$507,0)))</f>
        <v/>
      </c>
      <c r="D35" s="198" t="str">
        <f>IF($B35="","",INDEX('תוצרים לפרויקטים'!$E$8:$E$507,MATCH($B35,'תוצרים לפרויקטים'!$G$8:$G$507,0)))</f>
        <v/>
      </c>
      <c r="E35" s="198" t="str">
        <f>IF($B35="","",IF(INDEX('תוצרים לפרויקטים'!$J$8:$J$507,MATCH($B35,'תוצרים לפרויקטים'!$G$8:$G$507,0))="","",INDEX('תוצרים לפרויקטים'!$J$8:$J$507,MATCH($B35,'תוצרים לפרויקטים'!$G$8:$G$507,0))))</f>
        <v/>
      </c>
      <c r="F35" s="198" t="str">
        <f>IF($B35="","",IF(INDEX('תוצרים לפרויקטים'!$K$8:$K$507,MATCH($B35,'תוצרים לפרויקטים'!$G$8:$G$507,0))="","",INDEX('תוצרים לפרויקטים'!$K$8:$K$507,MATCH($B35,'תוצרים לפרויקטים'!$G$8:$G$507,0))))</f>
        <v/>
      </c>
      <c r="G35" s="198" t="str">
        <f>IF($B35="","",IF(INDEX('תוצרים לפרויקטים'!$R$8:$R$507,MATCH($B35,'תוצרים לפרויקטים'!$G$8:$G$507,0))="","",INDEX('תוצרים לפרויקטים'!$R$8:$R$507,MATCH($B35,'תוצרים לפרויקטים'!$G$8:$G$507,0))))</f>
        <v/>
      </c>
      <c r="H35" s="199" t="str">
        <f>IF($B35="","",IF(INDEX('תוצרים לפרויקטים'!P$8:P$507,MATCH($B35,'תוצרים לפרויקטים'!$G$8:$G$507,0))="","",INDEX('תוצרים לפרויקטים'!P$8:P$507,MATCH($B35,'תוצרים לפרויקטים'!$G$8:$G$507,0))))</f>
        <v/>
      </c>
      <c r="I35" s="199" t="str">
        <f>IF($B35="","",IF(INDEX('תוצרים לפרויקטים'!Q$8:Q$507,MATCH($B35,'תוצרים לפרויקטים'!$G$8:$G$507,0))="","",INDEX('תוצרים לפרויקטים'!Q$8:Q$507,MATCH($B35,'תוצרים לפרויקטים'!$G$8:$G$507,0))))</f>
        <v/>
      </c>
      <c r="J35" s="200" t="str">
        <f>IF($B35="","",INDEX('תוצרים לפרויקטים'!$S$8:$S$507,MATCH($B35,'תוצרים לפרויקטים'!$G$8:$G$507,0)))</f>
        <v/>
      </c>
      <c r="K35" s="201" t="str">
        <f t="shared" si="3"/>
        <v/>
      </c>
      <c r="L35" s="200" t="str">
        <f t="shared" ca="1" si="4"/>
        <v/>
      </c>
      <c r="M35" s="214" t="str">
        <f ca="1">IF($C35="","",IF(OR(AND($H35&lt;=M$6,$I35&gt;=M$6),AND($H35&gt;=M$6,$H35&lt;N$6)),IF(OR($J35=1,COUNTIF($L35:L35,"&gt;0")&lt;$K35),3,IF(OR(AND(MONTH($H35)=MONTH(TODAY()),$J35=0),AND(TODAY()&lt;M$6)),1,IF($L35="כן",2,4))),""))</f>
        <v/>
      </c>
      <c r="N35" s="214" t="str">
        <f ca="1">IF($C35="","",IF(OR(AND($H35&lt;=N$6,$I35&gt;=N$6),AND($H35&gt;=N$6,$H35&lt;O$6)),IF(OR($J35=1,COUNTIF($L35:M35,"&gt;0")&lt;$K35),3,IF(OR(AND(MONTH($H35)=MONTH(TODAY()),$J35=0),AND(TODAY()&lt;N$6)),1,IF($L35="כן",2,4))),""))</f>
        <v/>
      </c>
      <c r="O35" s="214" t="str">
        <f ca="1">IF($C35="","",IF(OR(AND($H35&lt;=O$6,$I35&gt;=O$6),AND($H35&gt;=O$6,$H35&lt;P$6)),IF(OR($J35=1,COUNTIF($L35:N35,"&gt;0")&lt;$K35),3,IF(OR(AND(MONTH($H35)=MONTH(TODAY()),$J35=0),AND(TODAY()&lt;O$6)),1,IF($L35="כן",2,4))),""))</f>
        <v/>
      </c>
      <c r="P35" s="214" t="str">
        <f ca="1">IF($C35="","",IF(OR(AND($H35&lt;=P$6,$I35&gt;=P$6),AND($H35&gt;=P$6,$H35&lt;Q$6)),IF(OR($J35=1,COUNTIF($L35:O35,"&gt;0")&lt;$K35),3,IF(OR(AND(MONTH($H35)=MONTH(TODAY()),$J35=0),AND(TODAY()&lt;P$6)),1,IF($L35="כן",2,4))),""))</f>
        <v/>
      </c>
      <c r="Q35" s="214" t="str">
        <f ca="1">IF($C35="","",IF(OR(AND($H35&lt;=Q$6,$I35&gt;=Q$6),AND($H35&gt;=Q$6,$H35&lt;R$6)),IF(OR($J35=1,COUNTIF($L35:P35,"&gt;0")&lt;$K35),3,IF(OR(AND(MONTH($H35)=MONTH(TODAY()),$J35=0),AND(TODAY()&lt;Q$6)),1,IF($L35="כן",2,4))),""))</f>
        <v/>
      </c>
      <c r="R35" s="214" t="str">
        <f ca="1">IF($C35="","",IF(OR(AND($H35&lt;=R$6,$I35&gt;=R$6),AND($H35&gt;=R$6,$H35&lt;S$6)),IF(OR($J35=1,COUNTIF($L35:Q35,"&gt;0")&lt;$K35),3,IF(OR(AND(MONTH($H35)=MONTH(TODAY()),$J35=0),AND(TODAY()&lt;R$6)),1,IF($L35="כן",2,4))),""))</f>
        <v/>
      </c>
      <c r="S35" s="214" t="str">
        <f ca="1">IF($C35="","",IF(OR(AND($H35&lt;=S$6,$I35&gt;=S$6),AND($H35&gt;=S$6,$H35&lt;T$6)),IF(OR($J35=1,COUNTIF($L35:R35,"&gt;0")&lt;$K35),3,IF(OR(AND(MONTH($H35)=MONTH(TODAY()),$J35=0),AND(TODAY()&lt;S$6)),1,IF($L35="כן",2,4))),""))</f>
        <v/>
      </c>
      <c r="T35" s="214" t="str">
        <f ca="1">IF($C35="","",IF(OR(AND($H35&lt;=T$6,$I35&gt;=T$6),AND($H35&gt;=T$6,$H35&lt;U$6)),IF(OR($J35=1,COUNTIF($L35:S35,"&gt;0")&lt;$K35),3,IF(OR(AND(MONTH($H35)=MONTH(TODAY()),$J35=0),AND(TODAY()&lt;T$6)),1,IF($L35="כן",2,4))),""))</f>
        <v/>
      </c>
      <c r="U35" s="214" t="str">
        <f ca="1">IF($C35="","",IF(OR(AND($H35&lt;=U$6,$I35&gt;=U$6),AND($H35&gt;=U$6,$H35&lt;V$6)),IF(OR($J35=1,COUNTIF($L35:T35,"&gt;0")&lt;$K35),3,IF(OR(AND(MONTH($H35)=MONTH(TODAY()),$J35=0),AND(TODAY()&lt;U$6)),1,IF($L35="כן",2,4))),""))</f>
        <v/>
      </c>
      <c r="V35" s="214" t="str">
        <f ca="1">IF($C35="","",IF(OR(AND($H35&lt;=V$6,$I35&gt;=V$6),AND($H35&gt;=V$6,$H35&lt;W$6)),IF(OR($J35=1,COUNTIF($L35:U35,"&gt;0")&lt;$K35),3,IF(OR(AND(MONTH($H35)=MONTH(TODAY()),$J35=0),AND(TODAY()&lt;V$6)),1,IF($L35="כן",2,4))),""))</f>
        <v/>
      </c>
      <c r="W35" s="214" t="str">
        <f ca="1">IF($C35="","",IF(OR(AND($H35&lt;=W$6,$I35&gt;=W$6),AND($H35&gt;=W$6,$H35&lt;X$6)),IF(OR($J35=1,COUNTIF($L35:V35,"&gt;0")&lt;$K35),3,IF(OR(AND(MONTH($H35)=MONTH(TODAY()),$J35=0),AND(TODAY()&lt;W$6)),1,IF($L35="כן",2,4))),""))</f>
        <v/>
      </c>
      <c r="X35" s="214" t="str">
        <f ca="1">IF($C35="","",IF(OR(AND($H35&lt;=X$6,$I35&gt;=X$6),AND($H35&gt;=X$6,$H35&lt;Y$6)),IF(OR($J35=1,COUNTIF($L35:W35,"&gt;0")&lt;$K35),3,IF(OR(AND(MONTH($H35)=MONTH(TODAY()),$J35=0),AND(TODAY()&lt;X$6)),1,IF($L35="כן",2,4))),""))</f>
        <v/>
      </c>
      <c r="Y35" s="214" t="str">
        <f ca="1">IF($C35="","",IF(OR(AND($H35&lt;=Y$6,$I35&gt;=Y$6),AND($H35&gt;=Y$6,$H35&lt;Z$6)),IF(OR($J35=1,COUNTIF($L35:X35,"&gt;0")&lt;$K35),3,IF(OR(AND(MONTH($H35)=MONTH(TODAY()),$J35=0),AND(TODAY()&lt;Y$6)),1,IF($L35="כן",2,4))),""))</f>
        <v/>
      </c>
      <c r="Z35" s="214" t="str">
        <f ca="1">IF($C35="","",IF(OR(AND($H35&lt;=Z$6,$I35&gt;=Z$6),AND($H35&gt;=Z$6,$H35&lt;AA$6)),IF(OR($J35=1,COUNTIF($L35:Y35,"&gt;0")&lt;$K35),3,IF(OR(AND(MONTH($H35)=MONTH(TODAY()),$J35=0),AND(TODAY()&lt;Z$6)),1,IF($L35="כן",2,4))),""))</f>
        <v/>
      </c>
      <c r="AA35" s="214" t="str">
        <f ca="1">IF($C35="","",IF(OR(AND($H35&lt;=AA$6,$I35&gt;=AA$6),AND($H35&gt;=AA$6,$H35&lt;AB$6)),IF(OR($J35=1,COUNTIF($L35:Z35,"&gt;0")&lt;$K35),3,IF(OR(AND(MONTH($H35)=MONTH(TODAY()),$J35=0),AND(TODAY()&lt;AA$6)),1,IF($L35="כן",2,4))),""))</f>
        <v/>
      </c>
      <c r="AB35" s="214" t="str">
        <f ca="1">IF($C35="","",IF(OR(AND($H35&lt;=AB$6,$I35&gt;=AB$6),AND($H35&gt;=AB$6,$H35&lt;AC$6)),IF(OR($J35=1,COUNTIF($L35:AA35,"&gt;0")&lt;$K35),3,IF(OR(AND(MONTH($H35)=MONTH(TODAY()),$J35=0),AND(TODAY()&lt;AB$6)),1,IF($L35="כן",2,4))),""))</f>
        <v/>
      </c>
      <c r="AC35" s="214" t="str">
        <f ca="1">IF($C35="","",IF(OR(AND($H35&lt;=AC$6,$I35&gt;=AC$6),AND($H35&gt;=AC$6,$H35&lt;AD$6)),IF(OR($J35=1,COUNTIF($L35:AB35,"&gt;0")&lt;$K35),3,IF(OR(AND(MONTH($H35)=MONTH(TODAY()),$J35=0),AND(TODAY()&lt;AC$6)),1,IF($L35="כן",2,4))),""))</f>
        <v/>
      </c>
      <c r="AD35" s="214" t="str">
        <f ca="1">IF($C35="","",IF(OR(AND($H35&lt;=AD$6,$I35&gt;=AD$6),AND($H35&gt;=AD$6,$H35&lt;AE$6)),IF(OR($J35=1,COUNTIF($L35:AC35,"&gt;0")&lt;$K35),3,IF(OR(AND(MONTH($H35)=MONTH(TODAY()),$J35=0),AND(TODAY()&lt;AD$6)),1,IF($L35="כן",2,4))),""))</f>
        <v/>
      </c>
      <c r="AE35" s="214" t="str">
        <f ca="1">IF($C35="","",IF(OR(AND($H35&lt;=AE$6,$I35&gt;=AE$6),AND($H35&gt;=AE$6,$H35&lt;AF$6)),IF(OR($J35=1,COUNTIF($L35:AD35,"&gt;0")&lt;$K35),3,IF(OR(AND(MONTH($H35)=MONTH(TODAY()),$J35=0),AND(TODAY()&lt;AE$6)),1,IF($L35="כן",2,4))),""))</f>
        <v/>
      </c>
      <c r="AF35" s="214" t="str">
        <f ca="1">IF($C35="","",IF(OR(AND($H35&lt;=AF$6,$I35&gt;=AF$6),AND($H35&gt;=AF$6,$H35&lt;AG$6)),IF(OR($J35=1,COUNTIF($L35:AE35,"&gt;0")&lt;$K35),3,IF(OR(AND(MONTH($H35)=MONTH(TODAY()),$J35=0),AND(TODAY()&lt;AF$6)),1,IF($L35="כן",2,4))),""))</f>
        <v/>
      </c>
      <c r="AG35" s="214" t="str">
        <f t="shared" ca="1" si="5"/>
        <v/>
      </c>
      <c r="AH35" s="199" t="s">
        <v>224</v>
      </c>
    </row>
    <row r="36" spans="2:34" s="195" customFormat="1" ht="21" customHeight="1">
      <c r="B36" s="196" t="str">
        <f>IFERROR(INDEX('תוצרים לפרויקטים'!$G$8:$G$507,MATCH(ROWS($B$6:B35),דירוג_גאנט,0)),"")</f>
        <v/>
      </c>
      <c r="C36" s="197" t="str">
        <f>IF($B36="","",INDEX('תוצרים לפרויקטים'!$H$8:$H$507,MATCH($B36,'תוצרים לפרויקטים'!$G$8:$G$507,0)))</f>
        <v/>
      </c>
      <c r="D36" s="198" t="str">
        <f>IF($B36="","",INDEX('תוצרים לפרויקטים'!$E$8:$E$507,MATCH($B36,'תוצרים לפרויקטים'!$G$8:$G$507,0)))</f>
        <v/>
      </c>
      <c r="E36" s="198" t="str">
        <f>IF($B36="","",IF(INDEX('תוצרים לפרויקטים'!$J$8:$J$507,MATCH($B36,'תוצרים לפרויקטים'!$G$8:$G$507,0))="","",INDEX('תוצרים לפרויקטים'!$J$8:$J$507,MATCH($B36,'תוצרים לפרויקטים'!$G$8:$G$507,0))))</f>
        <v/>
      </c>
      <c r="F36" s="198" t="str">
        <f>IF($B36="","",IF(INDEX('תוצרים לפרויקטים'!$K$8:$K$507,MATCH($B36,'תוצרים לפרויקטים'!$G$8:$G$507,0))="","",INDEX('תוצרים לפרויקטים'!$K$8:$K$507,MATCH($B36,'תוצרים לפרויקטים'!$G$8:$G$507,0))))</f>
        <v/>
      </c>
      <c r="G36" s="198" t="str">
        <f>IF($B36="","",IF(INDEX('תוצרים לפרויקטים'!$R$8:$R$507,MATCH($B36,'תוצרים לפרויקטים'!$G$8:$G$507,0))="","",INDEX('תוצרים לפרויקטים'!$R$8:$R$507,MATCH($B36,'תוצרים לפרויקטים'!$G$8:$G$507,0))))</f>
        <v/>
      </c>
      <c r="H36" s="199" t="str">
        <f>IF($B36="","",IF(INDEX('תוצרים לפרויקטים'!P$8:P$507,MATCH($B36,'תוצרים לפרויקטים'!$G$8:$G$507,0))="","",INDEX('תוצרים לפרויקטים'!P$8:P$507,MATCH($B36,'תוצרים לפרויקטים'!$G$8:$G$507,0))))</f>
        <v/>
      </c>
      <c r="I36" s="199" t="str">
        <f>IF($B36="","",IF(INDEX('תוצרים לפרויקטים'!Q$8:Q$507,MATCH($B36,'תוצרים לפרויקטים'!$G$8:$G$507,0))="","",INDEX('תוצרים לפרויקטים'!Q$8:Q$507,MATCH($B36,'תוצרים לפרויקטים'!$G$8:$G$507,0))))</f>
        <v/>
      </c>
      <c r="J36" s="200" t="str">
        <f>IF($B36="","",INDEX('תוצרים לפרויקטים'!$S$8:$S$507,MATCH($B36,'תוצרים לפרויקטים'!$G$8:$G$507,0)))</f>
        <v/>
      </c>
      <c r="K36" s="201" t="str">
        <f t="shared" si="3"/>
        <v/>
      </c>
      <c r="L36" s="200" t="str">
        <f t="shared" ca="1" si="4"/>
        <v/>
      </c>
      <c r="M36" s="214" t="str">
        <f ca="1">IF($C36="","",IF(OR(AND($H36&lt;=M$6,$I36&gt;=M$6),AND($H36&gt;=M$6,$H36&lt;N$6)),IF(OR($J36=1,COUNTIF($L36:L36,"&gt;0")&lt;$K36),3,IF(OR(AND(MONTH($H36)=MONTH(TODAY()),$J36=0),AND(TODAY()&lt;M$6)),1,IF($L36="כן",2,4))),""))</f>
        <v/>
      </c>
      <c r="N36" s="214" t="str">
        <f ca="1">IF($C36="","",IF(OR(AND($H36&lt;=N$6,$I36&gt;=N$6),AND($H36&gt;=N$6,$H36&lt;O$6)),IF(OR($J36=1,COUNTIF($L36:M36,"&gt;0")&lt;$K36),3,IF(OR(AND(MONTH($H36)=MONTH(TODAY()),$J36=0),AND(TODAY()&lt;N$6)),1,IF($L36="כן",2,4))),""))</f>
        <v/>
      </c>
      <c r="O36" s="214" t="str">
        <f ca="1">IF($C36="","",IF(OR(AND($H36&lt;=O$6,$I36&gt;=O$6),AND($H36&gt;=O$6,$H36&lt;P$6)),IF(OR($J36=1,COUNTIF($L36:N36,"&gt;0")&lt;$K36),3,IF(OR(AND(MONTH($H36)=MONTH(TODAY()),$J36=0),AND(TODAY()&lt;O$6)),1,IF($L36="כן",2,4))),""))</f>
        <v/>
      </c>
      <c r="P36" s="214" t="str">
        <f ca="1">IF($C36="","",IF(OR(AND($H36&lt;=P$6,$I36&gt;=P$6),AND($H36&gt;=P$6,$H36&lt;Q$6)),IF(OR($J36=1,COUNTIF($L36:O36,"&gt;0")&lt;$K36),3,IF(OR(AND(MONTH($H36)=MONTH(TODAY()),$J36=0),AND(TODAY()&lt;P$6)),1,IF($L36="כן",2,4))),""))</f>
        <v/>
      </c>
      <c r="Q36" s="214" t="str">
        <f ca="1">IF($C36="","",IF(OR(AND($H36&lt;=Q$6,$I36&gt;=Q$6),AND($H36&gt;=Q$6,$H36&lt;R$6)),IF(OR($J36=1,COUNTIF($L36:P36,"&gt;0")&lt;$K36),3,IF(OR(AND(MONTH($H36)=MONTH(TODAY()),$J36=0),AND(TODAY()&lt;Q$6)),1,IF($L36="כן",2,4))),""))</f>
        <v/>
      </c>
      <c r="R36" s="214" t="str">
        <f ca="1">IF($C36="","",IF(OR(AND($H36&lt;=R$6,$I36&gt;=R$6),AND($H36&gt;=R$6,$H36&lt;S$6)),IF(OR($J36=1,COUNTIF($L36:Q36,"&gt;0")&lt;$K36),3,IF(OR(AND(MONTH($H36)=MONTH(TODAY()),$J36=0),AND(TODAY()&lt;R$6)),1,IF($L36="כן",2,4))),""))</f>
        <v/>
      </c>
      <c r="S36" s="214" t="str">
        <f ca="1">IF($C36="","",IF(OR(AND($H36&lt;=S$6,$I36&gt;=S$6),AND($H36&gt;=S$6,$H36&lt;T$6)),IF(OR($J36=1,COUNTIF($L36:R36,"&gt;0")&lt;$K36),3,IF(OR(AND(MONTH($H36)=MONTH(TODAY()),$J36=0),AND(TODAY()&lt;S$6)),1,IF($L36="כן",2,4))),""))</f>
        <v/>
      </c>
      <c r="T36" s="214" t="str">
        <f ca="1">IF($C36="","",IF(OR(AND($H36&lt;=T$6,$I36&gt;=T$6),AND($H36&gt;=T$6,$H36&lt;U$6)),IF(OR($J36=1,COUNTIF($L36:S36,"&gt;0")&lt;$K36),3,IF(OR(AND(MONTH($H36)=MONTH(TODAY()),$J36=0),AND(TODAY()&lt;T$6)),1,IF($L36="כן",2,4))),""))</f>
        <v/>
      </c>
      <c r="U36" s="214" t="str">
        <f ca="1">IF($C36="","",IF(OR(AND($H36&lt;=U$6,$I36&gt;=U$6),AND($H36&gt;=U$6,$H36&lt;V$6)),IF(OR($J36=1,COUNTIF($L36:T36,"&gt;0")&lt;$K36),3,IF(OR(AND(MONTH($H36)=MONTH(TODAY()),$J36=0),AND(TODAY()&lt;U$6)),1,IF($L36="כן",2,4))),""))</f>
        <v/>
      </c>
      <c r="V36" s="214" t="str">
        <f ca="1">IF($C36="","",IF(OR(AND($H36&lt;=V$6,$I36&gt;=V$6),AND($H36&gt;=V$6,$H36&lt;W$6)),IF(OR($J36=1,COUNTIF($L36:U36,"&gt;0")&lt;$K36),3,IF(OR(AND(MONTH($H36)=MONTH(TODAY()),$J36=0),AND(TODAY()&lt;V$6)),1,IF($L36="כן",2,4))),""))</f>
        <v/>
      </c>
      <c r="W36" s="214" t="str">
        <f ca="1">IF($C36="","",IF(OR(AND($H36&lt;=W$6,$I36&gt;=W$6),AND($H36&gt;=W$6,$H36&lt;X$6)),IF(OR($J36=1,COUNTIF($L36:V36,"&gt;0")&lt;$K36),3,IF(OR(AND(MONTH($H36)=MONTH(TODAY()),$J36=0),AND(TODAY()&lt;W$6)),1,IF($L36="כן",2,4))),""))</f>
        <v/>
      </c>
      <c r="X36" s="214" t="str">
        <f ca="1">IF($C36="","",IF(OR(AND($H36&lt;=X$6,$I36&gt;=X$6),AND($H36&gt;=X$6,$H36&lt;Y$6)),IF(OR($J36=1,COUNTIF($L36:W36,"&gt;0")&lt;$K36),3,IF(OR(AND(MONTH($H36)=MONTH(TODAY()),$J36=0),AND(TODAY()&lt;X$6)),1,IF($L36="כן",2,4))),""))</f>
        <v/>
      </c>
      <c r="Y36" s="214" t="str">
        <f ca="1">IF($C36="","",IF(OR(AND($H36&lt;=Y$6,$I36&gt;=Y$6),AND($H36&gt;=Y$6,$H36&lt;Z$6)),IF(OR($J36=1,COUNTIF($L36:X36,"&gt;0")&lt;$K36),3,IF(OR(AND(MONTH($H36)=MONTH(TODAY()),$J36=0),AND(TODAY()&lt;Y$6)),1,IF($L36="כן",2,4))),""))</f>
        <v/>
      </c>
      <c r="Z36" s="214" t="str">
        <f ca="1">IF($C36="","",IF(OR(AND($H36&lt;=Z$6,$I36&gt;=Z$6),AND($H36&gt;=Z$6,$H36&lt;AA$6)),IF(OR($J36=1,COUNTIF($L36:Y36,"&gt;0")&lt;$K36),3,IF(OR(AND(MONTH($H36)=MONTH(TODAY()),$J36=0),AND(TODAY()&lt;Z$6)),1,IF($L36="כן",2,4))),""))</f>
        <v/>
      </c>
      <c r="AA36" s="214" t="str">
        <f ca="1">IF($C36="","",IF(OR(AND($H36&lt;=AA$6,$I36&gt;=AA$6),AND($H36&gt;=AA$6,$H36&lt;AB$6)),IF(OR($J36=1,COUNTIF($L36:Z36,"&gt;0")&lt;$K36),3,IF(OR(AND(MONTH($H36)=MONTH(TODAY()),$J36=0),AND(TODAY()&lt;AA$6)),1,IF($L36="כן",2,4))),""))</f>
        <v/>
      </c>
      <c r="AB36" s="214" t="str">
        <f ca="1">IF($C36="","",IF(OR(AND($H36&lt;=AB$6,$I36&gt;=AB$6),AND($H36&gt;=AB$6,$H36&lt;AC$6)),IF(OR($J36=1,COUNTIF($L36:AA36,"&gt;0")&lt;$K36),3,IF(OR(AND(MONTH($H36)=MONTH(TODAY()),$J36=0),AND(TODAY()&lt;AB$6)),1,IF($L36="כן",2,4))),""))</f>
        <v/>
      </c>
      <c r="AC36" s="214" t="str">
        <f ca="1">IF($C36="","",IF(OR(AND($H36&lt;=AC$6,$I36&gt;=AC$6),AND($H36&gt;=AC$6,$H36&lt;AD$6)),IF(OR($J36=1,COUNTIF($L36:AB36,"&gt;0")&lt;$K36),3,IF(OR(AND(MONTH($H36)=MONTH(TODAY()),$J36=0),AND(TODAY()&lt;AC$6)),1,IF($L36="כן",2,4))),""))</f>
        <v/>
      </c>
      <c r="AD36" s="214" t="str">
        <f ca="1">IF($C36="","",IF(OR(AND($H36&lt;=AD$6,$I36&gt;=AD$6),AND($H36&gt;=AD$6,$H36&lt;AE$6)),IF(OR($J36=1,COUNTIF($L36:AC36,"&gt;0")&lt;$K36),3,IF(OR(AND(MONTH($H36)=MONTH(TODAY()),$J36=0),AND(TODAY()&lt;AD$6)),1,IF($L36="כן",2,4))),""))</f>
        <v/>
      </c>
      <c r="AE36" s="214" t="str">
        <f ca="1">IF($C36="","",IF(OR(AND($H36&lt;=AE$6,$I36&gt;=AE$6),AND($H36&gt;=AE$6,$H36&lt;AF$6)),IF(OR($J36=1,COUNTIF($L36:AD36,"&gt;0")&lt;$K36),3,IF(OR(AND(MONTH($H36)=MONTH(TODAY()),$J36=0),AND(TODAY()&lt;AE$6)),1,IF($L36="כן",2,4))),""))</f>
        <v/>
      </c>
      <c r="AF36" s="214" t="str">
        <f ca="1">IF($C36="","",IF(OR(AND($H36&lt;=AF$6,$I36&gt;=AF$6),AND($H36&gt;=AF$6,$H36&lt;AG$6)),IF(OR($J36=1,COUNTIF($L36:AE36,"&gt;0")&lt;$K36),3,IF(OR(AND(MONTH($H36)=MONTH(TODAY()),$J36=0),AND(TODAY()&lt;AF$6)),1,IF($L36="כן",2,4))),""))</f>
        <v/>
      </c>
      <c r="AG36" s="214" t="str">
        <f t="shared" ca="1" si="5"/>
        <v/>
      </c>
      <c r="AH36" s="199" t="s">
        <v>224</v>
      </c>
    </row>
    <row r="37" spans="2:34" s="195" customFormat="1" ht="21" customHeight="1">
      <c r="B37" s="196" t="str">
        <f>IFERROR(INDEX('תוצרים לפרויקטים'!$G$8:$G$507,MATCH(ROWS($B$6:B36),דירוג_גאנט,0)),"")</f>
        <v/>
      </c>
      <c r="C37" s="197" t="str">
        <f>IF($B37="","",INDEX('תוצרים לפרויקטים'!$H$8:$H$507,MATCH($B37,'תוצרים לפרויקטים'!$G$8:$G$507,0)))</f>
        <v/>
      </c>
      <c r="D37" s="198" t="str">
        <f>IF($B37="","",INDEX('תוצרים לפרויקטים'!$E$8:$E$507,MATCH($B37,'תוצרים לפרויקטים'!$G$8:$G$507,0)))</f>
        <v/>
      </c>
      <c r="E37" s="198" t="str">
        <f>IF($B37="","",IF(INDEX('תוצרים לפרויקטים'!$J$8:$J$507,MATCH($B37,'תוצרים לפרויקטים'!$G$8:$G$507,0))="","",INDEX('תוצרים לפרויקטים'!$J$8:$J$507,MATCH($B37,'תוצרים לפרויקטים'!$G$8:$G$507,0))))</f>
        <v/>
      </c>
      <c r="F37" s="198" t="str">
        <f>IF($B37="","",IF(INDEX('תוצרים לפרויקטים'!$K$8:$K$507,MATCH($B37,'תוצרים לפרויקטים'!$G$8:$G$507,0))="","",INDEX('תוצרים לפרויקטים'!$K$8:$K$507,MATCH($B37,'תוצרים לפרויקטים'!$G$8:$G$507,0))))</f>
        <v/>
      </c>
      <c r="G37" s="198" t="str">
        <f>IF($B37="","",IF(INDEX('תוצרים לפרויקטים'!$R$8:$R$507,MATCH($B37,'תוצרים לפרויקטים'!$G$8:$G$507,0))="","",INDEX('תוצרים לפרויקטים'!$R$8:$R$507,MATCH($B37,'תוצרים לפרויקטים'!$G$8:$G$507,0))))</f>
        <v/>
      </c>
      <c r="H37" s="199" t="str">
        <f>IF($B37="","",IF(INDEX('תוצרים לפרויקטים'!P$8:P$507,MATCH($B37,'תוצרים לפרויקטים'!$G$8:$G$507,0))="","",INDEX('תוצרים לפרויקטים'!P$8:P$507,MATCH($B37,'תוצרים לפרויקטים'!$G$8:$G$507,0))))</f>
        <v/>
      </c>
      <c r="I37" s="199" t="str">
        <f>IF($B37="","",IF(INDEX('תוצרים לפרויקטים'!Q$8:Q$507,MATCH($B37,'תוצרים לפרויקטים'!$G$8:$G$507,0))="","",INDEX('תוצרים לפרויקטים'!Q$8:Q$507,MATCH($B37,'תוצרים לפרויקטים'!$G$8:$G$507,0))))</f>
        <v/>
      </c>
      <c r="J37" s="200" t="str">
        <f>IF($B37="","",INDEX('תוצרים לפרויקטים'!$S$8:$S$507,MATCH($B37,'תוצרים לפרויקטים'!$G$8:$G$507,0)))</f>
        <v/>
      </c>
      <c r="K37" s="201" t="str">
        <f t="shared" si="3"/>
        <v/>
      </c>
      <c r="L37" s="200" t="str">
        <f t="shared" ca="1" si="4"/>
        <v/>
      </c>
      <c r="M37" s="214" t="str">
        <f ca="1">IF($C37="","",IF(OR(AND($H37&lt;=M$6,$I37&gt;=M$6),AND($H37&gt;=M$6,$H37&lt;N$6)),IF(OR($J37=1,COUNTIF($L37:L37,"&gt;0")&lt;$K37),3,IF(OR(AND(MONTH($H37)=MONTH(TODAY()),$J37=0),AND(TODAY()&lt;M$6)),1,IF($L37="כן",2,4))),""))</f>
        <v/>
      </c>
      <c r="N37" s="214" t="str">
        <f ca="1">IF($C37="","",IF(OR(AND($H37&lt;=N$6,$I37&gt;=N$6),AND($H37&gt;=N$6,$H37&lt;O$6)),IF(OR($J37=1,COUNTIF($L37:M37,"&gt;0")&lt;$K37),3,IF(OR(AND(MONTH($H37)=MONTH(TODAY()),$J37=0),AND(TODAY()&lt;N$6)),1,IF($L37="כן",2,4))),""))</f>
        <v/>
      </c>
      <c r="O37" s="214" t="str">
        <f ca="1">IF($C37="","",IF(OR(AND($H37&lt;=O$6,$I37&gt;=O$6),AND($H37&gt;=O$6,$H37&lt;P$6)),IF(OR($J37=1,COUNTIF($L37:N37,"&gt;0")&lt;$K37),3,IF(OR(AND(MONTH($H37)=MONTH(TODAY()),$J37=0),AND(TODAY()&lt;O$6)),1,IF($L37="כן",2,4))),""))</f>
        <v/>
      </c>
      <c r="P37" s="214" t="str">
        <f ca="1">IF($C37="","",IF(OR(AND($H37&lt;=P$6,$I37&gt;=P$6),AND($H37&gt;=P$6,$H37&lt;Q$6)),IF(OR($J37=1,COUNTIF($L37:O37,"&gt;0")&lt;$K37),3,IF(OR(AND(MONTH($H37)=MONTH(TODAY()),$J37=0),AND(TODAY()&lt;P$6)),1,IF($L37="כן",2,4))),""))</f>
        <v/>
      </c>
      <c r="Q37" s="214" t="str">
        <f ca="1">IF($C37="","",IF(OR(AND($H37&lt;=Q$6,$I37&gt;=Q$6),AND($H37&gt;=Q$6,$H37&lt;R$6)),IF(OR($J37=1,COUNTIF($L37:P37,"&gt;0")&lt;$K37),3,IF(OR(AND(MONTH($H37)=MONTH(TODAY()),$J37=0),AND(TODAY()&lt;Q$6)),1,IF($L37="כן",2,4))),""))</f>
        <v/>
      </c>
      <c r="R37" s="214" t="str">
        <f ca="1">IF($C37="","",IF(OR(AND($H37&lt;=R$6,$I37&gt;=R$6),AND($H37&gt;=R$6,$H37&lt;S$6)),IF(OR($J37=1,COUNTIF($L37:Q37,"&gt;0")&lt;$K37),3,IF(OR(AND(MONTH($H37)=MONTH(TODAY()),$J37=0),AND(TODAY()&lt;R$6)),1,IF($L37="כן",2,4))),""))</f>
        <v/>
      </c>
      <c r="S37" s="214" t="str">
        <f ca="1">IF($C37="","",IF(OR(AND($H37&lt;=S$6,$I37&gt;=S$6),AND($H37&gt;=S$6,$H37&lt;T$6)),IF(OR($J37=1,COUNTIF($L37:R37,"&gt;0")&lt;$K37),3,IF(OR(AND(MONTH($H37)=MONTH(TODAY()),$J37=0),AND(TODAY()&lt;S$6)),1,IF($L37="כן",2,4))),""))</f>
        <v/>
      </c>
      <c r="T37" s="214" t="str">
        <f ca="1">IF($C37="","",IF(OR(AND($H37&lt;=T$6,$I37&gt;=T$6),AND($H37&gt;=T$6,$H37&lt;U$6)),IF(OR($J37=1,COUNTIF($L37:S37,"&gt;0")&lt;$K37),3,IF(OR(AND(MONTH($H37)=MONTH(TODAY()),$J37=0),AND(TODAY()&lt;T$6)),1,IF($L37="כן",2,4))),""))</f>
        <v/>
      </c>
      <c r="U37" s="214" t="str">
        <f ca="1">IF($C37="","",IF(OR(AND($H37&lt;=U$6,$I37&gt;=U$6),AND($H37&gt;=U$6,$H37&lt;V$6)),IF(OR($J37=1,COUNTIF($L37:T37,"&gt;0")&lt;$K37),3,IF(OR(AND(MONTH($H37)=MONTH(TODAY()),$J37=0),AND(TODAY()&lt;U$6)),1,IF($L37="כן",2,4))),""))</f>
        <v/>
      </c>
      <c r="V37" s="214" t="str">
        <f ca="1">IF($C37="","",IF(OR(AND($H37&lt;=V$6,$I37&gt;=V$6),AND($H37&gt;=V$6,$H37&lt;W$6)),IF(OR($J37=1,COUNTIF($L37:U37,"&gt;0")&lt;$K37),3,IF(OR(AND(MONTH($H37)=MONTH(TODAY()),$J37=0),AND(TODAY()&lt;V$6)),1,IF($L37="כן",2,4))),""))</f>
        <v/>
      </c>
      <c r="W37" s="214" t="str">
        <f ca="1">IF($C37="","",IF(OR(AND($H37&lt;=W$6,$I37&gt;=W$6),AND($H37&gt;=W$6,$H37&lt;X$6)),IF(OR($J37=1,COUNTIF($L37:V37,"&gt;0")&lt;$K37),3,IF(OR(AND(MONTH($H37)=MONTH(TODAY()),$J37=0),AND(TODAY()&lt;W$6)),1,IF($L37="כן",2,4))),""))</f>
        <v/>
      </c>
      <c r="X37" s="214" t="str">
        <f ca="1">IF($C37="","",IF(OR(AND($H37&lt;=X$6,$I37&gt;=X$6),AND($H37&gt;=X$6,$H37&lt;Y$6)),IF(OR($J37=1,COUNTIF($L37:W37,"&gt;0")&lt;$K37),3,IF(OR(AND(MONTH($H37)=MONTH(TODAY()),$J37=0),AND(TODAY()&lt;X$6)),1,IF($L37="כן",2,4))),""))</f>
        <v/>
      </c>
      <c r="Y37" s="214" t="str">
        <f ca="1">IF($C37="","",IF(OR(AND($H37&lt;=Y$6,$I37&gt;=Y$6),AND($H37&gt;=Y$6,$H37&lt;Z$6)),IF(OR($J37=1,COUNTIF($L37:X37,"&gt;0")&lt;$K37),3,IF(OR(AND(MONTH($H37)=MONTH(TODAY()),$J37=0),AND(TODAY()&lt;Y$6)),1,IF($L37="כן",2,4))),""))</f>
        <v/>
      </c>
      <c r="Z37" s="214" t="str">
        <f ca="1">IF($C37="","",IF(OR(AND($H37&lt;=Z$6,$I37&gt;=Z$6),AND($H37&gt;=Z$6,$H37&lt;AA$6)),IF(OR($J37=1,COUNTIF($L37:Y37,"&gt;0")&lt;$K37),3,IF(OR(AND(MONTH($H37)=MONTH(TODAY()),$J37=0),AND(TODAY()&lt;Z$6)),1,IF($L37="כן",2,4))),""))</f>
        <v/>
      </c>
      <c r="AA37" s="214" t="str">
        <f ca="1">IF($C37="","",IF(OR(AND($H37&lt;=AA$6,$I37&gt;=AA$6),AND($H37&gt;=AA$6,$H37&lt;AB$6)),IF(OR($J37=1,COUNTIF($L37:Z37,"&gt;0")&lt;$K37),3,IF(OR(AND(MONTH($H37)=MONTH(TODAY()),$J37=0),AND(TODAY()&lt;AA$6)),1,IF($L37="כן",2,4))),""))</f>
        <v/>
      </c>
      <c r="AB37" s="214" t="str">
        <f ca="1">IF($C37="","",IF(OR(AND($H37&lt;=AB$6,$I37&gt;=AB$6),AND($H37&gt;=AB$6,$H37&lt;AC$6)),IF(OR($J37=1,COUNTIF($L37:AA37,"&gt;0")&lt;$K37),3,IF(OR(AND(MONTH($H37)=MONTH(TODAY()),$J37=0),AND(TODAY()&lt;AB$6)),1,IF($L37="כן",2,4))),""))</f>
        <v/>
      </c>
      <c r="AC37" s="214" t="str">
        <f ca="1">IF($C37="","",IF(OR(AND($H37&lt;=AC$6,$I37&gt;=AC$6),AND($H37&gt;=AC$6,$H37&lt;AD$6)),IF(OR($J37=1,COUNTIF($L37:AB37,"&gt;0")&lt;$K37),3,IF(OR(AND(MONTH($H37)=MONTH(TODAY()),$J37=0),AND(TODAY()&lt;AC$6)),1,IF($L37="כן",2,4))),""))</f>
        <v/>
      </c>
      <c r="AD37" s="214" t="str">
        <f ca="1">IF($C37="","",IF(OR(AND($H37&lt;=AD$6,$I37&gt;=AD$6),AND($H37&gt;=AD$6,$H37&lt;AE$6)),IF(OR($J37=1,COUNTIF($L37:AC37,"&gt;0")&lt;$K37),3,IF(OR(AND(MONTH($H37)=MONTH(TODAY()),$J37=0),AND(TODAY()&lt;AD$6)),1,IF($L37="כן",2,4))),""))</f>
        <v/>
      </c>
      <c r="AE37" s="214" t="str">
        <f ca="1">IF($C37="","",IF(OR(AND($H37&lt;=AE$6,$I37&gt;=AE$6),AND($H37&gt;=AE$6,$H37&lt;AF$6)),IF(OR($J37=1,COUNTIF($L37:AD37,"&gt;0")&lt;$K37),3,IF(OR(AND(MONTH($H37)=MONTH(TODAY()),$J37=0),AND(TODAY()&lt;AE$6)),1,IF($L37="כן",2,4))),""))</f>
        <v/>
      </c>
      <c r="AF37" s="214" t="str">
        <f ca="1">IF($C37="","",IF(OR(AND($H37&lt;=AF$6,$I37&gt;=AF$6),AND($H37&gt;=AF$6,$H37&lt;AG$6)),IF(OR($J37=1,COUNTIF($L37:AE37,"&gt;0")&lt;$K37),3,IF(OR(AND(MONTH($H37)=MONTH(TODAY()),$J37=0),AND(TODAY()&lt;AF$6)),1,IF($L37="כן",2,4))),""))</f>
        <v/>
      </c>
      <c r="AG37" s="214" t="str">
        <f t="shared" ca="1" si="5"/>
        <v/>
      </c>
      <c r="AH37" s="199" t="s">
        <v>224</v>
      </c>
    </row>
    <row r="38" spans="2:34" s="195" customFormat="1" ht="21" customHeight="1">
      <c r="B38" s="196" t="str">
        <f>IFERROR(INDEX('תוצרים לפרויקטים'!$G$8:$G$507,MATCH(ROWS($B$6:B37),דירוג_גאנט,0)),"")</f>
        <v/>
      </c>
      <c r="C38" s="197" t="str">
        <f>IF($B38="","",INDEX('תוצרים לפרויקטים'!$H$8:$H$507,MATCH($B38,'תוצרים לפרויקטים'!$G$8:$G$507,0)))</f>
        <v/>
      </c>
      <c r="D38" s="198" t="str">
        <f>IF($B38="","",INDEX('תוצרים לפרויקטים'!$E$8:$E$507,MATCH($B38,'תוצרים לפרויקטים'!$G$8:$G$507,0)))</f>
        <v/>
      </c>
      <c r="E38" s="198" t="str">
        <f>IF($B38="","",IF(INDEX('תוצרים לפרויקטים'!$J$8:$J$507,MATCH($B38,'תוצרים לפרויקטים'!$G$8:$G$507,0))="","",INDEX('תוצרים לפרויקטים'!$J$8:$J$507,MATCH($B38,'תוצרים לפרויקטים'!$G$8:$G$507,0))))</f>
        <v/>
      </c>
      <c r="F38" s="198" t="str">
        <f>IF($B38="","",IF(INDEX('תוצרים לפרויקטים'!$K$8:$K$507,MATCH($B38,'תוצרים לפרויקטים'!$G$8:$G$507,0))="","",INDEX('תוצרים לפרויקטים'!$K$8:$K$507,MATCH($B38,'תוצרים לפרויקטים'!$G$8:$G$507,0))))</f>
        <v/>
      </c>
      <c r="G38" s="198" t="str">
        <f>IF($B38="","",IF(INDEX('תוצרים לפרויקטים'!$R$8:$R$507,MATCH($B38,'תוצרים לפרויקטים'!$G$8:$G$507,0))="","",INDEX('תוצרים לפרויקטים'!$R$8:$R$507,MATCH($B38,'תוצרים לפרויקטים'!$G$8:$G$507,0))))</f>
        <v/>
      </c>
      <c r="H38" s="199" t="str">
        <f>IF($B38="","",IF(INDEX('תוצרים לפרויקטים'!P$8:P$507,MATCH($B38,'תוצרים לפרויקטים'!$G$8:$G$507,0))="","",INDEX('תוצרים לפרויקטים'!P$8:P$507,MATCH($B38,'תוצרים לפרויקטים'!$G$8:$G$507,0))))</f>
        <v/>
      </c>
      <c r="I38" s="199" t="str">
        <f>IF($B38="","",IF(INDEX('תוצרים לפרויקטים'!Q$8:Q$507,MATCH($B38,'תוצרים לפרויקטים'!$G$8:$G$507,0))="","",INDEX('תוצרים לפרויקטים'!Q$8:Q$507,MATCH($B38,'תוצרים לפרויקטים'!$G$8:$G$507,0))))</f>
        <v/>
      </c>
      <c r="J38" s="200" t="str">
        <f>IF($B38="","",INDEX('תוצרים לפרויקטים'!$S$8:$S$507,MATCH($B38,'תוצרים לפרויקטים'!$G$8:$G$507,0)))</f>
        <v/>
      </c>
      <c r="K38" s="201" t="str">
        <f t="shared" si="3"/>
        <v/>
      </c>
      <c r="L38" s="200" t="str">
        <f t="shared" ca="1" si="4"/>
        <v/>
      </c>
      <c r="M38" s="214" t="str">
        <f ca="1">IF($C38="","",IF(OR(AND($H38&lt;=M$6,$I38&gt;=M$6),AND($H38&gt;=M$6,$H38&lt;N$6)),IF(OR($J38=1,COUNTIF($L38:L38,"&gt;0")&lt;$K38),3,IF(OR(AND(MONTH($H38)=MONTH(TODAY()),$J38=0),AND(TODAY()&lt;M$6)),1,IF($L38="כן",2,4))),""))</f>
        <v/>
      </c>
      <c r="N38" s="214" t="str">
        <f ca="1">IF($C38="","",IF(OR(AND($H38&lt;=N$6,$I38&gt;=N$6),AND($H38&gt;=N$6,$H38&lt;O$6)),IF(OR($J38=1,COUNTIF($L38:M38,"&gt;0")&lt;$K38),3,IF(OR(AND(MONTH($H38)=MONTH(TODAY()),$J38=0),AND(TODAY()&lt;N$6)),1,IF($L38="כן",2,4))),""))</f>
        <v/>
      </c>
      <c r="O38" s="214" t="str">
        <f ca="1">IF($C38="","",IF(OR(AND($H38&lt;=O$6,$I38&gt;=O$6),AND($H38&gt;=O$6,$H38&lt;P$6)),IF(OR($J38=1,COUNTIF($L38:N38,"&gt;0")&lt;$K38),3,IF(OR(AND(MONTH($H38)=MONTH(TODAY()),$J38=0),AND(TODAY()&lt;O$6)),1,IF($L38="כן",2,4))),""))</f>
        <v/>
      </c>
      <c r="P38" s="214" t="str">
        <f ca="1">IF($C38="","",IF(OR(AND($H38&lt;=P$6,$I38&gt;=P$6),AND($H38&gt;=P$6,$H38&lt;Q$6)),IF(OR($J38=1,COUNTIF($L38:O38,"&gt;0")&lt;$K38),3,IF(OR(AND(MONTH($H38)=MONTH(TODAY()),$J38=0),AND(TODAY()&lt;P$6)),1,IF($L38="כן",2,4))),""))</f>
        <v/>
      </c>
      <c r="Q38" s="214" t="str">
        <f ca="1">IF($C38="","",IF(OR(AND($H38&lt;=Q$6,$I38&gt;=Q$6),AND($H38&gt;=Q$6,$H38&lt;R$6)),IF(OR($J38=1,COUNTIF($L38:P38,"&gt;0")&lt;$K38),3,IF(OR(AND(MONTH($H38)=MONTH(TODAY()),$J38=0),AND(TODAY()&lt;Q$6)),1,IF($L38="כן",2,4))),""))</f>
        <v/>
      </c>
      <c r="R38" s="214" t="str">
        <f ca="1">IF($C38="","",IF(OR(AND($H38&lt;=R$6,$I38&gt;=R$6),AND($H38&gt;=R$6,$H38&lt;S$6)),IF(OR($J38=1,COUNTIF($L38:Q38,"&gt;0")&lt;$K38),3,IF(OR(AND(MONTH($H38)=MONTH(TODAY()),$J38=0),AND(TODAY()&lt;R$6)),1,IF($L38="כן",2,4))),""))</f>
        <v/>
      </c>
      <c r="S38" s="214" t="str">
        <f ca="1">IF($C38="","",IF(OR(AND($H38&lt;=S$6,$I38&gt;=S$6),AND($H38&gt;=S$6,$H38&lt;T$6)),IF(OR($J38=1,COUNTIF($L38:R38,"&gt;0")&lt;$K38),3,IF(OR(AND(MONTH($H38)=MONTH(TODAY()),$J38=0),AND(TODAY()&lt;S$6)),1,IF($L38="כן",2,4))),""))</f>
        <v/>
      </c>
      <c r="T38" s="214" t="str">
        <f ca="1">IF($C38="","",IF(OR(AND($H38&lt;=T$6,$I38&gt;=T$6),AND($H38&gt;=T$6,$H38&lt;U$6)),IF(OR($J38=1,COUNTIF($L38:S38,"&gt;0")&lt;$K38),3,IF(OR(AND(MONTH($H38)=MONTH(TODAY()),$J38=0),AND(TODAY()&lt;T$6)),1,IF($L38="כן",2,4))),""))</f>
        <v/>
      </c>
      <c r="U38" s="214" t="str">
        <f ca="1">IF($C38="","",IF(OR(AND($H38&lt;=U$6,$I38&gt;=U$6),AND($H38&gt;=U$6,$H38&lt;V$6)),IF(OR($J38=1,COUNTIF($L38:T38,"&gt;0")&lt;$K38),3,IF(OR(AND(MONTH($H38)=MONTH(TODAY()),$J38=0),AND(TODAY()&lt;U$6)),1,IF($L38="כן",2,4))),""))</f>
        <v/>
      </c>
      <c r="V38" s="214" t="str">
        <f ca="1">IF($C38="","",IF(OR(AND($H38&lt;=V$6,$I38&gt;=V$6),AND($H38&gt;=V$6,$H38&lt;W$6)),IF(OR($J38=1,COUNTIF($L38:U38,"&gt;0")&lt;$K38),3,IF(OR(AND(MONTH($H38)=MONTH(TODAY()),$J38=0),AND(TODAY()&lt;V$6)),1,IF($L38="כן",2,4))),""))</f>
        <v/>
      </c>
      <c r="W38" s="214" t="str">
        <f ca="1">IF($C38="","",IF(OR(AND($H38&lt;=W$6,$I38&gt;=W$6),AND($H38&gt;=W$6,$H38&lt;X$6)),IF(OR($J38=1,COUNTIF($L38:V38,"&gt;0")&lt;$K38),3,IF(OR(AND(MONTH($H38)=MONTH(TODAY()),$J38=0),AND(TODAY()&lt;W$6)),1,IF($L38="כן",2,4))),""))</f>
        <v/>
      </c>
      <c r="X38" s="214" t="str">
        <f ca="1">IF($C38="","",IF(OR(AND($H38&lt;=X$6,$I38&gt;=X$6),AND($H38&gt;=X$6,$H38&lt;Y$6)),IF(OR($J38=1,COUNTIF($L38:W38,"&gt;0")&lt;$K38),3,IF(OR(AND(MONTH($H38)=MONTH(TODAY()),$J38=0),AND(TODAY()&lt;X$6)),1,IF($L38="כן",2,4))),""))</f>
        <v/>
      </c>
      <c r="Y38" s="214" t="str">
        <f ca="1">IF($C38="","",IF(OR(AND($H38&lt;=Y$6,$I38&gt;=Y$6),AND($H38&gt;=Y$6,$H38&lt;Z$6)),IF(OR($J38=1,COUNTIF($L38:X38,"&gt;0")&lt;$K38),3,IF(OR(AND(MONTH($H38)=MONTH(TODAY()),$J38=0),AND(TODAY()&lt;Y$6)),1,IF($L38="כן",2,4))),""))</f>
        <v/>
      </c>
      <c r="Z38" s="214" t="str">
        <f ca="1">IF($C38="","",IF(OR(AND($H38&lt;=Z$6,$I38&gt;=Z$6),AND($H38&gt;=Z$6,$H38&lt;AA$6)),IF(OR($J38=1,COUNTIF($L38:Y38,"&gt;0")&lt;$K38),3,IF(OR(AND(MONTH($H38)=MONTH(TODAY()),$J38=0),AND(TODAY()&lt;Z$6)),1,IF($L38="כן",2,4))),""))</f>
        <v/>
      </c>
      <c r="AA38" s="214" t="str">
        <f ca="1">IF($C38="","",IF(OR(AND($H38&lt;=AA$6,$I38&gt;=AA$6),AND($H38&gt;=AA$6,$H38&lt;AB$6)),IF(OR($J38=1,COUNTIF($L38:Z38,"&gt;0")&lt;$K38),3,IF(OR(AND(MONTH($H38)=MONTH(TODAY()),$J38=0),AND(TODAY()&lt;AA$6)),1,IF($L38="כן",2,4))),""))</f>
        <v/>
      </c>
      <c r="AB38" s="214" t="str">
        <f ca="1">IF($C38="","",IF(OR(AND($H38&lt;=AB$6,$I38&gt;=AB$6),AND($H38&gt;=AB$6,$H38&lt;AC$6)),IF(OR($J38=1,COUNTIF($L38:AA38,"&gt;0")&lt;$K38),3,IF(OR(AND(MONTH($H38)=MONTH(TODAY()),$J38=0),AND(TODAY()&lt;AB$6)),1,IF($L38="כן",2,4))),""))</f>
        <v/>
      </c>
      <c r="AC38" s="214" t="str">
        <f ca="1">IF($C38="","",IF(OR(AND($H38&lt;=AC$6,$I38&gt;=AC$6),AND($H38&gt;=AC$6,$H38&lt;AD$6)),IF(OR($J38=1,COUNTIF($L38:AB38,"&gt;0")&lt;$K38),3,IF(OR(AND(MONTH($H38)=MONTH(TODAY()),$J38=0),AND(TODAY()&lt;AC$6)),1,IF($L38="כן",2,4))),""))</f>
        <v/>
      </c>
      <c r="AD38" s="214" t="str">
        <f ca="1">IF($C38="","",IF(OR(AND($H38&lt;=AD$6,$I38&gt;=AD$6),AND($H38&gt;=AD$6,$H38&lt;AE$6)),IF(OR($J38=1,COUNTIF($L38:AC38,"&gt;0")&lt;$K38),3,IF(OR(AND(MONTH($H38)=MONTH(TODAY()),$J38=0),AND(TODAY()&lt;AD$6)),1,IF($L38="כן",2,4))),""))</f>
        <v/>
      </c>
      <c r="AE38" s="214" t="str">
        <f ca="1">IF($C38="","",IF(OR(AND($H38&lt;=AE$6,$I38&gt;=AE$6),AND($H38&gt;=AE$6,$H38&lt;AF$6)),IF(OR($J38=1,COUNTIF($L38:AD38,"&gt;0")&lt;$K38),3,IF(OR(AND(MONTH($H38)=MONTH(TODAY()),$J38=0),AND(TODAY()&lt;AE$6)),1,IF($L38="כן",2,4))),""))</f>
        <v/>
      </c>
      <c r="AF38" s="214" t="str">
        <f ca="1">IF($C38="","",IF(OR(AND($H38&lt;=AF$6,$I38&gt;=AF$6),AND($H38&gt;=AF$6,$H38&lt;AG$6)),IF(OR($J38=1,COUNTIF($L38:AE38,"&gt;0")&lt;$K38),3,IF(OR(AND(MONTH($H38)=MONTH(TODAY()),$J38=0),AND(TODAY()&lt;AF$6)),1,IF($L38="כן",2,4))),""))</f>
        <v/>
      </c>
      <c r="AG38" s="214" t="str">
        <f t="shared" ca="1" si="5"/>
        <v/>
      </c>
      <c r="AH38" s="199" t="s">
        <v>224</v>
      </c>
    </row>
    <row r="39" spans="2:34" s="195" customFormat="1" ht="21" customHeight="1">
      <c r="B39" s="196" t="str">
        <f>IFERROR(INDEX('תוצרים לפרויקטים'!$G$8:$G$507,MATCH(ROWS($B$6:B38),דירוג_גאנט,0)),"")</f>
        <v/>
      </c>
      <c r="C39" s="197" t="str">
        <f>IF($B39="","",INDEX('תוצרים לפרויקטים'!$H$8:$H$507,MATCH($B39,'תוצרים לפרויקטים'!$G$8:$G$507,0)))</f>
        <v/>
      </c>
      <c r="D39" s="198" t="str">
        <f>IF($B39="","",INDEX('תוצרים לפרויקטים'!$E$8:$E$507,MATCH($B39,'תוצרים לפרויקטים'!$G$8:$G$507,0)))</f>
        <v/>
      </c>
      <c r="E39" s="198" t="str">
        <f>IF($B39="","",IF(INDEX('תוצרים לפרויקטים'!$J$8:$J$507,MATCH($B39,'תוצרים לפרויקטים'!$G$8:$G$507,0))="","",INDEX('תוצרים לפרויקטים'!$J$8:$J$507,MATCH($B39,'תוצרים לפרויקטים'!$G$8:$G$507,0))))</f>
        <v/>
      </c>
      <c r="F39" s="198" t="str">
        <f>IF($B39="","",IF(INDEX('תוצרים לפרויקטים'!$K$8:$K$507,MATCH($B39,'תוצרים לפרויקטים'!$G$8:$G$507,0))="","",INDEX('תוצרים לפרויקטים'!$K$8:$K$507,MATCH($B39,'תוצרים לפרויקטים'!$G$8:$G$507,0))))</f>
        <v/>
      </c>
      <c r="G39" s="198" t="str">
        <f>IF($B39="","",IF(INDEX('תוצרים לפרויקטים'!$R$8:$R$507,MATCH($B39,'תוצרים לפרויקטים'!$G$8:$G$507,0))="","",INDEX('תוצרים לפרויקטים'!$R$8:$R$507,MATCH($B39,'תוצרים לפרויקטים'!$G$8:$G$507,0))))</f>
        <v/>
      </c>
      <c r="H39" s="199" t="str">
        <f>IF($B39="","",IF(INDEX('תוצרים לפרויקטים'!P$8:P$507,MATCH($B39,'תוצרים לפרויקטים'!$G$8:$G$507,0))="","",INDEX('תוצרים לפרויקטים'!P$8:P$507,MATCH($B39,'תוצרים לפרויקטים'!$G$8:$G$507,0))))</f>
        <v/>
      </c>
      <c r="I39" s="199" t="str">
        <f>IF($B39="","",IF(INDEX('תוצרים לפרויקטים'!Q$8:Q$507,MATCH($B39,'תוצרים לפרויקטים'!$G$8:$G$507,0))="","",INDEX('תוצרים לפרויקטים'!Q$8:Q$507,MATCH($B39,'תוצרים לפרויקטים'!$G$8:$G$507,0))))</f>
        <v/>
      </c>
      <c r="J39" s="200" t="str">
        <f>IF($B39="","",INDEX('תוצרים לפרויקטים'!$S$8:$S$507,MATCH($B39,'תוצרים לפרויקטים'!$G$8:$G$507,0)))</f>
        <v/>
      </c>
      <c r="K39" s="201" t="str">
        <f t="shared" si="3"/>
        <v/>
      </c>
      <c r="L39" s="200" t="str">
        <f t="shared" ca="1" si="4"/>
        <v/>
      </c>
      <c r="M39" s="214" t="str">
        <f ca="1">IF($C39="","",IF(OR(AND($H39&lt;=M$6,$I39&gt;=M$6),AND($H39&gt;=M$6,$H39&lt;N$6)),IF(OR($J39=1,COUNTIF($L39:L39,"&gt;0")&lt;$K39),3,IF(OR(AND(MONTH($H39)=MONTH(TODAY()),$J39=0),AND(TODAY()&lt;M$6)),1,IF($L39="כן",2,4))),""))</f>
        <v/>
      </c>
      <c r="N39" s="214" t="str">
        <f ca="1">IF($C39="","",IF(OR(AND($H39&lt;=N$6,$I39&gt;=N$6),AND($H39&gt;=N$6,$H39&lt;O$6)),IF(OR($J39=1,COUNTIF($L39:M39,"&gt;0")&lt;$K39),3,IF(OR(AND(MONTH($H39)=MONTH(TODAY()),$J39=0),AND(TODAY()&lt;N$6)),1,IF($L39="כן",2,4))),""))</f>
        <v/>
      </c>
      <c r="O39" s="214" t="str">
        <f ca="1">IF($C39="","",IF(OR(AND($H39&lt;=O$6,$I39&gt;=O$6),AND($H39&gt;=O$6,$H39&lt;P$6)),IF(OR($J39=1,COUNTIF($L39:N39,"&gt;0")&lt;$K39),3,IF(OR(AND(MONTH($H39)=MONTH(TODAY()),$J39=0),AND(TODAY()&lt;O$6)),1,IF($L39="כן",2,4))),""))</f>
        <v/>
      </c>
      <c r="P39" s="214" t="str">
        <f ca="1">IF($C39="","",IF(OR(AND($H39&lt;=P$6,$I39&gt;=P$6),AND($H39&gt;=P$6,$H39&lt;Q$6)),IF(OR($J39=1,COUNTIF($L39:O39,"&gt;0")&lt;$K39),3,IF(OR(AND(MONTH($H39)=MONTH(TODAY()),$J39=0),AND(TODAY()&lt;P$6)),1,IF($L39="כן",2,4))),""))</f>
        <v/>
      </c>
      <c r="Q39" s="214" t="str">
        <f ca="1">IF($C39="","",IF(OR(AND($H39&lt;=Q$6,$I39&gt;=Q$6),AND($H39&gt;=Q$6,$H39&lt;R$6)),IF(OR($J39=1,COUNTIF($L39:P39,"&gt;0")&lt;$K39),3,IF(OR(AND(MONTH($H39)=MONTH(TODAY()),$J39=0),AND(TODAY()&lt;Q$6)),1,IF($L39="כן",2,4))),""))</f>
        <v/>
      </c>
      <c r="R39" s="214" t="str">
        <f ca="1">IF($C39="","",IF(OR(AND($H39&lt;=R$6,$I39&gt;=R$6),AND($H39&gt;=R$6,$H39&lt;S$6)),IF(OR($J39=1,COUNTIF($L39:Q39,"&gt;0")&lt;$K39),3,IF(OR(AND(MONTH($H39)=MONTH(TODAY()),$J39=0),AND(TODAY()&lt;R$6)),1,IF($L39="כן",2,4))),""))</f>
        <v/>
      </c>
      <c r="S39" s="214" t="str">
        <f ca="1">IF($C39="","",IF(OR(AND($H39&lt;=S$6,$I39&gt;=S$6),AND($H39&gt;=S$6,$H39&lt;T$6)),IF(OR($J39=1,COUNTIF($L39:R39,"&gt;0")&lt;$K39),3,IF(OR(AND(MONTH($H39)=MONTH(TODAY()),$J39=0),AND(TODAY()&lt;S$6)),1,IF($L39="כן",2,4))),""))</f>
        <v/>
      </c>
      <c r="T39" s="214" t="str">
        <f ca="1">IF($C39="","",IF(OR(AND($H39&lt;=T$6,$I39&gt;=T$6),AND($H39&gt;=T$6,$H39&lt;U$6)),IF(OR($J39=1,COUNTIF($L39:S39,"&gt;0")&lt;$K39),3,IF(OR(AND(MONTH($H39)=MONTH(TODAY()),$J39=0),AND(TODAY()&lt;T$6)),1,IF($L39="כן",2,4))),""))</f>
        <v/>
      </c>
      <c r="U39" s="214" t="str">
        <f ca="1">IF($C39="","",IF(OR(AND($H39&lt;=U$6,$I39&gt;=U$6),AND($H39&gt;=U$6,$H39&lt;V$6)),IF(OR($J39=1,COUNTIF($L39:T39,"&gt;0")&lt;$K39),3,IF(OR(AND(MONTH($H39)=MONTH(TODAY()),$J39=0),AND(TODAY()&lt;U$6)),1,IF($L39="כן",2,4))),""))</f>
        <v/>
      </c>
      <c r="V39" s="214" t="str">
        <f ca="1">IF($C39="","",IF(OR(AND($H39&lt;=V$6,$I39&gt;=V$6),AND($H39&gt;=V$6,$H39&lt;W$6)),IF(OR($J39=1,COUNTIF($L39:U39,"&gt;0")&lt;$K39),3,IF(OR(AND(MONTH($H39)=MONTH(TODAY()),$J39=0),AND(TODAY()&lt;V$6)),1,IF($L39="כן",2,4))),""))</f>
        <v/>
      </c>
      <c r="W39" s="214" t="str">
        <f ca="1">IF($C39="","",IF(OR(AND($H39&lt;=W$6,$I39&gt;=W$6),AND($H39&gt;=W$6,$H39&lt;X$6)),IF(OR($J39=1,COUNTIF($L39:V39,"&gt;0")&lt;$K39),3,IF(OR(AND(MONTH($H39)=MONTH(TODAY()),$J39=0),AND(TODAY()&lt;W$6)),1,IF($L39="כן",2,4))),""))</f>
        <v/>
      </c>
      <c r="X39" s="214" t="str">
        <f ca="1">IF($C39="","",IF(OR(AND($H39&lt;=X$6,$I39&gt;=X$6),AND($H39&gt;=X$6,$H39&lt;Y$6)),IF(OR($J39=1,COUNTIF($L39:W39,"&gt;0")&lt;$K39),3,IF(OR(AND(MONTH($H39)=MONTH(TODAY()),$J39=0),AND(TODAY()&lt;X$6)),1,IF($L39="כן",2,4))),""))</f>
        <v/>
      </c>
      <c r="Y39" s="214" t="str">
        <f ca="1">IF($C39="","",IF(OR(AND($H39&lt;=Y$6,$I39&gt;=Y$6),AND($H39&gt;=Y$6,$H39&lt;Z$6)),IF(OR($J39=1,COUNTIF($L39:X39,"&gt;0")&lt;$K39),3,IF(OR(AND(MONTH($H39)=MONTH(TODAY()),$J39=0),AND(TODAY()&lt;Y$6)),1,IF($L39="כן",2,4))),""))</f>
        <v/>
      </c>
      <c r="Z39" s="214" t="str">
        <f ca="1">IF($C39="","",IF(OR(AND($H39&lt;=Z$6,$I39&gt;=Z$6),AND($H39&gt;=Z$6,$H39&lt;AA$6)),IF(OR($J39=1,COUNTIF($L39:Y39,"&gt;0")&lt;$K39),3,IF(OR(AND(MONTH($H39)=MONTH(TODAY()),$J39=0),AND(TODAY()&lt;Z$6)),1,IF($L39="כן",2,4))),""))</f>
        <v/>
      </c>
      <c r="AA39" s="214" t="str">
        <f ca="1">IF($C39="","",IF(OR(AND($H39&lt;=AA$6,$I39&gt;=AA$6),AND($H39&gt;=AA$6,$H39&lt;AB$6)),IF(OR($J39=1,COUNTIF($L39:Z39,"&gt;0")&lt;$K39),3,IF(OR(AND(MONTH($H39)=MONTH(TODAY()),$J39=0),AND(TODAY()&lt;AA$6)),1,IF($L39="כן",2,4))),""))</f>
        <v/>
      </c>
      <c r="AB39" s="214" t="str">
        <f ca="1">IF($C39="","",IF(OR(AND($H39&lt;=AB$6,$I39&gt;=AB$6),AND($H39&gt;=AB$6,$H39&lt;AC$6)),IF(OR($J39=1,COUNTIF($L39:AA39,"&gt;0")&lt;$K39),3,IF(OR(AND(MONTH($H39)=MONTH(TODAY()),$J39=0),AND(TODAY()&lt;AB$6)),1,IF($L39="כן",2,4))),""))</f>
        <v/>
      </c>
      <c r="AC39" s="214" t="str">
        <f ca="1">IF($C39="","",IF(OR(AND($H39&lt;=AC$6,$I39&gt;=AC$6),AND($H39&gt;=AC$6,$H39&lt;AD$6)),IF(OR($J39=1,COUNTIF($L39:AB39,"&gt;0")&lt;$K39),3,IF(OR(AND(MONTH($H39)=MONTH(TODAY()),$J39=0),AND(TODAY()&lt;AC$6)),1,IF($L39="כן",2,4))),""))</f>
        <v/>
      </c>
      <c r="AD39" s="214" t="str">
        <f ca="1">IF($C39="","",IF(OR(AND($H39&lt;=AD$6,$I39&gt;=AD$6),AND($H39&gt;=AD$6,$H39&lt;AE$6)),IF(OR($J39=1,COUNTIF($L39:AC39,"&gt;0")&lt;$K39),3,IF(OR(AND(MONTH($H39)=MONTH(TODAY()),$J39=0),AND(TODAY()&lt;AD$6)),1,IF($L39="כן",2,4))),""))</f>
        <v/>
      </c>
      <c r="AE39" s="214" t="str">
        <f ca="1">IF($C39="","",IF(OR(AND($H39&lt;=AE$6,$I39&gt;=AE$6),AND($H39&gt;=AE$6,$H39&lt;AF$6)),IF(OR($J39=1,COUNTIF($L39:AD39,"&gt;0")&lt;$K39),3,IF(OR(AND(MONTH($H39)=MONTH(TODAY()),$J39=0),AND(TODAY()&lt;AE$6)),1,IF($L39="כן",2,4))),""))</f>
        <v/>
      </c>
      <c r="AF39" s="214" t="str">
        <f ca="1">IF($C39="","",IF(OR(AND($H39&lt;=AF$6,$I39&gt;=AF$6),AND($H39&gt;=AF$6,$H39&lt;AG$6)),IF(OR($J39=1,COUNTIF($L39:AE39,"&gt;0")&lt;$K39),3,IF(OR(AND(MONTH($H39)=MONTH(TODAY()),$J39=0),AND(TODAY()&lt;AF$6)),1,IF($L39="כן",2,4))),""))</f>
        <v/>
      </c>
      <c r="AG39" s="214" t="str">
        <f t="shared" ca="1" si="5"/>
        <v/>
      </c>
      <c r="AH39" s="199" t="s">
        <v>224</v>
      </c>
    </row>
    <row r="40" spans="2:34" s="195" customFormat="1" ht="21" customHeight="1">
      <c r="B40" s="196" t="str">
        <f>IFERROR(INDEX('תוצרים לפרויקטים'!$G$8:$G$507,MATCH(ROWS($B$6:B39),דירוג_גאנט,0)),"")</f>
        <v/>
      </c>
      <c r="C40" s="197" t="str">
        <f>IF($B40="","",INDEX('תוצרים לפרויקטים'!$H$8:$H$507,MATCH($B40,'תוצרים לפרויקטים'!$G$8:$G$507,0)))</f>
        <v/>
      </c>
      <c r="D40" s="198" t="str">
        <f>IF($B40="","",INDEX('תוצרים לפרויקטים'!$E$8:$E$507,MATCH($B40,'תוצרים לפרויקטים'!$G$8:$G$507,0)))</f>
        <v/>
      </c>
      <c r="E40" s="198" t="str">
        <f>IF($B40="","",IF(INDEX('תוצרים לפרויקטים'!$J$8:$J$507,MATCH($B40,'תוצרים לפרויקטים'!$G$8:$G$507,0))="","",INDEX('תוצרים לפרויקטים'!$J$8:$J$507,MATCH($B40,'תוצרים לפרויקטים'!$G$8:$G$507,0))))</f>
        <v/>
      </c>
      <c r="F40" s="198" t="str">
        <f>IF($B40="","",IF(INDEX('תוצרים לפרויקטים'!$K$8:$K$507,MATCH($B40,'תוצרים לפרויקטים'!$G$8:$G$507,0))="","",INDEX('תוצרים לפרויקטים'!$K$8:$K$507,MATCH($B40,'תוצרים לפרויקטים'!$G$8:$G$507,0))))</f>
        <v/>
      </c>
      <c r="G40" s="198" t="str">
        <f>IF($B40="","",IF(INDEX('תוצרים לפרויקטים'!$R$8:$R$507,MATCH($B40,'תוצרים לפרויקטים'!$G$8:$G$507,0))="","",INDEX('תוצרים לפרויקטים'!$R$8:$R$507,MATCH($B40,'תוצרים לפרויקטים'!$G$8:$G$507,0))))</f>
        <v/>
      </c>
      <c r="H40" s="199" t="str">
        <f>IF($B40="","",IF(INDEX('תוצרים לפרויקטים'!P$8:P$507,MATCH($B40,'תוצרים לפרויקטים'!$G$8:$G$507,0))="","",INDEX('תוצרים לפרויקטים'!P$8:P$507,MATCH($B40,'תוצרים לפרויקטים'!$G$8:$G$507,0))))</f>
        <v/>
      </c>
      <c r="I40" s="199" t="str">
        <f>IF($B40="","",IF(INDEX('תוצרים לפרויקטים'!Q$8:Q$507,MATCH($B40,'תוצרים לפרויקטים'!$G$8:$G$507,0))="","",INDEX('תוצרים לפרויקטים'!Q$8:Q$507,MATCH($B40,'תוצרים לפרויקטים'!$G$8:$G$507,0))))</f>
        <v/>
      </c>
      <c r="J40" s="200" t="str">
        <f>IF($B40="","",INDEX('תוצרים לפרויקטים'!$S$8:$S$507,MATCH($B40,'תוצרים לפרויקטים'!$G$8:$G$507,0)))</f>
        <v/>
      </c>
      <c r="K40" s="201" t="str">
        <f t="shared" si="3"/>
        <v/>
      </c>
      <c r="L40" s="200" t="str">
        <f t="shared" ca="1" si="4"/>
        <v/>
      </c>
      <c r="M40" s="214" t="str">
        <f ca="1">IF($C40="","",IF(OR(AND($H40&lt;=M$6,$I40&gt;=M$6),AND($H40&gt;=M$6,$H40&lt;N$6)),IF(OR($J40=1,COUNTIF($L40:L40,"&gt;0")&lt;$K40),3,IF(OR(AND(MONTH($H40)=MONTH(TODAY()),$J40=0),AND(TODAY()&lt;M$6)),1,IF($L40="כן",2,4))),""))</f>
        <v/>
      </c>
      <c r="N40" s="214" t="str">
        <f ca="1">IF($C40="","",IF(OR(AND($H40&lt;=N$6,$I40&gt;=N$6),AND($H40&gt;=N$6,$H40&lt;O$6)),IF(OR($J40=1,COUNTIF($L40:M40,"&gt;0")&lt;$K40),3,IF(OR(AND(MONTH($H40)=MONTH(TODAY()),$J40=0),AND(TODAY()&lt;N$6)),1,IF($L40="כן",2,4))),""))</f>
        <v/>
      </c>
      <c r="O40" s="214" t="str">
        <f ca="1">IF($C40="","",IF(OR(AND($H40&lt;=O$6,$I40&gt;=O$6),AND($H40&gt;=O$6,$H40&lt;P$6)),IF(OR($J40=1,COUNTIF($L40:N40,"&gt;0")&lt;$K40),3,IF(OR(AND(MONTH($H40)=MONTH(TODAY()),$J40=0),AND(TODAY()&lt;O$6)),1,IF($L40="כן",2,4))),""))</f>
        <v/>
      </c>
      <c r="P40" s="214" t="str">
        <f ca="1">IF($C40="","",IF(OR(AND($H40&lt;=P$6,$I40&gt;=P$6),AND($H40&gt;=P$6,$H40&lt;Q$6)),IF(OR($J40=1,COUNTIF($L40:O40,"&gt;0")&lt;$K40),3,IF(OR(AND(MONTH($H40)=MONTH(TODAY()),$J40=0),AND(TODAY()&lt;P$6)),1,IF($L40="כן",2,4))),""))</f>
        <v/>
      </c>
      <c r="Q40" s="214" t="str">
        <f ca="1">IF($C40="","",IF(OR(AND($H40&lt;=Q$6,$I40&gt;=Q$6),AND($H40&gt;=Q$6,$H40&lt;R$6)),IF(OR($J40=1,COUNTIF($L40:P40,"&gt;0")&lt;$K40),3,IF(OR(AND(MONTH($H40)=MONTH(TODAY()),$J40=0),AND(TODAY()&lt;Q$6)),1,IF($L40="כן",2,4))),""))</f>
        <v/>
      </c>
      <c r="R40" s="214" t="str">
        <f ca="1">IF($C40="","",IF(OR(AND($H40&lt;=R$6,$I40&gt;=R$6),AND($H40&gt;=R$6,$H40&lt;S$6)),IF(OR($J40=1,COUNTIF($L40:Q40,"&gt;0")&lt;$K40),3,IF(OR(AND(MONTH($H40)=MONTH(TODAY()),$J40=0),AND(TODAY()&lt;R$6)),1,IF($L40="כן",2,4))),""))</f>
        <v/>
      </c>
      <c r="S40" s="214" t="str">
        <f ca="1">IF($C40="","",IF(OR(AND($H40&lt;=S$6,$I40&gt;=S$6),AND($H40&gt;=S$6,$H40&lt;T$6)),IF(OR($J40=1,COUNTIF($L40:R40,"&gt;0")&lt;$K40),3,IF(OR(AND(MONTH($H40)=MONTH(TODAY()),$J40=0),AND(TODAY()&lt;S$6)),1,IF($L40="כן",2,4))),""))</f>
        <v/>
      </c>
      <c r="T40" s="214" t="str">
        <f ca="1">IF($C40="","",IF(OR(AND($H40&lt;=T$6,$I40&gt;=T$6),AND($H40&gt;=T$6,$H40&lt;U$6)),IF(OR($J40=1,COUNTIF($L40:S40,"&gt;0")&lt;$K40),3,IF(OR(AND(MONTH($H40)=MONTH(TODAY()),$J40=0),AND(TODAY()&lt;T$6)),1,IF($L40="כן",2,4))),""))</f>
        <v/>
      </c>
      <c r="U40" s="214" t="str">
        <f ca="1">IF($C40="","",IF(OR(AND($H40&lt;=U$6,$I40&gt;=U$6),AND($H40&gt;=U$6,$H40&lt;V$6)),IF(OR($J40=1,COUNTIF($L40:T40,"&gt;0")&lt;$K40),3,IF(OR(AND(MONTH($H40)=MONTH(TODAY()),$J40=0),AND(TODAY()&lt;U$6)),1,IF($L40="כן",2,4))),""))</f>
        <v/>
      </c>
      <c r="V40" s="214" t="str">
        <f ca="1">IF($C40="","",IF(OR(AND($H40&lt;=V$6,$I40&gt;=V$6),AND($H40&gt;=V$6,$H40&lt;W$6)),IF(OR($J40=1,COUNTIF($L40:U40,"&gt;0")&lt;$K40),3,IF(OR(AND(MONTH($H40)=MONTH(TODAY()),$J40=0),AND(TODAY()&lt;V$6)),1,IF($L40="כן",2,4))),""))</f>
        <v/>
      </c>
      <c r="W40" s="214" t="str">
        <f ca="1">IF($C40="","",IF(OR(AND($H40&lt;=W$6,$I40&gt;=W$6),AND($H40&gt;=W$6,$H40&lt;X$6)),IF(OR($J40=1,COUNTIF($L40:V40,"&gt;0")&lt;$K40),3,IF(OR(AND(MONTH($H40)=MONTH(TODAY()),$J40=0),AND(TODAY()&lt;W$6)),1,IF($L40="כן",2,4))),""))</f>
        <v/>
      </c>
      <c r="X40" s="214" t="str">
        <f ca="1">IF($C40="","",IF(OR(AND($H40&lt;=X$6,$I40&gt;=X$6),AND($H40&gt;=X$6,$H40&lt;Y$6)),IF(OR($J40=1,COUNTIF($L40:W40,"&gt;0")&lt;$K40),3,IF(OR(AND(MONTH($H40)=MONTH(TODAY()),$J40=0),AND(TODAY()&lt;X$6)),1,IF($L40="כן",2,4))),""))</f>
        <v/>
      </c>
      <c r="Y40" s="214" t="str">
        <f ca="1">IF($C40="","",IF(OR(AND($H40&lt;=Y$6,$I40&gt;=Y$6),AND($H40&gt;=Y$6,$H40&lt;Z$6)),IF(OR($J40=1,COUNTIF($L40:X40,"&gt;0")&lt;$K40),3,IF(OR(AND(MONTH($H40)=MONTH(TODAY()),$J40=0),AND(TODAY()&lt;Y$6)),1,IF($L40="כן",2,4))),""))</f>
        <v/>
      </c>
      <c r="Z40" s="214" t="str">
        <f ca="1">IF($C40="","",IF(OR(AND($H40&lt;=Z$6,$I40&gt;=Z$6),AND($H40&gt;=Z$6,$H40&lt;AA$6)),IF(OR($J40=1,COUNTIF($L40:Y40,"&gt;0")&lt;$K40),3,IF(OR(AND(MONTH($H40)=MONTH(TODAY()),$J40=0),AND(TODAY()&lt;Z$6)),1,IF($L40="כן",2,4))),""))</f>
        <v/>
      </c>
      <c r="AA40" s="214" t="str">
        <f ca="1">IF($C40="","",IF(OR(AND($H40&lt;=AA$6,$I40&gt;=AA$6),AND($H40&gt;=AA$6,$H40&lt;AB$6)),IF(OR($J40=1,COUNTIF($L40:Z40,"&gt;0")&lt;$K40),3,IF(OR(AND(MONTH($H40)=MONTH(TODAY()),$J40=0),AND(TODAY()&lt;AA$6)),1,IF($L40="כן",2,4))),""))</f>
        <v/>
      </c>
      <c r="AB40" s="214" t="str">
        <f ca="1">IF($C40="","",IF(OR(AND($H40&lt;=AB$6,$I40&gt;=AB$6),AND($H40&gt;=AB$6,$H40&lt;AC$6)),IF(OR($J40=1,COUNTIF($L40:AA40,"&gt;0")&lt;$K40),3,IF(OR(AND(MONTH($H40)=MONTH(TODAY()),$J40=0),AND(TODAY()&lt;AB$6)),1,IF($L40="כן",2,4))),""))</f>
        <v/>
      </c>
      <c r="AC40" s="214" t="str">
        <f ca="1">IF($C40="","",IF(OR(AND($H40&lt;=AC$6,$I40&gt;=AC$6),AND($H40&gt;=AC$6,$H40&lt;AD$6)),IF(OR($J40=1,COUNTIF($L40:AB40,"&gt;0")&lt;$K40),3,IF(OR(AND(MONTH($H40)=MONTH(TODAY()),$J40=0),AND(TODAY()&lt;AC$6)),1,IF($L40="כן",2,4))),""))</f>
        <v/>
      </c>
      <c r="AD40" s="214" t="str">
        <f ca="1">IF($C40="","",IF(OR(AND($H40&lt;=AD$6,$I40&gt;=AD$6),AND($H40&gt;=AD$6,$H40&lt;AE$6)),IF(OR($J40=1,COUNTIF($L40:AC40,"&gt;0")&lt;$K40),3,IF(OR(AND(MONTH($H40)=MONTH(TODAY()),$J40=0),AND(TODAY()&lt;AD$6)),1,IF($L40="כן",2,4))),""))</f>
        <v/>
      </c>
      <c r="AE40" s="214" t="str">
        <f ca="1">IF($C40="","",IF(OR(AND($H40&lt;=AE$6,$I40&gt;=AE$6),AND($H40&gt;=AE$6,$H40&lt;AF$6)),IF(OR($J40=1,COUNTIF($L40:AD40,"&gt;0")&lt;$K40),3,IF(OR(AND(MONTH($H40)=MONTH(TODAY()),$J40=0),AND(TODAY()&lt;AE$6)),1,IF($L40="כן",2,4))),""))</f>
        <v/>
      </c>
      <c r="AF40" s="214" t="str">
        <f ca="1">IF($C40="","",IF(OR(AND($H40&lt;=AF$6,$I40&gt;=AF$6),AND($H40&gt;=AF$6,$H40&lt;AG$6)),IF(OR($J40=1,COUNTIF($L40:AE40,"&gt;0")&lt;$K40),3,IF(OR(AND(MONTH($H40)=MONTH(TODAY()),$J40=0),AND(TODAY()&lt;AF$6)),1,IF($L40="כן",2,4))),""))</f>
        <v/>
      </c>
      <c r="AG40" s="214" t="str">
        <f t="shared" ca="1" si="5"/>
        <v/>
      </c>
      <c r="AH40" s="199" t="s">
        <v>224</v>
      </c>
    </row>
    <row r="41" spans="2:34" s="195" customFormat="1" ht="21" customHeight="1">
      <c r="B41" s="196" t="str">
        <f>IFERROR(INDEX('תוצרים לפרויקטים'!$G$8:$G$507,MATCH(ROWS($B$6:B40),דירוג_גאנט,0)),"")</f>
        <v/>
      </c>
      <c r="C41" s="197" t="str">
        <f>IF($B41="","",INDEX('תוצרים לפרויקטים'!$H$8:$H$507,MATCH($B41,'תוצרים לפרויקטים'!$G$8:$G$507,0)))</f>
        <v/>
      </c>
      <c r="D41" s="198" t="str">
        <f>IF($B41="","",INDEX('תוצרים לפרויקטים'!$E$8:$E$507,MATCH($B41,'תוצרים לפרויקטים'!$G$8:$G$507,0)))</f>
        <v/>
      </c>
      <c r="E41" s="198" t="str">
        <f>IF($B41="","",IF(INDEX('תוצרים לפרויקטים'!$J$8:$J$507,MATCH($B41,'תוצרים לפרויקטים'!$G$8:$G$507,0))="","",INDEX('תוצרים לפרויקטים'!$J$8:$J$507,MATCH($B41,'תוצרים לפרויקטים'!$G$8:$G$507,0))))</f>
        <v/>
      </c>
      <c r="F41" s="198" t="str">
        <f>IF($B41="","",IF(INDEX('תוצרים לפרויקטים'!$K$8:$K$507,MATCH($B41,'תוצרים לפרויקטים'!$G$8:$G$507,0))="","",INDEX('תוצרים לפרויקטים'!$K$8:$K$507,MATCH($B41,'תוצרים לפרויקטים'!$G$8:$G$507,0))))</f>
        <v/>
      </c>
      <c r="G41" s="198" t="str">
        <f>IF($B41="","",IF(INDEX('תוצרים לפרויקטים'!$R$8:$R$507,MATCH($B41,'תוצרים לפרויקטים'!$G$8:$G$507,0))="","",INDEX('תוצרים לפרויקטים'!$R$8:$R$507,MATCH($B41,'תוצרים לפרויקטים'!$G$8:$G$507,0))))</f>
        <v/>
      </c>
      <c r="H41" s="199" t="str">
        <f>IF($B41="","",IF(INDEX('תוצרים לפרויקטים'!P$8:P$507,MATCH($B41,'תוצרים לפרויקטים'!$G$8:$G$507,0))="","",INDEX('תוצרים לפרויקטים'!P$8:P$507,MATCH($B41,'תוצרים לפרויקטים'!$G$8:$G$507,0))))</f>
        <v/>
      </c>
      <c r="I41" s="199" t="str">
        <f>IF($B41="","",IF(INDEX('תוצרים לפרויקטים'!Q$8:Q$507,MATCH($B41,'תוצרים לפרויקטים'!$G$8:$G$507,0))="","",INDEX('תוצרים לפרויקטים'!Q$8:Q$507,MATCH($B41,'תוצרים לפרויקטים'!$G$8:$G$507,0))))</f>
        <v/>
      </c>
      <c r="J41" s="200" t="str">
        <f>IF($B41="","",INDEX('תוצרים לפרויקטים'!$S$8:$S$507,MATCH($B41,'תוצרים לפרויקטים'!$G$8:$G$507,0)))</f>
        <v/>
      </c>
      <c r="K41" s="201" t="str">
        <f t="shared" si="3"/>
        <v/>
      </c>
      <c r="L41" s="200" t="str">
        <f t="shared" ca="1" si="4"/>
        <v/>
      </c>
      <c r="M41" s="214" t="str">
        <f ca="1">IF($C41="","",IF(OR(AND($H41&lt;=M$6,$I41&gt;=M$6),AND($H41&gt;=M$6,$H41&lt;N$6)),IF(OR($J41=1,COUNTIF($L41:L41,"&gt;0")&lt;$K41),3,IF(OR(AND(MONTH($H41)=MONTH(TODAY()),$J41=0),AND(TODAY()&lt;M$6)),1,IF($L41="כן",2,4))),""))</f>
        <v/>
      </c>
      <c r="N41" s="214" t="str">
        <f ca="1">IF($C41="","",IF(OR(AND($H41&lt;=N$6,$I41&gt;=N$6),AND($H41&gt;=N$6,$H41&lt;O$6)),IF(OR($J41=1,COUNTIF($L41:M41,"&gt;0")&lt;$K41),3,IF(OR(AND(MONTH($H41)=MONTH(TODAY()),$J41=0),AND(TODAY()&lt;N$6)),1,IF($L41="כן",2,4))),""))</f>
        <v/>
      </c>
      <c r="O41" s="214" t="str">
        <f ca="1">IF($C41="","",IF(OR(AND($H41&lt;=O$6,$I41&gt;=O$6),AND($H41&gt;=O$6,$H41&lt;P$6)),IF(OR($J41=1,COUNTIF($L41:N41,"&gt;0")&lt;$K41),3,IF(OR(AND(MONTH($H41)=MONTH(TODAY()),$J41=0),AND(TODAY()&lt;O$6)),1,IF($L41="כן",2,4))),""))</f>
        <v/>
      </c>
      <c r="P41" s="214" t="str">
        <f ca="1">IF($C41="","",IF(OR(AND($H41&lt;=P$6,$I41&gt;=P$6),AND($H41&gt;=P$6,$H41&lt;Q$6)),IF(OR($J41=1,COUNTIF($L41:O41,"&gt;0")&lt;$K41),3,IF(OR(AND(MONTH($H41)=MONTH(TODAY()),$J41=0),AND(TODAY()&lt;P$6)),1,IF($L41="כן",2,4))),""))</f>
        <v/>
      </c>
      <c r="Q41" s="214" t="str">
        <f ca="1">IF($C41="","",IF(OR(AND($H41&lt;=Q$6,$I41&gt;=Q$6),AND($H41&gt;=Q$6,$H41&lt;R$6)),IF(OR($J41=1,COUNTIF($L41:P41,"&gt;0")&lt;$K41),3,IF(OR(AND(MONTH($H41)=MONTH(TODAY()),$J41=0),AND(TODAY()&lt;Q$6)),1,IF($L41="כן",2,4))),""))</f>
        <v/>
      </c>
      <c r="R41" s="214" t="str">
        <f ca="1">IF($C41="","",IF(OR(AND($H41&lt;=R$6,$I41&gt;=R$6),AND($H41&gt;=R$6,$H41&lt;S$6)),IF(OR($J41=1,COUNTIF($L41:Q41,"&gt;0")&lt;$K41),3,IF(OR(AND(MONTH($H41)=MONTH(TODAY()),$J41=0),AND(TODAY()&lt;R$6)),1,IF($L41="כן",2,4))),""))</f>
        <v/>
      </c>
      <c r="S41" s="214" t="str">
        <f ca="1">IF($C41="","",IF(OR(AND($H41&lt;=S$6,$I41&gt;=S$6),AND($H41&gt;=S$6,$H41&lt;T$6)),IF(OR($J41=1,COUNTIF($L41:R41,"&gt;0")&lt;$K41),3,IF(OR(AND(MONTH($H41)=MONTH(TODAY()),$J41=0),AND(TODAY()&lt;S$6)),1,IF($L41="כן",2,4))),""))</f>
        <v/>
      </c>
      <c r="T41" s="214" t="str">
        <f ca="1">IF($C41="","",IF(OR(AND($H41&lt;=T$6,$I41&gt;=T$6),AND($H41&gt;=T$6,$H41&lt;U$6)),IF(OR($J41=1,COUNTIF($L41:S41,"&gt;0")&lt;$K41),3,IF(OR(AND(MONTH($H41)=MONTH(TODAY()),$J41=0),AND(TODAY()&lt;T$6)),1,IF($L41="כן",2,4))),""))</f>
        <v/>
      </c>
      <c r="U41" s="214" t="str">
        <f ca="1">IF($C41="","",IF(OR(AND($H41&lt;=U$6,$I41&gt;=U$6),AND($H41&gt;=U$6,$H41&lt;V$6)),IF(OR($J41=1,COUNTIF($L41:T41,"&gt;0")&lt;$K41),3,IF(OR(AND(MONTH($H41)=MONTH(TODAY()),$J41=0),AND(TODAY()&lt;U$6)),1,IF($L41="כן",2,4))),""))</f>
        <v/>
      </c>
      <c r="V41" s="214" t="str">
        <f ca="1">IF($C41="","",IF(OR(AND($H41&lt;=V$6,$I41&gt;=V$6),AND($H41&gt;=V$6,$H41&lt;W$6)),IF(OR($J41=1,COUNTIF($L41:U41,"&gt;0")&lt;$K41),3,IF(OR(AND(MONTH($H41)=MONTH(TODAY()),$J41=0),AND(TODAY()&lt;V$6)),1,IF($L41="כן",2,4))),""))</f>
        <v/>
      </c>
      <c r="W41" s="214" t="str">
        <f ca="1">IF($C41="","",IF(OR(AND($H41&lt;=W$6,$I41&gt;=W$6),AND($H41&gt;=W$6,$H41&lt;X$6)),IF(OR($J41=1,COUNTIF($L41:V41,"&gt;0")&lt;$K41),3,IF(OR(AND(MONTH($H41)=MONTH(TODAY()),$J41=0),AND(TODAY()&lt;W$6)),1,IF($L41="כן",2,4))),""))</f>
        <v/>
      </c>
      <c r="X41" s="214" t="str">
        <f ca="1">IF($C41="","",IF(OR(AND($H41&lt;=X$6,$I41&gt;=X$6),AND($H41&gt;=X$6,$H41&lt;Y$6)),IF(OR($J41=1,COUNTIF($L41:W41,"&gt;0")&lt;$K41),3,IF(OR(AND(MONTH($H41)=MONTH(TODAY()),$J41=0),AND(TODAY()&lt;X$6)),1,IF($L41="כן",2,4))),""))</f>
        <v/>
      </c>
      <c r="Y41" s="214" t="str">
        <f ca="1">IF($C41="","",IF(OR(AND($H41&lt;=Y$6,$I41&gt;=Y$6),AND($H41&gt;=Y$6,$H41&lt;Z$6)),IF(OR($J41=1,COUNTIF($L41:X41,"&gt;0")&lt;$K41),3,IF(OR(AND(MONTH($H41)=MONTH(TODAY()),$J41=0),AND(TODAY()&lt;Y$6)),1,IF($L41="כן",2,4))),""))</f>
        <v/>
      </c>
      <c r="Z41" s="214" t="str">
        <f ca="1">IF($C41="","",IF(OR(AND($H41&lt;=Z$6,$I41&gt;=Z$6),AND($H41&gt;=Z$6,$H41&lt;AA$6)),IF(OR($J41=1,COUNTIF($L41:Y41,"&gt;0")&lt;$K41),3,IF(OR(AND(MONTH($H41)=MONTH(TODAY()),$J41=0),AND(TODAY()&lt;Z$6)),1,IF($L41="כן",2,4))),""))</f>
        <v/>
      </c>
      <c r="AA41" s="214" t="str">
        <f ca="1">IF($C41="","",IF(OR(AND($H41&lt;=AA$6,$I41&gt;=AA$6),AND($H41&gt;=AA$6,$H41&lt;AB$6)),IF(OR($J41=1,COUNTIF($L41:Z41,"&gt;0")&lt;$K41),3,IF(OR(AND(MONTH($H41)=MONTH(TODAY()),$J41=0),AND(TODAY()&lt;AA$6)),1,IF($L41="כן",2,4))),""))</f>
        <v/>
      </c>
      <c r="AB41" s="214" t="str">
        <f ca="1">IF($C41="","",IF(OR(AND($H41&lt;=AB$6,$I41&gt;=AB$6),AND($H41&gt;=AB$6,$H41&lt;AC$6)),IF(OR($J41=1,COUNTIF($L41:AA41,"&gt;0")&lt;$K41),3,IF(OR(AND(MONTH($H41)=MONTH(TODAY()),$J41=0),AND(TODAY()&lt;AB$6)),1,IF($L41="כן",2,4))),""))</f>
        <v/>
      </c>
      <c r="AC41" s="214" t="str">
        <f ca="1">IF($C41="","",IF(OR(AND($H41&lt;=AC$6,$I41&gt;=AC$6),AND($H41&gt;=AC$6,$H41&lt;AD$6)),IF(OR($J41=1,COUNTIF($L41:AB41,"&gt;0")&lt;$K41),3,IF(OR(AND(MONTH($H41)=MONTH(TODAY()),$J41=0),AND(TODAY()&lt;AC$6)),1,IF($L41="כן",2,4))),""))</f>
        <v/>
      </c>
      <c r="AD41" s="214" t="str">
        <f ca="1">IF($C41="","",IF(OR(AND($H41&lt;=AD$6,$I41&gt;=AD$6),AND($H41&gt;=AD$6,$H41&lt;AE$6)),IF(OR($J41=1,COUNTIF($L41:AC41,"&gt;0")&lt;$K41),3,IF(OR(AND(MONTH($H41)=MONTH(TODAY()),$J41=0),AND(TODAY()&lt;AD$6)),1,IF($L41="כן",2,4))),""))</f>
        <v/>
      </c>
      <c r="AE41" s="214" t="str">
        <f ca="1">IF($C41="","",IF(OR(AND($H41&lt;=AE$6,$I41&gt;=AE$6),AND($H41&gt;=AE$6,$H41&lt;AF$6)),IF(OR($J41=1,COUNTIF($L41:AD41,"&gt;0")&lt;$K41),3,IF(OR(AND(MONTH($H41)=MONTH(TODAY()),$J41=0),AND(TODAY()&lt;AE$6)),1,IF($L41="כן",2,4))),""))</f>
        <v/>
      </c>
      <c r="AF41" s="214" t="str">
        <f ca="1">IF($C41="","",IF(OR(AND($H41&lt;=AF$6,$I41&gt;=AF$6),AND($H41&gt;=AF$6,$H41&lt;AG$6)),IF(OR($J41=1,COUNTIF($L41:AE41,"&gt;0")&lt;$K41),3,IF(OR(AND(MONTH($H41)=MONTH(TODAY()),$J41=0),AND(TODAY()&lt;AF$6)),1,IF($L41="כן",2,4))),""))</f>
        <v/>
      </c>
      <c r="AG41" s="214" t="str">
        <f t="shared" ca="1" si="5"/>
        <v/>
      </c>
      <c r="AH41" s="199" t="s">
        <v>224</v>
      </c>
    </row>
    <row r="42" spans="2:34" s="195" customFormat="1" ht="21" customHeight="1">
      <c r="B42" s="196" t="str">
        <f>IFERROR(INDEX('תוצרים לפרויקטים'!$G$8:$G$507,MATCH(ROWS($B$6:B41),דירוג_גאנט,0)),"")</f>
        <v/>
      </c>
      <c r="C42" s="197" t="str">
        <f>IF($B42="","",INDEX('תוצרים לפרויקטים'!$H$8:$H$507,MATCH($B42,'תוצרים לפרויקטים'!$G$8:$G$507,0)))</f>
        <v/>
      </c>
      <c r="D42" s="198" t="str">
        <f>IF($B42="","",INDEX('תוצרים לפרויקטים'!$E$8:$E$507,MATCH($B42,'תוצרים לפרויקטים'!$G$8:$G$507,0)))</f>
        <v/>
      </c>
      <c r="E42" s="198" t="str">
        <f>IF($B42="","",IF(INDEX('תוצרים לפרויקטים'!$J$8:$J$507,MATCH($B42,'תוצרים לפרויקטים'!$G$8:$G$507,0))="","",INDEX('תוצרים לפרויקטים'!$J$8:$J$507,MATCH($B42,'תוצרים לפרויקטים'!$G$8:$G$507,0))))</f>
        <v/>
      </c>
      <c r="F42" s="198" t="str">
        <f>IF($B42="","",IF(INDEX('תוצרים לפרויקטים'!$K$8:$K$507,MATCH($B42,'תוצרים לפרויקטים'!$G$8:$G$507,0))="","",INDEX('תוצרים לפרויקטים'!$K$8:$K$507,MATCH($B42,'תוצרים לפרויקטים'!$G$8:$G$507,0))))</f>
        <v/>
      </c>
      <c r="G42" s="198" t="str">
        <f>IF($B42="","",IF(INDEX('תוצרים לפרויקטים'!$R$8:$R$507,MATCH($B42,'תוצרים לפרויקטים'!$G$8:$G$507,0))="","",INDEX('תוצרים לפרויקטים'!$R$8:$R$507,MATCH($B42,'תוצרים לפרויקטים'!$G$8:$G$507,0))))</f>
        <v/>
      </c>
      <c r="H42" s="199" t="str">
        <f>IF($B42="","",IF(INDEX('תוצרים לפרויקטים'!P$8:P$507,MATCH($B42,'תוצרים לפרויקטים'!$G$8:$G$507,0))="","",INDEX('תוצרים לפרויקטים'!P$8:P$507,MATCH($B42,'תוצרים לפרויקטים'!$G$8:$G$507,0))))</f>
        <v/>
      </c>
      <c r="I42" s="199" t="str">
        <f>IF($B42="","",IF(INDEX('תוצרים לפרויקטים'!Q$8:Q$507,MATCH($B42,'תוצרים לפרויקטים'!$G$8:$G$507,0))="","",INDEX('תוצרים לפרויקטים'!Q$8:Q$507,MATCH($B42,'תוצרים לפרויקטים'!$G$8:$G$507,0))))</f>
        <v/>
      </c>
      <c r="J42" s="200" t="str">
        <f>IF($B42="","",INDEX('תוצרים לפרויקטים'!$S$8:$S$507,MATCH($B42,'תוצרים לפרויקטים'!$G$8:$G$507,0)))</f>
        <v/>
      </c>
      <c r="K42" s="201" t="str">
        <f t="shared" si="3"/>
        <v/>
      </c>
      <c r="L42" s="200" t="str">
        <f t="shared" ca="1" si="4"/>
        <v/>
      </c>
      <c r="M42" s="214" t="str">
        <f ca="1">IF($C42="","",IF(OR(AND($H42&lt;=M$6,$I42&gt;=M$6),AND($H42&gt;=M$6,$H42&lt;N$6)),IF(OR($J42=1,COUNTIF($L42:L42,"&gt;0")&lt;$K42),3,IF(OR(AND(MONTH($H42)=MONTH(TODAY()),$J42=0),AND(TODAY()&lt;M$6)),1,IF($L42="כן",2,4))),""))</f>
        <v/>
      </c>
      <c r="N42" s="214" t="str">
        <f ca="1">IF($C42="","",IF(OR(AND($H42&lt;=N$6,$I42&gt;=N$6),AND($H42&gt;=N$6,$H42&lt;O$6)),IF(OR($J42=1,COUNTIF($L42:M42,"&gt;0")&lt;$K42),3,IF(OR(AND(MONTH($H42)=MONTH(TODAY()),$J42=0),AND(TODAY()&lt;N$6)),1,IF($L42="כן",2,4))),""))</f>
        <v/>
      </c>
      <c r="O42" s="214" t="str">
        <f ca="1">IF($C42="","",IF(OR(AND($H42&lt;=O$6,$I42&gt;=O$6),AND($H42&gt;=O$6,$H42&lt;P$6)),IF(OR($J42=1,COUNTIF($L42:N42,"&gt;0")&lt;$K42),3,IF(OR(AND(MONTH($H42)=MONTH(TODAY()),$J42=0),AND(TODAY()&lt;O$6)),1,IF($L42="כן",2,4))),""))</f>
        <v/>
      </c>
      <c r="P42" s="214" t="str">
        <f ca="1">IF($C42="","",IF(OR(AND($H42&lt;=P$6,$I42&gt;=P$6),AND($H42&gt;=P$6,$H42&lt;Q$6)),IF(OR($J42=1,COUNTIF($L42:O42,"&gt;0")&lt;$K42),3,IF(OR(AND(MONTH($H42)=MONTH(TODAY()),$J42=0),AND(TODAY()&lt;P$6)),1,IF($L42="כן",2,4))),""))</f>
        <v/>
      </c>
      <c r="Q42" s="214" t="str">
        <f ca="1">IF($C42="","",IF(OR(AND($H42&lt;=Q$6,$I42&gt;=Q$6),AND($H42&gt;=Q$6,$H42&lt;R$6)),IF(OR($J42=1,COUNTIF($L42:P42,"&gt;0")&lt;$K42),3,IF(OR(AND(MONTH($H42)=MONTH(TODAY()),$J42=0),AND(TODAY()&lt;Q$6)),1,IF($L42="כן",2,4))),""))</f>
        <v/>
      </c>
      <c r="R42" s="214" t="str">
        <f ca="1">IF($C42="","",IF(OR(AND($H42&lt;=R$6,$I42&gt;=R$6),AND($H42&gt;=R$6,$H42&lt;S$6)),IF(OR($J42=1,COUNTIF($L42:Q42,"&gt;0")&lt;$K42),3,IF(OR(AND(MONTH($H42)=MONTH(TODAY()),$J42=0),AND(TODAY()&lt;R$6)),1,IF($L42="כן",2,4))),""))</f>
        <v/>
      </c>
      <c r="S42" s="214" t="str">
        <f ca="1">IF($C42="","",IF(OR(AND($H42&lt;=S$6,$I42&gt;=S$6),AND($H42&gt;=S$6,$H42&lt;T$6)),IF(OR($J42=1,COUNTIF($L42:R42,"&gt;0")&lt;$K42),3,IF(OR(AND(MONTH($H42)=MONTH(TODAY()),$J42=0),AND(TODAY()&lt;S$6)),1,IF($L42="כן",2,4))),""))</f>
        <v/>
      </c>
      <c r="T42" s="214" t="str">
        <f ca="1">IF($C42="","",IF(OR(AND($H42&lt;=T$6,$I42&gt;=T$6),AND($H42&gt;=T$6,$H42&lt;U$6)),IF(OR($J42=1,COUNTIF($L42:S42,"&gt;0")&lt;$K42),3,IF(OR(AND(MONTH($H42)=MONTH(TODAY()),$J42=0),AND(TODAY()&lt;T$6)),1,IF($L42="כן",2,4))),""))</f>
        <v/>
      </c>
      <c r="U42" s="214" t="str">
        <f ca="1">IF($C42="","",IF(OR(AND($H42&lt;=U$6,$I42&gt;=U$6),AND($H42&gt;=U$6,$H42&lt;V$6)),IF(OR($J42=1,COUNTIF($L42:T42,"&gt;0")&lt;$K42),3,IF(OR(AND(MONTH($H42)=MONTH(TODAY()),$J42=0),AND(TODAY()&lt;U$6)),1,IF($L42="כן",2,4))),""))</f>
        <v/>
      </c>
      <c r="V42" s="214" t="str">
        <f ca="1">IF($C42="","",IF(OR(AND($H42&lt;=V$6,$I42&gt;=V$6),AND($H42&gt;=V$6,$H42&lt;W$6)),IF(OR($J42=1,COUNTIF($L42:U42,"&gt;0")&lt;$K42),3,IF(OR(AND(MONTH($H42)=MONTH(TODAY()),$J42=0),AND(TODAY()&lt;V$6)),1,IF($L42="כן",2,4))),""))</f>
        <v/>
      </c>
      <c r="W42" s="214" t="str">
        <f ca="1">IF($C42="","",IF(OR(AND($H42&lt;=W$6,$I42&gt;=W$6),AND($H42&gt;=W$6,$H42&lt;X$6)),IF(OR($J42=1,COUNTIF($L42:V42,"&gt;0")&lt;$K42),3,IF(OR(AND(MONTH($H42)=MONTH(TODAY()),$J42=0),AND(TODAY()&lt;W$6)),1,IF($L42="כן",2,4))),""))</f>
        <v/>
      </c>
      <c r="X42" s="214" t="str">
        <f ca="1">IF($C42="","",IF(OR(AND($H42&lt;=X$6,$I42&gt;=X$6),AND($H42&gt;=X$6,$H42&lt;Y$6)),IF(OR($J42=1,COUNTIF($L42:W42,"&gt;0")&lt;$K42),3,IF(OR(AND(MONTH($H42)=MONTH(TODAY()),$J42=0),AND(TODAY()&lt;X$6)),1,IF($L42="כן",2,4))),""))</f>
        <v/>
      </c>
      <c r="Y42" s="214" t="str">
        <f ca="1">IF($C42="","",IF(OR(AND($H42&lt;=Y$6,$I42&gt;=Y$6),AND($H42&gt;=Y$6,$H42&lt;Z$6)),IF(OR($J42=1,COUNTIF($L42:X42,"&gt;0")&lt;$K42),3,IF(OR(AND(MONTH($H42)=MONTH(TODAY()),$J42=0),AND(TODAY()&lt;Y$6)),1,IF($L42="כן",2,4))),""))</f>
        <v/>
      </c>
      <c r="Z42" s="214" t="str">
        <f ca="1">IF($C42="","",IF(OR(AND($H42&lt;=Z$6,$I42&gt;=Z$6),AND($H42&gt;=Z$6,$H42&lt;AA$6)),IF(OR($J42=1,COUNTIF($L42:Y42,"&gt;0")&lt;$K42),3,IF(OR(AND(MONTH($H42)=MONTH(TODAY()),$J42=0),AND(TODAY()&lt;Z$6)),1,IF($L42="כן",2,4))),""))</f>
        <v/>
      </c>
      <c r="AA42" s="214" t="str">
        <f ca="1">IF($C42="","",IF(OR(AND($H42&lt;=AA$6,$I42&gt;=AA$6),AND($H42&gt;=AA$6,$H42&lt;AB$6)),IF(OR($J42=1,COUNTIF($L42:Z42,"&gt;0")&lt;$K42),3,IF(OR(AND(MONTH($H42)=MONTH(TODAY()),$J42=0),AND(TODAY()&lt;AA$6)),1,IF($L42="כן",2,4))),""))</f>
        <v/>
      </c>
      <c r="AB42" s="214" t="str">
        <f ca="1">IF($C42="","",IF(OR(AND($H42&lt;=AB$6,$I42&gt;=AB$6),AND($H42&gt;=AB$6,$H42&lt;AC$6)),IF(OR($J42=1,COUNTIF($L42:AA42,"&gt;0")&lt;$K42),3,IF(OR(AND(MONTH($H42)=MONTH(TODAY()),$J42=0),AND(TODAY()&lt;AB$6)),1,IF($L42="כן",2,4))),""))</f>
        <v/>
      </c>
      <c r="AC42" s="214" t="str">
        <f ca="1">IF($C42="","",IF(OR(AND($H42&lt;=AC$6,$I42&gt;=AC$6),AND($H42&gt;=AC$6,$H42&lt;AD$6)),IF(OR($J42=1,COUNTIF($L42:AB42,"&gt;0")&lt;$K42),3,IF(OR(AND(MONTH($H42)=MONTH(TODAY()),$J42=0),AND(TODAY()&lt;AC$6)),1,IF($L42="כן",2,4))),""))</f>
        <v/>
      </c>
      <c r="AD42" s="214" t="str">
        <f ca="1">IF($C42="","",IF(OR(AND($H42&lt;=AD$6,$I42&gt;=AD$6),AND($H42&gt;=AD$6,$H42&lt;AE$6)),IF(OR($J42=1,COUNTIF($L42:AC42,"&gt;0")&lt;$K42),3,IF(OR(AND(MONTH($H42)=MONTH(TODAY()),$J42=0),AND(TODAY()&lt;AD$6)),1,IF($L42="כן",2,4))),""))</f>
        <v/>
      </c>
      <c r="AE42" s="214" t="str">
        <f ca="1">IF($C42="","",IF(OR(AND($H42&lt;=AE$6,$I42&gt;=AE$6),AND($H42&gt;=AE$6,$H42&lt;AF$6)),IF(OR($J42=1,COUNTIF($L42:AD42,"&gt;0")&lt;$K42),3,IF(OR(AND(MONTH($H42)=MONTH(TODAY()),$J42=0),AND(TODAY()&lt;AE$6)),1,IF($L42="כן",2,4))),""))</f>
        <v/>
      </c>
      <c r="AF42" s="214" t="str">
        <f ca="1">IF($C42="","",IF(OR(AND($H42&lt;=AF$6,$I42&gt;=AF$6),AND($H42&gt;=AF$6,$H42&lt;AG$6)),IF(OR($J42=1,COUNTIF($L42:AE42,"&gt;0")&lt;$K42),3,IF(OR(AND(MONTH($H42)=MONTH(TODAY()),$J42=0),AND(TODAY()&lt;AF$6)),1,IF($L42="כן",2,4))),""))</f>
        <v/>
      </c>
      <c r="AG42" s="214" t="str">
        <f t="shared" ca="1" si="5"/>
        <v/>
      </c>
      <c r="AH42" s="199" t="s">
        <v>224</v>
      </c>
    </row>
    <row r="43" spans="2:34" s="195" customFormat="1" ht="21" customHeight="1">
      <c r="B43" s="196" t="str">
        <f>IFERROR(INDEX('תוצרים לפרויקטים'!$G$8:$G$507,MATCH(ROWS($B$6:B42),דירוג_גאנט,0)),"")</f>
        <v/>
      </c>
      <c r="C43" s="197" t="str">
        <f>IF($B43="","",INDEX('תוצרים לפרויקטים'!$H$8:$H$507,MATCH($B43,'תוצרים לפרויקטים'!$G$8:$G$507,0)))</f>
        <v/>
      </c>
      <c r="D43" s="198" t="str">
        <f>IF($B43="","",INDEX('תוצרים לפרויקטים'!$E$8:$E$507,MATCH($B43,'תוצרים לפרויקטים'!$G$8:$G$507,0)))</f>
        <v/>
      </c>
      <c r="E43" s="198" t="str">
        <f>IF($B43="","",IF(INDEX('תוצרים לפרויקטים'!$J$8:$J$507,MATCH($B43,'תוצרים לפרויקטים'!$G$8:$G$507,0))="","",INDEX('תוצרים לפרויקטים'!$J$8:$J$507,MATCH($B43,'תוצרים לפרויקטים'!$G$8:$G$507,0))))</f>
        <v/>
      </c>
      <c r="F43" s="198" t="str">
        <f>IF($B43="","",IF(INDEX('תוצרים לפרויקטים'!$K$8:$K$507,MATCH($B43,'תוצרים לפרויקטים'!$G$8:$G$507,0))="","",INDEX('תוצרים לפרויקטים'!$K$8:$K$507,MATCH($B43,'תוצרים לפרויקטים'!$G$8:$G$507,0))))</f>
        <v/>
      </c>
      <c r="G43" s="198" t="str">
        <f>IF($B43="","",IF(INDEX('תוצרים לפרויקטים'!$R$8:$R$507,MATCH($B43,'תוצרים לפרויקטים'!$G$8:$G$507,0))="","",INDEX('תוצרים לפרויקטים'!$R$8:$R$507,MATCH($B43,'תוצרים לפרויקטים'!$G$8:$G$507,0))))</f>
        <v/>
      </c>
      <c r="H43" s="199" t="str">
        <f>IF($B43="","",IF(INDEX('תוצרים לפרויקטים'!P$8:P$507,MATCH($B43,'תוצרים לפרויקטים'!$G$8:$G$507,0))="","",INDEX('תוצרים לפרויקטים'!P$8:P$507,MATCH($B43,'תוצרים לפרויקטים'!$G$8:$G$507,0))))</f>
        <v/>
      </c>
      <c r="I43" s="199" t="str">
        <f>IF($B43="","",IF(INDEX('תוצרים לפרויקטים'!Q$8:Q$507,MATCH($B43,'תוצרים לפרויקטים'!$G$8:$G$507,0))="","",INDEX('תוצרים לפרויקטים'!Q$8:Q$507,MATCH($B43,'תוצרים לפרויקטים'!$G$8:$G$507,0))))</f>
        <v/>
      </c>
      <c r="J43" s="200" t="str">
        <f>IF($B43="","",INDEX('תוצרים לפרויקטים'!$S$8:$S$507,MATCH($B43,'תוצרים לפרויקטים'!$G$8:$G$507,0)))</f>
        <v/>
      </c>
      <c r="K43" s="201" t="str">
        <f t="shared" si="3"/>
        <v/>
      </c>
      <c r="L43" s="200" t="str">
        <f t="shared" ca="1" si="4"/>
        <v/>
      </c>
      <c r="M43" s="214" t="str">
        <f ca="1">IF($C43="","",IF(OR(AND($H43&lt;=M$6,$I43&gt;=M$6),AND($H43&gt;=M$6,$H43&lt;N$6)),IF(OR($J43=1,COUNTIF($L43:L43,"&gt;0")&lt;$K43),3,IF(OR(AND(MONTH($H43)=MONTH(TODAY()),$J43=0),AND(TODAY()&lt;M$6)),1,IF($L43="כן",2,4))),""))</f>
        <v/>
      </c>
      <c r="N43" s="214" t="str">
        <f ca="1">IF($C43="","",IF(OR(AND($H43&lt;=N$6,$I43&gt;=N$6),AND($H43&gt;=N$6,$H43&lt;O$6)),IF(OR($J43=1,COUNTIF($L43:M43,"&gt;0")&lt;$K43),3,IF(OR(AND(MONTH($H43)=MONTH(TODAY()),$J43=0),AND(TODAY()&lt;N$6)),1,IF($L43="כן",2,4))),""))</f>
        <v/>
      </c>
      <c r="O43" s="214" t="str">
        <f ca="1">IF($C43="","",IF(OR(AND($H43&lt;=O$6,$I43&gt;=O$6),AND($H43&gt;=O$6,$H43&lt;P$6)),IF(OR($J43=1,COUNTIF($L43:N43,"&gt;0")&lt;$K43),3,IF(OR(AND(MONTH($H43)=MONTH(TODAY()),$J43=0),AND(TODAY()&lt;O$6)),1,IF($L43="כן",2,4))),""))</f>
        <v/>
      </c>
      <c r="P43" s="214" t="str">
        <f ca="1">IF($C43="","",IF(OR(AND($H43&lt;=P$6,$I43&gt;=P$6),AND($H43&gt;=P$6,$H43&lt;Q$6)),IF(OR($J43=1,COUNTIF($L43:O43,"&gt;0")&lt;$K43),3,IF(OR(AND(MONTH($H43)=MONTH(TODAY()),$J43=0),AND(TODAY()&lt;P$6)),1,IF($L43="כן",2,4))),""))</f>
        <v/>
      </c>
      <c r="Q43" s="214" t="str">
        <f ca="1">IF($C43="","",IF(OR(AND($H43&lt;=Q$6,$I43&gt;=Q$6),AND($H43&gt;=Q$6,$H43&lt;R$6)),IF(OR($J43=1,COUNTIF($L43:P43,"&gt;0")&lt;$K43),3,IF(OR(AND(MONTH($H43)=MONTH(TODAY()),$J43=0),AND(TODAY()&lt;Q$6)),1,IF($L43="כן",2,4))),""))</f>
        <v/>
      </c>
      <c r="R43" s="214" t="str">
        <f ca="1">IF($C43="","",IF(OR(AND($H43&lt;=R$6,$I43&gt;=R$6),AND($H43&gt;=R$6,$H43&lt;S$6)),IF(OR($J43=1,COUNTIF($L43:Q43,"&gt;0")&lt;$K43),3,IF(OR(AND(MONTH($H43)=MONTH(TODAY()),$J43=0),AND(TODAY()&lt;R$6)),1,IF($L43="כן",2,4))),""))</f>
        <v/>
      </c>
      <c r="S43" s="214" t="str">
        <f ca="1">IF($C43="","",IF(OR(AND($H43&lt;=S$6,$I43&gt;=S$6),AND($H43&gt;=S$6,$H43&lt;T$6)),IF(OR($J43=1,COUNTIF($L43:R43,"&gt;0")&lt;$K43),3,IF(OR(AND(MONTH($H43)=MONTH(TODAY()),$J43=0),AND(TODAY()&lt;S$6)),1,IF($L43="כן",2,4))),""))</f>
        <v/>
      </c>
      <c r="T43" s="214" t="str">
        <f ca="1">IF($C43="","",IF(OR(AND($H43&lt;=T$6,$I43&gt;=T$6),AND($H43&gt;=T$6,$H43&lt;U$6)),IF(OR($J43=1,COUNTIF($L43:S43,"&gt;0")&lt;$K43),3,IF(OR(AND(MONTH($H43)=MONTH(TODAY()),$J43=0),AND(TODAY()&lt;T$6)),1,IF($L43="כן",2,4))),""))</f>
        <v/>
      </c>
      <c r="U43" s="214" t="str">
        <f ca="1">IF($C43="","",IF(OR(AND($H43&lt;=U$6,$I43&gt;=U$6),AND($H43&gt;=U$6,$H43&lt;V$6)),IF(OR($J43=1,COUNTIF($L43:T43,"&gt;0")&lt;$K43),3,IF(OR(AND(MONTH($H43)=MONTH(TODAY()),$J43=0),AND(TODAY()&lt;U$6)),1,IF($L43="כן",2,4))),""))</f>
        <v/>
      </c>
      <c r="V43" s="214" t="str">
        <f ca="1">IF($C43="","",IF(OR(AND($H43&lt;=V$6,$I43&gt;=V$6),AND($H43&gt;=V$6,$H43&lt;W$6)),IF(OR($J43=1,COUNTIF($L43:U43,"&gt;0")&lt;$K43),3,IF(OR(AND(MONTH($H43)=MONTH(TODAY()),$J43=0),AND(TODAY()&lt;V$6)),1,IF($L43="כן",2,4))),""))</f>
        <v/>
      </c>
      <c r="W43" s="214" t="str">
        <f ca="1">IF($C43="","",IF(OR(AND($H43&lt;=W$6,$I43&gt;=W$6),AND($H43&gt;=W$6,$H43&lt;X$6)),IF(OR($J43=1,COUNTIF($L43:V43,"&gt;0")&lt;$K43),3,IF(OR(AND(MONTH($H43)=MONTH(TODAY()),$J43=0),AND(TODAY()&lt;W$6)),1,IF($L43="כן",2,4))),""))</f>
        <v/>
      </c>
      <c r="X43" s="214" t="str">
        <f ca="1">IF($C43="","",IF(OR(AND($H43&lt;=X$6,$I43&gt;=X$6),AND($H43&gt;=X$6,$H43&lt;Y$6)),IF(OR($J43=1,COUNTIF($L43:W43,"&gt;0")&lt;$K43),3,IF(OR(AND(MONTH($H43)=MONTH(TODAY()),$J43=0),AND(TODAY()&lt;X$6)),1,IF($L43="כן",2,4))),""))</f>
        <v/>
      </c>
      <c r="Y43" s="214" t="str">
        <f ca="1">IF($C43="","",IF(OR(AND($H43&lt;=Y$6,$I43&gt;=Y$6),AND($H43&gt;=Y$6,$H43&lt;Z$6)),IF(OR($J43=1,COUNTIF($L43:X43,"&gt;0")&lt;$K43),3,IF(OR(AND(MONTH($H43)=MONTH(TODAY()),$J43=0),AND(TODAY()&lt;Y$6)),1,IF($L43="כן",2,4))),""))</f>
        <v/>
      </c>
      <c r="Z43" s="214" t="str">
        <f ca="1">IF($C43="","",IF(OR(AND($H43&lt;=Z$6,$I43&gt;=Z$6),AND($H43&gt;=Z$6,$H43&lt;AA$6)),IF(OR($J43=1,COUNTIF($L43:Y43,"&gt;0")&lt;$K43),3,IF(OR(AND(MONTH($H43)=MONTH(TODAY()),$J43=0),AND(TODAY()&lt;Z$6)),1,IF($L43="כן",2,4))),""))</f>
        <v/>
      </c>
      <c r="AA43" s="214" t="str">
        <f ca="1">IF($C43="","",IF(OR(AND($H43&lt;=AA$6,$I43&gt;=AA$6),AND($H43&gt;=AA$6,$H43&lt;AB$6)),IF(OR($J43=1,COUNTIF($L43:Z43,"&gt;0")&lt;$K43),3,IF(OR(AND(MONTH($H43)=MONTH(TODAY()),$J43=0),AND(TODAY()&lt;AA$6)),1,IF($L43="כן",2,4))),""))</f>
        <v/>
      </c>
      <c r="AB43" s="214" t="str">
        <f ca="1">IF($C43="","",IF(OR(AND($H43&lt;=AB$6,$I43&gt;=AB$6),AND($H43&gt;=AB$6,$H43&lt;AC$6)),IF(OR($J43=1,COUNTIF($L43:AA43,"&gt;0")&lt;$K43),3,IF(OR(AND(MONTH($H43)=MONTH(TODAY()),$J43=0),AND(TODAY()&lt;AB$6)),1,IF($L43="כן",2,4))),""))</f>
        <v/>
      </c>
      <c r="AC43" s="214" t="str">
        <f ca="1">IF($C43="","",IF(OR(AND($H43&lt;=AC$6,$I43&gt;=AC$6),AND($H43&gt;=AC$6,$H43&lt;AD$6)),IF(OR($J43=1,COUNTIF($L43:AB43,"&gt;0")&lt;$K43),3,IF(OR(AND(MONTH($H43)=MONTH(TODAY()),$J43=0),AND(TODAY()&lt;AC$6)),1,IF($L43="כן",2,4))),""))</f>
        <v/>
      </c>
      <c r="AD43" s="214" t="str">
        <f ca="1">IF($C43="","",IF(OR(AND($H43&lt;=AD$6,$I43&gt;=AD$6),AND($H43&gt;=AD$6,$H43&lt;AE$6)),IF(OR($J43=1,COUNTIF($L43:AC43,"&gt;0")&lt;$K43),3,IF(OR(AND(MONTH($H43)=MONTH(TODAY()),$J43=0),AND(TODAY()&lt;AD$6)),1,IF($L43="כן",2,4))),""))</f>
        <v/>
      </c>
      <c r="AE43" s="214" t="str">
        <f ca="1">IF($C43="","",IF(OR(AND($H43&lt;=AE$6,$I43&gt;=AE$6),AND($H43&gt;=AE$6,$H43&lt;AF$6)),IF(OR($J43=1,COUNTIF($L43:AD43,"&gt;0")&lt;$K43),3,IF(OR(AND(MONTH($H43)=MONTH(TODAY()),$J43=0),AND(TODAY()&lt;AE$6)),1,IF($L43="כן",2,4))),""))</f>
        <v/>
      </c>
      <c r="AF43" s="214" t="str">
        <f ca="1">IF($C43="","",IF(OR(AND($H43&lt;=AF$6,$I43&gt;=AF$6),AND($H43&gt;=AF$6,$H43&lt;AG$6)),IF(OR($J43=1,COUNTIF($L43:AE43,"&gt;0")&lt;$K43),3,IF(OR(AND(MONTH($H43)=MONTH(TODAY()),$J43=0),AND(TODAY()&lt;AF$6)),1,IF($L43="כן",2,4))),""))</f>
        <v/>
      </c>
      <c r="AG43" s="214" t="str">
        <f t="shared" ca="1" si="5"/>
        <v/>
      </c>
      <c r="AH43" s="199" t="s">
        <v>224</v>
      </c>
    </row>
    <row r="44" spans="2:34" s="195" customFormat="1" ht="21" customHeight="1">
      <c r="B44" s="196" t="str">
        <f>IFERROR(INDEX('תוצרים לפרויקטים'!$G$8:$G$507,MATCH(ROWS($B$6:B43),דירוג_גאנט,0)),"")</f>
        <v/>
      </c>
      <c r="C44" s="197" t="str">
        <f>IF($B44="","",INDEX('תוצרים לפרויקטים'!$H$8:$H$507,MATCH($B44,'תוצרים לפרויקטים'!$G$8:$G$507,0)))</f>
        <v/>
      </c>
      <c r="D44" s="198" t="str">
        <f>IF($B44="","",INDEX('תוצרים לפרויקטים'!$E$8:$E$507,MATCH($B44,'תוצרים לפרויקטים'!$G$8:$G$507,0)))</f>
        <v/>
      </c>
      <c r="E44" s="198" t="str">
        <f>IF($B44="","",IF(INDEX('תוצרים לפרויקטים'!$J$8:$J$507,MATCH($B44,'תוצרים לפרויקטים'!$G$8:$G$507,0))="","",INDEX('תוצרים לפרויקטים'!$J$8:$J$507,MATCH($B44,'תוצרים לפרויקטים'!$G$8:$G$507,0))))</f>
        <v/>
      </c>
      <c r="F44" s="198" t="str">
        <f>IF($B44="","",IF(INDEX('תוצרים לפרויקטים'!$K$8:$K$507,MATCH($B44,'תוצרים לפרויקטים'!$G$8:$G$507,0))="","",INDEX('תוצרים לפרויקטים'!$K$8:$K$507,MATCH($B44,'תוצרים לפרויקטים'!$G$8:$G$507,0))))</f>
        <v/>
      </c>
      <c r="G44" s="198" t="str">
        <f>IF($B44="","",IF(INDEX('תוצרים לפרויקטים'!$R$8:$R$507,MATCH($B44,'תוצרים לפרויקטים'!$G$8:$G$507,0))="","",INDEX('תוצרים לפרויקטים'!$R$8:$R$507,MATCH($B44,'תוצרים לפרויקטים'!$G$8:$G$507,0))))</f>
        <v/>
      </c>
      <c r="H44" s="199" t="str">
        <f>IF($B44="","",IF(INDEX('תוצרים לפרויקטים'!P$8:P$507,MATCH($B44,'תוצרים לפרויקטים'!$G$8:$G$507,0))="","",INDEX('תוצרים לפרויקטים'!P$8:P$507,MATCH($B44,'תוצרים לפרויקטים'!$G$8:$G$507,0))))</f>
        <v/>
      </c>
      <c r="I44" s="199" t="str">
        <f>IF($B44="","",IF(INDEX('תוצרים לפרויקטים'!Q$8:Q$507,MATCH($B44,'תוצרים לפרויקטים'!$G$8:$G$507,0))="","",INDEX('תוצרים לפרויקטים'!Q$8:Q$507,MATCH($B44,'תוצרים לפרויקטים'!$G$8:$G$507,0))))</f>
        <v/>
      </c>
      <c r="J44" s="200" t="str">
        <f>IF($B44="","",INDEX('תוצרים לפרויקטים'!$S$8:$S$507,MATCH($B44,'תוצרים לפרויקטים'!$G$8:$G$507,0)))</f>
        <v/>
      </c>
      <c r="K44" s="201" t="str">
        <f t="shared" si="3"/>
        <v/>
      </c>
      <c r="L44" s="200" t="str">
        <f t="shared" ca="1" si="4"/>
        <v/>
      </c>
      <c r="M44" s="214" t="str">
        <f ca="1">IF($C44="","",IF(OR(AND($H44&lt;=M$6,$I44&gt;=M$6),AND($H44&gt;=M$6,$H44&lt;N$6)),IF(OR($J44=1,COUNTIF($L44:L44,"&gt;0")&lt;$K44),3,IF(OR(AND(MONTH($H44)=MONTH(TODAY()),$J44=0),AND(TODAY()&lt;M$6)),1,IF($L44="כן",2,4))),""))</f>
        <v/>
      </c>
      <c r="N44" s="214" t="str">
        <f ca="1">IF($C44="","",IF(OR(AND($H44&lt;=N$6,$I44&gt;=N$6),AND($H44&gt;=N$6,$H44&lt;O$6)),IF(OR($J44=1,COUNTIF($L44:M44,"&gt;0")&lt;$K44),3,IF(OR(AND(MONTH($H44)=MONTH(TODAY()),$J44=0),AND(TODAY()&lt;N$6)),1,IF($L44="כן",2,4))),""))</f>
        <v/>
      </c>
      <c r="O44" s="214" t="str">
        <f ca="1">IF($C44="","",IF(OR(AND($H44&lt;=O$6,$I44&gt;=O$6),AND($H44&gt;=O$6,$H44&lt;P$6)),IF(OR($J44=1,COUNTIF($L44:N44,"&gt;0")&lt;$K44),3,IF(OR(AND(MONTH($H44)=MONTH(TODAY()),$J44=0),AND(TODAY()&lt;O$6)),1,IF($L44="כן",2,4))),""))</f>
        <v/>
      </c>
      <c r="P44" s="214" t="str">
        <f ca="1">IF($C44="","",IF(OR(AND($H44&lt;=P$6,$I44&gt;=P$6),AND($H44&gt;=P$6,$H44&lt;Q$6)),IF(OR($J44=1,COUNTIF($L44:O44,"&gt;0")&lt;$K44),3,IF(OR(AND(MONTH($H44)=MONTH(TODAY()),$J44=0),AND(TODAY()&lt;P$6)),1,IF($L44="כן",2,4))),""))</f>
        <v/>
      </c>
      <c r="Q44" s="214" t="str">
        <f ca="1">IF($C44="","",IF(OR(AND($H44&lt;=Q$6,$I44&gt;=Q$6),AND($H44&gt;=Q$6,$H44&lt;R$6)),IF(OR($J44=1,COUNTIF($L44:P44,"&gt;0")&lt;$K44),3,IF(OR(AND(MONTH($H44)=MONTH(TODAY()),$J44=0),AND(TODAY()&lt;Q$6)),1,IF($L44="כן",2,4))),""))</f>
        <v/>
      </c>
      <c r="R44" s="214" t="str">
        <f ca="1">IF($C44="","",IF(OR(AND($H44&lt;=R$6,$I44&gt;=R$6),AND($H44&gt;=R$6,$H44&lt;S$6)),IF(OR($J44=1,COUNTIF($L44:Q44,"&gt;0")&lt;$K44),3,IF(OR(AND(MONTH($H44)=MONTH(TODAY()),$J44=0),AND(TODAY()&lt;R$6)),1,IF($L44="כן",2,4))),""))</f>
        <v/>
      </c>
      <c r="S44" s="214" t="str">
        <f ca="1">IF($C44="","",IF(OR(AND($H44&lt;=S$6,$I44&gt;=S$6),AND($H44&gt;=S$6,$H44&lt;T$6)),IF(OR($J44=1,COUNTIF($L44:R44,"&gt;0")&lt;$K44),3,IF(OR(AND(MONTH($H44)=MONTH(TODAY()),$J44=0),AND(TODAY()&lt;S$6)),1,IF($L44="כן",2,4))),""))</f>
        <v/>
      </c>
      <c r="T44" s="214" t="str">
        <f ca="1">IF($C44="","",IF(OR(AND($H44&lt;=T$6,$I44&gt;=T$6),AND($H44&gt;=T$6,$H44&lt;U$6)),IF(OR($J44=1,COUNTIF($L44:S44,"&gt;0")&lt;$K44),3,IF(OR(AND(MONTH($H44)=MONTH(TODAY()),$J44=0),AND(TODAY()&lt;T$6)),1,IF($L44="כן",2,4))),""))</f>
        <v/>
      </c>
      <c r="U44" s="214" t="str">
        <f ca="1">IF($C44="","",IF(OR(AND($H44&lt;=U$6,$I44&gt;=U$6),AND($H44&gt;=U$6,$H44&lt;V$6)),IF(OR($J44=1,COUNTIF($L44:T44,"&gt;0")&lt;$K44),3,IF(OR(AND(MONTH($H44)=MONTH(TODAY()),$J44=0),AND(TODAY()&lt;U$6)),1,IF($L44="כן",2,4))),""))</f>
        <v/>
      </c>
      <c r="V44" s="214" t="str">
        <f ca="1">IF($C44="","",IF(OR(AND($H44&lt;=V$6,$I44&gt;=V$6),AND($H44&gt;=V$6,$H44&lt;W$6)),IF(OR($J44=1,COUNTIF($L44:U44,"&gt;0")&lt;$K44),3,IF(OR(AND(MONTH($H44)=MONTH(TODAY()),$J44=0),AND(TODAY()&lt;V$6)),1,IF($L44="כן",2,4))),""))</f>
        <v/>
      </c>
      <c r="W44" s="214" t="str">
        <f ca="1">IF($C44="","",IF(OR(AND($H44&lt;=W$6,$I44&gt;=W$6),AND($H44&gt;=W$6,$H44&lt;X$6)),IF(OR($J44=1,COUNTIF($L44:V44,"&gt;0")&lt;$K44),3,IF(OR(AND(MONTH($H44)=MONTH(TODAY()),$J44=0),AND(TODAY()&lt;W$6)),1,IF($L44="כן",2,4))),""))</f>
        <v/>
      </c>
      <c r="X44" s="214" t="str">
        <f ca="1">IF($C44="","",IF(OR(AND($H44&lt;=X$6,$I44&gt;=X$6),AND($H44&gt;=X$6,$H44&lt;Y$6)),IF(OR($J44=1,COUNTIF($L44:W44,"&gt;0")&lt;$K44),3,IF(OR(AND(MONTH($H44)=MONTH(TODAY()),$J44=0),AND(TODAY()&lt;X$6)),1,IF($L44="כן",2,4))),""))</f>
        <v/>
      </c>
      <c r="Y44" s="214" t="str">
        <f ca="1">IF($C44="","",IF(OR(AND($H44&lt;=Y$6,$I44&gt;=Y$6),AND($H44&gt;=Y$6,$H44&lt;Z$6)),IF(OR($J44=1,COUNTIF($L44:X44,"&gt;0")&lt;$K44),3,IF(OR(AND(MONTH($H44)=MONTH(TODAY()),$J44=0),AND(TODAY()&lt;Y$6)),1,IF($L44="כן",2,4))),""))</f>
        <v/>
      </c>
      <c r="Z44" s="214" t="str">
        <f ca="1">IF($C44="","",IF(OR(AND($H44&lt;=Z$6,$I44&gt;=Z$6),AND($H44&gt;=Z$6,$H44&lt;AA$6)),IF(OR($J44=1,COUNTIF($L44:Y44,"&gt;0")&lt;$K44),3,IF(OR(AND(MONTH($H44)=MONTH(TODAY()),$J44=0),AND(TODAY()&lt;Z$6)),1,IF($L44="כן",2,4))),""))</f>
        <v/>
      </c>
      <c r="AA44" s="214" t="str">
        <f ca="1">IF($C44="","",IF(OR(AND($H44&lt;=AA$6,$I44&gt;=AA$6),AND($H44&gt;=AA$6,$H44&lt;AB$6)),IF(OR($J44=1,COUNTIF($L44:Z44,"&gt;0")&lt;$K44),3,IF(OR(AND(MONTH($H44)=MONTH(TODAY()),$J44=0),AND(TODAY()&lt;AA$6)),1,IF($L44="כן",2,4))),""))</f>
        <v/>
      </c>
      <c r="AB44" s="214" t="str">
        <f ca="1">IF($C44="","",IF(OR(AND($H44&lt;=AB$6,$I44&gt;=AB$6),AND($H44&gt;=AB$6,$H44&lt;AC$6)),IF(OR($J44=1,COUNTIF($L44:AA44,"&gt;0")&lt;$K44),3,IF(OR(AND(MONTH($H44)=MONTH(TODAY()),$J44=0),AND(TODAY()&lt;AB$6)),1,IF($L44="כן",2,4))),""))</f>
        <v/>
      </c>
      <c r="AC44" s="214" t="str">
        <f ca="1">IF($C44="","",IF(OR(AND($H44&lt;=AC$6,$I44&gt;=AC$6),AND($H44&gt;=AC$6,$H44&lt;AD$6)),IF(OR($J44=1,COUNTIF($L44:AB44,"&gt;0")&lt;$K44),3,IF(OR(AND(MONTH($H44)=MONTH(TODAY()),$J44=0),AND(TODAY()&lt;AC$6)),1,IF($L44="כן",2,4))),""))</f>
        <v/>
      </c>
      <c r="AD44" s="214" t="str">
        <f ca="1">IF($C44="","",IF(OR(AND($H44&lt;=AD$6,$I44&gt;=AD$6),AND($H44&gt;=AD$6,$H44&lt;AE$6)),IF(OR($J44=1,COUNTIF($L44:AC44,"&gt;0")&lt;$K44),3,IF(OR(AND(MONTH($H44)=MONTH(TODAY()),$J44=0),AND(TODAY()&lt;AD$6)),1,IF($L44="כן",2,4))),""))</f>
        <v/>
      </c>
      <c r="AE44" s="214" t="str">
        <f ca="1">IF($C44="","",IF(OR(AND($H44&lt;=AE$6,$I44&gt;=AE$6),AND($H44&gt;=AE$6,$H44&lt;AF$6)),IF(OR($J44=1,COUNTIF($L44:AD44,"&gt;0")&lt;$K44),3,IF(OR(AND(MONTH($H44)=MONTH(TODAY()),$J44=0),AND(TODAY()&lt;AE$6)),1,IF($L44="כן",2,4))),""))</f>
        <v/>
      </c>
      <c r="AF44" s="214" t="str">
        <f ca="1">IF($C44="","",IF(OR(AND($H44&lt;=AF$6,$I44&gt;=AF$6),AND($H44&gt;=AF$6,$H44&lt;AG$6)),IF(OR($J44=1,COUNTIF($L44:AE44,"&gt;0")&lt;$K44),3,IF(OR(AND(MONTH($H44)=MONTH(TODAY()),$J44=0),AND(TODAY()&lt;AF$6)),1,IF($L44="כן",2,4))),""))</f>
        <v/>
      </c>
      <c r="AG44" s="214" t="str">
        <f t="shared" ca="1" si="5"/>
        <v/>
      </c>
      <c r="AH44" s="199" t="s">
        <v>224</v>
      </c>
    </row>
    <row r="45" spans="2:34" s="195" customFormat="1" ht="21" customHeight="1">
      <c r="B45" s="196" t="str">
        <f>IFERROR(INDEX('תוצרים לפרויקטים'!$G$8:$G$507,MATCH(ROWS($B$6:B44),דירוג_גאנט,0)),"")</f>
        <v/>
      </c>
      <c r="C45" s="197" t="str">
        <f>IF($B45="","",INDEX('תוצרים לפרויקטים'!$H$8:$H$507,MATCH($B45,'תוצרים לפרויקטים'!$G$8:$G$507,0)))</f>
        <v/>
      </c>
      <c r="D45" s="198" t="str">
        <f>IF($B45="","",INDEX('תוצרים לפרויקטים'!$E$8:$E$507,MATCH($B45,'תוצרים לפרויקטים'!$G$8:$G$507,0)))</f>
        <v/>
      </c>
      <c r="E45" s="198" t="str">
        <f>IF($B45="","",IF(INDEX('תוצרים לפרויקטים'!$J$8:$J$507,MATCH($B45,'תוצרים לפרויקטים'!$G$8:$G$507,0))="","",INDEX('תוצרים לפרויקטים'!$J$8:$J$507,MATCH($B45,'תוצרים לפרויקטים'!$G$8:$G$507,0))))</f>
        <v/>
      </c>
      <c r="F45" s="198" t="str">
        <f>IF($B45="","",IF(INDEX('תוצרים לפרויקטים'!$K$8:$K$507,MATCH($B45,'תוצרים לפרויקטים'!$G$8:$G$507,0))="","",INDEX('תוצרים לפרויקטים'!$K$8:$K$507,MATCH($B45,'תוצרים לפרויקטים'!$G$8:$G$507,0))))</f>
        <v/>
      </c>
      <c r="G45" s="198" t="str">
        <f>IF($B45="","",IF(INDEX('תוצרים לפרויקטים'!$R$8:$R$507,MATCH($B45,'תוצרים לפרויקטים'!$G$8:$G$507,0))="","",INDEX('תוצרים לפרויקטים'!$R$8:$R$507,MATCH($B45,'תוצרים לפרויקטים'!$G$8:$G$507,0))))</f>
        <v/>
      </c>
      <c r="H45" s="199" t="str">
        <f>IF($B45="","",IF(INDEX('תוצרים לפרויקטים'!P$8:P$507,MATCH($B45,'תוצרים לפרויקטים'!$G$8:$G$507,0))="","",INDEX('תוצרים לפרויקטים'!P$8:P$507,MATCH($B45,'תוצרים לפרויקטים'!$G$8:$G$507,0))))</f>
        <v/>
      </c>
      <c r="I45" s="199" t="str">
        <f>IF($B45="","",IF(INDEX('תוצרים לפרויקטים'!Q$8:Q$507,MATCH($B45,'תוצרים לפרויקטים'!$G$8:$G$507,0))="","",INDEX('תוצרים לפרויקטים'!Q$8:Q$507,MATCH($B45,'תוצרים לפרויקטים'!$G$8:$G$507,0))))</f>
        <v/>
      </c>
      <c r="J45" s="200" t="str">
        <f>IF($B45="","",INDEX('תוצרים לפרויקטים'!$S$8:$S$507,MATCH($B45,'תוצרים לפרויקטים'!$G$8:$G$507,0)))</f>
        <v/>
      </c>
      <c r="K45" s="201" t="str">
        <f t="shared" si="3"/>
        <v/>
      </c>
      <c r="L45" s="200" t="str">
        <f t="shared" ca="1" si="4"/>
        <v/>
      </c>
      <c r="M45" s="214" t="str">
        <f ca="1">IF($C45="","",IF(OR(AND($H45&lt;=M$6,$I45&gt;=M$6),AND($H45&gt;=M$6,$H45&lt;N$6)),IF(OR($J45=1,COUNTIF($L45:L45,"&gt;0")&lt;$K45),3,IF(OR(AND(MONTH($H45)=MONTH(TODAY()),$J45=0),AND(TODAY()&lt;M$6)),1,IF($L45="כן",2,4))),""))</f>
        <v/>
      </c>
      <c r="N45" s="214" t="str">
        <f ca="1">IF($C45="","",IF(OR(AND($H45&lt;=N$6,$I45&gt;=N$6),AND($H45&gt;=N$6,$H45&lt;O$6)),IF(OR($J45=1,COUNTIF($L45:M45,"&gt;0")&lt;$K45),3,IF(OR(AND(MONTH($H45)=MONTH(TODAY()),$J45=0),AND(TODAY()&lt;N$6)),1,IF($L45="כן",2,4))),""))</f>
        <v/>
      </c>
      <c r="O45" s="214" t="str">
        <f ca="1">IF($C45="","",IF(OR(AND($H45&lt;=O$6,$I45&gt;=O$6),AND($H45&gt;=O$6,$H45&lt;P$6)),IF(OR($J45=1,COUNTIF($L45:N45,"&gt;0")&lt;$K45),3,IF(OR(AND(MONTH($H45)=MONTH(TODAY()),$J45=0),AND(TODAY()&lt;O$6)),1,IF($L45="כן",2,4))),""))</f>
        <v/>
      </c>
      <c r="P45" s="214" t="str">
        <f ca="1">IF($C45="","",IF(OR(AND($H45&lt;=P$6,$I45&gt;=P$6),AND($H45&gt;=P$6,$H45&lt;Q$6)),IF(OR($J45=1,COUNTIF($L45:O45,"&gt;0")&lt;$K45),3,IF(OR(AND(MONTH($H45)=MONTH(TODAY()),$J45=0),AND(TODAY()&lt;P$6)),1,IF($L45="כן",2,4))),""))</f>
        <v/>
      </c>
      <c r="Q45" s="214" t="str">
        <f ca="1">IF($C45="","",IF(OR(AND($H45&lt;=Q$6,$I45&gt;=Q$6),AND($H45&gt;=Q$6,$H45&lt;R$6)),IF(OR($J45=1,COUNTIF($L45:P45,"&gt;0")&lt;$K45),3,IF(OR(AND(MONTH($H45)=MONTH(TODAY()),$J45=0),AND(TODAY()&lt;Q$6)),1,IF($L45="כן",2,4))),""))</f>
        <v/>
      </c>
      <c r="R45" s="214" t="str">
        <f ca="1">IF($C45="","",IF(OR(AND($H45&lt;=R$6,$I45&gt;=R$6),AND($H45&gt;=R$6,$H45&lt;S$6)),IF(OR($J45=1,COUNTIF($L45:Q45,"&gt;0")&lt;$K45),3,IF(OR(AND(MONTH($H45)=MONTH(TODAY()),$J45=0),AND(TODAY()&lt;R$6)),1,IF($L45="כן",2,4))),""))</f>
        <v/>
      </c>
      <c r="S45" s="214" t="str">
        <f ca="1">IF($C45="","",IF(OR(AND($H45&lt;=S$6,$I45&gt;=S$6),AND($H45&gt;=S$6,$H45&lt;T$6)),IF(OR($J45=1,COUNTIF($L45:R45,"&gt;0")&lt;$K45),3,IF(OR(AND(MONTH($H45)=MONTH(TODAY()),$J45=0),AND(TODAY()&lt;S$6)),1,IF($L45="כן",2,4))),""))</f>
        <v/>
      </c>
      <c r="T45" s="214" t="str">
        <f ca="1">IF($C45="","",IF(OR(AND($H45&lt;=T$6,$I45&gt;=T$6),AND($H45&gt;=T$6,$H45&lt;U$6)),IF(OR($J45=1,COUNTIF($L45:S45,"&gt;0")&lt;$K45),3,IF(OR(AND(MONTH($H45)=MONTH(TODAY()),$J45=0),AND(TODAY()&lt;T$6)),1,IF($L45="כן",2,4))),""))</f>
        <v/>
      </c>
      <c r="U45" s="214" t="str">
        <f ca="1">IF($C45="","",IF(OR(AND($H45&lt;=U$6,$I45&gt;=U$6),AND($H45&gt;=U$6,$H45&lt;V$6)),IF(OR($J45=1,COUNTIF($L45:T45,"&gt;0")&lt;$K45),3,IF(OR(AND(MONTH($H45)=MONTH(TODAY()),$J45=0),AND(TODAY()&lt;U$6)),1,IF($L45="כן",2,4))),""))</f>
        <v/>
      </c>
      <c r="V45" s="214" t="str">
        <f ca="1">IF($C45="","",IF(OR(AND($H45&lt;=V$6,$I45&gt;=V$6),AND($H45&gt;=V$6,$H45&lt;W$6)),IF(OR($J45=1,COUNTIF($L45:U45,"&gt;0")&lt;$K45),3,IF(OR(AND(MONTH($H45)=MONTH(TODAY()),$J45=0),AND(TODAY()&lt;V$6)),1,IF($L45="כן",2,4))),""))</f>
        <v/>
      </c>
      <c r="W45" s="214" t="str">
        <f ca="1">IF($C45="","",IF(OR(AND($H45&lt;=W$6,$I45&gt;=W$6),AND($H45&gt;=W$6,$H45&lt;X$6)),IF(OR($J45=1,COUNTIF($L45:V45,"&gt;0")&lt;$K45),3,IF(OR(AND(MONTH($H45)=MONTH(TODAY()),$J45=0),AND(TODAY()&lt;W$6)),1,IF($L45="כן",2,4))),""))</f>
        <v/>
      </c>
      <c r="X45" s="214" t="str">
        <f ca="1">IF($C45="","",IF(OR(AND($H45&lt;=X$6,$I45&gt;=X$6),AND($H45&gt;=X$6,$H45&lt;Y$6)),IF(OR($J45=1,COUNTIF($L45:W45,"&gt;0")&lt;$K45),3,IF(OR(AND(MONTH($H45)=MONTH(TODAY()),$J45=0),AND(TODAY()&lt;X$6)),1,IF($L45="כן",2,4))),""))</f>
        <v/>
      </c>
      <c r="Y45" s="214" t="str">
        <f ca="1">IF($C45="","",IF(OR(AND($H45&lt;=Y$6,$I45&gt;=Y$6),AND($H45&gt;=Y$6,$H45&lt;Z$6)),IF(OR($J45=1,COUNTIF($L45:X45,"&gt;0")&lt;$K45),3,IF(OR(AND(MONTH($H45)=MONTH(TODAY()),$J45=0),AND(TODAY()&lt;Y$6)),1,IF($L45="כן",2,4))),""))</f>
        <v/>
      </c>
      <c r="Z45" s="214" t="str">
        <f ca="1">IF($C45="","",IF(OR(AND($H45&lt;=Z$6,$I45&gt;=Z$6),AND($H45&gt;=Z$6,$H45&lt;AA$6)),IF(OR($J45=1,COUNTIF($L45:Y45,"&gt;0")&lt;$K45),3,IF(OR(AND(MONTH($H45)=MONTH(TODAY()),$J45=0),AND(TODAY()&lt;Z$6)),1,IF($L45="כן",2,4))),""))</f>
        <v/>
      </c>
      <c r="AA45" s="214" t="str">
        <f ca="1">IF($C45="","",IF(OR(AND($H45&lt;=AA$6,$I45&gt;=AA$6),AND($H45&gt;=AA$6,$H45&lt;AB$6)),IF(OR($J45=1,COUNTIF($L45:Z45,"&gt;0")&lt;$K45),3,IF(OR(AND(MONTH($H45)=MONTH(TODAY()),$J45=0),AND(TODAY()&lt;AA$6)),1,IF($L45="כן",2,4))),""))</f>
        <v/>
      </c>
      <c r="AB45" s="214" t="str">
        <f ca="1">IF($C45="","",IF(OR(AND($H45&lt;=AB$6,$I45&gt;=AB$6),AND($H45&gt;=AB$6,$H45&lt;AC$6)),IF(OR($J45=1,COUNTIF($L45:AA45,"&gt;0")&lt;$K45),3,IF(OR(AND(MONTH($H45)=MONTH(TODAY()),$J45=0),AND(TODAY()&lt;AB$6)),1,IF($L45="כן",2,4))),""))</f>
        <v/>
      </c>
      <c r="AC45" s="214" t="str">
        <f ca="1">IF($C45="","",IF(OR(AND($H45&lt;=AC$6,$I45&gt;=AC$6),AND($H45&gt;=AC$6,$H45&lt;AD$6)),IF(OR($J45=1,COUNTIF($L45:AB45,"&gt;0")&lt;$K45),3,IF(OR(AND(MONTH($H45)=MONTH(TODAY()),$J45=0),AND(TODAY()&lt;AC$6)),1,IF($L45="כן",2,4))),""))</f>
        <v/>
      </c>
      <c r="AD45" s="214" t="str">
        <f ca="1">IF($C45="","",IF(OR(AND($H45&lt;=AD$6,$I45&gt;=AD$6),AND($H45&gt;=AD$6,$H45&lt;AE$6)),IF(OR($J45=1,COUNTIF($L45:AC45,"&gt;0")&lt;$K45),3,IF(OR(AND(MONTH($H45)=MONTH(TODAY()),$J45=0),AND(TODAY()&lt;AD$6)),1,IF($L45="כן",2,4))),""))</f>
        <v/>
      </c>
      <c r="AE45" s="214" t="str">
        <f ca="1">IF($C45="","",IF(OR(AND($H45&lt;=AE$6,$I45&gt;=AE$6),AND($H45&gt;=AE$6,$H45&lt;AF$6)),IF(OR($J45=1,COUNTIF($L45:AD45,"&gt;0")&lt;$K45),3,IF(OR(AND(MONTH($H45)=MONTH(TODAY()),$J45=0),AND(TODAY()&lt;AE$6)),1,IF($L45="כן",2,4))),""))</f>
        <v/>
      </c>
      <c r="AF45" s="214" t="str">
        <f ca="1">IF($C45="","",IF(OR(AND($H45&lt;=AF$6,$I45&gt;=AF$6),AND($H45&gt;=AF$6,$H45&lt;AG$6)),IF(OR($J45=1,COUNTIF($L45:AE45,"&gt;0")&lt;$K45),3,IF(OR(AND(MONTH($H45)=MONTH(TODAY()),$J45=0),AND(TODAY()&lt;AF$6)),1,IF($L45="כן",2,4))),""))</f>
        <v/>
      </c>
      <c r="AG45" s="214" t="str">
        <f t="shared" ca="1" si="5"/>
        <v/>
      </c>
      <c r="AH45" s="199" t="s">
        <v>224</v>
      </c>
    </row>
    <row r="46" spans="2:34" s="195" customFormat="1" ht="21" customHeight="1">
      <c r="B46" s="196" t="str">
        <f>IFERROR(INDEX('תוצרים לפרויקטים'!$G$8:$G$507,MATCH(ROWS($B$6:B45),דירוג_גאנט,0)),"")</f>
        <v/>
      </c>
      <c r="C46" s="197" t="str">
        <f>IF($B46="","",INDEX('תוצרים לפרויקטים'!$H$8:$H$507,MATCH($B46,'תוצרים לפרויקטים'!$G$8:$G$507,0)))</f>
        <v/>
      </c>
      <c r="D46" s="198" t="str">
        <f>IF($B46="","",INDEX('תוצרים לפרויקטים'!$E$8:$E$507,MATCH($B46,'תוצרים לפרויקטים'!$G$8:$G$507,0)))</f>
        <v/>
      </c>
      <c r="E46" s="198" t="str">
        <f>IF($B46="","",IF(INDEX('תוצרים לפרויקטים'!$J$8:$J$507,MATCH($B46,'תוצרים לפרויקטים'!$G$8:$G$507,0))="","",INDEX('תוצרים לפרויקטים'!$J$8:$J$507,MATCH($B46,'תוצרים לפרויקטים'!$G$8:$G$507,0))))</f>
        <v/>
      </c>
      <c r="F46" s="198" t="str">
        <f>IF($B46="","",IF(INDEX('תוצרים לפרויקטים'!$K$8:$K$507,MATCH($B46,'תוצרים לפרויקטים'!$G$8:$G$507,0))="","",INDEX('תוצרים לפרויקטים'!$K$8:$K$507,MATCH($B46,'תוצרים לפרויקטים'!$G$8:$G$507,0))))</f>
        <v/>
      </c>
      <c r="G46" s="198" t="str">
        <f>IF($B46="","",IF(INDEX('תוצרים לפרויקטים'!$R$8:$R$507,MATCH($B46,'תוצרים לפרויקטים'!$G$8:$G$507,0))="","",INDEX('תוצרים לפרויקטים'!$R$8:$R$507,MATCH($B46,'תוצרים לפרויקטים'!$G$8:$G$507,0))))</f>
        <v/>
      </c>
      <c r="H46" s="199" t="str">
        <f>IF($B46="","",IF(INDEX('תוצרים לפרויקטים'!P$8:P$507,MATCH($B46,'תוצרים לפרויקטים'!$G$8:$G$507,0))="","",INDEX('תוצרים לפרויקטים'!P$8:P$507,MATCH($B46,'תוצרים לפרויקטים'!$G$8:$G$507,0))))</f>
        <v/>
      </c>
      <c r="I46" s="199" t="str">
        <f>IF($B46="","",IF(INDEX('תוצרים לפרויקטים'!Q$8:Q$507,MATCH($B46,'תוצרים לפרויקטים'!$G$8:$G$507,0))="","",INDEX('תוצרים לפרויקטים'!Q$8:Q$507,MATCH($B46,'תוצרים לפרויקטים'!$G$8:$G$507,0))))</f>
        <v/>
      </c>
      <c r="J46" s="200" t="str">
        <f>IF($B46="","",INDEX('תוצרים לפרויקטים'!$S$8:$S$507,MATCH($B46,'תוצרים לפרויקטים'!$G$8:$G$507,0)))</f>
        <v/>
      </c>
      <c r="K46" s="201" t="str">
        <f t="shared" si="3"/>
        <v/>
      </c>
      <c r="L46" s="200" t="str">
        <f t="shared" ca="1" si="4"/>
        <v/>
      </c>
      <c r="M46" s="214" t="str">
        <f ca="1">IF($C46="","",IF(OR(AND($H46&lt;=M$6,$I46&gt;=M$6),AND($H46&gt;=M$6,$H46&lt;N$6)),IF(OR($J46=1,COUNTIF($L46:L46,"&gt;0")&lt;$K46),3,IF(OR(AND(MONTH($H46)=MONTH(TODAY()),$J46=0),AND(TODAY()&lt;M$6)),1,IF($L46="כן",2,4))),""))</f>
        <v/>
      </c>
      <c r="N46" s="214" t="str">
        <f ca="1">IF($C46="","",IF(OR(AND($H46&lt;=N$6,$I46&gt;=N$6),AND($H46&gt;=N$6,$H46&lt;O$6)),IF(OR($J46=1,COUNTIF($L46:M46,"&gt;0")&lt;$K46),3,IF(OR(AND(MONTH($H46)=MONTH(TODAY()),$J46=0),AND(TODAY()&lt;N$6)),1,IF($L46="כן",2,4))),""))</f>
        <v/>
      </c>
      <c r="O46" s="214" t="str">
        <f ca="1">IF($C46="","",IF(OR(AND($H46&lt;=O$6,$I46&gt;=O$6),AND($H46&gt;=O$6,$H46&lt;P$6)),IF(OR($J46=1,COUNTIF($L46:N46,"&gt;0")&lt;$K46),3,IF(OR(AND(MONTH($H46)=MONTH(TODAY()),$J46=0),AND(TODAY()&lt;O$6)),1,IF($L46="כן",2,4))),""))</f>
        <v/>
      </c>
      <c r="P46" s="214" t="str">
        <f ca="1">IF($C46="","",IF(OR(AND($H46&lt;=P$6,$I46&gt;=P$6),AND($H46&gt;=P$6,$H46&lt;Q$6)),IF(OR($J46=1,COUNTIF($L46:O46,"&gt;0")&lt;$K46),3,IF(OR(AND(MONTH($H46)=MONTH(TODAY()),$J46=0),AND(TODAY()&lt;P$6)),1,IF($L46="כן",2,4))),""))</f>
        <v/>
      </c>
      <c r="Q46" s="214" t="str">
        <f ca="1">IF($C46="","",IF(OR(AND($H46&lt;=Q$6,$I46&gt;=Q$6),AND($H46&gt;=Q$6,$H46&lt;R$6)),IF(OR($J46=1,COUNTIF($L46:P46,"&gt;0")&lt;$K46),3,IF(OR(AND(MONTH($H46)=MONTH(TODAY()),$J46=0),AND(TODAY()&lt;Q$6)),1,IF($L46="כן",2,4))),""))</f>
        <v/>
      </c>
      <c r="R46" s="214" t="str">
        <f ca="1">IF($C46="","",IF(OR(AND($H46&lt;=R$6,$I46&gt;=R$6),AND($H46&gt;=R$6,$H46&lt;S$6)),IF(OR($J46=1,COUNTIF($L46:Q46,"&gt;0")&lt;$K46),3,IF(OR(AND(MONTH($H46)=MONTH(TODAY()),$J46=0),AND(TODAY()&lt;R$6)),1,IF($L46="כן",2,4))),""))</f>
        <v/>
      </c>
      <c r="S46" s="214" t="str">
        <f ca="1">IF($C46="","",IF(OR(AND($H46&lt;=S$6,$I46&gt;=S$6),AND($H46&gt;=S$6,$H46&lt;T$6)),IF(OR($J46=1,COUNTIF($L46:R46,"&gt;0")&lt;$K46),3,IF(OR(AND(MONTH($H46)=MONTH(TODAY()),$J46=0),AND(TODAY()&lt;S$6)),1,IF($L46="כן",2,4))),""))</f>
        <v/>
      </c>
      <c r="T46" s="214" t="str">
        <f ca="1">IF($C46="","",IF(OR(AND($H46&lt;=T$6,$I46&gt;=T$6),AND($H46&gt;=T$6,$H46&lt;U$6)),IF(OR($J46=1,COUNTIF($L46:S46,"&gt;0")&lt;$K46),3,IF(OR(AND(MONTH($H46)=MONTH(TODAY()),$J46=0),AND(TODAY()&lt;T$6)),1,IF($L46="כן",2,4))),""))</f>
        <v/>
      </c>
      <c r="U46" s="214" t="str">
        <f ca="1">IF($C46="","",IF(OR(AND($H46&lt;=U$6,$I46&gt;=U$6),AND($H46&gt;=U$6,$H46&lt;V$6)),IF(OR($J46=1,COUNTIF($L46:T46,"&gt;0")&lt;$K46),3,IF(OR(AND(MONTH($H46)=MONTH(TODAY()),$J46=0),AND(TODAY()&lt;U$6)),1,IF($L46="כן",2,4))),""))</f>
        <v/>
      </c>
      <c r="V46" s="214" t="str">
        <f ca="1">IF($C46="","",IF(OR(AND($H46&lt;=V$6,$I46&gt;=V$6),AND($H46&gt;=V$6,$H46&lt;W$6)),IF(OR($J46=1,COUNTIF($L46:U46,"&gt;0")&lt;$K46),3,IF(OR(AND(MONTH($H46)=MONTH(TODAY()),$J46=0),AND(TODAY()&lt;V$6)),1,IF($L46="כן",2,4))),""))</f>
        <v/>
      </c>
      <c r="W46" s="214" t="str">
        <f ca="1">IF($C46="","",IF(OR(AND($H46&lt;=W$6,$I46&gt;=W$6),AND($H46&gt;=W$6,$H46&lt;X$6)),IF(OR($J46=1,COUNTIF($L46:V46,"&gt;0")&lt;$K46),3,IF(OR(AND(MONTH($H46)=MONTH(TODAY()),$J46=0),AND(TODAY()&lt;W$6)),1,IF($L46="כן",2,4))),""))</f>
        <v/>
      </c>
      <c r="X46" s="214" t="str">
        <f ca="1">IF($C46="","",IF(OR(AND($H46&lt;=X$6,$I46&gt;=X$6),AND($H46&gt;=X$6,$H46&lt;Y$6)),IF(OR($J46=1,COUNTIF($L46:W46,"&gt;0")&lt;$K46),3,IF(OR(AND(MONTH($H46)=MONTH(TODAY()),$J46=0),AND(TODAY()&lt;X$6)),1,IF($L46="כן",2,4))),""))</f>
        <v/>
      </c>
      <c r="Y46" s="214" t="str">
        <f ca="1">IF($C46="","",IF(OR(AND($H46&lt;=Y$6,$I46&gt;=Y$6),AND($H46&gt;=Y$6,$H46&lt;Z$6)),IF(OR($J46=1,COUNTIF($L46:X46,"&gt;0")&lt;$K46),3,IF(OR(AND(MONTH($H46)=MONTH(TODAY()),$J46=0),AND(TODAY()&lt;Y$6)),1,IF($L46="כן",2,4))),""))</f>
        <v/>
      </c>
      <c r="Z46" s="214" t="str">
        <f ca="1">IF($C46="","",IF(OR(AND($H46&lt;=Z$6,$I46&gt;=Z$6),AND($H46&gt;=Z$6,$H46&lt;AA$6)),IF(OR($J46=1,COUNTIF($L46:Y46,"&gt;0")&lt;$K46),3,IF(OR(AND(MONTH($H46)=MONTH(TODAY()),$J46=0),AND(TODAY()&lt;Z$6)),1,IF($L46="כן",2,4))),""))</f>
        <v/>
      </c>
      <c r="AA46" s="214" t="str">
        <f ca="1">IF($C46="","",IF(OR(AND($H46&lt;=AA$6,$I46&gt;=AA$6),AND($H46&gt;=AA$6,$H46&lt;AB$6)),IF(OR($J46=1,COUNTIF($L46:Z46,"&gt;0")&lt;$K46),3,IF(OR(AND(MONTH($H46)=MONTH(TODAY()),$J46=0),AND(TODAY()&lt;AA$6)),1,IF($L46="כן",2,4))),""))</f>
        <v/>
      </c>
      <c r="AB46" s="214" t="str">
        <f ca="1">IF($C46="","",IF(OR(AND($H46&lt;=AB$6,$I46&gt;=AB$6),AND($H46&gt;=AB$6,$H46&lt;AC$6)),IF(OR($J46=1,COUNTIF($L46:AA46,"&gt;0")&lt;$K46),3,IF(OR(AND(MONTH($H46)=MONTH(TODAY()),$J46=0),AND(TODAY()&lt;AB$6)),1,IF($L46="כן",2,4))),""))</f>
        <v/>
      </c>
      <c r="AC46" s="214" t="str">
        <f ca="1">IF($C46="","",IF(OR(AND($H46&lt;=AC$6,$I46&gt;=AC$6),AND($H46&gt;=AC$6,$H46&lt;AD$6)),IF(OR($J46=1,COUNTIF($L46:AB46,"&gt;0")&lt;$K46),3,IF(OR(AND(MONTH($H46)=MONTH(TODAY()),$J46=0),AND(TODAY()&lt;AC$6)),1,IF($L46="כן",2,4))),""))</f>
        <v/>
      </c>
      <c r="AD46" s="214" t="str">
        <f ca="1">IF($C46="","",IF(OR(AND($H46&lt;=AD$6,$I46&gt;=AD$6),AND($H46&gt;=AD$6,$H46&lt;AE$6)),IF(OR($J46=1,COUNTIF($L46:AC46,"&gt;0")&lt;$K46),3,IF(OR(AND(MONTH($H46)=MONTH(TODAY()),$J46=0),AND(TODAY()&lt;AD$6)),1,IF($L46="כן",2,4))),""))</f>
        <v/>
      </c>
      <c r="AE46" s="214" t="str">
        <f ca="1">IF($C46="","",IF(OR(AND($H46&lt;=AE$6,$I46&gt;=AE$6),AND($H46&gt;=AE$6,$H46&lt;AF$6)),IF(OR($J46=1,COUNTIF($L46:AD46,"&gt;0")&lt;$K46),3,IF(OR(AND(MONTH($H46)=MONTH(TODAY()),$J46=0),AND(TODAY()&lt;AE$6)),1,IF($L46="כן",2,4))),""))</f>
        <v/>
      </c>
      <c r="AF46" s="214" t="str">
        <f ca="1">IF($C46="","",IF(OR(AND($H46&lt;=AF$6,$I46&gt;=AF$6),AND($H46&gt;=AF$6,$H46&lt;AG$6)),IF(OR($J46=1,COUNTIF($L46:AE46,"&gt;0")&lt;$K46),3,IF(OR(AND(MONTH($H46)=MONTH(TODAY()),$J46=0),AND(TODAY()&lt;AF$6)),1,IF($L46="כן",2,4))),""))</f>
        <v/>
      </c>
      <c r="AG46" s="214" t="str">
        <f t="shared" ca="1" si="5"/>
        <v/>
      </c>
      <c r="AH46" s="199" t="s">
        <v>224</v>
      </c>
    </row>
    <row r="47" spans="2:34" s="195" customFormat="1" ht="21" customHeight="1">
      <c r="B47" s="196" t="str">
        <f>IFERROR(INDEX('תוצרים לפרויקטים'!$G$8:$G$507,MATCH(ROWS($B$6:B46),דירוג_גאנט,0)),"")</f>
        <v/>
      </c>
      <c r="C47" s="197" t="str">
        <f>IF($B47="","",INDEX('תוצרים לפרויקטים'!$H$8:$H$507,MATCH($B47,'תוצרים לפרויקטים'!$G$8:$G$507,0)))</f>
        <v/>
      </c>
      <c r="D47" s="198" t="str">
        <f>IF($B47="","",INDEX('תוצרים לפרויקטים'!$E$8:$E$507,MATCH($B47,'תוצרים לפרויקטים'!$G$8:$G$507,0)))</f>
        <v/>
      </c>
      <c r="E47" s="198" t="str">
        <f>IF($B47="","",IF(INDEX('תוצרים לפרויקטים'!$J$8:$J$507,MATCH($B47,'תוצרים לפרויקטים'!$G$8:$G$507,0))="","",INDEX('תוצרים לפרויקטים'!$J$8:$J$507,MATCH($B47,'תוצרים לפרויקטים'!$G$8:$G$507,0))))</f>
        <v/>
      </c>
      <c r="F47" s="198" t="str">
        <f>IF($B47="","",IF(INDEX('תוצרים לפרויקטים'!$K$8:$K$507,MATCH($B47,'תוצרים לפרויקטים'!$G$8:$G$507,0))="","",INDEX('תוצרים לפרויקטים'!$K$8:$K$507,MATCH($B47,'תוצרים לפרויקטים'!$G$8:$G$507,0))))</f>
        <v/>
      </c>
      <c r="G47" s="198" t="str">
        <f>IF($B47="","",IF(INDEX('תוצרים לפרויקטים'!$R$8:$R$507,MATCH($B47,'תוצרים לפרויקטים'!$G$8:$G$507,0))="","",INDEX('תוצרים לפרויקטים'!$R$8:$R$507,MATCH($B47,'תוצרים לפרויקטים'!$G$8:$G$507,0))))</f>
        <v/>
      </c>
      <c r="H47" s="199" t="str">
        <f>IF($B47="","",IF(INDEX('תוצרים לפרויקטים'!P$8:P$507,MATCH($B47,'תוצרים לפרויקטים'!$G$8:$G$507,0))="","",INDEX('תוצרים לפרויקטים'!P$8:P$507,MATCH($B47,'תוצרים לפרויקטים'!$G$8:$G$507,0))))</f>
        <v/>
      </c>
      <c r="I47" s="199" t="str">
        <f>IF($B47="","",IF(INDEX('תוצרים לפרויקטים'!Q$8:Q$507,MATCH($B47,'תוצרים לפרויקטים'!$G$8:$G$507,0))="","",INDEX('תוצרים לפרויקטים'!Q$8:Q$507,MATCH($B47,'תוצרים לפרויקטים'!$G$8:$G$507,0))))</f>
        <v/>
      </c>
      <c r="J47" s="200" t="str">
        <f>IF($B47="","",INDEX('תוצרים לפרויקטים'!$S$8:$S$507,MATCH($B47,'תוצרים לפרויקטים'!$G$8:$G$507,0)))</f>
        <v/>
      </c>
      <c r="K47" s="201" t="str">
        <f t="shared" si="3"/>
        <v/>
      </c>
      <c r="L47" s="200" t="str">
        <f t="shared" ca="1" si="4"/>
        <v/>
      </c>
      <c r="M47" s="214" t="str">
        <f ca="1">IF($C47="","",IF(OR(AND($H47&lt;=M$6,$I47&gt;=M$6),AND($H47&gt;=M$6,$H47&lt;N$6)),IF(OR($J47=1,COUNTIF($L47:L47,"&gt;0")&lt;$K47),3,IF(OR(AND(MONTH($H47)=MONTH(TODAY()),$J47=0),AND(TODAY()&lt;M$6)),1,IF($L47="כן",2,4))),""))</f>
        <v/>
      </c>
      <c r="N47" s="214" t="str">
        <f ca="1">IF($C47="","",IF(OR(AND($H47&lt;=N$6,$I47&gt;=N$6),AND($H47&gt;=N$6,$H47&lt;O$6)),IF(OR($J47=1,COUNTIF($L47:M47,"&gt;0")&lt;$K47),3,IF(OR(AND(MONTH($H47)=MONTH(TODAY()),$J47=0),AND(TODAY()&lt;N$6)),1,IF($L47="כן",2,4))),""))</f>
        <v/>
      </c>
      <c r="O47" s="214" t="str">
        <f ca="1">IF($C47="","",IF(OR(AND($H47&lt;=O$6,$I47&gt;=O$6),AND($H47&gt;=O$6,$H47&lt;P$6)),IF(OR($J47=1,COUNTIF($L47:N47,"&gt;0")&lt;$K47),3,IF(OR(AND(MONTH($H47)=MONTH(TODAY()),$J47=0),AND(TODAY()&lt;O$6)),1,IF($L47="כן",2,4))),""))</f>
        <v/>
      </c>
      <c r="P47" s="214" t="str">
        <f ca="1">IF($C47="","",IF(OR(AND($H47&lt;=P$6,$I47&gt;=P$6),AND($H47&gt;=P$6,$H47&lt;Q$6)),IF(OR($J47=1,COUNTIF($L47:O47,"&gt;0")&lt;$K47),3,IF(OR(AND(MONTH($H47)=MONTH(TODAY()),$J47=0),AND(TODAY()&lt;P$6)),1,IF($L47="כן",2,4))),""))</f>
        <v/>
      </c>
      <c r="Q47" s="214" t="str">
        <f ca="1">IF($C47="","",IF(OR(AND($H47&lt;=Q$6,$I47&gt;=Q$6),AND($H47&gt;=Q$6,$H47&lt;R$6)),IF(OR($J47=1,COUNTIF($L47:P47,"&gt;0")&lt;$K47),3,IF(OR(AND(MONTH($H47)=MONTH(TODAY()),$J47=0),AND(TODAY()&lt;Q$6)),1,IF($L47="כן",2,4))),""))</f>
        <v/>
      </c>
      <c r="R47" s="214" t="str">
        <f ca="1">IF($C47="","",IF(OR(AND($H47&lt;=R$6,$I47&gt;=R$6),AND($H47&gt;=R$6,$H47&lt;S$6)),IF(OR($J47=1,COUNTIF($L47:Q47,"&gt;0")&lt;$K47),3,IF(OR(AND(MONTH($H47)=MONTH(TODAY()),$J47=0),AND(TODAY()&lt;R$6)),1,IF($L47="כן",2,4))),""))</f>
        <v/>
      </c>
      <c r="S47" s="214" t="str">
        <f ca="1">IF($C47="","",IF(OR(AND($H47&lt;=S$6,$I47&gt;=S$6),AND($H47&gt;=S$6,$H47&lt;T$6)),IF(OR($J47=1,COUNTIF($L47:R47,"&gt;0")&lt;$K47),3,IF(OR(AND(MONTH($H47)=MONTH(TODAY()),$J47=0),AND(TODAY()&lt;S$6)),1,IF($L47="כן",2,4))),""))</f>
        <v/>
      </c>
      <c r="T47" s="214" t="str">
        <f ca="1">IF($C47="","",IF(OR(AND($H47&lt;=T$6,$I47&gt;=T$6),AND($H47&gt;=T$6,$H47&lt;U$6)),IF(OR($J47=1,COUNTIF($L47:S47,"&gt;0")&lt;$K47),3,IF(OR(AND(MONTH($H47)=MONTH(TODAY()),$J47=0),AND(TODAY()&lt;T$6)),1,IF($L47="כן",2,4))),""))</f>
        <v/>
      </c>
      <c r="U47" s="214" t="str">
        <f ca="1">IF($C47="","",IF(OR(AND($H47&lt;=U$6,$I47&gt;=U$6),AND($H47&gt;=U$6,$H47&lt;V$6)),IF(OR($J47=1,COUNTIF($L47:T47,"&gt;0")&lt;$K47),3,IF(OR(AND(MONTH($H47)=MONTH(TODAY()),$J47=0),AND(TODAY()&lt;U$6)),1,IF($L47="כן",2,4))),""))</f>
        <v/>
      </c>
      <c r="V47" s="214" t="str">
        <f ca="1">IF($C47="","",IF(OR(AND($H47&lt;=V$6,$I47&gt;=V$6),AND($H47&gt;=V$6,$H47&lt;W$6)),IF(OR($J47=1,COUNTIF($L47:U47,"&gt;0")&lt;$K47),3,IF(OR(AND(MONTH($H47)=MONTH(TODAY()),$J47=0),AND(TODAY()&lt;V$6)),1,IF($L47="כן",2,4))),""))</f>
        <v/>
      </c>
      <c r="W47" s="214" t="str">
        <f ca="1">IF($C47="","",IF(OR(AND($H47&lt;=W$6,$I47&gt;=W$6),AND($H47&gt;=W$6,$H47&lt;X$6)),IF(OR($J47=1,COUNTIF($L47:V47,"&gt;0")&lt;$K47),3,IF(OR(AND(MONTH($H47)=MONTH(TODAY()),$J47=0),AND(TODAY()&lt;W$6)),1,IF($L47="כן",2,4))),""))</f>
        <v/>
      </c>
      <c r="X47" s="214" t="str">
        <f ca="1">IF($C47="","",IF(OR(AND($H47&lt;=X$6,$I47&gt;=X$6),AND($H47&gt;=X$6,$H47&lt;Y$6)),IF(OR($J47=1,COUNTIF($L47:W47,"&gt;0")&lt;$K47),3,IF(OR(AND(MONTH($H47)=MONTH(TODAY()),$J47=0),AND(TODAY()&lt;X$6)),1,IF($L47="כן",2,4))),""))</f>
        <v/>
      </c>
      <c r="Y47" s="214" t="str">
        <f ca="1">IF($C47="","",IF(OR(AND($H47&lt;=Y$6,$I47&gt;=Y$6),AND($H47&gt;=Y$6,$H47&lt;Z$6)),IF(OR($J47=1,COUNTIF($L47:X47,"&gt;0")&lt;$K47),3,IF(OR(AND(MONTH($H47)=MONTH(TODAY()),$J47=0),AND(TODAY()&lt;Y$6)),1,IF($L47="כן",2,4))),""))</f>
        <v/>
      </c>
      <c r="Z47" s="214" t="str">
        <f ca="1">IF($C47="","",IF(OR(AND($H47&lt;=Z$6,$I47&gt;=Z$6),AND($H47&gt;=Z$6,$H47&lt;AA$6)),IF(OR($J47=1,COUNTIF($L47:Y47,"&gt;0")&lt;$K47),3,IF(OR(AND(MONTH($H47)=MONTH(TODAY()),$J47=0),AND(TODAY()&lt;Z$6)),1,IF($L47="כן",2,4))),""))</f>
        <v/>
      </c>
      <c r="AA47" s="214" t="str">
        <f ca="1">IF($C47="","",IF(OR(AND($H47&lt;=AA$6,$I47&gt;=AA$6),AND($H47&gt;=AA$6,$H47&lt;AB$6)),IF(OR($J47=1,COUNTIF($L47:Z47,"&gt;0")&lt;$K47),3,IF(OR(AND(MONTH($H47)=MONTH(TODAY()),$J47=0),AND(TODAY()&lt;AA$6)),1,IF($L47="כן",2,4))),""))</f>
        <v/>
      </c>
      <c r="AB47" s="214" t="str">
        <f ca="1">IF($C47="","",IF(OR(AND($H47&lt;=AB$6,$I47&gt;=AB$6),AND($H47&gt;=AB$6,$H47&lt;AC$6)),IF(OR($J47=1,COUNTIF($L47:AA47,"&gt;0")&lt;$K47),3,IF(OR(AND(MONTH($H47)=MONTH(TODAY()),$J47=0),AND(TODAY()&lt;AB$6)),1,IF($L47="כן",2,4))),""))</f>
        <v/>
      </c>
      <c r="AC47" s="214" t="str">
        <f ca="1">IF($C47="","",IF(OR(AND($H47&lt;=AC$6,$I47&gt;=AC$6),AND($H47&gt;=AC$6,$H47&lt;AD$6)),IF(OR($J47=1,COUNTIF($L47:AB47,"&gt;0")&lt;$K47),3,IF(OR(AND(MONTH($H47)=MONTH(TODAY()),$J47=0),AND(TODAY()&lt;AC$6)),1,IF($L47="כן",2,4))),""))</f>
        <v/>
      </c>
      <c r="AD47" s="214" t="str">
        <f ca="1">IF($C47="","",IF(OR(AND($H47&lt;=AD$6,$I47&gt;=AD$6),AND($H47&gt;=AD$6,$H47&lt;AE$6)),IF(OR($J47=1,COUNTIF($L47:AC47,"&gt;0")&lt;$K47),3,IF(OR(AND(MONTH($H47)=MONTH(TODAY()),$J47=0),AND(TODAY()&lt;AD$6)),1,IF($L47="כן",2,4))),""))</f>
        <v/>
      </c>
      <c r="AE47" s="214" t="str">
        <f ca="1">IF($C47="","",IF(OR(AND($H47&lt;=AE$6,$I47&gt;=AE$6),AND($H47&gt;=AE$6,$H47&lt;AF$6)),IF(OR($J47=1,COUNTIF($L47:AD47,"&gt;0")&lt;$K47),3,IF(OR(AND(MONTH($H47)=MONTH(TODAY()),$J47=0),AND(TODAY()&lt;AE$6)),1,IF($L47="כן",2,4))),""))</f>
        <v/>
      </c>
      <c r="AF47" s="214" t="str">
        <f ca="1">IF($C47="","",IF(OR(AND($H47&lt;=AF$6,$I47&gt;=AF$6),AND($H47&gt;=AF$6,$H47&lt;AG$6)),IF(OR($J47=1,COUNTIF($L47:AE47,"&gt;0")&lt;$K47),3,IF(OR(AND(MONTH($H47)=MONTH(TODAY()),$J47=0),AND(TODAY()&lt;AF$6)),1,IF($L47="כן",2,4))),""))</f>
        <v/>
      </c>
      <c r="AG47" s="214" t="str">
        <f t="shared" ca="1" si="5"/>
        <v/>
      </c>
      <c r="AH47" s="199" t="s">
        <v>224</v>
      </c>
    </row>
    <row r="48" spans="2:34" s="195" customFormat="1" ht="21" customHeight="1">
      <c r="B48" s="196" t="str">
        <f>IFERROR(INDEX('תוצרים לפרויקטים'!$G$8:$G$507,MATCH(ROWS($B$6:B47),דירוג_גאנט,0)),"")</f>
        <v/>
      </c>
      <c r="C48" s="197" t="str">
        <f>IF($B48="","",INDEX('תוצרים לפרויקטים'!$H$8:$H$507,MATCH($B48,'תוצרים לפרויקטים'!$G$8:$G$507,0)))</f>
        <v/>
      </c>
      <c r="D48" s="198" t="str">
        <f>IF($B48="","",INDEX('תוצרים לפרויקטים'!$E$8:$E$507,MATCH($B48,'תוצרים לפרויקטים'!$G$8:$G$507,0)))</f>
        <v/>
      </c>
      <c r="E48" s="198" t="str">
        <f>IF($B48="","",IF(INDEX('תוצרים לפרויקטים'!$J$8:$J$507,MATCH($B48,'תוצרים לפרויקטים'!$G$8:$G$507,0))="","",INDEX('תוצרים לפרויקטים'!$J$8:$J$507,MATCH($B48,'תוצרים לפרויקטים'!$G$8:$G$507,0))))</f>
        <v/>
      </c>
      <c r="F48" s="198" t="str">
        <f>IF($B48="","",IF(INDEX('תוצרים לפרויקטים'!$K$8:$K$507,MATCH($B48,'תוצרים לפרויקטים'!$G$8:$G$507,0))="","",INDEX('תוצרים לפרויקטים'!$K$8:$K$507,MATCH($B48,'תוצרים לפרויקטים'!$G$8:$G$507,0))))</f>
        <v/>
      </c>
      <c r="G48" s="198" t="str">
        <f>IF($B48="","",IF(INDEX('תוצרים לפרויקטים'!$R$8:$R$507,MATCH($B48,'תוצרים לפרויקטים'!$G$8:$G$507,0))="","",INDEX('תוצרים לפרויקטים'!$R$8:$R$507,MATCH($B48,'תוצרים לפרויקטים'!$G$8:$G$507,0))))</f>
        <v/>
      </c>
      <c r="H48" s="199" t="str">
        <f>IF($B48="","",IF(INDEX('תוצרים לפרויקטים'!P$8:P$507,MATCH($B48,'תוצרים לפרויקטים'!$G$8:$G$507,0))="","",INDEX('תוצרים לפרויקטים'!P$8:P$507,MATCH($B48,'תוצרים לפרויקטים'!$G$8:$G$507,0))))</f>
        <v/>
      </c>
      <c r="I48" s="199" t="str">
        <f>IF($B48="","",IF(INDEX('תוצרים לפרויקטים'!Q$8:Q$507,MATCH($B48,'תוצרים לפרויקטים'!$G$8:$G$507,0))="","",INDEX('תוצרים לפרויקטים'!Q$8:Q$507,MATCH($B48,'תוצרים לפרויקטים'!$G$8:$G$507,0))))</f>
        <v/>
      </c>
      <c r="J48" s="200" t="str">
        <f>IF($B48="","",INDEX('תוצרים לפרויקטים'!$S$8:$S$507,MATCH($B48,'תוצרים לפרויקטים'!$G$8:$G$507,0)))</f>
        <v/>
      </c>
      <c r="K48" s="201" t="str">
        <f t="shared" si="3"/>
        <v/>
      </c>
      <c r="L48" s="200" t="str">
        <f t="shared" ca="1" si="4"/>
        <v/>
      </c>
      <c r="M48" s="214" t="str">
        <f ca="1">IF($C48="","",IF(OR(AND($H48&lt;=M$6,$I48&gt;=M$6),AND($H48&gt;=M$6,$H48&lt;N$6)),IF(OR($J48=1,COUNTIF($L48:L48,"&gt;0")&lt;$K48),3,IF(OR(AND(MONTH($H48)=MONTH(TODAY()),$J48=0),AND(TODAY()&lt;M$6)),1,IF($L48="כן",2,4))),""))</f>
        <v/>
      </c>
      <c r="N48" s="214" t="str">
        <f ca="1">IF($C48="","",IF(OR(AND($H48&lt;=N$6,$I48&gt;=N$6),AND($H48&gt;=N$6,$H48&lt;O$6)),IF(OR($J48=1,COUNTIF($L48:M48,"&gt;0")&lt;$K48),3,IF(OR(AND(MONTH($H48)=MONTH(TODAY()),$J48=0),AND(TODAY()&lt;N$6)),1,IF($L48="כן",2,4))),""))</f>
        <v/>
      </c>
      <c r="O48" s="214" t="str">
        <f ca="1">IF($C48="","",IF(OR(AND($H48&lt;=O$6,$I48&gt;=O$6),AND($H48&gt;=O$6,$H48&lt;P$6)),IF(OR($J48=1,COUNTIF($L48:N48,"&gt;0")&lt;$K48),3,IF(OR(AND(MONTH($H48)=MONTH(TODAY()),$J48=0),AND(TODAY()&lt;O$6)),1,IF($L48="כן",2,4))),""))</f>
        <v/>
      </c>
      <c r="P48" s="214" t="str">
        <f ca="1">IF($C48="","",IF(OR(AND($H48&lt;=P$6,$I48&gt;=P$6),AND($H48&gt;=P$6,$H48&lt;Q$6)),IF(OR($J48=1,COUNTIF($L48:O48,"&gt;0")&lt;$K48),3,IF(OR(AND(MONTH($H48)=MONTH(TODAY()),$J48=0),AND(TODAY()&lt;P$6)),1,IF($L48="כן",2,4))),""))</f>
        <v/>
      </c>
      <c r="Q48" s="214" t="str">
        <f ca="1">IF($C48="","",IF(OR(AND($H48&lt;=Q$6,$I48&gt;=Q$6),AND($H48&gt;=Q$6,$H48&lt;R$6)),IF(OR($J48=1,COUNTIF($L48:P48,"&gt;0")&lt;$K48),3,IF(OR(AND(MONTH($H48)=MONTH(TODAY()),$J48=0),AND(TODAY()&lt;Q$6)),1,IF($L48="כן",2,4))),""))</f>
        <v/>
      </c>
      <c r="R48" s="214" t="str">
        <f ca="1">IF($C48="","",IF(OR(AND($H48&lt;=R$6,$I48&gt;=R$6),AND($H48&gt;=R$6,$H48&lt;S$6)),IF(OR($J48=1,COUNTIF($L48:Q48,"&gt;0")&lt;$K48),3,IF(OR(AND(MONTH($H48)=MONTH(TODAY()),$J48=0),AND(TODAY()&lt;R$6)),1,IF($L48="כן",2,4))),""))</f>
        <v/>
      </c>
      <c r="S48" s="214" t="str">
        <f ca="1">IF($C48="","",IF(OR(AND($H48&lt;=S$6,$I48&gt;=S$6),AND($H48&gt;=S$6,$H48&lt;T$6)),IF(OR($J48=1,COUNTIF($L48:R48,"&gt;0")&lt;$K48),3,IF(OR(AND(MONTH($H48)=MONTH(TODAY()),$J48=0),AND(TODAY()&lt;S$6)),1,IF($L48="כן",2,4))),""))</f>
        <v/>
      </c>
      <c r="T48" s="214" t="str">
        <f ca="1">IF($C48="","",IF(OR(AND($H48&lt;=T$6,$I48&gt;=T$6),AND($H48&gt;=T$6,$H48&lt;U$6)),IF(OR($J48=1,COUNTIF($L48:S48,"&gt;0")&lt;$K48),3,IF(OR(AND(MONTH($H48)=MONTH(TODAY()),$J48=0),AND(TODAY()&lt;T$6)),1,IF($L48="כן",2,4))),""))</f>
        <v/>
      </c>
      <c r="U48" s="214" t="str">
        <f ca="1">IF($C48="","",IF(OR(AND($H48&lt;=U$6,$I48&gt;=U$6),AND($H48&gt;=U$6,$H48&lt;V$6)),IF(OR($J48=1,COUNTIF($L48:T48,"&gt;0")&lt;$K48),3,IF(OR(AND(MONTH($H48)=MONTH(TODAY()),$J48=0),AND(TODAY()&lt;U$6)),1,IF($L48="כן",2,4))),""))</f>
        <v/>
      </c>
      <c r="V48" s="214" t="str">
        <f ca="1">IF($C48="","",IF(OR(AND($H48&lt;=V$6,$I48&gt;=V$6),AND($H48&gt;=V$6,$H48&lt;W$6)),IF(OR($J48=1,COUNTIF($L48:U48,"&gt;0")&lt;$K48),3,IF(OR(AND(MONTH($H48)=MONTH(TODAY()),$J48=0),AND(TODAY()&lt;V$6)),1,IF($L48="כן",2,4))),""))</f>
        <v/>
      </c>
      <c r="W48" s="214" t="str">
        <f ca="1">IF($C48="","",IF(OR(AND($H48&lt;=W$6,$I48&gt;=W$6),AND($H48&gt;=W$6,$H48&lt;X$6)),IF(OR($J48=1,COUNTIF($L48:V48,"&gt;0")&lt;$K48),3,IF(OR(AND(MONTH($H48)=MONTH(TODAY()),$J48=0),AND(TODAY()&lt;W$6)),1,IF($L48="כן",2,4))),""))</f>
        <v/>
      </c>
      <c r="X48" s="214" t="str">
        <f ca="1">IF($C48="","",IF(OR(AND($H48&lt;=X$6,$I48&gt;=X$6),AND($H48&gt;=X$6,$H48&lt;Y$6)),IF(OR($J48=1,COUNTIF($L48:W48,"&gt;0")&lt;$K48),3,IF(OR(AND(MONTH($H48)=MONTH(TODAY()),$J48=0),AND(TODAY()&lt;X$6)),1,IF($L48="כן",2,4))),""))</f>
        <v/>
      </c>
      <c r="Y48" s="214" t="str">
        <f ca="1">IF($C48="","",IF(OR(AND($H48&lt;=Y$6,$I48&gt;=Y$6),AND($H48&gt;=Y$6,$H48&lt;Z$6)),IF(OR($J48=1,COUNTIF($L48:X48,"&gt;0")&lt;$K48),3,IF(OR(AND(MONTH($H48)=MONTH(TODAY()),$J48=0),AND(TODAY()&lt;Y$6)),1,IF($L48="כן",2,4))),""))</f>
        <v/>
      </c>
      <c r="Z48" s="214" t="str">
        <f ca="1">IF($C48="","",IF(OR(AND($H48&lt;=Z$6,$I48&gt;=Z$6),AND($H48&gt;=Z$6,$H48&lt;AA$6)),IF(OR($J48=1,COUNTIF($L48:Y48,"&gt;0")&lt;$K48),3,IF(OR(AND(MONTH($H48)=MONTH(TODAY()),$J48=0),AND(TODAY()&lt;Z$6)),1,IF($L48="כן",2,4))),""))</f>
        <v/>
      </c>
      <c r="AA48" s="214" t="str">
        <f ca="1">IF($C48="","",IF(OR(AND($H48&lt;=AA$6,$I48&gt;=AA$6),AND($H48&gt;=AA$6,$H48&lt;AB$6)),IF(OR($J48=1,COUNTIF($L48:Z48,"&gt;0")&lt;$K48),3,IF(OR(AND(MONTH($H48)=MONTH(TODAY()),$J48=0),AND(TODAY()&lt;AA$6)),1,IF($L48="כן",2,4))),""))</f>
        <v/>
      </c>
      <c r="AB48" s="214" t="str">
        <f ca="1">IF($C48="","",IF(OR(AND($H48&lt;=AB$6,$I48&gt;=AB$6),AND($H48&gt;=AB$6,$H48&lt;AC$6)),IF(OR($J48=1,COUNTIF($L48:AA48,"&gt;0")&lt;$K48),3,IF(OR(AND(MONTH($H48)=MONTH(TODAY()),$J48=0),AND(TODAY()&lt;AB$6)),1,IF($L48="כן",2,4))),""))</f>
        <v/>
      </c>
      <c r="AC48" s="214" t="str">
        <f ca="1">IF($C48="","",IF(OR(AND($H48&lt;=AC$6,$I48&gt;=AC$6),AND($H48&gt;=AC$6,$H48&lt;AD$6)),IF(OR($J48=1,COUNTIF($L48:AB48,"&gt;0")&lt;$K48),3,IF(OR(AND(MONTH($H48)=MONTH(TODAY()),$J48=0),AND(TODAY()&lt;AC$6)),1,IF($L48="כן",2,4))),""))</f>
        <v/>
      </c>
      <c r="AD48" s="214" t="str">
        <f ca="1">IF($C48="","",IF(OR(AND($H48&lt;=AD$6,$I48&gt;=AD$6),AND($H48&gt;=AD$6,$H48&lt;AE$6)),IF(OR($J48=1,COUNTIF($L48:AC48,"&gt;0")&lt;$K48),3,IF(OR(AND(MONTH($H48)=MONTH(TODAY()),$J48=0),AND(TODAY()&lt;AD$6)),1,IF($L48="כן",2,4))),""))</f>
        <v/>
      </c>
      <c r="AE48" s="214" t="str">
        <f ca="1">IF($C48="","",IF(OR(AND($H48&lt;=AE$6,$I48&gt;=AE$6),AND($H48&gt;=AE$6,$H48&lt;AF$6)),IF(OR($J48=1,COUNTIF($L48:AD48,"&gt;0")&lt;$K48),3,IF(OR(AND(MONTH($H48)=MONTH(TODAY()),$J48=0),AND(TODAY()&lt;AE$6)),1,IF($L48="כן",2,4))),""))</f>
        <v/>
      </c>
      <c r="AF48" s="214" t="str">
        <f ca="1">IF($C48="","",IF(OR(AND($H48&lt;=AF$6,$I48&gt;=AF$6),AND($H48&gt;=AF$6,$H48&lt;AG$6)),IF(OR($J48=1,COUNTIF($L48:AE48,"&gt;0")&lt;$K48),3,IF(OR(AND(MONTH($H48)=MONTH(TODAY()),$J48=0),AND(TODAY()&lt;AF$6)),1,IF($L48="כן",2,4))),""))</f>
        <v/>
      </c>
      <c r="AG48" s="214" t="str">
        <f t="shared" ca="1" si="5"/>
        <v/>
      </c>
      <c r="AH48" s="199" t="s">
        <v>224</v>
      </c>
    </row>
    <row r="49" spans="2:34" s="195" customFormat="1" ht="21" customHeight="1">
      <c r="B49" s="196" t="str">
        <f>IFERROR(INDEX('תוצרים לפרויקטים'!$G$8:$G$507,MATCH(ROWS($B$6:B48),דירוג_גאנט,0)),"")</f>
        <v/>
      </c>
      <c r="C49" s="197" t="str">
        <f>IF($B49="","",INDEX('תוצרים לפרויקטים'!$H$8:$H$507,MATCH($B49,'תוצרים לפרויקטים'!$G$8:$G$507,0)))</f>
        <v/>
      </c>
      <c r="D49" s="198" t="str">
        <f>IF($B49="","",INDEX('תוצרים לפרויקטים'!$E$8:$E$507,MATCH($B49,'תוצרים לפרויקטים'!$G$8:$G$507,0)))</f>
        <v/>
      </c>
      <c r="E49" s="198" t="str">
        <f>IF($B49="","",IF(INDEX('תוצרים לפרויקטים'!$J$8:$J$507,MATCH($B49,'תוצרים לפרויקטים'!$G$8:$G$507,0))="","",INDEX('תוצרים לפרויקטים'!$J$8:$J$507,MATCH($B49,'תוצרים לפרויקטים'!$G$8:$G$507,0))))</f>
        <v/>
      </c>
      <c r="F49" s="198" t="str">
        <f>IF($B49="","",IF(INDEX('תוצרים לפרויקטים'!$K$8:$K$507,MATCH($B49,'תוצרים לפרויקטים'!$G$8:$G$507,0))="","",INDEX('תוצרים לפרויקטים'!$K$8:$K$507,MATCH($B49,'תוצרים לפרויקטים'!$G$8:$G$507,0))))</f>
        <v/>
      </c>
      <c r="G49" s="198" t="str">
        <f>IF($B49="","",IF(INDEX('תוצרים לפרויקטים'!$R$8:$R$507,MATCH($B49,'תוצרים לפרויקטים'!$G$8:$G$507,0))="","",INDEX('תוצרים לפרויקטים'!$R$8:$R$507,MATCH($B49,'תוצרים לפרויקטים'!$G$8:$G$507,0))))</f>
        <v/>
      </c>
      <c r="H49" s="199" t="str">
        <f>IF($B49="","",IF(INDEX('תוצרים לפרויקטים'!P$8:P$507,MATCH($B49,'תוצרים לפרויקטים'!$G$8:$G$507,0))="","",INDEX('תוצרים לפרויקטים'!P$8:P$507,MATCH($B49,'תוצרים לפרויקטים'!$G$8:$G$507,0))))</f>
        <v/>
      </c>
      <c r="I49" s="199" t="str">
        <f>IF($B49="","",IF(INDEX('תוצרים לפרויקטים'!Q$8:Q$507,MATCH($B49,'תוצרים לפרויקטים'!$G$8:$G$507,0))="","",INDEX('תוצרים לפרויקטים'!Q$8:Q$507,MATCH($B49,'תוצרים לפרויקטים'!$G$8:$G$507,0))))</f>
        <v/>
      </c>
      <c r="J49" s="200" t="str">
        <f>IF($B49="","",INDEX('תוצרים לפרויקטים'!$S$8:$S$507,MATCH($B49,'תוצרים לפרויקטים'!$G$8:$G$507,0)))</f>
        <v/>
      </c>
      <c r="K49" s="201" t="str">
        <f t="shared" si="3"/>
        <v/>
      </c>
      <c r="L49" s="200" t="str">
        <f t="shared" ca="1" si="4"/>
        <v/>
      </c>
      <c r="M49" s="214" t="str">
        <f ca="1">IF($C49="","",IF(OR(AND($H49&lt;=M$6,$I49&gt;=M$6),AND($H49&gt;=M$6,$H49&lt;N$6)),IF(OR($J49=1,COUNTIF($L49:L49,"&gt;0")&lt;$K49),3,IF(OR(AND(MONTH($H49)=MONTH(TODAY()),$J49=0),AND(TODAY()&lt;M$6)),1,IF($L49="כן",2,4))),""))</f>
        <v/>
      </c>
      <c r="N49" s="214" t="str">
        <f ca="1">IF($C49="","",IF(OR(AND($H49&lt;=N$6,$I49&gt;=N$6),AND($H49&gt;=N$6,$H49&lt;O$6)),IF(OR($J49=1,COUNTIF($L49:M49,"&gt;0")&lt;$K49),3,IF(OR(AND(MONTH($H49)=MONTH(TODAY()),$J49=0),AND(TODAY()&lt;N$6)),1,IF($L49="כן",2,4))),""))</f>
        <v/>
      </c>
      <c r="O49" s="214" t="str">
        <f ca="1">IF($C49="","",IF(OR(AND($H49&lt;=O$6,$I49&gt;=O$6),AND($H49&gt;=O$6,$H49&lt;P$6)),IF(OR($J49=1,COUNTIF($L49:N49,"&gt;0")&lt;$K49),3,IF(OR(AND(MONTH($H49)=MONTH(TODAY()),$J49=0),AND(TODAY()&lt;O$6)),1,IF($L49="כן",2,4))),""))</f>
        <v/>
      </c>
      <c r="P49" s="214" t="str">
        <f ca="1">IF($C49="","",IF(OR(AND($H49&lt;=P$6,$I49&gt;=P$6),AND($H49&gt;=P$6,$H49&lt;Q$6)),IF(OR($J49=1,COUNTIF($L49:O49,"&gt;0")&lt;$K49),3,IF(OR(AND(MONTH($H49)=MONTH(TODAY()),$J49=0),AND(TODAY()&lt;P$6)),1,IF($L49="כן",2,4))),""))</f>
        <v/>
      </c>
      <c r="Q49" s="214" t="str">
        <f ca="1">IF($C49="","",IF(OR(AND($H49&lt;=Q$6,$I49&gt;=Q$6),AND($H49&gt;=Q$6,$H49&lt;R$6)),IF(OR($J49=1,COUNTIF($L49:P49,"&gt;0")&lt;$K49),3,IF(OR(AND(MONTH($H49)=MONTH(TODAY()),$J49=0),AND(TODAY()&lt;Q$6)),1,IF($L49="כן",2,4))),""))</f>
        <v/>
      </c>
      <c r="R49" s="214" t="str">
        <f ca="1">IF($C49="","",IF(OR(AND($H49&lt;=R$6,$I49&gt;=R$6),AND($H49&gt;=R$6,$H49&lt;S$6)),IF(OR($J49=1,COUNTIF($L49:Q49,"&gt;0")&lt;$K49),3,IF(OR(AND(MONTH($H49)=MONTH(TODAY()),$J49=0),AND(TODAY()&lt;R$6)),1,IF($L49="כן",2,4))),""))</f>
        <v/>
      </c>
      <c r="S49" s="214" t="str">
        <f ca="1">IF($C49="","",IF(OR(AND($H49&lt;=S$6,$I49&gt;=S$6),AND($H49&gt;=S$6,$H49&lt;T$6)),IF(OR($J49=1,COUNTIF($L49:R49,"&gt;0")&lt;$K49),3,IF(OR(AND(MONTH($H49)=MONTH(TODAY()),$J49=0),AND(TODAY()&lt;S$6)),1,IF($L49="כן",2,4))),""))</f>
        <v/>
      </c>
      <c r="T49" s="214" t="str">
        <f ca="1">IF($C49="","",IF(OR(AND($H49&lt;=T$6,$I49&gt;=T$6),AND($H49&gt;=T$6,$H49&lt;U$6)),IF(OR($J49=1,COUNTIF($L49:S49,"&gt;0")&lt;$K49),3,IF(OR(AND(MONTH($H49)=MONTH(TODAY()),$J49=0),AND(TODAY()&lt;T$6)),1,IF($L49="כן",2,4))),""))</f>
        <v/>
      </c>
      <c r="U49" s="214" t="str">
        <f ca="1">IF($C49="","",IF(OR(AND($H49&lt;=U$6,$I49&gt;=U$6),AND($H49&gt;=U$6,$H49&lt;V$6)),IF(OR($J49=1,COUNTIF($L49:T49,"&gt;0")&lt;$K49),3,IF(OR(AND(MONTH($H49)=MONTH(TODAY()),$J49=0),AND(TODAY()&lt;U$6)),1,IF($L49="כן",2,4))),""))</f>
        <v/>
      </c>
      <c r="V49" s="214" t="str">
        <f ca="1">IF($C49="","",IF(OR(AND($H49&lt;=V$6,$I49&gt;=V$6),AND($H49&gt;=V$6,$H49&lt;W$6)),IF(OR($J49=1,COUNTIF($L49:U49,"&gt;0")&lt;$K49),3,IF(OR(AND(MONTH($H49)=MONTH(TODAY()),$J49=0),AND(TODAY()&lt;V$6)),1,IF($L49="כן",2,4))),""))</f>
        <v/>
      </c>
      <c r="W49" s="214" t="str">
        <f ca="1">IF($C49="","",IF(OR(AND($H49&lt;=W$6,$I49&gt;=W$6),AND($H49&gt;=W$6,$H49&lt;X$6)),IF(OR($J49=1,COUNTIF($L49:V49,"&gt;0")&lt;$K49),3,IF(OR(AND(MONTH($H49)=MONTH(TODAY()),$J49=0),AND(TODAY()&lt;W$6)),1,IF($L49="כן",2,4))),""))</f>
        <v/>
      </c>
      <c r="X49" s="214" t="str">
        <f ca="1">IF($C49="","",IF(OR(AND($H49&lt;=X$6,$I49&gt;=X$6),AND($H49&gt;=X$6,$H49&lt;Y$6)),IF(OR($J49=1,COUNTIF($L49:W49,"&gt;0")&lt;$K49),3,IF(OR(AND(MONTH($H49)=MONTH(TODAY()),$J49=0),AND(TODAY()&lt;X$6)),1,IF($L49="כן",2,4))),""))</f>
        <v/>
      </c>
      <c r="Y49" s="214" t="str">
        <f ca="1">IF($C49="","",IF(OR(AND($H49&lt;=Y$6,$I49&gt;=Y$6),AND($H49&gt;=Y$6,$H49&lt;Z$6)),IF(OR($J49=1,COUNTIF($L49:X49,"&gt;0")&lt;$K49),3,IF(OR(AND(MONTH($H49)=MONTH(TODAY()),$J49=0),AND(TODAY()&lt;Y$6)),1,IF($L49="כן",2,4))),""))</f>
        <v/>
      </c>
      <c r="Z49" s="214" t="str">
        <f ca="1">IF($C49="","",IF(OR(AND($H49&lt;=Z$6,$I49&gt;=Z$6),AND($H49&gt;=Z$6,$H49&lt;AA$6)),IF(OR($J49=1,COUNTIF($L49:Y49,"&gt;0")&lt;$K49),3,IF(OR(AND(MONTH($H49)=MONTH(TODAY()),$J49=0),AND(TODAY()&lt;Z$6)),1,IF($L49="כן",2,4))),""))</f>
        <v/>
      </c>
      <c r="AA49" s="214" t="str">
        <f ca="1">IF($C49="","",IF(OR(AND($H49&lt;=AA$6,$I49&gt;=AA$6),AND($H49&gt;=AA$6,$H49&lt;AB$6)),IF(OR($J49=1,COUNTIF($L49:Z49,"&gt;0")&lt;$K49),3,IF(OR(AND(MONTH($H49)=MONTH(TODAY()),$J49=0),AND(TODAY()&lt;AA$6)),1,IF($L49="כן",2,4))),""))</f>
        <v/>
      </c>
      <c r="AB49" s="214" t="str">
        <f ca="1">IF($C49="","",IF(OR(AND($H49&lt;=AB$6,$I49&gt;=AB$6),AND($H49&gt;=AB$6,$H49&lt;AC$6)),IF(OR($J49=1,COUNTIF($L49:AA49,"&gt;0")&lt;$K49),3,IF(OR(AND(MONTH($H49)=MONTH(TODAY()),$J49=0),AND(TODAY()&lt;AB$6)),1,IF($L49="כן",2,4))),""))</f>
        <v/>
      </c>
      <c r="AC49" s="214" t="str">
        <f ca="1">IF($C49="","",IF(OR(AND($H49&lt;=AC$6,$I49&gt;=AC$6),AND($H49&gt;=AC$6,$H49&lt;AD$6)),IF(OR($J49=1,COUNTIF($L49:AB49,"&gt;0")&lt;$K49),3,IF(OR(AND(MONTH($H49)=MONTH(TODAY()),$J49=0),AND(TODAY()&lt;AC$6)),1,IF($L49="כן",2,4))),""))</f>
        <v/>
      </c>
      <c r="AD49" s="214" t="str">
        <f ca="1">IF($C49="","",IF(OR(AND($H49&lt;=AD$6,$I49&gt;=AD$6),AND($H49&gt;=AD$6,$H49&lt;AE$6)),IF(OR($J49=1,COUNTIF($L49:AC49,"&gt;0")&lt;$K49),3,IF(OR(AND(MONTH($H49)=MONTH(TODAY()),$J49=0),AND(TODAY()&lt;AD$6)),1,IF($L49="כן",2,4))),""))</f>
        <v/>
      </c>
      <c r="AE49" s="214" t="str">
        <f ca="1">IF($C49="","",IF(OR(AND($H49&lt;=AE$6,$I49&gt;=AE$6),AND($H49&gt;=AE$6,$H49&lt;AF$6)),IF(OR($J49=1,COUNTIF($L49:AD49,"&gt;0")&lt;$K49),3,IF(OR(AND(MONTH($H49)=MONTH(TODAY()),$J49=0),AND(TODAY()&lt;AE$6)),1,IF($L49="כן",2,4))),""))</f>
        <v/>
      </c>
      <c r="AF49" s="214" t="str">
        <f ca="1">IF($C49="","",IF(OR(AND($H49&lt;=AF$6,$I49&gt;=AF$6),AND($H49&gt;=AF$6,$H49&lt;AG$6)),IF(OR($J49=1,COUNTIF($L49:AE49,"&gt;0")&lt;$K49),3,IF(OR(AND(MONTH($H49)=MONTH(TODAY()),$J49=0),AND(TODAY()&lt;AF$6)),1,IF($L49="כן",2,4))),""))</f>
        <v/>
      </c>
      <c r="AG49" s="214" t="str">
        <f t="shared" ca="1" si="5"/>
        <v/>
      </c>
      <c r="AH49" s="199" t="s">
        <v>224</v>
      </c>
    </row>
    <row r="50" spans="2:34" s="195" customFormat="1" ht="21" customHeight="1">
      <c r="B50" s="196" t="str">
        <f>IFERROR(INDEX('תוצרים לפרויקטים'!$G$8:$G$507,MATCH(ROWS($B$6:B49),דירוג_גאנט,0)),"")</f>
        <v/>
      </c>
      <c r="C50" s="197" t="str">
        <f>IF($B50="","",INDEX('תוצרים לפרויקטים'!$H$8:$H$507,MATCH($B50,'תוצרים לפרויקטים'!$G$8:$G$507,0)))</f>
        <v/>
      </c>
      <c r="D50" s="198" t="str">
        <f>IF($B50="","",INDEX('תוצרים לפרויקטים'!$E$8:$E$507,MATCH($B50,'תוצרים לפרויקטים'!$G$8:$G$507,0)))</f>
        <v/>
      </c>
      <c r="E50" s="198" t="str">
        <f>IF($B50="","",IF(INDEX('תוצרים לפרויקטים'!$J$8:$J$507,MATCH($B50,'תוצרים לפרויקטים'!$G$8:$G$507,0))="","",INDEX('תוצרים לפרויקטים'!$J$8:$J$507,MATCH($B50,'תוצרים לפרויקטים'!$G$8:$G$507,0))))</f>
        <v/>
      </c>
      <c r="F50" s="198" t="str">
        <f>IF($B50="","",IF(INDEX('תוצרים לפרויקטים'!$K$8:$K$507,MATCH($B50,'תוצרים לפרויקטים'!$G$8:$G$507,0))="","",INDEX('תוצרים לפרויקטים'!$K$8:$K$507,MATCH($B50,'תוצרים לפרויקטים'!$G$8:$G$507,0))))</f>
        <v/>
      </c>
      <c r="G50" s="198" t="str">
        <f>IF($B50="","",IF(INDEX('תוצרים לפרויקטים'!$R$8:$R$507,MATCH($B50,'תוצרים לפרויקטים'!$G$8:$G$507,0))="","",INDEX('תוצרים לפרויקטים'!$R$8:$R$507,MATCH($B50,'תוצרים לפרויקטים'!$G$8:$G$507,0))))</f>
        <v/>
      </c>
      <c r="H50" s="199" t="str">
        <f>IF($B50="","",IF(INDEX('תוצרים לפרויקטים'!P$8:P$507,MATCH($B50,'תוצרים לפרויקטים'!$G$8:$G$507,0))="","",INDEX('תוצרים לפרויקטים'!P$8:P$507,MATCH($B50,'תוצרים לפרויקטים'!$G$8:$G$507,0))))</f>
        <v/>
      </c>
      <c r="I50" s="199" t="str">
        <f>IF($B50="","",IF(INDEX('תוצרים לפרויקטים'!Q$8:Q$507,MATCH($B50,'תוצרים לפרויקטים'!$G$8:$G$507,0))="","",INDEX('תוצרים לפרויקטים'!Q$8:Q$507,MATCH($B50,'תוצרים לפרויקטים'!$G$8:$G$507,0))))</f>
        <v/>
      </c>
      <c r="J50" s="200" t="str">
        <f>IF($B50="","",INDEX('תוצרים לפרויקטים'!$S$8:$S$507,MATCH($B50,'תוצרים לפרויקטים'!$G$8:$G$507,0)))</f>
        <v/>
      </c>
      <c r="K50" s="201" t="str">
        <f t="shared" si="3"/>
        <v/>
      </c>
      <c r="L50" s="200" t="str">
        <f t="shared" ca="1" si="4"/>
        <v/>
      </c>
      <c r="M50" s="214" t="str">
        <f ca="1">IF($C50="","",IF(OR(AND($H50&lt;=M$6,$I50&gt;=M$6),AND($H50&gt;=M$6,$H50&lt;N$6)),IF(OR($J50=1,COUNTIF($L50:L50,"&gt;0")&lt;$K50),3,IF(OR(AND(MONTH($H50)=MONTH(TODAY()),$J50=0),AND(TODAY()&lt;M$6)),1,IF($L50="כן",2,4))),""))</f>
        <v/>
      </c>
      <c r="N50" s="214" t="str">
        <f ca="1">IF($C50="","",IF(OR(AND($H50&lt;=N$6,$I50&gt;=N$6),AND($H50&gt;=N$6,$H50&lt;O$6)),IF(OR($J50=1,COUNTIF($L50:M50,"&gt;0")&lt;$K50),3,IF(OR(AND(MONTH($H50)=MONTH(TODAY()),$J50=0),AND(TODAY()&lt;N$6)),1,IF($L50="כן",2,4))),""))</f>
        <v/>
      </c>
      <c r="O50" s="214" t="str">
        <f ca="1">IF($C50="","",IF(OR(AND($H50&lt;=O$6,$I50&gt;=O$6),AND($H50&gt;=O$6,$H50&lt;P$6)),IF(OR($J50=1,COUNTIF($L50:N50,"&gt;0")&lt;$K50),3,IF(OR(AND(MONTH($H50)=MONTH(TODAY()),$J50=0),AND(TODAY()&lt;O$6)),1,IF($L50="כן",2,4))),""))</f>
        <v/>
      </c>
      <c r="P50" s="214" t="str">
        <f ca="1">IF($C50="","",IF(OR(AND($H50&lt;=P$6,$I50&gt;=P$6),AND($H50&gt;=P$6,$H50&lt;Q$6)),IF(OR($J50=1,COUNTIF($L50:O50,"&gt;0")&lt;$K50),3,IF(OR(AND(MONTH($H50)=MONTH(TODAY()),$J50=0),AND(TODAY()&lt;P$6)),1,IF($L50="כן",2,4))),""))</f>
        <v/>
      </c>
      <c r="Q50" s="214" t="str">
        <f ca="1">IF($C50="","",IF(OR(AND($H50&lt;=Q$6,$I50&gt;=Q$6),AND($H50&gt;=Q$6,$H50&lt;R$6)),IF(OR($J50=1,COUNTIF($L50:P50,"&gt;0")&lt;$K50),3,IF(OR(AND(MONTH($H50)=MONTH(TODAY()),$J50=0),AND(TODAY()&lt;Q$6)),1,IF($L50="כן",2,4))),""))</f>
        <v/>
      </c>
      <c r="R50" s="214" t="str">
        <f ca="1">IF($C50="","",IF(OR(AND($H50&lt;=R$6,$I50&gt;=R$6),AND($H50&gt;=R$6,$H50&lt;S$6)),IF(OR($J50=1,COUNTIF($L50:Q50,"&gt;0")&lt;$K50),3,IF(OR(AND(MONTH($H50)=MONTH(TODAY()),$J50=0),AND(TODAY()&lt;R$6)),1,IF($L50="כן",2,4))),""))</f>
        <v/>
      </c>
      <c r="S50" s="214" t="str">
        <f ca="1">IF($C50="","",IF(OR(AND($H50&lt;=S$6,$I50&gt;=S$6),AND($H50&gt;=S$6,$H50&lt;T$6)),IF(OR($J50=1,COUNTIF($L50:R50,"&gt;0")&lt;$K50),3,IF(OR(AND(MONTH($H50)=MONTH(TODAY()),$J50=0),AND(TODAY()&lt;S$6)),1,IF($L50="כן",2,4))),""))</f>
        <v/>
      </c>
      <c r="T50" s="214" t="str">
        <f ca="1">IF($C50="","",IF(OR(AND($H50&lt;=T$6,$I50&gt;=T$6),AND($H50&gt;=T$6,$H50&lt;U$6)),IF(OR($J50=1,COUNTIF($L50:S50,"&gt;0")&lt;$K50),3,IF(OR(AND(MONTH($H50)=MONTH(TODAY()),$J50=0),AND(TODAY()&lt;T$6)),1,IF($L50="כן",2,4))),""))</f>
        <v/>
      </c>
      <c r="U50" s="214" t="str">
        <f ca="1">IF($C50="","",IF(OR(AND($H50&lt;=U$6,$I50&gt;=U$6),AND($H50&gt;=U$6,$H50&lt;V$6)),IF(OR($J50=1,COUNTIF($L50:T50,"&gt;0")&lt;$K50),3,IF(OR(AND(MONTH($H50)=MONTH(TODAY()),$J50=0),AND(TODAY()&lt;U$6)),1,IF($L50="כן",2,4))),""))</f>
        <v/>
      </c>
      <c r="V50" s="214" t="str">
        <f ca="1">IF($C50="","",IF(OR(AND($H50&lt;=V$6,$I50&gt;=V$6),AND($H50&gt;=V$6,$H50&lt;W$6)),IF(OR($J50=1,COUNTIF($L50:U50,"&gt;0")&lt;$K50),3,IF(OR(AND(MONTH($H50)=MONTH(TODAY()),$J50=0),AND(TODAY()&lt;V$6)),1,IF($L50="כן",2,4))),""))</f>
        <v/>
      </c>
      <c r="W50" s="214" t="str">
        <f ca="1">IF($C50="","",IF(OR(AND($H50&lt;=W$6,$I50&gt;=W$6),AND($H50&gt;=W$6,$H50&lt;X$6)),IF(OR($J50=1,COUNTIF($L50:V50,"&gt;0")&lt;$K50),3,IF(OR(AND(MONTH($H50)=MONTH(TODAY()),$J50=0),AND(TODAY()&lt;W$6)),1,IF($L50="כן",2,4))),""))</f>
        <v/>
      </c>
      <c r="X50" s="214" t="str">
        <f ca="1">IF($C50="","",IF(OR(AND($H50&lt;=X$6,$I50&gt;=X$6),AND($H50&gt;=X$6,$H50&lt;Y$6)),IF(OR($J50=1,COUNTIF($L50:W50,"&gt;0")&lt;$K50),3,IF(OR(AND(MONTH($H50)=MONTH(TODAY()),$J50=0),AND(TODAY()&lt;X$6)),1,IF($L50="כן",2,4))),""))</f>
        <v/>
      </c>
      <c r="Y50" s="214" t="str">
        <f ca="1">IF($C50="","",IF(OR(AND($H50&lt;=Y$6,$I50&gt;=Y$6),AND($H50&gt;=Y$6,$H50&lt;Z$6)),IF(OR($J50=1,COUNTIF($L50:X50,"&gt;0")&lt;$K50),3,IF(OR(AND(MONTH($H50)=MONTH(TODAY()),$J50=0),AND(TODAY()&lt;Y$6)),1,IF($L50="כן",2,4))),""))</f>
        <v/>
      </c>
      <c r="Z50" s="214" t="str">
        <f ca="1">IF($C50="","",IF(OR(AND($H50&lt;=Z$6,$I50&gt;=Z$6),AND($H50&gt;=Z$6,$H50&lt;AA$6)),IF(OR($J50=1,COUNTIF($L50:Y50,"&gt;0")&lt;$K50),3,IF(OR(AND(MONTH($H50)=MONTH(TODAY()),$J50=0),AND(TODAY()&lt;Z$6)),1,IF($L50="כן",2,4))),""))</f>
        <v/>
      </c>
      <c r="AA50" s="214" t="str">
        <f ca="1">IF($C50="","",IF(OR(AND($H50&lt;=AA$6,$I50&gt;=AA$6),AND($H50&gt;=AA$6,$H50&lt;AB$6)),IF(OR($J50=1,COUNTIF($L50:Z50,"&gt;0")&lt;$K50),3,IF(OR(AND(MONTH($H50)=MONTH(TODAY()),$J50=0),AND(TODAY()&lt;AA$6)),1,IF($L50="כן",2,4))),""))</f>
        <v/>
      </c>
      <c r="AB50" s="214" t="str">
        <f ca="1">IF($C50="","",IF(OR(AND($H50&lt;=AB$6,$I50&gt;=AB$6),AND($H50&gt;=AB$6,$H50&lt;AC$6)),IF(OR($J50=1,COUNTIF($L50:AA50,"&gt;0")&lt;$K50),3,IF(OR(AND(MONTH($H50)=MONTH(TODAY()),$J50=0),AND(TODAY()&lt;AB$6)),1,IF($L50="כן",2,4))),""))</f>
        <v/>
      </c>
      <c r="AC50" s="214" t="str">
        <f ca="1">IF($C50="","",IF(OR(AND($H50&lt;=AC$6,$I50&gt;=AC$6),AND($H50&gt;=AC$6,$H50&lt;AD$6)),IF(OR($J50=1,COUNTIF($L50:AB50,"&gt;0")&lt;$K50),3,IF(OR(AND(MONTH($H50)=MONTH(TODAY()),$J50=0),AND(TODAY()&lt;AC$6)),1,IF($L50="כן",2,4))),""))</f>
        <v/>
      </c>
      <c r="AD50" s="214" t="str">
        <f ca="1">IF($C50="","",IF(OR(AND($H50&lt;=AD$6,$I50&gt;=AD$6),AND($H50&gt;=AD$6,$H50&lt;AE$6)),IF(OR($J50=1,COUNTIF($L50:AC50,"&gt;0")&lt;$K50),3,IF(OR(AND(MONTH($H50)=MONTH(TODAY()),$J50=0),AND(TODAY()&lt;AD$6)),1,IF($L50="כן",2,4))),""))</f>
        <v/>
      </c>
      <c r="AE50" s="214" t="str">
        <f ca="1">IF($C50="","",IF(OR(AND($H50&lt;=AE$6,$I50&gt;=AE$6),AND($H50&gt;=AE$6,$H50&lt;AF$6)),IF(OR($J50=1,COUNTIF($L50:AD50,"&gt;0")&lt;$K50),3,IF(OR(AND(MONTH($H50)=MONTH(TODAY()),$J50=0),AND(TODAY()&lt;AE$6)),1,IF($L50="כן",2,4))),""))</f>
        <v/>
      </c>
      <c r="AF50" s="214" t="str">
        <f ca="1">IF($C50="","",IF(OR(AND($H50&lt;=AF$6,$I50&gt;=AF$6),AND($H50&gt;=AF$6,$H50&lt;AG$6)),IF(OR($J50=1,COUNTIF($L50:AE50,"&gt;0")&lt;$K50),3,IF(OR(AND(MONTH($H50)=MONTH(TODAY()),$J50=0),AND(TODAY()&lt;AF$6)),1,IF($L50="כן",2,4))),""))</f>
        <v/>
      </c>
      <c r="AG50" s="214" t="str">
        <f t="shared" ca="1" si="5"/>
        <v/>
      </c>
      <c r="AH50" s="199" t="s">
        <v>224</v>
      </c>
    </row>
    <row r="51" spans="2:34" s="195" customFormat="1" ht="21" customHeight="1">
      <c r="B51" s="196" t="str">
        <f>IFERROR(INDEX('תוצרים לפרויקטים'!$G$8:$G$507,MATCH(ROWS($B$6:B50),דירוג_גאנט,0)),"")</f>
        <v/>
      </c>
      <c r="C51" s="197" t="str">
        <f>IF($B51="","",INDEX('תוצרים לפרויקטים'!$H$8:$H$507,MATCH($B51,'תוצרים לפרויקטים'!$G$8:$G$507,0)))</f>
        <v/>
      </c>
      <c r="D51" s="198" t="str">
        <f>IF($B51="","",INDEX('תוצרים לפרויקטים'!$E$8:$E$507,MATCH($B51,'תוצרים לפרויקטים'!$G$8:$G$507,0)))</f>
        <v/>
      </c>
      <c r="E51" s="198" t="str">
        <f>IF($B51="","",IF(INDEX('תוצרים לפרויקטים'!$J$8:$J$507,MATCH($B51,'תוצרים לפרויקטים'!$G$8:$G$507,0))="","",INDEX('תוצרים לפרויקטים'!$J$8:$J$507,MATCH($B51,'תוצרים לפרויקטים'!$G$8:$G$507,0))))</f>
        <v/>
      </c>
      <c r="F51" s="198" t="str">
        <f>IF($B51="","",IF(INDEX('תוצרים לפרויקטים'!$K$8:$K$507,MATCH($B51,'תוצרים לפרויקטים'!$G$8:$G$507,0))="","",INDEX('תוצרים לפרויקטים'!$K$8:$K$507,MATCH($B51,'תוצרים לפרויקטים'!$G$8:$G$507,0))))</f>
        <v/>
      </c>
      <c r="G51" s="198" t="str">
        <f>IF($B51="","",IF(INDEX('תוצרים לפרויקטים'!$R$8:$R$507,MATCH($B51,'תוצרים לפרויקטים'!$G$8:$G$507,0))="","",INDEX('תוצרים לפרויקטים'!$R$8:$R$507,MATCH($B51,'תוצרים לפרויקטים'!$G$8:$G$507,0))))</f>
        <v/>
      </c>
      <c r="H51" s="199" t="str">
        <f>IF($B51="","",IF(INDEX('תוצרים לפרויקטים'!P$8:P$507,MATCH($B51,'תוצרים לפרויקטים'!$G$8:$G$507,0))="","",INDEX('תוצרים לפרויקטים'!P$8:P$507,MATCH($B51,'תוצרים לפרויקטים'!$G$8:$G$507,0))))</f>
        <v/>
      </c>
      <c r="I51" s="199" t="str">
        <f>IF($B51="","",IF(INDEX('תוצרים לפרויקטים'!Q$8:Q$507,MATCH($B51,'תוצרים לפרויקטים'!$G$8:$G$507,0))="","",INDEX('תוצרים לפרויקטים'!Q$8:Q$507,MATCH($B51,'תוצרים לפרויקטים'!$G$8:$G$507,0))))</f>
        <v/>
      </c>
      <c r="J51" s="200" t="str">
        <f>IF($B51="","",INDEX('תוצרים לפרויקטים'!$S$8:$S$507,MATCH($B51,'תוצרים לפרויקטים'!$G$8:$G$507,0)))</f>
        <v/>
      </c>
      <c r="K51" s="201" t="str">
        <f t="shared" si="3"/>
        <v/>
      </c>
      <c r="L51" s="200" t="str">
        <f t="shared" ca="1" si="4"/>
        <v/>
      </c>
      <c r="M51" s="214" t="str">
        <f ca="1">IF($C51="","",IF(OR(AND($H51&lt;=M$6,$I51&gt;=M$6),AND($H51&gt;=M$6,$H51&lt;N$6)),IF(OR($J51=1,COUNTIF($L51:L51,"&gt;0")&lt;$K51),3,IF(OR(AND(MONTH($H51)=MONTH(TODAY()),$J51=0),AND(TODAY()&lt;M$6)),1,IF($L51="כן",2,4))),""))</f>
        <v/>
      </c>
      <c r="N51" s="214" t="str">
        <f ca="1">IF($C51="","",IF(OR(AND($H51&lt;=N$6,$I51&gt;=N$6),AND($H51&gt;=N$6,$H51&lt;O$6)),IF(OR($J51=1,COUNTIF($L51:M51,"&gt;0")&lt;$K51),3,IF(OR(AND(MONTH($H51)=MONTH(TODAY()),$J51=0),AND(TODAY()&lt;N$6)),1,IF($L51="כן",2,4))),""))</f>
        <v/>
      </c>
      <c r="O51" s="214" t="str">
        <f ca="1">IF($C51="","",IF(OR(AND($H51&lt;=O$6,$I51&gt;=O$6),AND($H51&gt;=O$6,$H51&lt;P$6)),IF(OR($J51=1,COUNTIF($L51:N51,"&gt;0")&lt;$K51),3,IF(OR(AND(MONTH($H51)=MONTH(TODAY()),$J51=0),AND(TODAY()&lt;O$6)),1,IF($L51="כן",2,4))),""))</f>
        <v/>
      </c>
      <c r="P51" s="214" t="str">
        <f ca="1">IF($C51="","",IF(OR(AND($H51&lt;=P$6,$I51&gt;=P$6),AND($H51&gt;=P$6,$H51&lt;Q$6)),IF(OR($J51=1,COUNTIF($L51:O51,"&gt;0")&lt;$K51),3,IF(OR(AND(MONTH($H51)=MONTH(TODAY()),$J51=0),AND(TODAY()&lt;P$6)),1,IF($L51="כן",2,4))),""))</f>
        <v/>
      </c>
      <c r="Q51" s="214" t="str">
        <f ca="1">IF($C51="","",IF(OR(AND($H51&lt;=Q$6,$I51&gt;=Q$6),AND($H51&gt;=Q$6,$H51&lt;R$6)),IF(OR($J51=1,COUNTIF($L51:P51,"&gt;0")&lt;$K51),3,IF(OR(AND(MONTH($H51)=MONTH(TODAY()),$J51=0),AND(TODAY()&lt;Q$6)),1,IF($L51="כן",2,4))),""))</f>
        <v/>
      </c>
      <c r="R51" s="214" t="str">
        <f ca="1">IF($C51="","",IF(OR(AND($H51&lt;=R$6,$I51&gt;=R$6),AND($H51&gt;=R$6,$H51&lt;S$6)),IF(OR($J51=1,COUNTIF($L51:Q51,"&gt;0")&lt;$K51),3,IF(OR(AND(MONTH($H51)=MONTH(TODAY()),$J51=0),AND(TODAY()&lt;R$6)),1,IF($L51="כן",2,4))),""))</f>
        <v/>
      </c>
      <c r="S51" s="214" t="str">
        <f ca="1">IF($C51="","",IF(OR(AND($H51&lt;=S$6,$I51&gt;=S$6),AND($H51&gt;=S$6,$H51&lt;T$6)),IF(OR($J51=1,COUNTIF($L51:R51,"&gt;0")&lt;$K51),3,IF(OR(AND(MONTH($H51)=MONTH(TODAY()),$J51=0),AND(TODAY()&lt;S$6)),1,IF($L51="כן",2,4))),""))</f>
        <v/>
      </c>
      <c r="T51" s="214" t="str">
        <f ca="1">IF($C51="","",IF(OR(AND($H51&lt;=T$6,$I51&gt;=T$6),AND($H51&gt;=T$6,$H51&lt;U$6)),IF(OR($J51=1,COUNTIF($L51:S51,"&gt;0")&lt;$K51),3,IF(OR(AND(MONTH($H51)=MONTH(TODAY()),$J51=0),AND(TODAY()&lt;T$6)),1,IF($L51="כן",2,4))),""))</f>
        <v/>
      </c>
      <c r="U51" s="214" t="str">
        <f ca="1">IF($C51="","",IF(OR(AND($H51&lt;=U$6,$I51&gt;=U$6),AND($H51&gt;=U$6,$H51&lt;V$6)),IF(OR($J51=1,COUNTIF($L51:T51,"&gt;0")&lt;$K51),3,IF(OR(AND(MONTH($H51)=MONTH(TODAY()),$J51=0),AND(TODAY()&lt;U$6)),1,IF($L51="כן",2,4))),""))</f>
        <v/>
      </c>
      <c r="V51" s="214" t="str">
        <f ca="1">IF($C51="","",IF(OR(AND($H51&lt;=V$6,$I51&gt;=V$6),AND($H51&gt;=V$6,$H51&lt;W$6)),IF(OR($J51=1,COUNTIF($L51:U51,"&gt;0")&lt;$K51),3,IF(OR(AND(MONTH($H51)=MONTH(TODAY()),$J51=0),AND(TODAY()&lt;V$6)),1,IF($L51="כן",2,4))),""))</f>
        <v/>
      </c>
      <c r="W51" s="214" t="str">
        <f ca="1">IF($C51="","",IF(OR(AND($H51&lt;=W$6,$I51&gt;=W$6),AND($H51&gt;=W$6,$H51&lt;X$6)),IF(OR($J51=1,COUNTIF($L51:V51,"&gt;0")&lt;$K51),3,IF(OR(AND(MONTH($H51)=MONTH(TODAY()),$J51=0),AND(TODAY()&lt;W$6)),1,IF($L51="כן",2,4))),""))</f>
        <v/>
      </c>
      <c r="X51" s="214" t="str">
        <f ca="1">IF($C51="","",IF(OR(AND($H51&lt;=X$6,$I51&gt;=X$6),AND($H51&gt;=X$6,$H51&lt;Y$6)),IF(OR($J51=1,COUNTIF($L51:W51,"&gt;0")&lt;$K51),3,IF(OR(AND(MONTH($H51)=MONTH(TODAY()),$J51=0),AND(TODAY()&lt;X$6)),1,IF($L51="כן",2,4))),""))</f>
        <v/>
      </c>
      <c r="Y51" s="214" t="str">
        <f ca="1">IF($C51="","",IF(OR(AND($H51&lt;=Y$6,$I51&gt;=Y$6),AND($H51&gt;=Y$6,$H51&lt;Z$6)),IF(OR($J51=1,COUNTIF($L51:X51,"&gt;0")&lt;$K51),3,IF(OR(AND(MONTH($H51)=MONTH(TODAY()),$J51=0),AND(TODAY()&lt;Y$6)),1,IF($L51="כן",2,4))),""))</f>
        <v/>
      </c>
      <c r="Z51" s="214" t="str">
        <f ca="1">IF($C51="","",IF(OR(AND($H51&lt;=Z$6,$I51&gt;=Z$6),AND($H51&gt;=Z$6,$H51&lt;AA$6)),IF(OR($J51=1,COUNTIF($L51:Y51,"&gt;0")&lt;$K51),3,IF(OR(AND(MONTH($H51)=MONTH(TODAY()),$J51=0),AND(TODAY()&lt;Z$6)),1,IF($L51="כן",2,4))),""))</f>
        <v/>
      </c>
      <c r="AA51" s="214" t="str">
        <f ca="1">IF($C51="","",IF(OR(AND($H51&lt;=AA$6,$I51&gt;=AA$6),AND($H51&gt;=AA$6,$H51&lt;AB$6)),IF(OR($J51=1,COUNTIF($L51:Z51,"&gt;0")&lt;$K51),3,IF(OR(AND(MONTH($H51)=MONTH(TODAY()),$J51=0),AND(TODAY()&lt;AA$6)),1,IF($L51="כן",2,4))),""))</f>
        <v/>
      </c>
      <c r="AB51" s="214" t="str">
        <f ca="1">IF($C51="","",IF(OR(AND($H51&lt;=AB$6,$I51&gt;=AB$6),AND($H51&gt;=AB$6,$H51&lt;AC$6)),IF(OR($J51=1,COUNTIF($L51:AA51,"&gt;0")&lt;$K51),3,IF(OR(AND(MONTH($H51)=MONTH(TODAY()),$J51=0),AND(TODAY()&lt;AB$6)),1,IF($L51="כן",2,4))),""))</f>
        <v/>
      </c>
      <c r="AC51" s="214" t="str">
        <f ca="1">IF($C51="","",IF(OR(AND($H51&lt;=AC$6,$I51&gt;=AC$6),AND($H51&gt;=AC$6,$H51&lt;AD$6)),IF(OR($J51=1,COUNTIF($L51:AB51,"&gt;0")&lt;$K51),3,IF(OR(AND(MONTH($H51)=MONTH(TODAY()),$J51=0),AND(TODAY()&lt;AC$6)),1,IF($L51="כן",2,4))),""))</f>
        <v/>
      </c>
      <c r="AD51" s="214" t="str">
        <f ca="1">IF($C51="","",IF(OR(AND($H51&lt;=AD$6,$I51&gt;=AD$6),AND($H51&gt;=AD$6,$H51&lt;AE$6)),IF(OR($J51=1,COUNTIF($L51:AC51,"&gt;0")&lt;$K51),3,IF(OR(AND(MONTH($H51)=MONTH(TODAY()),$J51=0),AND(TODAY()&lt;AD$6)),1,IF($L51="כן",2,4))),""))</f>
        <v/>
      </c>
      <c r="AE51" s="214" t="str">
        <f ca="1">IF($C51="","",IF(OR(AND($H51&lt;=AE$6,$I51&gt;=AE$6),AND($H51&gt;=AE$6,$H51&lt;AF$6)),IF(OR($J51=1,COUNTIF($L51:AD51,"&gt;0")&lt;$K51),3,IF(OR(AND(MONTH($H51)=MONTH(TODAY()),$J51=0),AND(TODAY()&lt;AE$6)),1,IF($L51="כן",2,4))),""))</f>
        <v/>
      </c>
      <c r="AF51" s="214" t="str">
        <f ca="1">IF($C51="","",IF(OR(AND($H51&lt;=AF$6,$I51&gt;=AF$6),AND($H51&gt;=AF$6,$H51&lt;AG$6)),IF(OR($J51=1,COUNTIF($L51:AE51,"&gt;0")&lt;$K51),3,IF(OR(AND(MONTH($H51)=MONTH(TODAY()),$J51=0),AND(TODAY()&lt;AF$6)),1,IF($L51="כן",2,4))),""))</f>
        <v/>
      </c>
      <c r="AG51" s="214" t="str">
        <f t="shared" ca="1" si="5"/>
        <v/>
      </c>
      <c r="AH51" s="199" t="s">
        <v>224</v>
      </c>
    </row>
    <row r="52" spans="2:34" s="195" customFormat="1" ht="21" customHeight="1">
      <c r="B52" s="196" t="str">
        <f>IFERROR(INDEX('תוצרים לפרויקטים'!$G$8:$G$507,MATCH(ROWS($B$6:B51),דירוג_גאנט,0)),"")</f>
        <v/>
      </c>
      <c r="C52" s="197" t="str">
        <f>IF($B52="","",INDEX('תוצרים לפרויקטים'!$H$8:$H$507,MATCH($B52,'תוצרים לפרויקטים'!$G$8:$G$507,0)))</f>
        <v/>
      </c>
      <c r="D52" s="198" t="str">
        <f>IF($B52="","",INDEX('תוצרים לפרויקטים'!$E$8:$E$507,MATCH($B52,'תוצרים לפרויקטים'!$G$8:$G$507,0)))</f>
        <v/>
      </c>
      <c r="E52" s="198" t="str">
        <f>IF($B52="","",IF(INDEX('תוצרים לפרויקטים'!$J$8:$J$507,MATCH($B52,'תוצרים לפרויקטים'!$G$8:$G$507,0))="","",INDEX('תוצרים לפרויקטים'!$J$8:$J$507,MATCH($B52,'תוצרים לפרויקטים'!$G$8:$G$507,0))))</f>
        <v/>
      </c>
      <c r="F52" s="198" t="str">
        <f>IF($B52="","",IF(INDEX('תוצרים לפרויקטים'!$K$8:$K$507,MATCH($B52,'תוצרים לפרויקטים'!$G$8:$G$507,0))="","",INDEX('תוצרים לפרויקטים'!$K$8:$K$507,MATCH($B52,'תוצרים לפרויקטים'!$G$8:$G$507,0))))</f>
        <v/>
      </c>
      <c r="G52" s="198" t="str">
        <f>IF($B52="","",IF(INDEX('תוצרים לפרויקטים'!$R$8:$R$507,MATCH($B52,'תוצרים לפרויקטים'!$G$8:$G$507,0))="","",INDEX('תוצרים לפרויקטים'!$R$8:$R$507,MATCH($B52,'תוצרים לפרויקטים'!$G$8:$G$507,0))))</f>
        <v/>
      </c>
      <c r="H52" s="199" t="str">
        <f>IF($B52="","",IF(INDEX('תוצרים לפרויקטים'!P$8:P$507,MATCH($B52,'תוצרים לפרויקטים'!$G$8:$G$507,0))="","",INDEX('תוצרים לפרויקטים'!P$8:P$507,MATCH($B52,'תוצרים לפרויקטים'!$G$8:$G$507,0))))</f>
        <v/>
      </c>
      <c r="I52" s="199" t="str">
        <f>IF($B52="","",IF(INDEX('תוצרים לפרויקטים'!Q$8:Q$507,MATCH($B52,'תוצרים לפרויקטים'!$G$8:$G$507,0))="","",INDEX('תוצרים לפרויקטים'!Q$8:Q$507,MATCH($B52,'תוצרים לפרויקטים'!$G$8:$G$507,0))))</f>
        <v/>
      </c>
      <c r="J52" s="200" t="str">
        <f>IF($B52="","",INDEX('תוצרים לפרויקטים'!$S$8:$S$507,MATCH($B52,'תוצרים לפרויקטים'!$G$8:$G$507,0)))</f>
        <v/>
      </c>
      <c r="K52" s="201" t="str">
        <f t="shared" si="3"/>
        <v/>
      </c>
      <c r="L52" s="200" t="str">
        <f t="shared" ca="1" si="4"/>
        <v/>
      </c>
      <c r="M52" s="214" t="str">
        <f ca="1">IF($C52="","",IF(OR(AND($H52&lt;=M$6,$I52&gt;=M$6),AND($H52&gt;=M$6,$H52&lt;N$6)),IF(OR($J52=1,COUNTIF($L52:L52,"&gt;0")&lt;$K52),3,IF(OR(AND(MONTH($H52)=MONTH(TODAY()),$J52=0),AND(TODAY()&lt;M$6)),1,IF($L52="כן",2,4))),""))</f>
        <v/>
      </c>
      <c r="N52" s="214" t="str">
        <f ca="1">IF($C52="","",IF(OR(AND($H52&lt;=N$6,$I52&gt;=N$6),AND($H52&gt;=N$6,$H52&lt;O$6)),IF(OR($J52=1,COUNTIF($L52:M52,"&gt;0")&lt;$K52),3,IF(OR(AND(MONTH($H52)=MONTH(TODAY()),$J52=0),AND(TODAY()&lt;N$6)),1,IF($L52="כן",2,4))),""))</f>
        <v/>
      </c>
      <c r="O52" s="214" t="str">
        <f ca="1">IF($C52="","",IF(OR(AND($H52&lt;=O$6,$I52&gt;=O$6),AND($H52&gt;=O$6,$H52&lt;P$6)),IF(OR($J52=1,COUNTIF($L52:N52,"&gt;0")&lt;$K52),3,IF(OR(AND(MONTH($H52)=MONTH(TODAY()),$J52=0),AND(TODAY()&lt;O$6)),1,IF($L52="כן",2,4))),""))</f>
        <v/>
      </c>
      <c r="P52" s="214" t="str">
        <f ca="1">IF($C52="","",IF(OR(AND($H52&lt;=P$6,$I52&gt;=P$6),AND($H52&gt;=P$6,$H52&lt;Q$6)),IF(OR($J52=1,COUNTIF($L52:O52,"&gt;0")&lt;$K52),3,IF(OR(AND(MONTH($H52)=MONTH(TODAY()),$J52=0),AND(TODAY()&lt;P$6)),1,IF($L52="כן",2,4))),""))</f>
        <v/>
      </c>
      <c r="Q52" s="214" t="str">
        <f ca="1">IF($C52="","",IF(OR(AND($H52&lt;=Q$6,$I52&gt;=Q$6),AND($H52&gt;=Q$6,$H52&lt;R$6)),IF(OR($J52=1,COUNTIF($L52:P52,"&gt;0")&lt;$K52),3,IF(OR(AND(MONTH($H52)=MONTH(TODAY()),$J52=0),AND(TODAY()&lt;Q$6)),1,IF($L52="כן",2,4))),""))</f>
        <v/>
      </c>
      <c r="R52" s="214" t="str">
        <f ca="1">IF($C52="","",IF(OR(AND($H52&lt;=R$6,$I52&gt;=R$6),AND($H52&gt;=R$6,$H52&lt;S$6)),IF(OR($J52=1,COUNTIF($L52:Q52,"&gt;0")&lt;$K52),3,IF(OR(AND(MONTH($H52)=MONTH(TODAY()),$J52=0),AND(TODAY()&lt;R$6)),1,IF($L52="כן",2,4))),""))</f>
        <v/>
      </c>
      <c r="S52" s="214" t="str">
        <f ca="1">IF($C52="","",IF(OR(AND($H52&lt;=S$6,$I52&gt;=S$6),AND($H52&gt;=S$6,$H52&lt;T$6)),IF(OR($J52=1,COUNTIF($L52:R52,"&gt;0")&lt;$K52),3,IF(OR(AND(MONTH($H52)=MONTH(TODAY()),$J52=0),AND(TODAY()&lt;S$6)),1,IF($L52="כן",2,4))),""))</f>
        <v/>
      </c>
      <c r="T52" s="214" t="str">
        <f ca="1">IF($C52="","",IF(OR(AND($H52&lt;=T$6,$I52&gt;=T$6),AND($H52&gt;=T$6,$H52&lt;U$6)),IF(OR($J52=1,COUNTIF($L52:S52,"&gt;0")&lt;$K52),3,IF(OR(AND(MONTH($H52)=MONTH(TODAY()),$J52=0),AND(TODAY()&lt;T$6)),1,IF($L52="כן",2,4))),""))</f>
        <v/>
      </c>
      <c r="U52" s="214" t="str">
        <f ca="1">IF($C52="","",IF(OR(AND($H52&lt;=U$6,$I52&gt;=U$6),AND($H52&gt;=U$6,$H52&lt;V$6)),IF(OR($J52=1,COUNTIF($L52:T52,"&gt;0")&lt;$K52),3,IF(OR(AND(MONTH($H52)=MONTH(TODAY()),$J52=0),AND(TODAY()&lt;U$6)),1,IF($L52="כן",2,4))),""))</f>
        <v/>
      </c>
      <c r="V52" s="214" t="str">
        <f ca="1">IF($C52="","",IF(OR(AND($H52&lt;=V$6,$I52&gt;=V$6),AND($H52&gt;=V$6,$H52&lt;W$6)),IF(OR($J52=1,COUNTIF($L52:U52,"&gt;0")&lt;$K52),3,IF(OR(AND(MONTH($H52)=MONTH(TODAY()),$J52=0),AND(TODAY()&lt;V$6)),1,IF($L52="כן",2,4))),""))</f>
        <v/>
      </c>
      <c r="W52" s="214" t="str">
        <f ca="1">IF($C52="","",IF(OR(AND($H52&lt;=W$6,$I52&gt;=W$6),AND($H52&gt;=W$6,$H52&lt;X$6)),IF(OR($J52=1,COUNTIF($L52:V52,"&gt;0")&lt;$K52),3,IF(OR(AND(MONTH($H52)=MONTH(TODAY()),$J52=0),AND(TODAY()&lt;W$6)),1,IF($L52="כן",2,4))),""))</f>
        <v/>
      </c>
      <c r="X52" s="214" t="str">
        <f ca="1">IF($C52="","",IF(OR(AND($H52&lt;=X$6,$I52&gt;=X$6),AND($H52&gt;=X$6,$H52&lt;Y$6)),IF(OR($J52=1,COUNTIF($L52:W52,"&gt;0")&lt;$K52),3,IF(OR(AND(MONTH($H52)=MONTH(TODAY()),$J52=0),AND(TODAY()&lt;X$6)),1,IF($L52="כן",2,4))),""))</f>
        <v/>
      </c>
      <c r="Y52" s="214" t="str">
        <f ca="1">IF($C52="","",IF(OR(AND($H52&lt;=Y$6,$I52&gt;=Y$6),AND($H52&gt;=Y$6,$H52&lt;Z$6)),IF(OR($J52=1,COUNTIF($L52:X52,"&gt;0")&lt;$K52),3,IF(OR(AND(MONTH($H52)=MONTH(TODAY()),$J52=0),AND(TODAY()&lt;Y$6)),1,IF($L52="כן",2,4))),""))</f>
        <v/>
      </c>
      <c r="Z52" s="214" t="str">
        <f ca="1">IF($C52="","",IF(OR(AND($H52&lt;=Z$6,$I52&gt;=Z$6),AND($H52&gt;=Z$6,$H52&lt;AA$6)),IF(OR($J52=1,COUNTIF($L52:Y52,"&gt;0")&lt;$K52),3,IF(OR(AND(MONTH($H52)=MONTH(TODAY()),$J52=0),AND(TODAY()&lt;Z$6)),1,IF($L52="כן",2,4))),""))</f>
        <v/>
      </c>
      <c r="AA52" s="214" t="str">
        <f ca="1">IF($C52="","",IF(OR(AND($H52&lt;=AA$6,$I52&gt;=AA$6),AND($H52&gt;=AA$6,$H52&lt;AB$6)),IF(OR($J52=1,COUNTIF($L52:Z52,"&gt;0")&lt;$K52),3,IF(OR(AND(MONTH($H52)=MONTH(TODAY()),$J52=0),AND(TODAY()&lt;AA$6)),1,IF($L52="כן",2,4))),""))</f>
        <v/>
      </c>
      <c r="AB52" s="214" t="str">
        <f ca="1">IF($C52="","",IF(OR(AND($H52&lt;=AB$6,$I52&gt;=AB$6),AND($H52&gt;=AB$6,$H52&lt;AC$6)),IF(OR($J52=1,COUNTIF($L52:AA52,"&gt;0")&lt;$K52),3,IF(OR(AND(MONTH($H52)=MONTH(TODAY()),$J52=0),AND(TODAY()&lt;AB$6)),1,IF($L52="כן",2,4))),""))</f>
        <v/>
      </c>
      <c r="AC52" s="214" t="str">
        <f ca="1">IF($C52="","",IF(OR(AND($H52&lt;=AC$6,$I52&gt;=AC$6),AND($H52&gt;=AC$6,$H52&lt;AD$6)),IF(OR($J52=1,COUNTIF($L52:AB52,"&gt;0")&lt;$K52),3,IF(OR(AND(MONTH($H52)=MONTH(TODAY()),$J52=0),AND(TODAY()&lt;AC$6)),1,IF($L52="כן",2,4))),""))</f>
        <v/>
      </c>
      <c r="AD52" s="214" t="str">
        <f ca="1">IF($C52="","",IF(OR(AND($H52&lt;=AD$6,$I52&gt;=AD$6),AND($H52&gt;=AD$6,$H52&lt;AE$6)),IF(OR($J52=1,COUNTIF($L52:AC52,"&gt;0")&lt;$K52),3,IF(OR(AND(MONTH($H52)=MONTH(TODAY()),$J52=0),AND(TODAY()&lt;AD$6)),1,IF($L52="כן",2,4))),""))</f>
        <v/>
      </c>
      <c r="AE52" s="214" t="str">
        <f ca="1">IF($C52="","",IF(OR(AND($H52&lt;=AE$6,$I52&gt;=AE$6),AND($H52&gt;=AE$6,$H52&lt;AF$6)),IF(OR($J52=1,COUNTIF($L52:AD52,"&gt;0")&lt;$K52),3,IF(OR(AND(MONTH($H52)=MONTH(TODAY()),$J52=0),AND(TODAY()&lt;AE$6)),1,IF($L52="כן",2,4))),""))</f>
        <v/>
      </c>
      <c r="AF52" s="214" t="str">
        <f ca="1">IF($C52="","",IF(OR(AND($H52&lt;=AF$6,$I52&gt;=AF$6),AND($H52&gt;=AF$6,$H52&lt;AG$6)),IF(OR($J52=1,COUNTIF($L52:AE52,"&gt;0")&lt;$K52),3,IF(OR(AND(MONTH($H52)=MONTH(TODAY()),$J52=0),AND(TODAY()&lt;AF$6)),1,IF($L52="כן",2,4))),""))</f>
        <v/>
      </c>
      <c r="AG52" s="214" t="str">
        <f t="shared" ca="1" si="5"/>
        <v/>
      </c>
      <c r="AH52" s="199" t="s">
        <v>224</v>
      </c>
    </row>
    <row r="53" spans="2:34" s="195" customFormat="1" ht="21" customHeight="1">
      <c r="B53" s="196" t="str">
        <f>IFERROR(INDEX('תוצרים לפרויקטים'!$G$8:$G$507,MATCH(ROWS($B$6:B52),דירוג_גאנט,0)),"")</f>
        <v/>
      </c>
      <c r="C53" s="197" t="str">
        <f>IF($B53="","",INDEX('תוצרים לפרויקטים'!$H$8:$H$507,MATCH($B53,'תוצרים לפרויקטים'!$G$8:$G$507,0)))</f>
        <v/>
      </c>
      <c r="D53" s="198" t="str">
        <f>IF($B53="","",INDEX('תוצרים לפרויקטים'!$E$8:$E$507,MATCH($B53,'תוצרים לפרויקטים'!$G$8:$G$507,0)))</f>
        <v/>
      </c>
      <c r="E53" s="198" t="str">
        <f>IF($B53="","",IF(INDEX('תוצרים לפרויקטים'!$J$8:$J$507,MATCH($B53,'תוצרים לפרויקטים'!$G$8:$G$507,0))="","",INDEX('תוצרים לפרויקטים'!$J$8:$J$507,MATCH($B53,'תוצרים לפרויקטים'!$G$8:$G$507,0))))</f>
        <v/>
      </c>
      <c r="F53" s="198" t="str">
        <f>IF($B53="","",IF(INDEX('תוצרים לפרויקטים'!$K$8:$K$507,MATCH($B53,'תוצרים לפרויקטים'!$G$8:$G$507,0))="","",INDEX('תוצרים לפרויקטים'!$K$8:$K$507,MATCH($B53,'תוצרים לפרויקטים'!$G$8:$G$507,0))))</f>
        <v/>
      </c>
      <c r="G53" s="198" t="str">
        <f>IF($B53="","",IF(INDEX('תוצרים לפרויקטים'!$R$8:$R$507,MATCH($B53,'תוצרים לפרויקטים'!$G$8:$G$507,0))="","",INDEX('תוצרים לפרויקטים'!$R$8:$R$507,MATCH($B53,'תוצרים לפרויקטים'!$G$8:$G$507,0))))</f>
        <v/>
      </c>
      <c r="H53" s="199" t="str">
        <f>IF($B53="","",IF(INDEX('תוצרים לפרויקטים'!P$8:P$507,MATCH($B53,'תוצרים לפרויקטים'!$G$8:$G$507,0))="","",INDEX('תוצרים לפרויקטים'!P$8:P$507,MATCH($B53,'תוצרים לפרויקטים'!$G$8:$G$507,0))))</f>
        <v/>
      </c>
      <c r="I53" s="199" t="str">
        <f>IF($B53="","",IF(INDEX('תוצרים לפרויקטים'!Q$8:Q$507,MATCH($B53,'תוצרים לפרויקטים'!$G$8:$G$507,0))="","",INDEX('תוצרים לפרויקטים'!Q$8:Q$507,MATCH($B53,'תוצרים לפרויקטים'!$G$8:$G$507,0))))</f>
        <v/>
      </c>
      <c r="J53" s="200" t="str">
        <f>IF($B53="","",INDEX('תוצרים לפרויקטים'!$S$8:$S$507,MATCH($B53,'תוצרים לפרויקטים'!$G$8:$G$507,0)))</f>
        <v/>
      </c>
      <c r="K53" s="201" t="str">
        <f t="shared" si="3"/>
        <v/>
      </c>
      <c r="L53" s="200" t="str">
        <f t="shared" ca="1" si="4"/>
        <v/>
      </c>
      <c r="M53" s="214" t="str">
        <f ca="1">IF($C53="","",IF(OR(AND($H53&lt;=M$6,$I53&gt;=M$6),AND($H53&gt;=M$6,$H53&lt;N$6)),IF(OR($J53=1,COUNTIF($L53:L53,"&gt;0")&lt;$K53),3,IF(OR(AND(MONTH($H53)=MONTH(TODAY()),$J53=0),AND(TODAY()&lt;M$6)),1,IF($L53="כן",2,4))),""))</f>
        <v/>
      </c>
      <c r="N53" s="214" t="str">
        <f ca="1">IF($C53="","",IF(OR(AND($H53&lt;=N$6,$I53&gt;=N$6),AND($H53&gt;=N$6,$H53&lt;O$6)),IF(OR($J53=1,COUNTIF($L53:M53,"&gt;0")&lt;$K53),3,IF(OR(AND(MONTH($H53)=MONTH(TODAY()),$J53=0),AND(TODAY()&lt;N$6)),1,IF($L53="כן",2,4))),""))</f>
        <v/>
      </c>
      <c r="O53" s="214" t="str">
        <f ca="1">IF($C53="","",IF(OR(AND($H53&lt;=O$6,$I53&gt;=O$6),AND($H53&gt;=O$6,$H53&lt;P$6)),IF(OR($J53=1,COUNTIF($L53:N53,"&gt;0")&lt;$K53),3,IF(OR(AND(MONTH($H53)=MONTH(TODAY()),$J53=0),AND(TODAY()&lt;O$6)),1,IF($L53="כן",2,4))),""))</f>
        <v/>
      </c>
      <c r="P53" s="214" t="str">
        <f ca="1">IF($C53="","",IF(OR(AND($H53&lt;=P$6,$I53&gt;=P$6),AND($H53&gt;=P$6,$H53&lt;Q$6)),IF(OR($J53=1,COUNTIF($L53:O53,"&gt;0")&lt;$K53),3,IF(OR(AND(MONTH($H53)=MONTH(TODAY()),$J53=0),AND(TODAY()&lt;P$6)),1,IF($L53="כן",2,4))),""))</f>
        <v/>
      </c>
      <c r="Q53" s="214" t="str">
        <f ca="1">IF($C53="","",IF(OR(AND($H53&lt;=Q$6,$I53&gt;=Q$6),AND($H53&gt;=Q$6,$H53&lt;R$6)),IF(OR($J53=1,COUNTIF($L53:P53,"&gt;0")&lt;$K53),3,IF(OR(AND(MONTH($H53)=MONTH(TODAY()),$J53=0),AND(TODAY()&lt;Q$6)),1,IF($L53="כן",2,4))),""))</f>
        <v/>
      </c>
      <c r="R53" s="214" t="str">
        <f ca="1">IF($C53="","",IF(OR(AND($H53&lt;=R$6,$I53&gt;=R$6),AND($H53&gt;=R$6,$H53&lt;S$6)),IF(OR($J53=1,COUNTIF($L53:Q53,"&gt;0")&lt;$K53),3,IF(OR(AND(MONTH($H53)=MONTH(TODAY()),$J53=0),AND(TODAY()&lt;R$6)),1,IF($L53="כן",2,4))),""))</f>
        <v/>
      </c>
      <c r="S53" s="214" t="str">
        <f ca="1">IF($C53="","",IF(OR(AND($H53&lt;=S$6,$I53&gt;=S$6),AND($H53&gt;=S$6,$H53&lt;T$6)),IF(OR($J53=1,COUNTIF($L53:R53,"&gt;0")&lt;$K53),3,IF(OR(AND(MONTH($H53)=MONTH(TODAY()),$J53=0),AND(TODAY()&lt;S$6)),1,IF($L53="כן",2,4))),""))</f>
        <v/>
      </c>
      <c r="T53" s="214" t="str">
        <f ca="1">IF($C53="","",IF(OR(AND($H53&lt;=T$6,$I53&gt;=T$6),AND($H53&gt;=T$6,$H53&lt;U$6)),IF(OR($J53=1,COUNTIF($L53:S53,"&gt;0")&lt;$K53),3,IF(OR(AND(MONTH($H53)=MONTH(TODAY()),$J53=0),AND(TODAY()&lt;T$6)),1,IF($L53="כן",2,4))),""))</f>
        <v/>
      </c>
      <c r="U53" s="214" t="str">
        <f ca="1">IF($C53="","",IF(OR(AND($H53&lt;=U$6,$I53&gt;=U$6),AND($H53&gt;=U$6,$H53&lt;V$6)),IF(OR($J53=1,COUNTIF($L53:T53,"&gt;0")&lt;$K53),3,IF(OR(AND(MONTH($H53)=MONTH(TODAY()),$J53=0),AND(TODAY()&lt;U$6)),1,IF($L53="כן",2,4))),""))</f>
        <v/>
      </c>
      <c r="V53" s="214" t="str">
        <f ca="1">IF($C53="","",IF(OR(AND($H53&lt;=V$6,$I53&gt;=V$6),AND($H53&gt;=V$6,$H53&lt;W$6)),IF(OR($J53=1,COUNTIF($L53:U53,"&gt;0")&lt;$K53),3,IF(OR(AND(MONTH($H53)=MONTH(TODAY()),$J53=0),AND(TODAY()&lt;V$6)),1,IF($L53="כן",2,4))),""))</f>
        <v/>
      </c>
      <c r="W53" s="214" t="str">
        <f ca="1">IF($C53="","",IF(OR(AND($H53&lt;=W$6,$I53&gt;=W$6),AND($H53&gt;=W$6,$H53&lt;X$6)),IF(OR($J53=1,COUNTIF($L53:V53,"&gt;0")&lt;$K53),3,IF(OR(AND(MONTH($H53)=MONTH(TODAY()),$J53=0),AND(TODAY()&lt;W$6)),1,IF($L53="כן",2,4))),""))</f>
        <v/>
      </c>
      <c r="X53" s="214" t="str">
        <f ca="1">IF($C53="","",IF(OR(AND($H53&lt;=X$6,$I53&gt;=X$6),AND($H53&gt;=X$6,$H53&lt;Y$6)),IF(OR($J53=1,COUNTIF($L53:W53,"&gt;0")&lt;$K53),3,IF(OR(AND(MONTH($H53)=MONTH(TODAY()),$J53=0),AND(TODAY()&lt;X$6)),1,IF($L53="כן",2,4))),""))</f>
        <v/>
      </c>
      <c r="Y53" s="214" t="str">
        <f ca="1">IF($C53="","",IF(OR(AND($H53&lt;=Y$6,$I53&gt;=Y$6),AND($H53&gt;=Y$6,$H53&lt;Z$6)),IF(OR($J53=1,COUNTIF($L53:X53,"&gt;0")&lt;$K53),3,IF(OR(AND(MONTH($H53)=MONTH(TODAY()),$J53=0),AND(TODAY()&lt;Y$6)),1,IF($L53="כן",2,4))),""))</f>
        <v/>
      </c>
      <c r="Z53" s="214" t="str">
        <f ca="1">IF($C53="","",IF(OR(AND($H53&lt;=Z$6,$I53&gt;=Z$6),AND($H53&gt;=Z$6,$H53&lt;AA$6)),IF(OR($J53=1,COUNTIF($L53:Y53,"&gt;0")&lt;$K53),3,IF(OR(AND(MONTH($H53)=MONTH(TODAY()),$J53=0),AND(TODAY()&lt;Z$6)),1,IF($L53="כן",2,4))),""))</f>
        <v/>
      </c>
      <c r="AA53" s="214" t="str">
        <f ca="1">IF($C53="","",IF(OR(AND($H53&lt;=AA$6,$I53&gt;=AA$6),AND($H53&gt;=AA$6,$H53&lt;AB$6)),IF(OR($J53=1,COUNTIF($L53:Z53,"&gt;0")&lt;$K53),3,IF(OR(AND(MONTH($H53)=MONTH(TODAY()),$J53=0),AND(TODAY()&lt;AA$6)),1,IF($L53="כן",2,4))),""))</f>
        <v/>
      </c>
      <c r="AB53" s="214" t="str">
        <f ca="1">IF($C53="","",IF(OR(AND($H53&lt;=AB$6,$I53&gt;=AB$6),AND($H53&gt;=AB$6,$H53&lt;AC$6)),IF(OR($J53=1,COUNTIF($L53:AA53,"&gt;0")&lt;$K53),3,IF(OR(AND(MONTH($H53)=MONTH(TODAY()),$J53=0),AND(TODAY()&lt;AB$6)),1,IF($L53="כן",2,4))),""))</f>
        <v/>
      </c>
      <c r="AC53" s="214" t="str">
        <f ca="1">IF($C53="","",IF(OR(AND($H53&lt;=AC$6,$I53&gt;=AC$6),AND($H53&gt;=AC$6,$H53&lt;AD$6)),IF(OR($J53=1,COUNTIF($L53:AB53,"&gt;0")&lt;$K53),3,IF(OR(AND(MONTH($H53)=MONTH(TODAY()),$J53=0),AND(TODAY()&lt;AC$6)),1,IF($L53="כן",2,4))),""))</f>
        <v/>
      </c>
      <c r="AD53" s="214" t="str">
        <f ca="1">IF($C53="","",IF(OR(AND($H53&lt;=AD$6,$I53&gt;=AD$6),AND($H53&gt;=AD$6,$H53&lt;AE$6)),IF(OR($J53=1,COUNTIF($L53:AC53,"&gt;0")&lt;$K53),3,IF(OR(AND(MONTH($H53)=MONTH(TODAY()),$J53=0),AND(TODAY()&lt;AD$6)),1,IF($L53="כן",2,4))),""))</f>
        <v/>
      </c>
      <c r="AE53" s="214" t="str">
        <f ca="1">IF($C53="","",IF(OR(AND($H53&lt;=AE$6,$I53&gt;=AE$6),AND($H53&gt;=AE$6,$H53&lt;AF$6)),IF(OR($J53=1,COUNTIF($L53:AD53,"&gt;0")&lt;$K53),3,IF(OR(AND(MONTH($H53)=MONTH(TODAY()),$J53=0),AND(TODAY()&lt;AE$6)),1,IF($L53="כן",2,4))),""))</f>
        <v/>
      </c>
      <c r="AF53" s="214" t="str">
        <f ca="1">IF($C53="","",IF(OR(AND($H53&lt;=AF$6,$I53&gt;=AF$6),AND($H53&gt;=AF$6,$H53&lt;AG$6)),IF(OR($J53=1,COUNTIF($L53:AE53,"&gt;0")&lt;$K53),3,IF(OR(AND(MONTH($H53)=MONTH(TODAY()),$J53=0),AND(TODAY()&lt;AF$6)),1,IF($L53="כן",2,4))),""))</f>
        <v/>
      </c>
      <c r="AG53" s="214" t="str">
        <f t="shared" ca="1" si="5"/>
        <v/>
      </c>
      <c r="AH53" s="199" t="s">
        <v>224</v>
      </c>
    </row>
    <row r="54" spans="2:34" s="195" customFormat="1" ht="21" customHeight="1">
      <c r="B54" s="196" t="str">
        <f>IFERROR(INDEX('תוצרים לפרויקטים'!$G$8:$G$507,MATCH(ROWS($B$6:B53),דירוג_גאנט,0)),"")</f>
        <v/>
      </c>
      <c r="C54" s="197" t="str">
        <f>IF($B54="","",INDEX('תוצרים לפרויקטים'!$H$8:$H$507,MATCH($B54,'תוצרים לפרויקטים'!$G$8:$G$507,0)))</f>
        <v/>
      </c>
      <c r="D54" s="198" t="str">
        <f>IF($B54="","",INDEX('תוצרים לפרויקטים'!$E$8:$E$507,MATCH($B54,'תוצרים לפרויקטים'!$G$8:$G$507,0)))</f>
        <v/>
      </c>
      <c r="E54" s="198" t="str">
        <f>IF($B54="","",IF(INDEX('תוצרים לפרויקטים'!$J$8:$J$507,MATCH($B54,'תוצרים לפרויקטים'!$G$8:$G$507,0))="","",INDEX('תוצרים לפרויקטים'!$J$8:$J$507,MATCH($B54,'תוצרים לפרויקטים'!$G$8:$G$507,0))))</f>
        <v/>
      </c>
      <c r="F54" s="198" t="str">
        <f>IF($B54="","",IF(INDEX('תוצרים לפרויקטים'!$K$8:$K$507,MATCH($B54,'תוצרים לפרויקטים'!$G$8:$G$507,0))="","",INDEX('תוצרים לפרויקטים'!$K$8:$K$507,MATCH($B54,'תוצרים לפרויקטים'!$G$8:$G$507,0))))</f>
        <v/>
      </c>
      <c r="G54" s="198" t="str">
        <f>IF($B54="","",IF(INDEX('תוצרים לפרויקטים'!$R$8:$R$507,MATCH($B54,'תוצרים לפרויקטים'!$G$8:$G$507,0))="","",INDEX('תוצרים לפרויקטים'!$R$8:$R$507,MATCH($B54,'תוצרים לפרויקטים'!$G$8:$G$507,0))))</f>
        <v/>
      </c>
      <c r="H54" s="199" t="str">
        <f>IF($B54="","",IF(INDEX('תוצרים לפרויקטים'!P$8:P$507,MATCH($B54,'תוצרים לפרויקטים'!$G$8:$G$507,0))="","",INDEX('תוצרים לפרויקטים'!P$8:P$507,MATCH($B54,'תוצרים לפרויקטים'!$G$8:$G$507,0))))</f>
        <v/>
      </c>
      <c r="I54" s="199" t="str">
        <f>IF($B54="","",IF(INDEX('תוצרים לפרויקטים'!Q$8:Q$507,MATCH($B54,'תוצרים לפרויקטים'!$G$8:$G$507,0))="","",INDEX('תוצרים לפרויקטים'!Q$8:Q$507,MATCH($B54,'תוצרים לפרויקטים'!$G$8:$G$507,0))))</f>
        <v/>
      </c>
      <c r="J54" s="200" t="str">
        <f>IF($B54="","",INDEX('תוצרים לפרויקטים'!$S$8:$S$507,MATCH($B54,'תוצרים לפרויקטים'!$G$8:$G$507,0)))</f>
        <v/>
      </c>
      <c r="K54" s="201" t="str">
        <f t="shared" si="3"/>
        <v/>
      </c>
      <c r="L54" s="200" t="str">
        <f t="shared" ca="1" si="4"/>
        <v/>
      </c>
      <c r="M54" s="214" t="str">
        <f ca="1">IF($C54="","",IF(OR(AND($H54&lt;=M$6,$I54&gt;=M$6),AND($H54&gt;=M$6,$H54&lt;N$6)),IF(OR($J54=1,COUNTIF($L54:L54,"&gt;0")&lt;$K54),3,IF(OR(AND(MONTH($H54)=MONTH(TODAY()),$J54=0),AND(TODAY()&lt;M$6)),1,IF($L54="כן",2,4))),""))</f>
        <v/>
      </c>
      <c r="N54" s="214" t="str">
        <f ca="1">IF($C54="","",IF(OR(AND($H54&lt;=N$6,$I54&gt;=N$6),AND($H54&gt;=N$6,$H54&lt;O$6)),IF(OR($J54=1,COUNTIF($L54:M54,"&gt;0")&lt;$K54),3,IF(OR(AND(MONTH($H54)=MONTH(TODAY()),$J54=0),AND(TODAY()&lt;N$6)),1,IF($L54="כן",2,4))),""))</f>
        <v/>
      </c>
      <c r="O54" s="214" t="str">
        <f ca="1">IF($C54="","",IF(OR(AND($H54&lt;=O$6,$I54&gt;=O$6),AND($H54&gt;=O$6,$H54&lt;P$6)),IF(OR($J54=1,COUNTIF($L54:N54,"&gt;0")&lt;$K54),3,IF(OR(AND(MONTH($H54)=MONTH(TODAY()),$J54=0),AND(TODAY()&lt;O$6)),1,IF($L54="כן",2,4))),""))</f>
        <v/>
      </c>
      <c r="P54" s="214" t="str">
        <f ca="1">IF($C54="","",IF(OR(AND($H54&lt;=P$6,$I54&gt;=P$6),AND($H54&gt;=P$6,$H54&lt;Q$6)),IF(OR($J54=1,COUNTIF($L54:O54,"&gt;0")&lt;$K54),3,IF(OR(AND(MONTH($H54)=MONTH(TODAY()),$J54=0),AND(TODAY()&lt;P$6)),1,IF($L54="כן",2,4))),""))</f>
        <v/>
      </c>
      <c r="Q54" s="214" t="str">
        <f ca="1">IF($C54="","",IF(OR(AND($H54&lt;=Q$6,$I54&gt;=Q$6),AND($H54&gt;=Q$6,$H54&lt;R$6)),IF(OR($J54=1,COUNTIF($L54:P54,"&gt;0")&lt;$K54),3,IF(OR(AND(MONTH($H54)=MONTH(TODAY()),$J54=0),AND(TODAY()&lt;Q$6)),1,IF($L54="כן",2,4))),""))</f>
        <v/>
      </c>
      <c r="R54" s="214" t="str">
        <f ca="1">IF($C54="","",IF(OR(AND($H54&lt;=R$6,$I54&gt;=R$6),AND($H54&gt;=R$6,$H54&lt;S$6)),IF(OR($J54=1,COUNTIF($L54:Q54,"&gt;0")&lt;$K54),3,IF(OR(AND(MONTH($H54)=MONTH(TODAY()),$J54=0),AND(TODAY()&lt;R$6)),1,IF($L54="כן",2,4))),""))</f>
        <v/>
      </c>
      <c r="S54" s="214" t="str">
        <f ca="1">IF($C54="","",IF(OR(AND($H54&lt;=S$6,$I54&gt;=S$6),AND($H54&gt;=S$6,$H54&lt;T$6)),IF(OR($J54=1,COUNTIF($L54:R54,"&gt;0")&lt;$K54),3,IF(OR(AND(MONTH($H54)=MONTH(TODAY()),$J54=0),AND(TODAY()&lt;S$6)),1,IF($L54="כן",2,4))),""))</f>
        <v/>
      </c>
      <c r="T54" s="214" t="str">
        <f ca="1">IF($C54="","",IF(OR(AND($H54&lt;=T$6,$I54&gt;=T$6),AND($H54&gt;=T$6,$H54&lt;U$6)),IF(OR($J54=1,COUNTIF($L54:S54,"&gt;0")&lt;$K54),3,IF(OR(AND(MONTH($H54)=MONTH(TODAY()),$J54=0),AND(TODAY()&lt;T$6)),1,IF($L54="כן",2,4))),""))</f>
        <v/>
      </c>
      <c r="U54" s="214" t="str">
        <f ca="1">IF($C54="","",IF(OR(AND($H54&lt;=U$6,$I54&gt;=U$6),AND($H54&gt;=U$6,$H54&lt;V$6)),IF(OR($J54=1,COUNTIF($L54:T54,"&gt;0")&lt;$K54),3,IF(OR(AND(MONTH($H54)=MONTH(TODAY()),$J54=0),AND(TODAY()&lt;U$6)),1,IF($L54="כן",2,4))),""))</f>
        <v/>
      </c>
      <c r="V54" s="214" t="str">
        <f ca="1">IF($C54="","",IF(OR(AND($H54&lt;=V$6,$I54&gt;=V$6),AND($H54&gt;=V$6,$H54&lt;W$6)),IF(OR($J54=1,COUNTIF($L54:U54,"&gt;0")&lt;$K54),3,IF(OR(AND(MONTH($H54)=MONTH(TODAY()),$J54=0),AND(TODAY()&lt;V$6)),1,IF($L54="כן",2,4))),""))</f>
        <v/>
      </c>
      <c r="W54" s="214" t="str">
        <f ca="1">IF($C54="","",IF(OR(AND($H54&lt;=W$6,$I54&gt;=W$6),AND($H54&gt;=W$6,$H54&lt;X$6)),IF(OR($J54=1,COUNTIF($L54:V54,"&gt;0")&lt;$K54),3,IF(OR(AND(MONTH($H54)=MONTH(TODAY()),$J54=0),AND(TODAY()&lt;W$6)),1,IF($L54="כן",2,4))),""))</f>
        <v/>
      </c>
      <c r="X54" s="214" t="str">
        <f ca="1">IF($C54="","",IF(OR(AND($H54&lt;=X$6,$I54&gt;=X$6),AND($H54&gt;=X$6,$H54&lt;Y$6)),IF(OR($J54=1,COUNTIF($L54:W54,"&gt;0")&lt;$K54),3,IF(OR(AND(MONTH($H54)=MONTH(TODAY()),$J54=0),AND(TODAY()&lt;X$6)),1,IF($L54="כן",2,4))),""))</f>
        <v/>
      </c>
      <c r="Y54" s="214" t="str">
        <f ca="1">IF($C54="","",IF(OR(AND($H54&lt;=Y$6,$I54&gt;=Y$6),AND($H54&gt;=Y$6,$H54&lt;Z$6)),IF(OR($J54=1,COUNTIF($L54:X54,"&gt;0")&lt;$K54),3,IF(OR(AND(MONTH($H54)=MONTH(TODAY()),$J54=0),AND(TODAY()&lt;Y$6)),1,IF($L54="כן",2,4))),""))</f>
        <v/>
      </c>
      <c r="Z54" s="214" t="str">
        <f ca="1">IF($C54="","",IF(OR(AND($H54&lt;=Z$6,$I54&gt;=Z$6),AND($H54&gt;=Z$6,$H54&lt;AA$6)),IF(OR($J54=1,COUNTIF($L54:Y54,"&gt;0")&lt;$K54),3,IF(OR(AND(MONTH($H54)=MONTH(TODAY()),$J54=0),AND(TODAY()&lt;Z$6)),1,IF($L54="כן",2,4))),""))</f>
        <v/>
      </c>
      <c r="AA54" s="214" t="str">
        <f ca="1">IF($C54="","",IF(OR(AND($H54&lt;=AA$6,$I54&gt;=AA$6),AND($H54&gt;=AA$6,$H54&lt;AB$6)),IF(OR($J54=1,COUNTIF($L54:Z54,"&gt;0")&lt;$K54),3,IF(OR(AND(MONTH($H54)=MONTH(TODAY()),$J54=0),AND(TODAY()&lt;AA$6)),1,IF($L54="כן",2,4))),""))</f>
        <v/>
      </c>
      <c r="AB54" s="214" t="str">
        <f ca="1">IF($C54="","",IF(OR(AND($H54&lt;=AB$6,$I54&gt;=AB$6),AND($H54&gt;=AB$6,$H54&lt;AC$6)),IF(OR($J54=1,COUNTIF($L54:AA54,"&gt;0")&lt;$K54),3,IF(OR(AND(MONTH($H54)=MONTH(TODAY()),$J54=0),AND(TODAY()&lt;AB$6)),1,IF($L54="כן",2,4))),""))</f>
        <v/>
      </c>
      <c r="AC54" s="214" t="str">
        <f ca="1">IF($C54="","",IF(OR(AND($H54&lt;=AC$6,$I54&gt;=AC$6),AND($H54&gt;=AC$6,$H54&lt;AD$6)),IF(OR($J54=1,COUNTIF($L54:AB54,"&gt;0")&lt;$K54),3,IF(OR(AND(MONTH($H54)=MONTH(TODAY()),$J54=0),AND(TODAY()&lt;AC$6)),1,IF($L54="כן",2,4))),""))</f>
        <v/>
      </c>
      <c r="AD54" s="214" t="str">
        <f ca="1">IF($C54="","",IF(OR(AND($H54&lt;=AD$6,$I54&gt;=AD$6),AND($H54&gt;=AD$6,$H54&lt;AE$6)),IF(OR($J54=1,COUNTIF($L54:AC54,"&gt;0")&lt;$K54),3,IF(OR(AND(MONTH($H54)=MONTH(TODAY()),$J54=0),AND(TODAY()&lt;AD$6)),1,IF($L54="כן",2,4))),""))</f>
        <v/>
      </c>
      <c r="AE54" s="214" t="str">
        <f ca="1">IF($C54="","",IF(OR(AND($H54&lt;=AE$6,$I54&gt;=AE$6),AND($H54&gt;=AE$6,$H54&lt;AF$6)),IF(OR($J54=1,COUNTIF($L54:AD54,"&gt;0")&lt;$K54),3,IF(OR(AND(MONTH($H54)=MONTH(TODAY()),$J54=0),AND(TODAY()&lt;AE$6)),1,IF($L54="כן",2,4))),""))</f>
        <v/>
      </c>
      <c r="AF54" s="214" t="str">
        <f ca="1">IF($C54="","",IF(OR(AND($H54&lt;=AF$6,$I54&gt;=AF$6),AND($H54&gt;=AF$6,$H54&lt;AG$6)),IF(OR($J54=1,COUNTIF($L54:AE54,"&gt;0")&lt;$K54),3,IF(OR(AND(MONTH($H54)=MONTH(TODAY()),$J54=0),AND(TODAY()&lt;AF$6)),1,IF($L54="כן",2,4))),""))</f>
        <v/>
      </c>
      <c r="AG54" s="214" t="str">
        <f t="shared" ca="1" si="5"/>
        <v/>
      </c>
      <c r="AH54" s="199" t="s">
        <v>224</v>
      </c>
    </row>
    <row r="55" spans="2:34" s="195" customFormat="1" ht="21" customHeight="1">
      <c r="B55" s="196" t="str">
        <f>IFERROR(INDEX('תוצרים לפרויקטים'!$G$8:$G$507,MATCH(ROWS($B$6:B54),דירוג_גאנט,0)),"")</f>
        <v/>
      </c>
      <c r="C55" s="197" t="str">
        <f>IF($B55="","",INDEX('תוצרים לפרויקטים'!$H$8:$H$507,MATCH($B55,'תוצרים לפרויקטים'!$G$8:$G$507,0)))</f>
        <v/>
      </c>
      <c r="D55" s="198" t="str">
        <f>IF($B55="","",INDEX('תוצרים לפרויקטים'!$E$8:$E$507,MATCH($B55,'תוצרים לפרויקטים'!$G$8:$G$507,0)))</f>
        <v/>
      </c>
      <c r="E55" s="198" t="str">
        <f>IF($B55="","",IF(INDEX('תוצרים לפרויקטים'!$J$8:$J$507,MATCH($B55,'תוצרים לפרויקטים'!$G$8:$G$507,0))="","",INDEX('תוצרים לפרויקטים'!$J$8:$J$507,MATCH($B55,'תוצרים לפרויקטים'!$G$8:$G$507,0))))</f>
        <v/>
      </c>
      <c r="F55" s="198" t="str">
        <f>IF($B55="","",IF(INDEX('תוצרים לפרויקטים'!$K$8:$K$507,MATCH($B55,'תוצרים לפרויקטים'!$G$8:$G$507,0))="","",INDEX('תוצרים לפרויקטים'!$K$8:$K$507,MATCH($B55,'תוצרים לפרויקטים'!$G$8:$G$507,0))))</f>
        <v/>
      </c>
      <c r="G55" s="198" t="str">
        <f>IF($B55="","",IF(INDEX('תוצרים לפרויקטים'!$R$8:$R$507,MATCH($B55,'תוצרים לפרויקטים'!$G$8:$G$507,0))="","",INDEX('תוצרים לפרויקטים'!$R$8:$R$507,MATCH($B55,'תוצרים לפרויקטים'!$G$8:$G$507,0))))</f>
        <v/>
      </c>
      <c r="H55" s="199" t="str">
        <f>IF($B55="","",IF(INDEX('תוצרים לפרויקטים'!P$8:P$507,MATCH($B55,'תוצרים לפרויקטים'!$G$8:$G$507,0))="","",INDEX('תוצרים לפרויקטים'!P$8:P$507,MATCH($B55,'תוצרים לפרויקטים'!$G$8:$G$507,0))))</f>
        <v/>
      </c>
      <c r="I55" s="199" t="str">
        <f>IF($B55="","",IF(INDEX('תוצרים לפרויקטים'!Q$8:Q$507,MATCH($B55,'תוצרים לפרויקטים'!$G$8:$G$507,0))="","",INDEX('תוצרים לפרויקטים'!Q$8:Q$507,MATCH($B55,'תוצרים לפרויקטים'!$G$8:$G$507,0))))</f>
        <v/>
      </c>
      <c r="J55" s="200" t="str">
        <f>IF($B55="","",INDEX('תוצרים לפרויקטים'!$S$8:$S$507,MATCH($B55,'תוצרים לפרויקטים'!$G$8:$G$507,0)))</f>
        <v/>
      </c>
      <c r="K55" s="201" t="str">
        <f t="shared" si="3"/>
        <v/>
      </c>
      <c r="L55" s="200" t="str">
        <f t="shared" ca="1" si="4"/>
        <v/>
      </c>
      <c r="M55" s="214" t="str">
        <f ca="1">IF($C55="","",IF(OR(AND($H55&lt;=M$6,$I55&gt;=M$6),AND($H55&gt;=M$6,$H55&lt;N$6)),IF(OR($J55=1,COUNTIF($L55:L55,"&gt;0")&lt;$K55),3,IF(OR(AND(MONTH($H55)=MONTH(TODAY()),$J55=0),AND(TODAY()&lt;M$6)),1,IF($L55="כן",2,4))),""))</f>
        <v/>
      </c>
      <c r="N55" s="214" t="str">
        <f ca="1">IF($C55="","",IF(OR(AND($H55&lt;=N$6,$I55&gt;=N$6),AND($H55&gt;=N$6,$H55&lt;O$6)),IF(OR($J55=1,COUNTIF($L55:M55,"&gt;0")&lt;$K55),3,IF(OR(AND(MONTH($H55)=MONTH(TODAY()),$J55=0),AND(TODAY()&lt;N$6)),1,IF($L55="כן",2,4))),""))</f>
        <v/>
      </c>
      <c r="O55" s="214" t="str">
        <f ca="1">IF($C55="","",IF(OR(AND($H55&lt;=O$6,$I55&gt;=O$6),AND($H55&gt;=O$6,$H55&lt;P$6)),IF(OR($J55=1,COUNTIF($L55:N55,"&gt;0")&lt;$K55),3,IF(OR(AND(MONTH($H55)=MONTH(TODAY()),$J55=0),AND(TODAY()&lt;O$6)),1,IF($L55="כן",2,4))),""))</f>
        <v/>
      </c>
      <c r="P55" s="214" t="str">
        <f ca="1">IF($C55="","",IF(OR(AND($H55&lt;=P$6,$I55&gt;=P$6),AND($H55&gt;=P$6,$H55&lt;Q$6)),IF(OR($J55=1,COUNTIF($L55:O55,"&gt;0")&lt;$K55),3,IF(OR(AND(MONTH($H55)=MONTH(TODAY()),$J55=0),AND(TODAY()&lt;P$6)),1,IF($L55="כן",2,4))),""))</f>
        <v/>
      </c>
      <c r="Q55" s="214" t="str">
        <f ca="1">IF($C55="","",IF(OR(AND($H55&lt;=Q$6,$I55&gt;=Q$6),AND($H55&gt;=Q$6,$H55&lt;R$6)),IF(OR($J55=1,COUNTIF($L55:P55,"&gt;0")&lt;$K55),3,IF(OR(AND(MONTH($H55)=MONTH(TODAY()),$J55=0),AND(TODAY()&lt;Q$6)),1,IF($L55="כן",2,4))),""))</f>
        <v/>
      </c>
      <c r="R55" s="214" t="str">
        <f ca="1">IF($C55="","",IF(OR(AND($H55&lt;=R$6,$I55&gt;=R$6),AND($H55&gt;=R$6,$H55&lt;S$6)),IF(OR($J55=1,COUNTIF($L55:Q55,"&gt;0")&lt;$K55),3,IF(OR(AND(MONTH($H55)=MONTH(TODAY()),$J55=0),AND(TODAY()&lt;R$6)),1,IF($L55="כן",2,4))),""))</f>
        <v/>
      </c>
      <c r="S55" s="214" t="str">
        <f ca="1">IF($C55="","",IF(OR(AND($H55&lt;=S$6,$I55&gt;=S$6),AND($H55&gt;=S$6,$H55&lt;T$6)),IF(OR($J55=1,COUNTIF($L55:R55,"&gt;0")&lt;$K55),3,IF(OR(AND(MONTH($H55)=MONTH(TODAY()),$J55=0),AND(TODAY()&lt;S$6)),1,IF($L55="כן",2,4))),""))</f>
        <v/>
      </c>
      <c r="T55" s="214" t="str">
        <f ca="1">IF($C55="","",IF(OR(AND($H55&lt;=T$6,$I55&gt;=T$6),AND($H55&gt;=T$6,$H55&lt;U$6)),IF(OR($J55=1,COUNTIF($L55:S55,"&gt;0")&lt;$K55),3,IF(OR(AND(MONTH($H55)=MONTH(TODAY()),$J55=0),AND(TODAY()&lt;T$6)),1,IF($L55="כן",2,4))),""))</f>
        <v/>
      </c>
      <c r="U55" s="214" t="str">
        <f ca="1">IF($C55="","",IF(OR(AND($H55&lt;=U$6,$I55&gt;=U$6),AND($H55&gt;=U$6,$H55&lt;V$6)),IF(OR($J55=1,COUNTIF($L55:T55,"&gt;0")&lt;$K55),3,IF(OR(AND(MONTH($H55)=MONTH(TODAY()),$J55=0),AND(TODAY()&lt;U$6)),1,IF($L55="כן",2,4))),""))</f>
        <v/>
      </c>
      <c r="V55" s="214" t="str">
        <f ca="1">IF($C55="","",IF(OR(AND($H55&lt;=V$6,$I55&gt;=V$6),AND($H55&gt;=V$6,$H55&lt;W$6)),IF(OR($J55=1,COUNTIF($L55:U55,"&gt;0")&lt;$K55),3,IF(OR(AND(MONTH($H55)=MONTH(TODAY()),$J55=0),AND(TODAY()&lt;V$6)),1,IF($L55="כן",2,4))),""))</f>
        <v/>
      </c>
      <c r="W55" s="214" t="str">
        <f ca="1">IF($C55="","",IF(OR(AND($H55&lt;=W$6,$I55&gt;=W$6),AND($H55&gt;=W$6,$H55&lt;X$6)),IF(OR($J55=1,COUNTIF($L55:V55,"&gt;0")&lt;$K55),3,IF(OR(AND(MONTH($H55)=MONTH(TODAY()),$J55=0),AND(TODAY()&lt;W$6)),1,IF($L55="כן",2,4))),""))</f>
        <v/>
      </c>
      <c r="X55" s="214" t="str">
        <f ca="1">IF($C55="","",IF(OR(AND($H55&lt;=X$6,$I55&gt;=X$6),AND($H55&gt;=X$6,$H55&lt;Y$6)),IF(OR($J55=1,COUNTIF($L55:W55,"&gt;0")&lt;$K55),3,IF(OR(AND(MONTH($H55)=MONTH(TODAY()),$J55=0),AND(TODAY()&lt;X$6)),1,IF($L55="כן",2,4))),""))</f>
        <v/>
      </c>
      <c r="Y55" s="214" t="str">
        <f ca="1">IF($C55="","",IF(OR(AND($H55&lt;=Y$6,$I55&gt;=Y$6),AND($H55&gt;=Y$6,$H55&lt;Z$6)),IF(OR($J55=1,COUNTIF($L55:X55,"&gt;0")&lt;$K55),3,IF(OR(AND(MONTH($H55)=MONTH(TODAY()),$J55=0),AND(TODAY()&lt;Y$6)),1,IF($L55="כן",2,4))),""))</f>
        <v/>
      </c>
      <c r="Z55" s="214" t="str">
        <f ca="1">IF($C55="","",IF(OR(AND($H55&lt;=Z$6,$I55&gt;=Z$6),AND($H55&gt;=Z$6,$H55&lt;AA$6)),IF(OR($J55=1,COUNTIF($L55:Y55,"&gt;0")&lt;$K55),3,IF(OR(AND(MONTH($H55)=MONTH(TODAY()),$J55=0),AND(TODAY()&lt;Z$6)),1,IF($L55="כן",2,4))),""))</f>
        <v/>
      </c>
      <c r="AA55" s="214" t="str">
        <f ca="1">IF($C55="","",IF(OR(AND($H55&lt;=AA$6,$I55&gt;=AA$6),AND($H55&gt;=AA$6,$H55&lt;AB$6)),IF(OR($J55=1,COUNTIF($L55:Z55,"&gt;0")&lt;$K55),3,IF(OR(AND(MONTH($H55)=MONTH(TODAY()),$J55=0),AND(TODAY()&lt;AA$6)),1,IF($L55="כן",2,4))),""))</f>
        <v/>
      </c>
      <c r="AB55" s="214" t="str">
        <f ca="1">IF($C55="","",IF(OR(AND($H55&lt;=AB$6,$I55&gt;=AB$6),AND($H55&gt;=AB$6,$H55&lt;AC$6)),IF(OR($J55=1,COUNTIF($L55:AA55,"&gt;0")&lt;$K55),3,IF(OR(AND(MONTH($H55)=MONTH(TODAY()),$J55=0),AND(TODAY()&lt;AB$6)),1,IF($L55="כן",2,4))),""))</f>
        <v/>
      </c>
      <c r="AC55" s="214" t="str">
        <f ca="1">IF($C55="","",IF(OR(AND($H55&lt;=AC$6,$I55&gt;=AC$6),AND($H55&gt;=AC$6,$H55&lt;AD$6)),IF(OR($J55=1,COUNTIF($L55:AB55,"&gt;0")&lt;$K55),3,IF(OR(AND(MONTH($H55)=MONTH(TODAY()),$J55=0),AND(TODAY()&lt;AC$6)),1,IF($L55="כן",2,4))),""))</f>
        <v/>
      </c>
      <c r="AD55" s="214" t="str">
        <f ca="1">IF($C55="","",IF(OR(AND($H55&lt;=AD$6,$I55&gt;=AD$6),AND($H55&gt;=AD$6,$H55&lt;AE$6)),IF(OR($J55=1,COUNTIF($L55:AC55,"&gt;0")&lt;$K55),3,IF(OR(AND(MONTH($H55)=MONTH(TODAY()),$J55=0),AND(TODAY()&lt;AD$6)),1,IF($L55="כן",2,4))),""))</f>
        <v/>
      </c>
      <c r="AE55" s="214" t="str">
        <f ca="1">IF($C55="","",IF(OR(AND($H55&lt;=AE$6,$I55&gt;=AE$6),AND($H55&gt;=AE$6,$H55&lt;AF$6)),IF(OR($J55=1,COUNTIF($L55:AD55,"&gt;0")&lt;$K55),3,IF(OR(AND(MONTH($H55)=MONTH(TODAY()),$J55=0),AND(TODAY()&lt;AE$6)),1,IF($L55="כן",2,4))),""))</f>
        <v/>
      </c>
      <c r="AF55" s="214" t="str">
        <f ca="1">IF($C55="","",IF(OR(AND($H55&lt;=AF$6,$I55&gt;=AF$6),AND($H55&gt;=AF$6,$H55&lt;AG$6)),IF(OR($J55=1,COUNTIF($L55:AE55,"&gt;0")&lt;$K55),3,IF(OR(AND(MONTH($H55)=MONTH(TODAY()),$J55=0),AND(TODAY()&lt;AF$6)),1,IF($L55="כן",2,4))),""))</f>
        <v/>
      </c>
      <c r="AG55" s="214" t="str">
        <f t="shared" ca="1" si="5"/>
        <v/>
      </c>
      <c r="AH55" s="199" t="s">
        <v>224</v>
      </c>
    </row>
    <row r="56" spans="2:34" s="195" customFormat="1" ht="21" customHeight="1">
      <c r="B56" s="196" t="str">
        <f>IFERROR(INDEX('תוצרים לפרויקטים'!$G$8:$G$507,MATCH(ROWS($B$6:B55),דירוג_גאנט,0)),"")</f>
        <v/>
      </c>
      <c r="C56" s="197" t="str">
        <f>IF($B56="","",INDEX('תוצרים לפרויקטים'!$H$8:$H$507,MATCH($B56,'תוצרים לפרויקטים'!$G$8:$G$507,0)))</f>
        <v/>
      </c>
      <c r="D56" s="198" t="str">
        <f>IF($B56="","",INDEX('תוצרים לפרויקטים'!$E$8:$E$507,MATCH($B56,'תוצרים לפרויקטים'!$G$8:$G$507,0)))</f>
        <v/>
      </c>
      <c r="E56" s="198" t="str">
        <f>IF($B56="","",IF(INDEX('תוצרים לפרויקטים'!$J$8:$J$507,MATCH($B56,'תוצרים לפרויקטים'!$G$8:$G$507,0))="","",INDEX('תוצרים לפרויקטים'!$J$8:$J$507,MATCH($B56,'תוצרים לפרויקטים'!$G$8:$G$507,0))))</f>
        <v/>
      </c>
      <c r="F56" s="198" t="str">
        <f>IF($B56="","",IF(INDEX('תוצרים לפרויקטים'!$K$8:$K$507,MATCH($B56,'תוצרים לפרויקטים'!$G$8:$G$507,0))="","",INDEX('תוצרים לפרויקטים'!$K$8:$K$507,MATCH($B56,'תוצרים לפרויקטים'!$G$8:$G$507,0))))</f>
        <v/>
      </c>
      <c r="G56" s="198" t="str">
        <f>IF($B56="","",IF(INDEX('תוצרים לפרויקטים'!$R$8:$R$507,MATCH($B56,'תוצרים לפרויקטים'!$G$8:$G$507,0))="","",INDEX('תוצרים לפרויקטים'!$R$8:$R$507,MATCH($B56,'תוצרים לפרויקטים'!$G$8:$G$507,0))))</f>
        <v/>
      </c>
      <c r="H56" s="199" t="str">
        <f>IF($B56="","",IF(INDEX('תוצרים לפרויקטים'!P$8:P$507,MATCH($B56,'תוצרים לפרויקטים'!$G$8:$G$507,0))="","",INDEX('תוצרים לפרויקטים'!P$8:P$507,MATCH($B56,'תוצרים לפרויקטים'!$G$8:$G$507,0))))</f>
        <v/>
      </c>
      <c r="I56" s="199" t="str">
        <f>IF($B56="","",IF(INDEX('תוצרים לפרויקטים'!Q$8:Q$507,MATCH($B56,'תוצרים לפרויקטים'!$G$8:$G$507,0))="","",INDEX('תוצרים לפרויקטים'!Q$8:Q$507,MATCH($B56,'תוצרים לפרויקטים'!$G$8:$G$507,0))))</f>
        <v/>
      </c>
      <c r="J56" s="200" t="str">
        <f>IF($B56="","",INDEX('תוצרים לפרויקטים'!$S$8:$S$507,MATCH($B56,'תוצרים לפרויקטים'!$G$8:$G$507,0)))</f>
        <v/>
      </c>
      <c r="K56" s="201" t="str">
        <f t="shared" si="3"/>
        <v/>
      </c>
      <c r="L56" s="200" t="str">
        <f t="shared" ca="1" si="4"/>
        <v/>
      </c>
      <c r="M56" s="214" t="str">
        <f ca="1">IF($C56="","",IF(OR(AND($H56&lt;=M$6,$I56&gt;=M$6),AND($H56&gt;=M$6,$H56&lt;N$6)),IF(OR($J56=1,COUNTIF($L56:L56,"&gt;0")&lt;$K56),3,IF(OR(AND(MONTH($H56)=MONTH(TODAY()),$J56=0),AND(TODAY()&lt;M$6)),1,IF($L56="כן",2,4))),""))</f>
        <v/>
      </c>
      <c r="N56" s="214" t="str">
        <f ca="1">IF($C56="","",IF(OR(AND($H56&lt;=N$6,$I56&gt;=N$6),AND($H56&gt;=N$6,$H56&lt;O$6)),IF(OR($J56=1,COUNTIF($L56:M56,"&gt;0")&lt;$K56),3,IF(OR(AND(MONTH($H56)=MONTH(TODAY()),$J56=0),AND(TODAY()&lt;N$6)),1,IF($L56="כן",2,4))),""))</f>
        <v/>
      </c>
      <c r="O56" s="214" t="str">
        <f ca="1">IF($C56="","",IF(OR(AND($H56&lt;=O$6,$I56&gt;=O$6),AND($H56&gt;=O$6,$H56&lt;P$6)),IF(OR($J56=1,COUNTIF($L56:N56,"&gt;0")&lt;$K56),3,IF(OR(AND(MONTH($H56)=MONTH(TODAY()),$J56=0),AND(TODAY()&lt;O$6)),1,IF($L56="כן",2,4))),""))</f>
        <v/>
      </c>
      <c r="P56" s="214" t="str">
        <f ca="1">IF($C56="","",IF(OR(AND($H56&lt;=P$6,$I56&gt;=P$6),AND($H56&gt;=P$6,$H56&lt;Q$6)),IF(OR($J56=1,COUNTIF($L56:O56,"&gt;0")&lt;$K56),3,IF(OR(AND(MONTH($H56)=MONTH(TODAY()),$J56=0),AND(TODAY()&lt;P$6)),1,IF($L56="כן",2,4))),""))</f>
        <v/>
      </c>
      <c r="Q56" s="214" t="str">
        <f ca="1">IF($C56="","",IF(OR(AND($H56&lt;=Q$6,$I56&gt;=Q$6),AND($H56&gt;=Q$6,$H56&lt;R$6)),IF(OR($J56=1,COUNTIF($L56:P56,"&gt;0")&lt;$K56),3,IF(OR(AND(MONTH($H56)=MONTH(TODAY()),$J56=0),AND(TODAY()&lt;Q$6)),1,IF($L56="כן",2,4))),""))</f>
        <v/>
      </c>
      <c r="R56" s="214" t="str">
        <f ca="1">IF($C56="","",IF(OR(AND($H56&lt;=R$6,$I56&gt;=R$6),AND($H56&gt;=R$6,$H56&lt;S$6)),IF(OR($J56=1,COUNTIF($L56:Q56,"&gt;0")&lt;$K56),3,IF(OR(AND(MONTH($H56)=MONTH(TODAY()),$J56=0),AND(TODAY()&lt;R$6)),1,IF($L56="כן",2,4))),""))</f>
        <v/>
      </c>
      <c r="S56" s="214" t="str">
        <f ca="1">IF($C56="","",IF(OR(AND($H56&lt;=S$6,$I56&gt;=S$6),AND($H56&gt;=S$6,$H56&lt;T$6)),IF(OR($J56=1,COUNTIF($L56:R56,"&gt;0")&lt;$K56),3,IF(OR(AND(MONTH($H56)=MONTH(TODAY()),$J56=0),AND(TODAY()&lt;S$6)),1,IF($L56="כן",2,4))),""))</f>
        <v/>
      </c>
      <c r="T56" s="214" t="str">
        <f ca="1">IF($C56="","",IF(OR(AND($H56&lt;=T$6,$I56&gt;=T$6),AND($H56&gt;=T$6,$H56&lt;U$6)),IF(OR($J56=1,COUNTIF($L56:S56,"&gt;0")&lt;$K56),3,IF(OR(AND(MONTH($H56)=MONTH(TODAY()),$J56=0),AND(TODAY()&lt;T$6)),1,IF($L56="כן",2,4))),""))</f>
        <v/>
      </c>
      <c r="U56" s="214" t="str">
        <f ca="1">IF($C56="","",IF(OR(AND($H56&lt;=U$6,$I56&gt;=U$6),AND($H56&gt;=U$6,$H56&lt;V$6)),IF(OR($J56=1,COUNTIF($L56:T56,"&gt;0")&lt;$K56),3,IF(OR(AND(MONTH($H56)=MONTH(TODAY()),$J56=0),AND(TODAY()&lt;U$6)),1,IF($L56="כן",2,4))),""))</f>
        <v/>
      </c>
      <c r="V56" s="214" t="str">
        <f ca="1">IF($C56="","",IF(OR(AND($H56&lt;=V$6,$I56&gt;=V$6),AND($H56&gt;=V$6,$H56&lt;W$6)),IF(OR($J56=1,COUNTIF($L56:U56,"&gt;0")&lt;$K56),3,IF(OR(AND(MONTH($H56)=MONTH(TODAY()),$J56=0),AND(TODAY()&lt;V$6)),1,IF($L56="כן",2,4))),""))</f>
        <v/>
      </c>
      <c r="W56" s="214" t="str">
        <f ca="1">IF($C56="","",IF(OR(AND($H56&lt;=W$6,$I56&gt;=W$6),AND($H56&gt;=W$6,$H56&lt;X$6)),IF(OR($J56=1,COUNTIF($L56:V56,"&gt;0")&lt;$K56),3,IF(OR(AND(MONTH($H56)=MONTH(TODAY()),$J56=0),AND(TODAY()&lt;W$6)),1,IF($L56="כן",2,4))),""))</f>
        <v/>
      </c>
      <c r="X56" s="214" t="str">
        <f ca="1">IF($C56="","",IF(OR(AND($H56&lt;=X$6,$I56&gt;=X$6),AND($H56&gt;=X$6,$H56&lt;Y$6)),IF(OR($J56=1,COUNTIF($L56:W56,"&gt;0")&lt;$K56),3,IF(OR(AND(MONTH($H56)=MONTH(TODAY()),$J56=0),AND(TODAY()&lt;X$6)),1,IF($L56="כן",2,4))),""))</f>
        <v/>
      </c>
      <c r="Y56" s="214" t="str">
        <f ca="1">IF($C56="","",IF(OR(AND($H56&lt;=Y$6,$I56&gt;=Y$6),AND($H56&gt;=Y$6,$H56&lt;Z$6)),IF(OR($J56=1,COUNTIF($L56:X56,"&gt;0")&lt;$K56),3,IF(OR(AND(MONTH($H56)=MONTH(TODAY()),$J56=0),AND(TODAY()&lt;Y$6)),1,IF($L56="כן",2,4))),""))</f>
        <v/>
      </c>
      <c r="Z56" s="214" t="str">
        <f ca="1">IF($C56="","",IF(OR(AND($H56&lt;=Z$6,$I56&gt;=Z$6),AND($H56&gt;=Z$6,$H56&lt;AA$6)),IF(OR($J56=1,COUNTIF($L56:Y56,"&gt;0")&lt;$K56),3,IF(OR(AND(MONTH($H56)=MONTH(TODAY()),$J56=0),AND(TODAY()&lt;Z$6)),1,IF($L56="כן",2,4))),""))</f>
        <v/>
      </c>
      <c r="AA56" s="214" t="str">
        <f ca="1">IF($C56="","",IF(OR(AND($H56&lt;=AA$6,$I56&gt;=AA$6),AND($H56&gt;=AA$6,$H56&lt;AB$6)),IF(OR($J56=1,COUNTIF($L56:Z56,"&gt;0")&lt;$K56),3,IF(OR(AND(MONTH($H56)=MONTH(TODAY()),$J56=0),AND(TODAY()&lt;AA$6)),1,IF($L56="כן",2,4))),""))</f>
        <v/>
      </c>
      <c r="AB56" s="214" t="str">
        <f ca="1">IF($C56="","",IF(OR(AND($H56&lt;=AB$6,$I56&gt;=AB$6),AND($H56&gt;=AB$6,$H56&lt;AC$6)),IF(OR($J56=1,COUNTIF($L56:AA56,"&gt;0")&lt;$K56),3,IF(OR(AND(MONTH($H56)=MONTH(TODAY()),$J56=0),AND(TODAY()&lt;AB$6)),1,IF($L56="כן",2,4))),""))</f>
        <v/>
      </c>
      <c r="AC56" s="214" t="str">
        <f ca="1">IF($C56="","",IF(OR(AND($H56&lt;=AC$6,$I56&gt;=AC$6),AND($H56&gt;=AC$6,$H56&lt;AD$6)),IF(OR($J56=1,COUNTIF($L56:AB56,"&gt;0")&lt;$K56),3,IF(OR(AND(MONTH($H56)=MONTH(TODAY()),$J56=0),AND(TODAY()&lt;AC$6)),1,IF($L56="כן",2,4))),""))</f>
        <v/>
      </c>
      <c r="AD56" s="214" t="str">
        <f ca="1">IF($C56="","",IF(OR(AND($H56&lt;=AD$6,$I56&gt;=AD$6),AND($H56&gt;=AD$6,$H56&lt;AE$6)),IF(OR($J56=1,COUNTIF($L56:AC56,"&gt;0")&lt;$K56),3,IF(OR(AND(MONTH($H56)=MONTH(TODAY()),$J56=0),AND(TODAY()&lt;AD$6)),1,IF($L56="כן",2,4))),""))</f>
        <v/>
      </c>
      <c r="AE56" s="214" t="str">
        <f ca="1">IF($C56="","",IF(OR(AND($H56&lt;=AE$6,$I56&gt;=AE$6),AND($H56&gt;=AE$6,$H56&lt;AF$6)),IF(OR($J56=1,COUNTIF($L56:AD56,"&gt;0")&lt;$K56),3,IF(OR(AND(MONTH($H56)=MONTH(TODAY()),$J56=0),AND(TODAY()&lt;AE$6)),1,IF($L56="כן",2,4))),""))</f>
        <v/>
      </c>
      <c r="AF56" s="214" t="str">
        <f ca="1">IF($C56="","",IF(OR(AND($H56&lt;=AF$6,$I56&gt;=AF$6),AND($H56&gt;=AF$6,$H56&lt;AG$6)),IF(OR($J56=1,COUNTIF($L56:AE56,"&gt;0")&lt;$K56),3,IF(OR(AND(MONTH($H56)=MONTH(TODAY()),$J56=0),AND(TODAY()&lt;AF$6)),1,IF($L56="כן",2,4))),""))</f>
        <v/>
      </c>
      <c r="AG56" s="214" t="str">
        <f t="shared" ca="1" si="5"/>
        <v/>
      </c>
      <c r="AH56" s="199" t="s">
        <v>224</v>
      </c>
    </row>
    <row r="57" spans="2:34" s="195" customFormat="1" ht="21" customHeight="1">
      <c r="B57" s="196" t="str">
        <f>IFERROR(INDEX('תוצרים לפרויקטים'!$G$8:$G$507,MATCH(ROWS($B$6:B56),דירוג_גאנט,0)),"")</f>
        <v/>
      </c>
      <c r="C57" s="197" t="str">
        <f>IF($B57="","",INDEX('תוצרים לפרויקטים'!$H$8:$H$507,MATCH($B57,'תוצרים לפרויקטים'!$G$8:$G$507,0)))</f>
        <v/>
      </c>
      <c r="D57" s="198" t="str">
        <f>IF($B57="","",INDEX('תוצרים לפרויקטים'!$E$8:$E$507,MATCH($B57,'תוצרים לפרויקטים'!$G$8:$G$507,0)))</f>
        <v/>
      </c>
      <c r="E57" s="198" t="str">
        <f>IF($B57="","",IF(INDEX('תוצרים לפרויקטים'!$J$8:$J$507,MATCH($B57,'תוצרים לפרויקטים'!$G$8:$G$507,0))="","",INDEX('תוצרים לפרויקטים'!$J$8:$J$507,MATCH($B57,'תוצרים לפרויקטים'!$G$8:$G$507,0))))</f>
        <v/>
      </c>
      <c r="F57" s="198" t="str">
        <f>IF($B57="","",IF(INDEX('תוצרים לפרויקטים'!$K$8:$K$507,MATCH($B57,'תוצרים לפרויקטים'!$G$8:$G$507,0))="","",INDEX('תוצרים לפרויקטים'!$K$8:$K$507,MATCH($B57,'תוצרים לפרויקטים'!$G$8:$G$507,0))))</f>
        <v/>
      </c>
      <c r="G57" s="198" t="str">
        <f>IF($B57="","",IF(INDEX('תוצרים לפרויקטים'!$R$8:$R$507,MATCH($B57,'תוצרים לפרויקטים'!$G$8:$G$507,0))="","",INDEX('תוצרים לפרויקטים'!$R$8:$R$507,MATCH($B57,'תוצרים לפרויקטים'!$G$8:$G$507,0))))</f>
        <v/>
      </c>
      <c r="H57" s="199" t="str">
        <f>IF($B57="","",IF(INDEX('תוצרים לפרויקטים'!P$8:P$507,MATCH($B57,'תוצרים לפרויקטים'!$G$8:$G$507,0))="","",INDEX('תוצרים לפרויקטים'!P$8:P$507,MATCH($B57,'תוצרים לפרויקטים'!$G$8:$G$507,0))))</f>
        <v/>
      </c>
      <c r="I57" s="199" t="str">
        <f>IF($B57="","",IF(INDEX('תוצרים לפרויקטים'!Q$8:Q$507,MATCH($B57,'תוצרים לפרויקטים'!$G$8:$G$507,0))="","",INDEX('תוצרים לפרויקטים'!Q$8:Q$507,MATCH($B57,'תוצרים לפרויקטים'!$G$8:$G$507,0))))</f>
        <v/>
      </c>
      <c r="J57" s="200" t="str">
        <f>IF($B57="","",INDEX('תוצרים לפרויקטים'!$S$8:$S$507,MATCH($B57,'תוצרים לפרויקטים'!$G$8:$G$507,0)))</f>
        <v/>
      </c>
      <c r="K57" s="201" t="str">
        <f t="shared" si="3"/>
        <v/>
      </c>
      <c r="L57" s="200" t="str">
        <f t="shared" ca="1" si="4"/>
        <v/>
      </c>
      <c r="M57" s="214" t="str">
        <f ca="1">IF($C57="","",IF(OR(AND($H57&lt;=M$6,$I57&gt;=M$6),AND($H57&gt;=M$6,$H57&lt;N$6)),IF(OR($J57=1,COUNTIF($L57:L57,"&gt;0")&lt;$K57),3,IF(OR(AND(MONTH($H57)=MONTH(TODAY()),$J57=0),AND(TODAY()&lt;M$6)),1,IF($L57="כן",2,4))),""))</f>
        <v/>
      </c>
      <c r="N57" s="214" t="str">
        <f ca="1">IF($C57="","",IF(OR(AND($H57&lt;=N$6,$I57&gt;=N$6),AND($H57&gt;=N$6,$H57&lt;O$6)),IF(OR($J57=1,COUNTIF($L57:M57,"&gt;0")&lt;$K57),3,IF(OR(AND(MONTH($H57)=MONTH(TODAY()),$J57=0),AND(TODAY()&lt;N$6)),1,IF($L57="כן",2,4))),""))</f>
        <v/>
      </c>
      <c r="O57" s="214" t="str">
        <f ca="1">IF($C57="","",IF(OR(AND($H57&lt;=O$6,$I57&gt;=O$6),AND($H57&gt;=O$6,$H57&lt;P$6)),IF(OR($J57=1,COUNTIF($L57:N57,"&gt;0")&lt;$K57),3,IF(OR(AND(MONTH($H57)=MONTH(TODAY()),$J57=0),AND(TODAY()&lt;O$6)),1,IF($L57="כן",2,4))),""))</f>
        <v/>
      </c>
      <c r="P57" s="214" t="str">
        <f ca="1">IF($C57="","",IF(OR(AND($H57&lt;=P$6,$I57&gt;=P$6),AND($H57&gt;=P$6,$H57&lt;Q$6)),IF(OR($J57=1,COUNTIF($L57:O57,"&gt;0")&lt;$K57),3,IF(OR(AND(MONTH($H57)=MONTH(TODAY()),$J57=0),AND(TODAY()&lt;P$6)),1,IF($L57="כן",2,4))),""))</f>
        <v/>
      </c>
      <c r="Q57" s="214" t="str">
        <f ca="1">IF($C57="","",IF(OR(AND($H57&lt;=Q$6,$I57&gt;=Q$6),AND($H57&gt;=Q$6,$H57&lt;R$6)),IF(OR($J57=1,COUNTIF($L57:P57,"&gt;0")&lt;$K57),3,IF(OR(AND(MONTH($H57)=MONTH(TODAY()),$J57=0),AND(TODAY()&lt;Q$6)),1,IF($L57="כן",2,4))),""))</f>
        <v/>
      </c>
      <c r="R57" s="214" t="str">
        <f ca="1">IF($C57="","",IF(OR(AND($H57&lt;=R$6,$I57&gt;=R$6),AND($H57&gt;=R$6,$H57&lt;S$6)),IF(OR($J57=1,COUNTIF($L57:Q57,"&gt;0")&lt;$K57),3,IF(OR(AND(MONTH($H57)=MONTH(TODAY()),$J57=0),AND(TODAY()&lt;R$6)),1,IF($L57="כן",2,4))),""))</f>
        <v/>
      </c>
      <c r="S57" s="214" t="str">
        <f ca="1">IF($C57="","",IF(OR(AND($H57&lt;=S$6,$I57&gt;=S$6),AND($H57&gt;=S$6,$H57&lt;T$6)),IF(OR($J57=1,COUNTIF($L57:R57,"&gt;0")&lt;$K57),3,IF(OR(AND(MONTH($H57)=MONTH(TODAY()),$J57=0),AND(TODAY()&lt;S$6)),1,IF($L57="כן",2,4))),""))</f>
        <v/>
      </c>
      <c r="T57" s="214" t="str">
        <f ca="1">IF($C57="","",IF(OR(AND($H57&lt;=T$6,$I57&gt;=T$6),AND($H57&gt;=T$6,$H57&lt;U$6)),IF(OR($J57=1,COUNTIF($L57:S57,"&gt;0")&lt;$K57),3,IF(OR(AND(MONTH($H57)=MONTH(TODAY()),$J57=0),AND(TODAY()&lt;T$6)),1,IF($L57="כן",2,4))),""))</f>
        <v/>
      </c>
      <c r="U57" s="214" t="str">
        <f ca="1">IF($C57="","",IF(OR(AND($H57&lt;=U$6,$I57&gt;=U$6),AND($H57&gt;=U$6,$H57&lt;V$6)),IF(OR($J57=1,COUNTIF($L57:T57,"&gt;0")&lt;$K57),3,IF(OR(AND(MONTH($H57)=MONTH(TODAY()),$J57=0),AND(TODAY()&lt;U$6)),1,IF($L57="כן",2,4))),""))</f>
        <v/>
      </c>
      <c r="V57" s="214" t="str">
        <f ca="1">IF($C57="","",IF(OR(AND($H57&lt;=V$6,$I57&gt;=V$6),AND($H57&gt;=V$6,$H57&lt;W$6)),IF(OR($J57=1,COUNTIF($L57:U57,"&gt;0")&lt;$K57),3,IF(OR(AND(MONTH($H57)=MONTH(TODAY()),$J57=0),AND(TODAY()&lt;V$6)),1,IF($L57="כן",2,4))),""))</f>
        <v/>
      </c>
      <c r="W57" s="214" t="str">
        <f ca="1">IF($C57="","",IF(OR(AND($H57&lt;=W$6,$I57&gt;=W$6),AND($H57&gt;=W$6,$H57&lt;X$6)),IF(OR($J57=1,COUNTIF($L57:V57,"&gt;0")&lt;$K57),3,IF(OR(AND(MONTH($H57)=MONTH(TODAY()),$J57=0),AND(TODAY()&lt;W$6)),1,IF($L57="כן",2,4))),""))</f>
        <v/>
      </c>
      <c r="X57" s="214" t="str">
        <f ca="1">IF($C57="","",IF(OR(AND($H57&lt;=X$6,$I57&gt;=X$6),AND($H57&gt;=X$6,$H57&lt;Y$6)),IF(OR($J57=1,COUNTIF($L57:W57,"&gt;0")&lt;$K57),3,IF(OR(AND(MONTH($H57)=MONTH(TODAY()),$J57=0),AND(TODAY()&lt;X$6)),1,IF($L57="כן",2,4))),""))</f>
        <v/>
      </c>
      <c r="Y57" s="214" t="str">
        <f ca="1">IF($C57="","",IF(OR(AND($H57&lt;=Y$6,$I57&gt;=Y$6),AND($H57&gt;=Y$6,$H57&lt;Z$6)),IF(OR($J57=1,COUNTIF($L57:X57,"&gt;0")&lt;$K57),3,IF(OR(AND(MONTH($H57)=MONTH(TODAY()),$J57=0),AND(TODAY()&lt;Y$6)),1,IF($L57="כן",2,4))),""))</f>
        <v/>
      </c>
      <c r="Z57" s="214" t="str">
        <f ca="1">IF($C57="","",IF(OR(AND($H57&lt;=Z$6,$I57&gt;=Z$6),AND($H57&gt;=Z$6,$H57&lt;AA$6)),IF(OR($J57=1,COUNTIF($L57:Y57,"&gt;0")&lt;$K57),3,IF(OR(AND(MONTH($H57)=MONTH(TODAY()),$J57=0),AND(TODAY()&lt;Z$6)),1,IF($L57="כן",2,4))),""))</f>
        <v/>
      </c>
      <c r="AA57" s="214" t="str">
        <f ca="1">IF($C57="","",IF(OR(AND($H57&lt;=AA$6,$I57&gt;=AA$6),AND($H57&gt;=AA$6,$H57&lt;AB$6)),IF(OR($J57=1,COUNTIF($L57:Z57,"&gt;0")&lt;$K57),3,IF(OR(AND(MONTH($H57)=MONTH(TODAY()),$J57=0),AND(TODAY()&lt;AA$6)),1,IF($L57="כן",2,4))),""))</f>
        <v/>
      </c>
      <c r="AB57" s="214" t="str">
        <f ca="1">IF($C57="","",IF(OR(AND($H57&lt;=AB$6,$I57&gt;=AB$6),AND($H57&gt;=AB$6,$H57&lt;AC$6)),IF(OR($J57=1,COUNTIF($L57:AA57,"&gt;0")&lt;$K57),3,IF(OR(AND(MONTH($H57)=MONTH(TODAY()),$J57=0),AND(TODAY()&lt;AB$6)),1,IF($L57="כן",2,4))),""))</f>
        <v/>
      </c>
      <c r="AC57" s="214" t="str">
        <f ca="1">IF($C57="","",IF(OR(AND($H57&lt;=AC$6,$I57&gt;=AC$6),AND($H57&gt;=AC$6,$H57&lt;AD$6)),IF(OR($J57=1,COUNTIF($L57:AB57,"&gt;0")&lt;$K57),3,IF(OR(AND(MONTH($H57)=MONTH(TODAY()),$J57=0),AND(TODAY()&lt;AC$6)),1,IF($L57="כן",2,4))),""))</f>
        <v/>
      </c>
      <c r="AD57" s="214" t="str">
        <f ca="1">IF($C57="","",IF(OR(AND($H57&lt;=AD$6,$I57&gt;=AD$6),AND($H57&gt;=AD$6,$H57&lt;AE$6)),IF(OR($J57=1,COUNTIF($L57:AC57,"&gt;0")&lt;$K57),3,IF(OR(AND(MONTH($H57)=MONTH(TODAY()),$J57=0),AND(TODAY()&lt;AD$6)),1,IF($L57="כן",2,4))),""))</f>
        <v/>
      </c>
      <c r="AE57" s="214" t="str">
        <f ca="1">IF($C57="","",IF(OR(AND($H57&lt;=AE$6,$I57&gt;=AE$6),AND($H57&gt;=AE$6,$H57&lt;AF$6)),IF(OR($J57=1,COUNTIF($L57:AD57,"&gt;0")&lt;$K57),3,IF(OR(AND(MONTH($H57)=MONTH(TODAY()),$J57=0),AND(TODAY()&lt;AE$6)),1,IF($L57="כן",2,4))),""))</f>
        <v/>
      </c>
      <c r="AF57" s="214" t="str">
        <f ca="1">IF($C57="","",IF(OR(AND($H57&lt;=AF$6,$I57&gt;=AF$6),AND($H57&gt;=AF$6,$H57&lt;AG$6)),IF(OR($J57=1,COUNTIF($L57:AE57,"&gt;0")&lt;$K57),3,IF(OR(AND(MONTH($H57)=MONTH(TODAY()),$J57=0),AND(TODAY()&lt;AF$6)),1,IF($L57="כן",2,4))),""))</f>
        <v/>
      </c>
      <c r="AG57" s="214" t="str">
        <f t="shared" ca="1" si="5"/>
        <v/>
      </c>
      <c r="AH57" s="199" t="s">
        <v>224</v>
      </c>
    </row>
    <row r="58" spans="2:34" s="195" customFormat="1" ht="21" customHeight="1">
      <c r="B58" s="196" t="str">
        <f>IFERROR(INDEX('תוצרים לפרויקטים'!$G$8:$G$507,MATCH(ROWS($B$6:B57),דירוג_גאנט,0)),"")</f>
        <v/>
      </c>
      <c r="C58" s="197" t="str">
        <f>IF($B58="","",INDEX('תוצרים לפרויקטים'!$H$8:$H$507,MATCH($B58,'תוצרים לפרויקטים'!$G$8:$G$507,0)))</f>
        <v/>
      </c>
      <c r="D58" s="198" t="str">
        <f>IF($B58="","",INDEX('תוצרים לפרויקטים'!$E$8:$E$507,MATCH($B58,'תוצרים לפרויקטים'!$G$8:$G$507,0)))</f>
        <v/>
      </c>
      <c r="E58" s="198" t="str">
        <f>IF($B58="","",IF(INDEX('תוצרים לפרויקטים'!$J$8:$J$507,MATCH($B58,'תוצרים לפרויקטים'!$G$8:$G$507,0))="","",INDEX('תוצרים לפרויקטים'!$J$8:$J$507,MATCH($B58,'תוצרים לפרויקטים'!$G$8:$G$507,0))))</f>
        <v/>
      </c>
      <c r="F58" s="198" t="str">
        <f>IF($B58="","",IF(INDEX('תוצרים לפרויקטים'!$K$8:$K$507,MATCH($B58,'תוצרים לפרויקטים'!$G$8:$G$507,0))="","",INDEX('תוצרים לפרויקטים'!$K$8:$K$507,MATCH($B58,'תוצרים לפרויקטים'!$G$8:$G$507,0))))</f>
        <v/>
      </c>
      <c r="G58" s="198" t="str">
        <f>IF($B58="","",IF(INDEX('תוצרים לפרויקטים'!$R$8:$R$507,MATCH($B58,'תוצרים לפרויקטים'!$G$8:$G$507,0))="","",INDEX('תוצרים לפרויקטים'!$R$8:$R$507,MATCH($B58,'תוצרים לפרויקטים'!$G$8:$G$507,0))))</f>
        <v/>
      </c>
      <c r="H58" s="199" t="str">
        <f>IF($B58="","",IF(INDEX('תוצרים לפרויקטים'!P$8:P$507,MATCH($B58,'תוצרים לפרויקטים'!$G$8:$G$507,0))="","",INDEX('תוצרים לפרויקטים'!P$8:P$507,MATCH($B58,'תוצרים לפרויקטים'!$G$8:$G$507,0))))</f>
        <v/>
      </c>
      <c r="I58" s="199" t="str">
        <f>IF($B58="","",IF(INDEX('תוצרים לפרויקטים'!Q$8:Q$507,MATCH($B58,'תוצרים לפרויקטים'!$G$8:$G$507,0))="","",INDEX('תוצרים לפרויקטים'!Q$8:Q$507,MATCH($B58,'תוצרים לפרויקטים'!$G$8:$G$507,0))))</f>
        <v/>
      </c>
      <c r="J58" s="200" t="str">
        <f>IF($B58="","",INDEX('תוצרים לפרויקטים'!$S$8:$S$507,MATCH($B58,'תוצרים לפרויקטים'!$G$8:$G$507,0)))</f>
        <v/>
      </c>
      <c r="K58" s="201" t="str">
        <f t="shared" si="3"/>
        <v/>
      </c>
      <c r="L58" s="200" t="str">
        <f t="shared" ca="1" si="4"/>
        <v/>
      </c>
      <c r="M58" s="214" t="str">
        <f ca="1">IF($C58="","",IF(OR(AND($H58&lt;=M$6,$I58&gt;=M$6),AND($H58&gt;=M$6,$H58&lt;N$6)),IF(OR($J58=1,COUNTIF($L58:L58,"&gt;0")&lt;$K58),3,IF(OR(AND(MONTH($H58)=MONTH(TODAY()),$J58=0),AND(TODAY()&lt;M$6)),1,IF($L58="כן",2,4))),""))</f>
        <v/>
      </c>
      <c r="N58" s="214" t="str">
        <f ca="1">IF($C58="","",IF(OR(AND($H58&lt;=N$6,$I58&gt;=N$6),AND($H58&gt;=N$6,$H58&lt;O$6)),IF(OR($J58=1,COUNTIF($L58:M58,"&gt;0")&lt;$K58),3,IF(OR(AND(MONTH($H58)=MONTH(TODAY()),$J58=0),AND(TODAY()&lt;N$6)),1,IF($L58="כן",2,4))),""))</f>
        <v/>
      </c>
      <c r="O58" s="214" t="str">
        <f ca="1">IF($C58="","",IF(OR(AND($H58&lt;=O$6,$I58&gt;=O$6),AND($H58&gt;=O$6,$H58&lt;P$6)),IF(OR($J58=1,COUNTIF($L58:N58,"&gt;0")&lt;$K58),3,IF(OR(AND(MONTH($H58)=MONTH(TODAY()),$J58=0),AND(TODAY()&lt;O$6)),1,IF($L58="כן",2,4))),""))</f>
        <v/>
      </c>
      <c r="P58" s="214" t="str">
        <f ca="1">IF($C58="","",IF(OR(AND($H58&lt;=P$6,$I58&gt;=P$6),AND($H58&gt;=P$6,$H58&lt;Q$6)),IF(OR($J58=1,COUNTIF($L58:O58,"&gt;0")&lt;$K58),3,IF(OR(AND(MONTH($H58)=MONTH(TODAY()),$J58=0),AND(TODAY()&lt;P$6)),1,IF($L58="כן",2,4))),""))</f>
        <v/>
      </c>
      <c r="Q58" s="214" t="str">
        <f ca="1">IF($C58="","",IF(OR(AND($H58&lt;=Q$6,$I58&gt;=Q$6),AND($H58&gt;=Q$6,$H58&lt;R$6)),IF(OR($J58=1,COUNTIF($L58:P58,"&gt;0")&lt;$K58),3,IF(OR(AND(MONTH($H58)=MONTH(TODAY()),$J58=0),AND(TODAY()&lt;Q$6)),1,IF($L58="כן",2,4))),""))</f>
        <v/>
      </c>
      <c r="R58" s="214" t="str">
        <f ca="1">IF($C58="","",IF(OR(AND($H58&lt;=R$6,$I58&gt;=R$6),AND($H58&gt;=R$6,$H58&lt;S$6)),IF(OR($J58=1,COUNTIF($L58:Q58,"&gt;0")&lt;$K58),3,IF(OR(AND(MONTH($H58)=MONTH(TODAY()),$J58=0),AND(TODAY()&lt;R$6)),1,IF($L58="כן",2,4))),""))</f>
        <v/>
      </c>
      <c r="S58" s="214" t="str">
        <f ca="1">IF($C58="","",IF(OR(AND($H58&lt;=S$6,$I58&gt;=S$6),AND($H58&gt;=S$6,$H58&lt;T$6)),IF(OR($J58=1,COUNTIF($L58:R58,"&gt;0")&lt;$K58),3,IF(OR(AND(MONTH($H58)=MONTH(TODAY()),$J58=0),AND(TODAY()&lt;S$6)),1,IF($L58="כן",2,4))),""))</f>
        <v/>
      </c>
      <c r="T58" s="214" t="str">
        <f ca="1">IF($C58="","",IF(OR(AND($H58&lt;=T$6,$I58&gt;=T$6),AND($H58&gt;=T$6,$H58&lt;U$6)),IF(OR($J58=1,COUNTIF($L58:S58,"&gt;0")&lt;$K58),3,IF(OR(AND(MONTH($H58)=MONTH(TODAY()),$J58=0),AND(TODAY()&lt;T$6)),1,IF($L58="כן",2,4))),""))</f>
        <v/>
      </c>
      <c r="U58" s="214" t="str">
        <f ca="1">IF($C58="","",IF(OR(AND($H58&lt;=U$6,$I58&gt;=U$6),AND($H58&gt;=U$6,$H58&lt;V$6)),IF(OR($J58=1,COUNTIF($L58:T58,"&gt;0")&lt;$K58),3,IF(OR(AND(MONTH($H58)=MONTH(TODAY()),$J58=0),AND(TODAY()&lt;U$6)),1,IF($L58="כן",2,4))),""))</f>
        <v/>
      </c>
      <c r="V58" s="214" t="str">
        <f ca="1">IF($C58="","",IF(OR(AND($H58&lt;=V$6,$I58&gt;=V$6),AND($H58&gt;=V$6,$H58&lt;W$6)),IF(OR($J58=1,COUNTIF($L58:U58,"&gt;0")&lt;$K58),3,IF(OR(AND(MONTH($H58)=MONTH(TODAY()),$J58=0),AND(TODAY()&lt;V$6)),1,IF($L58="כן",2,4))),""))</f>
        <v/>
      </c>
      <c r="W58" s="214" t="str">
        <f ca="1">IF($C58="","",IF(OR(AND($H58&lt;=W$6,$I58&gt;=W$6),AND($H58&gt;=W$6,$H58&lt;X$6)),IF(OR($J58=1,COUNTIF($L58:V58,"&gt;0")&lt;$K58),3,IF(OR(AND(MONTH($H58)=MONTH(TODAY()),$J58=0),AND(TODAY()&lt;W$6)),1,IF($L58="כן",2,4))),""))</f>
        <v/>
      </c>
      <c r="X58" s="214" t="str">
        <f ca="1">IF($C58="","",IF(OR(AND($H58&lt;=X$6,$I58&gt;=X$6),AND($H58&gt;=X$6,$H58&lt;Y$6)),IF(OR($J58=1,COUNTIF($L58:W58,"&gt;0")&lt;$K58),3,IF(OR(AND(MONTH($H58)=MONTH(TODAY()),$J58=0),AND(TODAY()&lt;X$6)),1,IF($L58="כן",2,4))),""))</f>
        <v/>
      </c>
      <c r="Y58" s="214" t="str">
        <f ca="1">IF($C58="","",IF(OR(AND($H58&lt;=Y$6,$I58&gt;=Y$6),AND($H58&gt;=Y$6,$H58&lt;Z$6)),IF(OR($J58=1,COUNTIF($L58:X58,"&gt;0")&lt;$K58),3,IF(OR(AND(MONTH($H58)=MONTH(TODAY()),$J58=0),AND(TODAY()&lt;Y$6)),1,IF($L58="כן",2,4))),""))</f>
        <v/>
      </c>
      <c r="Z58" s="214" t="str">
        <f ca="1">IF($C58="","",IF(OR(AND($H58&lt;=Z$6,$I58&gt;=Z$6),AND($H58&gt;=Z$6,$H58&lt;AA$6)),IF(OR($J58=1,COUNTIF($L58:Y58,"&gt;0")&lt;$K58),3,IF(OR(AND(MONTH($H58)=MONTH(TODAY()),$J58=0),AND(TODAY()&lt;Z$6)),1,IF($L58="כן",2,4))),""))</f>
        <v/>
      </c>
      <c r="AA58" s="214" t="str">
        <f ca="1">IF($C58="","",IF(OR(AND($H58&lt;=AA$6,$I58&gt;=AA$6),AND($H58&gt;=AA$6,$H58&lt;AB$6)),IF(OR($J58=1,COUNTIF($L58:Z58,"&gt;0")&lt;$K58),3,IF(OR(AND(MONTH($H58)=MONTH(TODAY()),$J58=0),AND(TODAY()&lt;AA$6)),1,IF($L58="כן",2,4))),""))</f>
        <v/>
      </c>
      <c r="AB58" s="214" t="str">
        <f ca="1">IF($C58="","",IF(OR(AND($H58&lt;=AB$6,$I58&gt;=AB$6),AND($H58&gt;=AB$6,$H58&lt;AC$6)),IF(OR($J58=1,COUNTIF($L58:AA58,"&gt;0")&lt;$K58),3,IF(OR(AND(MONTH($H58)=MONTH(TODAY()),$J58=0),AND(TODAY()&lt;AB$6)),1,IF($L58="כן",2,4))),""))</f>
        <v/>
      </c>
      <c r="AC58" s="214" t="str">
        <f ca="1">IF($C58="","",IF(OR(AND($H58&lt;=AC$6,$I58&gt;=AC$6),AND($H58&gt;=AC$6,$H58&lt;AD$6)),IF(OR($J58=1,COUNTIF($L58:AB58,"&gt;0")&lt;$K58),3,IF(OR(AND(MONTH($H58)=MONTH(TODAY()),$J58=0),AND(TODAY()&lt;AC$6)),1,IF($L58="כן",2,4))),""))</f>
        <v/>
      </c>
      <c r="AD58" s="214" t="str">
        <f ca="1">IF($C58="","",IF(OR(AND($H58&lt;=AD$6,$I58&gt;=AD$6),AND($H58&gt;=AD$6,$H58&lt;AE$6)),IF(OR($J58=1,COUNTIF($L58:AC58,"&gt;0")&lt;$K58),3,IF(OR(AND(MONTH($H58)=MONTH(TODAY()),$J58=0),AND(TODAY()&lt;AD$6)),1,IF($L58="כן",2,4))),""))</f>
        <v/>
      </c>
      <c r="AE58" s="214" t="str">
        <f ca="1">IF($C58="","",IF(OR(AND($H58&lt;=AE$6,$I58&gt;=AE$6),AND($H58&gt;=AE$6,$H58&lt;AF$6)),IF(OR($J58=1,COUNTIF($L58:AD58,"&gt;0")&lt;$K58),3,IF(OR(AND(MONTH($H58)=MONTH(TODAY()),$J58=0),AND(TODAY()&lt;AE$6)),1,IF($L58="כן",2,4))),""))</f>
        <v/>
      </c>
      <c r="AF58" s="214" t="str">
        <f ca="1">IF($C58="","",IF(OR(AND($H58&lt;=AF$6,$I58&gt;=AF$6),AND($H58&gt;=AF$6,$H58&lt;AG$6)),IF(OR($J58=1,COUNTIF($L58:AE58,"&gt;0")&lt;$K58),3,IF(OR(AND(MONTH($H58)=MONTH(TODAY()),$J58=0),AND(TODAY()&lt;AF$6)),1,IF($L58="כן",2,4))),""))</f>
        <v/>
      </c>
      <c r="AG58" s="214" t="str">
        <f t="shared" ca="1" si="5"/>
        <v/>
      </c>
      <c r="AH58" s="199" t="s">
        <v>224</v>
      </c>
    </row>
    <row r="59" spans="2:34" s="195" customFormat="1" ht="21" customHeight="1">
      <c r="B59" s="196" t="str">
        <f>IFERROR(INDEX('תוצרים לפרויקטים'!$G$8:$G$507,MATCH(ROWS($B$6:B58),דירוג_גאנט,0)),"")</f>
        <v/>
      </c>
      <c r="C59" s="197" t="str">
        <f>IF($B59="","",INDEX('תוצרים לפרויקטים'!$H$8:$H$507,MATCH($B59,'תוצרים לפרויקטים'!$G$8:$G$507,0)))</f>
        <v/>
      </c>
      <c r="D59" s="198" t="str">
        <f>IF($B59="","",INDEX('תוצרים לפרויקטים'!$E$8:$E$507,MATCH($B59,'תוצרים לפרויקטים'!$G$8:$G$507,0)))</f>
        <v/>
      </c>
      <c r="E59" s="198" t="str">
        <f>IF($B59="","",IF(INDEX('תוצרים לפרויקטים'!$J$8:$J$507,MATCH($B59,'תוצרים לפרויקטים'!$G$8:$G$507,0))="","",INDEX('תוצרים לפרויקטים'!$J$8:$J$507,MATCH($B59,'תוצרים לפרויקטים'!$G$8:$G$507,0))))</f>
        <v/>
      </c>
      <c r="F59" s="198" t="str">
        <f>IF($B59="","",IF(INDEX('תוצרים לפרויקטים'!$K$8:$K$507,MATCH($B59,'תוצרים לפרויקטים'!$G$8:$G$507,0))="","",INDEX('תוצרים לפרויקטים'!$K$8:$K$507,MATCH($B59,'תוצרים לפרויקטים'!$G$8:$G$507,0))))</f>
        <v/>
      </c>
      <c r="G59" s="198" t="str">
        <f>IF($B59="","",IF(INDEX('תוצרים לפרויקטים'!$R$8:$R$507,MATCH($B59,'תוצרים לפרויקטים'!$G$8:$G$507,0))="","",INDEX('תוצרים לפרויקטים'!$R$8:$R$507,MATCH($B59,'תוצרים לפרויקטים'!$G$8:$G$507,0))))</f>
        <v/>
      </c>
      <c r="H59" s="199" t="str">
        <f>IF($B59="","",IF(INDEX('תוצרים לפרויקטים'!P$8:P$507,MATCH($B59,'תוצרים לפרויקטים'!$G$8:$G$507,0))="","",INDEX('תוצרים לפרויקטים'!P$8:P$507,MATCH($B59,'תוצרים לפרויקטים'!$G$8:$G$507,0))))</f>
        <v/>
      </c>
      <c r="I59" s="199" t="str">
        <f>IF($B59="","",IF(INDEX('תוצרים לפרויקטים'!Q$8:Q$507,MATCH($B59,'תוצרים לפרויקטים'!$G$8:$G$507,0))="","",INDEX('תוצרים לפרויקטים'!Q$8:Q$507,MATCH($B59,'תוצרים לפרויקטים'!$G$8:$G$507,0))))</f>
        <v/>
      </c>
      <c r="J59" s="200" t="str">
        <f>IF($B59="","",INDEX('תוצרים לפרויקטים'!$S$8:$S$507,MATCH($B59,'תוצרים לפרויקטים'!$G$8:$G$507,0)))</f>
        <v/>
      </c>
      <c r="K59" s="201" t="str">
        <f t="shared" si="3"/>
        <v/>
      </c>
      <c r="L59" s="200" t="str">
        <f t="shared" ca="1" si="4"/>
        <v/>
      </c>
      <c r="M59" s="214" t="str">
        <f ca="1">IF($C59="","",IF(OR(AND($H59&lt;=M$6,$I59&gt;=M$6),AND($H59&gt;=M$6,$H59&lt;N$6)),IF(OR($J59=1,COUNTIF($L59:L59,"&gt;0")&lt;$K59),3,IF(OR(AND(MONTH($H59)=MONTH(TODAY()),$J59=0),AND(TODAY()&lt;M$6)),1,IF($L59="כן",2,4))),""))</f>
        <v/>
      </c>
      <c r="N59" s="214" t="str">
        <f ca="1">IF($C59="","",IF(OR(AND($H59&lt;=N$6,$I59&gt;=N$6),AND($H59&gt;=N$6,$H59&lt;O$6)),IF(OR($J59=1,COUNTIF($L59:M59,"&gt;0")&lt;$K59),3,IF(OR(AND(MONTH($H59)=MONTH(TODAY()),$J59=0),AND(TODAY()&lt;N$6)),1,IF($L59="כן",2,4))),""))</f>
        <v/>
      </c>
      <c r="O59" s="214" t="str">
        <f ca="1">IF($C59="","",IF(OR(AND($H59&lt;=O$6,$I59&gt;=O$6),AND($H59&gt;=O$6,$H59&lt;P$6)),IF(OR($J59=1,COUNTIF($L59:N59,"&gt;0")&lt;$K59),3,IF(OR(AND(MONTH($H59)=MONTH(TODAY()),$J59=0),AND(TODAY()&lt;O$6)),1,IF($L59="כן",2,4))),""))</f>
        <v/>
      </c>
      <c r="P59" s="214" t="str">
        <f ca="1">IF($C59="","",IF(OR(AND($H59&lt;=P$6,$I59&gt;=P$6),AND($H59&gt;=P$6,$H59&lt;Q$6)),IF(OR($J59=1,COUNTIF($L59:O59,"&gt;0")&lt;$K59),3,IF(OR(AND(MONTH($H59)=MONTH(TODAY()),$J59=0),AND(TODAY()&lt;P$6)),1,IF($L59="כן",2,4))),""))</f>
        <v/>
      </c>
      <c r="Q59" s="214" t="str">
        <f ca="1">IF($C59="","",IF(OR(AND($H59&lt;=Q$6,$I59&gt;=Q$6),AND($H59&gt;=Q$6,$H59&lt;R$6)),IF(OR($J59=1,COUNTIF($L59:P59,"&gt;0")&lt;$K59),3,IF(OR(AND(MONTH($H59)=MONTH(TODAY()),$J59=0),AND(TODAY()&lt;Q$6)),1,IF($L59="כן",2,4))),""))</f>
        <v/>
      </c>
      <c r="R59" s="214" t="str">
        <f ca="1">IF($C59="","",IF(OR(AND($H59&lt;=R$6,$I59&gt;=R$6),AND($H59&gt;=R$6,$H59&lt;S$6)),IF(OR($J59=1,COUNTIF($L59:Q59,"&gt;0")&lt;$K59),3,IF(OR(AND(MONTH($H59)=MONTH(TODAY()),$J59=0),AND(TODAY()&lt;R$6)),1,IF($L59="כן",2,4))),""))</f>
        <v/>
      </c>
      <c r="S59" s="214" t="str">
        <f ca="1">IF($C59="","",IF(OR(AND($H59&lt;=S$6,$I59&gt;=S$6),AND($H59&gt;=S$6,$H59&lt;T$6)),IF(OR($J59=1,COUNTIF($L59:R59,"&gt;0")&lt;$K59),3,IF(OR(AND(MONTH($H59)=MONTH(TODAY()),$J59=0),AND(TODAY()&lt;S$6)),1,IF($L59="כן",2,4))),""))</f>
        <v/>
      </c>
      <c r="T59" s="214" t="str">
        <f ca="1">IF($C59="","",IF(OR(AND($H59&lt;=T$6,$I59&gt;=T$6),AND($H59&gt;=T$6,$H59&lt;U$6)),IF(OR($J59=1,COUNTIF($L59:S59,"&gt;0")&lt;$K59),3,IF(OR(AND(MONTH($H59)=MONTH(TODAY()),$J59=0),AND(TODAY()&lt;T$6)),1,IF($L59="כן",2,4))),""))</f>
        <v/>
      </c>
      <c r="U59" s="214" t="str">
        <f ca="1">IF($C59="","",IF(OR(AND($H59&lt;=U$6,$I59&gt;=U$6),AND($H59&gt;=U$6,$H59&lt;V$6)),IF(OR($J59=1,COUNTIF($L59:T59,"&gt;0")&lt;$K59),3,IF(OR(AND(MONTH($H59)=MONTH(TODAY()),$J59=0),AND(TODAY()&lt;U$6)),1,IF($L59="כן",2,4))),""))</f>
        <v/>
      </c>
      <c r="V59" s="214" t="str">
        <f ca="1">IF($C59="","",IF(OR(AND($H59&lt;=V$6,$I59&gt;=V$6),AND($H59&gt;=V$6,$H59&lt;W$6)),IF(OR($J59=1,COUNTIF($L59:U59,"&gt;0")&lt;$K59),3,IF(OR(AND(MONTH($H59)=MONTH(TODAY()),$J59=0),AND(TODAY()&lt;V$6)),1,IF($L59="כן",2,4))),""))</f>
        <v/>
      </c>
      <c r="W59" s="214" t="str">
        <f ca="1">IF($C59="","",IF(OR(AND($H59&lt;=W$6,$I59&gt;=W$6),AND($H59&gt;=W$6,$H59&lt;X$6)),IF(OR($J59=1,COUNTIF($L59:V59,"&gt;0")&lt;$K59),3,IF(OR(AND(MONTH($H59)=MONTH(TODAY()),$J59=0),AND(TODAY()&lt;W$6)),1,IF($L59="כן",2,4))),""))</f>
        <v/>
      </c>
      <c r="X59" s="214" t="str">
        <f ca="1">IF($C59="","",IF(OR(AND($H59&lt;=X$6,$I59&gt;=X$6),AND($H59&gt;=X$6,$H59&lt;Y$6)),IF(OR($J59=1,COUNTIF($L59:W59,"&gt;0")&lt;$K59),3,IF(OR(AND(MONTH($H59)=MONTH(TODAY()),$J59=0),AND(TODAY()&lt;X$6)),1,IF($L59="כן",2,4))),""))</f>
        <v/>
      </c>
      <c r="Y59" s="214" t="str">
        <f ca="1">IF($C59="","",IF(OR(AND($H59&lt;=Y$6,$I59&gt;=Y$6),AND($H59&gt;=Y$6,$H59&lt;Z$6)),IF(OR($J59=1,COUNTIF($L59:X59,"&gt;0")&lt;$K59),3,IF(OR(AND(MONTH($H59)=MONTH(TODAY()),$J59=0),AND(TODAY()&lt;Y$6)),1,IF($L59="כן",2,4))),""))</f>
        <v/>
      </c>
      <c r="Z59" s="214" t="str">
        <f ca="1">IF($C59="","",IF(OR(AND($H59&lt;=Z$6,$I59&gt;=Z$6),AND($H59&gt;=Z$6,$H59&lt;AA$6)),IF(OR($J59=1,COUNTIF($L59:Y59,"&gt;0")&lt;$K59),3,IF(OR(AND(MONTH($H59)=MONTH(TODAY()),$J59=0),AND(TODAY()&lt;Z$6)),1,IF($L59="כן",2,4))),""))</f>
        <v/>
      </c>
      <c r="AA59" s="214" t="str">
        <f ca="1">IF($C59="","",IF(OR(AND($H59&lt;=AA$6,$I59&gt;=AA$6),AND($H59&gt;=AA$6,$H59&lt;AB$6)),IF(OR($J59=1,COUNTIF($L59:Z59,"&gt;0")&lt;$K59),3,IF(OR(AND(MONTH($H59)=MONTH(TODAY()),$J59=0),AND(TODAY()&lt;AA$6)),1,IF($L59="כן",2,4))),""))</f>
        <v/>
      </c>
      <c r="AB59" s="214" t="str">
        <f ca="1">IF($C59="","",IF(OR(AND($H59&lt;=AB$6,$I59&gt;=AB$6),AND($H59&gt;=AB$6,$H59&lt;AC$6)),IF(OR($J59=1,COUNTIF($L59:AA59,"&gt;0")&lt;$K59),3,IF(OR(AND(MONTH($H59)=MONTH(TODAY()),$J59=0),AND(TODAY()&lt;AB$6)),1,IF($L59="כן",2,4))),""))</f>
        <v/>
      </c>
      <c r="AC59" s="214" t="str">
        <f ca="1">IF($C59="","",IF(OR(AND($H59&lt;=AC$6,$I59&gt;=AC$6),AND($H59&gt;=AC$6,$H59&lt;AD$6)),IF(OR($J59=1,COUNTIF($L59:AB59,"&gt;0")&lt;$K59),3,IF(OR(AND(MONTH($H59)=MONTH(TODAY()),$J59=0),AND(TODAY()&lt;AC$6)),1,IF($L59="כן",2,4))),""))</f>
        <v/>
      </c>
      <c r="AD59" s="214" t="str">
        <f ca="1">IF($C59="","",IF(OR(AND($H59&lt;=AD$6,$I59&gt;=AD$6),AND($H59&gt;=AD$6,$H59&lt;AE$6)),IF(OR($J59=1,COUNTIF($L59:AC59,"&gt;0")&lt;$K59),3,IF(OR(AND(MONTH($H59)=MONTH(TODAY()),$J59=0),AND(TODAY()&lt;AD$6)),1,IF($L59="כן",2,4))),""))</f>
        <v/>
      </c>
      <c r="AE59" s="214" t="str">
        <f ca="1">IF($C59="","",IF(OR(AND($H59&lt;=AE$6,$I59&gt;=AE$6),AND($H59&gt;=AE$6,$H59&lt;AF$6)),IF(OR($J59=1,COUNTIF($L59:AD59,"&gt;0")&lt;$K59),3,IF(OR(AND(MONTH($H59)=MONTH(TODAY()),$J59=0),AND(TODAY()&lt;AE$6)),1,IF($L59="כן",2,4))),""))</f>
        <v/>
      </c>
      <c r="AF59" s="214" t="str">
        <f ca="1">IF($C59="","",IF(OR(AND($H59&lt;=AF$6,$I59&gt;=AF$6),AND($H59&gt;=AF$6,$H59&lt;AG$6)),IF(OR($J59=1,COUNTIF($L59:AE59,"&gt;0")&lt;$K59),3,IF(OR(AND(MONTH($H59)=MONTH(TODAY()),$J59=0),AND(TODAY()&lt;AF$6)),1,IF($L59="כן",2,4))),""))</f>
        <v/>
      </c>
      <c r="AG59" s="214" t="str">
        <f t="shared" ca="1" si="5"/>
        <v/>
      </c>
      <c r="AH59" s="199" t="s">
        <v>224</v>
      </c>
    </row>
    <row r="60" spans="2:34" s="195" customFormat="1" ht="21" customHeight="1">
      <c r="B60" s="196" t="str">
        <f>IFERROR(INDEX('תוצרים לפרויקטים'!$G$8:$G$507,MATCH(ROWS($B$6:B59),דירוג_גאנט,0)),"")</f>
        <v/>
      </c>
      <c r="C60" s="197" t="str">
        <f>IF($B60="","",INDEX('תוצרים לפרויקטים'!$H$8:$H$507,MATCH($B60,'תוצרים לפרויקטים'!$G$8:$G$507,0)))</f>
        <v/>
      </c>
      <c r="D60" s="198" t="str">
        <f>IF($B60="","",INDEX('תוצרים לפרויקטים'!$E$8:$E$507,MATCH($B60,'תוצרים לפרויקטים'!$G$8:$G$507,0)))</f>
        <v/>
      </c>
      <c r="E60" s="198" t="str">
        <f>IF($B60="","",IF(INDEX('תוצרים לפרויקטים'!$J$8:$J$507,MATCH($B60,'תוצרים לפרויקטים'!$G$8:$G$507,0))="","",INDEX('תוצרים לפרויקטים'!$J$8:$J$507,MATCH($B60,'תוצרים לפרויקטים'!$G$8:$G$507,0))))</f>
        <v/>
      </c>
      <c r="F60" s="198" t="str">
        <f>IF($B60="","",IF(INDEX('תוצרים לפרויקטים'!$K$8:$K$507,MATCH($B60,'תוצרים לפרויקטים'!$G$8:$G$507,0))="","",INDEX('תוצרים לפרויקטים'!$K$8:$K$507,MATCH($B60,'תוצרים לפרויקטים'!$G$8:$G$507,0))))</f>
        <v/>
      </c>
      <c r="G60" s="198" t="str">
        <f>IF($B60="","",IF(INDEX('תוצרים לפרויקטים'!$R$8:$R$507,MATCH($B60,'תוצרים לפרויקטים'!$G$8:$G$507,0))="","",INDEX('תוצרים לפרויקטים'!$R$8:$R$507,MATCH($B60,'תוצרים לפרויקטים'!$G$8:$G$507,0))))</f>
        <v/>
      </c>
      <c r="H60" s="199" t="str">
        <f>IF($B60="","",IF(INDEX('תוצרים לפרויקטים'!P$8:P$507,MATCH($B60,'תוצרים לפרויקטים'!$G$8:$G$507,0))="","",INDEX('תוצרים לפרויקטים'!P$8:P$507,MATCH($B60,'תוצרים לפרויקטים'!$G$8:$G$507,0))))</f>
        <v/>
      </c>
      <c r="I60" s="199" t="str">
        <f>IF($B60="","",IF(INDEX('תוצרים לפרויקטים'!Q$8:Q$507,MATCH($B60,'תוצרים לפרויקטים'!$G$8:$G$507,0))="","",INDEX('תוצרים לפרויקטים'!Q$8:Q$507,MATCH($B60,'תוצרים לפרויקטים'!$G$8:$G$507,0))))</f>
        <v/>
      </c>
      <c r="J60" s="200" t="str">
        <f>IF($B60="","",INDEX('תוצרים לפרויקטים'!$S$8:$S$507,MATCH($B60,'תוצרים לפרויקטים'!$G$8:$G$507,0)))</f>
        <v/>
      </c>
      <c r="K60" s="201" t="str">
        <f t="shared" si="3"/>
        <v/>
      </c>
      <c r="L60" s="200" t="str">
        <f t="shared" ca="1" si="4"/>
        <v/>
      </c>
      <c r="M60" s="214" t="str">
        <f ca="1">IF($C60="","",IF(OR(AND($H60&lt;=M$6,$I60&gt;=M$6),AND($H60&gt;=M$6,$H60&lt;N$6)),IF(OR($J60=1,COUNTIF($L60:L60,"&gt;0")&lt;$K60),3,IF(OR(AND(MONTH($H60)=MONTH(TODAY()),$J60=0),AND(TODAY()&lt;M$6)),1,IF($L60="כן",2,4))),""))</f>
        <v/>
      </c>
      <c r="N60" s="214" t="str">
        <f ca="1">IF($C60="","",IF(OR(AND($H60&lt;=N$6,$I60&gt;=N$6),AND($H60&gt;=N$6,$H60&lt;O$6)),IF(OR($J60=1,COUNTIF($L60:M60,"&gt;0")&lt;$K60),3,IF(OR(AND(MONTH($H60)=MONTH(TODAY()),$J60=0),AND(TODAY()&lt;N$6)),1,IF($L60="כן",2,4))),""))</f>
        <v/>
      </c>
      <c r="O60" s="214" t="str">
        <f ca="1">IF($C60="","",IF(OR(AND($H60&lt;=O$6,$I60&gt;=O$6),AND($H60&gt;=O$6,$H60&lt;P$6)),IF(OR($J60=1,COUNTIF($L60:N60,"&gt;0")&lt;$K60),3,IF(OR(AND(MONTH($H60)=MONTH(TODAY()),$J60=0),AND(TODAY()&lt;O$6)),1,IF($L60="כן",2,4))),""))</f>
        <v/>
      </c>
      <c r="P60" s="214" t="str">
        <f ca="1">IF($C60="","",IF(OR(AND($H60&lt;=P$6,$I60&gt;=P$6),AND($H60&gt;=P$6,$H60&lt;Q$6)),IF(OR($J60=1,COUNTIF($L60:O60,"&gt;0")&lt;$K60),3,IF(OR(AND(MONTH($H60)=MONTH(TODAY()),$J60=0),AND(TODAY()&lt;P$6)),1,IF($L60="כן",2,4))),""))</f>
        <v/>
      </c>
      <c r="Q60" s="214" t="str">
        <f ca="1">IF($C60="","",IF(OR(AND($H60&lt;=Q$6,$I60&gt;=Q$6),AND($H60&gt;=Q$6,$H60&lt;R$6)),IF(OR($J60=1,COUNTIF($L60:P60,"&gt;0")&lt;$K60),3,IF(OR(AND(MONTH($H60)=MONTH(TODAY()),$J60=0),AND(TODAY()&lt;Q$6)),1,IF($L60="כן",2,4))),""))</f>
        <v/>
      </c>
      <c r="R60" s="214" t="str">
        <f ca="1">IF($C60="","",IF(OR(AND($H60&lt;=R$6,$I60&gt;=R$6),AND($H60&gt;=R$6,$H60&lt;S$6)),IF(OR($J60=1,COUNTIF($L60:Q60,"&gt;0")&lt;$K60),3,IF(OR(AND(MONTH($H60)=MONTH(TODAY()),$J60=0),AND(TODAY()&lt;R$6)),1,IF($L60="כן",2,4))),""))</f>
        <v/>
      </c>
      <c r="S60" s="214" t="str">
        <f ca="1">IF($C60="","",IF(OR(AND($H60&lt;=S$6,$I60&gt;=S$6),AND($H60&gt;=S$6,$H60&lt;T$6)),IF(OR($J60=1,COUNTIF($L60:R60,"&gt;0")&lt;$K60),3,IF(OR(AND(MONTH($H60)=MONTH(TODAY()),$J60=0),AND(TODAY()&lt;S$6)),1,IF($L60="כן",2,4))),""))</f>
        <v/>
      </c>
      <c r="T60" s="214" t="str">
        <f ca="1">IF($C60="","",IF(OR(AND($H60&lt;=T$6,$I60&gt;=T$6),AND($H60&gt;=T$6,$H60&lt;U$6)),IF(OR($J60=1,COUNTIF($L60:S60,"&gt;0")&lt;$K60),3,IF(OR(AND(MONTH($H60)=MONTH(TODAY()),$J60=0),AND(TODAY()&lt;T$6)),1,IF($L60="כן",2,4))),""))</f>
        <v/>
      </c>
      <c r="U60" s="214" t="str">
        <f ca="1">IF($C60="","",IF(OR(AND($H60&lt;=U$6,$I60&gt;=U$6),AND($H60&gt;=U$6,$H60&lt;V$6)),IF(OR($J60=1,COUNTIF($L60:T60,"&gt;0")&lt;$K60),3,IF(OR(AND(MONTH($H60)=MONTH(TODAY()),$J60=0),AND(TODAY()&lt;U$6)),1,IF($L60="כן",2,4))),""))</f>
        <v/>
      </c>
      <c r="V60" s="214" t="str">
        <f ca="1">IF($C60="","",IF(OR(AND($H60&lt;=V$6,$I60&gt;=V$6),AND($H60&gt;=V$6,$H60&lt;W$6)),IF(OR($J60=1,COUNTIF($L60:U60,"&gt;0")&lt;$K60),3,IF(OR(AND(MONTH($H60)=MONTH(TODAY()),$J60=0),AND(TODAY()&lt;V$6)),1,IF($L60="כן",2,4))),""))</f>
        <v/>
      </c>
      <c r="W60" s="214" t="str">
        <f ca="1">IF($C60="","",IF(OR(AND($H60&lt;=W$6,$I60&gt;=W$6),AND($H60&gt;=W$6,$H60&lt;X$6)),IF(OR($J60=1,COUNTIF($L60:V60,"&gt;0")&lt;$K60),3,IF(OR(AND(MONTH($H60)=MONTH(TODAY()),$J60=0),AND(TODAY()&lt;W$6)),1,IF($L60="כן",2,4))),""))</f>
        <v/>
      </c>
      <c r="X60" s="214" t="str">
        <f ca="1">IF($C60="","",IF(OR(AND($H60&lt;=X$6,$I60&gt;=X$6),AND($H60&gt;=X$6,$H60&lt;Y$6)),IF(OR($J60=1,COUNTIF($L60:W60,"&gt;0")&lt;$K60),3,IF(OR(AND(MONTH($H60)=MONTH(TODAY()),$J60=0),AND(TODAY()&lt;X$6)),1,IF($L60="כן",2,4))),""))</f>
        <v/>
      </c>
      <c r="Y60" s="214" t="str">
        <f ca="1">IF($C60="","",IF(OR(AND($H60&lt;=Y$6,$I60&gt;=Y$6),AND($H60&gt;=Y$6,$H60&lt;Z$6)),IF(OR($J60=1,COUNTIF($L60:X60,"&gt;0")&lt;$K60),3,IF(OR(AND(MONTH($H60)=MONTH(TODAY()),$J60=0),AND(TODAY()&lt;Y$6)),1,IF($L60="כן",2,4))),""))</f>
        <v/>
      </c>
      <c r="Z60" s="214" t="str">
        <f ca="1">IF($C60="","",IF(OR(AND($H60&lt;=Z$6,$I60&gt;=Z$6),AND($H60&gt;=Z$6,$H60&lt;AA$6)),IF(OR($J60=1,COUNTIF($L60:Y60,"&gt;0")&lt;$K60),3,IF(OR(AND(MONTH($H60)=MONTH(TODAY()),$J60=0),AND(TODAY()&lt;Z$6)),1,IF($L60="כן",2,4))),""))</f>
        <v/>
      </c>
      <c r="AA60" s="214" t="str">
        <f ca="1">IF($C60="","",IF(OR(AND($H60&lt;=AA$6,$I60&gt;=AA$6),AND($H60&gt;=AA$6,$H60&lt;AB$6)),IF(OR($J60=1,COUNTIF($L60:Z60,"&gt;0")&lt;$K60),3,IF(OR(AND(MONTH($H60)=MONTH(TODAY()),$J60=0),AND(TODAY()&lt;AA$6)),1,IF($L60="כן",2,4))),""))</f>
        <v/>
      </c>
      <c r="AB60" s="214" t="str">
        <f ca="1">IF($C60="","",IF(OR(AND($H60&lt;=AB$6,$I60&gt;=AB$6),AND($H60&gt;=AB$6,$H60&lt;AC$6)),IF(OR($J60=1,COUNTIF($L60:AA60,"&gt;0")&lt;$K60),3,IF(OR(AND(MONTH($H60)=MONTH(TODAY()),$J60=0),AND(TODAY()&lt;AB$6)),1,IF($L60="כן",2,4))),""))</f>
        <v/>
      </c>
      <c r="AC60" s="214" t="str">
        <f ca="1">IF($C60="","",IF(OR(AND($H60&lt;=AC$6,$I60&gt;=AC$6),AND($H60&gt;=AC$6,$H60&lt;AD$6)),IF(OR($J60=1,COUNTIF($L60:AB60,"&gt;0")&lt;$K60),3,IF(OR(AND(MONTH($H60)=MONTH(TODAY()),$J60=0),AND(TODAY()&lt;AC$6)),1,IF($L60="כן",2,4))),""))</f>
        <v/>
      </c>
      <c r="AD60" s="214" t="str">
        <f ca="1">IF($C60="","",IF(OR(AND($H60&lt;=AD$6,$I60&gt;=AD$6),AND($H60&gt;=AD$6,$H60&lt;AE$6)),IF(OR($J60=1,COUNTIF($L60:AC60,"&gt;0")&lt;$K60),3,IF(OR(AND(MONTH($H60)=MONTH(TODAY()),$J60=0),AND(TODAY()&lt;AD$6)),1,IF($L60="כן",2,4))),""))</f>
        <v/>
      </c>
      <c r="AE60" s="214" t="str">
        <f ca="1">IF($C60="","",IF(OR(AND($H60&lt;=AE$6,$I60&gt;=AE$6),AND($H60&gt;=AE$6,$H60&lt;AF$6)),IF(OR($J60=1,COUNTIF($L60:AD60,"&gt;0")&lt;$K60),3,IF(OR(AND(MONTH($H60)=MONTH(TODAY()),$J60=0),AND(TODAY()&lt;AE$6)),1,IF($L60="כן",2,4))),""))</f>
        <v/>
      </c>
      <c r="AF60" s="214" t="str">
        <f ca="1">IF($C60="","",IF(OR(AND($H60&lt;=AF$6,$I60&gt;=AF$6),AND($H60&gt;=AF$6,$H60&lt;AG$6)),IF(OR($J60=1,COUNTIF($L60:AE60,"&gt;0")&lt;$K60),3,IF(OR(AND(MONTH($H60)=MONTH(TODAY()),$J60=0),AND(TODAY()&lt;AF$6)),1,IF($L60="כן",2,4))),""))</f>
        <v/>
      </c>
      <c r="AG60" s="214" t="str">
        <f t="shared" ca="1" si="5"/>
        <v/>
      </c>
      <c r="AH60" s="199" t="s">
        <v>224</v>
      </c>
    </row>
    <row r="61" spans="2:34" s="195" customFormat="1" ht="21" customHeight="1">
      <c r="B61" s="196" t="str">
        <f>IFERROR(INDEX('תוצרים לפרויקטים'!$G$8:$G$507,MATCH(ROWS($B$6:B60),דירוג_גאנט,0)),"")</f>
        <v/>
      </c>
      <c r="C61" s="197" t="str">
        <f>IF($B61="","",INDEX('תוצרים לפרויקטים'!$H$8:$H$507,MATCH($B61,'תוצרים לפרויקטים'!$G$8:$G$507,0)))</f>
        <v/>
      </c>
      <c r="D61" s="198" t="str">
        <f>IF($B61="","",INDEX('תוצרים לפרויקטים'!$E$8:$E$507,MATCH($B61,'תוצרים לפרויקטים'!$G$8:$G$507,0)))</f>
        <v/>
      </c>
      <c r="E61" s="198" t="str">
        <f>IF($B61="","",IF(INDEX('תוצרים לפרויקטים'!$J$8:$J$507,MATCH($B61,'תוצרים לפרויקטים'!$G$8:$G$507,0))="","",INDEX('תוצרים לפרויקטים'!$J$8:$J$507,MATCH($B61,'תוצרים לפרויקטים'!$G$8:$G$507,0))))</f>
        <v/>
      </c>
      <c r="F61" s="198" t="str">
        <f>IF($B61="","",IF(INDEX('תוצרים לפרויקטים'!$K$8:$K$507,MATCH($B61,'תוצרים לפרויקטים'!$G$8:$G$507,0))="","",INDEX('תוצרים לפרויקטים'!$K$8:$K$507,MATCH($B61,'תוצרים לפרויקטים'!$G$8:$G$507,0))))</f>
        <v/>
      </c>
      <c r="G61" s="198" t="str">
        <f>IF($B61="","",IF(INDEX('תוצרים לפרויקטים'!$R$8:$R$507,MATCH($B61,'תוצרים לפרויקטים'!$G$8:$G$507,0))="","",INDEX('תוצרים לפרויקטים'!$R$8:$R$507,MATCH($B61,'תוצרים לפרויקטים'!$G$8:$G$507,0))))</f>
        <v/>
      </c>
      <c r="H61" s="199" t="str">
        <f>IF($B61="","",IF(INDEX('תוצרים לפרויקטים'!P$8:P$507,MATCH($B61,'תוצרים לפרויקטים'!$G$8:$G$507,0))="","",INDEX('תוצרים לפרויקטים'!P$8:P$507,MATCH($B61,'תוצרים לפרויקטים'!$G$8:$G$507,0))))</f>
        <v/>
      </c>
      <c r="I61" s="199" t="str">
        <f>IF($B61="","",IF(INDEX('תוצרים לפרויקטים'!Q$8:Q$507,MATCH($B61,'תוצרים לפרויקטים'!$G$8:$G$507,0))="","",INDEX('תוצרים לפרויקטים'!Q$8:Q$507,MATCH($B61,'תוצרים לפרויקטים'!$G$8:$G$507,0))))</f>
        <v/>
      </c>
      <c r="J61" s="200" t="str">
        <f>IF($B61="","",INDEX('תוצרים לפרויקטים'!$S$8:$S$507,MATCH($B61,'תוצרים לפרויקטים'!$G$8:$G$507,0)))</f>
        <v/>
      </c>
      <c r="K61" s="201" t="str">
        <f t="shared" si="3"/>
        <v/>
      </c>
      <c r="L61" s="200" t="str">
        <f t="shared" ca="1" si="4"/>
        <v/>
      </c>
      <c r="M61" s="214" t="str">
        <f ca="1">IF($C61="","",IF(OR(AND($H61&lt;=M$6,$I61&gt;=M$6),AND($H61&gt;=M$6,$H61&lt;N$6)),IF(OR($J61=1,COUNTIF($L61:L61,"&gt;0")&lt;$K61),3,IF(OR(AND(MONTH($H61)=MONTH(TODAY()),$J61=0),AND(TODAY()&lt;M$6)),1,IF($L61="כן",2,4))),""))</f>
        <v/>
      </c>
      <c r="N61" s="214" t="str">
        <f ca="1">IF($C61="","",IF(OR(AND($H61&lt;=N$6,$I61&gt;=N$6),AND($H61&gt;=N$6,$H61&lt;O$6)),IF(OR($J61=1,COUNTIF($L61:M61,"&gt;0")&lt;$K61),3,IF(OR(AND(MONTH($H61)=MONTH(TODAY()),$J61=0),AND(TODAY()&lt;N$6)),1,IF($L61="כן",2,4))),""))</f>
        <v/>
      </c>
      <c r="O61" s="214" t="str">
        <f ca="1">IF($C61="","",IF(OR(AND($H61&lt;=O$6,$I61&gt;=O$6),AND($H61&gt;=O$6,$H61&lt;P$6)),IF(OR($J61=1,COUNTIF($L61:N61,"&gt;0")&lt;$K61),3,IF(OR(AND(MONTH($H61)=MONTH(TODAY()),$J61=0),AND(TODAY()&lt;O$6)),1,IF($L61="כן",2,4))),""))</f>
        <v/>
      </c>
      <c r="P61" s="214" t="str">
        <f ca="1">IF($C61="","",IF(OR(AND($H61&lt;=P$6,$I61&gt;=P$6),AND($H61&gt;=P$6,$H61&lt;Q$6)),IF(OR($J61=1,COUNTIF($L61:O61,"&gt;0")&lt;$K61),3,IF(OR(AND(MONTH($H61)=MONTH(TODAY()),$J61=0),AND(TODAY()&lt;P$6)),1,IF($L61="כן",2,4))),""))</f>
        <v/>
      </c>
      <c r="Q61" s="214" t="str">
        <f ca="1">IF($C61="","",IF(OR(AND($H61&lt;=Q$6,$I61&gt;=Q$6),AND($H61&gt;=Q$6,$H61&lt;R$6)),IF(OR($J61=1,COUNTIF($L61:P61,"&gt;0")&lt;$K61),3,IF(OR(AND(MONTH($H61)=MONTH(TODAY()),$J61=0),AND(TODAY()&lt;Q$6)),1,IF($L61="כן",2,4))),""))</f>
        <v/>
      </c>
      <c r="R61" s="214" t="str">
        <f ca="1">IF($C61="","",IF(OR(AND($H61&lt;=R$6,$I61&gt;=R$6),AND($H61&gt;=R$6,$H61&lt;S$6)),IF(OR($J61=1,COUNTIF($L61:Q61,"&gt;0")&lt;$K61),3,IF(OR(AND(MONTH($H61)=MONTH(TODAY()),$J61=0),AND(TODAY()&lt;R$6)),1,IF($L61="כן",2,4))),""))</f>
        <v/>
      </c>
      <c r="S61" s="214" t="str">
        <f ca="1">IF($C61="","",IF(OR(AND($H61&lt;=S$6,$I61&gt;=S$6),AND($H61&gt;=S$6,$H61&lt;T$6)),IF(OR($J61=1,COUNTIF($L61:R61,"&gt;0")&lt;$K61),3,IF(OR(AND(MONTH($H61)=MONTH(TODAY()),$J61=0),AND(TODAY()&lt;S$6)),1,IF($L61="כן",2,4))),""))</f>
        <v/>
      </c>
      <c r="T61" s="214" t="str">
        <f ca="1">IF($C61="","",IF(OR(AND($H61&lt;=T$6,$I61&gt;=T$6),AND($H61&gt;=T$6,$H61&lt;U$6)),IF(OR($J61=1,COUNTIF($L61:S61,"&gt;0")&lt;$K61),3,IF(OR(AND(MONTH($H61)=MONTH(TODAY()),$J61=0),AND(TODAY()&lt;T$6)),1,IF($L61="כן",2,4))),""))</f>
        <v/>
      </c>
      <c r="U61" s="214" t="str">
        <f ca="1">IF($C61="","",IF(OR(AND($H61&lt;=U$6,$I61&gt;=U$6),AND($H61&gt;=U$6,$H61&lt;V$6)),IF(OR($J61=1,COUNTIF($L61:T61,"&gt;0")&lt;$K61),3,IF(OR(AND(MONTH($H61)=MONTH(TODAY()),$J61=0),AND(TODAY()&lt;U$6)),1,IF($L61="כן",2,4))),""))</f>
        <v/>
      </c>
      <c r="V61" s="214" t="str">
        <f ca="1">IF($C61="","",IF(OR(AND($H61&lt;=V$6,$I61&gt;=V$6),AND($H61&gt;=V$6,$H61&lt;W$6)),IF(OR($J61=1,COUNTIF($L61:U61,"&gt;0")&lt;$K61),3,IF(OR(AND(MONTH($H61)=MONTH(TODAY()),$J61=0),AND(TODAY()&lt;V$6)),1,IF($L61="כן",2,4))),""))</f>
        <v/>
      </c>
      <c r="W61" s="214" t="str">
        <f ca="1">IF($C61="","",IF(OR(AND($H61&lt;=W$6,$I61&gt;=W$6),AND($H61&gt;=W$6,$H61&lt;X$6)),IF(OR($J61=1,COUNTIF($L61:V61,"&gt;0")&lt;$K61),3,IF(OR(AND(MONTH($H61)=MONTH(TODAY()),$J61=0),AND(TODAY()&lt;W$6)),1,IF($L61="כן",2,4))),""))</f>
        <v/>
      </c>
      <c r="X61" s="214" t="str">
        <f ca="1">IF($C61="","",IF(OR(AND($H61&lt;=X$6,$I61&gt;=X$6),AND($H61&gt;=X$6,$H61&lt;Y$6)),IF(OR($J61=1,COUNTIF($L61:W61,"&gt;0")&lt;$K61),3,IF(OR(AND(MONTH($H61)=MONTH(TODAY()),$J61=0),AND(TODAY()&lt;X$6)),1,IF($L61="כן",2,4))),""))</f>
        <v/>
      </c>
      <c r="Y61" s="214" t="str">
        <f ca="1">IF($C61="","",IF(OR(AND($H61&lt;=Y$6,$I61&gt;=Y$6),AND($H61&gt;=Y$6,$H61&lt;Z$6)),IF(OR($J61=1,COUNTIF($L61:X61,"&gt;0")&lt;$K61),3,IF(OR(AND(MONTH($H61)=MONTH(TODAY()),$J61=0),AND(TODAY()&lt;Y$6)),1,IF($L61="כן",2,4))),""))</f>
        <v/>
      </c>
      <c r="Z61" s="214" t="str">
        <f ca="1">IF($C61="","",IF(OR(AND($H61&lt;=Z$6,$I61&gt;=Z$6),AND($H61&gt;=Z$6,$H61&lt;AA$6)),IF(OR($J61=1,COUNTIF($L61:Y61,"&gt;0")&lt;$K61),3,IF(OR(AND(MONTH($H61)=MONTH(TODAY()),$J61=0),AND(TODAY()&lt;Z$6)),1,IF($L61="כן",2,4))),""))</f>
        <v/>
      </c>
      <c r="AA61" s="214" t="str">
        <f ca="1">IF($C61="","",IF(OR(AND($H61&lt;=AA$6,$I61&gt;=AA$6),AND($H61&gt;=AA$6,$H61&lt;AB$6)),IF(OR($J61=1,COUNTIF($L61:Z61,"&gt;0")&lt;$K61),3,IF(OR(AND(MONTH($H61)=MONTH(TODAY()),$J61=0),AND(TODAY()&lt;AA$6)),1,IF($L61="כן",2,4))),""))</f>
        <v/>
      </c>
      <c r="AB61" s="214" t="str">
        <f ca="1">IF($C61="","",IF(OR(AND($H61&lt;=AB$6,$I61&gt;=AB$6),AND($H61&gt;=AB$6,$H61&lt;AC$6)),IF(OR($J61=1,COUNTIF($L61:AA61,"&gt;0")&lt;$K61),3,IF(OR(AND(MONTH($H61)=MONTH(TODAY()),$J61=0),AND(TODAY()&lt;AB$6)),1,IF($L61="כן",2,4))),""))</f>
        <v/>
      </c>
      <c r="AC61" s="214" t="str">
        <f ca="1">IF($C61="","",IF(OR(AND($H61&lt;=AC$6,$I61&gt;=AC$6),AND($H61&gt;=AC$6,$H61&lt;AD$6)),IF(OR($J61=1,COUNTIF($L61:AB61,"&gt;0")&lt;$K61),3,IF(OR(AND(MONTH($H61)=MONTH(TODAY()),$J61=0),AND(TODAY()&lt;AC$6)),1,IF($L61="כן",2,4))),""))</f>
        <v/>
      </c>
      <c r="AD61" s="214" t="str">
        <f ca="1">IF($C61="","",IF(OR(AND($H61&lt;=AD$6,$I61&gt;=AD$6),AND($H61&gt;=AD$6,$H61&lt;AE$6)),IF(OR($J61=1,COUNTIF($L61:AC61,"&gt;0")&lt;$K61),3,IF(OR(AND(MONTH($H61)=MONTH(TODAY()),$J61=0),AND(TODAY()&lt;AD$6)),1,IF($L61="כן",2,4))),""))</f>
        <v/>
      </c>
      <c r="AE61" s="214" t="str">
        <f ca="1">IF($C61="","",IF(OR(AND($H61&lt;=AE$6,$I61&gt;=AE$6),AND($H61&gt;=AE$6,$H61&lt;AF$6)),IF(OR($J61=1,COUNTIF($L61:AD61,"&gt;0")&lt;$K61),3,IF(OR(AND(MONTH($H61)=MONTH(TODAY()),$J61=0),AND(TODAY()&lt;AE$6)),1,IF($L61="כן",2,4))),""))</f>
        <v/>
      </c>
      <c r="AF61" s="214" t="str">
        <f ca="1">IF($C61="","",IF(OR(AND($H61&lt;=AF$6,$I61&gt;=AF$6),AND($H61&gt;=AF$6,$H61&lt;AG$6)),IF(OR($J61=1,COUNTIF($L61:AE61,"&gt;0")&lt;$K61),3,IF(OR(AND(MONTH($H61)=MONTH(TODAY()),$J61=0),AND(TODAY()&lt;AF$6)),1,IF($L61="כן",2,4))),""))</f>
        <v/>
      </c>
      <c r="AG61" s="214" t="str">
        <f t="shared" ca="1" si="5"/>
        <v/>
      </c>
      <c r="AH61" s="199" t="s">
        <v>224</v>
      </c>
    </row>
    <row r="62" spans="2:34" s="195" customFormat="1" ht="21" customHeight="1">
      <c r="B62" s="196" t="str">
        <f>IFERROR(INDEX('תוצרים לפרויקטים'!$G$8:$G$507,MATCH(ROWS($B$6:B61),דירוג_גאנט,0)),"")</f>
        <v/>
      </c>
      <c r="C62" s="197" t="str">
        <f>IF($B62="","",INDEX('תוצרים לפרויקטים'!$H$8:$H$507,MATCH($B62,'תוצרים לפרויקטים'!$G$8:$G$507,0)))</f>
        <v/>
      </c>
      <c r="D62" s="198" t="str">
        <f>IF($B62="","",INDEX('תוצרים לפרויקטים'!$E$8:$E$507,MATCH($B62,'תוצרים לפרויקטים'!$G$8:$G$507,0)))</f>
        <v/>
      </c>
      <c r="E62" s="198" t="str">
        <f>IF($B62="","",IF(INDEX('תוצרים לפרויקטים'!$J$8:$J$507,MATCH($B62,'תוצרים לפרויקטים'!$G$8:$G$507,0))="","",INDEX('תוצרים לפרויקטים'!$J$8:$J$507,MATCH($B62,'תוצרים לפרויקטים'!$G$8:$G$507,0))))</f>
        <v/>
      </c>
      <c r="F62" s="198" t="str">
        <f>IF($B62="","",IF(INDEX('תוצרים לפרויקטים'!$K$8:$K$507,MATCH($B62,'תוצרים לפרויקטים'!$G$8:$G$507,0))="","",INDEX('תוצרים לפרויקטים'!$K$8:$K$507,MATCH($B62,'תוצרים לפרויקטים'!$G$8:$G$507,0))))</f>
        <v/>
      </c>
      <c r="G62" s="198" t="str">
        <f>IF($B62="","",IF(INDEX('תוצרים לפרויקטים'!$R$8:$R$507,MATCH($B62,'תוצרים לפרויקטים'!$G$8:$G$507,0))="","",INDEX('תוצרים לפרויקטים'!$R$8:$R$507,MATCH($B62,'תוצרים לפרויקטים'!$G$8:$G$507,0))))</f>
        <v/>
      </c>
      <c r="H62" s="199" t="str">
        <f>IF($B62="","",IF(INDEX('תוצרים לפרויקטים'!P$8:P$507,MATCH($B62,'תוצרים לפרויקטים'!$G$8:$G$507,0))="","",INDEX('תוצרים לפרויקטים'!P$8:P$507,MATCH($B62,'תוצרים לפרויקטים'!$G$8:$G$507,0))))</f>
        <v/>
      </c>
      <c r="I62" s="199" t="str">
        <f>IF($B62="","",IF(INDEX('תוצרים לפרויקטים'!Q$8:Q$507,MATCH($B62,'תוצרים לפרויקטים'!$G$8:$G$507,0))="","",INDEX('תוצרים לפרויקטים'!Q$8:Q$507,MATCH($B62,'תוצרים לפרויקטים'!$G$8:$G$507,0))))</f>
        <v/>
      </c>
      <c r="J62" s="200" t="str">
        <f>IF($B62="","",INDEX('תוצרים לפרויקטים'!$S$8:$S$507,MATCH($B62,'תוצרים לפרויקטים'!$G$8:$G$507,0)))</f>
        <v/>
      </c>
      <c r="K62" s="201" t="str">
        <f t="shared" si="3"/>
        <v/>
      </c>
      <c r="L62" s="200" t="str">
        <f t="shared" ca="1" si="4"/>
        <v/>
      </c>
      <c r="M62" s="214" t="str">
        <f ca="1">IF($C62="","",IF(OR(AND($H62&lt;=M$6,$I62&gt;=M$6),AND($H62&gt;=M$6,$H62&lt;N$6)),IF(OR($J62=1,COUNTIF($L62:L62,"&gt;0")&lt;$K62),3,IF(OR(AND(MONTH($H62)=MONTH(TODAY()),$J62=0),AND(TODAY()&lt;M$6)),1,IF($L62="כן",2,4))),""))</f>
        <v/>
      </c>
      <c r="N62" s="214" t="str">
        <f ca="1">IF($C62="","",IF(OR(AND($H62&lt;=N$6,$I62&gt;=N$6),AND($H62&gt;=N$6,$H62&lt;O$6)),IF(OR($J62=1,COUNTIF($L62:M62,"&gt;0")&lt;$K62),3,IF(OR(AND(MONTH($H62)=MONTH(TODAY()),$J62=0),AND(TODAY()&lt;N$6)),1,IF($L62="כן",2,4))),""))</f>
        <v/>
      </c>
      <c r="O62" s="214" t="str">
        <f ca="1">IF($C62="","",IF(OR(AND($H62&lt;=O$6,$I62&gt;=O$6),AND($H62&gt;=O$6,$H62&lt;P$6)),IF(OR($J62=1,COUNTIF($L62:N62,"&gt;0")&lt;$K62),3,IF(OR(AND(MONTH($H62)=MONTH(TODAY()),$J62=0),AND(TODAY()&lt;O$6)),1,IF($L62="כן",2,4))),""))</f>
        <v/>
      </c>
      <c r="P62" s="214" t="str">
        <f ca="1">IF($C62="","",IF(OR(AND($H62&lt;=P$6,$I62&gt;=P$6),AND($H62&gt;=P$6,$H62&lt;Q$6)),IF(OR($J62=1,COUNTIF($L62:O62,"&gt;0")&lt;$K62),3,IF(OR(AND(MONTH($H62)=MONTH(TODAY()),$J62=0),AND(TODAY()&lt;P$6)),1,IF($L62="כן",2,4))),""))</f>
        <v/>
      </c>
      <c r="Q62" s="214" t="str">
        <f ca="1">IF($C62="","",IF(OR(AND($H62&lt;=Q$6,$I62&gt;=Q$6),AND($H62&gt;=Q$6,$H62&lt;R$6)),IF(OR($J62=1,COUNTIF($L62:P62,"&gt;0")&lt;$K62),3,IF(OR(AND(MONTH($H62)=MONTH(TODAY()),$J62=0),AND(TODAY()&lt;Q$6)),1,IF($L62="כן",2,4))),""))</f>
        <v/>
      </c>
      <c r="R62" s="214" t="str">
        <f ca="1">IF($C62="","",IF(OR(AND($H62&lt;=R$6,$I62&gt;=R$6),AND($H62&gt;=R$6,$H62&lt;S$6)),IF(OR($J62=1,COUNTIF($L62:Q62,"&gt;0")&lt;$K62),3,IF(OR(AND(MONTH($H62)=MONTH(TODAY()),$J62=0),AND(TODAY()&lt;R$6)),1,IF($L62="כן",2,4))),""))</f>
        <v/>
      </c>
      <c r="S62" s="214" t="str">
        <f ca="1">IF($C62="","",IF(OR(AND($H62&lt;=S$6,$I62&gt;=S$6),AND($H62&gt;=S$6,$H62&lt;T$6)),IF(OR($J62=1,COUNTIF($L62:R62,"&gt;0")&lt;$K62),3,IF(OR(AND(MONTH($H62)=MONTH(TODAY()),$J62=0),AND(TODAY()&lt;S$6)),1,IF($L62="כן",2,4))),""))</f>
        <v/>
      </c>
      <c r="T62" s="214" t="str">
        <f ca="1">IF($C62="","",IF(OR(AND($H62&lt;=T$6,$I62&gt;=T$6),AND($H62&gt;=T$6,$H62&lt;U$6)),IF(OR($J62=1,COUNTIF($L62:S62,"&gt;0")&lt;$K62),3,IF(OR(AND(MONTH($H62)=MONTH(TODAY()),$J62=0),AND(TODAY()&lt;T$6)),1,IF($L62="כן",2,4))),""))</f>
        <v/>
      </c>
      <c r="U62" s="214" t="str">
        <f ca="1">IF($C62="","",IF(OR(AND($H62&lt;=U$6,$I62&gt;=U$6),AND($H62&gt;=U$6,$H62&lt;V$6)),IF(OR($J62=1,COUNTIF($L62:T62,"&gt;0")&lt;$K62),3,IF(OR(AND(MONTH($H62)=MONTH(TODAY()),$J62=0),AND(TODAY()&lt;U$6)),1,IF($L62="כן",2,4))),""))</f>
        <v/>
      </c>
      <c r="V62" s="214" t="str">
        <f ca="1">IF($C62="","",IF(OR(AND($H62&lt;=V$6,$I62&gt;=V$6),AND($H62&gt;=V$6,$H62&lt;W$6)),IF(OR($J62=1,COUNTIF($L62:U62,"&gt;0")&lt;$K62),3,IF(OR(AND(MONTH($H62)=MONTH(TODAY()),$J62=0),AND(TODAY()&lt;V$6)),1,IF($L62="כן",2,4))),""))</f>
        <v/>
      </c>
      <c r="W62" s="214" t="str">
        <f ca="1">IF($C62="","",IF(OR(AND($H62&lt;=W$6,$I62&gt;=W$6),AND($H62&gt;=W$6,$H62&lt;X$6)),IF(OR($J62=1,COUNTIF($L62:V62,"&gt;0")&lt;$K62),3,IF(OR(AND(MONTH($H62)=MONTH(TODAY()),$J62=0),AND(TODAY()&lt;W$6)),1,IF($L62="כן",2,4))),""))</f>
        <v/>
      </c>
      <c r="X62" s="214" t="str">
        <f ca="1">IF($C62="","",IF(OR(AND($H62&lt;=X$6,$I62&gt;=X$6),AND($H62&gt;=X$6,$H62&lt;Y$6)),IF(OR($J62=1,COUNTIF($L62:W62,"&gt;0")&lt;$K62),3,IF(OR(AND(MONTH($H62)=MONTH(TODAY()),$J62=0),AND(TODAY()&lt;X$6)),1,IF($L62="כן",2,4))),""))</f>
        <v/>
      </c>
      <c r="Y62" s="214" t="str">
        <f ca="1">IF($C62="","",IF(OR(AND($H62&lt;=Y$6,$I62&gt;=Y$6),AND($H62&gt;=Y$6,$H62&lt;Z$6)),IF(OR($J62=1,COUNTIF($L62:X62,"&gt;0")&lt;$K62),3,IF(OR(AND(MONTH($H62)=MONTH(TODAY()),$J62=0),AND(TODAY()&lt;Y$6)),1,IF($L62="כן",2,4))),""))</f>
        <v/>
      </c>
      <c r="Z62" s="214" t="str">
        <f ca="1">IF($C62="","",IF(OR(AND($H62&lt;=Z$6,$I62&gt;=Z$6),AND($H62&gt;=Z$6,$H62&lt;AA$6)),IF(OR($J62=1,COUNTIF($L62:Y62,"&gt;0")&lt;$K62),3,IF(OR(AND(MONTH($H62)=MONTH(TODAY()),$J62=0),AND(TODAY()&lt;Z$6)),1,IF($L62="כן",2,4))),""))</f>
        <v/>
      </c>
      <c r="AA62" s="214" t="str">
        <f ca="1">IF($C62="","",IF(OR(AND($H62&lt;=AA$6,$I62&gt;=AA$6),AND($H62&gt;=AA$6,$H62&lt;AB$6)),IF(OR($J62=1,COUNTIF($L62:Z62,"&gt;0")&lt;$K62),3,IF(OR(AND(MONTH($H62)=MONTH(TODAY()),$J62=0),AND(TODAY()&lt;AA$6)),1,IF($L62="כן",2,4))),""))</f>
        <v/>
      </c>
      <c r="AB62" s="214" t="str">
        <f ca="1">IF($C62="","",IF(OR(AND($H62&lt;=AB$6,$I62&gt;=AB$6),AND($H62&gt;=AB$6,$H62&lt;AC$6)),IF(OR($J62=1,COUNTIF($L62:AA62,"&gt;0")&lt;$K62),3,IF(OR(AND(MONTH($H62)=MONTH(TODAY()),$J62=0),AND(TODAY()&lt;AB$6)),1,IF($L62="כן",2,4))),""))</f>
        <v/>
      </c>
      <c r="AC62" s="214" t="str">
        <f ca="1">IF($C62="","",IF(OR(AND($H62&lt;=AC$6,$I62&gt;=AC$6),AND($H62&gt;=AC$6,$H62&lt;AD$6)),IF(OR($J62=1,COUNTIF($L62:AB62,"&gt;0")&lt;$K62),3,IF(OR(AND(MONTH($H62)=MONTH(TODAY()),$J62=0),AND(TODAY()&lt;AC$6)),1,IF($L62="כן",2,4))),""))</f>
        <v/>
      </c>
      <c r="AD62" s="214" t="str">
        <f ca="1">IF($C62="","",IF(OR(AND($H62&lt;=AD$6,$I62&gt;=AD$6),AND($H62&gt;=AD$6,$H62&lt;AE$6)),IF(OR($J62=1,COUNTIF($L62:AC62,"&gt;0")&lt;$K62),3,IF(OR(AND(MONTH($H62)=MONTH(TODAY()),$J62=0),AND(TODAY()&lt;AD$6)),1,IF($L62="כן",2,4))),""))</f>
        <v/>
      </c>
      <c r="AE62" s="214" t="str">
        <f ca="1">IF($C62="","",IF(OR(AND($H62&lt;=AE$6,$I62&gt;=AE$6),AND($H62&gt;=AE$6,$H62&lt;AF$6)),IF(OR($J62=1,COUNTIF($L62:AD62,"&gt;0")&lt;$K62),3,IF(OR(AND(MONTH($H62)=MONTH(TODAY()),$J62=0),AND(TODAY()&lt;AE$6)),1,IF($L62="כן",2,4))),""))</f>
        <v/>
      </c>
      <c r="AF62" s="214" t="str">
        <f ca="1">IF($C62="","",IF(OR(AND($H62&lt;=AF$6,$I62&gt;=AF$6),AND($H62&gt;=AF$6,$H62&lt;AG$6)),IF(OR($J62=1,COUNTIF($L62:AE62,"&gt;0")&lt;$K62),3,IF(OR(AND(MONTH($H62)=MONTH(TODAY()),$J62=0),AND(TODAY()&lt;AF$6)),1,IF($L62="כן",2,4))),""))</f>
        <v/>
      </c>
      <c r="AG62" s="214" t="str">
        <f t="shared" ca="1" si="5"/>
        <v/>
      </c>
      <c r="AH62" s="199" t="s">
        <v>224</v>
      </c>
    </row>
    <row r="63" spans="2:34" s="195" customFormat="1" ht="21" customHeight="1">
      <c r="B63" s="196" t="str">
        <f>IFERROR(INDEX('תוצרים לפרויקטים'!$G$8:$G$507,MATCH(ROWS($B$6:B62),דירוג_גאנט,0)),"")</f>
        <v/>
      </c>
      <c r="C63" s="197" t="str">
        <f>IF($B63="","",INDEX('תוצרים לפרויקטים'!$H$8:$H$507,MATCH($B63,'תוצרים לפרויקטים'!$G$8:$G$507,0)))</f>
        <v/>
      </c>
      <c r="D63" s="198" t="str">
        <f>IF($B63="","",INDEX('תוצרים לפרויקטים'!$E$8:$E$507,MATCH($B63,'תוצרים לפרויקטים'!$G$8:$G$507,0)))</f>
        <v/>
      </c>
      <c r="E63" s="198" t="str">
        <f>IF($B63="","",IF(INDEX('תוצרים לפרויקטים'!$J$8:$J$507,MATCH($B63,'תוצרים לפרויקטים'!$G$8:$G$507,0))="","",INDEX('תוצרים לפרויקטים'!$J$8:$J$507,MATCH($B63,'תוצרים לפרויקטים'!$G$8:$G$507,0))))</f>
        <v/>
      </c>
      <c r="F63" s="198" t="str">
        <f>IF($B63="","",IF(INDEX('תוצרים לפרויקטים'!$K$8:$K$507,MATCH($B63,'תוצרים לפרויקטים'!$G$8:$G$507,0))="","",INDEX('תוצרים לפרויקטים'!$K$8:$K$507,MATCH($B63,'תוצרים לפרויקטים'!$G$8:$G$507,0))))</f>
        <v/>
      </c>
      <c r="G63" s="198" t="str">
        <f>IF($B63="","",IF(INDEX('תוצרים לפרויקטים'!$R$8:$R$507,MATCH($B63,'תוצרים לפרויקטים'!$G$8:$G$507,0))="","",INDEX('תוצרים לפרויקטים'!$R$8:$R$507,MATCH($B63,'תוצרים לפרויקטים'!$G$8:$G$507,0))))</f>
        <v/>
      </c>
      <c r="H63" s="199" t="str">
        <f>IF($B63="","",IF(INDEX('תוצרים לפרויקטים'!P$8:P$507,MATCH($B63,'תוצרים לפרויקטים'!$G$8:$G$507,0))="","",INDEX('תוצרים לפרויקטים'!P$8:P$507,MATCH($B63,'תוצרים לפרויקטים'!$G$8:$G$507,0))))</f>
        <v/>
      </c>
      <c r="I63" s="199" t="str">
        <f>IF($B63="","",IF(INDEX('תוצרים לפרויקטים'!Q$8:Q$507,MATCH($B63,'תוצרים לפרויקטים'!$G$8:$G$507,0))="","",INDEX('תוצרים לפרויקטים'!Q$8:Q$507,MATCH($B63,'תוצרים לפרויקטים'!$G$8:$G$507,0))))</f>
        <v/>
      </c>
      <c r="J63" s="200" t="str">
        <f>IF($B63="","",INDEX('תוצרים לפרויקטים'!$S$8:$S$507,MATCH($B63,'תוצרים לפרויקטים'!$G$8:$G$507,0)))</f>
        <v/>
      </c>
      <c r="K63" s="201" t="str">
        <f t="shared" si="3"/>
        <v/>
      </c>
      <c r="L63" s="200" t="str">
        <f t="shared" ca="1" si="4"/>
        <v/>
      </c>
      <c r="M63" s="214" t="str">
        <f ca="1">IF($C63="","",IF(OR(AND($H63&lt;=M$6,$I63&gt;=M$6),AND($H63&gt;=M$6,$H63&lt;N$6)),IF(OR($J63=1,COUNTIF($L63:L63,"&gt;0")&lt;$K63),3,IF(OR(AND(MONTH($H63)=MONTH(TODAY()),$J63=0),AND(TODAY()&lt;M$6)),1,IF($L63="כן",2,4))),""))</f>
        <v/>
      </c>
      <c r="N63" s="214" t="str">
        <f ca="1">IF($C63="","",IF(OR(AND($H63&lt;=N$6,$I63&gt;=N$6),AND($H63&gt;=N$6,$H63&lt;O$6)),IF(OR($J63=1,COUNTIF($L63:M63,"&gt;0")&lt;$K63),3,IF(OR(AND(MONTH($H63)=MONTH(TODAY()),$J63=0),AND(TODAY()&lt;N$6)),1,IF($L63="כן",2,4))),""))</f>
        <v/>
      </c>
      <c r="O63" s="214" t="str">
        <f ca="1">IF($C63="","",IF(OR(AND($H63&lt;=O$6,$I63&gt;=O$6),AND($H63&gt;=O$6,$H63&lt;P$6)),IF(OR($J63=1,COUNTIF($L63:N63,"&gt;0")&lt;$K63),3,IF(OR(AND(MONTH($H63)=MONTH(TODAY()),$J63=0),AND(TODAY()&lt;O$6)),1,IF($L63="כן",2,4))),""))</f>
        <v/>
      </c>
      <c r="P63" s="214" t="str">
        <f ca="1">IF($C63="","",IF(OR(AND($H63&lt;=P$6,$I63&gt;=P$6),AND($H63&gt;=P$6,$H63&lt;Q$6)),IF(OR($J63=1,COUNTIF($L63:O63,"&gt;0")&lt;$K63),3,IF(OR(AND(MONTH($H63)=MONTH(TODAY()),$J63=0),AND(TODAY()&lt;P$6)),1,IF($L63="כן",2,4))),""))</f>
        <v/>
      </c>
      <c r="Q63" s="214" t="str">
        <f ca="1">IF($C63="","",IF(OR(AND($H63&lt;=Q$6,$I63&gt;=Q$6),AND($H63&gt;=Q$6,$H63&lt;R$6)),IF(OR($J63=1,COUNTIF($L63:P63,"&gt;0")&lt;$K63),3,IF(OR(AND(MONTH($H63)=MONTH(TODAY()),$J63=0),AND(TODAY()&lt;Q$6)),1,IF($L63="כן",2,4))),""))</f>
        <v/>
      </c>
      <c r="R63" s="214" t="str">
        <f ca="1">IF($C63="","",IF(OR(AND($H63&lt;=R$6,$I63&gt;=R$6),AND($H63&gt;=R$6,$H63&lt;S$6)),IF(OR($J63=1,COUNTIF($L63:Q63,"&gt;0")&lt;$K63),3,IF(OR(AND(MONTH($H63)=MONTH(TODAY()),$J63=0),AND(TODAY()&lt;R$6)),1,IF($L63="כן",2,4))),""))</f>
        <v/>
      </c>
      <c r="S63" s="214" t="str">
        <f ca="1">IF($C63="","",IF(OR(AND($H63&lt;=S$6,$I63&gt;=S$6),AND($H63&gt;=S$6,$H63&lt;T$6)),IF(OR($J63=1,COUNTIF($L63:R63,"&gt;0")&lt;$K63),3,IF(OR(AND(MONTH($H63)=MONTH(TODAY()),$J63=0),AND(TODAY()&lt;S$6)),1,IF($L63="כן",2,4))),""))</f>
        <v/>
      </c>
      <c r="T63" s="214" t="str">
        <f ca="1">IF($C63="","",IF(OR(AND($H63&lt;=T$6,$I63&gt;=T$6),AND($H63&gt;=T$6,$H63&lt;U$6)),IF(OR($J63=1,COUNTIF($L63:S63,"&gt;0")&lt;$K63),3,IF(OR(AND(MONTH($H63)=MONTH(TODAY()),$J63=0),AND(TODAY()&lt;T$6)),1,IF($L63="כן",2,4))),""))</f>
        <v/>
      </c>
      <c r="U63" s="214" t="str">
        <f ca="1">IF($C63="","",IF(OR(AND($H63&lt;=U$6,$I63&gt;=U$6),AND($H63&gt;=U$6,$H63&lt;V$6)),IF(OR($J63=1,COUNTIF($L63:T63,"&gt;0")&lt;$K63),3,IF(OR(AND(MONTH($H63)=MONTH(TODAY()),$J63=0),AND(TODAY()&lt;U$6)),1,IF($L63="כן",2,4))),""))</f>
        <v/>
      </c>
      <c r="V63" s="214" t="str">
        <f ca="1">IF($C63="","",IF(OR(AND($H63&lt;=V$6,$I63&gt;=V$6),AND($H63&gt;=V$6,$H63&lt;W$6)),IF(OR($J63=1,COUNTIF($L63:U63,"&gt;0")&lt;$K63),3,IF(OR(AND(MONTH($H63)=MONTH(TODAY()),$J63=0),AND(TODAY()&lt;V$6)),1,IF($L63="כן",2,4))),""))</f>
        <v/>
      </c>
      <c r="W63" s="214" t="str">
        <f ca="1">IF($C63="","",IF(OR(AND($H63&lt;=W$6,$I63&gt;=W$6),AND($H63&gt;=W$6,$H63&lt;X$6)),IF(OR($J63=1,COUNTIF($L63:V63,"&gt;0")&lt;$K63),3,IF(OR(AND(MONTH($H63)=MONTH(TODAY()),$J63=0),AND(TODAY()&lt;W$6)),1,IF($L63="כן",2,4))),""))</f>
        <v/>
      </c>
      <c r="X63" s="214" t="str">
        <f ca="1">IF($C63="","",IF(OR(AND($H63&lt;=X$6,$I63&gt;=X$6),AND($H63&gt;=X$6,$H63&lt;Y$6)),IF(OR($J63=1,COUNTIF($L63:W63,"&gt;0")&lt;$K63),3,IF(OR(AND(MONTH($H63)=MONTH(TODAY()),$J63=0),AND(TODAY()&lt;X$6)),1,IF($L63="כן",2,4))),""))</f>
        <v/>
      </c>
      <c r="Y63" s="214" t="str">
        <f ca="1">IF($C63="","",IF(OR(AND($H63&lt;=Y$6,$I63&gt;=Y$6),AND($H63&gt;=Y$6,$H63&lt;Z$6)),IF(OR($J63=1,COUNTIF($L63:X63,"&gt;0")&lt;$K63),3,IF(OR(AND(MONTH($H63)=MONTH(TODAY()),$J63=0),AND(TODAY()&lt;Y$6)),1,IF($L63="כן",2,4))),""))</f>
        <v/>
      </c>
      <c r="Z63" s="214" t="str">
        <f ca="1">IF($C63="","",IF(OR(AND($H63&lt;=Z$6,$I63&gt;=Z$6),AND($H63&gt;=Z$6,$H63&lt;AA$6)),IF(OR($J63=1,COUNTIF($L63:Y63,"&gt;0")&lt;$K63),3,IF(OR(AND(MONTH($H63)=MONTH(TODAY()),$J63=0),AND(TODAY()&lt;Z$6)),1,IF($L63="כן",2,4))),""))</f>
        <v/>
      </c>
      <c r="AA63" s="214" t="str">
        <f ca="1">IF($C63="","",IF(OR(AND($H63&lt;=AA$6,$I63&gt;=AA$6),AND($H63&gt;=AA$6,$H63&lt;AB$6)),IF(OR($J63=1,COUNTIF($L63:Z63,"&gt;0")&lt;$K63),3,IF(OR(AND(MONTH($H63)=MONTH(TODAY()),$J63=0),AND(TODAY()&lt;AA$6)),1,IF($L63="כן",2,4))),""))</f>
        <v/>
      </c>
      <c r="AB63" s="214" t="str">
        <f ca="1">IF($C63="","",IF(OR(AND($H63&lt;=AB$6,$I63&gt;=AB$6),AND($H63&gt;=AB$6,$H63&lt;AC$6)),IF(OR($J63=1,COUNTIF($L63:AA63,"&gt;0")&lt;$K63),3,IF(OR(AND(MONTH($H63)=MONTH(TODAY()),$J63=0),AND(TODAY()&lt;AB$6)),1,IF($L63="כן",2,4))),""))</f>
        <v/>
      </c>
      <c r="AC63" s="214" t="str">
        <f ca="1">IF($C63="","",IF(OR(AND($H63&lt;=AC$6,$I63&gt;=AC$6),AND($H63&gt;=AC$6,$H63&lt;AD$6)),IF(OR($J63=1,COUNTIF($L63:AB63,"&gt;0")&lt;$K63),3,IF(OR(AND(MONTH($H63)=MONTH(TODAY()),$J63=0),AND(TODAY()&lt;AC$6)),1,IF($L63="כן",2,4))),""))</f>
        <v/>
      </c>
      <c r="AD63" s="214" t="str">
        <f ca="1">IF($C63="","",IF(OR(AND($H63&lt;=AD$6,$I63&gt;=AD$6),AND($H63&gt;=AD$6,$H63&lt;AE$6)),IF(OR($J63=1,COUNTIF($L63:AC63,"&gt;0")&lt;$K63),3,IF(OR(AND(MONTH($H63)=MONTH(TODAY()),$J63=0),AND(TODAY()&lt;AD$6)),1,IF($L63="כן",2,4))),""))</f>
        <v/>
      </c>
      <c r="AE63" s="214" t="str">
        <f ca="1">IF($C63="","",IF(OR(AND($H63&lt;=AE$6,$I63&gt;=AE$6),AND($H63&gt;=AE$6,$H63&lt;AF$6)),IF(OR($J63=1,COUNTIF($L63:AD63,"&gt;0")&lt;$K63),3,IF(OR(AND(MONTH($H63)=MONTH(TODAY()),$J63=0),AND(TODAY()&lt;AE$6)),1,IF($L63="כן",2,4))),""))</f>
        <v/>
      </c>
      <c r="AF63" s="214" t="str">
        <f ca="1">IF($C63="","",IF(OR(AND($H63&lt;=AF$6,$I63&gt;=AF$6),AND($H63&gt;=AF$6,$H63&lt;AG$6)),IF(OR($J63=1,COUNTIF($L63:AE63,"&gt;0")&lt;$K63),3,IF(OR(AND(MONTH($H63)=MONTH(TODAY()),$J63=0),AND(TODAY()&lt;AF$6)),1,IF($L63="כן",2,4))),""))</f>
        <v/>
      </c>
      <c r="AG63" s="214" t="str">
        <f t="shared" ca="1" si="5"/>
        <v/>
      </c>
      <c r="AH63" s="199" t="s">
        <v>224</v>
      </c>
    </row>
    <row r="64" spans="2:34" s="195" customFormat="1" ht="21" customHeight="1">
      <c r="B64" s="196" t="str">
        <f>IFERROR(INDEX('תוצרים לפרויקטים'!$G$8:$G$507,MATCH(ROWS($B$6:B63),דירוג_גאנט,0)),"")</f>
        <v/>
      </c>
      <c r="C64" s="197" t="str">
        <f>IF($B64="","",INDEX('תוצרים לפרויקטים'!$H$8:$H$507,MATCH($B64,'תוצרים לפרויקטים'!$G$8:$G$507,0)))</f>
        <v/>
      </c>
      <c r="D64" s="198" t="str">
        <f>IF($B64="","",INDEX('תוצרים לפרויקטים'!$E$8:$E$507,MATCH($B64,'תוצרים לפרויקטים'!$G$8:$G$507,0)))</f>
        <v/>
      </c>
      <c r="E64" s="198" t="str">
        <f>IF($B64="","",IF(INDEX('תוצרים לפרויקטים'!$J$8:$J$507,MATCH($B64,'תוצרים לפרויקטים'!$G$8:$G$507,0))="","",INDEX('תוצרים לפרויקטים'!$J$8:$J$507,MATCH($B64,'תוצרים לפרויקטים'!$G$8:$G$507,0))))</f>
        <v/>
      </c>
      <c r="F64" s="198" t="str">
        <f>IF($B64="","",IF(INDEX('תוצרים לפרויקטים'!$K$8:$K$507,MATCH($B64,'תוצרים לפרויקטים'!$G$8:$G$507,0))="","",INDEX('תוצרים לפרויקטים'!$K$8:$K$507,MATCH($B64,'תוצרים לפרויקטים'!$G$8:$G$507,0))))</f>
        <v/>
      </c>
      <c r="G64" s="198" t="str">
        <f>IF($B64="","",IF(INDEX('תוצרים לפרויקטים'!$R$8:$R$507,MATCH($B64,'תוצרים לפרויקטים'!$G$8:$G$507,0))="","",INDEX('תוצרים לפרויקטים'!$R$8:$R$507,MATCH($B64,'תוצרים לפרויקטים'!$G$8:$G$507,0))))</f>
        <v/>
      </c>
      <c r="H64" s="199" t="str">
        <f>IF($B64="","",IF(INDEX('תוצרים לפרויקטים'!P$8:P$507,MATCH($B64,'תוצרים לפרויקטים'!$G$8:$G$507,0))="","",INDEX('תוצרים לפרויקטים'!P$8:P$507,MATCH($B64,'תוצרים לפרויקטים'!$G$8:$G$507,0))))</f>
        <v/>
      </c>
      <c r="I64" s="199" t="str">
        <f>IF($B64="","",IF(INDEX('תוצרים לפרויקטים'!Q$8:Q$507,MATCH($B64,'תוצרים לפרויקטים'!$G$8:$G$507,0))="","",INDEX('תוצרים לפרויקטים'!Q$8:Q$507,MATCH($B64,'תוצרים לפרויקטים'!$G$8:$G$507,0))))</f>
        <v/>
      </c>
      <c r="J64" s="200" t="str">
        <f>IF($B64="","",INDEX('תוצרים לפרויקטים'!$S$8:$S$507,MATCH($B64,'תוצרים לפרויקטים'!$G$8:$G$507,0)))</f>
        <v/>
      </c>
      <c r="K64" s="201" t="str">
        <f t="shared" si="3"/>
        <v/>
      </c>
      <c r="L64" s="200" t="str">
        <f t="shared" ca="1" si="4"/>
        <v/>
      </c>
      <c r="M64" s="214" t="str">
        <f ca="1">IF($C64="","",IF(OR(AND($H64&lt;=M$6,$I64&gt;=M$6),AND($H64&gt;=M$6,$H64&lt;N$6)),IF(OR($J64=1,COUNTIF($L64:L64,"&gt;0")&lt;$K64),3,IF(OR(AND(MONTH($H64)=MONTH(TODAY()),$J64=0),AND(TODAY()&lt;M$6)),1,IF($L64="כן",2,4))),""))</f>
        <v/>
      </c>
      <c r="N64" s="214" t="str">
        <f ca="1">IF($C64="","",IF(OR(AND($H64&lt;=N$6,$I64&gt;=N$6),AND($H64&gt;=N$6,$H64&lt;O$6)),IF(OR($J64=1,COUNTIF($L64:M64,"&gt;0")&lt;$K64),3,IF(OR(AND(MONTH($H64)=MONTH(TODAY()),$J64=0),AND(TODAY()&lt;N$6)),1,IF($L64="כן",2,4))),""))</f>
        <v/>
      </c>
      <c r="O64" s="214" t="str">
        <f ca="1">IF($C64="","",IF(OR(AND($H64&lt;=O$6,$I64&gt;=O$6),AND($H64&gt;=O$6,$H64&lt;P$6)),IF(OR($J64=1,COUNTIF($L64:N64,"&gt;0")&lt;$K64),3,IF(OR(AND(MONTH($H64)=MONTH(TODAY()),$J64=0),AND(TODAY()&lt;O$6)),1,IF($L64="כן",2,4))),""))</f>
        <v/>
      </c>
      <c r="P64" s="214" t="str">
        <f ca="1">IF($C64="","",IF(OR(AND($H64&lt;=P$6,$I64&gt;=P$6),AND($H64&gt;=P$6,$H64&lt;Q$6)),IF(OR($J64=1,COUNTIF($L64:O64,"&gt;0")&lt;$K64),3,IF(OR(AND(MONTH($H64)=MONTH(TODAY()),$J64=0),AND(TODAY()&lt;P$6)),1,IF($L64="כן",2,4))),""))</f>
        <v/>
      </c>
      <c r="Q64" s="214" t="str">
        <f ca="1">IF($C64="","",IF(OR(AND($H64&lt;=Q$6,$I64&gt;=Q$6),AND($H64&gt;=Q$6,$H64&lt;R$6)),IF(OR($J64=1,COUNTIF($L64:P64,"&gt;0")&lt;$K64),3,IF(OR(AND(MONTH($H64)=MONTH(TODAY()),$J64=0),AND(TODAY()&lt;Q$6)),1,IF($L64="כן",2,4))),""))</f>
        <v/>
      </c>
      <c r="R64" s="214" t="str">
        <f ca="1">IF($C64="","",IF(OR(AND($H64&lt;=R$6,$I64&gt;=R$6),AND($H64&gt;=R$6,$H64&lt;S$6)),IF(OR($J64=1,COUNTIF($L64:Q64,"&gt;0")&lt;$K64),3,IF(OR(AND(MONTH($H64)=MONTH(TODAY()),$J64=0),AND(TODAY()&lt;R$6)),1,IF($L64="כן",2,4))),""))</f>
        <v/>
      </c>
      <c r="S64" s="214" t="str">
        <f ca="1">IF($C64="","",IF(OR(AND($H64&lt;=S$6,$I64&gt;=S$6),AND($H64&gt;=S$6,$H64&lt;T$6)),IF(OR($J64=1,COUNTIF($L64:R64,"&gt;0")&lt;$K64),3,IF(OR(AND(MONTH($H64)=MONTH(TODAY()),$J64=0),AND(TODAY()&lt;S$6)),1,IF($L64="כן",2,4))),""))</f>
        <v/>
      </c>
      <c r="T64" s="214" t="str">
        <f ca="1">IF($C64="","",IF(OR(AND($H64&lt;=T$6,$I64&gt;=T$6),AND($H64&gt;=T$6,$H64&lt;U$6)),IF(OR($J64=1,COUNTIF($L64:S64,"&gt;0")&lt;$K64),3,IF(OR(AND(MONTH($H64)=MONTH(TODAY()),$J64=0),AND(TODAY()&lt;T$6)),1,IF($L64="כן",2,4))),""))</f>
        <v/>
      </c>
      <c r="U64" s="214" t="str">
        <f ca="1">IF($C64="","",IF(OR(AND($H64&lt;=U$6,$I64&gt;=U$6),AND($H64&gt;=U$6,$H64&lt;V$6)),IF(OR($J64=1,COUNTIF($L64:T64,"&gt;0")&lt;$K64),3,IF(OR(AND(MONTH($H64)=MONTH(TODAY()),$J64=0),AND(TODAY()&lt;U$6)),1,IF($L64="כן",2,4))),""))</f>
        <v/>
      </c>
      <c r="V64" s="214" t="str">
        <f ca="1">IF($C64="","",IF(OR(AND($H64&lt;=V$6,$I64&gt;=V$6),AND($H64&gt;=V$6,$H64&lt;W$6)),IF(OR($J64=1,COUNTIF($L64:U64,"&gt;0")&lt;$K64),3,IF(OR(AND(MONTH($H64)=MONTH(TODAY()),$J64=0),AND(TODAY()&lt;V$6)),1,IF($L64="כן",2,4))),""))</f>
        <v/>
      </c>
      <c r="W64" s="214" t="str">
        <f ca="1">IF($C64="","",IF(OR(AND($H64&lt;=W$6,$I64&gt;=W$6),AND($H64&gt;=W$6,$H64&lt;X$6)),IF(OR($J64=1,COUNTIF($L64:V64,"&gt;0")&lt;$K64),3,IF(OR(AND(MONTH($H64)=MONTH(TODAY()),$J64=0),AND(TODAY()&lt;W$6)),1,IF($L64="כן",2,4))),""))</f>
        <v/>
      </c>
      <c r="X64" s="214" t="str">
        <f ca="1">IF($C64="","",IF(OR(AND($H64&lt;=X$6,$I64&gt;=X$6),AND($H64&gt;=X$6,$H64&lt;Y$6)),IF(OR($J64=1,COUNTIF($L64:W64,"&gt;0")&lt;$K64),3,IF(OR(AND(MONTH($H64)=MONTH(TODAY()),$J64=0),AND(TODAY()&lt;X$6)),1,IF($L64="כן",2,4))),""))</f>
        <v/>
      </c>
      <c r="Y64" s="214" t="str">
        <f ca="1">IF($C64="","",IF(OR(AND($H64&lt;=Y$6,$I64&gt;=Y$6),AND($H64&gt;=Y$6,$H64&lt;Z$6)),IF(OR($J64=1,COUNTIF($L64:X64,"&gt;0")&lt;$K64),3,IF(OR(AND(MONTH($H64)=MONTH(TODAY()),$J64=0),AND(TODAY()&lt;Y$6)),1,IF($L64="כן",2,4))),""))</f>
        <v/>
      </c>
      <c r="Z64" s="214" t="str">
        <f ca="1">IF($C64="","",IF(OR(AND($H64&lt;=Z$6,$I64&gt;=Z$6),AND($H64&gt;=Z$6,$H64&lt;AA$6)),IF(OR($J64=1,COUNTIF($L64:Y64,"&gt;0")&lt;$K64),3,IF(OR(AND(MONTH($H64)=MONTH(TODAY()),$J64=0),AND(TODAY()&lt;Z$6)),1,IF($L64="כן",2,4))),""))</f>
        <v/>
      </c>
      <c r="AA64" s="214" t="str">
        <f ca="1">IF($C64="","",IF(OR(AND($H64&lt;=AA$6,$I64&gt;=AA$6),AND($H64&gt;=AA$6,$H64&lt;AB$6)),IF(OR($J64=1,COUNTIF($L64:Z64,"&gt;0")&lt;$K64),3,IF(OR(AND(MONTH($H64)=MONTH(TODAY()),$J64=0),AND(TODAY()&lt;AA$6)),1,IF($L64="כן",2,4))),""))</f>
        <v/>
      </c>
      <c r="AB64" s="214" t="str">
        <f ca="1">IF($C64="","",IF(OR(AND($H64&lt;=AB$6,$I64&gt;=AB$6),AND($H64&gt;=AB$6,$H64&lt;AC$6)),IF(OR($J64=1,COUNTIF($L64:AA64,"&gt;0")&lt;$K64),3,IF(OR(AND(MONTH($H64)=MONTH(TODAY()),$J64=0),AND(TODAY()&lt;AB$6)),1,IF($L64="כן",2,4))),""))</f>
        <v/>
      </c>
      <c r="AC64" s="214" t="str">
        <f ca="1">IF($C64="","",IF(OR(AND($H64&lt;=AC$6,$I64&gt;=AC$6),AND($H64&gt;=AC$6,$H64&lt;AD$6)),IF(OR($J64=1,COUNTIF($L64:AB64,"&gt;0")&lt;$K64),3,IF(OR(AND(MONTH($H64)=MONTH(TODAY()),$J64=0),AND(TODAY()&lt;AC$6)),1,IF($L64="כן",2,4))),""))</f>
        <v/>
      </c>
      <c r="AD64" s="214" t="str">
        <f ca="1">IF($C64="","",IF(OR(AND($H64&lt;=AD$6,$I64&gt;=AD$6),AND($H64&gt;=AD$6,$H64&lt;AE$6)),IF(OR($J64=1,COUNTIF($L64:AC64,"&gt;0")&lt;$K64),3,IF(OR(AND(MONTH($H64)=MONTH(TODAY()),$J64=0),AND(TODAY()&lt;AD$6)),1,IF($L64="כן",2,4))),""))</f>
        <v/>
      </c>
      <c r="AE64" s="214" t="str">
        <f ca="1">IF($C64="","",IF(OR(AND($H64&lt;=AE$6,$I64&gt;=AE$6),AND($H64&gt;=AE$6,$H64&lt;AF$6)),IF(OR($J64=1,COUNTIF($L64:AD64,"&gt;0")&lt;$K64),3,IF(OR(AND(MONTH($H64)=MONTH(TODAY()),$J64=0),AND(TODAY()&lt;AE$6)),1,IF($L64="כן",2,4))),""))</f>
        <v/>
      </c>
      <c r="AF64" s="214" t="str">
        <f ca="1">IF($C64="","",IF(OR(AND($H64&lt;=AF$6,$I64&gt;=AF$6),AND($H64&gt;=AF$6,$H64&lt;AG$6)),IF(OR($J64=1,COUNTIF($L64:AE64,"&gt;0")&lt;$K64),3,IF(OR(AND(MONTH($H64)=MONTH(TODAY()),$J64=0),AND(TODAY()&lt;AF$6)),1,IF($L64="כן",2,4))),""))</f>
        <v/>
      </c>
      <c r="AG64" s="214" t="str">
        <f t="shared" ca="1" si="5"/>
        <v/>
      </c>
      <c r="AH64" s="199" t="s">
        <v>224</v>
      </c>
    </row>
    <row r="65" spans="2:34" s="195" customFormat="1" ht="21" customHeight="1">
      <c r="B65" s="196" t="str">
        <f>IFERROR(INDEX('תוצרים לפרויקטים'!$G$8:$G$507,MATCH(ROWS($B$6:B64),דירוג_גאנט,0)),"")</f>
        <v/>
      </c>
      <c r="C65" s="197" t="str">
        <f>IF($B65="","",INDEX('תוצרים לפרויקטים'!$H$8:$H$507,MATCH($B65,'תוצרים לפרויקטים'!$G$8:$G$507,0)))</f>
        <v/>
      </c>
      <c r="D65" s="198" t="str">
        <f>IF($B65="","",INDEX('תוצרים לפרויקטים'!$E$8:$E$507,MATCH($B65,'תוצרים לפרויקטים'!$G$8:$G$507,0)))</f>
        <v/>
      </c>
      <c r="E65" s="198" t="str">
        <f>IF($B65="","",IF(INDEX('תוצרים לפרויקטים'!$J$8:$J$507,MATCH($B65,'תוצרים לפרויקטים'!$G$8:$G$507,0))="","",INDEX('תוצרים לפרויקטים'!$J$8:$J$507,MATCH($B65,'תוצרים לפרויקטים'!$G$8:$G$507,0))))</f>
        <v/>
      </c>
      <c r="F65" s="198" t="str">
        <f>IF($B65="","",IF(INDEX('תוצרים לפרויקטים'!$K$8:$K$507,MATCH($B65,'תוצרים לפרויקטים'!$G$8:$G$507,0))="","",INDEX('תוצרים לפרויקטים'!$K$8:$K$507,MATCH($B65,'תוצרים לפרויקטים'!$G$8:$G$507,0))))</f>
        <v/>
      </c>
      <c r="G65" s="198" t="str">
        <f>IF($B65="","",IF(INDEX('תוצרים לפרויקטים'!$R$8:$R$507,MATCH($B65,'תוצרים לפרויקטים'!$G$8:$G$507,0))="","",INDEX('תוצרים לפרויקטים'!$R$8:$R$507,MATCH($B65,'תוצרים לפרויקטים'!$G$8:$G$507,0))))</f>
        <v/>
      </c>
      <c r="H65" s="199" t="str">
        <f>IF($B65="","",IF(INDEX('תוצרים לפרויקטים'!P$8:P$507,MATCH($B65,'תוצרים לפרויקטים'!$G$8:$G$507,0))="","",INDEX('תוצרים לפרויקטים'!P$8:P$507,MATCH($B65,'תוצרים לפרויקטים'!$G$8:$G$507,0))))</f>
        <v/>
      </c>
      <c r="I65" s="199" t="str">
        <f>IF($B65="","",IF(INDEX('תוצרים לפרויקטים'!Q$8:Q$507,MATCH($B65,'תוצרים לפרויקטים'!$G$8:$G$507,0))="","",INDEX('תוצרים לפרויקטים'!Q$8:Q$507,MATCH($B65,'תוצרים לפרויקטים'!$G$8:$G$507,0))))</f>
        <v/>
      </c>
      <c r="J65" s="200" t="str">
        <f>IF($B65="","",INDEX('תוצרים לפרויקטים'!$S$8:$S$507,MATCH($B65,'תוצרים לפרויקטים'!$G$8:$G$507,0)))</f>
        <v/>
      </c>
      <c r="K65" s="201" t="str">
        <f t="shared" si="3"/>
        <v/>
      </c>
      <c r="L65" s="200" t="str">
        <f t="shared" ca="1" si="4"/>
        <v/>
      </c>
      <c r="M65" s="214" t="str">
        <f ca="1">IF($C65="","",IF(OR(AND($H65&lt;=M$6,$I65&gt;=M$6),AND($H65&gt;=M$6,$H65&lt;N$6)),IF(OR($J65=1,COUNTIF($L65:L65,"&gt;0")&lt;$K65),3,IF(OR(AND(MONTH($H65)=MONTH(TODAY()),$J65=0),AND(TODAY()&lt;M$6)),1,IF($L65="כן",2,4))),""))</f>
        <v/>
      </c>
      <c r="N65" s="214" t="str">
        <f ca="1">IF($C65="","",IF(OR(AND($H65&lt;=N$6,$I65&gt;=N$6),AND($H65&gt;=N$6,$H65&lt;O$6)),IF(OR($J65=1,COUNTIF($L65:M65,"&gt;0")&lt;$K65),3,IF(OR(AND(MONTH($H65)=MONTH(TODAY()),$J65=0),AND(TODAY()&lt;N$6)),1,IF($L65="כן",2,4))),""))</f>
        <v/>
      </c>
      <c r="O65" s="214" t="str">
        <f ca="1">IF($C65="","",IF(OR(AND($H65&lt;=O$6,$I65&gt;=O$6),AND($H65&gt;=O$6,$H65&lt;P$6)),IF(OR($J65=1,COUNTIF($L65:N65,"&gt;0")&lt;$K65),3,IF(OR(AND(MONTH($H65)=MONTH(TODAY()),$J65=0),AND(TODAY()&lt;O$6)),1,IF($L65="כן",2,4))),""))</f>
        <v/>
      </c>
      <c r="P65" s="214" t="str">
        <f ca="1">IF($C65="","",IF(OR(AND($H65&lt;=P$6,$I65&gt;=P$6),AND($H65&gt;=P$6,$H65&lt;Q$6)),IF(OR($J65=1,COUNTIF($L65:O65,"&gt;0")&lt;$K65),3,IF(OR(AND(MONTH($H65)=MONTH(TODAY()),$J65=0),AND(TODAY()&lt;P$6)),1,IF($L65="כן",2,4))),""))</f>
        <v/>
      </c>
      <c r="Q65" s="214" t="str">
        <f ca="1">IF($C65="","",IF(OR(AND($H65&lt;=Q$6,$I65&gt;=Q$6),AND($H65&gt;=Q$6,$H65&lt;R$6)),IF(OR($J65=1,COUNTIF($L65:P65,"&gt;0")&lt;$K65),3,IF(OR(AND(MONTH($H65)=MONTH(TODAY()),$J65=0),AND(TODAY()&lt;Q$6)),1,IF($L65="כן",2,4))),""))</f>
        <v/>
      </c>
      <c r="R65" s="214" t="str">
        <f ca="1">IF($C65="","",IF(OR(AND($H65&lt;=R$6,$I65&gt;=R$6),AND($H65&gt;=R$6,$H65&lt;S$6)),IF(OR($J65=1,COUNTIF($L65:Q65,"&gt;0")&lt;$K65),3,IF(OR(AND(MONTH($H65)=MONTH(TODAY()),$J65=0),AND(TODAY()&lt;R$6)),1,IF($L65="כן",2,4))),""))</f>
        <v/>
      </c>
      <c r="S65" s="214" t="str">
        <f ca="1">IF($C65="","",IF(OR(AND($H65&lt;=S$6,$I65&gt;=S$6),AND($H65&gt;=S$6,$H65&lt;T$6)),IF(OR($J65=1,COUNTIF($L65:R65,"&gt;0")&lt;$K65),3,IF(OR(AND(MONTH($H65)=MONTH(TODAY()),$J65=0),AND(TODAY()&lt;S$6)),1,IF($L65="כן",2,4))),""))</f>
        <v/>
      </c>
      <c r="T65" s="214" t="str">
        <f ca="1">IF($C65="","",IF(OR(AND($H65&lt;=T$6,$I65&gt;=T$6),AND($H65&gt;=T$6,$H65&lt;U$6)),IF(OR($J65=1,COUNTIF($L65:S65,"&gt;0")&lt;$K65),3,IF(OR(AND(MONTH($H65)=MONTH(TODAY()),$J65=0),AND(TODAY()&lt;T$6)),1,IF($L65="כן",2,4))),""))</f>
        <v/>
      </c>
      <c r="U65" s="214" t="str">
        <f ca="1">IF($C65="","",IF(OR(AND($H65&lt;=U$6,$I65&gt;=U$6),AND($H65&gt;=U$6,$H65&lt;V$6)),IF(OR($J65=1,COUNTIF($L65:T65,"&gt;0")&lt;$K65),3,IF(OR(AND(MONTH($H65)=MONTH(TODAY()),$J65=0),AND(TODAY()&lt;U$6)),1,IF($L65="כן",2,4))),""))</f>
        <v/>
      </c>
      <c r="V65" s="214" t="str">
        <f ca="1">IF($C65="","",IF(OR(AND($H65&lt;=V$6,$I65&gt;=V$6),AND($H65&gt;=V$6,$H65&lt;W$6)),IF(OR($J65=1,COUNTIF($L65:U65,"&gt;0")&lt;$K65),3,IF(OR(AND(MONTH($H65)=MONTH(TODAY()),$J65=0),AND(TODAY()&lt;V$6)),1,IF($L65="כן",2,4))),""))</f>
        <v/>
      </c>
      <c r="W65" s="214" t="str">
        <f ca="1">IF($C65="","",IF(OR(AND($H65&lt;=W$6,$I65&gt;=W$6),AND($H65&gt;=W$6,$H65&lt;X$6)),IF(OR($J65=1,COUNTIF($L65:V65,"&gt;0")&lt;$K65),3,IF(OR(AND(MONTH($H65)=MONTH(TODAY()),$J65=0),AND(TODAY()&lt;W$6)),1,IF($L65="כן",2,4))),""))</f>
        <v/>
      </c>
      <c r="X65" s="214" t="str">
        <f ca="1">IF($C65="","",IF(OR(AND($H65&lt;=X$6,$I65&gt;=X$6),AND($H65&gt;=X$6,$H65&lt;Y$6)),IF(OR($J65=1,COUNTIF($L65:W65,"&gt;0")&lt;$K65),3,IF(OR(AND(MONTH($H65)=MONTH(TODAY()),$J65=0),AND(TODAY()&lt;X$6)),1,IF($L65="כן",2,4))),""))</f>
        <v/>
      </c>
      <c r="Y65" s="214" t="str">
        <f ca="1">IF($C65="","",IF(OR(AND($H65&lt;=Y$6,$I65&gt;=Y$6),AND($H65&gt;=Y$6,$H65&lt;Z$6)),IF(OR($J65=1,COUNTIF($L65:X65,"&gt;0")&lt;$K65),3,IF(OR(AND(MONTH($H65)=MONTH(TODAY()),$J65=0),AND(TODAY()&lt;Y$6)),1,IF($L65="כן",2,4))),""))</f>
        <v/>
      </c>
      <c r="Z65" s="214" t="str">
        <f ca="1">IF($C65="","",IF(OR(AND($H65&lt;=Z$6,$I65&gt;=Z$6),AND($H65&gt;=Z$6,$H65&lt;AA$6)),IF(OR($J65=1,COUNTIF($L65:Y65,"&gt;0")&lt;$K65),3,IF(OR(AND(MONTH($H65)=MONTH(TODAY()),$J65=0),AND(TODAY()&lt;Z$6)),1,IF($L65="כן",2,4))),""))</f>
        <v/>
      </c>
      <c r="AA65" s="214" t="str">
        <f ca="1">IF($C65="","",IF(OR(AND($H65&lt;=AA$6,$I65&gt;=AA$6),AND($H65&gt;=AA$6,$H65&lt;AB$6)),IF(OR($J65=1,COUNTIF($L65:Z65,"&gt;0")&lt;$K65),3,IF(OR(AND(MONTH($H65)=MONTH(TODAY()),$J65=0),AND(TODAY()&lt;AA$6)),1,IF($L65="כן",2,4))),""))</f>
        <v/>
      </c>
      <c r="AB65" s="214" t="str">
        <f ca="1">IF($C65="","",IF(OR(AND($H65&lt;=AB$6,$I65&gt;=AB$6),AND($H65&gt;=AB$6,$H65&lt;AC$6)),IF(OR($J65=1,COUNTIF($L65:AA65,"&gt;0")&lt;$K65),3,IF(OR(AND(MONTH($H65)=MONTH(TODAY()),$J65=0),AND(TODAY()&lt;AB$6)),1,IF($L65="כן",2,4))),""))</f>
        <v/>
      </c>
      <c r="AC65" s="214" t="str">
        <f ca="1">IF($C65="","",IF(OR(AND($H65&lt;=AC$6,$I65&gt;=AC$6),AND($H65&gt;=AC$6,$H65&lt;AD$6)),IF(OR($J65=1,COUNTIF($L65:AB65,"&gt;0")&lt;$K65),3,IF(OR(AND(MONTH($H65)=MONTH(TODAY()),$J65=0),AND(TODAY()&lt;AC$6)),1,IF($L65="כן",2,4))),""))</f>
        <v/>
      </c>
      <c r="AD65" s="214" t="str">
        <f ca="1">IF($C65="","",IF(OR(AND($H65&lt;=AD$6,$I65&gt;=AD$6),AND($H65&gt;=AD$6,$H65&lt;AE$6)),IF(OR($J65=1,COUNTIF($L65:AC65,"&gt;0")&lt;$K65),3,IF(OR(AND(MONTH($H65)=MONTH(TODAY()),$J65=0),AND(TODAY()&lt;AD$6)),1,IF($L65="כן",2,4))),""))</f>
        <v/>
      </c>
      <c r="AE65" s="214" t="str">
        <f ca="1">IF($C65="","",IF(OR(AND($H65&lt;=AE$6,$I65&gt;=AE$6),AND($H65&gt;=AE$6,$H65&lt;AF$6)),IF(OR($J65=1,COUNTIF($L65:AD65,"&gt;0")&lt;$K65),3,IF(OR(AND(MONTH($H65)=MONTH(TODAY()),$J65=0),AND(TODAY()&lt;AE$6)),1,IF($L65="כן",2,4))),""))</f>
        <v/>
      </c>
      <c r="AF65" s="214" t="str">
        <f ca="1">IF($C65="","",IF(OR(AND($H65&lt;=AF$6,$I65&gt;=AF$6),AND($H65&gt;=AF$6,$H65&lt;AG$6)),IF(OR($J65=1,COUNTIF($L65:AE65,"&gt;0")&lt;$K65),3,IF(OR(AND(MONTH($H65)=MONTH(TODAY()),$J65=0),AND(TODAY()&lt;AF$6)),1,IF($L65="כן",2,4))),""))</f>
        <v/>
      </c>
      <c r="AG65" s="214" t="str">
        <f t="shared" ca="1" si="5"/>
        <v/>
      </c>
      <c r="AH65" s="199" t="s">
        <v>224</v>
      </c>
    </row>
    <row r="66" spans="2:34" s="195" customFormat="1" ht="21" customHeight="1">
      <c r="B66" s="196" t="str">
        <f>IFERROR(INDEX('תוצרים לפרויקטים'!$G$8:$G$507,MATCH(ROWS($B$6:B65),דירוג_גאנט,0)),"")</f>
        <v/>
      </c>
      <c r="C66" s="197" t="str">
        <f>IF($B66="","",INDEX('תוצרים לפרויקטים'!$H$8:$H$507,MATCH($B66,'תוצרים לפרויקטים'!$G$8:$G$507,0)))</f>
        <v/>
      </c>
      <c r="D66" s="198" t="str">
        <f>IF($B66="","",INDEX('תוצרים לפרויקטים'!$E$8:$E$507,MATCH($B66,'תוצרים לפרויקטים'!$G$8:$G$507,0)))</f>
        <v/>
      </c>
      <c r="E66" s="198" t="str">
        <f>IF($B66="","",IF(INDEX('תוצרים לפרויקטים'!$J$8:$J$507,MATCH($B66,'תוצרים לפרויקטים'!$G$8:$G$507,0))="","",INDEX('תוצרים לפרויקטים'!$J$8:$J$507,MATCH($B66,'תוצרים לפרויקטים'!$G$8:$G$507,0))))</f>
        <v/>
      </c>
      <c r="F66" s="198" t="str">
        <f>IF($B66="","",IF(INDEX('תוצרים לפרויקטים'!$K$8:$K$507,MATCH($B66,'תוצרים לפרויקטים'!$G$8:$G$507,0))="","",INDEX('תוצרים לפרויקטים'!$K$8:$K$507,MATCH($B66,'תוצרים לפרויקטים'!$G$8:$G$507,0))))</f>
        <v/>
      </c>
      <c r="G66" s="198" t="str">
        <f>IF($B66="","",IF(INDEX('תוצרים לפרויקטים'!$R$8:$R$507,MATCH($B66,'תוצרים לפרויקטים'!$G$8:$G$507,0))="","",INDEX('תוצרים לפרויקטים'!$R$8:$R$507,MATCH($B66,'תוצרים לפרויקטים'!$G$8:$G$507,0))))</f>
        <v/>
      </c>
      <c r="H66" s="199" t="str">
        <f>IF($B66="","",IF(INDEX('תוצרים לפרויקטים'!P$8:P$507,MATCH($B66,'תוצרים לפרויקטים'!$G$8:$G$507,0))="","",INDEX('תוצרים לפרויקטים'!P$8:P$507,MATCH($B66,'תוצרים לפרויקטים'!$G$8:$G$507,0))))</f>
        <v/>
      </c>
      <c r="I66" s="199" t="str">
        <f>IF($B66="","",IF(INDEX('תוצרים לפרויקטים'!Q$8:Q$507,MATCH($B66,'תוצרים לפרויקטים'!$G$8:$G$507,0))="","",INDEX('תוצרים לפרויקטים'!Q$8:Q$507,MATCH($B66,'תוצרים לפרויקטים'!$G$8:$G$507,0))))</f>
        <v/>
      </c>
      <c r="J66" s="200" t="str">
        <f>IF($B66="","",INDEX('תוצרים לפרויקטים'!$S$8:$S$507,MATCH($B66,'תוצרים לפרויקטים'!$G$8:$G$507,0)))</f>
        <v/>
      </c>
      <c r="K66" s="201" t="str">
        <f t="shared" si="3"/>
        <v/>
      </c>
      <c r="L66" s="200" t="str">
        <f t="shared" ca="1" si="4"/>
        <v/>
      </c>
      <c r="M66" s="214" t="str">
        <f ca="1">IF($C66="","",IF(OR(AND($H66&lt;=M$6,$I66&gt;=M$6),AND($H66&gt;=M$6,$H66&lt;N$6)),IF(OR($J66=1,COUNTIF($L66:L66,"&gt;0")&lt;$K66),3,IF(OR(AND(MONTH($H66)=MONTH(TODAY()),$J66=0),AND(TODAY()&lt;M$6)),1,IF($L66="כן",2,4))),""))</f>
        <v/>
      </c>
      <c r="N66" s="214" t="str">
        <f ca="1">IF($C66="","",IF(OR(AND($H66&lt;=N$6,$I66&gt;=N$6),AND($H66&gt;=N$6,$H66&lt;O$6)),IF(OR($J66=1,COUNTIF($L66:M66,"&gt;0")&lt;$K66),3,IF(OR(AND(MONTH($H66)=MONTH(TODAY()),$J66=0),AND(TODAY()&lt;N$6)),1,IF($L66="כן",2,4))),""))</f>
        <v/>
      </c>
      <c r="O66" s="214" t="str">
        <f ca="1">IF($C66="","",IF(OR(AND($H66&lt;=O$6,$I66&gt;=O$6),AND($H66&gt;=O$6,$H66&lt;P$6)),IF(OR($J66=1,COUNTIF($L66:N66,"&gt;0")&lt;$K66),3,IF(OR(AND(MONTH($H66)=MONTH(TODAY()),$J66=0),AND(TODAY()&lt;O$6)),1,IF($L66="כן",2,4))),""))</f>
        <v/>
      </c>
      <c r="P66" s="214" t="str">
        <f ca="1">IF($C66="","",IF(OR(AND($H66&lt;=P$6,$I66&gt;=P$6),AND($H66&gt;=P$6,$H66&lt;Q$6)),IF(OR($J66=1,COUNTIF($L66:O66,"&gt;0")&lt;$K66),3,IF(OR(AND(MONTH($H66)=MONTH(TODAY()),$J66=0),AND(TODAY()&lt;P$6)),1,IF($L66="כן",2,4))),""))</f>
        <v/>
      </c>
      <c r="Q66" s="214" t="str">
        <f ca="1">IF($C66="","",IF(OR(AND($H66&lt;=Q$6,$I66&gt;=Q$6),AND($H66&gt;=Q$6,$H66&lt;R$6)),IF(OR($J66=1,COUNTIF($L66:P66,"&gt;0")&lt;$K66),3,IF(OR(AND(MONTH($H66)=MONTH(TODAY()),$J66=0),AND(TODAY()&lt;Q$6)),1,IF($L66="כן",2,4))),""))</f>
        <v/>
      </c>
      <c r="R66" s="214" t="str">
        <f ca="1">IF($C66="","",IF(OR(AND($H66&lt;=R$6,$I66&gt;=R$6),AND($H66&gt;=R$6,$H66&lt;S$6)),IF(OR($J66=1,COUNTIF($L66:Q66,"&gt;0")&lt;$K66),3,IF(OR(AND(MONTH($H66)=MONTH(TODAY()),$J66=0),AND(TODAY()&lt;R$6)),1,IF($L66="כן",2,4))),""))</f>
        <v/>
      </c>
      <c r="S66" s="214" t="str">
        <f ca="1">IF($C66="","",IF(OR(AND($H66&lt;=S$6,$I66&gt;=S$6),AND($H66&gt;=S$6,$H66&lt;T$6)),IF(OR($J66=1,COUNTIF($L66:R66,"&gt;0")&lt;$K66),3,IF(OR(AND(MONTH($H66)=MONTH(TODAY()),$J66=0),AND(TODAY()&lt;S$6)),1,IF($L66="כן",2,4))),""))</f>
        <v/>
      </c>
      <c r="T66" s="214" t="str">
        <f ca="1">IF($C66="","",IF(OR(AND($H66&lt;=T$6,$I66&gt;=T$6),AND($H66&gt;=T$6,$H66&lt;U$6)),IF(OR($J66=1,COUNTIF($L66:S66,"&gt;0")&lt;$K66),3,IF(OR(AND(MONTH($H66)=MONTH(TODAY()),$J66=0),AND(TODAY()&lt;T$6)),1,IF($L66="כן",2,4))),""))</f>
        <v/>
      </c>
      <c r="U66" s="214" t="str">
        <f ca="1">IF($C66="","",IF(OR(AND($H66&lt;=U$6,$I66&gt;=U$6),AND($H66&gt;=U$6,$H66&lt;V$6)),IF(OR($J66=1,COUNTIF($L66:T66,"&gt;0")&lt;$K66),3,IF(OR(AND(MONTH($H66)=MONTH(TODAY()),$J66=0),AND(TODAY()&lt;U$6)),1,IF($L66="כן",2,4))),""))</f>
        <v/>
      </c>
      <c r="V66" s="214" t="str">
        <f ca="1">IF($C66="","",IF(OR(AND($H66&lt;=V$6,$I66&gt;=V$6),AND($H66&gt;=V$6,$H66&lt;W$6)),IF(OR($J66=1,COUNTIF($L66:U66,"&gt;0")&lt;$K66),3,IF(OR(AND(MONTH($H66)=MONTH(TODAY()),$J66=0),AND(TODAY()&lt;V$6)),1,IF($L66="כן",2,4))),""))</f>
        <v/>
      </c>
      <c r="W66" s="214" t="str">
        <f ca="1">IF($C66="","",IF(OR(AND($H66&lt;=W$6,$I66&gt;=W$6),AND($H66&gt;=W$6,$H66&lt;X$6)),IF(OR($J66=1,COUNTIF($L66:V66,"&gt;0")&lt;$K66),3,IF(OR(AND(MONTH($H66)=MONTH(TODAY()),$J66=0),AND(TODAY()&lt;W$6)),1,IF($L66="כן",2,4))),""))</f>
        <v/>
      </c>
      <c r="X66" s="214" t="str">
        <f ca="1">IF($C66="","",IF(OR(AND($H66&lt;=X$6,$I66&gt;=X$6),AND($H66&gt;=X$6,$H66&lt;Y$6)),IF(OR($J66=1,COUNTIF($L66:W66,"&gt;0")&lt;$K66),3,IF(OR(AND(MONTH($H66)=MONTH(TODAY()),$J66=0),AND(TODAY()&lt;X$6)),1,IF($L66="כן",2,4))),""))</f>
        <v/>
      </c>
      <c r="Y66" s="214" t="str">
        <f ca="1">IF($C66="","",IF(OR(AND($H66&lt;=Y$6,$I66&gt;=Y$6),AND($H66&gt;=Y$6,$H66&lt;Z$6)),IF(OR($J66=1,COUNTIF($L66:X66,"&gt;0")&lt;$K66),3,IF(OR(AND(MONTH($H66)=MONTH(TODAY()),$J66=0),AND(TODAY()&lt;Y$6)),1,IF($L66="כן",2,4))),""))</f>
        <v/>
      </c>
      <c r="Z66" s="214" t="str">
        <f ca="1">IF($C66="","",IF(OR(AND($H66&lt;=Z$6,$I66&gt;=Z$6),AND($H66&gt;=Z$6,$H66&lt;AA$6)),IF(OR($J66=1,COUNTIF($L66:Y66,"&gt;0")&lt;$K66),3,IF(OR(AND(MONTH($H66)=MONTH(TODAY()),$J66=0),AND(TODAY()&lt;Z$6)),1,IF($L66="כן",2,4))),""))</f>
        <v/>
      </c>
      <c r="AA66" s="214" t="str">
        <f ca="1">IF($C66="","",IF(OR(AND($H66&lt;=AA$6,$I66&gt;=AA$6),AND($H66&gt;=AA$6,$H66&lt;AB$6)),IF(OR($J66=1,COUNTIF($L66:Z66,"&gt;0")&lt;$K66),3,IF(OR(AND(MONTH($H66)=MONTH(TODAY()),$J66=0),AND(TODAY()&lt;AA$6)),1,IF($L66="כן",2,4))),""))</f>
        <v/>
      </c>
      <c r="AB66" s="214" t="str">
        <f ca="1">IF($C66="","",IF(OR(AND($H66&lt;=AB$6,$I66&gt;=AB$6),AND($H66&gt;=AB$6,$H66&lt;AC$6)),IF(OR($J66=1,COUNTIF($L66:AA66,"&gt;0")&lt;$K66),3,IF(OR(AND(MONTH($H66)=MONTH(TODAY()),$J66=0),AND(TODAY()&lt;AB$6)),1,IF($L66="כן",2,4))),""))</f>
        <v/>
      </c>
      <c r="AC66" s="214" t="str">
        <f ca="1">IF($C66="","",IF(OR(AND($H66&lt;=AC$6,$I66&gt;=AC$6),AND($H66&gt;=AC$6,$H66&lt;AD$6)),IF(OR($J66=1,COUNTIF($L66:AB66,"&gt;0")&lt;$K66),3,IF(OR(AND(MONTH($H66)=MONTH(TODAY()),$J66=0),AND(TODAY()&lt;AC$6)),1,IF($L66="כן",2,4))),""))</f>
        <v/>
      </c>
      <c r="AD66" s="214" t="str">
        <f ca="1">IF($C66="","",IF(OR(AND($H66&lt;=AD$6,$I66&gt;=AD$6),AND($H66&gt;=AD$6,$H66&lt;AE$6)),IF(OR($J66=1,COUNTIF($L66:AC66,"&gt;0")&lt;$K66),3,IF(OR(AND(MONTH($H66)=MONTH(TODAY()),$J66=0),AND(TODAY()&lt;AD$6)),1,IF($L66="כן",2,4))),""))</f>
        <v/>
      </c>
      <c r="AE66" s="214" t="str">
        <f ca="1">IF($C66="","",IF(OR(AND($H66&lt;=AE$6,$I66&gt;=AE$6),AND($H66&gt;=AE$6,$H66&lt;AF$6)),IF(OR($J66=1,COUNTIF($L66:AD66,"&gt;0")&lt;$K66),3,IF(OR(AND(MONTH($H66)=MONTH(TODAY()),$J66=0),AND(TODAY()&lt;AE$6)),1,IF($L66="כן",2,4))),""))</f>
        <v/>
      </c>
      <c r="AF66" s="214" t="str">
        <f ca="1">IF($C66="","",IF(OR(AND($H66&lt;=AF$6,$I66&gt;=AF$6),AND($H66&gt;=AF$6,$H66&lt;AG$6)),IF(OR($J66=1,COUNTIF($L66:AE66,"&gt;0")&lt;$K66),3,IF(OR(AND(MONTH($H66)=MONTH(TODAY()),$J66=0),AND(TODAY()&lt;AF$6)),1,IF($L66="כן",2,4))),""))</f>
        <v/>
      </c>
      <c r="AG66" s="214" t="str">
        <f t="shared" ca="1" si="5"/>
        <v/>
      </c>
      <c r="AH66" s="199" t="s">
        <v>224</v>
      </c>
    </row>
    <row r="67" spans="2:34" s="195" customFormat="1" ht="21" customHeight="1">
      <c r="B67" s="196" t="str">
        <f>IFERROR(INDEX('תוצרים לפרויקטים'!$G$8:$G$507,MATCH(ROWS($B$6:B66),דירוג_גאנט,0)),"")</f>
        <v/>
      </c>
      <c r="C67" s="197" t="str">
        <f>IF($B67="","",INDEX('תוצרים לפרויקטים'!$H$8:$H$507,MATCH($B67,'תוצרים לפרויקטים'!$G$8:$G$507,0)))</f>
        <v/>
      </c>
      <c r="D67" s="198" t="str">
        <f>IF($B67="","",INDEX('תוצרים לפרויקטים'!$E$8:$E$507,MATCH($B67,'תוצרים לפרויקטים'!$G$8:$G$507,0)))</f>
        <v/>
      </c>
      <c r="E67" s="198" t="str">
        <f>IF($B67="","",IF(INDEX('תוצרים לפרויקטים'!$J$8:$J$507,MATCH($B67,'תוצרים לפרויקטים'!$G$8:$G$507,0))="","",INDEX('תוצרים לפרויקטים'!$J$8:$J$507,MATCH($B67,'תוצרים לפרויקטים'!$G$8:$G$507,0))))</f>
        <v/>
      </c>
      <c r="F67" s="198" t="str">
        <f>IF($B67="","",IF(INDEX('תוצרים לפרויקטים'!$K$8:$K$507,MATCH($B67,'תוצרים לפרויקטים'!$G$8:$G$507,0))="","",INDEX('תוצרים לפרויקטים'!$K$8:$K$507,MATCH($B67,'תוצרים לפרויקטים'!$G$8:$G$507,0))))</f>
        <v/>
      </c>
      <c r="G67" s="198" t="str">
        <f>IF($B67="","",IF(INDEX('תוצרים לפרויקטים'!$R$8:$R$507,MATCH($B67,'תוצרים לפרויקטים'!$G$8:$G$507,0))="","",INDEX('תוצרים לפרויקטים'!$R$8:$R$507,MATCH($B67,'תוצרים לפרויקטים'!$G$8:$G$507,0))))</f>
        <v/>
      </c>
      <c r="H67" s="199" t="str">
        <f>IF($B67="","",IF(INDEX('תוצרים לפרויקטים'!P$8:P$507,MATCH($B67,'תוצרים לפרויקטים'!$G$8:$G$507,0))="","",INDEX('תוצרים לפרויקטים'!P$8:P$507,MATCH($B67,'תוצרים לפרויקטים'!$G$8:$G$507,0))))</f>
        <v/>
      </c>
      <c r="I67" s="199" t="str">
        <f>IF($B67="","",IF(INDEX('תוצרים לפרויקטים'!Q$8:Q$507,MATCH($B67,'תוצרים לפרויקטים'!$G$8:$G$507,0))="","",INDEX('תוצרים לפרויקטים'!Q$8:Q$507,MATCH($B67,'תוצרים לפרויקטים'!$G$8:$G$507,0))))</f>
        <v/>
      </c>
      <c r="J67" s="200" t="str">
        <f>IF($B67="","",INDEX('תוצרים לפרויקטים'!$S$8:$S$507,MATCH($B67,'תוצרים לפרויקטים'!$G$8:$G$507,0)))</f>
        <v/>
      </c>
      <c r="K67" s="201" t="str">
        <f t="shared" si="3"/>
        <v/>
      </c>
      <c r="L67" s="200" t="str">
        <f t="shared" ca="1" si="4"/>
        <v/>
      </c>
      <c r="M67" s="214" t="str">
        <f ca="1">IF($C67="","",IF(OR(AND($H67&lt;=M$6,$I67&gt;=M$6),AND($H67&gt;=M$6,$H67&lt;N$6)),IF(OR($J67=1,COUNTIF($L67:L67,"&gt;0")&lt;$K67),3,IF(OR(AND(MONTH($H67)=MONTH(TODAY()),$J67=0),AND(TODAY()&lt;M$6)),1,IF($L67="כן",2,4))),""))</f>
        <v/>
      </c>
      <c r="N67" s="214" t="str">
        <f ca="1">IF($C67="","",IF(OR(AND($H67&lt;=N$6,$I67&gt;=N$6),AND($H67&gt;=N$6,$H67&lt;O$6)),IF(OR($J67=1,COUNTIF($L67:M67,"&gt;0")&lt;$K67),3,IF(OR(AND(MONTH($H67)=MONTH(TODAY()),$J67=0),AND(TODAY()&lt;N$6)),1,IF($L67="כן",2,4))),""))</f>
        <v/>
      </c>
      <c r="O67" s="214" t="str">
        <f ca="1">IF($C67="","",IF(OR(AND($H67&lt;=O$6,$I67&gt;=O$6),AND($H67&gt;=O$6,$H67&lt;P$6)),IF(OR($J67=1,COUNTIF($L67:N67,"&gt;0")&lt;$K67),3,IF(OR(AND(MONTH($H67)=MONTH(TODAY()),$J67=0),AND(TODAY()&lt;O$6)),1,IF($L67="כן",2,4))),""))</f>
        <v/>
      </c>
      <c r="P67" s="214" t="str">
        <f ca="1">IF($C67="","",IF(OR(AND($H67&lt;=P$6,$I67&gt;=P$6),AND($H67&gt;=P$6,$H67&lt;Q$6)),IF(OR($J67=1,COUNTIF($L67:O67,"&gt;0")&lt;$K67),3,IF(OR(AND(MONTH($H67)=MONTH(TODAY()),$J67=0),AND(TODAY()&lt;P$6)),1,IF($L67="כן",2,4))),""))</f>
        <v/>
      </c>
      <c r="Q67" s="214" t="str">
        <f ca="1">IF($C67="","",IF(OR(AND($H67&lt;=Q$6,$I67&gt;=Q$6),AND($H67&gt;=Q$6,$H67&lt;R$6)),IF(OR($J67=1,COUNTIF($L67:P67,"&gt;0")&lt;$K67),3,IF(OR(AND(MONTH($H67)=MONTH(TODAY()),$J67=0),AND(TODAY()&lt;Q$6)),1,IF($L67="כן",2,4))),""))</f>
        <v/>
      </c>
      <c r="R67" s="214" t="str">
        <f ca="1">IF($C67="","",IF(OR(AND($H67&lt;=R$6,$I67&gt;=R$6),AND($H67&gt;=R$6,$H67&lt;S$6)),IF(OR($J67=1,COUNTIF($L67:Q67,"&gt;0")&lt;$K67),3,IF(OR(AND(MONTH($H67)=MONTH(TODAY()),$J67=0),AND(TODAY()&lt;R$6)),1,IF($L67="כן",2,4))),""))</f>
        <v/>
      </c>
      <c r="S67" s="214" t="str">
        <f ca="1">IF($C67="","",IF(OR(AND($H67&lt;=S$6,$I67&gt;=S$6),AND($H67&gt;=S$6,$H67&lt;T$6)),IF(OR($J67=1,COUNTIF($L67:R67,"&gt;0")&lt;$K67),3,IF(OR(AND(MONTH($H67)=MONTH(TODAY()),$J67=0),AND(TODAY()&lt;S$6)),1,IF($L67="כן",2,4))),""))</f>
        <v/>
      </c>
      <c r="T67" s="214" t="str">
        <f ca="1">IF($C67="","",IF(OR(AND($H67&lt;=T$6,$I67&gt;=T$6),AND($H67&gt;=T$6,$H67&lt;U$6)),IF(OR($J67=1,COUNTIF($L67:S67,"&gt;0")&lt;$K67),3,IF(OR(AND(MONTH($H67)=MONTH(TODAY()),$J67=0),AND(TODAY()&lt;T$6)),1,IF($L67="כן",2,4))),""))</f>
        <v/>
      </c>
      <c r="U67" s="214" t="str">
        <f ca="1">IF($C67="","",IF(OR(AND($H67&lt;=U$6,$I67&gt;=U$6),AND($H67&gt;=U$6,$H67&lt;V$6)),IF(OR($J67=1,COUNTIF($L67:T67,"&gt;0")&lt;$K67),3,IF(OR(AND(MONTH($H67)=MONTH(TODAY()),$J67=0),AND(TODAY()&lt;U$6)),1,IF($L67="כן",2,4))),""))</f>
        <v/>
      </c>
      <c r="V67" s="214" t="str">
        <f ca="1">IF($C67="","",IF(OR(AND($H67&lt;=V$6,$I67&gt;=V$6),AND($H67&gt;=V$6,$H67&lt;W$6)),IF(OR($J67=1,COUNTIF($L67:U67,"&gt;0")&lt;$K67),3,IF(OR(AND(MONTH($H67)=MONTH(TODAY()),$J67=0),AND(TODAY()&lt;V$6)),1,IF($L67="כן",2,4))),""))</f>
        <v/>
      </c>
      <c r="W67" s="214" t="str">
        <f ca="1">IF($C67="","",IF(OR(AND($H67&lt;=W$6,$I67&gt;=W$6),AND($H67&gt;=W$6,$H67&lt;X$6)),IF(OR($J67=1,COUNTIF($L67:V67,"&gt;0")&lt;$K67),3,IF(OR(AND(MONTH($H67)=MONTH(TODAY()),$J67=0),AND(TODAY()&lt;W$6)),1,IF($L67="כן",2,4))),""))</f>
        <v/>
      </c>
      <c r="X67" s="214" t="str">
        <f ca="1">IF($C67="","",IF(OR(AND($H67&lt;=X$6,$I67&gt;=X$6),AND($H67&gt;=X$6,$H67&lt;Y$6)),IF(OR($J67=1,COUNTIF($L67:W67,"&gt;0")&lt;$K67),3,IF(OR(AND(MONTH($H67)=MONTH(TODAY()),$J67=0),AND(TODAY()&lt;X$6)),1,IF($L67="כן",2,4))),""))</f>
        <v/>
      </c>
      <c r="Y67" s="214" t="str">
        <f ca="1">IF($C67="","",IF(OR(AND($H67&lt;=Y$6,$I67&gt;=Y$6),AND($H67&gt;=Y$6,$H67&lt;Z$6)),IF(OR($J67=1,COUNTIF($L67:X67,"&gt;0")&lt;$K67),3,IF(OR(AND(MONTH($H67)=MONTH(TODAY()),$J67=0),AND(TODAY()&lt;Y$6)),1,IF($L67="כן",2,4))),""))</f>
        <v/>
      </c>
      <c r="Z67" s="214" t="str">
        <f ca="1">IF($C67="","",IF(OR(AND($H67&lt;=Z$6,$I67&gt;=Z$6),AND($H67&gt;=Z$6,$H67&lt;AA$6)),IF(OR($J67=1,COUNTIF($L67:Y67,"&gt;0")&lt;$K67),3,IF(OR(AND(MONTH($H67)=MONTH(TODAY()),$J67=0),AND(TODAY()&lt;Z$6)),1,IF($L67="כן",2,4))),""))</f>
        <v/>
      </c>
      <c r="AA67" s="214" t="str">
        <f ca="1">IF($C67="","",IF(OR(AND($H67&lt;=AA$6,$I67&gt;=AA$6),AND($H67&gt;=AA$6,$H67&lt;AB$6)),IF(OR($J67=1,COUNTIF($L67:Z67,"&gt;0")&lt;$K67),3,IF(OR(AND(MONTH($H67)=MONTH(TODAY()),$J67=0),AND(TODAY()&lt;AA$6)),1,IF($L67="כן",2,4))),""))</f>
        <v/>
      </c>
      <c r="AB67" s="214" t="str">
        <f ca="1">IF($C67="","",IF(OR(AND($H67&lt;=AB$6,$I67&gt;=AB$6),AND($H67&gt;=AB$6,$H67&lt;AC$6)),IF(OR($J67=1,COUNTIF($L67:AA67,"&gt;0")&lt;$K67),3,IF(OR(AND(MONTH($H67)=MONTH(TODAY()),$J67=0),AND(TODAY()&lt;AB$6)),1,IF($L67="כן",2,4))),""))</f>
        <v/>
      </c>
      <c r="AC67" s="214" t="str">
        <f ca="1">IF($C67="","",IF(OR(AND($H67&lt;=AC$6,$I67&gt;=AC$6),AND($H67&gt;=AC$6,$H67&lt;AD$6)),IF(OR($J67=1,COUNTIF($L67:AB67,"&gt;0")&lt;$K67),3,IF(OR(AND(MONTH($H67)=MONTH(TODAY()),$J67=0),AND(TODAY()&lt;AC$6)),1,IF($L67="כן",2,4))),""))</f>
        <v/>
      </c>
      <c r="AD67" s="214" t="str">
        <f ca="1">IF($C67="","",IF(OR(AND($H67&lt;=AD$6,$I67&gt;=AD$6),AND($H67&gt;=AD$6,$H67&lt;AE$6)),IF(OR($J67=1,COUNTIF($L67:AC67,"&gt;0")&lt;$K67),3,IF(OR(AND(MONTH($H67)=MONTH(TODAY()),$J67=0),AND(TODAY()&lt;AD$6)),1,IF($L67="כן",2,4))),""))</f>
        <v/>
      </c>
      <c r="AE67" s="214" t="str">
        <f ca="1">IF($C67="","",IF(OR(AND($H67&lt;=AE$6,$I67&gt;=AE$6),AND($H67&gt;=AE$6,$H67&lt;AF$6)),IF(OR($J67=1,COUNTIF($L67:AD67,"&gt;0")&lt;$K67),3,IF(OR(AND(MONTH($H67)=MONTH(TODAY()),$J67=0),AND(TODAY()&lt;AE$6)),1,IF($L67="כן",2,4))),""))</f>
        <v/>
      </c>
      <c r="AF67" s="214" t="str">
        <f ca="1">IF($C67="","",IF(OR(AND($H67&lt;=AF$6,$I67&gt;=AF$6),AND($H67&gt;=AF$6,$H67&lt;AG$6)),IF(OR($J67=1,COUNTIF($L67:AE67,"&gt;0")&lt;$K67),3,IF(OR(AND(MONTH($H67)=MONTH(TODAY()),$J67=0),AND(TODAY()&lt;AF$6)),1,IF($L67="כן",2,4))),""))</f>
        <v/>
      </c>
      <c r="AG67" s="214" t="str">
        <f t="shared" ca="1" si="5"/>
        <v/>
      </c>
      <c r="AH67" s="199" t="s">
        <v>224</v>
      </c>
    </row>
    <row r="68" spans="2:34" s="195" customFormat="1" ht="21" customHeight="1">
      <c r="B68" s="196" t="str">
        <f>IFERROR(INDEX('תוצרים לפרויקטים'!$G$8:$G$507,MATCH(ROWS($B$6:B67),דירוג_גאנט,0)),"")</f>
        <v/>
      </c>
      <c r="C68" s="197" t="str">
        <f>IF($B68="","",INDEX('תוצרים לפרויקטים'!$H$8:$H$507,MATCH($B68,'תוצרים לפרויקטים'!$G$8:$G$507,0)))</f>
        <v/>
      </c>
      <c r="D68" s="198" t="str">
        <f>IF($B68="","",INDEX('תוצרים לפרויקטים'!$E$8:$E$507,MATCH($B68,'תוצרים לפרויקטים'!$G$8:$G$507,0)))</f>
        <v/>
      </c>
      <c r="E68" s="198" t="str">
        <f>IF($B68="","",IF(INDEX('תוצרים לפרויקטים'!$J$8:$J$507,MATCH($B68,'תוצרים לפרויקטים'!$G$8:$G$507,0))="","",INDEX('תוצרים לפרויקטים'!$J$8:$J$507,MATCH($B68,'תוצרים לפרויקטים'!$G$8:$G$507,0))))</f>
        <v/>
      </c>
      <c r="F68" s="198" t="str">
        <f>IF($B68="","",IF(INDEX('תוצרים לפרויקטים'!$K$8:$K$507,MATCH($B68,'תוצרים לפרויקטים'!$G$8:$G$507,0))="","",INDEX('תוצרים לפרויקטים'!$K$8:$K$507,MATCH($B68,'תוצרים לפרויקטים'!$G$8:$G$507,0))))</f>
        <v/>
      </c>
      <c r="G68" s="198" t="str">
        <f>IF($B68="","",IF(INDEX('תוצרים לפרויקטים'!$R$8:$R$507,MATCH($B68,'תוצרים לפרויקטים'!$G$8:$G$507,0))="","",INDEX('תוצרים לפרויקטים'!$R$8:$R$507,MATCH($B68,'תוצרים לפרויקטים'!$G$8:$G$507,0))))</f>
        <v/>
      </c>
      <c r="H68" s="199" t="str">
        <f>IF($B68="","",IF(INDEX('תוצרים לפרויקטים'!P$8:P$507,MATCH($B68,'תוצרים לפרויקטים'!$G$8:$G$507,0))="","",INDEX('תוצרים לפרויקטים'!P$8:P$507,MATCH($B68,'תוצרים לפרויקטים'!$G$8:$G$507,0))))</f>
        <v/>
      </c>
      <c r="I68" s="199" t="str">
        <f>IF($B68="","",IF(INDEX('תוצרים לפרויקטים'!Q$8:Q$507,MATCH($B68,'תוצרים לפרויקטים'!$G$8:$G$507,0))="","",INDEX('תוצרים לפרויקטים'!Q$8:Q$507,MATCH($B68,'תוצרים לפרויקטים'!$G$8:$G$507,0))))</f>
        <v/>
      </c>
      <c r="J68" s="200" t="str">
        <f>IF($B68="","",INDEX('תוצרים לפרויקטים'!$S$8:$S$507,MATCH($B68,'תוצרים לפרויקטים'!$G$8:$G$507,0)))</f>
        <v/>
      </c>
      <c r="K68" s="201" t="str">
        <f t="shared" si="3"/>
        <v/>
      </c>
      <c r="L68" s="200" t="str">
        <f t="shared" ca="1" si="4"/>
        <v/>
      </c>
      <c r="M68" s="214" t="str">
        <f ca="1">IF($C68="","",IF(OR(AND($H68&lt;=M$6,$I68&gt;=M$6),AND($H68&gt;=M$6,$H68&lt;N$6)),IF(OR($J68=1,COUNTIF($L68:L68,"&gt;0")&lt;$K68),3,IF(OR(AND(MONTH($H68)=MONTH(TODAY()),$J68=0),AND(TODAY()&lt;M$6)),1,IF($L68="כן",2,4))),""))</f>
        <v/>
      </c>
      <c r="N68" s="214" t="str">
        <f ca="1">IF($C68="","",IF(OR(AND($H68&lt;=N$6,$I68&gt;=N$6),AND($H68&gt;=N$6,$H68&lt;O$6)),IF(OR($J68=1,COUNTIF($L68:M68,"&gt;0")&lt;$K68),3,IF(OR(AND(MONTH($H68)=MONTH(TODAY()),$J68=0),AND(TODAY()&lt;N$6)),1,IF($L68="כן",2,4))),""))</f>
        <v/>
      </c>
      <c r="O68" s="214" t="str">
        <f ca="1">IF($C68="","",IF(OR(AND($H68&lt;=O$6,$I68&gt;=O$6),AND($H68&gt;=O$6,$H68&lt;P$6)),IF(OR($J68=1,COUNTIF($L68:N68,"&gt;0")&lt;$K68),3,IF(OR(AND(MONTH($H68)=MONTH(TODAY()),$J68=0),AND(TODAY()&lt;O$6)),1,IF($L68="כן",2,4))),""))</f>
        <v/>
      </c>
      <c r="P68" s="214" t="str">
        <f ca="1">IF($C68="","",IF(OR(AND($H68&lt;=P$6,$I68&gt;=P$6),AND($H68&gt;=P$6,$H68&lt;Q$6)),IF(OR($J68=1,COUNTIF($L68:O68,"&gt;0")&lt;$K68),3,IF(OR(AND(MONTH($H68)=MONTH(TODAY()),$J68=0),AND(TODAY()&lt;P$6)),1,IF($L68="כן",2,4))),""))</f>
        <v/>
      </c>
      <c r="Q68" s="214" t="str">
        <f ca="1">IF($C68="","",IF(OR(AND($H68&lt;=Q$6,$I68&gt;=Q$6),AND($H68&gt;=Q$6,$H68&lt;R$6)),IF(OR($J68=1,COUNTIF($L68:P68,"&gt;0")&lt;$K68),3,IF(OR(AND(MONTH($H68)=MONTH(TODAY()),$J68=0),AND(TODAY()&lt;Q$6)),1,IF($L68="כן",2,4))),""))</f>
        <v/>
      </c>
      <c r="R68" s="214" t="str">
        <f ca="1">IF($C68="","",IF(OR(AND($H68&lt;=R$6,$I68&gt;=R$6),AND($H68&gt;=R$6,$H68&lt;S$6)),IF(OR($J68=1,COUNTIF($L68:Q68,"&gt;0")&lt;$K68),3,IF(OR(AND(MONTH($H68)=MONTH(TODAY()),$J68=0),AND(TODAY()&lt;R$6)),1,IF($L68="כן",2,4))),""))</f>
        <v/>
      </c>
      <c r="S68" s="214" t="str">
        <f ca="1">IF($C68="","",IF(OR(AND($H68&lt;=S$6,$I68&gt;=S$6),AND($H68&gt;=S$6,$H68&lt;T$6)),IF(OR($J68=1,COUNTIF($L68:R68,"&gt;0")&lt;$K68),3,IF(OR(AND(MONTH($H68)=MONTH(TODAY()),$J68=0),AND(TODAY()&lt;S$6)),1,IF($L68="כן",2,4))),""))</f>
        <v/>
      </c>
      <c r="T68" s="214" t="str">
        <f ca="1">IF($C68="","",IF(OR(AND($H68&lt;=T$6,$I68&gt;=T$6),AND($H68&gt;=T$6,$H68&lt;U$6)),IF(OR($J68=1,COUNTIF($L68:S68,"&gt;0")&lt;$K68),3,IF(OR(AND(MONTH($H68)=MONTH(TODAY()),$J68=0),AND(TODAY()&lt;T$6)),1,IF($L68="כן",2,4))),""))</f>
        <v/>
      </c>
      <c r="U68" s="214" t="str">
        <f ca="1">IF($C68="","",IF(OR(AND($H68&lt;=U$6,$I68&gt;=U$6),AND($H68&gt;=U$6,$H68&lt;V$6)),IF(OR($J68=1,COUNTIF($L68:T68,"&gt;0")&lt;$K68),3,IF(OR(AND(MONTH($H68)=MONTH(TODAY()),$J68=0),AND(TODAY()&lt;U$6)),1,IF($L68="כן",2,4))),""))</f>
        <v/>
      </c>
      <c r="V68" s="214" t="str">
        <f ca="1">IF($C68="","",IF(OR(AND($H68&lt;=V$6,$I68&gt;=V$6),AND($H68&gt;=V$6,$H68&lt;W$6)),IF(OR($J68=1,COUNTIF($L68:U68,"&gt;0")&lt;$K68),3,IF(OR(AND(MONTH($H68)=MONTH(TODAY()),$J68=0),AND(TODAY()&lt;V$6)),1,IF($L68="כן",2,4))),""))</f>
        <v/>
      </c>
      <c r="W68" s="214" t="str">
        <f ca="1">IF($C68="","",IF(OR(AND($H68&lt;=W$6,$I68&gt;=W$6),AND($H68&gt;=W$6,$H68&lt;X$6)),IF(OR($J68=1,COUNTIF($L68:V68,"&gt;0")&lt;$K68),3,IF(OR(AND(MONTH($H68)=MONTH(TODAY()),$J68=0),AND(TODAY()&lt;W$6)),1,IF($L68="כן",2,4))),""))</f>
        <v/>
      </c>
      <c r="X68" s="214" t="str">
        <f ca="1">IF($C68="","",IF(OR(AND($H68&lt;=X$6,$I68&gt;=X$6),AND($H68&gt;=X$6,$H68&lt;Y$6)),IF(OR($J68=1,COUNTIF($L68:W68,"&gt;0")&lt;$K68),3,IF(OR(AND(MONTH($H68)=MONTH(TODAY()),$J68=0),AND(TODAY()&lt;X$6)),1,IF($L68="כן",2,4))),""))</f>
        <v/>
      </c>
      <c r="Y68" s="214" t="str">
        <f ca="1">IF($C68="","",IF(OR(AND($H68&lt;=Y$6,$I68&gt;=Y$6),AND($H68&gt;=Y$6,$H68&lt;Z$6)),IF(OR($J68=1,COUNTIF($L68:X68,"&gt;0")&lt;$K68),3,IF(OR(AND(MONTH($H68)=MONTH(TODAY()),$J68=0),AND(TODAY()&lt;Y$6)),1,IF($L68="כן",2,4))),""))</f>
        <v/>
      </c>
      <c r="Z68" s="214" t="str">
        <f ca="1">IF($C68="","",IF(OR(AND($H68&lt;=Z$6,$I68&gt;=Z$6),AND($H68&gt;=Z$6,$H68&lt;AA$6)),IF(OR($J68=1,COUNTIF($L68:Y68,"&gt;0")&lt;$K68),3,IF(OR(AND(MONTH($H68)=MONTH(TODAY()),$J68=0),AND(TODAY()&lt;Z$6)),1,IF($L68="כן",2,4))),""))</f>
        <v/>
      </c>
      <c r="AA68" s="214" t="str">
        <f ca="1">IF($C68="","",IF(OR(AND($H68&lt;=AA$6,$I68&gt;=AA$6),AND($H68&gt;=AA$6,$H68&lt;AB$6)),IF(OR($J68=1,COUNTIF($L68:Z68,"&gt;0")&lt;$K68),3,IF(OR(AND(MONTH($H68)=MONTH(TODAY()),$J68=0),AND(TODAY()&lt;AA$6)),1,IF($L68="כן",2,4))),""))</f>
        <v/>
      </c>
      <c r="AB68" s="214" t="str">
        <f ca="1">IF($C68="","",IF(OR(AND($H68&lt;=AB$6,$I68&gt;=AB$6),AND($H68&gt;=AB$6,$H68&lt;AC$6)),IF(OR($J68=1,COUNTIF($L68:AA68,"&gt;0")&lt;$K68),3,IF(OR(AND(MONTH($H68)=MONTH(TODAY()),$J68=0),AND(TODAY()&lt;AB$6)),1,IF($L68="כן",2,4))),""))</f>
        <v/>
      </c>
      <c r="AC68" s="214" t="str">
        <f ca="1">IF($C68="","",IF(OR(AND($H68&lt;=AC$6,$I68&gt;=AC$6),AND($H68&gt;=AC$6,$H68&lt;AD$6)),IF(OR($J68=1,COUNTIF($L68:AB68,"&gt;0")&lt;$K68),3,IF(OR(AND(MONTH($H68)=MONTH(TODAY()),$J68=0),AND(TODAY()&lt;AC$6)),1,IF($L68="כן",2,4))),""))</f>
        <v/>
      </c>
      <c r="AD68" s="214" t="str">
        <f ca="1">IF($C68="","",IF(OR(AND($H68&lt;=AD$6,$I68&gt;=AD$6),AND($H68&gt;=AD$6,$H68&lt;AE$6)),IF(OR($J68=1,COUNTIF($L68:AC68,"&gt;0")&lt;$K68),3,IF(OR(AND(MONTH($H68)=MONTH(TODAY()),$J68=0),AND(TODAY()&lt;AD$6)),1,IF($L68="כן",2,4))),""))</f>
        <v/>
      </c>
      <c r="AE68" s="214" t="str">
        <f ca="1">IF($C68="","",IF(OR(AND($H68&lt;=AE$6,$I68&gt;=AE$6),AND($H68&gt;=AE$6,$H68&lt;AF$6)),IF(OR($J68=1,COUNTIF($L68:AD68,"&gt;0")&lt;$K68),3,IF(OR(AND(MONTH($H68)=MONTH(TODAY()),$J68=0),AND(TODAY()&lt;AE$6)),1,IF($L68="כן",2,4))),""))</f>
        <v/>
      </c>
      <c r="AF68" s="214" t="str">
        <f ca="1">IF($C68="","",IF(OR(AND($H68&lt;=AF$6,$I68&gt;=AF$6),AND($H68&gt;=AF$6,$H68&lt;AG$6)),IF(OR($J68=1,COUNTIF($L68:AE68,"&gt;0")&lt;$K68),3,IF(OR(AND(MONTH($H68)=MONTH(TODAY()),$J68=0),AND(TODAY()&lt;AF$6)),1,IF($L68="כן",2,4))),""))</f>
        <v/>
      </c>
      <c r="AG68" s="214" t="str">
        <f t="shared" ca="1" si="5"/>
        <v/>
      </c>
      <c r="AH68" s="199" t="s">
        <v>224</v>
      </c>
    </row>
    <row r="69" spans="2:34" s="195" customFormat="1" ht="21" customHeight="1">
      <c r="B69" s="196" t="str">
        <f>IFERROR(INDEX('תוצרים לפרויקטים'!$G$8:$G$507,MATCH(ROWS($B$6:B68),דירוג_גאנט,0)),"")</f>
        <v/>
      </c>
      <c r="C69" s="197" t="str">
        <f>IF($B69="","",INDEX('תוצרים לפרויקטים'!$H$8:$H$507,MATCH($B69,'תוצרים לפרויקטים'!$G$8:$G$507,0)))</f>
        <v/>
      </c>
      <c r="D69" s="198" t="str">
        <f>IF($B69="","",INDEX('תוצרים לפרויקטים'!$E$8:$E$507,MATCH($B69,'תוצרים לפרויקטים'!$G$8:$G$507,0)))</f>
        <v/>
      </c>
      <c r="E69" s="198" t="str">
        <f>IF($B69="","",IF(INDEX('תוצרים לפרויקטים'!$J$8:$J$507,MATCH($B69,'תוצרים לפרויקטים'!$G$8:$G$507,0))="","",INDEX('תוצרים לפרויקטים'!$J$8:$J$507,MATCH($B69,'תוצרים לפרויקטים'!$G$8:$G$507,0))))</f>
        <v/>
      </c>
      <c r="F69" s="198" t="str">
        <f>IF($B69="","",IF(INDEX('תוצרים לפרויקטים'!$K$8:$K$507,MATCH($B69,'תוצרים לפרויקטים'!$G$8:$G$507,0))="","",INDEX('תוצרים לפרויקטים'!$K$8:$K$507,MATCH($B69,'תוצרים לפרויקטים'!$G$8:$G$507,0))))</f>
        <v/>
      </c>
      <c r="G69" s="198" t="str">
        <f>IF($B69="","",IF(INDEX('תוצרים לפרויקטים'!$R$8:$R$507,MATCH($B69,'תוצרים לפרויקטים'!$G$8:$G$507,0))="","",INDEX('תוצרים לפרויקטים'!$R$8:$R$507,MATCH($B69,'תוצרים לפרויקטים'!$G$8:$G$507,0))))</f>
        <v/>
      </c>
      <c r="H69" s="199" t="str">
        <f>IF($B69="","",IF(INDEX('תוצרים לפרויקטים'!P$8:P$507,MATCH($B69,'תוצרים לפרויקטים'!$G$8:$G$507,0))="","",INDEX('תוצרים לפרויקטים'!P$8:P$507,MATCH($B69,'תוצרים לפרויקטים'!$G$8:$G$507,0))))</f>
        <v/>
      </c>
      <c r="I69" s="199" t="str">
        <f>IF($B69="","",IF(INDEX('תוצרים לפרויקטים'!Q$8:Q$507,MATCH($B69,'תוצרים לפרויקטים'!$G$8:$G$507,0))="","",INDEX('תוצרים לפרויקטים'!Q$8:Q$507,MATCH($B69,'תוצרים לפרויקטים'!$G$8:$G$507,0))))</f>
        <v/>
      </c>
      <c r="J69" s="200" t="str">
        <f>IF($B69="","",INDEX('תוצרים לפרויקטים'!$S$8:$S$507,MATCH($B69,'תוצרים לפרויקטים'!$G$8:$G$507,0)))</f>
        <v/>
      </c>
      <c r="K69" s="201" t="str">
        <f t="shared" si="3"/>
        <v/>
      </c>
      <c r="L69" s="200" t="str">
        <f t="shared" ca="1" si="4"/>
        <v/>
      </c>
      <c r="M69" s="214" t="str">
        <f ca="1">IF($C69="","",IF(OR(AND($H69&lt;=M$6,$I69&gt;=M$6),AND($H69&gt;=M$6,$H69&lt;N$6)),IF(OR($J69=1,COUNTIF($L69:L69,"&gt;0")&lt;$K69),3,IF(OR(AND(MONTH($H69)=MONTH(TODAY()),$J69=0),AND(TODAY()&lt;M$6)),1,IF($L69="כן",2,4))),""))</f>
        <v/>
      </c>
      <c r="N69" s="214" t="str">
        <f ca="1">IF($C69="","",IF(OR(AND($H69&lt;=N$6,$I69&gt;=N$6),AND($H69&gt;=N$6,$H69&lt;O$6)),IF(OR($J69=1,COUNTIF($L69:M69,"&gt;0")&lt;$K69),3,IF(OR(AND(MONTH($H69)=MONTH(TODAY()),$J69=0),AND(TODAY()&lt;N$6)),1,IF($L69="כן",2,4))),""))</f>
        <v/>
      </c>
      <c r="O69" s="214" t="str">
        <f ca="1">IF($C69="","",IF(OR(AND($H69&lt;=O$6,$I69&gt;=O$6),AND($H69&gt;=O$6,$H69&lt;P$6)),IF(OR($J69=1,COUNTIF($L69:N69,"&gt;0")&lt;$K69),3,IF(OR(AND(MONTH($H69)=MONTH(TODAY()),$J69=0),AND(TODAY()&lt;O$6)),1,IF($L69="כן",2,4))),""))</f>
        <v/>
      </c>
      <c r="P69" s="214" t="str">
        <f ca="1">IF($C69="","",IF(OR(AND($H69&lt;=P$6,$I69&gt;=P$6),AND($H69&gt;=P$6,$H69&lt;Q$6)),IF(OR($J69=1,COUNTIF($L69:O69,"&gt;0")&lt;$K69),3,IF(OR(AND(MONTH($H69)=MONTH(TODAY()),$J69=0),AND(TODAY()&lt;P$6)),1,IF($L69="כן",2,4))),""))</f>
        <v/>
      </c>
      <c r="Q69" s="214" t="str">
        <f ca="1">IF($C69="","",IF(OR(AND($H69&lt;=Q$6,$I69&gt;=Q$6),AND($H69&gt;=Q$6,$H69&lt;R$6)),IF(OR($J69=1,COUNTIF($L69:P69,"&gt;0")&lt;$K69),3,IF(OR(AND(MONTH($H69)=MONTH(TODAY()),$J69=0),AND(TODAY()&lt;Q$6)),1,IF($L69="כן",2,4))),""))</f>
        <v/>
      </c>
      <c r="R69" s="214" t="str">
        <f ca="1">IF($C69="","",IF(OR(AND($H69&lt;=R$6,$I69&gt;=R$6),AND($H69&gt;=R$6,$H69&lt;S$6)),IF(OR($J69=1,COUNTIF($L69:Q69,"&gt;0")&lt;$K69),3,IF(OR(AND(MONTH($H69)=MONTH(TODAY()),$J69=0),AND(TODAY()&lt;R$6)),1,IF($L69="כן",2,4))),""))</f>
        <v/>
      </c>
      <c r="S69" s="214" t="str">
        <f ca="1">IF($C69="","",IF(OR(AND($H69&lt;=S$6,$I69&gt;=S$6),AND($H69&gt;=S$6,$H69&lt;T$6)),IF(OR($J69=1,COUNTIF($L69:R69,"&gt;0")&lt;$K69),3,IF(OR(AND(MONTH($H69)=MONTH(TODAY()),$J69=0),AND(TODAY()&lt;S$6)),1,IF($L69="כן",2,4))),""))</f>
        <v/>
      </c>
      <c r="T69" s="214" t="str">
        <f ca="1">IF($C69="","",IF(OR(AND($H69&lt;=T$6,$I69&gt;=T$6),AND($H69&gt;=T$6,$H69&lt;U$6)),IF(OR($J69=1,COUNTIF($L69:S69,"&gt;0")&lt;$K69),3,IF(OR(AND(MONTH($H69)=MONTH(TODAY()),$J69=0),AND(TODAY()&lt;T$6)),1,IF($L69="כן",2,4))),""))</f>
        <v/>
      </c>
      <c r="U69" s="214" t="str">
        <f ca="1">IF($C69="","",IF(OR(AND($H69&lt;=U$6,$I69&gt;=U$6),AND($H69&gt;=U$6,$H69&lt;V$6)),IF(OR($J69=1,COUNTIF($L69:T69,"&gt;0")&lt;$K69),3,IF(OR(AND(MONTH($H69)=MONTH(TODAY()),$J69=0),AND(TODAY()&lt;U$6)),1,IF($L69="כן",2,4))),""))</f>
        <v/>
      </c>
      <c r="V69" s="214" t="str">
        <f ca="1">IF($C69="","",IF(OR(AND($H69&lt;=V$6,$I69&gt;=V$6),AND($H69&gt;=V$6,$H69&lt;W$6)),IF(OR($J69=1,COUNTIF($L69:U69,"&gt;0")&lt;$K69),3,IF(OR(AND(MONTH($H69)=MONTH(TODAY()),$J69=0),AND(TODAY()&lt;V$6)),1,IF($L69="כן",2,4))),""))</f>
        <v/>
      </c>
      <c r="W69" s="214" t="str">
        <f ca="1">IF($C69="","",IF(OR(AND($H69&lt;=W$6,$I69&gt;=W$6),AND($H69&gt;=W$6,$H69&lt;X$6)),IF(OR($J69=1,COUNTIF($L69:V69,"&gt;0")&lt;$K69),3,IF(OR(AND(MONTH($H69)=MONTH(TODAY()),$J69=0),AND(TODAY()&lt;W$6)),1,IF($L69="כן",2,4))),""))</f>
        <v/>
      </c>
      <c r="X69" s="214" t="str">
        <f ca="1">IF($C69="","",IF(OR(AND($H69&lt;=X$6,$I69&gt;=X$6),AND($H69&gt;=X$6,$H69&lt;Y$6)),IF(OR($J69=1,COUNTIF($L69:W69,"&gt;0")&lt;$K69),3,IF(OR(AND(MONTH($H69)=MONTH(TODAY()),$J69=0),AND(TODAY()&lt;X$6)),1,IF($L69="כן",2,4))),""))</f>
        <v/>
      </c>
      <c r="Y69" s="214" t="str">
        <f ca="1">IF($C69="","",IF(OR(AND($H69&lt;=Y$6,$I69&gt;=Y$6),AND($H69&gt;=Y$6,$H69&lt;Z$6)),IF(OR($J69=1,COUNTIF($L69:X69,"&gt;0")&lt;$K69),3,IF(OR(AND(MONTH($H69)=MONTH(TODAY()),$J69=0),AND(TODAY()&lt;Y$6)),1,IF($L69="כן",2,4))),""))</f>
        <v/>
      </c>
      <c r="Z69" s="214" t="str">
        <f ca="1">IF($C69="","",IF(OR(AND($H69&lt;=Z$6,$I69&gt;=Z$6),AND($H69&gt;=Z$6,$H69&lt;AA$6)),IF(OR($J69=1,COUNTIF($L69:Y69,"&gt;0")&lt;$K69),3,IF(OR(AND(MONTH($H69)=MONTH(TODAY()),$J69=0),AND(TODAY()&lt;Z$6)),1,IF($L69="כן",2,4))),""))</f>
        <v/>
      </c>
      <c r="AA69" s="214" t="str">
        <f ca="1">IF($C69="","",IF(OR(AND($H69&lt;=AA$6,$I69&gt;=AA$6),AND($H69&gt;=AA$6,$H69&lt;AB$6)),IF(OR($J69=1,COUNTIF($L69:Z69,"&gt;0")&lt;$K69),3,IF(OR(AND(MONTH($H69)=MONTH(TODAY()),$J69=0),AND(TODAY()&lt;AA$6)),1,IF($L69="כן",2,4))),""))</f>
        <v/>
      </c>
      <c r="AB69" s="214" t="str">
        <f ca="1">IF($C69="","",IF(OR(AND($H69&lt;=AB$6,$I69&gt;=AB$6),AND($H69&gt;=AB$6,$H69&lt;AC$6)),IF(OR($J69=1,COUNTIF($L69:AA69,"&gt;0")&lt;$K69),3,IF(OR(AND(MONTH($H69)=MONTH(TODAY()),$J69=0),AND(TODAY()&lt;AB$6)),1,IF($L69="כן",2,4))),""))</f>
        <v/>
      </c>
      <c r="AC69" s="214" t="str">
        <f ca="1">IF($C69="","",IF(OR(AND($H69&lt;=AC$6,$I69&gt;=AC$6),AND($H69&gt;=AC$6,$H69&lt;AD$6)),IF(OR($J69=1,COUNTIF($L69:AB69,"&gt;0")&lt;$K69),3,IF(OR(AND(MONTH($H69)=MONTH(TODAY()),$J69=0),AND(TODAY()&lt;AC$6)),1,IF($L69="כן",2,4))),""))</f>
        <v/>
      </c>
      <c r="AD69" s="214" t="str">
        <f ca="1">IF($C69="","",IF(OR(AND($H69&lt;=AD$6,$I69&gt;=AD$6),AND($H69&gt;=AD$6,$H69&lt;AE$6)),IF(OR($J69=1,COUNTIF($L69:AC69,"&gt;0")&lt;$K69),3,IF(OR(AND(MONTH($H69)=MONTH(TODAY()),$J69=0),AND(TODAY()&lt;AD$6)),1,IF($L69="כן",2,4))),""))</f>
        <v/>
      </c>
      <c r="AE69" s="214" t="str">
        <f ca="1">IF($C69="","",IF(OR(AND($H69&lt;=AE$6,$I69&gt;=AE$6),AND($H69&gt;=AE$6,$H69&lt;AF$6)),IF(OR($J69=1,COUNTIF($L69:AD69,"&gt;0")&lt;$K69),3,IF(OR(AND(MONTH($H69)=MONTH(TODAY()),$J69=0),AND(TODAY()&lt;AE$6)),1,IF($L69="כן",2,4))),""))</f>
        <v/>
      </c>
      <c r="AF69" s="214" t="str">
        <f ca="1">IF($C69="","",IF(OR(AND($H69&lt;=AF$6,$I69&gt;=AF$6),AND($H69&gt;=AF$6,$H69&lt;AG$6)),IF(OR($J69=1,COUNTIF($L69:AE69,"&gt;0")&lt;$K69),3,IF(OR(AND(MONTH($H69)=MONTH(TODAY()),$J69=0),AND(TODAY()&lt;AF$6)),1,IF($L69="כן",2,4))),""))</f>
        <v/>
      </c>
      <c r="AG69" s="214" t="str">
        <f t="shared" ca="1" si="5"/>
        <v/>
      </c>
      <c r="AH69" s="199" t="s">
        <v>224</v>
      </c>
    </row>
    <row r="70" spans="2:34" s="195" customFormat="1" ht="21" customHeight="1">
      <c r="B70" s="196" t="str">
        <f>IFERROR(INDEX('תוצרים לפרויקטים'!$G$8:$G$507,MATCH(ROWS($B$6:B69),דירוג_גאנט,0)),"")</f>
        <v/>
      </c>
      <c r="C70" s="197" t="str">
        <f>IF($B70="","",INDEX('תוצרים לפרויקטים'!$H$8:$H$507,MATCH($B70,'תוצרים לפרויקטים'!$G$8:$G$507,0)))</f>
        <v/>
      </c>
      <c r="D70" s="198" t="str">
        <f>IF($B70="","",INDEX('תוצרים לפרויקטים'!$E$8:$E$507,MATCH($B70,'תוצרים לפרויקטים'!$G$8:$G$507,0)))</f>
        <v/>
      </c>
      <c r="E70" s="198" t="str">
        <f>IF($B70="","",IF(INDEX('תוצרים לפרויקטים'!$J$8:$J$507,MATCH($B70,'תוצרים לפרויקטים'!$G$8:$G$507,0))="","",INDEX('תוצרים לפרויקטים'!$J$8:$J$507,MATCH($B70,'תוצרים לפרויקטים'!$G$8:$G$507,0))))</f>
        <v/>
      </c>
      <c r="F70" s="198" t="str">
        <f>IF($B70="","",IF(INDEX('תוצרים לפרויקטים'!$K$8:$K$507,MATCH($B70,'תוצרים לפרויקטים'!$G$8:$G$507,0))="","",INDEX('תוצרים לפרויקטים'!$K$8:$K$507,MATCH($B70,'תוצרים לפרויקטים'!$G$8:$G$507,0))))</f>
        <v/>
      </c>
      <c r="G70" s="198" t="str">
        <f>IF($B70="","",IF(INDEX('תוצרים לפרויקטים'!$R$8:$R$507,MATCH($B70,'תוצרים לפרויקטים'!$G$8:$G$507,0))="","",INDEX('תוצרים לפרויקטים'!$R$8:$R$507,MATCH($B70,'תוצרים לפרויקטים'!$G$8:$G$507,0))))</f>
        <v/>
      </c>
      <c r="H70" s="199" t="str">
        <f>IF($B70="","",IF(INDEX('תוצרים לפרויקטים'!P$8:P$507,MATCH($B70,'תוצרים לפרויקטים'!$G$8:$G$507,0))="","",INDEX('תוצרים לפרויקטים'!P$8:P$507,MATCH($B70,'תוצרים לפרויקטים'!$G$8:$G$507,0))))</f>
        <v/>
      </c>
      <c r="I70" s="199" t="str">
        <f>IF($B70="","",IF(INDEX('תוצרים לפרויקטים'!Q$8:Q$507,MATCH($B70,'תוצרים לפרויקטים'!$G$8:$G$507,0))="","",INDEX('תוצרים לפרויקטים'!Q$8:Q$507,MATCH($B70,'תוצרים לפרויקטים'!$G$8:$G$507,0))))</f>
        <v/>
      </c>
      <c r="J70" s="200" t="str">
        <f>IF($B70="","",INDEX('תוצרים לפרויקטים'!$S$8:$S$507,MATCH($B70,'תוצרים לפרויקטים'!$G$8:$G$507,0)))</f>
        <v/>
      </c>
      <c r="K70" s="201" t="str">
        <f t="shared" si="3"/>
        <v/>
      </c>
      <c r="L70" s="200" t="str">
        <f t="shared" ca="1" si="4"/>
        <v/>
      </c>
      <c r="M70" s="214" t="str">
        <f ca="1">IF($C70="","",IF(OR(AND($H70&lt;=M$6,$I70&gt;=M$6),AND($H70&gt;=M$6,$H70&lt;N$6)),IF(OR($J70=1,COUNTIF($L70:L70,"&gt;0")&lt;$K70),3,IF(OR(AND(MONTH($H70)=MONTH(TODAY()),$J70=0),AND(TODAY()&lt;M$6)),1,IF($L70="כן",2,4))),""))</f>
        <v/>
      </c>
      <c r="N70" s="214" t="str">
        <f ca="1">IF($C70="","",IF(OR(AND($H70&lt;=N$6,$I70&gt;=N$6),AND($H70&gt;=N$6,$H70&lt;O$6)),IF(OR($J70=1,COUNTIF($L70:M70,"&gt;0")&lt;$K70),3,IF(OR(AND(MONTH($H70)=MONTH(TODAY()),$J70=0),AND(TODAY()&lt;N$6)),1,IF($L70="כן",2,4))),""))</f>
        <v/>
      </c>
      <c r="O70" s="214" t="str">
        <f ca="1">IF($C70="","",IF(OR(AND($H70&lt;=O$6,$I70&gt;=O$6),AND($H70&gt;=O$6,$H70&lt;P$6)),IF(OR($J70=1,COUNTIF($L70:N70,"&gt;0")&lt;$K70),3,IF(OR(AND(MONTH($H70)=MONTH(TODAY()),$J70=0),AND(TODAY()&lt;O$6)),1,IF($L70="כן",2,4))),""))</f>
        <v/>
      </c>
      <c r="P70" s="214" t="str">
        <f ca="1">IF($C70="","",IF(OR(AND($H70&lt;=P$6,$I70&gt;=P$6),AND($H70&gt;=P$6,$H70&lt;Q$6)),IF(OR($J70=1,COUNTIF($L70:O70,"&gt;0")&lt;$K70),3,IF(OR(AND(MONTH($H70)=MONTH(TODAY()),$J70=0),AND(TODAY()&lt;P$6)),1,IF($L70="כן",2,4))),""))</f>
        <v/>
      </c>
      <c r="Q70" s="214" t="str">
        <f ca="1">IF($C70="","",IF(OR(AND($H70&lt;=Q$6,$I70&gt;=Q$6),AND($H70&gt;=Q$6,$H70&lt;R$6)),IF(OR($J70=1,COUNTIF($L70:P70,"&gt;0")&lt;$K70),3,IF(OR(AND(MONTH($H70)=MONTH(TODAY()),$J70=0),AND(TODAY()&lt;Q$6)),1,IF($L70="כן",2,4))),""))</f>
        <v/>
      </c>
      <c r="R70" s="214" t="str">
        <f ca="1">IF($C70="","",IF(OR(AND($H70&lt;=R$6,$I70&gt;=R$6),AND($H70&gt;=R$6,$H70&lt;S$6)),IF(OR($J70=1,COUNTIF($L70:Q70,"&gt;0")&lt;$K70),3,IF(OR(AND(MONTH($H70)=MONTH(TODAY()),$J70=0),AND(TODAY()&lt;R$6)),1,IF($L70="כן",2,4))),""))</f>
        <v/>
      </c>
      <c r="S70" s="214" t="str">
        <f ca="1">IF($C70="","",IF(OR(AND($H70&lt;=S$6,$I70&gt;=S$6),AND($H70&gt;=S$6,$H70&lt;T$6)),IF(OR($J70=1,COUNTIF($L70:R70,"&gt;0")&lt;$K70),3,IF(OR(AND(MONTH($H70)=MONTH(TODAY()),$J70=0),AND(TODAY()&lt;S$6)),1,IF($L70="כן",2,4))),""))</f>
        <v/>
      </c>
      <c r="T70" s="214" t="str">
        <f ca="1">IF($C70="","",IF(OR(AND($H70&lt;=T$6,$I70&gt;=T$6),AND($H70&gt;=T$6,$H70&lt;U$6)),IF(OR($J70=1,COUNTIF($L70:S70,"&gt;0")&lt;$K70),3,IF(OR(AND(MONTH($H70)=MONTH(TODAY()),$J70=0),AND(TODAY()&lt;T$6)),1,IF($L70="כן",2,4))),""))</f>
        <v/>
      </c>
      <c r="U70" s="214" t="str">
        <f ca="1">IF($C70="","",IF(OR(AND($H70&lt;=U$6,$I70&gt;=U$6),AND($H70&gt;=U$6,$H70&lt;V$6)),IF(OR($J70=1,COUNTIF($L70:T70,"&gt;0")&lt;$K70),3,IF(OR(AND(MONTH($H70)=MONTH(TODAY()),$J70=0),AND(TODAY()&lt;U$6)),1,IF($L70="כן",2,4))),""))</f>
        <v/>
      </c>
      <c r="V70" s="214" t="str">
        <f ca="1">IF($C70="","",IF(OR(AND($H70&lt;=V$6,$I70&gt;=V$6),AND($H70&gt;=V$6,$H70&lt;W$6)),IF(OR($J70=1,COUNTIF($L70:U70,"&gt;0")&lt;$K70),3,IF(OR(AND(MONTH($H70)=MONTH(TODAY()),$J70=0),AND(TODAY()&lt;V$6)),1,IF($L70="כן",2,4))),""))</f>
        <v/>
      </c>
      <c r="W70" s="214" t="str">
        <f ca="1">IF($C70="","",IF(OR(AND($H70&lt;=W$6,$I70&gt;=W$6),AND($H70&gt;=W$6,$H70&lt;X$6)),IF(OR($J70=1,COUNTIF($L70:V70,"&gt;0")&lt;$K70),3,IF(OR(AND(MONTH($H70)=MONTH(TODAY()),$J70=0),AND(TODAY()&lt;W$6)),1,IF($L70="כן",2,4))),""))</f>
        <v/>
      </c>
      <c r="X70" s="214" t="str">
        <f ca="1">IF($C70="","",IF(OR(AND($H70&lt;=X$6,$I70&gt;=X$6),AND($H70&gt;=X$6,$H70&lt;Y$6)),IF(OR($J70=1,COUNTIF($L70:W70,"&gt;0")&lt;$K70),3,IF(OR(AND(MONTH($H70)=MONTH(TODAY()),$J70=0),AND(TODAY()&lt;X$6)),1,IF($L70="כן",2,4))),""))</f>
        <v/>
      </c>
      <c r="Y70" s="214" t="str">
        <f ca="1">IF($C70="","",IF(OR(AND($H70&lt;=Y$6,$I70&gt;=Y$6),AND($H70&gt;=Y$6,$H70&lt;Z$6)),IF(OR($J70=1,COUNTIF($L70:X70,"&gt;0")&lt;$K70),3,IF(OR(AND(MONTH($H70)=MONTH(TODAY()),$J70=0),AND(TODAY()&lt;Y$6)),1,IF($L70="כן",2,4))),""))</f>
        <v/>
      </c>
      <c r="Z70" s="214" t="str">
        <f ca="1">IF($C70="","",IF(OR(AND($H70&lt;=Z$6,$I70&gt;=Z$6),AND($H70&gt;=Z$6,$H70&lt;AA$6)),IF(OR($J70=1,COUNTIF($L70:Y70,"&gt;0")&lt;$K70),3,IF(OR(AND(MONTH($H70)=MONTH(TODAY()),$J70=0),AND(TODAY()&lt;Z$6)),1,IF($L70="כן",2,4))),""))</f>
        <v/>
      </c>
      <c r="AA70" s="214" t="str">
        <f ca="1">IF($C70="","",IF(OR(AND($H70&lt;=AA$6,$I70&gt;=AA$6),AND($H70&gt;=AA$6,$H70&lt;AB$6)),IF(OR($J70=1,COUNTIF($L70:Z70,"&gt;0")&lt;$K70),3,IF(OR(AND(MONTH($H70)=MONTH(TODAY()),$J70=0),AND(TODAY()&lt;AA$6)),1,IF($L70="כן",2,4))),""))</f>
        <v/>
      </c>
      <c r="AB70" s="214" t="str">
        <f ca="1">IF($C70="","",IF(OR(AND($H70&lt;=AB$6,$I70&gt;=AB$6),AND($H70&gt;=AB$6,$H70&lt;AC$6)),IF(OR($J70=1,COUNTIF($L70:AA70,"&gt;0")&lt;$K70),3,IF(OR(AND(MONTH($H70)=MONTH(TODAY()),$J70=0),AND(TODAY()&lt;AB$6)),1,IF($L70="כן",2,4))),""))</f>
        <v/>
      </c>
      <c r="AC70" s="214" t="str">
        <f ca="1">IF($C70="","",IF(OR(AND($H70&lt;=AC$6,$I70&gt;=AC$6),AND($H70&gt;=AC$6,$H70&lt;AD$6)),IF(OR($J70=1,COUNTIF($L70:AB70,"&gt;0")&lt;$K70),3,IF(OR(AND(MONTH($H70)=MONTH(TODAY()),$J70=0),AND(TODAY()&lt;AC$6)),1,IF($L70="כן",2,4))),""))</f>
        <v/>
      </c>
      <c r="AD70" s="214" t="str">
        <f ca="1">IF($C70="","",IF(OR(AND($H70&lt;=AD$6,$I70&gt;=AD$6),AND($H70&gt;=AD$6,$H70&lt;AE$6)),IF(OR($J70=1,COUNTIF($L70:AC70,"&gt;0")&lt;$K70),3,IF(OR(AND(MONTH($H70)=MONTH(TODAY()),$J70=0),AND(TODAY()&lt;AD$6)),1,IF($L70="כן",2,4))),""))</f>
        <v/>
      </c>
      <c r="AE70" s="214" t="str">
        <f ca="1">IF($C70="","",IF(OR(AND($H70&lt;=AE$6,$I70&gt;=AE$6),AND($H70&gt;=AE$6,$H70&lt;AF$6)),IF(OR($J70=1,COUNTIF($L70:AD70,"&gt;0")&lt;$K70),3,IF(OR(AND(MONTH($H70)=MONTH(TODAY()),$J70=0),AND(TODAY()&lt;AE$6)),1,IF($L70="כן",2,4))),""))</f>
        <v/>
      </c>
      <c r="AF70" s="214" t="str">
        <f ca="1">IF($C70="","",IF(OR(AND($H70&lt;=AF$6,$I70&gt;=AF$6),AND($H70&gt;=AF$6,$H70&lt;AG$6)),IF(OR($J70=1,COUNTIF($L70:AE70,"&gt;0")&lt;$K70),3,IF(OR(AND(MONTH($H70)=MONTH(TODAY()),$J70=0),AND(TODAY()&lt;AF$6)),1,IF($L70="כן",2,4))),""))</f>
        <v/>
      </c>
      <c r="AG70" s="214" t="str">
        <f t="shared" ca="1" si="5"/>
        <v/>
      </c>
      <c r="AH70" s="199" t="s">
        <v>224</v>
      </c>
    </row>
    <row r="71" spans="2:34" s="195" customFormat="1" ht="21" customHeight="1">
      <c r="B71" s="196" t="str">
        <f>IFERROR(INDEX('תוצרים לפרויקטים'!$G$8:$G$507,MATCH(ROWS($B$6:B70),דירוג_גאנט,0)),"")</f>
        <v/>
      </c>
      <c r="C71" s="197" t="str">
        <f>IF($B71="","",INDEX('תוצרים לפרויקטים'!$H$8:$H$507,MATCH($B71,'תוצרים לפרויקטים'!$G$8:$G$507,0)))</f>
        <v/>
      </c>
      <c r="D71" s="198" t="str">
        <f>IF($B71="","",INDEX('תוצרים לפרויקטים'!$E$8:$E$507,MATCH($B71,'תוצרים לפרויקטים'!$G$8:$G$507,0)))</f>
        <v/>
      </c>
      <c r="E71" s="198" t="str">
        <f>IF($B71="","",IF(INDEX('תוצרים לפרויקטים'!$J$8:$J$507,MATCH($B71,'תוצרים לפרויקטים'!$G$8:$G$507,0))="","",INDEX('תוצרים לפרויקטים'!$J$8:$J$507,MATCH($B71,'תוצרים לפרויקטים'!$G$8:$G$507,0))))</f>
        <v/>
      </c>
      <c r="F71" s="198" t="str">
        <f>IF($B71="","",IF(INDEX('תוצרים לפרויקטים'!$K$8:$K$507,MATCH($B71,'תוצרים לפרויקטים'!$G$8:$G$507,0))="","",INDEX('תוצרים לפרויקטים'!$K$8:$K$507,MATCH($B71,'תוצרים לפרויקטים'!$G$8:$G$507,0))))</f>
        <v/>
      </c>
      <c r="G71" s="198" t="str">
        <f>IF($B71="","",IF(INDEX('תוצרים לפרויקטים'!$R$8:$R$507,MATCH($B71,'תוצרים לפרויקטים'!$G$8:$G$507,0))="","",INDEX('תוצרים לפרויקטים'!$R$8:$R$507,MATCH($B71,'תוצרים לפרויקטים'!$G$8:$G$507,0))))</f>
        <v/>
      </c>
      <c r="H71" s="199" t="str">
        <f>IF($B71="","",IF(INDEX('תוצרים לפרויקטים'!P$8:P$507,MATCH($B71,'תוצרים לפרויקטים'!$G$8:$G$507,0))="","",INDEX('תוצרים לפרויקטים'!P$8:P$507,MATCH($B71,'תוצרים לפרויקטים'!$G$8:$G$507,0))))</f>
        <v/>
      </c>
      <c r="I71" s="199" t="str">
        <f>IF($B71="","",IF(INDEX('תוצרים לפרויקטים'!Q$8:Q$507,MATCH($B71,'תוצרים לפרויקטים'!$G$8:$G$507,0))="","",INDEX('תוצרים לפרויקטים'!Q$8:Q$507,MATCH($B71,'תוצרים לפרויקטים'!$G$8:$G$507,0))))</f>
        <v/>
      </c>
      <c r="J71" s="200" t="str">
        <f>IF($B71="","",INDEX('תוצרים לפרויקטים'!$S$8:$S$507,MATCH($B71,'תוצרים לפרויקטים'!$G$8:$G$507,0)))</f>
        <v/>
      </c>
      <c r="K71" s="201" t="str">
        <f t="shared" si="3"/>
        <v/>
      </c>
      <c r="L71" s="200" t="str">
        <f t="shared" ca="1" si="4"/>
        <v/>
      </c>
      <c r="M71" s="214" t="str">
        <f ca="1">IF($C71="","",IF(OR(AND($H71&lt;=M$6,$I71&gt;=M$6),AND($H71&gt;=M$6,$H71&lt;N$6)),IF(OR($J71=1,COUNTIF($L71:L71,"&gt;0")&lt;$K71),3,IF(OR(AND(MONTH($H71)=MONTH(TODAY()),$J71=0),AND(TODAY()&lt;M$6)),1,IF($L71="כן",2,4))),""))</f>
        <v/>
      </c>
      <c r="N71" s="214" t="str">
        <f ca="1">IF($C71="","",IF(OR(AND($H71&lt;=N$6,$I71&gt;=N$6),AND($H71&gt;=N$6,$H71&lt;O$6)),IF(OR($J71=1,COUNTIF($L71:M71,"&gt;0")&lt;$K71),3,IF(OR(AND(MONTH($H71)=MONTH(TODAY()),$J71=0),AND(TODAY()&lt;N$6)),1,IF($L71="כן",2,4))),""))</f>
        <v/>
      </c>
      <c r="O71" s="214" t="str">
        <f ca="1">IF($C71="","",IF(OR(AND($H71&lt;=O$6,$I71&gt;=O$6),AND($H71&gt;=O$6,$H71&lt;P$6)),IF(OR($J71=1,COUNTIF($L71:N71,"&gt;0")&lt;$K71),3,IF(OR(AND(MONTH($H71)=MONTH(TODAY()),$J71=0),AND(TODAY()&lt;O$6)),1,IF($L71="כן",2,4))),""))</f>
        <v/>
      </c>
      <c r="P71" s="214" t="str">
        <f ca="1">IF($C71="","",IF(OR(AND($H71&lt;=P$6,$I71&gt;=P$6),AND($H71&gt;=P$6,$H71&lt;Q$6)),IF(OR($J71=1,COUNTIF($L71:O71,"&gt;0")&lt;$K71),3,IF(OR(AND(MONTH($H71)=MONTH(TODAY()),$J71=0),AND(TODAY()&lt;P$6)),1,IF($L71="כן",2,4))),""))</f>
        <v/>
      </c>
      <c r="Q71" s="214" t="str">
        <f ca="1">IF($C71="","",IF(OR(AND($H71&lt;=Q$6,$I71&gt;=Q$6),AND($H71&gt;=Q$6,$H71&lt;R$6)),IF(OR($J71=1,COUNTIF($L71:P71,"&gt;0")&lt;$K71),3,IF(OR(AND(MONTH($H71)=MONTH(TODAY()),$J71=0),AND(TODAY()&lt;Q$6)),1,IF($L71="כן",2,4))),""))</f>
        <v/>
      </c>
      <c r="R71" s="214" t="str">
        <f ca="1">IF($C71="","",IF(OR(AND($H71&lt;=R$6,$I71&gt;=R$6),AND($H71&gt;=R$6,$H71&lt;S$6)),IF(OR($J71=1,COUNTIF($L71:Q71,"&gt;0")&lt;$K71),3,IF(OR(AND(MONTH($H71)=MONTH(TODAY()),$J71=0),AND(TODAY()&lt;R$6)),1,IF($L71="כן",2,4))),""))</f>
        <v/>
      </c>
      <c r="S71" s="214" t="str">
        <f ca="1">IF($C71="","",IF(OR(AND($H71&lt;=S$6,$I71&gt;=S$6),AND($H71&gt;=S$6,$H71&lt;T$6)),IF(OR($J71=1,COUNTIF($L71:R71,"&gt;0")&lt;$K71),3,IF(OR(AND(MONTH($H71)=MONTH(TODAY()),$J71=0),AND(TODAY()&lt;S$6)),1,IF($L71="כן",2,4))),""))</f>
        <v/>
      </c>
      <c r="T71" s="214" t="str">
        <f ca="1">IF($C71="","",IF(OR(AND($H71&lt;=T$6,$I71&gt;=T$6),AND($H71&gt;=T$6,$H71&lt;U$6)),IF(OR($J71=1,COUNTIF($L71:S71,"&gt;0")&lt;$K71),3,IF(OR(AND(MONTH($H71)=MONTH(TODAY()),$J71=0),AND(TODAY()&lt;T$6)),1,IF($L71="כן",2,4))),""))</f>
        <v/>
      </c>
      <c r="U71" s="214" t="str">
        <f ca="1">IF($C71="","",IF(OR(AND($H71&lt;=U$6,$I71&gt;=U$6),AND($H71&gt;=U$6,$H71&lt;V$6)),IF(OR($J71=1,COUNTIF($L71:T71,"&gt;0")&lt;$K71),3,IF(OR(AND(MONTH($H71)=MONTH(TODAY()),$J71=0),AND(TODAY()&lt;U$6)),1,IF($L71="כן",2,4))),""))</f>
        <v/>
      </c>
      <c r="V71" s="214" t="str">
        <f ca="1">IF($C71="","",IF(OR(AND($H71&lt;=V$6,$I71&gt;=V$6),AND($H71&gt;=V$6,$H71&lt;W$6)),IF(OR($J71=1,COUNTIF($L71:U71,"&gt;0")&lt;$K71),3,IF(OR(AND(MONTH($H71)=MONTH(TODAY()),$J71=0),AND(TODAY()&lt;V$6)),1,IF($L71="כן",2,4))),""))</f>
        <v/>
      </c>
      <c r="W71" s="214" t="str">
        <f ca="1">IF($C71="","",IF(OR(AND($H71&lt;=W$6,$I71&gt;=W$6),AND($H71&gt;=W$6,$H71&lt;X$6)),IF(OR($J71=1,COUNTIF($L71:V71,"&gt;0")&lt;$K71),3,IF(OR(AND(MONTH($H71)=MONTH(TODAY()),$J71=0),AND(TODAY()&lt;W$6)),1,IF($L71="כן",2,4))),""))</f>
        <v/>
      </c>
      <c r="X71" s="214" t="str">
        <f ca="1">IF($C71="","",IF(OR(AND($H71&lt;=X$6,$I71&gt;=X$6),AND($H71&gt;=X$6,$H71&lt;Y$6)),IF(OR($J71=1,COUNTIF($L71:W71,"&gt;0")&lt;$K71),3,IF(OR(AND(MONTH($H71)=MONTH(TODAY()),$J71=0),AND(TODAY()&lt;X$6)),1,IF($L71="כן",2,4))),""))</f>
        <v/>
      </c>
      <c r="Y71" s="214" t="str">
        <f ca="1">IF($C71="","",IF(OR(AND($H71&lt;=Y$6,$I71&gt;=Y$6),AND($H71&gt;=Y$6,$H71&lt;Z$6)),IF(OR($J71=1,COUNTIF($L71:X71,"&gt;0")&lt;$K71),3,IF(OR(AND(MONTH($H71)=MONTH(TODAY()),$J71=0),AND(TODAY()&lt;Y$6)),1,IF($L71="כן",2,4))),""))</f>
        <v/>
      </c>
      <c r="Z71" s="214" t="str">
        <f ca="1">IF($C71="","",IF(OR(AND($H71&lt;=Z$6,$I71&gt;=Z$6),AND($H71&gt;=Z$6,$H71&lt;AA$6)),IF(OR($J71=1,COUNTIF($L71:Y71,"&gt;0")&lt;$K71),3,IF(OR(AND(MONTH($H71)=MONTH(TODAY()),$J71=0),AND(TODAY()&lt;Z$6)),1,IF($L71="כן",2,4))),""))</f>
        <v/>
      </c>
      <c r="AA71" s="214" t="str">
        <f ca="1">IF($C71="","",IF(OR(AND($H71&lt;=AA$6,$I71&gt;=AA$6),AND($H71&gt;=AA$6,$H71&lt;AB$6)),IF(OR($J71=1,COUNTIF($L71:Z71,"&gt;0")&lt;$K71),3,IF(OR(AND(MONTH($H71)=MONTH(TODAY()),$J71=0),AND(TODAY()&lt;AA$6)),1,IF($L71="כן",2,4))),""))</f>
        <v/>
      </c>
      <c r="AB71" s="214" t="str">
        <f ca="1">IF($C71="","",IF(OR(AND($H71&lt;=AB$6,$I71&gt;=AB$6),AND($H71&gt;=AB$6,$H71&lt;AC$6)),IF(OR($J71=1,COUNTIF($L71:AA71,"&gt;0")&lt;$K71),3,IF(OR(AND(MONTH($H71)=MONTH(TODAY()),$J71=0),AND(TODAY()&lt;AB$6)),1,IF($L71="כן",2,4))),""))</f>
        <v/>
      </c>
      <c r="AC71" s="214" t="str">
        <f ca="1">IF($C71="","",IF(OR(AND($H71&lt;=AC$6,$I71&gt;=AC$6),AND($H71&gt;=AC$6,$H71&lt;AD$6)),IF(OR($J71=1,COUNTIF($L71:AB71,"&gt;0")&lt;$K71),3,IF(OR(AND(MONTH($H71)=MONTH(TODAY()),$J71=0),AND(TODAY()&lt;AC$6)),1,IF($L71="כן",2,4))),""))</f>
        <v/>
      </c>
      <c r="AD71" s="214" t="str">
        <f ca="1">IF($C71="","",IF(OR(AND($H71&lt;=AD$6,$I71&gt;=AD$6),AND($H71&gt;=AD$6,$H71&lt;AE$6)),IF(OR($J71=1,COUNTIF($L71:AC71,"&gt;0")&lt;$K71),3,IF(OR(AND(MONTH($H71)=MONTH(TODAY()),$J71=0),AND(TODAY()&lt;AD$6)),1,IF($L71="כן",2,4))),""))</f>
        <v/>
      </c>
      <c r="AE71" s="214" t="str">
        <f ca="1">IF($C71="","",IF(OR(AND($H71&lt;=AE$6,$I71&gt;=AE$6),AND($H71&gt;=AE$6,$H71&lt;AF$6)),IF(OR($J71=1,COUNTIF($L71:AD71,"&gt;0")&lt;$K71),3,IF(OR(AND(MONTH($H71)=MONTH(TODAY()),$J71=0),AND(TODAY()&lt;AE$6)),1,IF($L71="כן",2,4))),""))</f>
        <v/>
      </c>
      <c r="AF71" s="214" t="str">
        <f ca="1">IF($C71="","",IF(OR(AND($H71&lt;=AF$6,$I71&gt;=AF$6),AND($H71&gt;=AF$6,$H71&lt;AG$6)),IF(OR($J71=1,COUNTIF($L71:AE71,"&gt;0")&lt;$K71),3,IF(OR(AND(MONTH($H71)=MONTH(TODAY()),$J71=0),AND(TODAY()&lt;AF$6)),1,IF($L71="כן",2,4))),""))</f>
        <v/>
      </c>
      <c r="AG71" s="214" t="str">
        <f t="shared" ca="1" si="5"/>
        <v/>
      </c>
      <c r="AH71" s="199" t="s">
        <v>224</v>
      </c>
    </row>
    <row r="72" spans="2:34" s="195" customFormat="1" ht="21" customHeight="1">
      <c r="B72" s="196" t="str">
        <f>IFERROR(INDEX('תוצרים לפרויקטים'!$G$8:$G$507,MATCH(ROWS($B$6:B71),דירוג_גאנט,0)),"")</f>
        <v/>
      </c>
      <c r="C72" s="197" t="str">
        <f>IF($B72="","",INDEX('תוצרים לפרויקטים'!$H$8:$H$507,MATCH($B72,'תוצרים לפרויקטים'!$G$8:$G$507,0)))</f>
        <v/>
      </c>
      <c r="D72" s="198" t="str">
        <f>IF($B72="","",INDEX('תוצרים לפרויקטים'!$E$8:$E$507,MATCH($B72,'תוצרים לפרויקטים'!$G$8:$G$507,0)))</f>
        <v/>
      </c>
      <c r="E72" s="198" t="str">
        <f>IF($B72="","",IF(INDEX('תוצרים לפרויקטים'!$J$8:$J$507,MATCH($B72,'תוצרים לפרויקטים'!$G$8:$G$507,0))="","",INDEX('תוצרים לפרויקטים'!$J$8:$J$507,MATCH($B72,'תוצרים לפרויקטים'!$G$8:$G$507,0))))</f>
        <v/>
      </c>
      <c r="F72" s="198" t="str">
        <f>IF($B72="","",IF(INDEX('תוצרים לפרויקטים'!$K$8:$K$507,MATCH($B72,'תוצרים לפרויקטים'!$G$8:$G$507,0))="","",INDEX('תוצרים לפרויקטים'!$K$8:$K$507,MATCH($B72,'תוצרים לפרויקטים'!$G$8:$G$507,0))))</f>
        <v/>
      </c>
      <c r="G72" s="198" t="str">
        <f>IF($B72="","",IF(INDEX('תוצרים לפרויקטים'!$R$8:$R$507,MATCH($B72,'תוצרים לפרויקטים'!$G$8:$G$507,0))="","",INDEX('תוצרים לפרויקטים'!$R$8:$R$507,MATCH($B72,'תוצרים לפרויקטים'!$G$8:$G$507,0))))</f>
        <v/>
      </c>
      <c r="H72" s="199" t="str">
        <f>IF($B72="","",IF(INDEX('תוצרים לפרויקטים'!P$8:P$507,MATCH($B72,'תוצרים לפרויקטים'!$G$8:$G$507,0))="","",INDEX('תוצרים לפרויקטים'!P$8:P$507,MATCH($B72,'תוצרים לפרויקטים'!$G$8:$G$507,0))))</f>
        <v/>
      </c>
      <c r="I72" s="199" t="str">
        <f>IF($B72="","",IF(INDEX('תוצרים לפרויקטים'!Q$8:Q$507,MATCH($B72,'תוצרים לפרויקטים'!$G$8:$G$507,0))="","",INDEX('תוצרים לפרויקטים'!Q$8:Q$507,MATCH($B72,'תוצרים לפרויקטים'!$G$8:$G$507,0))))</f>
        <v/>
      </c>
      <c r="J72" s="200" t="str">
        <f>IF($B72="","",INDEX('תוצרים לפרויקטים'!$S$8:$S$507,MATCH($B72,'תוצרים לפרויקטים'!$G$8:$G$507,0)))</f>
        <v/>
      </c>
      <c r="K72" s="201" t="str">
        <f t="shared" ref="K72:K135" si="6">IF(C72="","",ROUNDDOWN(((YEAR(I72)-YEAR(MAX($H72,"01/01/2017")))*12+MONTH(I72)-MONTH(MAX($H72,"01/01/2017"))+(DAY(I72)-DAY(MAX($H72,"01/01/2017")))/30+1)*J72,0))</f>
        <v/>
      </c>
      <c r="L72" s="200" t="str">
        <f t="shared" ref="L72:L135" ca="1" si="7">IF(OR(AND(H72&lt;TODAY(),J72=0),AND(I72&lt;TODAY(),J72&lt;1)),"כן","")</f>
        <v/>
      </c>
      <c r="M72" s="214" t="str">
        <f ca="1">IF($C72="","",IF(OR(AND($H72&lt;=M$6,$I72&gt;=M$6),AND($H72&gt;=M$6,$H72&lt;N$6)),IF(OR($J72=1,COUNTIF($L72:L72,"&gt;0")&lt;$K72),3,IF(OR(AND(MONTH($H72)=MONTH(TODAY()),$J72=0),AND(TODAY()&lt;M$6)),1,IF($L72="כן",2,4))),""))</f>
        <v/>
      </c>
      <c r="N72" s="214" t="str">
        <f ca="1">IF($C72="","",IF(OR(AND($H72&lt;=N$6,$I72&gt;=N$6),AND($H72&gt;=N$6,$H72&lt;O$6)),IF(OR($J72=1,COUNTIF($L72:M72,"&gt;0")&lt;$K72),3,IF(OR(AND(MONTH($H72)=MONTH(TODAY()),$J72=0),AND(TODAY()&lt;N$6)),1,IF($L72="כן",2,4))),""))</f>
        <v/>
      </c>
      <c r="O72" s="214" t="str">
        <f ca="1">IF($C72="","",IF(OR(AND($H72&lt;=O$6,$I72&gt;=O$6),AND($H72&gt;=O$6,$H72&lt;P$6)),IF(OR($J72=1,COUNTIF($L72:N72,"&gt;0")&lt;$K72),3,IF(OR(AND(MONTH($H72)=MONTH(TODAY()),$J72=0),AND(TODAY()&lt;O$6)),1,IF($L72="כן",2,4))),""))</f>
        <v/>
      </c>
      <c r="P72" s="214" t="str">
        <f ca="1">IF($C72="","",IF(OR(AND($H72&lt;=P$6,$I72&gt;=P$6),AND($H72&gt;=P$6,$H72&lt;Q$6)),IF(OR($J72=1,COUNTIF($L72:O72,"&gt;0")&lt;$K72),3,IF(OR(AND(MONTH($H72)=MONTH(TODAY()),$J72=0),AND(TODAY()&lt;P$6)),1,IF($L72="כן",2,4))),""))</f>
        <v/>
      </c>
      <c r="Q72" s="214" t="str">
        <f ca="1">IF($C72="","",IF(OR(AND($H72&lt;=Q$6,$I72&gt;=Q$6),AND($H72&gt;=Q$6,$H72&lt;R$6)),IF(OR($J72=1,COUNTIF($L72:P72,"&gt;0")&lt;$K72),3,IF(OR(AND(MONTH($H72)=MONTH(TODAY()),$J72=0),AND(TODAY()&lt;Q$6)),1,IF($L72="כן",2,4))),""))</f>
        <v/>
      </c>
      <c r="R72" s="214" t="str">
        <f ca="1">IF($C72="","",IF(OR(AND($H72&lt;=R$6,$I72&gt;=R$6),AND($H72&gt;=R$6,$H72&lt;S$6)),IF(OR($J72=1,COUNTIF($L72:Q72,"&gt;0")&lt;$K72),3,IF(OR(AND(MONTH($H72)=MONTH(TODAY()),$J72=0),AND(TODAY()&lt;R$6)),1,IF($L72="כן",2,4))),""))</f>
        <v/>
      </c>
      <c r="S72" s="214" t="str">
        <f ca="1">IF($C72="","",IF(OR(AND($H72&lt;=S$6,$I72&gt;=S$6),AND($H72&gt;=S$6,$H72&lt;T$6)),IF(OR($J72=1,COUNTIF($L72:R72,"&gt;0")&lt;$K72),3,IF(OR(AND(MONTH($H72)=MONTH(TODAY()),$J72=0),AND(TODAY()&lt;S$6)),1,IF($L72="כן",2,4))),""))</f>
        <v/>
      </c>
      <c r="T72" s="214" t="str">
        <f ca="1">IF($C72="","",IF(OR(AND($H72&lt;=T$6,$I72&gt;=T$6),AND($H72&gt;=T$6,$H72&lt;U$6)),IF(OR($J72=1,COUNTIF($L72:S72,"&gt;0")&lt;$K72),3,IF(OR(AND(MONTH($H72)=MONTH(TODAY()),$J72=0),AND(TODAY()&lt;T$6)),1,IF($L72="כן",2,4))),""))</f>
        <v/>
      </c>
      <c r="U72" s="214" t="str">
        <f ca="1">IF($C72="","",IF(OR(AND($H72&lt;=U$6,$I72&gt;=U$6),AND($H72&gt;=U$6,$H72&lt;V$6)),IF(OR($J72=1,COUNTIF($L72:T72,"&gt;0")&lt;$K72),3,IF(OR(AND(MONTH($H72)=MONTH(TODAY()),$J72=0),AND(TODAY()&lt;U$6)),1,IF($L72="כן",2,4))),""))</f>
        <v/>
      </c>
      <c r="V72" s="214" t="str">
        <f ca="1">IF($C72="","",IF(OR(AND($H72&lt;=V$6,$I72&gt;=V$6),AND($H72&gt;=V$6,$H72&lt;W$6)),IF(OR($J72=1,COUNTIF($L72:U72,"&gt;0")&lt;$K72),3,IF(OR(AND(MONTH($H72)=MONTH(TODAY()),$J72=0),AND(TODAY()&lt;V$6)),1,IF($L72="כן",2,4))),""))</f>
        <v/>
      </c>
      <c r="W72" s="214" t="str">
        <f ca="1">IF($C72="","",IF(OR(AND($H72&lt;=W$6,$I72&gt;=W$6),AND($H72&gt;=W$6,$H72&lt;X$6)),IF(OR($J72=1,COUNTIF($L72:V72,"&gt;0")&lt;$K72),3,IF(OR(AND(MONTH($H72)=MONTH(TODAY()),$J72=0),AND(TODAY()&lt;W$6)),1,IF($L72="כן",2,4))),""))</f>
        <v/>
      </c>
      <c r="X72" s="214" t="str">
        <f ca="1">IF($C72="","",IF(OR(AND($H72&lt;=X$6,$I72&gt;=X$6),AND($H72&gt;=X$6,$H72&lt;Y$6)),IF(OR($J72=1,COUNTIF($L72:W72,"&gt;0")&lt;$K72),3,IF(OR(AND(MONTH($H72)=MONTH(TODAY()),$J72=0),AND(TODAY()&lt;X$6)),1,IF($L72="כן",2,4))),""))</f>
        <v/>
      </c>
      <c r="Y72" s="214" t="str">
        <f ca="1">IF($C72="","",IF(OR(AND($H72&lt;=Y$6,$I72&gt;=Y$6),AND($H72&gt;=Y$6,$H72&lt;Z$6)),IF(OR($J72=1,COUNTIF($L72:X72,"&gt;0")&lt;$K72),3,IF(OR(AND(MONTH($H72)=MONTH(TODAY()),$J72=0),AND(TODAY()&lt;Y$6)),1,IF($L72="כן",2,4))),""))</f>
        <v/>
      </c>
      <c r="Z72" s="214" t="str">
        <f ca="1">IF($C72="","",IF(OR(AND($H72&lt;=Z$6,$I72&gt;=Z$6),AND($H72&gt;=Z$6,$H72&lt;AA$6)),IF(OR($J72=1,COUNTIF($L72:Y72,"&gt;0")&lt;$K72),3,IF(OR(AND(MONTH($H72)=MONTH(TODAY()),$J72=0),AND(TODAY()&lt;Z$6)),1,IF($L72="כן",2,4))),""))</f>
        <v/>
      </c>
      <c r="AA72" s="214" t="str">
        <f ca="1">IF($C72="","",IF(OR(AND($H72&lt;=AA$6,$I72&gt;=AA$6),AND($H72&gt;=AA$6,$H72&lt;AB$6)),IF(OR($J72=1,COUNTIF($L72:Z72,"&gt;0")&lt;$K72),3,IF(OR(AND(MONTH($H72)=MONTH(TODAY()),$J72=0),AND(TODAY()&lt;AA$6)),1,IF($L72="כן",2,4))),""))</f>
        <v/>
      </c>
      <c r="AB72" s="214" t="str">
        <f ca="1">IF($C72="","",IF(OR(AND($H72&lt;=AB$6,$I72&gt;=AB$6),AND($H72&gt;=AB$6,$H72&lt;AC$6)),IF(OR($J72=1,COUNTIF($L72:AA72,"&gt;0")&lt;$K72),3,IF(OR(AND(MONTH($H72)=MONTH(TODAY()),$J72=0),AND(TODAY()&lt;AB$6)),1,IF($L72="כן",2,4))),""))</f>
        <v/>
      </c>
      <c r="AC72" s="214" t="str">
        <f ca="1">IF($C72="","",IF(OR(AND($H72&lt;=AC$6,$I72&gt;=AC$6),AND($H72&gt;=AC$6,$H72&lt;AD$6)),IF(OR($J72=1,COUNTIF($L72:AB72,"&gt;0")&lt;$K72),3,IF(OR(AND(MONTH($H72)=MONTH(TODAY()),$J72=0),AND(TODAY()&lt;AC$6)),1,IF($L72="כן",2,4))),""))</f>
        <v/>
      </c>
      <c r="AD72" s="214" t="str">
        <f ca="1">IF($C72="","",IF(OR(AND($H72&lt;=AD$6,$I72&gt;=AD$6),AND($H72&gt;=AD$6,$H72&lt;AE$6)),IF(OR($J72=1,COUNTIF($L72:AC72,"&gt;0")&lt;$K72),3,IF(OR(AND(MONTH($H72)=MONTH(TODAY()),$J72=0),AND(TODAY()&lt;AD$6)),1,IF($L72="כן",2,4))),""))</f>
        <v/>
      </c>
      <c r="AE72" s="214" t="str">
        <f ca="1">IF($C72="","",IF(OR(AND($H72&lt;=AE$6,$I72&gt;=AE$6),AND($H72&gt;=AE$6,$H72&lt;AF$6)),IF(OR($J72=1,COUNTIF($L72:AD72,"&gt;0")&lt;$K72),3,IF(OR(AND(MONTH($H72)=MONTH(TODAY()),$J72=0),AND(TODAY()&lt;AE$6)),1,IF($L72="כן",2,4))),""))</f>
        <v/>
      </c>
      <c r="AF72" s="214" t="str">
        <f ca="1">IF($C72="","",IF(OR(AND($H72&lt;=AF$6,$I72&gt;=AF$6),AND($H72&gt;=AF$6,$H72&lt;AG$6)),IF(OR($J72=1,COUNTIF($L72:AE72,"&gt;0")&lt;$K72),3,IF(OR(AND(MONTH($H72)=MONTH(TODAY()),$J72=0),AND(TODAY()&lt;AF$6)),1,IF($L72="כן",2,4))),""))</f>
        <v/>
      </c>
      <c r="AG72" s="214" t="str">
        <f t="shared" ref="AG72:AG135" ca="1" si="8">IF(OR($C72="",AG$6=""),"",IF(OR(AND($H72&lt;=AG$6,$I72&gt;=AG$6),AND($H72&gt;=AG$6,$H72&lt;AH$6)),IF(OR($J72=1,ABS(AG$6-$H72)/30&lt;$K72),3,IF(OR(AND(MONTH($H72)=MONTH(TODAY()),$J72=0),AND(TODAY()&lt;AG$6)),1,IF($L72="כן",2,4))),""))</f>
        <v/>
      </c>
      <c r="AH72" s="199" t="s">
        <v>224</v>
      </c>
    </row>
    <row r="73" spans="2:34" s="195" customFormat="1" ht="21" customHeight="1">
      <c r="B73" s="196" t="str">
        <f>IFERROR(INDEX('תוצרים לפרויקטים'!$G$8:$G$507,MATCH(ROWS($B$6:B72),דירוג_גאנט,0)),"")</f>
        <v/>
      </c>
      <c r="C73" s="197" t="str">
        <f>IF($B73="","",INDEX('תוצרים לפרויקטים'!$H$8:$H$507,MATCH($B73,'תוצרים לפרויקטים'!$G$8:$G$507,0)))</f>
        <v/>
      </c>
      <c r="D73" s="198" t="str">
        <f>IF($B73="","",INDEX('תוצרים לפרויקטים'!$E$8:$E$507,MATCH($B73,'תוצרים לפרויקטים'!$G$8:$G$507,0)))</f>
        <v/>
      </c>
      <c r="E73" s="198" t="str">
        <f>IF($B73="","",IF(INDEX('תוצרים לפרויקטים'!$J$8:$J$507,MATCH($B73,'תוצרים לפרויקטים'!$G$8:$G$507,0))="","",INDEX('תוצרים לפרויקטים'!$J$8:$J$507,MATCH($B73,'תוצרים לפרויקטים'!$G$8:$G$507,0))))</f>
        <v/>
      </c>
      <c r="F73" s="198" t="str">
        <f>IF($B73="","",IF(INDEX('תוצרים לפרויקטים'!$K$8:$K$507,MATCH($B73,'תוצרים לפרויקטים'!$G$8:$G$507,0))="","",INDEX('תוצרים לפרויקטים'!$K$8:$K$507,MATCH($B73,'תוצרים לפרויקטים'!$G$8:$G$507,0))))</f>
        <v/>
      </c>
      <c r="G73" s="198" t="str">
        <f>IF($B73="","",IF(INDEX('תוצרים לפרויקטים'!$R$8:$R$507,MATCH($B73,'תוצרים לפרויקטים'!$G$8:$G$507,0))="","",INDEX('תוצרים לפרויקטים'!$R$8:$R$507,MATCH($B73,'תוצרים לפרויקטים'!$G$8:$G$507,0))))</f>
        <v/>
      </c>
      <c r="H73" s="199" t="str">
        <f>IF($B73="","",IF(INDEX('תוצרים לפרויקטים'!P$8:P$507,MATCH($B73,'תוצרים לפרויקטים'!$G$8:$G$507,0))="","",INDEX('תוצרים לפרויקטים'!P$8:P$507,MATCH($B73,'תוצרים לפרויקטים'!$G$8:$G$507,0))))</f>
        <v/>
      </c>
      <c r="I73" s="199" t="str">
        <f>IF($B73="","",IF(INDEX('תוצרים לפרויקטים'!Q$8:Q$507,MATCH($B73,'תוצרים לפרויקטים'!$G$8:$G$507,0))="","",INDEX('תוצרים לפרויקטים'!Q$8:Q$507,MATCH($B73,'תוצרים לפרויקטים'!$G$8:$G$507,0))))</f>
        <v/>
      </c>
      <c r="J73" s="200" t="str">
        <f>IF($B73="","",INDEX('תוצרים לפרויקטים'!$S$8:$S$507,MATCH($B73,'תוצרים לפרויקטים'!$G$8:$G$507,0)))</f>
        <v/>
      </c>
      <c r="K73" s="201" t="str">
        <f t="shared" si="6"/>
        <v/>
      </c>
      <c r="L73" s="200" t="str">
        <f t="shared" ca="1" si="7"/>
        <v/>
      </c>
      <c r="M73" s="214" t="str">
        <f ca="1">IF($C73="","",IF(OR(AND($H73&lt;=M$6,$I73&gt;=M$6),AND($H73&gt;=M$6,$H73&lt;N$6)),IF(OR($J73=1,COUNTIF($L73:L73,"&gt;0")&lt;$K73),3,IF(OR(AND(MONTH($H73)=MONTH(TODAY()),$J73=0),AND(TODAY()&lt;M$6)),1,IF($L73="כן",2,4))),""))</f>
        <v/>
      </c>
      <c r="N73" s="214" t="str">
        <f ca="1">IF($C73="","",IF(OR(AND($H73&lt;=N$6,$I73&gt;=N$6),AND($H73&gt;=N$6,$H73&lt;O$6)),IF(OR($J73=1,COUNTIF($L73:M73,"&gt;0")&lt;$K73),3,IF(OR(AND(MONTH($H73)=MONTH(TODAY()),$J73=0),AND(TODAY()&lt;N$6)),1,IF($L73="כן",2,4))),""))</f>
        <v/>
      </c>
      <c r="O73" s="214" t="str">
        <f ca="1">IF($C73="","",IF(OR(AND($H73&lt;=O$6,$I73&gt;=O$6),AND($H73&gt;=O$6,$H73&lt;P$6)),IF(OR($J73=1,COUNTIF($L73:N73,"&gt;0")&lt;$K73),3,IF(OR(AND(MONTH($H73)=MONTH(TODAY()),$J73=0),AND(TODAY()&lt;O$6)),1,IF($L73="כן",2,4))),""))</f>
        <v/>
      </c>
      <c r="P73" s="214" t="str">
        <f ca="1">IF($C73="","",IF(OR(AND($H73&lt;=P$6,$I73&gt;=P$6),AND($H73&gt;=P$6,$H73&lt;Q$6)),IF(OR($J73=1,COUNTIF($L73:O73,"&gt;0")&lt;$K73),3,IF(OR(AND(MONTH($H73)=MONTH(TODAY()),$J73=0),AND(TODAY()&lt;P$6)),1,IF($L73="כן",2,4))),""))</f>
        <v/>
      </c>
      <c r="Q73" s="214" t="str">
        <f ca="1">IF($C73="","",IF(OR(AND($H73&lt;=Q$6,$I73&gt;=Q$6),AND($H73&gt;=Q$6,$H73&lt;R$6)),IF(OR($J73=1,COUNTIF($L73:P73,"&gt;0")&lt;$K73),3,IF(OR(AND(MONTH($H73)=MONTH(TODAY()),$J73=0),AND(TODAY()&lt;Q$6)),1,IF($L73="כן",2,4))),""))</f>
        <v/>
      </c>
      <c r="R73" s="214" t="str">
        <f ca="1">IF($C73="","",IF(OR(AND($H73&lt;=R$6,$I73&gt;=R$6),AND($H73&gt;=R$6,$H73&lt;S$6)),IF(OR($J73=1,COUNTIF($L73:Q73,"&gt;0")&lt;$K73),3,IF(OR(AND(MONTH($H73)=MONTH(TODAY()),$J73=0),AND(TODAY()&lt;R$6)),1,IF($L73="כן",2,4))),""))</f>
        <v/>
      </c>
      <c r="S73" s="214" t="str">
        <f ca="1">IF($C73="","",IF(OR(AND($H73&lt;=S$6,$I73&gt;=S$6),AND($H73&gt;=S$6,$H73&lt;T$6)),IF(OR($J73=1,COUNTIF($L73:R73,"&gt;0")&lt;$K73),3,IF(OR(AND(MONTH($H73)=MONTH(TODAY()),$J73=0),AND(TODAY()&lt;S$6)),1,IF($L73="כן",2,4))),""))</f>
        <v/>
      </c>
      <c r="T73" s="214" t="str">
        <f ca="1">IF($C73="","",IF(OR(AND($H73&lt;=T$6,$I73&gt;=T$6),AND($H73&gt;=T$6,$H73&lt;U$6)),IF(OR($J73=1,COUNTIF($L73:S73,"&gt;0")&lt;$K73),3,IF(OR(AND(MONTH($H73)=MONTH(TODAY()),$J73=0),AND(TODAY()&lt;T$6)),1,IF($L73="כן",2,4))),""))</f>
        <v/>
      </c>
      <c r="U73" s="214" t="str">
        <f ca="1">IF($C73="","",IF(OR(AND($H73&lt;=U$6,$I73&gt;=U$6),AND($H73&gt;=U$6,$H73&lt;V$6)),IF(OR($J73=1,COUNTIF($L73:T73,"&gt;0")&lt;$K73),3,IF(OR(AND(MONTH($H73)=MONTH(TODAY()),$J73=0),AND(TODAY()&lt;U$6)),1,IF($L73="כן",2,4))),""))</f>
        <v/>
      </c>
      <c r="V73" s="214" t="str">
        <f ca="1">IF($C73="","",IF(OR(AND($H73&lt;=V$6,$I73&gt;=V$6),AND($H73&gt;=V$6,$H73&lt;W$6)),IF(OR($J73=1,COUNTIF($L73:U73,"&gt;0")&lt;$K73),3,IF(OR(AND(MONTH($H73)=MONTH(TODAY()),$J73=0),AND(TODAY()&lt;V$6)),1,IF($L73="כן",2,4))),""))</f>
        <v/>
      </c>
      <c r="W73" s="214" t="str">
        <f ca="1">IF($C73="","",IF(OR(AND($H73&lt;=W$6,$I73&gt;=W$6),AND($H73&gt;=W$6,$H73&lt;X$6)),IF(OR($J73=1,COUNTIF($L73:V73,"&gt;0")&lt;$K73),3,IF(OR(AND(MONTH($H73)=MONTH(TODAY()),$J73=0),AND(TODAY()&lt;W$6)),1,IF($L73="כן",2,4))),""))</f>
        <v/>
      </c>
      <c r="X73" s="214" t="str">
        <f ca="1">IF($C73="","",IF(OR(AND($H73&lt;=X$6,$I73&gt;=X$6),AND($H73&gt;=X$6,$H73&lt;Y$6)),IF(OR($J73=1,COUNTIF($L73:W73,"&gt;0")&lt;$K73),3,IF(OR(AND(MONTH($H73)=MONTH(TODAY()),$J73=0),AND(TODAY()&lt;X$6)),1,IF($L73="כן",2,4))),""))</f>
        <v/>
      </c>
      <c r="Y73" s="214" t="str">
        <f ca="1">IF($C73="","",IF(OR(AND($H73&lt;=Y$6,$I73&gt;=Y$6),AND($H73&gt;=Y$6,$H73&lt;Z$6)),IF(OR($J73=1,COUNTIF($L73:X73,"&gt;0")&lt;$K73),3,IF(OR(AND(MONTH($H73)=MONTH(TODAY()),$J73=0),AND(TODAY()&lt;Y$6)),1,IF($L73="כן",2,4))),""))</f>
        <v/>
      </c>
      <c r="Z73" s="214" t="str">
        <f ca="1">IF($C73="","",IF(OR(AND($H73&lt;=Z$6,$I73&gt;=Z$6),AND($H73&gt;=Z$6,$H73&lt;AA$6)),IF(OR($J73=1,COUNTIF($L73:Y73,"&gt;0")&lt;$K73),3,IF(OR(AND(MONTH($H73)=MONTH(TODAY()),$J73=0),AND(TODAY()&lt;Z$6)),1,IF($L73="כן",2,4))),""))</f>
        <v/>
      </c>
      <c r="AA73" s="214" t="str">
        <f ca="1">IF($C73="","",IF(OR(AND($H73&lt;=AA$6,$I73&gt;=AA$6),AND($H73&gt;=AA$6,$H73&lt;AB$6)),IF(OR($J73=1,COUNTIF($L73:Z73,"&gt;0")&lt;$K73),3,IF(OR(AND(MONTH($H73)=MONTH(TODAY()),$J73=0),AND(TODAY()&lt;AA$6)),1,IF($L73="כן",2,4))),""))</f>
        <v/>
      </c>
      <c r="AB73" s="214" t="str">
        <f ca="1">IF($C73="","",IF(OR(AND($H73&lt;=AB$6,$I73&gt;=AB$6),AND($H73&gt;=AB$6,$H73&lt;AC$6)),IF(OR($J73=1,COUNTIF($L73:AA73,"&gt;0")&lt;$K73),3,IF(OR(AND(MONTH($H73)=MONTH(TODAY()),$J73=0),AND(TODAY()&lt;AB$6)),1,IF($L73="כן",2,4))),""))</f>
        <v/>
      </c>
      <c r="AC73" s="214" t="str">
        <f ca="1">IF($C73="","",IF(OR(AND($H73&lt;=AC$6,$I73&gt;=AC$6),AND($H73&gt;=AC$6,$H73&lt;AD$6)),IF(OR($J73=1,COUNTIF($L73:AB73,"&gt;0")&lt;$K73),3,IF(OR(AND(MONTH($H73)=MONTH(TODAY()),$J73=0),AND(TODAY()&lt;AC$6)),1,IF($L73="כן",2,4))),""))</f>
        <v/>
      </c>
      <c r="AD73" s="214" t="str">
        <f ca="1">IF($C73="","",IF(OR(AND($H73&lt;=AD$6,$I73&gt;=AD$6),AND($H73&gt;=AD$6,$H73&lt;AE$6)),IF(OR($J73=1,COUNTIF($L73:AC73,"&gt;0")&lt;$K73),3,IF(OR(AND(MONTH($H73)=MONTH(TODAY()),$J73=0),AND(TODAY()&lt;AD$6)),1,IF($L73="כן",2,4))),""))</f>
        <v/>
      </c>
      <c r="AE73" s="214" t="str">
        <f ca="1">IF($C73="","",IF(OR(AND($H73&lt;=AE$6,$I73&gt;=AE$6),AND($H73&gt;=AE$6,$H73&lt;AF$6)),IF(OR($J73=1,COUNTIF($L73:AD73,"&gt;0")&lt;$K73),3,IF(OR(AND(MONTH($H73)=MONTH(TODAY()),$J73=0),AND(TODAY()&lt;AE$6)),1,IF($L73="כן",2,4))),""))</f>
        <v/>
      </c>
      <c r="AF73" s="214" t="str">
        <f ca="1">IF($C73="","",IF(OR(AND($H73&lt;=AF$6,$I73&gt;=AF$6),AND($H73&gt;=AF$6,$H73&lt;AG$6)),IF(OR($J73=1,COUNTIF($L73:AE73,"&gt;0")&lt;$K73),3,IF(OR(AND(MONTH($H73)=MONTH(TODAY()),$J73=0),AND(TODAY()&lt;AF$6)),1,IF($L73="כן",2,4))),""))</f>
        <v/>
      </c>
      <c r="AG73" s="214" t="str">
        <f t="shared" ca="1" si="8"/>
        <v/>
      </c>
      <c r="AH73" s="199" t="s">
        <v>224</v>
      </c>
    </row>
    <row r="74" spans="2:34" s="195" customFormat="1" ht="21" customHeight="1">
      <c r="B74" s="196" t="str">
        <f>IFERROR(INDEX('תוצרים לפרויקטים'!$G$8:$G$507,MATCH(ROWS($B$6:B73),דירוג_גאנט,0)),"")</f>
        <v/>
      </c>
      <c r="C74" s="197" t="str">
        <f>IF($B74="","",INDEX('תוצרים לפרויקטים'!$H$8:$H$507,MATCH($B74,'תוצרים לפרויקטים'!$G$8:$G$507,0)))</f>
        <v/>
      </c>
      <c r="D74" s="198" t="str">
        <f>IF($B74="","",INDEX('תוצרים לפרויקטים'!$E$8:$E$507,MATCH($B74,'תוצרים לפרויקטים'!$G$8:$G$507,0)))</f>
        <v/>
      </c>
      <c r="E74" s="198" t="str">
        <f>IF($B74="","",IF(INDEX('תוצרים לפרויקטים'!$J$8:$J$507,MATCH($B74,'תוצרים לפרויקטים'!$G$8:$G$507,0))="","",INDEX('תוצרים לפרויקטים'!$J$8:$J$507,MATCH($B74,'תוצרים לפרויקטים'!$G$8:$G$507,0))))</f>
        <v/>
      </c>
      <c r="F74" s="198" t="str">
        <f>IF($B74="","",IF(INDEX('תוצרים לפרויקטים'!$K$8:$K$507,MATCH($B74,'תוצרים לפרויקטים'!$G$8:$G$507,0))="","",INDEX('תוצרים לפרויקטים'!$K$8:$K$507,MATCH($B74,'תוצרים לפרויקטים'!$G$8:$G$507,0))))</f>
        <v/>
      </c>
      <c r="G74" s="198" t="str">
        <f>IF($B74="","",IF(INDEX('תוצרים לפרויקטים'!$R$8:$R$507,MATCH($B74,'תוצרים לפרויקטים'!$G$8:$G$507,0))="","",INDEX('תוצרים לפרויקטים'!$R$8:$R$507,MATCH($B74,'תוצרים לפרויקטים'!$G$8:$G$507,0))))</f>
        <v/>
      </c>
      <c r="H74" s="199" t="str">
        <f>IF($B74="","",IF(INDEX('תוצרים לפרויקטים'!P$8:P$507,MATCH($B74,'תוצרים לפרויקטים'!$G$8:$G$507,0))="","",INDEX('תוצרים לפרויקטים'!P$8:P$507,MATCH($B74,'תוצרים לפרויקטים'!$G$8:$G$507,0))))</f>
        <v/>
      </c>
      <c r="I74" s="199" t="str">
        <f>IF($B74="","",IF(INDEX('תוצרים לפרויקטים'!Q$8:Q$507,MATCH($B74,'תוצרים לפרויקטים'!$G$8:$G$507,0))="","",INDEX('תוצרים לפרויקטים'!Q$8:Q$507,MATCH($B74,'תוצרים לפרויקטים'!$G$8:$G$507,0))))</f>
        <v/>
      </c>
      <c r="J74" s="200" t="str">
        <f>IF($B74="","",INDEX('תוצרים לפרויקטים'!$S$8:$S$507,MATCH($B74,'תוצרים לפרויקטים'!$G$8:$G$507,0)))</f>
        <v/>
      </c>
      <c r="K74" s="201" t="str">
        <f t="shared" si="6"/>
        <v/>
      </c>
      <c r="L74" s="200" t="str">
        <f t="shared" ca="1" si="7"/>
        <v/>
      </c>
      <c r="M74" s="214" t="str">
        <f ca="1">IF($C74="","",IF(OR(AND($H74&lt;=M$6,$I74&gt;=M$6),AND($H74&gt;=M$6,$H74&lt;N$6)),IF(OR($J74=1,COUNTIF($L74:L74,"&gt;0")&lt;$K74),3,IF(OR(AND(MONTH($H74)=MONTH(TODAY()),$J74=0),AND(TODAY()&lt;M$6)),1,IF($L74="כן",2,4))),""))</f>
        <v/>
      </c>
      <c r="N74" s="214" t="str">
        <f ca="1">IF($C74="","",IF(OR(AND($H74&lt;=N$6,$I74&gt;=N$6),AND($H74&gt;=N$6,$H74&lt;O$6)),IF(OR($J74=1,COUNTIF($L74:M74,"&gt;0")&lt;$K74),3,IF(OR(AND(MONTH($H74)=MONTH(TODAY()),$J74=0),AND(TODAY()&lt;N$6)),1,IF($L74="כן",2,4))),""))</f>
        <v/>
      </c>
      <c r="O74" s="214" t="str">
        <f ca="1">IF($C74="","",IF(OR(AND($H74&lt;=O$6,$I74&gt;=O$6),AND($H74&gt;=O$6,$H74&lt;P$6)),IF(OR($J74=1,COUNTIF($L74:N74,"&gt;0")&lt;$K74),3,IF(OR(AND(MONTH($H74)=MONTH(TODAY()),$J74=0),AND(TODAY()&lt;O$6)),1,IF($L74="כן",2,4))),""))</f>
        <v/>
      </c>
      <c r="P74" s="214" t="str">
        <f ca="1">IF($C74="","",IF(OR(AND($H74&lt;=P$6,$I74&gt;=P$6),AND($H74&gt;=P$6,$H74&lt;Q$6)),IF(OR($J74=1,COUNTIF($L74:O74,"&gt;0")&lt;$K74),3,IF(OR(AND(MONTH($H74)=MONTH(TODAY()),$J74=0),AND(TODAY()&lt;P$6)),1,IF($L74="כן",2,4))),""))</f>
        <v/>
      </c>
      <c r="Q74" s="214" t="str">
        <f ca="1">IF($C74="","",IF(OR(AND($H74&lt;=Q$6,$I74&gt;=Q$6),AND($H74&gt;=Q$6,$H74&lt;R$6)),IF(OR($J74=1,COUNTIF($L74:P74,"&gt;0")&lt;$K74),3,IF(OR(AND(MONTH($H74)=MONTH(TODAY()),$J74=0),AND(TODAY()&lt;Q$6)),1,IF($L74="כן",2,4))),""))</f>
        <v/>
      </c>
      <c r="R74" s="214" t="str">
        <f ca="1">IF($C74="","",IF(OR(AND($H74&lt;=R$6,$I74&gt;=R$6),AND($H74&gt;=R$6,$H74&lt;S$6)),IF(OR($J74=1,COUNTIF($L74:Q74,"&gt;0")&lt;$K74),3,IF(OR(AND(MONTH($H74)=MONTH(TODAY()),$J74=0),AND(TODAY()&lt;R$6)),1,IF($L74="כן",2,4))),""))</f>
        <v/>
      </c>
      <c r="S74" s="214" t="str">
        <f ca="1">IF($C74="","",IF(OR(AND($H74&lt;=S$6,$I74&gt;=S$6),AND($H74&gt;=S$6,$H74&lt;T$6)),IF(OR($J74=1,COUNTIF($L74:R74,"&gt;0")&lt;$K74),3,IF(OR(AND(MONTH($H74)=MONTH(TODAY()),$J74=0),AND(TODAY()&lt;S$6)),1,IF($L74="כן",2,4))),""))</f>
        <v/>
      </c>
      <c r="T74" s="214" t="str">
        <f ca="1">IF($C74="","",IF(OR(AND($H74&lt;=T$6,$I74&gt;=T$6),AND($H74&gt;=T$6,$H74&lt;U$6)),IF(OR($J74=1,COUNTIF($L74:S74,"&gt;0")&lt;$K74),3,IF(OR(AND(MONTH($H74)=MONTH(TODAY()),$J74=0),AND(TODAY()&lt;T$6)),1,IF($L74="כן",2,4))),""))</f>
        <v/>
      </c>
      <c r="U74" s="214" t="str">
        <f ca="1">IF($C74="","",IF(OR(AND($H74&lt;=U$6,$I74&gt;=U$6),AND($H74&gt;=U$6,$H74&lt;V$6)),IF(OR($J74=1,COUNTIF($L74:T74,"&gt;0")&lt;$K74),3,IF(OR(AND(MONTH($H74)=MONTH(TODAY()),$J74=0),AND(TODAY()&lt;U$6)),1,IF($L74="כן",2,4))),""))</f>
        <v/>
      </c>
      <c r="V74" s="214" t="str">
        <f ca="1">IF($C74="","",IF(OR(AND($H74&lt;=V$6,$I74&gt;=V$6),AND($H74&gt;=V$6,$H74&lt;W$6)),IF(OR($J74=1,COUNTIF($L74:U74,"&gt;0")&lt;$K74),3,IF(OR(AND(MONTH($H74)=MONTH(TODAY()),$J74=0),AND(TODAY()&lt;V$6)),1,IF($L74="כן",2,4))),""))</f>
        <v/>
      </c>
      <c r="W74" s="214" t="str">
        <f ca="1">IF($C74="","",IF(OR(AND($H74&lt;=W$6,$I74&gt;=W$6),AND($H74&gt;=W$6,$H74&lt;X$6)),IF(OR($J74=1,COUNTIF($L74:V74,"&gt;0")&lt;$K74),3,IF(OR(AND(MONTH($H74)=MONTH(TODAY()),$J74=0),AND(TODAY()&lt;W$6)),1,IF($L74="כן",2,4))),""))</f>
        <v/>
      </c>
      <c r="X74" s="214" t="str">
        <f ca="1">IF($C74="","",IF(OR(AND($H74&lt;=X$6,$I74&gt;=X$6),AND($H74&gt;=X$6,$H74&lt;Y$6)),IF(OR($J74=1,COUNTIF($L74:W74,"&gt;0")&lt;$K74),3,IF(OR(AND(MONTH($H74)=MONTH(TODAY()),$J74=0),AND(TODAY()&lt;X$6)),1,IF($L74="כן",2,4))),""))</f>
        <v/>
      </c>
      <c r="Y74" s="214" t="str">
        <f ca="1">IF($C74="","",IF(OR(AND($H74&lt;=Y$6,$I74&gt;=Y$6),AND($H74&gt;=Y$6,$H74&lt;Z$6)),IF(OR($J74=1,COUNTIF($L74:X74,"&gt;0")&lt;$K74),3,IF(OR(AND(MONTH($H74)=MONTH(TODAY()),$J74=0),AND(TODAY()&lt;Y$6)),1,IF($L74="כן",2,4))),""))</f>
        <v/>
      </c>
      <c r="Z74" s="214" t="str">
        <f ca="1">IF($C74="","",IF(OR(AND($H74&lt;=Z$6,$I74&gt;=Z$6),AND($H74&gt;=Z$6,$H74&lt;AA$6)),IF(OR($J74=1,COUNTIF($L74:Y74,"&gt;0")&lt;$K74),3,IF(OR(AND(MONTH($H74)=MONTH(TODAY()),$J74=0),AND(TODAY()&lt;Z$6)),1,IF($L74="כן",2,4))),""))</f>
        <v/>
      </c>
      <c r="AA74" s="214" t="str">
        <f ca="1">IF($C74="","",IF(OR(AND($H74&lt;=AA$6,$I74&gt;=AA$6),AND($H74&gt;=AA$6,$H74&lt;AB$6)),IF(OR($J74=1,COUNTIF($L74:Z74,"&gt;0")&lt;$K74),3,IF(OR(AND(MONTH($H74)=MONTH(TODAY()),$J74=0),AND(TODAY()&lt;AA$6)),1,IF($L74="כן",2,4))),""))</f>
        <v/>
      </c>
      <c r="AB74" s="214" t="str">
        <f ca="1">IF($C74="","",IF(OR(AND($H74&lt;=AB$6,$I74&gt;=AB$6),AND($H74&gt;=AB$6,$H74&lt;AC$6)),IF(OR($J74=1,COUNTIF($L74:AA74,"&gt;0")&lt;$K74),3,IF(OR(AND(MONTH($H74)=MONTH(TODAY()),$J74=0),AND(TODAY()&lt;AB$6)),1,IF($L74="כן",2,4))),""))</f>
        <v/>
      </c>
      <c r="AC74" s="214" t="str">
        <f ca="1">IF($C74="","",IF(OR(AND($H74&lt;=AC$6,$I74&gt;=AC$6),AND($H74&gt;=AC$6,$H74&lt;AD$6)),IF(OR($J74=1,COUNTIF($L74:AB74,"&gt;0")&lt;$K74),3,IF(OR(AND(MONTH($H74)=MONTH(TODAY()),$J74=0),AND(TODAY()&lt;AC$6)),1,IF($L74="כן",2,4))),""))</f>
        <v/>
      </c>
      <c r="AD74" s="214" t="str">
        <f ca="1">IF($C74="","",IF(OR(AND($H74&lt;=AD$6,$I74&gt;=AD$6),AND($H74&gt;=AD$6,$H74&lt;AE$6)),IF(OR($J74=1,COUNTIF($L74:AC74,"&gt;0")&lt;$K74),3,IF(OR(AND(MONTH($H74)=MONTH(TODAY()),$J74=0),AND(TODAY()&lt;AD$6)),1,IF($L74="כן",2,4))),""))</f>
        <v/>
      </c>
      <c r="AE74" s="214" t="str">
        <f ca="1">IF($C74="","",IF(OR(AND($H74&lt;=AE$6,$I74&gt;=AE$6),AND($H74&gt;=AE$6,$H74&lt;AF$6)),IF(OR($J74=1,COUNTIF($L74:AD74,"&gt;0")&lt;$K74),3,IF(OR(AND(MONTH($H74)=MONTH(TODAY()),$J74=0),AND(TODAY()&lt;AE$6)),1,IF($L74="כן",2,4))),""))</f>
        <v/>
      </c>
      <c r="AF74" s="214" t="str">
        <f ca="1">IF($C74="","",IF(OR(AND($H74&lt;=AF$6,$I74&gt;=AF$6),AND($H74&gt;=AF$6,$H74&lt;AG$6)),IF(OR($J74=1,COUNTIF($L74:AE74,"&gt;0")&lt;$K74),3,IF(OR(AND(MONTH($H74)=MONTH(TODAY()),$J74=0),AND(TODAY()&lt;AF$6)),1,IF($L74="כן",2,4))),""))</f>
        <v/>
      </c>
      <c r="AG74" s="214" t="str">
        <f t="shared" ca="1" si="8"/>
        <v/>
      </c>
      <c r="AH74" s="199" t="s">
        <v>224</v>
      </c>
    </row>
    <row r="75" spans="2:34" s="195" customFormat="1" ht="21" customHeight="1">
      <c r="B75" s="196" t="str">
        <f>IFERROR(INDEX('תוצרים לפרויקטים'!$G$8:$G$507,MATCH(ROWS($B$6:B74),דירוג_גאנט,0)),"")</f>
        <v/>
      </c>
      <c r="C75" s="197" t="str">
        <f>IF($B75="","",INDEX('תוצרים לפרויקטים'!$H$8:$H$507,MATCH($B75,'תוצרים לפרויקטים'!$G$8:$G$507,0)))</f>
        <v/>
      </c>
      <c r="D75" s="198" t="str">
        <f>IF($B75="","",INDEX('תוצרים לפרויקטים'!$E$8:$E$507,MATCH($B75,'תוצרים לפרויקטים'!$G$8:$G$507,0)))</f>
        <v/>
      </c>
      <c r="E75" s="198" t="str">
        <f>IF($B75="","",IF(INDEX('תוצרים לפרויקטים'!$J$8:$J$507,MATCH($B75,'תוצרים לפרויקטים'!$G$8:$G$507,0))="","",INDEX('תוצרים לפרויקטים'!$J$8:$J$507,MATCH($B75,'תוצרים לפרויקטים'!$G$8:$G$507,0))))</f>
        <v/>
      </c>
      <c r="F75" s="198" t="str">
        <f>IF($B75="","",IF(INDEX('תוצרים לפרויקטים'!$K$8:$K$507,MATCH($B75,'תוצרים לפרויקטים'!$G$8:$G$507,0))="","",INDEX('תוצרים לפרויקטים'!$K$8:$K$507,MATCH($B75,'תוצרים לפרויקטים'!$G$8:$G$507,0))))</f>
        <v/>
      </c>
      <c r="G75" s="198" t="str">
        <f>IF($B75="","",IF(INDEX('תוצרים לפרויקטים'!$R$8:$R$507,MATCH($B75,'תוצרים לפרויקטים'!$G$8:$G$507,0))="","",INDEX('תוצרים לפרויקטים'!$R$8:$R$507,MATCH($B75,'תוצרים לפרויקטים'!$G$8:$G$507,0))))</f>
        <v/>
      </c>
      <c r="H75" s="199" t="str">
        <f>IF($B75="","",IF(INDEX('תוצרים לפרויקטים'!P$8:P$507,MATCH($B75,'תוצרים לפרויקטים'!$G$8:$G$507,0))="","",INDEX('תוצרים לפרויקטים'!P$8:P$507,MATCH($B75,'תוצרים לפרויקטים'!$G$8:$G$507,0))))</f>
        <v/>
      </c>
      <c r="I75" s="199" t="str">
        <f>IF($B75="","",IF(INDEX('תוצרים לפרויקטים'!Q$8:Q$507,MATCH($B75,'תוצרים לפרויקטים'!$G$8:$G$507,0))="","",INDEX('תוצרים לפרויקטים'!Q$8:Q$507,MATCH($B75,'תוצרים לפרויקטים'!$G$8:$G$507,0))))</f>
        <v/>
      </c>
      <c r="J75" s="200" t="str">
        <f>IF($B75="","",INDEX('תוצרים לפרויקטים'!$S$8:$S$507,MATCH($B75,'תוצרים לפרויקטים'!$G$8:$G$507,0)))</f>
        <v/>
      </c>
      <c r="K75" s="201" t="str">
        <f t="shared" si="6"/>
        <v/>
      </c>
      <c r="L75" s="200" t="str">
        <f t="shared" ca="1" si="7"/>
        <v/>
      </c>
      <c r="M75" s="214" t="str">
        <f ca="1">IF($C75="","",IF(OR(AND($H75&lt;=M$6,$I75&gt;=M$6),AND($H75&gt;=M$6,$H75&lt;N$6)),IF(OR($J75=1,COUNTIF($L75:L75,"&gt;0")&lt;$K75),3,IF(OR(AND(MONTH($H75)=MONTH(TODAY()),$J75=0),AND(TODAY()&lt;M$6)),1,IF($L75="כן",2,4))),""))</f>
        <v/>
      </c>
      <c r="N75" s="214" t="str">
        <f ca="1">IF($C75="","",IF(OR(AND($H75&lt;=N$6,$I75&gt;=N$6),AND($H75&gt;=N$6,$H75&lt;O$6)),IF(OR($J75=1,COUNTIF($L75:M75,"&gt;0")&lt;$K75),3,IF(OR(AND(MONTH($H75)=MONTH(TODAY()),$J75=0),AND(TODAY()&lt;N$6)),1,IF($L75="כן",2,4))),""))</f>
        <v/>
      </c>
      <c r="O75" s="214" t="str">
        <f ca="1">IF($C75="","",IF(OR(AND($H75&lt;=O$6,$I75&gt;=O$6),AND($H75&gt;=O$6,$H75&lt;P$6)),IF(OR($J75=1,COUNTIF($L75:N75,"&gt;0")&lt;$K75),3,IF(OR(AND(MONTH($H75)=MONTH(TODAY()),$J75=0),AND(TODAY()&lt;O$6)),1,IF($L75="כן",2,4))),""))</f>
        <v/>
      </c>
      <c r="P75" s="214" t="str">
        <f ca="1">IF($C75="","",IF(OR(AND($H75&lt;=P$6,$I75&gt;=P$6),AND($H75&gt;=P$6,$H75&lt;Q$6)),IF(OR($J75=1,COUNTIF($L75:O75,"&gt;0")&lt;$K75),3,IF(OR(AND(MONTH($H75)=MONTH(TODAY()),$J75=0),AND(TODAY()&lt;P$6)),1,IF($L75="כן",2,4))),""))</f>
        <v/>
      </c>
      <c r="Q75" s="214" t="str">
        <f ca="1">IF($C75="","",IF(OR(AND($H75&lt;=Q$6,$I75&gt;=Q$6),AND($H75&gt;=Q$6,$H75&lt;R$6)),IF(OR($J75=1,COUNTIF($L75:P75,"&gt;0")&lt;$K75),3,IF(OR(AND(MONTH($H75)=MONTH(TODAY()),$J75=0),AND(TODAY()&lt;Q$6)),1,IF($L75="כן",2,4))),""))</f>
        <v/>
      </c>
      <c r="R75" s="214" t="str">
        <f ca="1">IF($C75="","",IF(OR(AND($H75&lt;=R$6,$I75&gt;=R$6),AND($H75&gt;=R$6,$H75&lt;S$6)),IF(OR($J75=1,COUNTIF($L75:Q75,"&gt;0")&lt;$K75),3,IF(OR(AND(MONTH($H75)=MONTH(TODAY()),$J75=0),AND(TODAY()&lt;R$6)),1,IF($L75="כן",2,4))),""))</f>
        <v/>
      </c>
      <c r="S75" s="214" t="str">
        <f ca="1">IF($C75="","",IF(OR(AND($H75&lt;=S$6,$I75&gt;=S$6),AND($H75&gt;=S$6,$H75&lt;T$6)),IF(OR($J75=1,COUNTIF($L75:R75,"&gt;0")&lt;$K75),3,IF(OR(AND(MONTH($H75)=MONTH(TODAY()),$J75=0),AND(TODAY()&lt;S$6)),1,IF($L75="כן",2,4))),""))</f>
        <v/>
      </c>
      <c r="T75" s="214" t="str">
        <f ca="1">IF($C75="","",IF(OR(AND($H75&lt;=T$6,$I75&gt;=T$6),AND($H75&gt;=T$6,$H75&lt;U$6)),IF(OR($J75=1,COUNTIF($L75:S75,"&gt;0")&lt;$K75),3,IF(OR(AND(MONTH($H75)=MONTH(TODAY()),$J75=0),AND(TODAY()&lt;T$6)),1,IF($L75="כן",2,4))),""))</f>
        <v/>
      </c>
      <c r="U75" s="214" t="str">
        <f ca="1">IF($C75="","",IF(OR(AND($H75&lt;=U$6,$I75&gt;=U$6),AND($H75&gt;=U$6,$H75&lt;V$6)),IF(OR($J75=1,COUNTIF($L75:T75,"&gt;0")&lt;$K75),3,IF(OR(AND(MONTH($H75)=MONTH(TODAY()),$J75=0),AND(TODAY()&lt;U$6)),1,IF($L75="כן",2,4))),""))</f>
        <v/>
      </c>
      <c r="V75" s="214" t="str">
        <f ca="1">IF($C75="","",IF(OR(AND($H75&lt;=V$6,$I75&gt;=V$6),AND($H75&gt;=V$6,$H75&lt;W$6)),IF(OR($J75=1,COUNTIF($L75:U75,"&gt;0")&lt;$K75),3,IF(OR(AND(MONTH($H75)=MONTH(TODAY()),$J75=0),AND(TODAY()&lt;V$6)),1,IF($L75="כן",2,4))),""))</f>
        <v/>
      </c>
      <c r="W75" s="214" t="str">
        <f ca="1">IF($C75="","",IF(OR(AND($H75&lt;=W$6,$I75&gt;=W$6),AND($H75&gt;=W$6,$H75&lt;X$6)),IF(OR($J75=1,COUNTIF($L75:V75,"&gt;0")&lt;$K75),3,IF(OR(AND(MONTH($H75)=MONTH(TODAY()),$J75=0),AND(TODAY()&lt;W$6)),1,IF($L75="כן",2,4))),""))</f>
        <v/>
      </c>
      <c r="X75" s="214" t="str">
        <f ca="1">IF($C75="","",IF(OR(AND($H75&lt;=X$6,$I75&gt;=X$6),AND($H75&gt;=X$6,$H75&lt;Y$6)),IF(OR($J75=1,COUNTIF($L75:W75,"&gt;0")&lt;$K75),3,IF(OR(AND(MONTH($H75)=MONTH(TODAY()),$J75=0),AND(TODAY()&lt;X$6)),1,IF($L75="כן",2,4))),""))</f>
        <v/>
      </c>
      <c r="Y75" s="214" t="str">
        <f ca="1">IF($C75="","",IF(OR(AND($H75&lt;=Y$6,$I75&gt;=Y$6),AND($H75&gt;=Y$6,$H75&lt;Z$6)),IF(OR($J75=1,COUNTIF($L75:X75,"&gt;0")&lt;$K75),3,IF(OR(AND(MONTH($H75)=MONTH(TODAY()),$J75=0),AND(TODAY()&lt;Y$6)),1,IF($L75="כן",2,4))),""))</f>
        <v/>
      </c>
      <c r="Z75" s="214" t="str">
        <f ca="1">IF($C75="","",IF(OR(AND($H75&lt;=Z$6,$I75&gt;=Z$6),AND($H75&gt;=Z$6,$H75&lt;AA$6)),IF(OR($J75=1,COUNTIF($L75:Y75,"&gt;0")&lt;$K75),3,IF(OR(AND(MONTH($H75)=MONTH(TODAY()),$J75=0),AND(TODAY()&lt;Z$6)),1,IF($L75="כן",2,4))),""))</f>
        <v/>
      </c>
      <c r="AA75" s="214" t="str">
        <f ca="1">IF($C75="","",IF(OR(AND($H75&lt;=AA$6,$I75&gt;=AA$6),AND($H75&gt;=AA$6,$H75&lt;AB$6)),IF(OR($J75=1,COUNTIF($L75:Z75,"&gt;0")&lt;$K75),3,IF(OR(AND(MONTH($H75)=MONTH(TODAY()),$J75=0),AND(TODAY()&lt;AA$6)),1,IF($L75="כן",2,4))),""))</f>
        <v/>
      </c>
      <c r="AB75" s="214" t="str">
        <f ca="1">IF($C75="","",IF(OR(AND($H75&lt;=AB$6,$I75&gt;=AB$6),AND($H75&gt;=AB$6,$H75&lt;AC$6)),IF(OR($J75=1,COUNTIF($L75:AA75,"&gt;0")&lt;$K75),3,IF(OR(AND(MONTH($H75)=MONTH(TODAY()),$J75=0),AND(TODAY()&lt;AB$6)),1,IF($L75="כן",2,4))),""))</f>
        <v/>
      </c>
      <c r="AC75" s="214" t="str">
        <f ca="1">IF($C75="","",IF(OR(AND($H75&lt;=AC$6,$I75&gt;=AC$6),AND($H75&gt;=AC$6,$H75&lt;AD$6)),IF(OR($J75=1,COUNTIF($L75:AB75,"&gt;0")&lt;$K75),3,IF(OR(AND(MONTH($H75)=MONTH(TODAY()),$J75=0),AND(TODAY()&lt;AC$6)),1,IF($L75="כן",2,4))),""))</f>
        <v/>
      </c>
      <c r="AD75" s="214" t="str">
        <f ca="1">IF($C75="","",IF(OR(AND($H75&lt;=AD$6,$I75&gt;=AD$6),AND($H75&gt;=AD$6,$H75&lt;AE$6)),IF(OR($J75=1,COUNTIF($L75:AC75,"&gt;0")&lt;$K75),3,IF(OR(AND(MONTH($H75)=MONTH(TODAY()),$J75=0),AND(TODAY()&lt;AD$6)),1,IF($L75="כן",2,4))),""))</f>
        <v/>
      </c>
      <c r="AE75" s="214" t="str">
        <f ca="1">IF($C75="","",IF(OR(AND($H75&lt;=AE$6,$I75&gt;=AE$6),AND($H75&gt;=AE$6,$H75&lt;AF$6)),IF(OR($J75=1,COUNTIF($L75:AD75,"&gt;0")&lt;$K75),3,IF(OR(AND(MONTH($H75)=MONTH(TODAY()),$J75=0),AND(TODAY()&lt;AE$6)),1,IF($L75="כן",2,4))),""))</f>
        <v/>
      </c>
      <c r="AF75" s="214" t="str">
        <f ca="1">IF($C75="","",IF(OR(AND($H75&lt;=AF$6,$I75&gt;=AF$6),AND($H75&gt;=AF$6,$H75&lt;AG$6)),IF(OR($J75=1,COUNTIF($L75:AE75,"&gt;0")&lt;$K75),3,IF(OR(AND(MONTH($H75)=MONTH(TODAY()),$J75=0),AND(TODAY()&lt;AF$6)),1,IF($L75="כן",2,4))),""))</f>
        <v/>
      </c>
      <c r="AG75" s="214" t="str">
        <f t="shared" ca="1" si="8"/>
        <v/>
      </c>
      <c r="AH75" s="199" t="s">
        <v>224</v>
      </c>
    </row>
    <row r="76" spans="2:34" s="195" customFormat="1" ht="21" customHeight="1">
      <c r="B76" s="196" t="str">
        <f>IFERROR(INDEX('תוצרים לפרויקטים'!$G$8:$G$507,MATCH(ROWS($B$6:B75),דירוג_גאנט,0)),"")</f>
        <v/>
      </c>
      <c r="C76" s="197" t="str">
        <f>IF($B76="","",INDEX('תוצרים לפרויקטים'!$H$8:$H$507,MATCH($B76,'תוצרים לפרויקטים'!$G$8:$G$507,0)))</f>
        <v/>
      </c>
      <c r="D76" s="198" t="str">
        <f>IF($B76="","",INDEX('תוצרים לפרויקטים'!$E$8:$E$507,MATCH($B76,'תוצרים לפרויקטים'!$G$8:$G$507,0)))</f>
        <v/>
      </c>
      <c r="E76" s="198" t="str">
        <f>IF($B76="","",IF(INDEX('תוצרים לפרויקטים'!$J$8:$J$507,MATCH($B76,'תוצרים לפרויקטים'!$G$8:$G$507,0))="","",INDEX('תוצרים לפרויקטים'!$J$8:$J$507,MATCH($B76,'תוצרים לפרויקטים'!$G$8:$G$507,0))))</f>
        <v/>
      </c>
      <c r="F76" s="198" t="str">
        <f>IF($B76="","",IF(INDEX('תוצרים לפרויקטים'!$K$8:$K$507,MATCH($B76,'תוצרים לפרויקטים'!$G$8:$G$507,0))="","",INDEX('תוצרים לפרויקטים'!$K$8:$K$507,MATCH($B76,'תוצרים לפרויקטים'!$G$8:$G$507,0))))</f>
        <v/>
      </c>
      <c r="G76" s="198" t="str">
        <f>IF($B76="","",IF(INDEX('תוצרים לפרויקטים'!$R$8:$R$507,MATCH($B76,'תוצרים לפרויקטים'!$G$8:$G$507,0))="","",INDEX('תוצרים לפרויקטים'!$R$8:$R$507,MATCH($B76,'תוצרים לפרויקטים'!$G$8:$G$507,0))))</f>
        <v/>
      </c>
      <c r="H76" s="199" t="str">
        <f>IF($B76="","",IF(INDEX('תוצרים לפרויקטים'!P$8:P$507,MATCH($B76,'תוצרים לפרויקטים'!$G$8:$G$507,0))="","",INDEX('תוצרים לפרויקטים'!P$8:P$507,MATCH($B76,'תוצרים לפרויקטים'!$G$8:$G$507,0))))</f>
        <v/>
      </c>
      <c r="I76" s="199" t="str">
        <f>IF($B76="","",IF(INDEX('תוצרים לפרויקטים'!Q$8:Q$507,MATCH($B76,'תוצרים לפרויקטים'!$G$8:$G$507,0))="","",INDEX('תוצרים לפרויקטים'!Q$8:Q$507,MATCH($B76,'תוצרים לפרויקטים'!$G$8:$G$507,0))))</f>
        <v/>
      </c>
      <c r="J76" s="200" t="str">
        <f>IF($B76="","",INDEX('תוצרים לפרויקטים'!$S$8:$S$507,MATCH($B76,'תוצרים לפרויקטים'!$G$8:$G$507,0)))</f>
        <v/>
      </c>
      <c r="K76" s="201" t="str">
        <f t="shared" si="6"/>
        <v/>
      </c>
      <c r="L76" s="200" t="str">
        <f t="shared" ca="1" si="7"/>
        <v/>
      </c>
      <c r="M76" s="214" t="str">
        <f ca="1">IF($C76="","",IF(OR(AND($H76&lt;=M$6,$I76&gt;=M$6),AND($H76&gt;=M$6,$H76&lt;N$6)),IF(OR($J76=1,COUNTIF($L76:L76,"&gt;0")&lt;$K76),3,IF(OR(AND(MONTH($H76)=MONTH(TODAY()),$J76=0),AND(TODAY()&lt;M$6)),1,IF($L76="כן",2,4))),""))</f>
        <v/>
      </c>
      <c r="N76" s="214" t="str">
        <f ca="1">IF($C76="","",IF(OR(AND($H76&lt;=N$6,$I76&gt;=N$6),AND($H76&gt;=N$6,$H76&lt;O$6)),IF(OR($J76=1,COUNTIF($L76:M76,"&gt;0")&lt;$K76),3,IF(OR(AND(MONTH($H76)=MONTH(TODAY()),$J76=0),AND(TODAY()&lt;N$6)),1,IF($L76="כן",2,4))),""))</f>
        <v/>
      </c>
      <c r="O76" s="214" t="str">
        <f ca="1">IF($C76="","",IF(OR(AND($H76&lt;=O$6,$I76&gt;=O$6),AND($H76&gt;=O$6,$H76&lt;P$6)),IF(OR($J76=1,COUNTIF($L76:N76,"&gt;0")&lt;$K76),3,IF(OR(AND(MONTH($H76)=MONTH(TODAY()),$J76=0),AND(TODAY()&lt;O$6)),1,IF($L76="כן",2,4))),""))</f>
        <v/>
      </c>
      <c r="P76" s="214" t="str">
        <f ca="1">IF($C76="","",IF(OR(AND($H76&lt;=P$6,$I76&gt;=P$6),AND($H76&gt;=P$6,$H76&lt;Q$6)),IF(OR($J76=1,COUNTIF($L76:O76,"&gt;0")&lt;$K76),3,IF(OR(AND(MONTH($H76)=MONTH(TODAY()),$J76=0),AND(TODAY()&lt;P$6)),1,IF($L76="כן",2,4))),""))</f>
        <v/>
      </c>
      <c r="Q76" s="214" t="str">
        <f ca="1">IF($C76="","",IF(OR(AND($H76&lt;=Q$6,$I76&gt;=Q$6),AND($H76&gt;=Q$6,$H76&lt;R$6)),IF(OR($J76=1,COUNTIF($L76:P76,"&gt;0")&lt;$K76),3,IF(OR(AND(MONTH($H76)=MONTH(TODAY()),$J76=0),AND(TODAY()&lt;Q$6)),1,IF($L76="כן",2,4))),""))</f>
        <v/>
      </c>
      <c r="R76" s="214" t="str">
        <f ca="1">IF($C76="","",IF(OR(AND($H76&lt;=R$6,$I76&gt;=R$6),AND($H76&gt;=R$6,$H76&lt;S$6)),IF(OR($J76=1,COUNTIF($L76:Q76,"&gt;0")&lt;$K76),3,IF(OR(AND(MONTH($H76)=MONTH(TODAY()),$J76=0),AND(TODAY()&lt;R$6)),1,IF($L76="כן",2,4))),""))</f>
        <v/>
      </c>
      <c r="S76" s="214" t="str">
        <f ca="1">IF($C76="","",IF(OR(AND($H76&lt;=S$6,$I76&gt;=S$6),AND($H76&gt;=S$6,$H76&lt;T$6)),IF(OR($J76=1,COUNTIF($L76:R76,"&gt;0")&lt;$K76),3,IF(OR(AND(MONTH($H76)=MONTH(TODAY()),$J76=0),AND(TODAY()&lt;S$6)),1,IF($L76="כן",2,4))),""))</f>
        <v/>
      </c>
      <c r="T76" s="214" t="str">
        <f ca="1">IF($C76="","",IF(OR(AND($H76&lt;=T$6,$I76&gt;=T$6),AND($H76&gt;=T$6,$H76&lt;U$6)),IF(OR($J76=1,COUNTIF($L76:S76,"&gt;0")&lt;$K76),3,IF(OR(AND(MONTH($H76)=MONTH(TODAY()),$J76=0),AND(TODAY()&lt;T$6)),1,IF($L76="כן",2,4))),""))</f>
        <v/>
      </c>
      <c r="U76" s="214" t="str">
        <f ca="1">IF($C76="","",IF(OR(AND($H76&lt;=U$6,$I76&gt;=U$6),AND($H76&gt;=U$6,$H76&lt;V$6)),IF(OR($J76=1,COUNTIF($L76:T76,"&gt;0")&lt;$K76),3,IF(OR(AND(MONTH($H76)=MONTH(TODAY()),$J76=0),AND(TODAY()&lt;U$6)),1,IF($L76="כן",2,4))),""))</f>
        <v/>
      </c>
      <c r="V76" s="214" t="str">
        <f ca="1">IF($C76="","",IF(OR(AND($H76&lt;=V$6,$I76&gt;=V$6),AND($H76&gt;=V$6,$H76&lt;W$6)),IF(OR($J76=1,COUNTIF($L76:U76,"&gt;0")&lt;$K76),3,IF(OR(AND(MONTH($H76)=MONTH(TODAY()),$J76=0),AND(TODAY()&lt;V$6)),1,IF($L76="כן",2,4))),""))</f>
        <v/>
      </c>
      <c r="W76" s="214" t="str">
        <f ca="1">IF($C76="","",IF(OR(AND($H76&lt;=W$6,$I76&gt;=W$6),AND($H76&gt;=W$6,$H76&lt;X$6)),IF(OR($J76=1,COUNTIF($L76:V76,"&gt;0")&lt;$K76),3,IF(OR(AND(MONTH($H76)=MONTH(TODAY()),$J76=0),AND(TODAY()&lt;W$6)),1,IF($L76="כן",2,4))),""))</f>
        <v/>
      </c>
      <c r="X76" s="214" t="str">
        <f ca="1">IF($C76="","",IF(OR(AND($H76&lt;=X$6,$I76&gt;=X$6),AND($H76&gt;=X$6,$H76&lt;Y$6)),IF(OR($J76=1,COUNTIF($L76:W76,"&gt;0")&lt;$K76),3,IF(OR(AND(MONTH($H76)=MONTH(TODAY()),$J76=0),AND(TODAY()&lt;X$6)),1,IF($L76="כן",2,4))),""))</f>
        <v/>
      </c>
      <c r="Y76" s="214" t="str">
        <f ca="1">IF($C76="","",IF(OR(AND($H76&lt;=Y$6,$I76&gt;=Y$6),AND($H76&gt;=Y$6,$H76&lt;Z$6)),IF(OR($J76=1,COUNTIF($L76:X76,"&gt;0")&lt;$K76),3,IF(OR(AND(MONTH($H76)=MONTH(TODAY()),$J76=0),AND(TODAY()&lt;Y$6)),1,IF($L76="כן",2,4))),""))</f>
        <v/>
      </c>
      <c r="Z76" s="214" t="str">
        <f ca="1">IF($C76="","",IF(OR(AND($H76&lt;=Z$6,$I76&gt;=Z$6),AND($H76&gt;=Z$6,$H76&lt;AA$6)),IF(OR($J76=1,COUNTIF($L76:Y76,"&gt;0")&lt;$K76),3,IF(OR(AND(MONTH($H76)=MONTH(TODAY()),$J76=0),AND(TODAY()&lt;Z$6)),1,IF($L76="כן",2,4))),""))</f>
        <v/>
      </c>
      <c r="AA76" s="214" t="str">
        <f ca="1">IF($C76="","",IF(OR(AND($H76&lt;=AA$6,$I76&gt;=AA$6),AND($H76&gt;=AA$6,$H76&lt;AB$6)),IF(OR($J76=1,COUNTIF($L76:Z76,"&gt;0")&lt;$K76),3,IF(OR(AND(MONTH($H76)=MONTH(TODAY()),$J76=0),AND(TODAY()&lt;AA$6)),1,IF($L76="כן",2,4))),""))</f>
        <v/>
      </c>
      <c r="AB76" s="214" t="str">
        <f ca="1">IF($C76="","",IF(OR(AND($H76&lt;=AB$6,$I76&gt;=AB$6),AND($H76&gt;=AB$6,$H76&lt;AC$6)),IF(OR($J76=1,COUNTIF($L76:AA76,"&gt;0")&lt;$K76),3,IF(OR(AND(MONTH($H76)=MONTH(TODAY()),$J76=0),AND(TODAY()&lt;AB$6)),1,IF($L76="כן",2,4))),""))</f>
        <v/>
      </c>
      <c r="AC76" s="214" t="str">
        <f ca="1">IF($C76="","",IF(OR(AND($H76&lt;=AC$6,$I76&gt;=AC$6),AND($H76&gt;=AC$6,$H76&lt;AD$6)),IF(OR($J76=1,COUNTIF($L76:AB76,"&gt;0")&lt;$K76),3,IF(OR(AND(MONTH($H76)=MONTH(TODAY()),$J76=0),AND(TODAY()&lt;AC$6)),1,IF($L76="כן",2,4))),""))</f>
        <v/>
      </c>
      <c r="AD76" s="214" t="str">
        <f ca="1">IF($C76="","",IF(OR(AND($H76&lt;=AD$6,$I76&gt;=AD$6),AND($H76&gt;=AD$6,$H76&lt;AE$6)),IF(OR($J76=1,COUNTIF($L76:AC76,"&gt;0")&lt;$K76),3,IF(OR(AND(MONTH($H76)=MONTH(TODAY()),$J76=0),AND(TODAY()&lt;AD$6)),1,IF($L76="כן",2,4))),""))</f>
        <v/>
      </c>
      <c r="AE76" s="214" t="str">
        <f ca="1">IF($C76="","",IF(OR(AND($H76&lt;=AE$6,$I76&gt;=AE$6),AND($H76&gt;=AE$6,$H76&lt;AF$6)),IF(OR($J76=1,COUNTIF($L76:AD76,"&gt;0")&lt;$K76),3,IF(OR(AND(MONTH($H76)=MONTH(TODAY()),$J76=0),AND(TODAY()&lt;AE$6)),1,IF($L76="כן",2,4))),""))</f>
        <v/>
      </c>
      <c r="AF76" s="214" t="str">
        <f ca="1">IF($C76="","",IF(OR(AND($H76&lt;=AF$6,$I76&gt;=AF$6),AND($H76&gt;=AF$6,$H76&lt;AG$6)),IF(OR($J76=1,COUNTIF($L76:AE76,"&gt;0")&lt;$K76),3,IF(OR(AND(MONTH($H76)=MONTH(TODAY()),$J76=0),AND(TODAY()&lt;AF$6)),1,IF($L76="כן",2,4))),""))</f>
        <v/>
      </c>
      <c r="AG76" s="214" t="str">
        <f t="shared" ca="1" si="8"/>
        <v/>
      </c>
      <c r="AH76" s="199" t="s">
        <v>224</v>
      </c>
    </row>
    <row r="77" spans="2:34" s="195" customFormat="1" ht="21" customHeight="1">
      <c r="B77" s="196" t="str">
        <f>IFERROR(INDEX('תוצרים לפרויקטים'!$G$8:$G$507,MATCH(ROWS($B$6:B76),דירוג_גאנט,0)),"")</f>
        <v/>
      </c>
      <c r="C77" s="197" t="str">
        <f>IF($B77="","",INDEX('תוצרים לפרויקטים'!$H$8:$H$507,MATCH($B77,'תוצרים לפרויקטים'!$G$8:$G$507,0)))</f>
        <v/>
      </c>
      <c r="D77" s="198" t="str">
        <f>IF($B77="","",INDEX('תוצרים לפרויקטים'!$E$8:$E$507,MATCH($B77,'תוצרים לפרויקטים'!$G$8:$G$507,0)))</f>
        <v/>
      </c>
      <c r="E77" s="198" t="str">
        <f>IF($B77="","",IF(INDEX('תוצרים לפרויקטים'!$J$8:$J$507,MATCH($B77,'תוצרים לפרויקטים'!$G$8:$G$507,0))="","",INDEX('תוצרים לפרויקטים'!$J$8:$J$507,MATCH($B77,'תוצרים לפרויקטים'!$G$8:$G$507,0))))</f>
        <v/>
      </c>
      <c r="F77" s="198" t="str">
        <f>IF($B77="","",IF(INDEX('תוצרים לפרויקטים'!$K$8:$K$507,MATCH($B77,'תוצרים לפרויקטים'!$G$8:$G$507,0))="","",INDEX('תוצרים לפרויקטים'!$K$8:$K$507,MATCH($B77,'תוצרים לפרויקטים'!$G$8:$G$507,0))))</f>
        <v/>
      </c>
      <c r="G77" s="198" t="str">
        <f>IF($B77="","",IF(INDEX('תוצרים לפרויקטים'!$R$8:$R$507,MATCH($B77,'תוצרים לפרויקטים'!$G$8:$G$507,0))="","",INDEX('תוצרים לפרויקטים'!$R$8:$R$507,MATCH($B77,'תוצרים לפרויקטים'!$G$8:$G$507,0))))</f>
        <v/>
      </c>
      <c r="H77" s="199" t="str">
        <f>IF($B77="","",IF(INDEX('תוצרים לפרויקטים'!P$8:P$507,MATCH($B77,'תוצרים לפרויקטים'!$G$8:$G$507,0))="","",INDEX('תוצרים לפרויקטים'!P$8:P$507,MATCH($B77,'תוצרים לפרויקטים'!$G$8:$G$507,0))))</f>
        <v/>
      </c>
      <c r="I77" s="199" t="str">
        <f>IF($B77="","",IF(INDEX('תוצרים לפרויקטים'!Q$8:Q$507,MATCH($B77,'תוצרים לפרויקטים'!$G$8:$G$507,0))="","",INDEX('תוצרים לפרויקטים'!Q$8:Q$507,MATCH($B77,'תוצרים לפרויקטים'!$G$8:$G$507,0))))</f>
        <v/>
      </c>
      <c r="J77" s="200" t="str">
        <f>IF($B77="","",INDEX('תוצרים לפרויקטים'!$S$8:$S$507,MATCH($B77,'תוצרים לפרויקטים'!$G$8:$G$507,0)))</f>
        <v/>
      </c>
      <c r="K77" s="201" t="str">
        <f t="shared" si="6"/>
        <v/>
      </c>
      <c r="L77" s="200" t="str">
        <f t="shared" ca="1" si="7"/>
        <v/>
      </c>
      <c r="M77" s="214" t="str">
        <f ca="1">IF($C77="","",IF(OR(AND($H77&lt;=M$6,$I77&gt;=M$6),AND($H77&gt;=M$6,$H77&lt;N$6)),IF(OR($J77=1,COUNTIF($L77:L77,"&gt;0")&lt;$K77),3,IF(OR(AND(MONTH($H77)=MONTH(TODAY()),$J77=0),AND(TODAY()&lt;M$6)),1,IF($L77="כן",2,4))),""))</f>
        <v/>
      </c>
      <c r="N77" s="214" t="str">
        <f ca="1">IF($C77="","",IF(OR(AND($H77&lt;=N$6,$I77&gt;=N$6),AND($H77&gt;=N$6,$H77&lt;O$6)),IF(OR($J77=1,COUNTIF($L77:M77,"&gt;0")&lt;$K77),3,IF(OR(AND(MONTH($H77)=MONTH(TODAY()),$J77=0),AND(TODAY()&lt;N$6)),1,IF($L77="כן",2,4))),""))</f>
        <v/>
      </c>
      <c r="O77" s="214" t="str">
        <f ca="1">IF($C77="","",IF(OR(AND($H77&lt;=O$6,$I77&gt;=O$6),AND($H77&gt;=O$6,$H77&lt;P$6)),IF(OR($J77=1,COUNTIF($L77:N77,"&gt;0")&lt;$K77),3,IF(OR(AND(MONTH($H77)=MONTH(TODAY()),$J77=0),AND(TODAY()&lt;O$6)),1,IF($L77="כן",2,4))),""))</f>
        <v/>
      </c>
      <c r="P77" s="214" t="str">
        <f ca="1">IF($C77="","",IF(OR(AND($H77&lt;=P$6,$I77&gt;=P$6),AND($H77&gt;=P$6,$H77&lt;Q$6)),IF(OR($J77=1,COUNTIF($L77:O77,"&gt;0")&lt;$K77),3,IF(OR(AND(MONTH($H77)=MONTH(TODAY()),$J77=0),AND(TODAY()&lt;P$6)),1,IF($L77="כן",2,4))),""))</f>
        <v/>
      </c>
      <c r="Q77" s="214" t="str">
        <f ca="1">IF($C77="","",IF(OR(AND($H77&lt;=Q$6,$I77&gt;=Q$6),AND($H77&gt;=Q$6,$H77&lt;R$6)),IF(OR($J77=1,COUNTIF($L77:P77,"&gt;0")&lt;$K77),3,IF(OR(AND(MONTH($H77)=MONTH(TODAY()),$J77=0),AND(TODAY()&lt;Q$6)),1,IF($L77="כן",2,4))),""))</f>
        <v/>
      </c>
      <c r="R77" s="214" t="str">
        <f ca="1">IF($C77="","",IF(OR(AND($H77&lt;=R$6,$I77&gt;=R$6),AND($H77&gt;=R$6,$H77&lt;S$6)),IF(OR($J77=1,COUNTIF($L77:Q77,"&gt;0")&lt;$K77),3,IF(OR(AND(MONTH($H77)=MONTH(TODAY()),$J77=0),AND(TODAY()&lt;R$6)),1,IF($L77="כן",2,4))),""))</f>
        <v/>
      </c>
      <c r="S77" s="214" t="str">
        <f ca="1">IF($C77="","",IF(OR(AND($H77&lt;=S$6,$I77&gt;=S$6),AND($H77&gt;=S$6,$H77&lt;T$6)),IF(OR($J77=1,COUNTIF($L77:R77,"&gt;0")&lt;$K77),3,IF(OR(AND(MONTH($H77)=MONTH(TODAY()),$J77=0),AND(TODAY()&lt;S$6)),1,IF($L77="כן",2,4))),""))</f>
        <v/>
      </c>
      <c r="T77" s="214" t="str">
        <f ca="1">IF($C77="","",IF(OR(AND($H77&lt;=T$6,$I77&gt;=T$6),AND($H77&gt;=T$6,$H77&lt;U$6)),IF(OR($J77=1,COUNTIF($L77:S77,"&gt;0")&lt;$K77),3,IF(OR(AND(MONTH($H77)=MONTH(TODAY()),$J77=0),AND(TODAY()&lt;T$6)),1,IF($L77="כן",2,4))),""))</f>
        <v/>
      </c>
      <c r="U77" s="214" t="str">
        <f ca="1">IF($C77="","",IF(OR(AND($H77&lt;=U$6,$I77&gt;=U$6),AND($H77&gt;=U$6,$H77&lt;V$6)),IF(OR($J77=1,COUNTIF($L77:T77,"&gt;0")&lt;$K77),3,IF(OR(AND(MONTH($H77)=MONTH(TODAY()),$J77=0),AND(TODAY()&lt;U$6)),1,IF($L77="כן",2,4))),""))</f>
        <v/>
      </c>
      <c r="V77" s="214" t="str">
        <f ca="1">IF($C77="","",IF(OR(AND($H77&lt;=V$6,$I77&gt;=V$6),AND($H77&gt;=V$6,$H77&lt;W$6)),IF(OR($J77=1,COUNTIF($L77:U77,"&gt;0")&lt;$K77),3,IF(OR(AND(MONTH($H77)=MONTH(TODAY()),$J77=0),AND(TODAY()&lt;V$6)),1,IF($L77="כן",2,4))),""))</f>
        <v/>
      </c>
      <c r="W77" s="214" t="str">
        <f ca="1">IF($C77="","",IF(OR(AND($H77&lt;=W$6,$I77&gt;=W$6),AND($H77&gt;=W$6,$H77&lt;X$6)),IF(OR($J77=1,COUNTIF($L77:V77,"&gt;0")&lt;$K77),3,IF(OR(AND(MONTH($H77)=MONTH(TODAY()),$J77=0),AND(TODAY()&lt;W$6)),1,IF($L77="כן",2,4))),""))</f>
        <v/>
      </c>
      <c r="X77" s="214" t="str">
        <f ca="1">IF($C77="","",IF(OR(AND($H77&lt;=X$6,$I77&gt;=X$6),AND($H77&gt;=X$6,$H77&lt;Y$6)),IF(OR($J77=1,COUNTIF($L77:W77,"&gt;0")&lt;$K77),3,IF(OR(AND(MONTH($H77)=MONTH(TODAY()),$J77=0),AND(TODAY()&lt;X$6)),1,IF($L77="כן",2,4))),""))</f>
        <v/>
      </c>
      <c r="Y77" s="214" t="str">
        <f ca="1">IF($C77="","",IF(OR(AND($H77&lt;=Y$6,$I77&gt;=Y$6),AND($H77&gt;=Y$6,$H77&lt;Z$6)),IF(OR($J77=1,COUNTIF($L77:X77,"&gt;0")&lt;$K77),3,IF(OR(AND(MONTH($H77)=MONTH(TODAY()),$J77=0),AND(TODAY()&lt;Y$6)),1,IF($L77="כן",2,4))),""))</f>
        <v/>
      </c>
      <c r="Z77" s="214" t="str">
        <f ca="1">IF($C77="","",IF(OR(AND($H77&lt;=Z$6,$I77&gt;=Z$6),AND($H77&gt;=Z$6,$H77&lt;AA$6)),IF(OR($J77=1,COUNTIF($L77:Y77,"&gt;0")&lt;$K77),3,IF(OR(AND(MONTH($H77)=MONTH(TODAY()),$J77=0),AND(TODAY()&lt;Z$6)),1,IF($L77="כן",2,4))),""))</f>
        <v/>
      </c>
      <c r="AA77" s="214" t="str">
        <f ca="1">IF($C77="","",IF(OR(AND($H77&lt;=AA$6,$I77&gt;=AA$6),AND($H77&gt;=AA$6,$H77&lt;AB$6)),IF(OR($J77=1,COUNTIF($L77:Z77,"&gt;0")&lt;$K77),3,IF(OR(AND(MONTH($H77)=MONTH(TODAY()),$J77=0),AND(TODAY()&lt;AA$6)),1,IF($L77="כן",2,4))),""))</f>
        <v/>
      </c>
      <c r="AB77" s="214" t="str">
        <f ca="1">IF($C77="","",IF(OR(AND($H77&lt;=AB$6,$I77&gt;=AB$6),AND($H77&gt;=AB$6,$H77&lt;AC$6)),IF(OR($J77=1,COUNTIF($L77:AA77,"&gt;0")&lt;$K77),3,IF(OR(AND(MONTH($H77)=MONTH(TODAY()),$J77=0),AND(TODAY()&lt;AB$6)),1,IF($L77="כן",2,4))),""))</f>
        <v/>
      </c>
      <c r="AC77" s="214" t="str">
        <f ca="1">IF($C77="","",IF(OR(AND($H77&lt;=AC$6,$I77&gt;=AC$6),AND($H77&gt;=AC$6,$H77&lt;AD$6)),IF(OR($J77=1,COUNTIF($L77:AB77,"&gt;0")&lt;$K77),3,IF(OR(AND(MONTH($H77)=MONTH(TODAY()),$J77=0),AND(TODAY()&lt;AC$6)),1,IF($L77="כן",2,4))),""))</f>
        <v/>
      </c>
      <c r="AD77" s="214" t="str">
        <f ca="1">IF($C77="","",IF(OR(AND($H77&lt;=AD$6,$I77&gt;=AD$6),AND($H77&gt;=AD$6,$H77&lt;AE$6)),IF(OR($J77=1,COUNTIF($L77:AC77,"&gt;0")&lt;$K77),3,IF(OR(AND(MONTH($H77)=MONTH(TODAY()),$J77=0),AND(TODAY()&lt;AD$6)),1,IF($L77="כן",2,4))),""))</f>
        <v/>
      </c>
      <c r="AE77" s="214" t="str">
        <f ca="1">IF($C77="","",IF(OR(AND($H77&lt;=AE$6,$I77&gt;=AE$6),AND($H77&gt;=AE$6,$H77&lt;AF$6)),IF(OR($J77=1,COUNTIF($L77:AD77,"&gt;0")&lt;$K77),3,IF(OR(AND(MONTH($H77)=MONTH(TODAY()),$J77=0),AND(TODAY()&lt;AE$6)),1,IF($L77="כן",2,4))),""))</f>
        <v/>
      </c>
      <c r="AF77" s="214" t="str">
        <f ca="1">IF($C77="","",IF(OR(AND($H77&lt;=AF$6,$I77&gt;=AF$6),AND($H77&gt;=AF$6,$H77&lt;AG$6)),IF(OR($J77=1,COUNTIF($L77:AE77,"&gt;0")&lt;$K77),3,IF(OR(AND(MONTH($H77)=MONTH(TODAY()),$J77=0),AND(TODAY()&lt;AF$6)),1,IF($L77="כן",2,4))),""))</f>
        <v/>
      </c>
      <c r="AG77" s="214" t="str">
        <f t="shared" ca="1" si="8"/>
        <v/>
      </c>
      <c r="AH77" s="199" t="s">
        <v>224</v>
      </c>
    </row>
    <row r="78" spans="2:34" s="195" customFormat="1" ht="21" customHeight="1">
      <c r="B78" s="196" t="str">
        <f>IFERROR(INDEX('תוצרים לפרויקטים'!$G$8:$G$507,MATCH(ROWS($B$6:B77),דירוג_גאנט,0)),"")</f>
        <v/>
      </c>
      <c r="C78" s="197" t="str">
        <f>IF($B78="","",INDEX('תוצרים לפרויקטים'!$H$8:$H$507,MATCH($B78,'תוצרים לפרויקטים'!$G$8:$G$507,0)))</f>
        <v/>
      </c>
      <c r="D78" s="198" t="str">
        <f>IF($B78="","",INDEX('תוצרים לפרויקטים'!$E$8:$E$507,MATCH($B78,'תוצרים לפרויקטים'!$G$8:$G$507,0)))</f>
        <v/>
      </c>
      <c r="E78" s="198" t="str">
        <f>IF($B78="","",IF(INDEX('תוצרים לפרויקטים'!$J$8:$J$507,MATCH($B78,'תוצרים לפרויקטים'!$G$8:$G$507,0))="","",INDEX('תוצרים לפרויקטים'!$J$8:$J$507,MATCH($B78,'תוצרים לפרויקטים'!$G$8:$G$507,0))))</f>
        <v/>
      </c>
      <c r="F78" s="198" t="str">
        <f>IF($B78="","",IF(INDEX('תוצרים לפרויקטים'!$K$8:$K$507,MATCH($B78,'תוצרים לפרויקטים'!$G$8:$G$507,0))="","",INDEX('תוצרים לפרויקטים'!$K$8:$K$507,MATCH($B78,'תוצרים לפרויקטים'!$G$8:$G$507,0))))</f>
        <v/>
      </c>
      <c r="G78" s="198" t="str">
        <f>IF($B78="","",IF(INDEX('תוצרים לפרויקטים'!$R$8:$R$507,MATCH($B78,'תוצרים לפרויקטים'!$G$8:$G$507,0))="","",INDEX('תוצרים לפרויקטים'!$R$8:$R$507,MATCH($B78,'תוצרים לפרויקטים'!$G$8:$G$507,0))))</f>
        <v/>
      </c>
      <c r="H78" s="199" t="str">
        <f>IF($B78="","",IF(INDEX('תוצרים לפרויקטים'!P$8:P$507,MATCH($B78,'תוצרים לפרויקטים'!$G$8:$G$507,0))="","",INDEX('תוצרים לפרויקטים'!P$8:P$507,MATCH($B78,'תוצרים לפרויקטים'!$G$8:$G$507,0))))</f>
        <v/>
      </c>
      <c r="I78" s="199" t="str">
        <f>IF($B78="","",IF(INDEX('תוצרים לפרויקטים'!Q$8:Q$507,MATCH($B78,'תוצרים לפרויקטים'!$G$8:$G$507,0))="","",INDEX('תוצרים לפרויקטים'!Q$8:Q$507,MATCH($B78,'תוצרים לפרויקטים'!$G$8:$G$507,0))))</f>
        <v/>
      </c>
      <c r="J78" s="200" t="str">
        <f>IF($B78="","",INDEX('תוצרים לפרויקטים'!$S$8:$S$507,MATCH($B78,'תוצרים לפרויקטים'!$G$8:$G$507,0)))</f>
        <v/>
      </c>
      <c r="K78" s="201" t="str">
        <f t="shared" si="6"/>
        <v/>
      </c>
      <c r="L78" s="200" t="str">
        <f t="shared" ca="1" si="7"/>
        <v/>
      </c>
      <c r="M78" s="214" t="str">
        <f ca="1">IF($C78="","",IF(OR(AND($H78&lt;=M$6,$I78&gt;=M$6),AND($H78&gt;=M$6,$H78&lt;N$6)),IF(OR($J78=1,COUNTIF($L78:L78,"&gt;0")&lt;$K78),3,IF(OR(AND(MONTH($H78)=MONTH(TODAY()),$J78=0),AND(TODAY()&lt;M$6)),1,IF($L78="כן",2,4))),""))</f>
        <v/>
      </c>
      <c r="N78" s="214" t="str">
        <f ca="1">IF($C78="","",IF(OR(AND($H78&lt;=N$6,$I78&gt;=N$6),AND($H78&gt;=N$6,$H78&lt;O$6)),IF(OR($J78=1,COUNTIF($L78:M78,"&gt;0")&lt;$K78),3,IF(OR(AND(MONTH($H78)=MONTH(TODAY()),$J78=0),AND(TODAY()&lt;N$6)),1,IF($L78="כן",2,4))),""))</f>
        <v/>
      </c>
      <c r="O78" s="214" t="str">
        <f ca="1">IF($C78="","",IF(OR(AND($H78&lt;=O$6,$I78&gt;=O$6),AND($H78&gt;=O$6,$H78&lt;P$6)),IF(OR($J78=1,COUNTIF($L78:N78,"&gt;0")&lt;$K78),3,IF(OR(AND(MONTH($H78)=MONTH(TODAY()),$J78=0),AND(TODAY()&lt;O$6)),1,IF($L78="כן",2,4))),""))</f>
        <v/>
      </c>
      <c r="P78" s="214" t="str">
        <f ca="1">IF($C78="","",IF(OR(AND($H78&lt;=P$6,$I78&gt;=P$6),AND($H78&gt;=P$6,$H78&lt;Q$6)),IF(OR($J78=1,COUNTIF($L78:O78,"&gt;0")&lt;$K78),3,IF(OR(AND(MONTH($H78)=MONTH(TODAY()),$J78=0),AND(TODAY()&lt;P$6)),1,IF($L78="כן",2,4))),""))</f>
        <v/>
      </c>
      <c r="Q78" s="214" t="str">
        <f ca="1">IF($C78="","",IF(OR(AND($H78&lt;=Q$6,$I78&gt;=Q$6),AND($H78&gt;=Q$6,$H78&lt;R$6)),IF(OR($J78=1,COUNTIF($L78:P78,"&gt;0")&lt;$K78),3,IF(OR(AND(MONTH($H78)=MONTH(TODAY()),$J78=0),AND(TODAY()&lt;Q$6)),1,IF($L78="כן",2,4))),""))</f>
        <v/>
      </c>
      <c r="R78" s="214" t="str">
        <f ca="1">IF($C78="","",IF(OR(AND($H78&lt;=R$6,$I78&gt;=R$6),AND($H78&gt;=R$6,$H78&lt;S$6)),IF(OR($J78=1,COUNTIF($L78:Q78,"&gt;0")&lt;$K78),3,IF(OR(AND(MONTH($H78)=MONTH(TODAY()),$J78=0),AND(TODAY()&lt;R$6)),1,IF($L78="כן",2,4))),""))</f>
        <v/>
      </c>
      <c r="S78" s="214" t="str">
        <f ca="1">IF($C78="","",IF(OR(AND($H78&lt;=S$6,$I78&gt;=S$6),AND($H78&gt;=S$6,$H78&lt;T$6)),IF(OR($J78=1,COUNTIF($L78:R78,"&gt;0")&lt;$K78),3,IF(OR(AND(MONTH($H78)=MONTH(TODAY()),$J78=0),AND(TODAY()&lt;S$6)),1,IF($L78="כן",2,4))),""))</f>
        <v/>
      </c>
      <c r="T78" s="214" t="str">
        <f ca="1">IF($C78="","",IF(OR(AND($H78&lt;=T$6,$I78&gt;=T$6),AND($H78&gt;=T$6,$H78&lt;U$6)),IF(OR($J78=1,COUNTIF($L78:S78,"&gt;0")&lt;$K78),3,IF(OR(AND(MONTH($H78)=MONTH(TODAY()),$J78=0),AND(TODAY()&lt;T$6)),1,IF($L78="כן",2,4))),""))</f>
        <v/>
      </c>
      <c r="U78" s="214" t="str">
        <f ca="1">IF($C78="","",IF(OR(AND($H78&lt;=U$6,$I78&gt;=U$6),AND($H78&gt;=U$6,$H78&lt;V$6)),IF(OR($J78=1,COUNTIF($L78:T78,"&gt;0")&lt;$K78),3,IF(OR(AND(MONTH($H78)=MONTH(TODAY()),$J78=0),AND(TODAY()&lt;U$6)),1,IF($L78="כן",2,4))),""))</f>
        <v/>
      </c>
      <c r="V78" s="214" t="str">
        <f ca="1">IF($C78="","",IF(OR(AND($H78&lt;=V$6,$I78&gt;=V$6),AND($H78&gt;=V$6,$H78&lt;W$6)),IF(OR($J78=1,COUNTIF($L78:U78,"&gt;0")&lt;$K78),3,IF(OR(AND(MONTH($H78)=MONTH(TODAY()),$J78=0),AND(TODAY()&lt;V$6)),1,IF($L78="כן",2,4))),""))</f>
        <v/>
      </c>
      <c r="W78" s="214" t="str">
        <f ca="1">IF($C78="","",IF(OR(AND($H78&lt;=W$6,$I78&gt;=W$6),AND($H78&gt;=W$6,$H78&lt;X$6)),IF(OR($J78=1,COUNTIF($L78:V78,"&gt;0")&lt;$K78),3,IF(OR(AND(MONTH($H78)=MONTH(TODAY()),$J78=0),AND(TODAY()&lt;W$6)),1,IF($L78="כן",2,4))),""))</f>
        <v/>
      </c>
      <c r="X78" s="214" t="str">
        <f ca="1">IF($C78="","",IF(OR(AND($H78&lt;=X$6,$I78&gt;=X$6),AND($H78&gt;=X$6,$H78&lt;Y$6)),IF(OR($J78=1,COUNTIF($L78:W78,"&gt;0")&lt;$K78),3,IF(OR(AND(MONTH($H78)=MONTH(TODAY()),$J78=0),AND(TODAY()&lt;X$6)),1,IF($L78="כן",2,4))),""))</f>
        <v/>
      </c>
      <c r="Y78" s="214" t="str">
        <f ca="1">IF($C78="","",IF(OR(AND($H78&lt;=Y$6,$I78&gt;=Y$6),AND($H78&gt;=Y$6,$H78&lt;Z$6)),IF(OR($J78=1,COUNTIF($L78:X78,"&gt;0")&lt;$K78),3,IF(OR(AND(MONTH($H78)=MONTH(TODAY()),$J78=0),AND(TODAY()&lt;Y$6)),1,IF($L78="כן",2,4))),""))</f>
        <v/>
      </c>
      <c r="Z78" s="214" t="str">
        <f ca="1">IF($C78="","",IF(OR(AND($H78&lt;=Z$6,$I78&gt;=Z$6),AND($H78&gt;=Z$6,$H78&lt;AA$6)),IF(OR($J78=1,COUNTIF($L78:Y78,"&gt;0")&lt;$K78),3,IF(OR(AND(MONTH($H78)=MONTH(TODAY()),$J78=0),AND(TODAY()&lt;Z$6)),1,IF($L78="כן",2,4))),""))</f>
        <v/>
      </c>
      <c r="AA78" s="214" t="str">
        <f ca="1">IF($C78="","",IF(OR(AND($H78&lt;=AA$6,$I78&gt;=AA$6),AND($H78&gt;=AA$6,$H78&lt;AB$6)),IF(OR($J78=1,COUNTIF($L78:Z78,"&gt;0")&lt;$K78),3,IF(OR(AND(MONTH($H78)=MONTH(TODAY()),$J78=0),AND(TODAY()&lt;AA$6)),1,IF($L78="כן",2,4))),""))</f>
        <v/>
      </c>
      <c r="AB78" s="214" t="str">
        <f ca="1">IF($C78="","",IF(OR(AND($H78&lt;=AB$6,$I78&gt;=AB$6),AND($H78&gt;=AB$6,$H78&lt;AC$6)),IF(OR($J78=1,COUNTIF($L78:AA78,"&gt;0")&lt;$K78),3,IF(OR(AND(MONTH($H78)=MONTH(TODAY()),$J78=0),AND(TODAY()&lt;AB$6)),1,IF($L78="כן",2,4))),""))</f>
        <v/>
      </c>
      <c r="AC78" s="214" t="str">
        <f ca="1">IF($C78="","",IF(OR(AND($H78&lt;=AC$6,$I78&gt;=AC$6),AND($H78&gt;=AC$6,$H78&lt;AD$6)),IF(OR($J78=1,COUNTIF($L78:AB78,"&gt;0")&lt;$K78),3,IF(OR(AND(MONTH($H78)=MONTH(TODAY()),$J78=0),AND(TODAY()&lt;AC$6)),1,IF($L78="כן",2,4))),""))</f>
        <v/>
      </c>
      <c r="AD78" s="214" t="str">
        <f ca="1">IF($C78="","",IF(OR(AND($H78&lt;=AD$6,$I78&gt;=AD$6),AND($H78&gt;=AD$6,$H78&lt;AE$6)),IF(OR($J78=1,COUNTIF($L78:AC78,"&gt;0")&lt;$K78),3,IF(OR(AND(MONTH($H78)=MONTH(TODAY()),$J78=0),AND(TODAY()&lt;AD$6)),1,IF($L78="כן",2,4))),""))</f>
        <v/>
      </c>
      <c r="AE78" s="214" t="str">
        <f ca="1">IF($C78="","",IF(OR(AND($H78&lt;=AE$6,$I78&gt;=AE$6),AND($H78&gt;=AE$6,$H78&lt;AF$6)),IF(OR($J78=1,COUNTIF($L78:AD78,"&gt;0")&lt;$K78),3,IF(OR(AND(MONTH($H78)=MONTH(TODAY()),$J78=0),AND(TODAY()&lt;AE$6)),1,IF($L78="כן",2,4))),""))</f>
        <v/>
      </c>
      <c r="AF78" s="214" t="str">
        <f ca="1">IF($C78="","",IF(OR(AND($H78&lt;=AF$6,$I78&gt;=AF$6),AND($H78&gt;=AF$6,$H78&lt;AG$6)),IF(OR($J78=1,COUNTIF($L78:AE78,"&gt;0")&lt;$K78),3,IF(OR(AND(MONTH($H78)=MONTH(TODAY()),$J78=0),AND(TODAY()&lt;AF$6)),1,IF($L78="כן",2,4))),""))</f>
        <v/>
      </c>
      <c r="AG78" s="214" t="str">
        <f t="shared" ca="1" si="8"/>
        <v/>
      </c>
      <c r="AH78" s="199" t="s">
        <v>224</v>
      </c>
    </row>
    <row r="79" spans="2:34" s="195" customFormat="1" ht="21" customHeight="1">
      <c r="B79" s="196" t="str">
        <f>IFERROR(INDEX('תוצרים לפרויקטים'!$G$8:$G$507,MATCH(ROWS($B$6:B78),דירוג_גאנט,0)),"")</f>
        <v/>
      </c>
      <c r="C79" s="197" t="str">
        <f>IF($B79="","",INDEX('תוצרים לפרויקטים'!$H$8:$H$507,MATCH($B79,'תוצרים לפרויקטים'!$G$8:$G$507,0)))</f>
        <v/>
      </c>
      <c r="D79" s="198" t="str">
        <f>IF($B79="","",INDEX('תוצרים לפרויקטים'!$E$8:$E$507,MATCH($B79,'תוצרים לפרויקטים'!$G$8:$G$507,0)))</f>
        <v/>
      </c>
      <c r="E79" s="198" t="str">
        <f>IF($B79="","",IF(INDEX('תוצרים לפרויקטים'!$J$8:$J$507,MATCH($B79,'תוצרים לפרויקטים'!$G$8:$G$507,0))="","",INDEX('תוצרים לפרויקטים'!$J$8:$J$507,MATCH($B79,'תוצרים לפרויקטים'!$G$8:$G$507,0))))</f>
        <v/>
      </c>
      <c r="F79" s="198" t="str">
        <f>IF($B79="","",IF(INDEX('תוצרים לפרויקטים'!$K$8:$K$507,MATCH($B79,'תוצרים לפרויקטים'!$G$8:$G$507,0))="","",INDEX('תוצרים לפרויקטים'!$K$8:$K$507,MATCH($B79,'תוצרים לפרויקטים'!$G$8:$G$507,0))))</f>
        <v/>
      </c>
      <c r="G79" s="198" t="str">
        <f>IF($B79="","",IF(INDEX('תוצרים לפרויקטים'!$R$8:$R$507,MATCH($B79,'תוצרים לפרויקטים'!$G$8:$G$507,0))="","",INDEX('תוצרים לפרויקטים'!$R$8:$R$507,MATCH($B79,'תוצרים לפרויקטים'!$G$8:$G$507,0))))</f>
        <v/>
      </c>
      <c r="H79" s="199" t="str">
        <f>IF($B79="","",IF(INDEX('תוצרים לפרויקטים'!P$8:P$507,MATCH($B79,'תוצרים לפרויקטים'!$G$8:$G$507,0))="","",INDEX('תוצרים לפרויקטים'!P$8:P$507,MATCH($B79,'תוצרים לפרויקטים'!$G$8:$G$507,0))))</f>
        <v/>
      </c>
      <c r="I79" s="199" t="str">
        <f>IF($B79="","",IF(INDEX('תוצרים לפרויקטים'!Q$8:Q$507,MATCH($B79,'תוצרים לפרויקטים'!$G$8:$G$507,0))="","",INDEX('תוצרים לפרויקטים'!Q$8:Q$507,MATCH($B79,'תוצרים לפרויקטים'!$G$8:$G$507,0))))</f>
        <v/>
      </c>
      <c r="J79" s="200" t="str">
        <f>IF($B79="","",INDEX('תוצרים לפרויקטים'!$S$8:$S$507,MATCH($B79,'תוצרים לפרויקטים'!$G$8:$G$507,0)))</f>
        <v/>
      </c>
      <c r="K79" s="201" t="str">
        <f t="shared" si="6"/>
        <v/>
      </c>
      <c r="L79" s="200" t="str">
        <f t="shared" ca="1" si="7"/>
        <v/>
      </c>
      <c r="M79" s="214" t="str">
        <f ca="1">IF($C79="","",IF(OR(AND($H79&lt;=M$6,$I79&gt;=M$6),AND($H79&gt;=M$6,$H79&lt;N$6)),IF(OR($J79=1,COUNTIF($L79:L79,"&gt;0")&lt;$K79),3,IF(OR(AND(MONTH($H79)=MONTH(TODAY()),$J79=0),AND(TODAY()&lt;M$6)),1,IF($L79="כן",2,4))),""))</f>
        <v/>
      </c>
      <c r="N79" s="214" t="str">
        <f ca="1">IF($C79="","",IF(OR(AND($H79&lt;=N$6,$I79&gt;=N$6),AND($H79&gt;=N$6,$H79&lt;O$6)),IF(OR($J79=1,COUNTIF($L79:M79,"&gt;0")&lt;$K79),3,IF(OR(AND(MONTH($H79)=MONTH(TODAY()),$J79=0),AND(TODAY()&lt;N$6)),1,IF($L79="כן",2,4))),""))</f>
        <v/>
      </c>
      <c r="O79" s="214" t="str">
        <f ca="1">IF($C79="","",IF(OR(AND($H79&lt;=O$6,$I79&gt;=O$6),AND($H79&gt;=O$6,$H79&lt;P$6)),IF(OR($J79=1,COUNTIF($L79:N79,"&gt;0")&lt;$K79),3,IF(OR(AND(MONTH($H79)=MONTH(TODAY()),$J79=0),AND(TODAY()&lt;O$6)),1,IF($L79="כן",2,4))),""))</f>
        <v/>
      </c>
      <c r="P79" s="214" t="str">
        <f ca="1">IF($C79="","",IF(OR(AND($H79&lt;=P$6,$I79&gt;=P$6),AND($H79&gt;=P$6,$H79&lt;Q$6)),IF(OR($J79=1,COUNTIF($L79:O79,"&gt;0")&lt;$K79),3,IF(OR(AND(MONTH($H79)=MONTH(TODAY()),$J79=0),AND(TODAY()&lt;P$6)),1,IF($L79="כן",2,4))),""))</f>
        <v/>
      </c>
      <c r="Q79" s="214" t="str">
        <f ca="1">IF($C79="","",IF(OR(AND($H79&lt;=Q$6,$I79&gt;=Q$6),AND($H79&gt;=Q$6,$H79&lt;R$6)),IF(OR($J79=1,COUNTIF($L79:P79,"&gt;0")&lt;$K79),3,IF(OR(AND(MONTH($H79)=MONTH(TODAY()),$J79=0),AND(TODAY()&lt;Q$6)),1,IF($L79="כן",2,4))),""))</f>
        <v/>
      </c>
      <c r="R79" s="214" t="str">
        <f ca="1">IF($C79="","",IF(OR(AND($H79&lt;=R$6,$I79&gt;=R$6),AND($H79&gt;=R$6,$H79&lt;S$6)),IF(OR($J79=1,COUNTIF($L79:Q79,"&gt;0")&lt;$K79),3,IF(OR(AND(MONTH($H79)=MONTH(TODAY()),$J79=0),AND(TODAY()&lt;R$6)),1,IF($L79="כן",2,4))),""))</f>
        <v/>
      </c>
      <c r="S79" s="214" t="str">
        <f ca="1">IF($C79="","",IF(OR(AND($H79&lt;=S$6,$I79&gt;=S$6),AND($H79&gt;=S$6,$H79&lt;T$6)),IF(OR($J79=1,COUNTIF($L79:R79,"&gt;0")&lt;$K79),3,IF(OR(AND(MONTH($H79)=MONTH(TODAY()),$J79=0),AND(TODAY()&lt;S$6)),1,IF($L79="כן",2,4))),""))</f>
        <v/>
      </c>
      <c r="T79" s="214" t="str">
        <f ca="1">IF($C79="","",IF(OR(AND($H79&lt;=T$6,$I79&gt;=T$6),AND($H79&gt;=T$6,$H79&lt;U$6)),IF(OR($J79=1,COUNTIF($L79:S79,"&gt;0")&lt;$K79),3,IF(OR(AND(MONTH($H79)=MONTH(TODAY()),$J79=0),AND(TODAY()&lt;T$6)),1,IF($L79="כן",2,4))),""))</f>
        <v/>
      </c>
      <c r="U79" s="214" t="str">
        <f ca="1">IF($C79="","",IF(OR(AND($H79&lt;=U$6,$I79&gt;=U$6),AND($H79&gt;=U$6,$H79&lt;V$6)),IF(OR($J79=1,COUNTIF($L79:T79,"&gt;0")&lt;$K79),3,IF(OR(AND(MONTH($H79)=MONTH(TODAY()),$J79=0),AND(TODAY()&lt;U$6)),1,IF($L79="כן",2,4))),""))</f>
        <v/>
      </c>
      <c r="V79" s="214" t="str">
        <f ca="1">IF($C79="","",IF(OR(AND($H79&lt;=V$6,$I79&gt;=V$6),AND($H79&gt;=V$6,$H79&lt;W$6)),IF(OR($J79=1,COUNTIF($L79:U79,"&gt;0")&lt;$K79),3,IF(OR(AND(MONTH($H79)=MONTH(TODAY()),$J79=0),AND(TODAY()&lt;V$6)),1,IF($L79="כן",2,4))),""))</f>
        <v/>
      </c>
      <c r="W79" s="214" t="str">
        <f ca="1">IF($C79="","",IF(OR(AND($H79&lt;=W$6,$I79&gt;=W$6),AND($H79&gt;=W$6,$H79&lt;X$6)),IF(OR($J79=1,COUNTIF($L79:V79,"&gt;0")&lt;$K79),3,IF(OR(AND(MONTH($H79)=MONTH(TODAY()),$J79=0),AND(TODAY()&lt;W$6)),1,IF($L79="כן",2,4))),""))</f>
        <v/>
      </c>
      <c r="X79" s="214" t="str">
        <f ca="1">IF($C79="","",IF(OR(AND($H79&lt;=X$6,$I79&gt;=X$6),AND($H79&gt;=X$6,$H79&lt;Y$6)),IF(OR($J79=1,COUNTIF($L79:W79,"&gt;0")&lt;$K79),3,IF(OR(AND(MONTH($H79)=MONTH(TODAY()),$J79=0),AND(TODAY()&lt;X$6)),1,IF($L79="כן",2,4))),""))</f>
        <v/>
      </c>
      <c r="Y79" s="214" t="str">
        <f ca="1">IF($C79="","",IF(OR(AND($H79&lt;=Y$6,$I79&gt;=Y$6),AND($H79&gt;=Y$6,$H79&lt;Z$6)),IF(OR($J79=1,COUNTIF($L79:X79,"&gt;0")&lt;$K79),3,IF(OR(AND(MONTH($H79)=MONTH(TODAY()),$J79=0),AND(TODAY()&lt;Y$6)),1,IF($L79="כן",2,4))),""))</f>
        <v/>
      </c>
      <c r="Z79" s="214" t="str">
        <f ca="1">IF($C79="","",IF(OR(AND($H79&lt;=Z$6,$I79&gt;=Z$6),AND($H79&gt;=Z$6,$H79&lt;AA$6)),IF(OR($J79=1,COUNTIF($L79:Y79,"&gt;0")&lt;$K79),3,IF(OR(AND(MONTH($H79)=MONTH(TODAY()),$J79=0),AND(TODAY()&lt;Z$6)),1,IF($L79="כן",2,4))),""))</f>
        <v/>
      </c>
      <c r="AA79" s="214" t="str">
        <f ca="1">IF($C79="","",IF(OR(AND($H79&lt;=AA$6,$I79&gt;=AA$6),AND($H79&gt;=AA$6,$H79&lt;AB$6)),IF(OR($J79=1,COUNTIF($L79:Z79,"&gt;0")&lt;$K79),3,IF(OR(AND(MONTH($H79)=MONTH(TODAY()),$J79=0),AND(TODAY()&lt;AA$6)),1,IF($L79="כן",2,4))),""))</f>
        <v/>
      </c>
      <c r="AB79" s="214" t="str">
        <f ca="1">IF($C79="","",IF(OR(AND($H79&lt;=AB$6,$I79&gt;=AB$6),AND($H79&gt;=AB$6,$H79&lt;AC$6)),IF(OR($J79=1,COUNTIF($L79:AA79,"&gt;0")&lt;$K79),3,IF(OR(AND(MONTH($H79)=MONTH(TODAY()),$J79=0),AND(TODAY()&lt;AB$6)),1,IF($L79="כן",2,4))),""))</f>
        <v/>
      </c>
      <c r="AC79" s="214" t="str">
        <f ca="1">IF($C79="","",IF(OR(AND($H79&lt;=AC$6,$I79&gt;=AC$6),AND($H79&gt;=AC$6,$H79&lt;AD$6)),IF(OR($J79=1,COUNTIF($L79:AB79,"&gt;0")&lt;$K79),3,IF(OR(AND(MONTH($H79)=MONTH(TODAY()),$J79=0),AND(TODAY()&lt;AC$6)),1,IF($L79="כן",2,4))),""))</f>
        <v/>
      </c>
      <c r="AD79" s="214" t="str">
        <f ca="1">IF($C79="","",IF(OR(AND($H79&lt;=AD$6,$I79&gt;=AD$6),AND($H79&gt;=AD$6,$H79&lt;AE$6)),IF(OR($J79=1,COUNTIF($L79:AC79,"&gt;0")&lt;$K79),3,IF(OR(AND(MONTH($H79)=MONTH(TODAY()),$J79=0),AND(TODAY()&lt;AD$6)),1,IF($L79="כן",2,4))),""))</f>
        <v/>
      </c>
      <c r="AE79" s="214" t="str">
        <f ca="1">IF($C79="","",IF(OR(AND($H79&lt;=AE$6,$I79&gt;=AE$6),AND($H79&gt;=AE$6,$H79&lt;AF$6)),IF(OR($J79=1,COUNTIF($L79:AD79,"&gt;0")&lt;$K79),3,IF(OR(AND(MONTH($H79)=MONTH(TODAY()),$J79=0),AND(TODAY()&lt;AE$6)),1,IF($L79="כן",2,4))),""))</f>
        <v/>
      </c>
      <c r="AF79" s="214" t="str">
        <f ca="1">IF($C79="","",IF(OR(AND($H79&lt;=AF$6,$I79&gt;=AF$6),AND($H79&gt;=AF$6,$H79&lt;AG$6)),IF(OR($J79=1,COUNTIF($L79:AE79,"&gt;0")&lt;$K79),3,IF(OR(AND(MONTH($H79)=MONTH(TODAY()),$J79=0),AND(TODAY()&lt;AF$6)),1,IF($L79="כן",2,4))),""))</f>
        <v/>
      </c>
      <c r="AG79" s="214" t="str">
        <f t="shared" ca="1" si="8"/>
        <v/>
      </c>
      <c r="AH79" s="199" t="s">
        <v>224</v>
      </c>
    </row>
    <row r="80" spans="2:34" s="195" customFormat="1" ht="21" customHeight="1">
      <c r="B80" s="196" t="str">
        <f>IFERROR(INDEX('תוצרים לפרויקטים'!$G$8:$G$507,MATCH(ROWS($B$6:B79),דירוג_גאנט,0)),"")</f>
        <v/>
      </c>
      <c r="C80" s="197" t="str">
        <f>IF($B80="","",INDEX('תוצרים לפרויקטים'!$H$8:$H$507,MATCH($B80,'תוצרים לפרויקטים'!$G$8:$G$507,0)))</f>
        <v/>
      </c>
      <c r="D80" s="198" t="str">
        <f>IF($B80="","",INDEX('תוצרים לפרויקטים'!$E$8:$E$507,MATCH($B80,'תוצרים לפרויקטים'!$G$8:$G$507,0)))</f>
        <v/>
      </c>
      <c r="E80" s="198" t="str">
        <f>IF($B80="","",IF(INDEX('תוצרים לפרויקטים'!$J$8:$J$507,MATCH($B80,'תוצרים לפרויקטים'!$G$8:$G$507,0))="","",INDEX('תוצרים לפרויקטים'!$J$8:$J$507,MATCH($B80,'תוצרים לפרויקטים'!$G$8:$G$507,0))))</f>
        <v/>
      </c>
      <c r="F80" s="198" t="str">
        <f>IF($B80="","",IF(INDEX('תוצרים לפרויקטים'!$K$8:$K$507,MATCH($B80,'תוצרים לפרויקטים'!$G$8:$G$507,0))="","",INDEX('תוצרים לפרויקטים'!$K$8:$K$507,MATCH($B80,'תוצרים לפרויקטים'!$G$8:$G$507,0))))</f>
        <v/>
      </c>
      <c r="G80" s="198" t="str">
        <f>IF($B80="","",IF(INDEX('תוצרים לפרויקטים'!$R$8:$R$507,MATCH($B80,'תוצרים לפרויקטים'!$G$8:$G$507,0))="","",INDEX('תוצרים לפרויקטים'!$R$8:$R$507,MATCH($B80,'תוצרים לפרויקטים'!$G$8:$G$507,0))))</f>
        <v/>
      </c>
      <c r="H80" s="199" t="str">
        <f>IF($B80="","",IF(INDEX('תוצרים לפרויקטים'!P$8:P$507,MATCH($B80,'תוצרים לפרויקטים'!$G$8:$G$507,0))="","",INDEX('תוצרים לפרויקטים'!P$8:P$507,MATCH($B80,'תוצרים לפרויקטים'!$G$8:$G$507,0))))</f>
        <v/>
      </c>
      <c r="I80" s="199" t="str">
        <f>IF($B80="","",IF(INDEX('תוצרים לפרויקטים'!Q$8:Q$507,MATCH($B80,'תוצרים לפרויקטים'!$G$8:$G$507,0))="","",INDEX('תוצרים לפרויקטים'!Q$8:Q$507,MATCH($B80,'תוצרים לפרויקטים'!$G$8:$G$507,0))))</f>
        <v/>
      </c>
      <c r="J80" s="200" t="str">
        <f>IF($B80="","",INDEX('תוצרים לפרויקטים'!$S$8:$S$507,MATCH($B80,'תוצרים לפרויקטים'!$G$8:$G$507,0)))</f>
        <v/>
      </c>
      <c r="K80" s="201" t="str">
        <f t="shared" si="6"/>
        <v/>
      </c>
      <c r="L80" s="200" t="str">
        <f t="shared" ca="1" si="7"/>
        <v/>
      </c>
      <c r="M80" s="214" t="str">
        <f ca="1">IF($C80="","",IF(OR(AND($H80&lt;=M$6,$I80&gt;=M$6),AND($H80&gt;=M$6,$H80&lt;N$6)),IF(OR($J80=1,COUNTIF($L80:L80,"&gt;0")&lt;$K80),3,IF(OR(AND(MONTH($H80)=MONTH(TODAY()),$J80=0),AND(TODAY()&lt;M$6)),1,IF($L80="כן",2,4))),""))</f>
        <v/>
      </c>
      <c r="N80" s="214" t="str">
        <f ca="1">IF($C80="","",IF(OR(AND($H80&lt;=N$6,$I80&gt;=N$6),AND($H80&gt;=N$6,$H80&lt;O$6)),IF(OR($J80=1,COUNTIF($L80:M80,"&gt;0")&lt;$K80),3,IF(OR(AND(MONTH($H80)=MONTH(TODAY()),$J80=0),AND(TODAY()&lt;N$6)),1,IF($L80="כן",2,4))),""))</f>
        <v/>
      </c>
      <c r="O80" s="214" t="str">
        <f ca="1">IF($C80="","",IF(OR(AND($H80&lt;=O$6,$I80&gt;=O$6),AND($H80&gt;=O$6,$H80&lt;P$6)),IF(OR($J80=1,COUNTIF($L80:N80,"&gt;0")&lt;$K80),3,IF(OR(AND(MONTH($H80)=MONTH(TODAY()),$J80=0),AND(TODAY()&lt;O$6)),1,IF($L80="כן",2,4))),""))</f>
        <v/>
      </c>
      <c r="P80" s="214" t="str">
        <f ca="1">IF($C80="","",IF(OR(AND($H80&lt;=P$6,$I80&gt;=P$6),AND($H80&gt;=P$6,$H80&lt;Q$6)),IF(OR($J80=1,COUNTIF($L80:O80,"&gt;0")&lt;$K80),3,IF(OR(AND(MONTH($H80)=MONTH(TODAY()),$J80=0),AND(TODAY()&lt;P$6)),1,IF($L80="כן",2,4))),""))</f>
        <v/>
      </c>
      <c r="Q80" s="214" t="str">
        <f ca="1">IF($C80="","",IF(OR(AND($H80&lt;=Q$6,$I80&gt;=Q$6),AND($H80&gt;=Q$6,$H80&lt;R$6)),IF(OR($J80=1,COUNTIF($L80:P80,"&gt;0")&lt;$K80),3,IF(OR(AND(MONTH($H80)=MONTH(TODAY()),$J80=0),AND(TODAY()&lt;Q$6)),1,IF($L80="כן",2,4))),""))</f>
        <v/>
      </c>
      <c r="R80" s="214" t="str">
        <f ca="1">IF($C80="","",IF(OR(AND($H80&lt;=R$6,$I80&gt;=R$6),AND($H80&gt;=R$6,$H80&lt;S$6)),IF(OR($J80=1,COUNTIF($L80:Q80,"&gt;0")&lt;$K80),3,IF(OR(AND(MONTH($H80)=MONTH(TODAY()),$J80=0),AND(TODAY()&lt;R$6)),1,IF($L80="כן",2,4))),""))</f>
        <v/>
      </c>
      <c r="S80" s="214" t="str">
        <f ca="1">IF($C80="","",IF(OR(AND($H80&lt;=S$6,$I80&gt;=S$6),AND($H80&gt;=S$6,$H80&lt;T$6)),IF(OR($J80=1,COUNTIF($L80:R80,"&gt;0")&lt;$K80),3,IF(OR(AND(MONTH($H80)=MONTH(TODAY()),$J80=0),AND(TODAY()&lt;S$6)),1,IF($L80="כן",2,4))),""))</f>
        <v/>
      </c>
      <c r="T80" s="214" t="str">
        <f ca="1">IF($C80="","",IF(OR(AND($H80&lt;=T$6,$I80&gt;=T$6),AND($H80&gt;=T$6,$H80&lt;U$6)),IF(OR($J80=1,COUNTIF($L80:S80,"&gt;0")&lt;$K80),3,IF(OR(AND(MONTH($H80)=MONTH(TODAY()),$J80=0),AND(TODAY()&lt;T$6)),1,IF($L80="כן",2,4))),""))</f>
        <v/>
      </c>
      <c r="U80" s="214" t="str">
        <f ca="1">IF($C80="","",IF(OR(AND($H80&lt;=U$6,$I80&gt;=U$6),AND($H80&gt;=U$6,$H80&lt;V$6)),IF(OR($J80=1,COUNTIF($L80:T80,"&gt;0")&lt;$K80),3,IF(OR(AND(MONTH($H80)=MONTH(TODAY()),$J80=0),AND(TODAY()&lt;U$6)),1,IF($L80="כן",2,4))),""))</f>
        <v/>
      </c>
      <c r="V80" s="214" t="str">
        <f ca="1">IF($C80="","",IF(OR(AND($H80&lt;=V$6,$I80&gt;=V$6),AND($H80&gt;=V$6,$H80&lt;W$6)),IF(OR($J80=1,COUNTIF($L80:U80,"&gt;0")&lt;$K80),3,IF(OR(AND(MONTH($H80)=MONTH(TODAY()),$J80=0),AND(TODAY()&lt;V$6)),1,IF($L80="כן",2,4))),""))</f>
        <v/>
      </c>
      <c r="W80" s="214" t="str">
        <f ca="1">IF($C80="","",IF(OR(AND($H80&lt;=W$6,$I80&gt;=W$6),AND($H80&gt;=W$6,$H80&lt;X$6)),IF(OR($J80=1,COUNTIF($L80:V80,"&gt;0")&lt;$K80),3,IF(OR(AND(MONTH($H80)=MONTH(TODAY()),$J80=0),AND(TODAY()&lt;W$6)),1,IF($L80="כן",2,4))),""))</f>
        <v/>
      </c>
      <c r="X80" s="214" t="str">
        <f ca="1">IF($C80="","",IF(OR(AND($H80&lt;=X$6,$I80&gt;=X$6),AND($H80&gt;=X$6,$H80&lt;Y$6)),IF(OR($J80=1,COUNTIF($L80:W80,"&gt;0")&lt;$K80),3,IF(OR(AND(MONTH($H80)=MONTH(TODAY()),$J80=0),AND(TODAY()&lt;X$6)),1,IF($L80="כן",2,4))),""))</f>
        <v/>
      </c>
      <c r="Y80" s="214" t="str">
        <f ca="1">IF($C80="","",IF(OR(AND($H80&lt;=Y$6,$I80&gt;=Y$6),AND($H80&gt;=Y$6,$H80&lt;Z$6)),IF(OR($J80=1,COUNTIF($L80:X80,"&gt;0")&lt;$K80),3,IF(OR(AND(MONTH($H80)=MONTH(TODAY()),$J80=0),AND(TODAY()&lt;Y$6)),1,IF($L80="כן",2,4))),""))</f>
        <v/>
      </c>
      <c r="Z80" s="214" t="str">
        <f ca="1">IF($C80="","",IF(OR(AND($H80&lt;=Z$6,$I80&gt;=Z$6),AND($H80&gt;=Z$6,$H80&lt;AA$6)),IF(OR($J80=1,COUNTIF($L80:Y80,"&gt;0")&lt;$K80),3,IF(OR(AND(MONTH($H80)=MONTH(TODAY()),$J80=0),AND(TODAY()&lt;Z$6)),1,IF($L80="כן",2,4))),""))</f>
        <v/>
      </c>
      <c r="AA80" s="214" t="str">
        <f ca="1">IF($C80="","",IF(OR(AND($H80&lt;=AA$6,$I80&gt;=AA$6),AND($H80&gt;=AA$6,$H80&lt;AB$6)),IF(OR($J80=1,COUNTIF($L80:Z80,"&gt;0")&lt;$K80),3,IF(OR(AND(MONTH($H80)=MONTH(TODAY()),$J80=0),AND(TODAY()&lt;AA$6)),1,IF($L80="כן",2,4))),""))</f>
        <v/>
      </c>
      <c r="AB80" s="214" t="str">
        <f ca="1">IF($C80="","",IF(OR(AND($H80&lt;=AB$6,$I80&gt;=AB$6),AND($H80&gt;=AB$6,$H80&lt;AC$6)),IF(OR($J80=1,COUNTIF($L80:AA80,"&gt;0")&lt;$K80),3,IF(OR(AND(MONTH($H80)=MONTH(TODAY()),$J80=0),AND(TODAY()&lt;AB$6)),1,IF($L80="כן",2,4))),""))</f>
        <v/>
      </c>
      <c r="AC80" s="214" t="str">
        <f ca="1">IF($C80="","",IF(OR(AND($H80&lt;=AC$6,$I80&gt;=AC$6),AND($H80&gt;=AC$6,$H80&lt;AD$6)),IF(OR($J80=1,COUNTIF($L80:AB80,"&gt;0")&lt;$K80),3,IF(OR(AND(MONTH($H80)=MONTH(TODAY()),$J80=0),AND(TODAY()&lt;AC$6)),1,IF($L80="כן",2,4))),""))</f>
        <v/>
      </c>
      <c r="AD80" s="214" t="str">
        <f ca="1">IF($C80="","",IF(OR(AND($H80&lt;=AD$6,$I80&gt;=AD$6),AND($H80&gt;=AD$6,$H80&lt;AE$6)),IF(OR($J80=1,COUNTIF($L80:AC80,"&gt;0")&lt;$K80),3,IF(OR(AND(MONTH($H80)=MONTH(TODAY()),$J80=0),AND(TODAY()&lt;AD$6)),1,IF($L80="כן",2,4))),""))</f>
        <v/>
      </c>
      <c r="AE80" s="214" t="str">
        <f ca="1">IF($C80="","",IF(OR(AND($H80&lt;=AE$6,$I80&gt;=AE$6),AND($H80&gt;=AE$6,$H80&lt;AF$6)),IF(OR($J80=1,COUNTIF($L80:AD80,"&gt;0")&lt;$K80),3,IF(OR(AND(MONTH($H80)=MONTH(TODAY()),$J80=0),AND(TODAY()&lt;AE$6)),1,IF($L80="כן",2,4))),""))</f>
        <v/>
      </c>
      <c r="AF80" s="214" t="str">
        <f ca="1">IF($C80="","",IF(OR(AND($H80&lt;=AF$6,$I80&gt;=AF$6),AND($H80&gt;=AF$6,$H80&lt;AG$6)),IF(OR($J80=1,COUNTIF($L80:AE80,"&gt;0")&lt;$K80),3,IF(OR(AND(MONTH($H80)=MONTH(TODAY()),$J80=0),AND(TODAY()&lt;AF$6)),1,IF($L80="כן",2,4))),""))</f>
        <v/>
      </c>
      <c r="AG80" s="214" t="str">
        <f t="shared" ca="1" si="8"/>
        <v/>
      </c>
      <c r="AH80" s="199" t="s">
        <v>224</v>
      </c>
    </row>
    <row r="81" spans="2:34" s="195" customFormat="1" ht="21" customHeight="1">
      <c r="B81" s="196" t="str">
        <f>IFERROR(INDEX('תוצרים לפרויקטים'!$G$8:$G$507,MATCH(ROWS($B$6:B80),דירוג_גאנט,0)),"")</f>
        <v/>
      </c>
      <c r="C81" s="197" t="str">
        <f>IF($B81="","",INDEX('תוצרים לפרויקטים'!$H$8:$H$507,MATCH($B81,'תוצרים לפרויקטים'!$G$8:$G$507,0)))</f>
        <v/>
      </c>
      <c r="D81" s="198" t="str">
        <f>IF($B81="","",INDEX('תוצרים לפרויקטים'!$E$8:$E$507,MATCH($B81,'תוצרים לפרויקטים'!$G$8:$G$507,0)))</f>
        <v/>
      </c>
      <c r="E81" s="198" t="str">
        <f>IF($B81="","",IF(INDEX('תוצרים לפרויקטים'!$J$8:$J$507,MATCH($B81,'תוצרים לפרויקטים'!$G$8:$G$507,0))="","",INDEX('תוצרים לפרויקטים'!$J$8:$J$507,MATCH($B81,'תוצרים לפרויקטים'!$G$8:$G$507,0))))</f>
        <v/>
      </c>
      <c r="F81" s="198" t="str">
        <f>IF($B81="","",IF(INDEX('תוצרים לפרויקטים'!$K$8:$K$507,MATCH($B81,'תוצרים לפרויקטים'!$G$8:$G$507,0))="","",INDEX('תוצרים לפרויקטים'!$K$8:$K$507,MATCH($B81,'תוצרים לפרויקטים'!$G$8:$G$507,0))))</f>
        <v/>
      </c>
      <c r="G81" s="198" t="str">
        <f>IF($B81="","",IF(INDEX('תוצרים לפרויקטים'!$R$8:$R$507,MATCH($B81,'תוצרים לפרויקטים'!$G$8:$G$507,0))="","",INDEX('תוצרים לפרויקטים'!$R$8:$R$507,MATCH($B81,'תוצרים לפרויקטים'!$G$8:$G$507,0))))</f>
        <v/>
      </c>
      <c r="H81" s="199" t="str">
        <f>IF($B81="","",IF(INDEX('תוצרים לפרויקטים'!P$8:P$507,MATCH($B81,'תוצרים לפרויקטים'!$G$8:$G$507,0))="","",INDEX('תוצרים לפרויקטים'!P$8:P$507,MATCH($B81,'תוצרים לפרויקטים'!$G$8:$G$507,0))))</f>
        <v/>
      </c>
      <c r="I81" s="199" t="str">
        <f>IF($B81="","",IF(INDEX('תוצרים לפרויקטים'!Q$8:Q$507,MATCH($B81,'תוצרים לפרויקטים'!$G$8:$G$507,0))="","",INDEX('תוצרים לפרויקטים'!Q$8:Q$507,MATCH($B81,'תוצרים לפרויקטים'!$G$8:$G$507,0))))</f>
        <v/>
      </c>
      <c r="J81" s="200" t="str">
        <f>IF($B81="","",INDEX('תוצרים לפרויקטים'!$S$8:$S$507,MATCH($B81,'תוצרים לפרויקטים'!$G$8:$G$507,0)))</f>
        <v/>
      </c>
      <c r="K81" s="201" t="str">
        <f t="shared" si="6"/>
        <v/>
      </c>
      <c r="L81" s="200" t="str">
        <f t="shared" ca="1" si="7"/>
        <v/>
      </c>
      <c r="M81" s="214" t="str">
        <f ca="1">IF($C81="","",IF(OR(AND($H81&lt;=M$6,$I81&gt;=M$6),AND($H81&gt;=M$6,$H81&lt;N$6)),IF(OR($J81=1,COUNTIF($L81:L81,"&gt;0")&lt;$K81),3,IF(OR(AND(MONTH($H81)=MONTH(TODAY()),$J81=0),AND(TODAY()&lt;M$6)),1,IF($L81="כן",2,4))),""))</f>
        <v/>
      </c>
      <c r="N81" s="214" t="str">
        <f ca="1">IF($C81="","",IF(OR(AND($H81&lt;=N$6,$I81&gt;=N$6),AND($H81&gt;=N$6,$H81&lt;O$6)),IF(OR($J81=1,COUNTIF($L81:M81,"&gt;0")&lt;$K81),3,IF(OR(AND(MONTH($H81)=MONTH(TODAY()),$J81=0),AND(TODAY()&lt;N$6)),1,IF($L81="כן",2,4))),""))</f>
        <v/>
      </c>
      <c r="O81" s="214" t="str">
        <f ca="1">IF($C81="","",IF(OR(AND($H81&lt;=O$6,$I81&gt;=O$6),AND($H81&gt;=O$6,$H81&lt;P$6)),IF(OR($J81=1,COUNTIF($L81:N81,"&gt;0")&lt;$K81),3,IF(OR(AND(MONTH($H81)=MONTH(TODAY()),$J81=0),AND(TODAY()&lt;O$6)),1,IF($L81="כן",2,4))),""))</f>
        <v/>
      </c>
      <c r="P81" s="214" t="str">
        <f ca="1">IF($C81="","",IF(OR(AND($H81&lt;=P$6,$I81&gt;=P$6),AND($H81&gt;=P$6,$H81&lt;Q$6)),IF(OR($J81=1,COUNTIF($L81:O81,"&gt;0")&lt;$K81),3,IF(OR(AND(MONTH($H81)=MONTH(TODAY()),$J81=0),AND(TODAY()&lt;P$6)),1,IF($L81="כן",2,4))),""))</f>
        <v/>
      </c>
      <c r="Q81" s="214" t="str">
        <f ca="1">IF($C81="","",IF(OR(AND($H81&lt;=Q$6,$I81&gt;=Q$6),AND($H81&gt;=Q$6,$H81&lt;R$6)),IF(OR($J81=1,COUNTIF($L81:P81,"&gt;0")&lt;$K81),3,IF(OR(AND(MONTH($H81)=MONTH(TODAY()),$J81=0),AND(TODAY()&lt;Q$6)),1,IF($L81="כן",2,4))),""))</f>
        <v/>
      </c>
      <c r="R81" s="214" t="str">
        <f ca="1">IF($C81="","",IF(OR(AND($H81&lt;=R$6,$I81&gt;=R$6),AND($H81&gt;=R$6,$H81&lt;S$6)),IF(OR($J81=1,COUNTIF($L81:Q81,"&gt;0")&lt;$K81),3,IF(OR(AND(MONTH($H81)=MONTH(TODAY()),$J81=0),AND(TODAY()&lt;R$6)),1,IF($L81="כן",2,4))),""))</f>
        <v/>
      </c>
      <c r="S81" s="214" t="str">
        <f ca="1">IF($C81="","",IF(OR(AND($H81&lt;=S$6,$I81&gt;=S$6),AND($H81&gt;=S$6,$H81&lt;T$6)),IF(OR($J81=1,COUNTIF($L81:R81,"&gt;0")&lt;$K81),3,IF(OR(AND(MONTH($H81)=MONTH(TODAY()),$J81=0),AND(TODAY()&lt;S$6)),1,IF($L81="כן",2,4))),""))</f>
        <v/>
      </c>
      <c r="T81" s="214" t="str">
        <f ca="1">IF($C81="","",IF(OR(AND($H81&lt;=T$6,$I81&gt;=T$6),AND($H81&gt;=T$6,$H81&lt;U$6)),IF(OR($J81=1,COUNTIF($L81:S81,"&gt;0")&lt;$K81),3,IF(OR(AND(MONTH($H81)=MONTH(TODAY()),$J81=0),AND(TODAY()&lt;T$6)),1,IF($L81="כן",2,4))),""))</f>
        <v/>
      </c>
      <c r="U81" s="214" t="str">
        <f ca="1">IF($C81="","",IF(OR(AND($H81&lt;=U$6,$I81&gt;=U$6),AND($H81&gt;=U$6,$H81&lt;V$6)),IF(OR($J81=1,COUNTIF($L81:T81,"&gt;0")&lt;$K81),3,IF(OR(AND(MONTH($H81)=MONTH(TODAY()),$J81=0),AND(TODAY()&lt;U$6)),1,IF($L81="כן",2,4))),""))</f>
        <v/>
      </c>
      <c r="V81" s="214" t="str">
        <f ca="1">IF($C81="","",IF(OR(AND($H81&lt;=V$6,$I81&gt;=V$6),AND($H81&gt;=V$6,$H81&lt;W$6)),IF(OR($J81=1,COUNTIF($L81:U81,"&gt;0")&lt;$K81),3,IF(OR(AND(MONTH($H81)=MONTH(TODAY()),$J81=0),AND(TODAY()&lt;V$6)),1,IF($L81="כן",2,4))),""))</f>
        <v/>
      </c>
      <c r="W81" s="214" t="str">
        <f ca="1">IF($C81="","",IF(OR(AND($H81&lt;=W$6,$I81&gt;=W$6),AND($H81&gt;=W$6,$H81&lt;X$6)),IF(OR($J81=1,COUNTIF($L81:V81,"&gt;0")&lt;$K81),3,IF(OR(AND(MONTH($H81)=MONTH(TODAY()),$J81=0),AND(TODAY()&lt;W$6)),1,IF($L81="כן",2,4))),""))</f>
        <v/>
      </c>
      <c r="X81" s="214" t="str">
        <f ca="1">IF($C81="","",IF(OR(AND($H81&lt;=X$6,$I81&gt;=X$6),AND($H81&gt;=X$6,$H81&lt;Y$6)),IF(OR($J81=1,COUNTIF($L81:W81,"&gt;0")&lt;$K81),3,IF(OR(AND(MONTH($H81)=MONTH(TODAY()),$J81=0),AND(TODAY()&lt;X$6)),1,IF($L81="כן",2,4))),""))</f>
        <v/>
      </c>
      <c r="Y81" s="214" t="str">
        <f ca="1">IF($C81="","",IF(OR(AND($H81&lt;=Y$6,$I81&gt;=Y$6),AND($H81&gt;=Y$6,$H81&lt;Z$6)),IF(OR($J81=1,COUNTIF($L81:X81,"&gt;0")&lt;$K81),3,IF(OR(AND(MONTH($H81)=MONTH(TODAY()),$J81=0),AND(TODAY()&lt;Y$6)),1,IF($L81="כן",2,4))),""))</f>
        <v/>
      </c>
      <c r="Z81" s="214" t="str">
        <f ca="1">IF($C81="","",IF(OR(AND($H81&lt;=Z$6,$I81&gt;=Z$6),AND($H81&gt;=Z$6,$H81&lt;AA$6)),IF(OR($J81=1,COUNTIF($L81:Y81,"&gt;0")&lt;$K81),3,IF(OR(AND(MONTH($H81)=MONTH(TODAY()),$J81=0),AND(TODAY()&lt;Z$6)),1,IF($L81="כן",2,4))),""))</f>
        <v/>
      </c>
      <c r="AA81" s="214" t="str">
        <f ca="1">IF($C81="","",IF(OR(AND($H81&lt;=AA$6,$I81&gt;=AA$6),AND($H81&gt;=AA$6,$H81&lt;AB$6)),IF(OR($J81=1,COUNTIF($L81:Z81,"&gt;0")&lt;$K81),3,IF(OR(AND(MONTH($H81)=MONTH(TODAY()),$J81=0),AND(TODAY()&lt;AA$6)),1,IF($L81="כן",2,4))),""))</f>
        <v/>
      </c>
      <c r="AB81" s="214" t="str">
        <f ca="1">IF($C81="","",IF(OR(AND($H81&lt;=AB$6,$I81&gt;=AB$6),AND($H81&gt;=AB$6,$H81&lt;AC$6)),IF(OR($J81=1,COUNTIF($L81:AA81,"&gt;0")&lt;$K81),3,IF(OR(AND(MONTH($H81)=MONTH(TODAY()),$J81=0),AND(TODAY()&lt;AB$6)),1,IF($L81="כן",2,4))),""))</f>
        <v/>
      </c>
      <c r="AC81" s="214" t="str">
        <f ca="1">IF($C81="","",IF(OR(AND($H81&lt;=AC$6,$I81&gt;=AC$6),AND($H81&gt;=AC$6,$H81&lt;AD$6)),IF(OR($J81=1,COUNTIF($L81:AB81,"&gt;0")&lt;$K81),3,IF(OR(AND(MONTH($H81)=MONTH(TODAY()),$J81=0),AND(TODAY()&lt;AC$6)),1,IF($L81="כן",2,4))),""))</f>
        <v/>
      </c>
      <c r="AD81" s="214" t="str">
        <f ca="1">IF($C81="","",IF(OR(AND($H81&lt;=AD$6,$I81&gt;=AD$6),AND($H81&gt;=AD$6,$H81&lt;AE$6)),IF(OR($J81=1,COUNTIF($L81:AC81,"&gt;0")&lt;$K81),3,IF(OR(AND(MONTH($H81)=MONTH(TODAY()),$J81=0),AND(TODAY()&lt;AD$6)),1,IF($L81="כן",2,4))),""))</f>
        <v/>
      </c>
      <c r="AE81" s="214" t="str">
        <f ca="1">IF($C81="","",IF(OR(AND($H81&lt;=AE$6,$I81&gt;=AE$6),AND($H81&gt;=AE$6,$H81&lt;AF$6)),IF(OR($J81=1,COUNTIF($L81:AD81,"&gt;0")&lt;$K81),3,IF(OR(AND(MONTH($H81)=MONTH(TODAY()),$J81=0),AND(TODAY()&lt;AE$6)),1,IF($L81="כן",2,4))),""))</f>
        <v/>
      </c>
      <c r="AF81" s="214" t="str">
        <f ca="1">IF($C81="","",IF(OR(AND($H81&lt;=AF$6,$I81&gt;=AF$6),AND($H81&gt;=AF$6,$H81&lt;AG$6)),IF(OR($J81=1,COUNTIF($L81:AE81,"&gt;0")&lt;$K81),3,IF(OR(AND(MONTH($H81)=MONTH(TODAY()),$J81=0),AND(TODAY()&lt;AF$6)),1,IF($L81="כן",2,4))),""))</f>
        <v/>
      </c>
      <c r="AG81" s="214" t="str">
        <f t="shared" ca="1" si="8"/>
        <v/>
      </c>
      <c r="AH81" s="199" t="s">
        <v>224</v>
      </c>
    </row>
    <row r="82" spans="2:34" s="195" customFormat="1" ht="21" customHeight="1">
      <c r="B82" s="196" t="str">
        <f>IFERROR(INDEX('תוצרים לפרויקטים'!$G$8:$G$507,MATCH(ROWS($B$6:B81),דירוג_גאנט,0)),"")</f>
        <v/>
      </c>
      <c r="C82" s="197" t="str">
        <f>IF($B82="","",INDEX('תוצרים לפרויקטים'!$H$8:$H$507,MATCH($B82,'תוצרים לפרויקטים'!$G$8:$G$507,0)))</f>
        <v/>
      </c>
      <c r="D82" s="198" t="str">
        <f>IF($B82="","",INDEX('תוצרים לפרויקטים'!$E$8:$E$507,MATCH($B82,'תוצרים לפרויקטים'!$G$8:$G$507,0)))</f>
        <v/>
      </c>
      <c r="E82" s="198" t="str">
        <f>IF($B82="","",IF(INDEX('תוצרים לפרויקטים'!$J$8:$J$507,MATCH($B82,'תוצרים לפרויקטים'!$G$8:$G$507,0))="","",INDEX('תוצרים לפרויקטים'!$J$8:$J$507,MATCH($B82,'תוצרים לפרויקטים'!$G$8:$G$507,0))))</f>
        <v/>
      </c>
      <c r="F82" s="198" t="str">
        <f>IF($B82="","",IF(INDEX('תוצרים לפרויקטים'!$K$8:$K$507,MATCH($B82,'תוצרים לפרויקטים'!$G$8:$G$507,0))="","",INDEX('תוצרים לפרויקטים'!$K$8:$K$507,MATCH($B82,'תוצרים לפרויקטים'!$G$8:$G$507,0))))</f>
        <v/>
      </c>
      <c r="G82" s="198" t="str">
        <f>IF($B82="","",IF(INDEX('תוצרים לפרויקטים'!$R$8:$R$507,MATCH($B82,'תוצרים לפרויקטים'!$G$8:$G$507,0))="","",INDEX('תוצרים לפרויקטים'!$R$8:$R$507,MATCH($B82,'תוצרים לפרויקטים'!$G$8:$G$507,0))))</f>
        <v/>
      </c>
      <c r="H82" s="199" t="str">
        <f>IF($B82="","",IF(INDEX('תוצרים לפרויקטים'!P$8:P$507,MATCH($B82,'תוצרים לפרויקטים'!$G$8:$G$507,0))="","",INDEX('תוצרים לפרויקטים'!P$8:P$507,MATCH($B82,'תוצרים לפרויקטים'!$G$8:$G$507,0))))</f>
        <v/>
      </c>
      <c r="I82" s="199" t="str">
        <f>IF($B82="","",IF(INDEX('תוצרים לפרויקטים'!Q$8:Q$507,MATCH($B82,'תוצרים לפרויקטים'!$G$8:$G$507,0))="","",INDEX('תוצרים לפרויקטים'!Q$8:Q$507,MATCH($B82,'תוצרים לפרויקטים'!$G$8:$G$507,0))))</f>
        <v/>
      </c>
      <c r="J82" s="200" t="str">
        <f>IF($B82="","",INDEX('תוצרים לפרויקטים'!$S$8:$S$507,MATCH($B82,'תוצרים לפרויקטים'!$G$8:$G$507,0)))</f>
        <v/>
      </c>
      <c r="K82" s="201" t="str">
        <f t="shared" si="6"/>
        <v/>
      </c>
      <c r="L82" s="200" t="str">
        <f t="shared" ca="1" si="7"/>
        <v/>
      </c>
      <c r="M82" s="214" t="str">
        <f ca="1">IF($C82="","",IF(OR(AND($H82&lt;=M$6,$I82&gt;=M$6),AND($H82&gt;=M$6,$H82&lt;N$6)),IF(OR($J82=1,COUNTIF($L82:L82,"&gt;0")&lt;$K82),3,IF(OR(AND(MONTH($H82)=MONTH(TODAY()),$J82=0),AND(TODAY()&lt;M$6)),1,IF($L82="כן",2,4))),""))</f>
        <v/>
      </c>
      <c r="N82" s="214" t="str">
        <f ca="1">IF($C82="","",IF(OR(AND($H82&lt;=N$6,$I82&gt;=N$6),AND($H82&gt;=N$6,$H82&lt;O$6)),IF(OR($J82=1,COUNTIF($L82:M82,"&gt;0")&lt;$K82),3,IF(OR(AND(MONTH($H82)=MONTH(TODAY()),$J82=0),AND(TODAY()&lt;N$6)),1,IF($L82="כן",2,4))),""))</f>
        <v/>
      </c>
      <c r="O82" s="214" t="str">
        <f ca="1">IF($C82="","",IF(OR(AND($H82&lt;=O$6,$I82&gt;=O$6),AND($H82&gt;=O$6,$H82&lt;P$6)),IF(OR($J82=1,COUNTIF($L82:N82,"&gt;0")&lt;$K82),3,IF(OR(AND(MONTH($H82)=MONTH(TODAY()),$J82=0),AND(TODAY()&lt;O$6)),1,IF($L82="כן",2,4))),""))</f>
        <v/>
      </c>
      <c r="P82" s="214" t="str">
        <f ca="1">IF($C82="","",IF(OR(AND($H82&lt;=P$6,$I82&gt;=P$6),AND($H82&gt;=P$6,$H82&lt;Q$6)),IF(OR($J82=1,COUNTIF($L82:O82,"&gt;0")&lt;$K82),3,IF(OR(AND(MONTH($H82)=MONTH(TODAY()),$J82=0),AND(TODAY()&lt;P$6)),1,IF($L82="כן",2,4))),""))</f>
        <v/>
      </c>
      <c r="Q82" s="214" t="str">
        <f ca="1">IF($C82="","",IF(OR(AND($H82&lt;=Q$6,$I82&gt;=Q$6),AND($H82&gt;=Q$6,$H82&lt;R$6)),IF(OR($J82=1,COUNTIF($L82:P82,"&gt;0")&lt;$K82),3,IF(OR(AND(MONTH($H82)=MONTH(TODAY()),$J82=0),AND(TODAY()&lt;Q$6)),1,IF($L82="כן",2,4))),""))</f>
        <v/>
      </c>
      <c r="R82" s="214" t="str">
        <f ca="1">IF($C82="","",IF(OR(AND($H82&lt;=R$6,$I82&gt;=R$6),AND($H82&gt;=R$6,$H82&lt;S$6)),IF(OR($J82=1,COUNTIF($L82:Q82,"&gt;0")&lt;$K82),3,IF(OR(AND(MONTH($H82)=MONTH(TODAY()),$J82=0),AND(TODAY()&lt;R$6)),1,IF($L82="כן",2,4))),""))</f>
        <v/>
      </c>
      <c r="S82" s="214" t="str">
        <f ca="1">IF($C82="","",IF(OR(AND($H82&lt;=S$6,$I82&gt;=S$6),AND($H82&gt;=S$6,$H82&lt;T$6)),IF(OR($J82=1,COUNTIF($L82:R82,"&gt;0")&lt;$K82),3,IF(OR(AND(MONTH($H82)=MONTH(TODAY()),$J82=0),AND(TODAY()&lt;S$6)),1,IF($L82="כן",2,4))),""))</f>
        <v/>
      </c>
      <c r="T82" s="214" t="str">
        <f ca="1">IF($C82="","",IF(OR(AND($H82&lt;=T$6,$I82&gt;=T$6),AND($H82&gt;=T$6,$H82&lt;U$6)),IF(OR($J82=1,COUNTIF($L82:S82,"&gt;0")&lt;$K82),3,IF(OR(AND(MONTH($H82)=MONTH(TODAY()),$J82=0),AND(TODAY()&lt;T$6)),1,IF($L82="כן",2,4))),""))</f>
        <v/>
      </c>
      <c r="U82" s="214" t="str">
        <f ca="1">IF($C82="","",IF(OR(AND($H82&lt;=U$6,$I82&gt;=U$6),AND($H82&gt;=U$6,$H82&lt;V$6)),IF(OR($J82=1,COUNTIF($L82:T82,"&gt;0")&lt;$K82),3,IF(OR(AND(MONTH($H82)=MONTH(TODAY()),$J82=0),AND(TODAY()&lt;U$6)),1,IF($L82="כן",2,4))),""))</f>
        <v/>
      </c>
      <c r="V82" s="214" t="str">
        <f ca="1">IF($C82="","",IF(OR(AND($H82&lt;=V$6,$I82&gt;=V$6),AND($H82&gt;=V$6,$H82&lt;W$6)),IF(OR($J82=1,COUNTIF($L82:U82,"&gt;0")&lt;$K82),3,IF(OR(AND(MONTH($H82)=MONTH(TODAY()),$J82=0),AND(TODAY()&lt;V$6)),1,IF($L82="כן",2,4))),""))</f>
        <v/>
      </c>
      <c r="W82" s="214" t="str">
        <f ca="1">IF($C82="","",IF(OR(AND($H82&lt;=W$6,$I82&gt;=W$6),AND($H82&gt;=W$6,$H82&lt;X$6)),IF(OR($J82=1,COUNTIF($L82:V82,"&gt;0")&lt;$K82),3,IF(OR(AND(MONTH($H82)=MONTH(TODAY()),$J82=0),AND(TODAY()&lt;W$6)),1,IF($L82="כן",2,4))),""))</f>
        <v/>
      </c>
      <c r="X82" s="214" t="str">
        <f ca="1">IF($C82="","",IF(OR(AND($H82&lt;=X$6,$I82&gt;=X$6),AND($H82&gt;=X$6,$H82&lt;Y$6)),IF(OR($J82=1,COUNTIF($L82:W82,"&gt;0")&lt;$K82),3,IF(OR(AND(MONTH($H82)=MONTH(TODAY()),$J82=0),AND(TODAY()&lt;X$6)),1,IF($L82="כן",2,4))),""))</f>
        <v/>
      </c>
      <c r="Y82" s="214" t="str">
        <f ca="1">IF($C82="","",IF(OR(AND($H82&lt;=Y$6,$I82&gt;=Y$6),AND($H82&gt;=Y$6,$H82&lt;Z$6)),IF(OR($J82=1,COUNTIF($L82:X82,"&gt;0")&lt;$K82),3,IF(OR(AND(MONTH($H82)=MONTH(TODAY()),$J82=0),AND(TODAY()&lt;Y$6)),1,IF($L82="כן",2,4))),""))</f>
        <v/>
      </c>
      <c r="Z82" s="214" t="str">
        <f ca="1">IF($C82="","",IF(OR(AND($H82&lt;=Z$6,$I82&gt;=Z$6),AND($H82&gt;=Z$6,$H82&lt;AA$6)),IF(OR($J82=1,COUNTIF($L82:Y82,"&gt;0")&lt;$K82),3,IF(OR(AND(MONTH($H82)=MONTH(TODAY()),$J82=0),AND(TODAY()&lt;Z$6)),1,IF($L82="כן",2,4))),""))</f>
        <v/>
      </c>
      <c r="AA82" s="214" t="str">
        <f ca="1">IF($C82="","",IF(OR(AND($H82&lt;=AA$6,$I82&gt;=AA$6),AND($H82&gt;=AA$6,$H82&lt;AB$6)),IF(OR($J82=1,COUNTIF($L82:Z82,"&gt;0")&lt;$K82),3,IF(OR(AND(MONTH($H82)=MONTH(TODAY()),$J82=0),AND(TODAY()&lt;AA$6)),1,IF($L82="כן",2,4))),""))</f>
        <v/>
      </c>
      <c r="AB82" s="214" t="str">
        <f ca="1">IF($C82="","",IF(OR(AND($H82&lt;=AB$6,$I82&gt;=AB$6),AND($H82&gt;=AB$6,$H82&lt;AC$6)),IF(OR($J82=1,COUNTIF($L82:AA82,"&gt;0")&lt;$K82),3,IF(OR(AND(MONTH($H82)=MONTH(TODAY()),$J82=0),AND(TODAY()&lt;AB$6)),1,IF($L82="כן",2,4))),""))</f>
        <v/>
      </c>
      <c r="AC82" s="214" t="str">
        <f ca="1">IF($C82="","",IF(OR(AND($H82&lt;=AC$6,$I82&gt;=AC$6),AND($H82&gt;=AC$6,$H82&lt;AD$6)),IF(OR($J82=1,COUNTIF($L82:AB82,"&gt;0")&lt;$K82),3,IF(OR(AND(MONTH($H82)=MONTH(TODAY()),$J82=0),AND(TODAY()&lt;AC$6)),1,IF($L82="כן",2,4))),""))</f>
        <v/>
      </c>
      <c r="AD82" s="214" t="str">
        <f ca="1">IF($C82="","",IF(OR(AND($H82&lt;=AD$6,$I82&gt;=AD$6),AND($H82&gt;=AD$6,$H82&lt;AE$6)),IF(OR($J82=1,COUNTIF($L82:AC82,"&gt;0")&lt;$K82),3,IF(OR(AND(MONTH($H82)=MONTH(TODAY()),$J82=0),AND(TODAY()&lt;AD$6)),1,IF($L82="כן",2,4))),""))</f>
        <v/>
      </c>
      <c r="AE82" s="214" t="str">
        <f ca="1">IF($C82="","",IF(OR(AND($H82&lt;=AE$6,$I82&gt;=AE$6),AND($H82&gt;=AE$6,$H82&lt;AF$6)),IF(OR($J82=1,COUNTIF($L82:AD82,"&gt;0")&lt;$K82),3,IF(OR(AND(MONTH($H82)=MONTH(TODAY()),$J82=0),AND(TODAY()&lt;AE$6)),1,IF($L82="כן",2,4))),""))</f>
        <v/>
      </c>
      <c r="AF82" s="214" t="str">
        <f ca="1">IF($C82="","",IF(OR(AND($H82&lt;=AF$6,$I82&gt;=AF$6),AND($H82&gt;=AF$6,$H82&lt;AG$6)),IF(OR($J82=1,COUNTIF($L82:AE82,"&gt;0")&lt;$K82),3,IF(OR(AND(MONTH($H82)=MONTH(TODAY()),$J82=0),AND(TODAY()&lt;AF$6)),1,IF($L82="כן",2,4))),""))</f>
        <v/>
      </c>
      <c r="AG82" s="214" t="str">
        <f t="shared" ca="1" si="8"/>
        <v/>
      </c>
      <c r="AH82" s="199" t="s">
        <v>224</v>
      </c>
    </row>
    <row r="83" spans="2:34" s="195" customFormat="1" ht="21" customHeight="1">
      <c r="B83" s="196" t="str">
        <f>IFERROR(INDEX('תוצרים לפרויקטים'!$G$8:$G$507,MATCH(ROWS($B$6:B82),דירוג_גאנט,0)),"")</f>
        <v/>
      </c>
      <c r="C83" s="197" t="str">
        <f>IF($B83="","",INDEX('תוצרים לפרויקטים'!$H$8:$H$507,MATCH($B83,'תוצרים לפרויקטים'!$G$8:$G$507,0)))</f>
        <v/>
      </c>
      <c r="D83" s="198" t="str">
        <f>IF($B83="","",INDEX('תוצרים לפרויקטים'!$E$8:$E$507,MATCH($B83,'תוצרים לפרויקטים'!$G$8:$G$507,0)))</f>
        <v/>
      </c>
      <c r="E83" s="198" t="str">
        <f>IF($B83="","",IF(INDEX('תוצרים לפרויקטים'!$J$8:$J$507,MATCH($B83,'תוצרים לפרויקטים'!$G$8:$G$507,0))="","",INDEX('תוצרים לפרויקטים'!$J$8:$J$507,MATCH($B83,'תוצרים לפרויקטים'!$G$8:$G$507,0))))</f>
        <v/>
      </c>
      <c r="F83" s="198" t="str">
        <f>IF($B83="","",IF(INDEX('תוצרים לפרויקטים'!$K$8:$K$507,MATCH($B83,'תוצרים לפרויקטים'!$G$8:$G$507,0))="","",INDEX('תוצרים לפרויקטים'!$K$8:$K$507,MATCH($B83,'תוצרים לפרויקטים'!$G$8:$G$507,0))))</f>
        <v/>
      </c>
      <c r="G83" s="198" t="str">
        <f>IF($B83="","",IF(INDEX('תוצרים לפרויקטים'!$R$8:$R$507,MATCH($B83,'תוצרים לפרויקטים'!$G$8:$G$507,0))="","",INDEX('תוצרים לפרויקטים'!$R$8:$R$507,MATCH($B83,'תוצרים לפרויקטים'!$G$8:$G$507,0))))</f>
        <v/>
      </c>
      <c r="H83" s="199" t="str">
        <f>IF($B83="","",IF(INDEX('תוצרים לפרויקטים'!P$8:P$507,MATCH($B83,'תוצרים לפרויקטים'!$G$8:$G$507,0))="","",INDEX('תוצרים לפרויקטים'!P$8:P$507,MATCH($B83,'תוצרים לפרויקטים'!$G$8:$G$507,0))))</f>
        <v/>
      </c>
      <c r="I83" s="199" t="str">
        <f>IF($B83="","",IF(INDEX('תוצרים לפרויקטים'!Q$8:Q$507,MATCH($B83,'תוצרים לפרויקטים'!$G$8:$G$507,0))="","",INDEX('תוצרים לפרויקטים'!Q$8:Q$507,MATCH($B83,'תוצרים לפרויקטים'!$G$8:$G$507,0))))</f>
        <v/>
      </c>
      <c r="J83" s="200" t="str">
        <f>IF($B83="","",INDEX('תוצרים לפרויקטים'!$S$8:$S$507,MATCH($B83,'תוצרים לפרויקטים'!$G$8:$G$507,0)))</f>
        <v/>
      </c>
      <c r="K83" s="201" t="str">
        <f t="shared" si="6"/>
        <v/>
      </c>
      <c r="L83" s="200" t="str">
        <f t="shared" ca="1" si="7"/>
        <v/>
      </c>
      <c r="M83" s="214" t="str">
        <f ca="1">IF($C83="","",IF(OR(AND($H83&lt;=M$6,$I83&gt;=M$6),AND($H83&gt;=M$6,$H83&lt;N$6)),IF(OR($J83=1,COUNTIF($L83:L83,"&gt;0")&lt;$K83),3,IF(OR(AND(MONTH($H83)=MONTH(TODAY()),$J83=0),AND(TODAY()&lt;M$6)),1,IF($L83="כן",2,4))),""))</f>
        <v/>
      </c>
      <c r="N83" s="214" t="str">
        <f ca="1">IF($C83="","",IF(OR(AND($H83&lt;=N$6,$I83&gt;=N$6),AND($H83&gt;=N$6,$H83&lt;O$6)),IF(OR($J83=1,COUNTIF($L83:M83,"&gt;0")&lt;$K83),3,IF(OR(AND(MONTH($H83)=MONTH(TODAY()),$J83=0),AND(TODAY()&lt;N$6)),1,IF($L83="כן",2,4))),""))</f>
        <v/>
      </c>
      <c r="O83" s="214" t="str">
        <f ca="1">IF($C83="","",IF(OR(AND($H83&lt;=O$6,$I83&gt;=O$6),AND($H83&gt;=O$6,$H83&lt;P$6)),IF(OR($J83=1,COUNTIF($L83:N83,"&gt;0")&lt;$K83),3,IF(OR(AND(MONTH($H83)=MONTH(TODAY()),$J83=0),AND(TODAY()&lt;O$6)),1,IF($L83="כן",2,4))),""))</f>
        <v/>
      </c>
      <c r="P83" s="214" t="str">
        <f ca="1">IF($C83="","",IF(OR(AND($H83&lt;=P$6,$I83&gt;=P$6),AND($H83&gt;=P$6,$H83&lt;Q$6)),IF(OR($J83=1,COUNTIF($L83:O83,"&gt;0")&lt;$K83),3,IF(OR(AND(MONTH($H83)=MONTH(TODAY()),$J83=0),AND(TODAY()&lt;P$6)),1,IF($L83="כן",2,4))),""))</f>
        <v/>
      </c>
      <c r="Q83" s="214" t="str">
        <f ca="1">IF($C83="","",IF(OR(AND($H83&lt;=Q$6,$I83&gt;=Q$6),AND($H83&gt;=Q$6,$H83&lt;R$6)),IF(OR($J83=1,COUNTIF($L83:P83,"&gt;0")&lt;$K83),3,IF(OR(AND(MONTH($H83)=MONTH(TODAY()),$J83=0),AND(TODAY()&lt;Q$6)),1,IF($L83="כן",2,4))),""))</f>
        <v/>
      </c>
      <c r="R83" s="214" t="str">
        <f ca="1">IF($C83="","",IF(OR(AND($H83&lt;=R$6,$I83&gt;=R$6),AND($H83&gt;=R$6,$H83&lt;S$6)),IF(OR($J83=1,COUNTIF($L83:Q83,"&gt;0")&lt;$K83),3,IF(OR(AND(MONTH($H83)=MONTH(TODAY()),$J83=0),AND(TODAY()&lt;R$6)),1,IF($L83="כן",2,4))),""))</f>
        <v/>
      </c>
      <c r="S83" s="214" t="str">
        <f ca="1">IF($C83="","",IF(OR(AND($H83&lt;=S$6,$I83&gt;=S$6),AND($H83&gt;=S$6,$H83&lt;T$6)),IF(OR($J83=1,COUNTIF($L83:R83,"&gt;0")&lt;$K83),3,IF(OR(AND(MONTH($H83)=MONTH(TODAY()),$J83=0),AND(TODAY()&lt;S$6)),1,IF($L83="כן",2,4))),""))</f>
        <v/>
      </c>
      <c r="T83" s="214" t="str">
        <f ca="1">IF($C83="","",IF(OR(AND($H83&lt;=T$6,$I83&gt;=T$6),AND($H83&gt;=T$6,$H83&lt;U$6)),IF(OR($J83=1,COUNTIF($L83:S83,"&gt;0")&lt;$K83),3,IF(OR(AND(MONTH($H83)=MONTH(TODAY()),$J83=0),AND(TODAY()&lt;T$6)),1,IF($L83="כן",2,4))),""))</f>
        <v/>
      </c>
      <c r="U83" s="214" t="str">
        <f ca="1">IF($C83="","",IF(OR(AND($H83&lt;=U$6,$I83&gt;=U$6),AND($H83&gt;=U$6,$H83&lt;V$6)),IF(OR($J83=1,COUNTIF($L83:T83,"&gt;0")&lt;$K83),3,IF(OR(AND(MONTH($H83)=MONTH(TODAY()),$J83=0),AND(TODAY()&lt;U$6)),1,IF($L83="כן",2,4))),""))</f>
        <v/>
      </c>
      <c r="V83" s="214" t="str">
        <f ca="1">IF($C83="","",IF(OR(AND($H83&lt;=V$6,$I83&gt;=V$6),AND($H83&gt;=V$6,$H83&lt;W$6)),IF(OR($J83=1,COUNTIF($L83:U83,"&gt;0")&lt;$K83),3,IF(OR(AND(MONTH($H83)=MONTH(TODAY()),$J83=0),AND(TODAY()&lt;V$6)),1,IF($L83="כן",2,4))),""))</f>
        <v/>
      </c>
      <c r="W83" s="214" t="str">
        <f ca="1">IF($C83="","",IF(OR(AND($H83&lt;=W$6,$I83&gt;=W$6),AND($H83&gt;=W$6,$H83&lt;X$6)),IF(OR($J83=1,COUNTIF($L83:V83,"&gt;0")&lt;$K83),3,IF(OR(AND(MONTH($H83)=MONTH(TODAY()),$J83=0),AND(TODAY()&lt;W$6)),1,IF($L83="כן",2,4))),""))</f>
        <v/>
      </c>
      <c r="X83" s="214" t="str">
        <f ca="1">IF($C83="","",IF(OR(AND($H83&lt;=X$6,$I83&gt;=X$6),AND($H83&gt;=X$6,$H83&lt;Y$6)),IF(OR($J83=1,COUNTIF($L83:W83,"&gt;0")&lt;$K83),3,IF(OR(AND(MONTH($H83)=MONTH(TODAY()),$J83=0),AND(TODAY()&lt;X$6)),1,IF($L83="כן",2,4))),""))</f>
        <v/>
      </c>
      <c r="Y83" s="214" t="str">
        <f ca="1">IF($C83="","",IF(OR(AND($H83&lt;=Y$6,$I83&gt;=Y$6),AND($H83&gt;=Y$6,$H83&lt;Z$6)),IF(OR($J83=1,COUNTIF($L83:X83,"&gt;0")&lt;$K83),3,IF(OR(AND(MONTH($H83)=MONTH(TODAY()),$J83=0),AND(TODAY()&lt;Y$6)),1,IF($L83="כן",2,4))),""))</f>
        <v/>
      </c>
      <c r="Z83" s="214" t="str">
        <f ca="1">IF($C83="","",IF(OR(AND($H83&lt;=Z$6,$I83&gt;=Z$6),AND($H83&gt;=Z$6,$H83&lt;AA$6)),IF(OR($J83=1,COUNTIF($L83:Y83,"&gt;0")&lt;$K83),3,IF(OR(AND(MONTH($H83)=MONTH(TODAY()),$J83=0),AND(TODAY()&lt;Z$6)),1,IF($L83="כן",2,4))),""))</f>
        <v/>
      </c>
      <c r="AA83" s="214" t="str">
        <f ca="1">IF($C83="","",IF(OR(AND($H83&lt;=AA$6,$I83&gt;=AA$6),AND($H83&gt;=AA$6,$H83&lt;AB$6)),IF(OR($J83=1,COUNTIF($L83:Z83,"&gt;0")&lt;$K83),3,IF(OR(AND(MONTH($H83)=MONTH(TODAY()),$J83=0),AND(TODAY()&lt;AA$6)),1,IF($L83="כן",2,4))),""))</f>
        <v/>
      </c>
      <c r="AB83" s="214" t="str">
        <f ca="1">IF($C83="","",IF(OR(AND($H83&lt;=AB$6,$I83&gt;=AB$6),AND($H83&gt;=AB$6,$H83&lt;AC$6)),IF(OR($J83=1,COUNTIF($L83:AA83,"&gt;0")&lt;$K83),3,IF(OR(AND(MONTH($H83)=MONTH(TODAY()),$J83=0),AND(TODAY()&lt;AB$6)),1,IF($L83="כן",2,4))),""))</f>
        <v/>
      </c>
      <c r="AC83" s="214" t="str">
        <f ca="1">IF($C83="","",IF(OR(AND($H83&lt;=AC$6,$I83&gt;=AC$6),AND($H83&gt;=AC$6,$H83&lt;AD$6)),IF(OR($J83=1,COUNTIF($L83:AB83,"&gt;0")&lt;$K83),3,IF(OR(AND(MONTH($H83)=MONTH(TODAY()),$J83=0),AND(TODAY()&lt;AC$6)),1,IF($L83="כן",2,4))),""))</f>
        <v/>
      </c>
      <c r="AD83" s="214" t="str">
        <f ca="1">IF($C83="","",IF(OR(AND($H83&lt;=AD$6,$I83&gt;=AD$6),AND($H83&gt;=AD$6,$H83&lt;AE$6)),IF(OR($J83=1,COUNTIF($L83:AC83,"&gt;0")&lt;$K83),3,IF(OR(AND(MONTH($H83)=MONTH(TODAY()),$J83=0),AND(TODAY()&lt;AD$6)),1,IF($L83="כן",2,4))),""))</f>
        <v/>
      </c>
      <c r="AE83" s="214" t="str">
        <f ca="1">IF($C83="","",IF(OR(AND($H83&lt;=AE$6,$I83&gt;=AE$6),AND($H83&gt;=AE$6,$H83&lt;AF$6)),IF(OR($J83=1,COUNTIF($L83:AD83,"&gt;0")&lt;$K83),3,IF(OR(AND(MONTH($H83)=MONTH(TODAY()),$J83=0),AND(TODAY()&lt;AE$6)),1,IF($L83="כן",2,4))),""))</f>
        <v/>
      </c>
      <c r="AF83" s="214" t="str">
        <f ca="1">IF($C83="","",IF(OR(AND($H83&lt;=AF$6,$I83&gt;=AF$6),AND($H83&gt;=AF$6,$H83&lt;AG$6)),IF(OR($J83=1,COUNTIF($L83:AE83,"&gt;0")&lt;$K83),3,IF(OR(AND(MONTH($H83)=MONTH(TODAY()),$J83=0),AND(TODAY()&lt;AF$6)),1,IF($L83="כן",2,4))),""))</f>
        <v/>
      </c>
      <c r="AG83" s="214" t="str">
        <f t="shared" ca="1" si="8"/>
        <v/>
      </c>
      <c r="AH83" s="199" t="s">
        <v>224</v>
      </c>
    </row>
    <row r="84" spans="2:34" s="195" customFormat="1" ht="21" customHeight="1">
      <c r="B84" s="196" t="str">
        <f>IFERROR(INDEX('תוצרים לפרויקטים'!$G$8:$G$507,MATCH(ROWS($B$6:B83),דירוג_גאנט,0)),"")</f>
        <v/>
      </c>
      <c r="C84" s="197" t="str">
        <f>IF($B84="","",INDEX('תוצרים לפרויקטים'!$H$8:$H$507,MATCH($B84,'תוצרים לפרויקטים'!$G$8:$G$507,0)))</f>
        <v/>
      </c>
      <c r="D84" s="198" t="str">
        <f>IF($B84="","",INDEX('תוצרים לפרויקטים'!$E$8:$E$507,MATCH($B84,'תוצרים לפרויקטים'!$G$8:$G$507,0)))</f>
        <v/>
      </c>
      <c r="E84" s="198" t="str">
        <f>IF($B84="","",IF(INDEX('תוצרים לפרויקטים'!$J$8:$J$507,MATCH($B84,'תוצרים לפרויקטים'!$G$8:$G$507,0))="","",INDEX('תוצרים לפרויקטים'!$J$8:$J$507,MATCH($B84,'תוצרים לפרויקטים'!$G$8:$G$507,0))))</f>
        <v/>
      </c>
      <c r="F84" s="198" t="str">
        <f>IF($B84="","",IF(INDEX('תוצרים לפרויקטים'!$K$8:$K$507,MATCH($B84,'תוצרים לפרויקטים'!$G$8:$G$507,0))="","",INDEX('תוצרים לפרויקטים'!$K$8:$K$507,MATCH($B84,'תוצרים לפרויקטים'!$G$8:$G$507,0))))</f>
        <v/>
      </c>
      <c r="G84" s="198" t="str">
        <f>IF($B84="","",IF(INDEX('תוצרים לפרויקטים'!$R$8:$R$507,MATCH($B84,'תוצרים לפרויקטים'!$G$8:$G$507,0))="","",INDEX('תוצרים לפרויקטים'!$R$8:$R$507,MATCH($B84,'תוצרים לפרויקטים'!$G$8:$G$507,0))))</f>
        <v/>
      </c>
      <c r="H84" s="199" t="str">
        <f>IF($B84="","",IF(INDEX('תוצרים לפרויקטים'!P$8:P$507,MATCH($B84,'תוצרים לפרויקטים'!$G$8:$G$507,0))="","",INDEX('תוצרים לפרויקטים'!P$8:P$507,MATCH($B84,'תוצרים לפרויקטים'!$G$8:$G$507,0))))</f>
        <v/>
      </c>
      <c r="I84" s="199" t="str">
        <f>IF($B84="","",IF(INDEX('תוצרים לפרויקטים'!Q$8:Q$507,MATCH($B84,'תוצרים לפרויקטים'!$G$8:$G$507,0))="","",INDEX('תוצרים לפרויקטים'!Q$8:Q$507,MATCH($B84,'תוצרים לפרויקטים'!$G$8:$G$507,0))))</f>
        <v/>
      </c>
      <c r="J84" s="200" t="str">
        <f>IF($B84="","",INDEX('תוצרים לפרויקטים'!$S$8:$S$507,MATCH($B84,'תוצרים לפרויקטים'!$G$8:$G$507,0)))</f>
        <v/>
      </c>
      <c r="K84" s="201" t="str">
        <f t="shared" si="6"/>
        <v/>
      </c>
      <c r="L84" s="200" t="str">
        <f t="shared" ca="1" si="7"/>
        <v/>
      </c>
      <c r="M84" s="214" t="str">
        <f ca="1">IF($C84="","",IF(OR(AND($H84&lt;=M$6,$I84&gt;=M$6),AND($H84&gt;=M$6,$H84&lt;N$6)),IF(OR($J84=1,COUNTIF($L84:L84,"&gt;0")&lt;$K84),3,IF(OR(AND(MONTH($H84)=MONTH(TODAY()),$J84=0),AND(TODAY()&lt;M$6)),1,IF($L84="כן",2,4))),""))</f>
        <v/>
      </c>
      <c r="N84" s="214" t="str">
        <f ca="1">IF($C84="","",IF(OR(AND($H84&lt;=N$6,$I84&gt;=N$6),AND($H84&gt;=N$6,$H84&lt;O$6)),IF(OR($J84=1,COUNTIF($L84:M84,"&gt;0")&lt;$K84),3,IF(OR(AND(MONTH($H84)=MONTH(TODAY()),$J84=0),AND(TODAY()&lt;N$6)),1,IF($L84="כן",2,4))),""))</f>
        <v/>
      </c>
      <c r="O84" s="214" t="str">
        <f ca="1">IF($C84="","",IF(OR(AND($H84&lt;=O$6,$I84&gt;=O$6),AND($H84&gt;=O$6,$H84&lt;P$6)),IF(OR($J84=1,COUNTIF($L84:N84,"&gt;0")&lt;$K84),3,IF(OR(AND(MONTH($H84)=MONTH(TODAY()),$J84=0),AND(TODAY()&lt;O$6)),1,IF($L84="כן",2,4))),""))</f>
        <v/>
      </c>
      <c r="P84" s="214" t="str">
        <f ca="1">IF($C84="","",IF(OR(AND($H84&lt;=P$6,$I84&gt;=P$6),AND($H84&gt;=P$6,$H84&lt;Q$6)),IF(OR($J84=1,COUNTIF($L84:O84,"&gt;0")&lt;$K84),3,IF(OR(AND(MONTH($H84)=MONTH(TODAY()),$J84=0),AND(TODAY()&lt;P$6)),1,IF($L84="כן",2,4))),""))</f>
        <v/>
      </c>
      <c r="Q84" s="214" t="str">
        <f ca="1">IF($C84="","",IF(OR(AND($H84&lt;=Q$6,$I84&gt;=Q$6),AND($H84&gt;=Q$6,$H84&lt;R$6)),IF(OR($J84=1,COUNTIF($L84:P84,"&gt;0")&lt;$K84),3,IF(OR(AND(MONTH($H84)=MONTH(TODAY()),$J84=0),AND(TODAY()&lt;Q$6)),1,IF($L84="כן",2,4))),""))</f>
        <v/>
      </c>
      <c r="R84" s="214" t="str">
        <f ca="1">IF($C84="","",IF(OR(AND($H84&lt;=R$6,$I84&gt;=R$6),AND($H84&gt;=R$6,$H84&lt;S$6)),IF(OR($J84=1,COUNTIF($L84:Q84,"&gt;0")&lt;$K84),3,IF(OR(AND(MONTH($H84)=MONTH(TODAY()),$J84=0),AND(TODAY()&lt;R$6)),1,IF($L84="כן",2,4))),""))</f>
        <v/>
      </c>
      <c r="S84" s="214" t="str">
        <f ca="1">IF($C84="","",IF(OR(AND($H84&lt;=S$6,$I84&gt;=S$6),AND($H84&gt;=S$6,$H84&lt;T$6)),IF(OR($J84=1,COUNTIF($L84:R84,"&gt;0")&lt;$K84),3,IF(OR(AND(MONTH($H84)=MONTH(TODAY()),$J84=0),AND(TODAY()&lt;S$6)),1,IF($L84="כן",2,4))),""))</f>
        <v/>
      </c>
      <c r="T84" s="214" t="str">
        <f ca="1">IF($C84="","",IF(OR(AND($H84&lt;=T$6,$I84&gt;=T$6),AND($H84&gt;=T$6,$H84&lt;U$6)),IF(OR($J84=1,COUNTIF($L84:S84,"&gt;0")&lt;$K84),3,IF(OR(AND(MONTH($H84)=MONTH(TODAY()),$J84=0),AND(TODAY()&lt;T$6)),1,IF($L84="כן",2,4))),""))</f>
        <v/>
      </c>
      <c r="U84" s="214" t="str">
        <f ca="1">IF($C84="","",IF(OR(AND($H84&lt;=U$6,$I84&gt;=U$6),AND($H84&gt;=U$6,$H84&lt;V$6)),IF(OR($J84=1,COUNTIF($L84:T84,"&gt;0")&lt;$K84),3,IF(OR(AND(MONTH($H84)=MONTH(TODAY()),$J84=0),AND(TODAY()&lt;U$6)),1,IF($L84="כן",2,4))),""))</f>
        <v/>
      </c>
      <c r="V84" s="214" t="str">
        <f ca="1">IF($C84="","",IF(OR(AND($H84&lt;=V$6,$I84&gt;=V$6),AND($H84&gt;=V$6,$H84&lt;W$6)),IF(OR($J84=1,COUNTIF($L84:U84,"&gt;0")&lt;$K84),3,IF(OR(AND(MONTH($H84)=MONTH(TODAY()),$J84=0),AND(TODAY()&lt;V$6)),1,IF($L84="כן",2,4))),""))</f>
        <v/>
      </c>
      <c r="W84" s="214" t="str">
        <f ca="1">IF($C84="","",IF(OR(AND($H84&lt;=W$6,$I84&gt;=W$6),AND($H84&gt;=W$6,$H84&lt;X$6)),IF(OR($J84=1,COUNTIF($L84:V84,"&gt;0")&lt;$K84),3,IF(OR(AND(MONTH($H84)=MONTH(TODAY()),$J84=0),AND(TODAY()&lt;W$6)),1,IF($L84="כן",2,4))),""))</f>
        <v/>
      </c>
      <c r="X84" s="214" t="str">
        <f ca="1">IF($C84="","",IF(OR(AND($H84&lt;=X$6,$I84&gt;=X$6),AND($H84&gt;=X$6,$H84&lt;Y$6)),IF(OR($J84=1,COUNTIF($L84:W84,"&gt;0")&lt;$K84),3,IF(OR(AND(MONTH($H84)=MONTH(TODAY()),$J84=0),AND(TODAY()&lt;X$6)),1,IF($L84="כן",2,4))),""))</f>
        <v/>
      </c>
      <c r="Y84" s="214" t="str">
        <f ca="1">IF($C84="","",IF(OR(AND($H84&lt;=Y$6,$I84&gt;=Y$6),AND($H84&gt;=Y$6,$H84&lt;Z$6)),IF(OR($J84=1,COUNTIF($L84:X84,"&gt;0")&lt;$K84),3,IF(OR(AND(MONTH($H84)=MONTH(TODAY()),$J84=0),AND(TODAY()&lt;Y$6)),1,IF($L84="כן",2,4))),""))</f>
        <v/>
      </c>
      <c r="Z84" s="214" t="str">
        <f ca="1">IF($C84="","",IF(OR(AND($H84&lt;=Z$6,$I84&gt;=Z$6),AND($H84&gt;=Z$6,$H84&lt;AA$6)),IF(OR($J84=1,COUNTIF($L84:Y84,"&gt;0")&lt;$K84),3,IF(OR(AND(MONTH($H84)=MONTH(TODAY()),$J84=0),AND(TODAY()&lt;Z$6)),1,IF($L84="כן",2,4))),""))</f>
        <v/>
      </c>
      <c r="AA84" s="214" t="str">
        <f ca="1">IF($C84="","",IF(OR(AND($H84&lt;=AA$6,$I84&gt;=AA$6),AND($H84&gt;=AA$6,$H84&lt;AB$6)),IF(OR($J84=1,COUNTIF($L84:Z84,"&gt;0")&lt;$K84),3,IF(OR(AND(MONTH($H84)=MONTH(TODAY()),$J84=0),AND(TODAY()&lt;AA$6)),1,IF($L84="כן",2,4))),""))</f>
        <v/>
      </c>
      <c r="AB84" s="214" t="str">
        <f ca="1">IF($C84="","",IF(OR(AND($H84&lt;=AB$6,$I84&gt;=AB$6),AND($H84&gt;=AB$6,$H84&lt;AC$6)),IF(OR($J84=1,COUNTIF($L84:AA84,"&gt;0")&lt;$K84),3,IF(OR(AND(MONTH($H84)=MONTH(TODAY()),$J84=0),AND(TODAY()&lt;AB$6)),1,IF($L84="כן",2,4))),""))</f>
        <v/>
      </c>
      <c r="AC84" s="214" t="str">
        <f ca="1">IF($C84="","",IF(OR(AND($H84&lt;=AC$6,$I84&gt;=AC$6),AND($H84&gt;=AC$6,$H84&lt;AD$6)),IF(OR($J84=1,COUNTIF($L84:AB84,"&gt;0")&lt;$K84),3,IF(OR(AND(MONTH($H84)=MONTH(TODAY()),$J84=0),AND(TODAY()&lt;AC$6)),1,IF($L84="כן",2,4))),""))</f>
        <v/>
      </c>
      <c r="AD84" s="214" t="str">
        <f ca="1">IF($C84="","",IF(OR(AND($H84&lt;=AD$6,$I84&gt;=AD$6),AND($H84&gt;=AD$6,$H84&lt;AE$6)),IF(OR($J84=1,COUNTIF($L84:AC84,"&gt;0")&lt;$K84),3,IF(OR(AND(MONTH($H84)=MONTH(TODAY()),$J84=0),AND(TODAY()&lt;AD$6)),1,IF($L84="כן",2,4))),""))</f>
        <v/>
      </c>
      <c r="AE84" s="214" t="str">
        <f ca="1">IF($C84="","",IF(OR(AND($H84&lt;=AE$6,$I84&gt;=AE$6),AND($H84&gt;=AE$6,$H84&lt;AF$6)),IF(OR($J84=1,COUNTIF($L84:AD84,"&gt;0")&lt;$K84),3,IF(OR(AND(MONTH($H84)=MONTH(TODAY()),$J84=0),AND(TODAY()&lt;AE$6)),1,IF($L84="כן",2,4))),""))</f>
        <v/>
      </c>
      <c r="AF84" s="214" t="str">
        <f ca="1">IF($C84="","",IF(OR(AND($H84&lt;=AF$6,$I84&gt;=AF$6),AND($H84&gt;=AF$6,$H84&lt;AG$6)),IF(OR($J84=1,COUNTIF($L84:AE84,"&gt;0")&lt;$K84),3,IF(OR(AND(MONTH($H84)=MONTH(TODAY()),$J84=0),AND(TODAY()&lt;AF$6)),1,IF($L84="כן",2,4))),""))</f>
        <v/>
      </c>
      <c r="AG84" s="214" t="str">
        <f t="shared" ca="1" si="8"/>
        <v/>
      </c>
      <c r="AH84" s="199" t="s">
        <v>224</v>
      </c>
    </row>
    <row r="85" spans="2:34" s="195" customFormat="1" ht="21" customHeight="1">
      <c r="B85" s="196" t="str">
        <f>IFERROR(INDEX('תוצרים לפרויקטים'!$G$8:$G$507,MATCH(ROWS($B$6:B84),דירוג_גאנט,0)),"")</f>
        <v/>
      </c>
      <c r="C85" s="197" t="str">
        <f>IF($B85="","",INDEX('תוצרים לפרויקטים'!$H$8:$H$507,MATCH($B85,'תוצרים לפרויקטים'!$G$8:$G$507,0)))</f>
        <v/>
      </c>
      <c r="D85" s="198" t="str">
        <f>IF($B85="","",INDEX('תוצרים לפרויקטים'!$E$8:$E$507,MATCH($B85,'תוצרים לפרויקטים'!$G$8:$G$507,0)))</f>
        <v/>
      </c>
      <c r="E85" s="198" t="str">
        <f>IF($B85="","",IF(INDEX('תוצרים לפרויקטים'!$J$8:$J$507,MATCH($B85,'תוצרים לפרויקטים'!$G$8:$G$507,0))="","",INDEX('תוצרים לפרויקטים'!$J$8:$J$507,MATCH($B85,'תוצרים לפרויקטים'!$G$8:$G$507,0))))</f>
        <v/>
      </c>
      <c r="F85" s="198" t="str">
        <f>IF($B85="","",IF(INDEX('תוצרים לפרויקטים'!$K$8:$K$507,MATCH($B85,'תוצרים לפרויקטים'!$G$8:$G$507,0))="","",INDEX('תוצרים לפרויקטים'!$K$8:$K$507,MATCH($B85,'תוצרים לפרויקטים'!$G$8:$G$507,0))))</f>
        <v/>
      </c>
      <c r="G85" s="198" t="str">
        <f>IF($B85="","",IF(INDEX('תוצרים לפרויקטים'!$R$8:$R$507,MATCH($B85,'תוצרים לפרויקטים'!$G$8:$G$507,0))="","",INDEX('תוצרים לפרויקטים'!$R$8:$R$507,MATCH($B85,'תוצרים לפרויקטים'!$G$8:$G$507,0))))</f>
        <v/>
      </c>
      <c r="H85" s="199" t="str">
        <f>IF($B85="","",IF(INDEX('תוצרים לפרויקטים'!P$8:P$507,MATCH($B85,'תוצרים לפרויקטים'!$G$8:$G$507,0))="","",INDEX('תוצרים לפרויקטים'!P$8:P$507,MATCH($B85,'תוצרים לפרויקטים'!$G$8:$G$507,0))))</f>
        <v/>
      </c>
      <c r="I85" s="199" t="str">
        <f>IF($B85="","",IF(INDEX('תוצרים לפרויקטים'!Q$8:Q$507,MATCH($B85,'תוצרים לפרויקטים'!$G$8:$G$507,0))="","",INDEX('תוצרים לפרויקטים'!Q$8:Q$507,MATCH($B85,'תוצרים לפרויקטים'!$G$8:$G$507,0))))</f>
        <v/>
      </c>
      <c r="J85" s="200" t="str">
        <f>IF($B85="","",INDEX('תוצרים לפרויקטים'!$S$8:$S$507,MATCH($B85,'תוצרים לפרויקטים'!$G$8:$G$507,0)))</f>
        <v/>
      </c>
      <c r="K85" s="201" t="str">
        <f t="shared" si="6"/>
        <v/>
      </c>
      <c r="L85" s="200" t="str">
        <f t="shared" ca="1" si="7"/>
        <v/>
      </c>
      <c r="M85" s="214" t="str">
        <f ca="1">IF($C85="","",IF(OR(AND($H85&lt;=M$6,$I85&gt;=M$6),AND($H85&gt;=M$6,$H85&lt;N$6)),IF(OR($J85=1,COUNTIF($L85:L85,"&gt;0")&lt;$K85),3,IF(OR(AND(MONTH($H85)=MONTH(TODAY()),$J85=0),AND(TODAY()&lt;M$6)),1,IF($L85="כן",2,4))),""))</f>
        <v/>
      </c>
      <c r="N85" s="214" t="str">
        <f ca="1">IF($C85="","",IF(OR(AND($H85&lt;=N$6,$I85&gt;=N$6),AND($H85&gt;=N$6,$H85&lt;O$6)),IF(OR($J85=1,COUNTIF($L85:M85,"&gt;0")&lt;$K85),3,IF(OR(AND(MONTH($H85)=MONTH(TODAY()),$J85=0),AND(TODAY()&lt;N$6)),1,IF($L85="כן",2,4))),""))</f>
        <v/>
      </c>
      <c r="O85" s="214" t="str">
        <f ca="1">IF($C85="","",IF(OR(AND($H85&lt;=O$6,$I85&gt;=O$6),AND($H85&gt;=O$6,$H85&lt;P$6)),IF(OR($J85=1,COUNTIF($L85:N85,"&gt;0")&lt;$K85),3,IF(OR(AND(MONTH($H85)=MONTH(TODAY()),$J85=0),AND(TODAY()&lt;O$6)),1,IF($L85="כן",2,4))),""))</f>
        <v/>
      </c>
      <c r="P85" s="214" t="str">
        <f ca="1">IF($C85="","",IF(OR(AND($H85&lt;=P$6,$I85&gt;=P$6),AND($H85&gt;=P$6,$H85&lt;Q$6)),IF(OR($J85=1,COUNTIF($L85:O85,"&gt;0")&lt;$K85),3,IF(OR(AND(MONTH($H85)=MONTH(TODAY()),$J85=0),AND(TODAY()&lt;P$6)),1,IF($L85="כן",2,4))),""))</f>
        <v/>
      </c>
      <c r="Q85" s="214" t="str">
        <f ca="1">IF($C85="","",IF(OR(AND($H85&lt;=Q$6,$I85&gt;=Q$6),AND($H85&gt;=Q$6,$H85&lt;R$6)),IF(OR($J85=1,COUNTIF($L85:P85,"&gt;0")&lt;$K85),3,IF(OR(AND(MONTH($H85)=MONTH(TODAY()),$J85=0),AND(TODAY()&lt;Q$6)),1,IF($L85="כן",2,4))),""))</f>
        <v/>
      </c>
      <c r="R85" s="214" t="str">
        <f ca="1">IF($C85="","",IF(OR(AND($H85&lt;=R$6,$I85&gt;=R$6),AND($H85&gt;=R$6,$H85&lt;S$6)),IF(OR($J85=1,COUNTIF($L85:Q85,"&gt;0")&lt;$K85),3,IF(OR(AND(MONTH($H85)=MONTH(TODAY()),$J85=0),AND(TODAY()&lt;R$6)),1,IF($L85="כן",2,4))),""))</f>
        <v/>
      </c>
      <c r="S85" s="214" t="str">
        <f ca="1">IF($C85="","",IF(OR(AND($H85&lt;=S$6,$I85&gt;=S$6),AND($H85&gt;=S$6,$H85&lt;T$6)),IF(OR($J85=1,COUNTIF($L85:R85,"&gt;0")&lt;$K85),3,IF(OR(AND(MONTH($H85)=MONTH(TODAY()),$J85=0),AND(TODAY()&lt;S$6)),1,IF($L85="כן",2,4))),""))</f>
        <v/>
      </c>
      <c r="T85" s="214" t="str">
        <f ca="1">IF($C85="","",IF(OR(AND($H85&lt;=T$6,$I85&gt;=T$6),AND($H85&gt;=T$6,$H85&lt;U$6)),IF(OR($J85=1,COUNTIF($L85:S85,"&gt;0")&lt;$K85),3,IF(OR(AND(MONTH($H85)=MONTH(TODAY()),$J85=0),AND(TODAY()&lt;T$6)),1,IF($L85="כן",2,4))),""))</f>
        <v/>
      </c>
      <c r="U85" s="214" t="str">
        <f ca="1">IF($C85="","",IF(OR(AND($H85&lt;=U$6,$I85&gt;=U$6),AND($H85&gt;=U$6,$H85&lt;V$6)),IF(OR($J85=1,COUNTIF($L85:T85,"&gt;0")&lt;$K85),3,IF(OR(AND(MONTH($H85)=MONTH(TODAY()),$J85=0),AND(TODAY()&lt;U$6)),1,IF($L85="כן",2,4))),""))</f>
        <v/>
      </c>
      <c r="V85" s="214" t="str">
        <f ca="1">IF($C85="","",IF(OR(AND($H85&lt;=V$6,$I85&gt;=V$6),AND($H85&gt;=V$6,$H85&lt;W$6)),IF(OR($J85=1,COUNTIF($L85:U85,"&gt;0")&lt;$K85),3,IF(OR(AND(MONTH($H85)=MONTH(TODAY()),$J85=0),AND(TODAY()&lt;V$6)),1,IF($L85="כן",2,4))),""))</f>
        <v/>
      </c>
      <c r="W85" s="214" t="str">
        <f ca="1">IF($C85="","",IF(OR(AND($H85&lt;=W$6,$I85&gt;=W$6),AND($H85&gt;=W$6,$H85&lt;X$6)),IF(OR($J85=1,COUNTIF($L85:V85,"&gt;0")&lt;$K85),3,IF(OR(AND(MONTH($H85)=MONTH(TODAY()),$J85=0),AND(TODAY()&lt;W$6)),1,IF($L85="כן",2,4))),""))</f>
        <v/>
      </c>
      <c r="X85" s="214" t="str">
        <f ca="1">IF($C85="","",IF(OR(AND($H85&lt;=X$6,$I85&gt;=X$6),AND($H85&gt;=X$6,$H85&lt;Y$6)),IF(OR($J85=1,COUNTIF($L85:W85,"&gt;0")&lt;$K85),3,IF(OR(AND(MONTH($H85)=MONTH(TODAY()),$J85=0),AND(TODAY()&lt;X$6)),1,IF($L85="כן",2,4))),""))</f>
        <v/>
      </c>
      <c r="Y85" s="214" t="str">
        <f ca="1">IF($C85="","",IF(OR(AND($H85&lt;=Y$6,$I85&gt;=Y$6),AND($H85&gt;=Y$6,$H85&lt;Z$6)),IF(OR($J85=1,COUNTIF($L85:X85,"&gt;0")&lt;$K85),3,IF(OR(AND(MONTH($H85)=MONTH(TODAY()),$J85=0),AND(TODAY()&lt;Y$6)),1,IF($L85="כן",2,4))),""))</f>
        <v/>
      </c>
      <c r="Z85" s="214" t="str">
        <f ca="1">IF($C85="","",IF(OR(AND($H85&lt;=Z$6,$I85&gt;=Z$6),AND($H85&gt;=Z$6,$H85&lt;AA$6)),IF(OR($J85=1,COUNTIF($L85:Y85,"&gt;0")&lt;$K85),3,IF(OR(AND(MONTH($H85)=MONTH(TODAY()),$J85=0),AND(TODAY()&lt;Z$6)),1,IF($L85="כן",2,4))),""))</f>
        <v/>
      </c>
      <c r="AA85" s="214" t="str">
        <f ca="1">IF($C85="","",IF(OR(AND($H85&lt;=AA$6,$I85&gt;=AA$6),AND($H85&gt;=AA$6,$H85&lt;AB$6)),IF(OR($J85=1,COUNTIF($L85:Z85,"&gt;0")&lt;$K85),3,IF(OR(AND(MONTH($H85)=MONTH(TODAY()),$J85=0),AND(TODAY()&lt;AA$6)),1,IF($L85="כן",2,4))),""))</f>
        <v/>
      </c>
      <c r="AB85" s="214" t="str">
        <f ca="1">IF($C85="","",IF(OR(AND($H85&lt;=AB$6,$I85&gt;=AB$6),AND($H85&gt;=AB$6,$H85&lt;AC$6)),IF(OR($J85=1,COUNTIF($L85:AA85,"&gt;0")&lt;$K85),3,IF(OR(AND(MONTH($H85)=MONTH(TODAY()),$J85=0),AND(TODAY()&lt;AB$6)),1,IF($L85="כן",2,4))),""))</f>
        <v/>
      </c>
      <c r="AC85" s="214" t="str">
        <f ca="1">IF($C85="","",IF(OR(AND($H85&lt;=AC$6,$I85&gt;=AC$6),AND($H85&gt;=AC$6,$H85&lt;AD$6)),IF(OR($J85=1,COUNTIF($L85:AB85,"&gt;0")&lt;$K85),3,IF(OR(AND(MONTH($H85)=MONTH(TODAY()),$J85=0),AND(TODAY()&lt;AC$6)),1,IF($L85="כן",2,4))),""))</f>
        <v/>
      </c>
      <c r="AD85" s="214" t="str">
        <f ca="1">IF($C85="","",IF(OR(AND($H85&lt;=AD$6,$I85&gt;=AD$6),AND($H85&gt;=AD$6,$H85&lt;AE$6)),IF(OR($J85=1,COUNTIF($L85:AC85,"&gt;0")&lt;$K85),3,IF(OR(AND(MONTH($H85)=MONTH(TODAY()),$J85=0),AND(TODAY()&lt;AD$6)),1,IF($L85="כן",2,4))),""))</f>
        <v/>
      </c>
      <c r="AE85" s="214" t="str">
        <f ca="1">IF($C85="","",IF(OR(AND($H85&lt;=AE$6,$I85&gt;=AE$6),AND($H85&gt;=AE$6,$H85&lt;AF$6)),IF(OR($J85=1,COUNTIF($L85:AD85,"&gt;0")&lt;$K85),3,IF(OR(AND(MONTH($H85)=MONTH(TODAY()),$J85=0),AND(TODAY()&lt;AE$6)),1,IF($L85="כן",2,4))),""))</f>
        <v/>
      </c>
      <c r="AF85" s="214" t="str">
        <f ca="1">IF($C85="","",IF(OR(AND($H85&lt;=AF$6,$I85&gt;=AF$6),AND($H85&gt;=AF$6,$H85&lt;AG$6)),IF(OR($J85=1,COUNTIF($L85:AE85,"&gt;0")&lt;$K85),3,IF(OR(AND(MONTH($H85)=MONTH(TODAY()),$J85=0),AND(TODAY()&lt;AF$6)),1,IF($L85="כן",2,4))),""))</f>
        <v/>
      </c>
      <c r="AG85" s="214" t="str">
        <f t="shared" ca="1" si="8"/>
        <v/>
      </c>
      <c r="AH85" s="199" t="s">
        <v>224</v>
      </c>
    </row>
    <row r="86" spans="2:34" s="195" customFormat="1" ht="21" customHeight="1">
      <c r="B86" s="196" t="str">
        <f>IFERROR(INDEX('תוצרים לפרויקטים'!$G$8:$G$507,MATCH(ROWS($B$6:B85),דירוג_גאנט,0)),"")</f>
        <v/>
      </c>
      <c r="C86" s="197" t="str">
        <f>IF($B86="","",INDEX('תוצרים לפרויקטים'!$H$8:$H$507,MATCH($B86,'תוצרים לפרויקטים'!$G$8:$G$507,0)))</f>
        <v/>
      </c>
      <c r="D86" s="198" t="str">
        <f>IF($B86="","",INDEX('תוצרים לפרויקטים'!$E$8:$E$507,MATCH($B86,'תוצרים לפרויקטים'!$G$8:$G$507,0)))</f>
        <v/>
      </c>
      <c r="E86" s="198" t="str">
        <f>IF($B86="","",IF(INDEX('תוצרים לפרויקטים'!$J$8:$J$507,MATCH($B86,'תוצרים לפרויקטים'!$G$8:$G$507,0))="","",INDEX('תוצרים לפרויקטים'!$J$8:$J$507,MATCH($B86,'תוצרים לפרויקטים'!$G$8:$G$507,0))))</f>
        <v/>
      </c>
      <c r="F86" s="198" t="str">
        <f>IF($B86="","",IF(INDEX('תוצרים לפרויקטים'!$K$8:$K$507,MATCH($B86,'תוצרים לפרויקטים'!$G$8:$G$507,0))="","",INDEX('תוצרים לפרויקטים'!$K$8:$K$507,MATCH($B86,'תוצרים לפרויקטים'!$G$8:$G$507,0))))</f>
        <v/>
      </c>
      <c r="G86" s="198" t="str">
        <f>IF($B86="","",IF(INDEX('תוצרים לפרויקטים'!$R$8:$R$507,MATCH($B86,'תוצרים לפרויקטים'!$G$8:$G$507,0))="","",INDEX('תוצרים לפרויקטים'!$R$8:$R$507,MATCH($B86,'תוצרים לפרויקטים'!$G$8:$G$507,0))))</f>
        <v/>
      </c>
      <c r="H86" s="199" t="str">
        <f>IF($B86="","",IF(INDEX('תוצרים לפרויקטים'!P$8:P$507,MATCH($B86,'תוצרים לפרויקטים'!$G$8:$G$507,0))="","",INDEX('תוצרים לפרויקטים'!P$8:P$507,MATCH($B86,'תוצרים לפרויקטים'!$G$8:$G$507,0))))</f>
        <v/>
      </c>
      <c r="I86" s="199" t="str">
        <f>IF($B86="","",IF(INDEX('תוצרים לפרויקטים'!Q$8:Q$507,MATCH($B86,'תוצרים לפרויקטים'!$G$8:$G$507,0))="","",INDEX('תוצרים לפרויקטים'!Q$8:Q$507,MATCH($B86,'תוצרים לפרויקטים'!$G$8:$G$507,0))))</f>
        <v/>
      </c>
      <c r="J86" s="200" t="str">
        <f>IF($B86="","",INDEX('תוצרים לפרויקטים'!$S$8:$S$507,MATCH($B86,'תוצרים לפרויקטים'!$G$8:$G$507,0)))</f>
        <v/>
      </c>
      <c r="K86" s="201" t="str">
        <f t="shared" si="6"/>
        <v/>
      </c>
      <c r="L86" s="200" t="str">
        <f t="shared" ca="1" si="7"/>
        <v/>
      </c>
      <c r="M86" s="214" t="str">
        <f ca="1">IF($C86="","",IF(OR(AND($H86&lt;=M$6,$I86&gt;=M$6),AND($H86&gt;=M$6,$H86&lt;N$6)),IF(OR($J86=1,COUNTIF($L86:L86,"&gt;0")&lt;$K86),3,IF(OR(AND(MONTH($H86)=MONTH(TODAY()),$J86=0),AND(TODAY()&lt;M$6)),1,IF($L86="כן",2,4))),""))</f>
        <v/>
      </c>
      <c r="N86" s="214" t="str">
        <f ca="1">IF($C86="","",IF(OR(AND($H86&lt;=N$6,$I86&gt;=N$6),AND($H86&gt;=N$6,$H86&lt;O$6)),IF(OR($J86=1,COUNTIF($L86:M86,"&gt;0")&lt;$K86),3,IF(OR(AND(MONTH($H86)=MONTH(TODAY()),$J86=0),AND(TODAY()&lt;N$6)),1,IF($L86="כן",2,4))),""))</f>
        <v/>
      </c>
      <c r="O86" s="214" t="str">
        <f ca="1">IF($C86="","",IF(OR(AND($H86&lt;=O$6,$I86&gt;=O$6),AND($H86&gt;=O$6,$H86&lt;P$6)),IF(OR($J86=1,COUNTIF($L86:N86,"&gt;0")&lt;$K86),3,IF(OR(AND(MONTH($H86)=MONTH(TODAY()),$J86=0),AND(TODAY()&lt;O$6)),1,IF($L86="כן",2,4))),""))</f>
        <v/>
      </c>
      <c r="P86" s="214" t="str">
        <f ca="1">IF($C86="","",IF(OR(AND($H86&lt;=P$6,$I86&gt;=P$6),AND($H86&gt;=P$6,$H86&lt;Q$6)),IF(OR($J86=1,COUNTIF($L86:O86,"&gt;0")&lt;$K86),3,IF(OR(AND(MONTH($H86)=MONTH(TODAY()),$J86=0),AND(TODAY()&lt;P$6)),1,IF($L86="כן",2,4))),""))</f>
        <v/>
      </c>
      <c r="Q86" s="214" t="str">
        <f ca="1">IF($C86="","",IF(OR(AND($H86&lt;=Q$6,$I86&gt;=Q$6),AND($H86&gt;=Q$6,$H86&lt;R$6)),IF(OR($J86=1,COUNTIF($L86:P86,"&gt;0")&lt;$K86),3,IF(OR(AND(MONTH($H86)=MONTH(TODAY()),$J86=0),AND(TODAY()&lt;Q$6)),1,IF($L86="כן",2,4))),""))</f>
        <v/>
      </c>
      <c r="R86" s="214" t="str">
        <f ca="1">IF($C86="","",IF(OR(AND($H86&lt;=R$6,$I86&gt;=R$6),AND($H86&gt;=R$6,$H86&lt;S$6)),IF(OR($J86=1,COUNTIF($L86:Q86,"&gt;0")&lt;$K86),3,IF(OR(AND(MONTH($H86)=MONTH(TODAY()),$J86=0),AND(TODAY()&lt;R$6)),1,IF($L86="כן",2,4))),""))</f>
        <v/>
      </c>
      <c r="S86" s="214" t="str">
        <f ca="1">IF($C86="","",IF(OR(AND($H86&lt;=S$6,$I86&gt;=S$6),AND($H86&gt;=S$6,$H86&lt;T$6)),IF(OR($J86=1,COUNTIF($L86:R86,"&gt;0")&lt;$K86),3,IF(OR(AND(MONTH($H86)=MONTH(TODAY()),$J86=0),AND(TODAY()&lt;S$6)),1,IF($L86="כן",2,4))),""))</f>
        <v/>
      </c>
      <c r="T86" s="214" t="str">
        <f ca="1">IF($C86="","",IF(OR(AND($H86&lt;=T$6,$I86&gt;=T$6),AND($H86&gt;=T$6,$H86&lt;U$6)),IF(OR($J86=1,COUNTIF($L86:S86,"&gt;0")&lt;$K86),3,IF(OR(AND(MONTH($H86)=MONTH(TODAY()),$J86=0),AND(TODAY()&lt;T$6)),1,IF($L86="כן",2,4))),""))</f>
        <v/>
      </c>
      <c r="U86" s="214" t="str">
        <f ca="1">IF($C86="","",IF(OR(AND($H86&lt;=U$6,$I86&gt;=U$6),AND($H86&gt;=U$6,$H86&lt;V$6)),IF(OR($J86=1,COUNTIF($L86:T86,"&gt;0")&lt;$K86),3,IF(OR(AND(MONTH($H86)=MONTH(TODAY()),$J86=0),AND(TODAY()&lt;U$6)),1,IF($L86="כן",2,4))),""))</f>
        <v/>
      </c>
      <c r="V86" s="214" t="str">
        <f ca="1">IF($C86="","",IF(OR(AND($H86&lt;=V$6,$I86&gt;=V$6),AND($H86&gt;=V$6,$H86&lt;W$6)),IF(OR($J86=1,COUNTIF($L86:U86,"&gt;0")&lt;$K86),3,IF(OR(AND(MONTH($H86)=MONTH(TODAY()),$J86=0),AND(TODAY()&lt;V$6)),1,IF($L86="כן",2,4))),""))</f>
        <v/>
      </c>
      <c r="W86" s="214" t="str">
        <f ca="1">IF($C86="","",IF(OR(AND($H86&lt;=W$6,$I86&gt;=W$6),AND($H86&gt;=W$6,$H86&lt;X$6)),IF(OR($J86=1,COUNTIF($L86:V86,"&gt;0")&lt;$K86),3,IF(OR(AND(MONTH($H86)=MONTH(TODAY()),$J86=0),AND(TODAY()&lt;W$6)),1,IF($L86="כן",2,4))),""))</f>
        <v/>
      </c>
      <c r="X86" s="214" t="str">
        <f ca="1">IF($C86="","",IF(OR(AND($H86&lt;=X$6,$I86&gt;=X$6),AND($H86&gt;=X$6,$H86&lt;Y$6)),IF(OR($J86=1,COUNTIF($L86:W86,"&gt;0")&lt;$K86),3,IF(OR(AND(MONTH($H86)=MONTH(TODAY()),$J86=0),AND(TODAY()&lt;X$6)),1,IF($L86="כן",2,4))),""))</f>
        <v/>
      </c>
      <c r="Y86" s="214" t="str">
        <f ca="1">IF($C86="","",IF(OR(AND($H86&lt;=Y$6,$I86&gt;=Y$6),AND($H86&gt;=Y$6,$H86&lt;Z$6)),IF(OR($J86=1,COUNTIF($L86:X86,"&gt;0")&lt;$K86),3,IF(OR(AND(MONTH($H86)=MONTH(TODAY()),$J86=0),AND(TODAY()&lt;Y$6)),1,IF($L86="כן",2,4))),""))</f>
        <v/>
      </c>
      <c r="Z86" s="214" t="str">
        <f ca="1">IF($C86="","",IF(OR(AND($H86&lt;=Z$6,$I86&gt;=Z$6),AND($H86&gt;=Z$6,$H86&lt;AA$6)),IF(OR($J86=1,COUNTIF($L86:Y86,"&gt;0")&lt;$K86),3,IF(OR(AND(MONTH($H86)=MONTH(TODAY()),$J86=0),AND(TODAY()&lt;Z$6)),1,IF($L86="כן",2,4))),""))</f>
        <v/>
      </c>
      <c r="AA86" s="214" t="str">
        <f ca="1">IF($C86="","",IF(OR(AND($H86&lt;=AA$6,$I86&gt;=AA$6),AND($H86&gt;=AA$6,$H86&lt;AB$6)),IF(OR($J86=1,COUNTIF($L86:Z86,"&gt;0")&lt;$K86),3,IF(OR(AND(MONTH($H86)=MONTH(TODAY()),$J86=0),AND(TODAY()&lt;AA$6)),1,IF($L86="כן",2,4))),""))</f>
        <v/>
      </c>
      <c r="AB86" s="214" t="str">
        <f ca="1">IF($C86="","",IF(OR(AND($H86&lt;=AB$6,$I86&gt;=AB$6),AND($H86&gt;=AB$6,$H86&lt;AC$6)),IF(OR($J86=1,COUNTIF($L86:AA86,"&gt;0")&lt;$K86),3,IF(OR(AND(MONTH($H86)=MONTH(TODAY()),$J86=0),AND(TODAY()&lt;AB$6)),1,IF($L86="כן",2,4))),""))</f>
        <v/>
      </c>
      <c r="AC86" s="214" t="str">
        <f ca="1">IF($C86="","",IF(OR(AND($H86&lt;=AC$6,$I86&gt;=AC$6),AND($H86&gt;=AC$6,$H86&lt;AD$6)),IF(OR($J86=1,COUNTIF($L86:AB86,"&gt;0")&lt;$K86),3,IF(OR(AND(MONTH($H86)=MONTH(TODAY()),$J86=0),AND(TODAY()&lt;AC$6)),1,IF($L86="כן",2,4))),""))</f>
        <v/>
      </c>
      <c r="AD86" s="214" t="str">
        <f ca="1">IF($C86="","",IF(OR(AND($H86&lt;=AD$6,$I86&gt;=AD$6),AND($H86&gt;=AD$6,$H86&lt;AE$6)),IF(OR($J86=1,COUNTIF($L86:AC86,"&gt;0")&lt;$K86),3,IF(OR(AND(MONTH($H86)=MONTH(TODAY()),$J86=0),AND(TODAY()&lt;AD$6)),1,IF($L86="כן",2,4))),""))</f>
        <v/>
      </c>
      <c r="AE86" s="214" t="str">
        <f ca="1">IF($C86="","",IF(OR(AND($H86&lt;=AE$6,$I86&gt;=AE$6),AND($H86&gt;=AE$6,$H86&lt;AF$6)),IF(OR($J86=1,COUNTIF($L86:AD86,"&gt;0")&lt;$K86),3,IF(OR(AND(MONTH($H86)=MONTH(TODAY()),$J86=0),AND(TODAY()&lt;AE$6)),1,IF($L86="כן",2,4))),""))</f>
        <v/>
      </c>
      <c r="AF86" s="214" t="str">
        <f ca="1">IF($C86="","",IF(OR(AND($H86&lt;=AF$6,$I86&gt;=AF$6),AND($H86&gt;=AF$6,$H86&lt;AG$6)),IF(OR($J86=1,COUNTIF($L86:AE86,"&gt;0")&lt;$K86),3,IF(OR(AND(MONTH($H86)=MONTH(TODAY()),$J86=0),AND(TODAY()&lt;AF$6)),1,IF($L86="כן",2,4))),""))</f>
        <v/>
      </c>
      <c r="AG86" s="214" t="str">
        <f t="shared" ca="1" si="8"/>
        <v/>
      </c>
      <c r="AH86" s="199" t="s">
        <v>224</v>
      </c>
    </row>
    <row r="87" spans="2:34" s="195" customFormat="1" ht="21" customHeight="1">
      <c r="B87" s="196" t="str">
        <f>IFERROR(INDEX('תוצרים לפרויקטים'!$G$8:$G$507,MATCH(ROWS($B$6:B86),דירוג_גאנט,0)),"")</f>
        <v/>
      </c>
      <c r="C87" s="197" t="str">
        <f>IF($B87="","",INDEX('תוצרים לפרויקטים'!$H$8:$H$507,MATCH($B87,'תוצרים לפרויקטים'!$G$8:$G$507,0)))</f>
        <v/>
      </c>
      <c r="D87" s="198" t="str">
        <f>IF($B87="","",INDEX('תוצרים לפרויקטים'!$E$8:$E$507,MATCH($B87,'תוצרים לפרויקטים'!$G$8:$G$507,0)))</f>
        <v/>
      </c>
      <c r="E87" s="198" t="str">
        <f>IF($B87="","",IF(INDEX('תוצרים לפרויקטים'!$J$8:$J$507,MATCH($B87,'תוצרים לפרויקטים'!$G$8:$G$507,0))="","",INDEX('תוצרים לפרויקטים'!$J$8:$J$507,MATCH($B87,'תוצרים לפרויקטים'!$G$8:$G$507,0))))</f>
        <v/>
      </c>
      <c r="F87" s="198" t="str">
        <f>IF($B87="","",IF(INDEX('תוצרים לפרויקטים'!$K$8:$K$507,MATCH($B87,'תוצרים לפרויקטים'!$G$8:$G$507,0))="","",INDEX('תוצרים לפרויקטים'!$K$8:$K$507,MATCH($B87,'תוצרים לפרויקטים'!$G$8:$G$507,0))))</f>
        <v/>
      </c>
      <c r="G87" s="198" t="str">
        <f>IF($B87="","",IF(INDEX('תוצרים לפרויקטים'!$R$8:$R$507,MATCH($B87,'תוצרים לפרויקטים'!$G$8:$G$507,0))="","",INDEX('תוצרים לפרויקטים'!$R$8:$R$507,MATCH($B87,'תוצרים לפרויקטים'!$G$8:$G$507,0))))</f>
        <v/>
      </c>
      <c r="H87" s="199" t="str">
        <f>IF($B87="","",IF(INDEX('תוצרים לפרויקטים'!P$8:P$507,MATCH($B87,'תוצרים לפרויקטים'!$G$8:$G$507,0))="","",INDEX('תוצרים לפרויקטים'!P$8:P$507,MATCH($B87,'תוצרים לפרויקטים'!$G$8:$G$507,0))))</f>
        <v/>
      </c>
      <c r="I87" s="199" t="str">
        <f>IF($B87="","",IF(INDEX('תוצרים לפרויקטים'!Q$8:Q$507,MATCH($B87,'תוצרים לפרויקטים'!$G$8:$G$507,0))="","",INDEX('תוצרים לפרויקטים'!Q$8:Q$507,MATCH($B87,'תוצרים לפרויקטים'!$G$8:$G$507,0))))</f>
        <v/>
      </c>
      <c r="J87" s="200" t="str">
        <f>IF($B87="","",INDEX('תוצרים לפרויקטים'!$S$8:$S$507,MATCH($B87,'תוצרים לפרויקטים'!$G$8:$G$507,0)))</f>
        <v/>
      </c>
      <c r="K87" s="201" t="str">
        <f t="shared" si="6"/>
        <v/>
      </c>
      <c r="L87" s="200" t="str">
        <f t="shared" ca="1" si="7"/>
        <v/>
      </c>
      <c r="M87" s="214" t="str">
        <f ca="1">IF($C87="","",IF(OR(AND($H87&lt;=M$6,$I87&gt;=M$6),AND($H87&gt;=M$6,$H87&lt;N$6)),IF(OR($J87=1,COUNTIF($L87:L87,"&gt;0")&lt;$K87),3,IF(OR(AND(MONTH($H87)=MONTH(TODAY()),$J87=0),AND(TODAY()&lt;M$6)),1,IF($L87="כן",2,4))),""))</f>
        <v/>
      </c>
      <c r="N87" s="214" t="str">
        <f ca="1">IF($C87="","",IF(OR(AND($H87&lt;=N$6,$I87&gt;=N$6),AND($H87&gt;=N$6,$H87&lt;O$6)),IF(OR($J87=1,COUNTIF($L87:M87,"&gt;0")&lt;$K87),3,IF(OR(AND(MONTH($H87)=MONTH(TODAY()),$J87=0),AND(TODAY()&lt;N$6)),1,IF($L87="כן",2,4))),""))</f>
        <v/>
      </c>
      <c r="O87" s="214" t="str">
        <f ca="1">IF($C87="","",IF(OR(AND($H87&lt;=O$6,$I87&gt;=O$6),AND($H87&gt;=O$6,$H87&lt;P$6)),IF(OR($J87=1,COUNTIF($L87:N87,"&gt;0")&lt;$K87),3,IF(OR(AND(MONTH($H87)=MONTH(TODAY()),$J87=0),AND(TODAY()&lt;O$6)),1,IF($L87="כן",2,4))),""))</f>
        <v/>
      </c>
      <c r="P87" s="214" t="str">
        <f ca="1">IF($C87="","",IF(OR(AND($H87&lt;=P$6,$I87&gt;=P$6),AND($H87&gt;=P$6,$H87&lt;Q$6)),IF(OR($J87=1,COUNTIF($L87:O87,"&gt;0")&lt;$K87),3,IF(OR(AND(MONTH($H87)=MONTH(TODAY()),$J87=0),AND(TODAY()&lt;P$6)),1,IF($L87="כן",2,4))),""))</f>
        <v/>
      </c>
      <c r="Q87" s="214" t="str">
        <f ca="1">IF($C87="","",IF(OR(AND($H87&lt;=Q$6,$I87&gt;=Q$6),AND($H87&gt;=Q$6,$H87&lt;R$6)),IF(OR($J87=1,COUNTIF($L87:P87,"&gt;0")&lt;$K87),3,IF(OR(AND(MONTH($H87)=MONTH(TODAY()),$J87=0),AND(TODAY()&lt;Q$6)),1,IF($L87="כן",2,4))),""))</f>
        <v/>
      </c>
      <c r="R87" s="214" t="str">
        <f ca="1">IF($C87="","",IF(OR(AND($H87&lt;=R$6,$I87&gt;=R$6),AND($H87&gt;=R$6,$H87&lt;S$6)),IF(OR($J87=1,COUNTIF($L87:Q87,"&gt;0")&lt;$K87),3,IF(OR(AND(MONTH($H87)=MONTH(TODAY()),$J87=0),AND(TODAY()&lt;R$6)),1,IF($L87="כן",2,4))),""))</f>
        <v/>
      </c>
      <c r="S87" s="214" t="str">
        <f ca="1">IF($C87="","",IF(OR(AND($H87&lt;=S$6,$I87&gt;=S$6),AND($H87&gt;=S$6,$H87&lt;T$6)),IF(OR($J87=1,COUNTIF($L87:R87,"&gt;0")&lt;$K87),3,IF(OR(AND(MONTH($H87)=MONTH(TODAY()),$J87=0),AND(TODAY()&lt;S$6)),1,IF($L87="כן",2,4))),""))</f>
        <v/>
      </c>
      <c r="T87" s="214" t="str">
        <f ca="1">IF($C87="","",IF(OR(AND($H87&lt;=T$6,$I87&gt;=T$6),AND($H87&gt;=T$6,$H87&lt;U$6)),IF(OR($J87=1,COUNTIF($L87:S87,"&gt;0")&lt;$K87),3,IF(OR(AND(MONTH($H87)=MONTH(TODAY()),$J87=0),AND(TODAY()&lt;T$6)),1,IF($L87="כן",2,4))),""))</f>
        <v/>
      </c>
      <c r="U87" s="214" t="str">
        <f ca="1">IF($C87="","",IF(OR(AND($H87&lt;=U$6,$I87&gt;=U$6),AND($H87&gt;=U$6,$H87&lt;V$6)),IF(OR($J87=1,COUNTIF($L87:T87,"&gt;0")&lt;$K87),3,IF(OR(AND(MONTH($H87)=MONTH(TODAY()),$J87=0),AND(TODAY()&lt;U$6)),1,IF($L87="כן",2,4))),""))</f>
        <v/>
      </c>
      <c r="V87" s="214" t="str">
        <f ca="1">IF($C87="","",IF(OR(AND($H87&lt;=V$6,$I87&gt;=V$6),AND($H87&gt;=V$6,$H87&lt;W$6)),IF(OR($J87=1,COUNTIF($L87:U87,"&gt;0")&lt;$K87),3,IF(OR(AND(MONTH($H87)=MONTH(TODAY()),$J87=0),AND(TODAY()&lt;V$6)),1,IF($L87="כן",2,4))),""))</f>
        <v/>
      </c>
      <c r="W87" s="214" t="str">
        <f ca="1">IF($C87="","",IF(OR(AND($H87&lt;=W$6,$I87&gt;=W$6),AND($H87&gt;=W$6,$H87&lt;X$6)),IF(OR($J87=1,COUNTIF($L87:V87,"&gt;0")&lt;$K87),3,IF(OR(AND(MONTH($H87)=MONTH(TODAY()),$J87=0),AND(TODAY()&lt;W$6)),1,IF($L87="כן",2,4))),""))</f>
        <v/>
      </c>
      <c r="X87" s="214" t="str">
        <f ca="1">IF($C87="","",IF(OR(AND($H87&lt;=X$6,$I87&gt;=X$6),AND($H87&gt;=X$6,$H87&lt;Y$6)),IF(OR($J87=1,COUNTIF($L87:W87,"&gt;0")&lt;$K87),3,IF(OR(AND(MONTH($H87)=MONTH(TODAY()),$J87=0),AND(TODAY()&lt;X$6)),1,IF($L87="כן",2,4))),""))</f>
        <v/>
      </c>
      <c r="Y87" s="214" t="str">
        <f ca="1">IF($C87="","",IF(OR(AND($H87&lt;=Y$6,$I87&gt;=Y$6),AND($H87&gt;=Y$6,$H87&lt;Z$6)),IF(OR($J87=1,COUNTIF($L87:X87,"&gt;0")&lt;$K87),3,IF(OR(AND(MONTH($H87)=MONTH(TODAY()),$J87=0),AND(TODAY()&lt;Y$6)),1,IF($L87="כן",2,4))),""))</f>
        <v/>
      </c>
      <c r="Z87" s="214" t="str">
        <f ca="1">IF($C87="","",IF(OR(AND($H87&lt;=Z$6,$I87&gt;=Z$6),AND($H87&gt;=Z$6,$H87&lt;AA$6)),IF(OR($J87=1,COUNTIF($L87:Y87,"&gt;0")&lt;$K87),3,IF(OR(AND(MONTH($H87)=MONTH(TODAY()),$J87=0),AND(TODAY()&lt;Z$6)),1,IF($L87="כן",2,4))),""))</f>
        <v/>
      </c>
      <c r="AA87" s="214" t="str">
        <f ca="1">IF($C87="","",IF(OR(AND($H87&lt;=AA$6,$I87&gt;=AA$6),AND($H87&gt;=AA$6,$H87&lt;AB$6)),IF(OR($J87=1,COUNTIF($L87:Z87,"&gt;0")&lt;$K87),3,IF(OR(AND(MONTH($H87)=MONTH(TODAY()),$J87=0),AND(TODAY()&lt;AA$6)),1,IF($L87="כן",2,4))),""))</f>
        <v/>
      </c>
      <c r="AB87" s="214" t="str">
        <f ca="1">IF($C87="","",IF(OR(AND($H87&lt;=AB$6,$I87&gt;=AB$6),AND($H87&gt;=AB$6,$H87&lt;AC$6)),IF(OR($J87=1,COUNTIF($L87:AA87,"&gt;0")&lt;$K87),3,IF(OR(AND(MONTH($H87)=MONTH(TODAY()),$J87=0),AND(TODAY()&lt;AB$6)),1,IF($L87="כן",2,4))),""))</f>
        <v/>
      </c>
      <c r="AC87" s="214" t="str">
        <f ca="1">IF($C87="","",IF(OR(AND($H87&lt;=AC$6,$I87&gt;=AC$6),AND($H87&gt;=AC$6,$H87&lt;AD$6)),IF(OR($J87=1,COUNTIF($L87:AB87,"&gt;0")&lt;$K87),3,IF(OR(AND(MONTH($H87)=MONTH(TODAY()),$J87=0),AND(TODAY()&lt;AC$6)),1,IF($L87="כן",2,4))),""))</f>
        <v/>
      </c>
      <c r="AD87" s="214" t="str">
        <f ca="1">IF($C87="","",IF(OR(AND($H87&lt;=AD$6,$I87&gt;=AD$6),AND($H87&gt;=AD$6,$H87&lt;AE$6)),IF(OR($J87=1,COUNTIF($L87:AC87,"&gt;0")&lt;$K87),3,IF(OR(AND(MONTH($H87)=MONTH(TODAY()),$J87=0),AND(TODAY()&lt;AD$6)),1,IF($L87="כן",2,4))),""))</f>
        <v/>
      </c>
      <c r="AE87" s="214" t="str">
        <f ca="1">IF($C87="","",IF(OR(AND($H87&lt;=AE$6,$I87&gt;=AE$6),AND($H87&gt;=AE$6,$H87&lt;AF$6)),IF(OR($J87=1,COUNTIF($L87:AD87,"&gt;0")&lt;$K87),3,IF(OR(AND(MONTH($H87)=MONTH(TODAY()),$J87=0),AND(TODAY()&lt;AE$6)),1,IF($L87="כן",2,4))),""))</f>
        <v/>
      </c>
      <c r="AF87" s="214" t="str">
        <f ca="1">IF($C87="","",IF(OR(AND($H87&lt;=AF$6,$I87&gt;=AF$6),AND($H87&gt;=AF$6,$H87&lt;AG$6)),IF(OR($J87=1,COUNTIF($L87:AE87,"&gt;0")&lt;$K87),3,IF(OR(AND(MONTH($H87)=MONTH(TODAY()),$J87=0),AND(TODAY()&lt;AF$6)),1,IF($L87="כן",2,4))),""))</f>
        <v/>
      </c>
      <c r="AG87" s="214" t="str">
        <f t="shared" ca="1" si="8"/>
        <v/>
      </c>
      <c r="AH87" s="199" t="s">
        <v>224</v>
      </c>
    </row>
    <row r="88" spans="2:34" s="195" customFormat="1" ht="21" customHeight="1">
      <c r="B88" s="196" t="str">
        <f>IFERROR(INDEX('תוצרים לפרויקטים'!$G$8:$G$507,MATCH(ROWS($B$6:B87),דירוג_גאנט,0)),"")</f>
        <v/>
      </c>
      <c r="C88" s="197" t="str">
        <f>IF($B88="","",INDEX('תוצרים לפרויקטים'!$H$8:$H$507,MATCH($B88,'תוצרים לפרויקטים'!$G$8:$G$507,0)))</f>
        <v/>
      </c>
      <c r="D88" s="198" t="str">
        <f>IF($B88="","",INDEX('תוצרים לפרויקטים'!$E$8:$E$507,MATCH($B88,'תוצרים לפרויקטים'!$G$8:$G$507,0)))</f>
        <v/>
      </c>
      <c r="E88" s="198" t="str">
        <f>IF($B88="","",IF(INDEX('תוצרים לפרויקטים'!$J$8:$J$507,MATCH($B88,'תוצרים לפרויקטים'!$G$8:$G$507,0))="","",INDEX('תוצרים לפרויקטים'!$J$8:$J$507,MATCH($B88,'תוצרים לפרויקטים'!$G$8:$G$507,0))))</f>
        <v/>
      </c>
      <c r="F88" s="198" t="str">
        <f>IF($B88="","",IF(INDEX('תוצרים לפרויקטים'!$K$8:$K$507,MATCH($B88,'תוצרים לפרויקטים'!$G$8:$G$507,0))="","",INDEX('תוצרים לפרויקטים'!$K$8:$K$507,MATCH($B88,'תוצרים לפרויקטים'!$G$8:$G$507,0))))</f>
        <v/>
      </c>
      <c r="G88" s="198" t="str">
        <f>IF($B88="","",IF(INDEX('תוצרים לפרויקטים'!$R$8:$R$507,MATCH($B88,'תוצרים לפרויקטים'!$G$8:$G$507,0))="","",INDEX('תוצרים לפרויקטים'!$R$8:$R$507,MATCH($B88,'תוצרים לפרויקטים'!$G$8:$G$507,0))))</f>
        <v/>
      </c>
      <c r="H88" s="199" t="str">
        <f>IF($B88="","",IF(INDEX('תוצרים לפרויקטים'!P$8:P$507,MATCH($B88,'תוצרים לפרויקטים'!$G$8:$G$507,0))="","",INDEX('תוצרים לפרויקטים'!P$8:P$507,MATCH($B88,'תוצרים לפרויקטים'!$G$8:$G$507,0))))</f>
        <v/>
      </c>
      <c r="I88" s="199" t="str">
        <f>IF($B88="","",IF(INDEX('תוצרים לפרויקטים'!Q$8:Q$507,MATCH($B88,'תוצרים לפרויקטים'!$G$8:$G$507,0))="","",INDEX('תוצרים לפרויקטים'!Q$8:Q$507,MATCH($B88,'תוצרים לפרויקטים'!$G$8:$G$507,0))))</f>
        <v/>
      </c>
      <c r="J88" s="200" t="str">
        <f>IF($B88="","",INDEX('תוצרים לפרויקטים'!$S$8:$S$507,MATCH($B88,'תוצרים לפרויקטים'!$G$8:$G$507,0)))</f>
        <v/>
      </c>
      <c r="K88" s="201" t="str">
        <f t="shared" si="6"/>
        <v/>
      </c>
      <c r="L88" s="200" t="str">
        <f t="shared" ca="1" si="7"/>
        <v/>
      </c>
      <c r="M88" s="214" t="str">
        <f ca="1">IF($C88="","",IF(OR(AND($H88&lt;=M$6,$I88&gt;=M$6),AND($H88&gt;=M$6,$H88&lt;N$6)),IF(OR($J88=1,COUNTIF($L88:L88,"&gt;0")&lt;$K88),3,IF(OR(AND(MONTH($H88)=MONTH(TODAY()),$J88=0),AND(TODAY()&lt;M$6)),1,IF($L88="כן",2,4))),""))</f>
        <v/>
      </c>
      <c r="N88" s="214" t="str">
        <f ca="1">IF($C88="","",IF(OR(AND($H88&lt;=N$6,$I88&gt;=N$6),AND($H88&gt;=N$6,$H88&lt;O$6)),IF(OR($J88=1,COUNTIF($L88:M88,"&gt;0")&lt;$K88),3,IF(OR(AND(MONTH($H88)=MONTH(TODAY()),$J88=0),AND(TODAY()&lt;N$6)),1,IF($L88="כן",2,4))),""))</f>
        <v/>
      </c>
      <c r="O88" s="214" t="str">
        <f ca="1">IF($C88="","",IF(OR(AND($H88&lt;=O$6,$I88&gt;=O$6),AND($H88&gt;=O$6,$H88&lt;P$6)),IF(OR($J88=1,COUNTIF($L88:N88,"&gt;0")&lt;$K88),3,IF(OR(AND(MONTH($H88)=MONTH(TODAY()),$J88=0),AND(TODAY()&lt;O$6)),1,IF($L88="כן",2,4))),""))</f>
        <v/>
      </c>
      <c r="P88" s="214" t="str">
        <f ca="1">IF($C88="","",IF(OR(AND($H88&lt;=P$6,$I88&gt;=P$6),AND($H88&gt;=P$6,$H88&lt;Q$6)),IF(OR($J88=1,COUNTIF($L88:O88,"&gt;0")&lt;$K88),3,IF(OR(AND(MONTH($H88)=MONTH(TODAY()),$J88=0),AND(TODAY()&lt;P$6)),1,IF($L88="כן",2,4))),""))</f>
        <v/>
      </c>
      <c r="Q88" s="214" t="str">
        <f ca="1">IF($C88="","",IF(OR(AND($H88&lt;=Q$6,$I88&gt;=Q$6),AND($H88&gt;=Q$6,$H88&lt;R$6)),IF(OR($J88=1,COUNTIF($L88:P88,"&gt;0")&lt;$K88),3,IF(OR(AND(MONTH($H88)=MONTH(TODAY()),$J88=0),AND(TODAY()&lt;Q$6)),1,IF($L88="כן",2,4))),""))</f>
        <v/>
      </c>
      <c r="R88" s="214" t="str">
        <f ca="1">IF($C88="","",IF(OR(AND($H88&lt;=R$6,$I88&gt;=R$6),AND($H88&gt;=R$6,$H88&lt;S$6)),IF(OR($J88=1,COUNTIF($L88:Q88,"&gt;0")&lt;$K88),3,IF(OR(AND(MONTH($H88)=MONTH(TODAY()),$J88=0),AND(TODAY()&lt;R$6)),1,IF($L88="כן",2,4))),""))</f>
        <v/>
      </c>
      <c r="S88" s="214" t="str">
        <f ca="1">IF($C88="","",IF(OR(AND($H88&lt;=S$6,$I88&gt;=S$6),AND($H88&gt;=S$6,$H88&lt;T$6)),IF(OR($J88=1,COUNTIF($L88:R88,"&gt;0")&lt;$K88),3,IF(OR(AND(MONTH($H88)=MONTH(TODAY()),$J88=0),AND(TODAY()&lt;S$6)),1,IF($L88="כן",2,4))),""))</f>
        <v/>
      </c>
      <c r="T88" s="214" t="str">
        <f ca="1">IF($C88="","",IF(OR(AND($H88&lt;=T$6,$I88&gt;=T$6),AND($H88&gt;=T$6,$H88&lt;U$6)),IF(OR($J88=1,COUNTIF($L88:S88,"&gt;0")&lt;$K88),3,IF(OR(AND(MONTH($H88)=MONTH(TODAY()),$J88=0),AND(TODAY()&lt;T$6)),1,IF($L88="כן",2,4))),""))</f>
        <v/>
      </c>
      <c r="U88" s="214" t="str">
        <f ca="1">IF($C88="","",IF(OR(AND($H88&lt;=U$6,$I88&gt;=U$6),AND($H88&gt;=U$6,$H88&lt;V$6)),IF(OR($J88=1,COUNTIF($L88:T88,"&gt;0")&lt;$K88),3,IF(OR(AND(MONTH($H88)=MONTH(TODAY()),$J88=0),AND(TODAY()&lt;U$6)),1,IF($L88="כן",2,4))),""))</f>
        <v/>
      </c>
      <c r="V88" s="214" t="str">
        <f ca="1">IF($C88="","",IF(OR(AND($H88&lt;=V$6,$I88&gt;=V$6),AND($H88&gt;=V$6,$H88&lt;W$6)),IF(OR($J88=1,COUNTIF($L88:U88,"&gt;0")&lt;$K88),3,IF(OR(AND(MONTH($H88)=MONTH(TODAY()),$J88=0),AND(TODAY()&lt;V$6)),1,IF($L88="כן",2,4))),""))</f>
        <v/>
      </c>
      <c r="W88" s="214" t="str">
        <f ca="1">IF($C88="","",IF(OR(AND($H88&lt;=W$6,$I88&gt;=W$6),AND($H88&gt;=W$6,$H88&lt;X$6)),IF(OR($J88=1,COUNTIF($L88:V88,"&gt;0")&lt;$K88),3,IF(OR(AND(MONTH($H88)=MONTH(TODAY()),$J88=0),AND(TODAY()&lt;W$6)),1,IF($L88="כן",2,4))),""))</f>
        <v/>
      </c>
      <c r="X88" s="214" t="str">
        <f ca="1">IF($C88="","",IF(OR(AND($H88&lt;=X$6,$I88&gt;=X$6),AND($H88&gt;=X$6,$H88&lt;Y$6)),IF(OR($J88=1,COUNTIF($L88:W88,"&gt;0")&lt;$K88),3,IF(OR(AND(MONTH($H88)=MONTH(TODAY()),$J88=0),AND(TODAY()&lt;X$6)),1,IF($L88="כן",2,4))),""))</f>
        <v/>
      </c>
      <c r="Y88" s="214" t="str">
        <f ca="1">IF($C88="","",IF(OR(AND($H88&lt;=Y$6,$I88&gt;=Y$6),AND($H88&gt;=Y$6,$H88&lt;Z$6)),IF(OR($J88=1,COUNTIF($L88:X88,"&gt;0")&lt;$K88),3,IF(OR(AND(MONTH($H88)=MONTH(TODAY()),$J88=0),AND(TODAY()&lt;Y$6)),1,IF($L88="כן",2,4))),""))</f>
        <v/>
      </c>
      <c r="Z88" s="214" t="str">
        <f ca="1">IF($C88="","",IF(OR(AND($H88&lt;=Z$6,$I88&gt;=Z$6),AND($H88&gt;=Z$6,$H88&lt;AA$6)),IF(OR($J88=1,COUNTIF($L88:Y88,"&gt;0")&lt;$K88),3,IF(OR(AND(MONTH($H88)=MONTH(TODAY()),$J88=0),AND(TODAY()&lt;Z$6)),1,IF($L88="כן",2,4))),""))</f>
        <v/>
      </c>
      <c r="AA88" s="214" t="str">
        <f ca="1">IF($C88="","",IF(OR(AND($H88&lt;=AA$6,$I88&gt;=AA$6),AND($H88&gt;=AA$6,$H88&lt;AB$6)),IF(OR($J88=1,COUNTIF($L88:Z88,"&gt;0")&lt;$K88),3,IF(OR(AND(MONTH($H88)=MONTH(TODAY()),$J88=0),AND(TODAY()&lt;AA$6)),1,IF($L88="כן",2,4))),""))</f>
        <v/>
      </c>
      <c r="AB88" s="214" t="str">
        <f ca="1">IF($C88="","",IF(OR(AND($H88&lt;=AB$6,$I88&gt;=AB$6),AND($H88&gt;=AB$6,$H88&lt;AC$6)),IF(OR($J88=1,COUNTIF($L88:AA88,"&gt;0")&lt;$K88),3,IF(OR(AND(MONTH($H88)=MONTH(TODAY()),$J88=0),AND(TODAY()&lt;AB$6)),1,IF($L88="כן",2,4))),""))</f>
        <v/>
      </c>
      <c r="AC88" s="214" t="str">
        <f ca="1">IF($C88="","",IF(OR(AND($H88&lt;=AC$6,$I88&gt;=AC$6),AND($H88&gt;=AC$6,$H88&lt;AD$6)),IF(OR($J88=1,COUNTIF($L88:AB88,"&gt;0")&lt;$K88),3,IF(OR(AND(MONTH($H88)=MONTH(TODAY()),$J88=0),AND(TODAY()&lt;AC$6)),1,IF($L88="כן",2,4))),""))</f>
        <v/>
      </c>
      <c r="AD88" s="214" t="str">
        <f ca="1">IF($C88="","",IF(OR(AND($H88&lt;=AD$6,$I88&gt;=AD$6),AND($H88&gt;=AD$6,$H88&lt;AE$6)),IF(OR($J88=1,COUNTIF($L88:AC88,"&gt;0")&lt;$K88),3,IF(OR(AND(MONTH($H88)=MONTH(TODAY()),$J88=0),AND(TODAY()&lt;AD$6)),1,IF($L88="כן",2,4))),""))</f>
        <v/>
      </c>
      <c r="AE88" s="214" t="str">
        <f ca="1">IF($C88="","",IF(OR(AND($H88&lt;=AE$6,$I88&gt;=AE$6),AND($H88&gt;=AE$6,$H88&lt;AF$6)),IF(OR($J88=1,COUNTIF($L88:AD88,"&gt;0")&lt;$K88),3,IF(OR(AND(MONTH($H88)=MONTH(TODAY()),$J88=0),AND(TODAY()&lt;AE$6)),1,IF($L88="כן",2,4))),""))</f>
        <v/>
      </c>
      <c r="AF88" s="214" t="str">
        <f ca="1">IF($C88="","",IF(OR(AND($H88&lt;=AF$6,$I88&gt;=AF$6),AND($H88&gt;=AF$6,$H88&lt;AG$6)),IF(OR($J88=1,COUNTIF($L88:AE88,"&gt;0")&lt;$K88),3,IF(OR(AND(MONTH($H88)=MONTH(TODAY()),$J88=0),AND(TODAY()&lt;AF$6)),1,IF($L88="כן",2,4))),""))</f>
        <v/>
      </c>
      <c r="AG88" s="214" t="str">
        <f t="shared" ca="1" si="8"/>
        <v/>
      </c>
      <c r="AH88" s="199" t="s">
        <v>224</v>
      </c>
    </row>
    <row r="89" spans="2:34" s="195" customFormat="1" ht="21" customHeight="1">
      <c r="B89" s="196" t="str">
        <f>IFERROR(INDEX('תוצרים לפרויקטים'!$G$8:$G$507,MATCH(ROWS($B$6:B88),דירוג_גאנט,0)),"")</f>
        <v/>
      </c>
      <c r="C89" s="197" t="str">
        <f>IF($B89="","",INDEX('תוצרים לפרויקטים'!$H$8:$H$507,MATCH($B89,'תוצרים לפרויקטים'!$G$8:$G$507,0)))</f>
        <v/>
      </c>
      <c r="D89" s="198" t="str">
        <f>IF($B89="","",INDEX('תוצרים לפרויקטים'!$E$8:$E$507,MATCH($B89,'תוצרים לפרויקטים'!$G$8:$G$507,0)))</f>
        <v/>
      </c>
      <c r="E89" s="198" t="str">
        <f>IF($B89="","",IF(INDEX('תוצרים לפרויקטים'!$J$8:$J$507,MATCH($B89,'תוצרים לפרויקטים'!$G$8:$G$507,0))="","",INDEX('תוצרים לפרויקטים'!$J$8:$J$507,MATCH($B89,'תוצרים לפרויקטים'!$G$8:$G$507,0))))</f>
        <v/>
      </c>
      <c r="F89" s="198" t="str">
        <f>IF($B89="","",IF(INDEX('תוצרים לפרויקטים'!$K$8:$K$507,MATCH($B89,'תוצרים לפרויקטים'!$G$8:$G$507,0))="","",INDEX('תוצרים לפרויקטים'!$K$8:$K$507,MATCH($B89,'תוצרים לפרויקטים'!$G$8:$G$507,0))))</f>
        <v/>
      </c>
      <c r="G89" s="198" t="str">
        <f>IF($B89="","",IF(INDEX('תוצרים לפרויקטים'!$R$8:$R$507,MATCH($B89,'תוצרים לפרויקטים'!$G$8:$G$507,0))="","",INDEX('תוצרים לפרויקטים'!$R$8:$R$507,MATCH($B89,'תוצרים לפרויקטים'!$G$8:$G$507,0))))</f>
        <v/>
      </c>
      <c r="H89" s="199" t="str">
        <f>IF($B89="","",IF(INDEX('תוצרים לפרויקטים'!P$8:P$507,MATCH($B89,'תוצרים לפרויקטים'!$G$8:$G$507,0))="","",INDEX('תוצרים לפרויקטים'!P$8:P$507,MATCH($B89,'תוצרים לפרויקטים'!$G$8:$G$507,0))))</f>
        <v/>
      </c>
      <c r="I89" s="199" t="str">
        <f>IF($B89="","",IF(INDEX('תוצרים לפרויקטים'!Q$8:Q$507,MATCH($B89,'תוצרים לפרויקטים'!$G$8:$G$507,0))="","",INDEX('תוצרים לפרויקטים'!Q$8:Q$507,MATCH($B89,'תוצרים לפרויקטים'!$G$8:$G$507,0))))</f>
        <v/>
      </c>
      <c r="J89" s="200" t="str">
        <f>IF($B89="","",INDEX('תוצרים לפרויקטים'!$S$8:$S$507,MATCH($B89,'תוצרים לפרויקטים'!$G$8:$G$507,0)))</f>
        <v/>
      </c>
      <c r="K89" s="201" t="str">
        <f t="shared" si="6"/>
        <v/>
      </c>
      <c r="L89" s="200" t="str">
        <f t="shared" ca="1" si="7"/>
        <v/>
      </c>
      <c r="M89" s="214" t="str">
        <f ca="1">IF($C89="","",IF(OR(AND($H89&lt;=M$6,$I89&gt;=M$6),AND($H89&gt;=M$6,$H89&lt;N$6)),IF(OR($J89=1,COUNTIF($L89:L89,"&gt;0")&lt;$K89),3,IF(OR(AND(MONTH($H89)=MONTH(TODAY()),$J89=0),AND(TODAY()&lt;M$6)),1,IF($L89="כן",2,4))),""))</f>
        <v/>
      </c>
      <c r="N89" s="214" t="str">
        <f ca="1">IF($C89="","",IF(OR(AND($H89&lt;=N$6,$I89&gt;=N$6),AND($H89&gt;=N$6,$H89&lt;O$6)),IF(OR($J89=1,COUNTIF($L89:M89,"&gt;0")&lt;$K89),3,IF(OR(AND(MONTH($H89)=MONTH(TODAY()),$J89=0),AND(TODAY()&lt;N$6)),1,IF($L89="כן",2,4))),""))</f>
        <v/>
      </c>
      <c r="O89" s="214" t="str">
        <f ca="1">IF($C89="","",IF(OR(AND($H89&lt;=O$6,$I89&gt;=O$6),AND($H89&gt;=O$6,$H89&lt;P$6)),IF(OR($J89=1,COUNTIF($L89:N89,"&gt;0")&lt;$K89),3,IF(OR(AND(MONTH($H89)=MONTH(TODAY()),$J89=0),AND(TODAY()&lt;O$6)),1,IF($L89="כן",2,4))),""))</f>
        <v/>
      </c>
      <c r="P89" s="214" t="str">
        <f ca="1">IF($C89="","",IF(OR(AND($H89&lt;=P$6,$I89&gt;=P$6),AND($H89&gt;=P$6,$H89&lt;Q$6)),IF(OR($J89=1,COUNTIF($L89:O89,"&gt;0")&lt;$K89),3,IF(OR(AND(MONTH($H89)=MONTH(TODAY()),$J89=0),AND(TODAY()&lt;P$6)),1,IF($L89="כן",2,4))),""))</f>
        <v/>
      </c>
      <c r="Q89" s="214" t="str">
        <f ca="1">IF($C89="","",IF(OR(AND($H89&lt;=Q$6,$I89&gt;=Q$6),AND($H89&gt;=Q$6,$H89&lt;R$6)),IF(OR($J89=1,COUNTIF($L89:P89,"&gt;0")&lt;$K89),3,IF(OR(AND(MONTH($H89)=MONTH(TODAY()),$J89=0),AND(TODAY()&lt;Q$6)),1,IF($L89="כן",2,4))),""))</f>
        <v/>
      </c>
      <c r="R89" s="214" t="str">
        <f ca="1">IF($C89="","",IF(OR(AND($H89&lt;=R$6,$I89&gt;=R$6),AND($H89&gt;=R$6,$H89&lt;S$6)),IF(OR($J89=1,COUNTIF($L89:Q89,"&gt;0")&lt;$K89),3,IF(OR(AND(MONTH($H89)=MONTH(TODAY()),$J89=0),AND(TODAY()&lt;R$6)),1,IF($L89="כן",2,4))),""))</f>
        <v/>
      </c>
      <c r="S89" s="214" t="str">
        <f ca="1">IF($C89="","",IF(OR(AND($H89&lt;=S$6,$I89&gt;=S$6),AND($H89&gt;=S$6,$H89&lt;T$6)),IF(OR($J89=1,COUNTIF($L89:R89,"&gt;0")&lt;$K89),3,IF(OR(AND(MONTH($H89)=MONTH(TODAY()),$J89=0),AND(TODAY()&lt;S$6)),1,IF($L89="כן",2,4))),""))</f>
        <v/>
      </c>
      <c r="T89" s="214" t="str">
        <f ca="1">IF($C89="","",IF(OR(AND($H89&lt;=T$6,$I89&gt;=T$6),AND($H89&gt;=T$6,$H89&lt;U$6)),IF(OR($J89=1,COUNTIF($L89:S89,"&gt;0")&lt;$K89),3,IF(OR(AND(MONTH($H89)=MONTH(TODAY()),$J89=0),AND(TODAY()&lt;T$6)),1,IF($L89="כן",2,4))),""))</f>
        <v/>
      </c>
      <c r="U89" s="214" t="str">
        <f ca="1">IF($C89="","",IF(OR(AND($H89&lt;=U$6,$I89&gt;=U$6),AND($H89&gt;=U$6,$H89&lt;V$6)),IF(OR($J89=1,COUNTIF($L89:T89,"&gt;0")&lt;$K89),3,IF(OR(AND(MONTH($H89)=MONTH(TODAY()),$J89=0),AND(TODAY()&lt;U$6)),1,IF($L89="כן",2,4))),""))</f>
        <v/>
      </c>
      <c r="V89" s="214" t="str">
        <f ca="1">IF($C89="","",IF(OR(AND($H89&lt;=V$6,$I89&gt;=V$6),AND($H89&gt;=V$6,$H89&lt;W$6)),IF(OR($J89=1,COUNTIF($L89:U89,"&gt;0")&lt;$K89),3,IF(OR(AND(MONTH($H89)=MONTH(TODAY()),$J89=0),AND(TODAY()&lt;V$6)),1,IF($L89="כן",2,4))),""))</f>
        <v/>
      </c>
      <c r="W89" s="214" t="str">
        <f ca="1">IF($C89="","",IF(OR(AND($H89&lt;=W$6,$I89&gt;=W$6),AND($H89&gt;=W$6,$H89&lt;X$6)),IF(OR($J89=1,COUNTIF($L89:V89,"&gt;0")&lt;$K89),3,IF(OR(AND(MONTH($H89)=MONTH(TODAY()),$J89=0),AND(TODAY()&lt;W$6)),1,IF($L89="כן",2,4))),""))</f>
        <v/>
      </c>
      <c r="X89" s="214" t="str">
        <f ca="1">IF($C89="","",IF(OR(AND($H89&lt;=X$6,$I89&gt;=X$6),AND($H89&gt;=X$6,$H89&lt;Y$6)),IF(OR($J89=1,COUNTIF($L89:W89,"&gt;0")&lt;$K89),3,IF(OR(AND(MONTH($H89)=MONTH(TODAY()),$J89=0),AND(TODAY()&lt;X$6)),1,IF($L89="כן",2,4))),""))</f>
        <v/>
      </c>
      <c r="Y89" s="214" t="str">
        <f ca="1">IF($C89="","",IF(OR(AND($H89&lt;=Y$6,$I89&gt;=Y$6),AND($H89&gt;=Y$6,$H89&lt;Z$6)),IF(OR($J89=1,COUNTIF($L89:X89,"&gt;0")&lt;$K89),3,IF(OR(AND(MONTH($H89)=MONTH(TODAY()),$J89=0),AND(TODAY()&lt;Y$6)),1,IF($L89="כן",2,4))),""))</f>
        <v/>
      </c>
      <c r="Z89" s="214" t="str">
        <f ca="1">IF($C89="","",IF(OR(AND($H89&lt;=Z$6,$I89&gt;=Z$6),AND($H89&gt;=Z$6,$H89&lt;AA$6)),IF(OR($J89=1,COUNTIF($L89:Y89,"&gt;0")&lt;$K89),3,IF(OR(AND(MONTH($H89)=MONTH(TODAY()),$J89=0),AND(TODAY()&lt;Z$6)),1,IF($L89="כן",2,4))),""))</f>
        <v/>
      </c>
      <c r="AA89" s="214" t="str">
        <f ca="1">IF($C89="","",IF(OR(AND($H89&lt;=AA$6,$I89&gt;=AA$6),AND($H89&gt;=AA$6,$H89&lt;AB$6)),IF(OR($J89=1,COUNTIF($L89:Z89,"&gt;0")&lt;$K89),3,IF(OR(AND(MONTH($H89)=MONTH(TODAY()),$J89=0),AND(TODAY()&lt;AA$6)),1,IF($L89="כן",2,4))),""))</f>
        <v/>
      </c>
      <c r="AB89" s="214" t="str">
        <f ca="1">IF($C89="","",IF(OR(AND($H89&lt;=AB$6,$I89&gt;=AB$6),AND($H89&gt;=AB$6,$H89&lt;AC$6)),IF(OR($J89=1,COUNTIF($L89:AA89,"&gt;0")&lt;$K89),3,IF(OR(AND(MONTH($H89)=MONTH(TODAY()),$J89=0),AND(TODAY()&lt;AB$6)),1,IF($L89="כן",2,4))),""))</f>
        <v/>
      </c>
      <c r="AC89" s="214" t="str">
        <f ca="1">IF($C89="","",IF(OR(AND($H89&lt;=AC$6,$I89&gt;=AC$6),AND($H89&gt;=AC$6,$H89&lt;AD$6)),IF(OR($J89=1,COUNTIF($L89:AB89,"&gt;0")&lt;$K89),3,IF(OR(AND(MONTH($H89)=MONTH(TODAY()),$J89=0),AND(TODAY()&lt;AC$6)),1,IF($L89="כן",2,4))),""))</f>
        <v/>
      </c>
      <c r="AD89" s="214" t="str">
        <f ca="1">IF($C89="","",IF(OR(AND($H89&lt;=AD$6,$I89&gt;=AD$6),AND($H89&gt;=AD$6,$H89&lt;AE$6)),IF(OR($J89=1,COUNTIF($L89:AC89,"&gt;0")&lt;$K89),3,IF(OR(AND(MONTH($H89)=MONTH(TODAY()),$J89=0),AND(TODAY()&lt;AD$6)),1,IF($L89="כן",2,4))),""))</f>
        <v/>
      </c>
      <c r="AE89" s="214" t="str">
        <f ca="1">IF($C89="","",IF(OR(AND($H89&lt;=AE$6,$I89&gt;=AE$6),AND($H89&gt;=AE$6,$H89&lt;AF$6)),IF(OR($J89=1,COUNTIF($L89:AD89,"&gt;0")&lt;$K89),3,IF(OR(AND(MONTH($H89)=MONTH(TODAY()),$J89=0),AND(TODAY()&lt;AE$6)),1,IF($L89="כן",2,4))),""))</f>
        <v/>
      </c>
      <c r="AF89" s="214" t="str">
        <f ca="1">IF($C89="","",IF(OR(AND($H89&lt;=AF$6,$I89&gt;=AF$6),AND($H89&gt;=AF$6,$H89&lt;AG$6)),IF(OR($J89=1,COUNTIF($L89:AE89,"&gt;0")&lt;$K89),3,IF(OR(AND(MONTH($H89)=MONTH(TODAY()),$J89=0),AND(TODAY()&lt;AF$6)),1,IF($L89="כן",2,4))),""))</f>
        <v/>
      </c>
      <c r="AG89" s="214" t="str">
        <f t="shared" ca="1" si="8"/>
        <v/>
      </c>
      <c r="AH89" s="199" t="s">
        <v>224</v>
      </c>
    </row>
    <row r="90" spans="2:34" s="195" customFormat="1" ht="21" customHeight="1">
      <c r="B90" s="196" t="str">
        <f>IFERROR(INDEX('תוצרים לפרויקטים'!$G$8:$G$507,MATCH(ROWS($B$6:B89),דירוג_גאנט,0)),"")</f>
        <v/>
      </c>
      <c r="C90" s="197" t="str">
        <f>IF($B90="","",INDEX('תוצרים לפרויקטים'!$H$8:$H$507,MATCH($B90,'תוצרים לפרויקטים'!$G$8:$G$507,0)))</f>
        <v/>
      </c>
      <c r="D90" s="198" t="str">
        <f>IF($B90="","",INDEX('תוצרים לפרויקטים'!$E$8:$E$507,MATCH($B90,'תוצרים לפרויקטים'!$G$8:$G$507,0)))</f>
        <v/>
      </c>
      <c r="E90" s="198" t="str">
        <f>IF($B90="","",IF(INDEX('תוצרים לפרויקטים'!$J$8:$J$507,MATCH($B90,'תוצרים לפרויקטים'!$G$8:$G$507,0))="","",INDEX('תוצרים לפרויקטים'!$J$8:$J$507,MATCH($B90,'תוצרים לפרויקטים'!$G$8:$G$507,0))))</f>
        <v/>
      </c>
      <c r="F90" s="198" t="str">
        <f>IF($B90="","",IF(INDEX('תוצרים לפרויקטים'!$K$8:$K$507,MATCH($B90,'תוצרים לפרויקטים'!$G$8:$G$507,0))="","",INDEX('תוצרים לפרויקטים'!$K$8:$K$507,MATCH($B90,'תוצרים לפרויקטים'!$G$8:$G$507,0))))</f>
        <v/>
      </c>
      <c r="G90" s="198" t="str">
        <f>IF($B90="","",IF(INDEX('תוצרים לפרויקטים'!$R$8:$R$507,MATCH($B90,'תוצרים לפרויקטים'!$G$8:$G$507,0))="","",INDEX('תוצרים לפרויקטים'!$R$8:$R$507,MATCH($B90,'תוצרים לפרויקטים'!$G$8:$G$507,0))))</f>
        <v/>
      </c>
      <c r="H90" s="199" t="str">
        <f>IF($B90="","",IF(INDEX('תוצרים לפרויקטים'!P$8:P$507,MATCH($B90,'תוצרים לפרויקטים'!$G$8:$G$507,0))="","",INDEX('תוצרים לפרויקטים'!P$8:P$507,MATCH($B90,'תוצרים לפרויקטים'!$G$8:$G$507,0))))</f>
        <v/>
      </c>
      <c r="I90" s="199" t="str">
        <f>IF($B90="","",IF(INDEX('תוצרים לפרויקטים'!Q$8:Q$507,MATCH($B90,'תוצרים לפרויקטים'!$G$8:$G$507,0))="","",INDEX('תוצרים לפרויקטים'!Q$8:Q$507,MATCH($B90,'תוצרים לפרויקטים'!$G$8:$G$507,0))))</f>
        <v/>
      </c>
      <c r="J90" s="200" t="str">
        <f>IF($B90="","",INDEX('תוצרים לפרויקטים'!$S$8:$S$507,MATCH($B90,'תוצרים לפרויקטים'!$G$8:$G$507,0)))</f>
        <v/>
      </c>
      <c r="K90" s="201" t="str">
        <f t="shared" si="6"/>
        <v/>
      </c>
      <c r="L90" s="200" t="str">
        <f t="shared" ca="1" si="7"/>
        <v/>
      </c>
      <c r="M90" s="214" t="str">
        <f ca="1">IF($C90="","",IF(OR(AND($H90&lt;=M$6,$I90&gt;=M$6),AND($H90&gt;=M$6,$H90&lt;N$6)),IF(OR($J90=1,COUNTIF($L90:L90,"&gt;0")&lt;$K90),3,IF(OR(AND(MONTH($H90)=MONTH(TODAY()),$J90=0),AND(TODAY()&lt;M$6)),1,IF($L90="כן",2,4))),""))</f>
        <v/>
      </c>
      <c r="N90" s="214" t="str">
        <f ca="1">IF($C90="","",IF(OR(AND($H90&lt;=N$6,$I90&gt;=N$6),AND($H90&gt;=N$6,$H90&lt;O$6)),IF(OR($J90=1,COUNTIF($L90:M90,"&gt;0")&lt;$K90),3,IF(OR(AND(MONTH($H90)=MONTH(TODAY()),$J90=0),AND(TODAY()&lt;N$6)),1,IF($L90="כן",2,4))),""))</f>
        <v/>
      </c>
      <c r="O90" s="214" t="str">
        <f ca="1">IF($C90="","",IF(OR(AND($H90&lt;=O$6,$I90&gt;=O$6),AND($H90&gt;=O$6,$H90&lt;P$6)),IF(OR($J90=1,COUNTIF($L90:N90,"&gt;0")&lt;$K90),3,IF(OR(AND(MONTH($H90)=MONTH(TODAY()),$J90=0),AND(TODAY()&lt;O$6)),1,IF($L90="כן",2,4))),""))</f>
        <v/>
      </c>
      <c r="P90" s="214" t="str">
        <f ca="1">IF($C90="","",IF(OR(AND($H90&lt;=P$6,$I90&gt;=P$6),AND($H90&gt;=P$6,$H90&lt;Q$6)),IF(OR($J90=1,COUNTIF($L90:O90,"&gt;0")&lt;$K90),3,IF(OR(AND(MONTH($H90)=MONTH(TODAY()),$J90=0),AND(TODAY()&lt;P$6)),1,IF($L90="כן",2,4))),""))</f>
        <v/>
      </c>
      <c r="Q90" s="214" t="str">
        <f ca="1">IF($C90="","",IF(OR(AND($H90&lt;=Q$6,$I90&gt;=Q$6),AND($H90&gt;=Q$6,$H90&lt;R$6)),IF(OR($J90=1,COUNTIF($L90:P90,"&gt;0")&lt;$K90),3,IF(OR(AND(MONTH($H90)=MONTH(TODAY()),$J90=0),AND(TODAY()&lt;Q$6)),1,IF($L90="כן",2,4))),""))</f>
        <v/>
      </c>
      <c r="R90" s="214" t="str">
        <f ca="1">IF($C90="","",IF(OR(AND($H90&lt;=R$6,$I90&gt;=R$6),AND($H90&gt;=R$6,$H90&lt;S$6)),IF(OR($J90=1,COUNTIF($L90:Q90,"&gt;0")&lt;$K90),3,IF(OR(AND(MONTH($H90)=MONTH(TODAY()),$J90=0),AND(TODAY()&lt;R$6)),1,IF($L90="כן",2,4))),""))</f>
        <v/>
      </c>
      <c r="S90" s="214" t="str">
        <f ca="1">IF($C90="","",IF(OR(AND($H90&lt;=S$6,$I90&gt;=S$6),AND($H90&gt;=S$6,$H90&lt;T$6)),IF(OR($J90=1,COUNTIF($L90:R90,"&gt;0")&lt;$K90),3,IF(OR(AND(MONTH($H90)=MONTH(TODAY()),$J90=0),AND(TODAY()&lt;S$6)),1,IF($L90="כן",2,4))),""))</f>
        <v/>
      </c>
      <c r="T90" s="214" t="str">
        <f ca="1">IF($C90="","",IF(OR(AND($H90&lt;=T$6,$I90&gt;=T$6),AND($H90&gt;=T$6,$H90&lt;U$6)),IF(OR($J90=1,COUNTIF($L90:S90,"&gt;0")&lt;$K90),3,IF(OR(AND(MONTH($H90)=MONTH(TODAY()),$J90=0),AND(TODAY()&lt;T$6)),1,IF($L90="כן",2,4))),""))</f>
        <v/>
      </c>
      <c r="U90" s="214" t="str">
        <f ca="1">IF($C90="","",IF(OR(AND($H90&lt;=U$6,$I90&gt;=U$6),AND($H90&gt;=U$6,$H90&lt;V$6)),IF(OR($J90=1,COUNTIF($L90:T90,"&gt;0")&lt;$K90),3,IF(OR(AND(MONTH($H90)=MONTH(TODAY()),$J90=0),AND(TODAY()&lt;U$6)),1,IF($L90="כן",2,4))),""))</f>
        <v/>
      </c>
      <c r="V90" s="214" t="str">
        <f ca="1">IF($C90="","",IF(OR(AND($H90&lt;=V$6,$I90&gt;=V$6),AND($H90&gt;=V$6,$H90&lt;W$6)),IF(OR($J90=1,COUNTIF($L90:U90,"&gt;0")&lt;$K90),3,IF(OR(AND(MONTH($H90)=MONTH(TODAY()),$J90=0),AND(TODAY()&lt;V$6)),1,IF($L90="כן",2,4))),""))</f>
        <v/>
      </c>
      <c r="W90" s="214" t="str">
        <f ca="1">IF($C90="","",IF(OR(AND($H90&lt;=W$6,$I90&gt;=W$6),AND($H90&gt;=W$6,$H90&lt;X$6)),IF(OR($J90=1,COUNTIF($L90:V90,"&gt;0")&lt;$K90),3,IF(OR(AND(MONTH($H90)=MONTH(TODAY()),$J90=0),AND(TODAY()&lt;W$6)),1,IF($L90="כן",2,4))),""))</f>
        <v/>
      </c>
      <c r="X90" s="214" t="str">
        <f ca="1">IF($C90="","",IF(OR(AND($H90&lt;=X$6,$I90&gt;=X$6),AND($H90&gt;=X$6,$H90&lt;Y$6)),IF(OR($J90=1,COUNTIF($L90:W90,"&gt;0")&lt;$K90),3,IF(OR(AND(MONTH($H90)=MONTH(TODAY()),$J90=0),AND(TODAY()&lt;X$6)),1,IF($L90="כן",2,4))),""))</f>
        <v/>
      </c>
      <c r="Y90" s="214" t="str">
        <f ca="1">IF($C90="","",IF(OR(AND($H90&lt;=Y$6,$I90&gt;=Y$6),AND($H90&gt;=Y$6,$H90&lt;Z$6)),IF(OR($J90=1,COUNTIF($L90:X90,"&gt;0")&lt;$K90),3,IF(OR(AND(MONTH($H90)=MONTH(TODAY()),$J90=0),AND(TODAY()&lt;Y$6)),1,IF($L90="כן",2,4))),""))</f>
        <v/>
      </c>
      <c r="Z90" s="214" t="str">
        <f ca="1">IF($C90="","",IF(OR(AND($H90&lt;=Z$6,$I90&gt;=Z$6),AND($H90&gt;=Z$6,$H90&lt;AA$6)),IF(OR($J90=1,COUNTIF($L90:Y90,"&gt;0")&lt;$K90),3,IF(OR(AND(MONTH($H90)=MONTH(TODAY()),$J90=0),AND(TODAY()&lt;Z$6)),1,IF($L90="כן",2,4))),""))</f>
        <v/>
      </c>
      <c r="AA90" s="214" t="str">
        <f ca="1">IF($C90="","",IF(OR(AND($H90&lt;=AA$6,$I90&gt;=AA$6),AND($H90&gt;=AA$6,$H90&lt;AB$6)),IF(OR($J90=1,COUNTIF($L90:Z90,"&gt;0")&lt;$K90),3,IF(OR(AND(MONTH($H90)=MONTH(TODAY()),$J90=0),AND(TODAY()&lt;AA$6)),1,IF($L90="כן",2,4))),""))</f>
        <v/>
      </c>
      <c r="AB90" s="214" t="str">
        <f ca="1">IF($C90="","",IF(OR(AND($H90&lt;=AB$6,$I90&gt;=AB$6),AND($H90&gt;=AB$6,$H90&lt;AC$6)),IF(OR($J90=1,COUNTIF($L90:AA90,"&gt;0")&lt;$K90),3,IF(OR(AND(MONTH($H90)=MONTH(TODAY()),$J90=0),AND(TODAY()&lt;AB$6)),1,IF($L90="כן",2,4))),""))</f>
        <v/>
      </c>
      <c r="AC90" s="214" t="str">
        <f ca="1">IF($C90="","",IF(OR(AND($H90&lt;=AC$6,$I90&gt;=AC$6),AND($H90&gt;=AC$6,$H90&lt;AD$6)),IF(OR($J90=1,COUNTIF($L90:AB90,"&gt;0")&lt;$K90),3,IF(OR(AND(MONTH($H90)=MONTH(TODAY()),$J90=0),AND(TODAY()&lt;AC$6)),1,IF($L90="כן",2,4))),""))</f>
        <v/>
      </c>
      <c r="AD90" s="214" t="str">
        <f ca="1">IF($C90="","",IF(OR(AND($H90&lt;=AD$6,$I90&gt;=AD$6),AND($H90&gt;=AD$6,$H90&lt;AE$6)),IF(OR($J90=1,COUNTIF($L90:AC90,"&gt;0")&lt;$K90),3,IF(OR(AND(MONTH($H90)=MONTH(TODAY()),$J90=0),AND(TODAY()&lt;AD$6)),1,IF($L90="כן",2,4))),""))</f>
        <v/>
      </c>
      <c r="AE90" s="214" t="str">
        <f ca="1">IF($C90="","",IF(OR(AND($H90&lt;=AE$6,$I90&gt;=AE$6),AND($H90&gt;=AE$6,$H90&lt;AF$6)),IF(OR($J90=1,COUNTIF($L90:AD90,"&gt;0")&lt;$K90),3,IF(OR(AND(MONTH($H90)=MONTH(TODAY()),$J90=0),AND(TODAY()&lt;AE$6)),1,IF($L90="כן",2,4))),""))</f>
        <v/>
      </c>
      <c r="AF90" s="214" t="str">
        <f ca="1">IF($C90="","",IF(OR(AND($H90&lt;=AF$6,$I90&gt;=AF$6),AND($H90&gt;=AF$6,$H90&lt;AG$6)),IF(OR($J90=1,COUNTIF($L90:AE90,"&gt;0")&lt;$K90),3,IF(OR(AND(MONTH($H90)=MONTH(TODAY()),$J90=0),AND(TODAY()&lt;AF$6)),1,IF($L90="כן",2,4))),""))</f>
        <v/>
      </c>
      <c r="AG90" s="214" t="str">
        <f t="shared" ca="1" si="8"/>
        <v/>
      </c>
      <c r="AH90" s="199" t="s">
        <v>224</v>
      </c>
    </row>
    <row r="91" spans="2:34" s="195" customFormat="1" ht="21" customHeight="1">
      <c r="B91" s="196" t="str">
        <f>IFERROR(INDEX('תוצרים לפרויקטים'!$G$8:$G$507,MATCH(ROWS($B$6:B90),דירוג_גאנט,0)),"")</f>
        <v/>
      </c>
      <c r="C91" s="197" t="str">
        <f>IF($B91="","",INDEX('תוצרים לפרויקטים'!$H$8:$H$507,MATCH($B91,'תוצרים לפרויקטים'!$G$8:$G$507,0)))</f>
        <v/>
      </c>
      <c r="D91" s="198" t="str">
        <f>IF($B91="","",INDEX('תוצרים לפרויקטים'!$E$8:$E$507,MATCH($B91,'תוצרים לפרויקטים'!$G$8:$G$507,0)))</f>
        <v/>
      </c>
      <c r="E91" s="198" t="str">
        <f>IF($B91="","",IF(INDEX('תוצרים לפרויקטים'!$J$8:$J$507,MATCH($B91,'תוצרים לפרויקטים'!$G$8:$G$507,0))="","",INDEX('תוצרים לפרויקטים'!$J$8:$J$507,MATCH($B91,'תוצרים לפרויקטים'!$G$8:$G$507,0))))</f>
        <v/>
      </c>
      <c r="F91" s="198" t="str">
        <f>IF($B91="","",IF(INDEX('תוצרים לפרויקטים'!$K$8:$K$507,MATCH($B91,'תוצרים לפרויקטים'!$G$8:$G$507,0))="","",INDEX('תוצרים לפרויקטים'!$K$8:$K$507,MATCH($B91,'תוצרים לפרויקטים'!$G$8:$G$507,0))))</f>
        <v/>
      </c>
      <c r="G91" s="198" t="str">
        <f>IF($B91="","",IF(INDEX('תוצרים לפרויקטים'!$R$8:$R$507,MATCH($B91,'תוצרים לפרויקטים'!$G$8:$G$507,0))="","",INDEX('תוצרים לפרויקטים'!$R$8:$R$507,MATCH($B91,'תוצרים לפרויקטים'!$G$8:$G$507,0))))</f>
        <v/>
      </c>
      <c r="H91" s="199" t="str">
        <f>IF($B91="","",IF(INDEX('תוצרים לפרויקטים'!P$8:P$507,MATCH($B91,'תוצרים לפרויקטים'!$G$8:$G$507,0))="","",INDEX('תוצרים לפרויקטים'!P$8:P$507,MATCH($B91,'תוצרים לפרויקטים'!$G$8:$G$507,0))))</f>
        <v/>
      </c>
      <c r="I91" s="199" t="str">
        <f>IF($B91="","",IF(INDEX('תוצרים לפרויקטים'!Q$8:Q$507,MATCH($B91,'תוצרים לפרויקטים'!$G$8:$G$507,0))="","",INDEX('תוצרים לפרויקטים'!Q$8:Q$507,MATCH($B91,'תוצרים לפרויקטים'!$G$8:$G$507,0))))</f>
        <v/>
      </c>
      <c r="J91" s="200" t="str">
        <f>IF($B91="","",INDEX('תוצרים לפרויקטים'!$S$8:$S$507,MATCH($B91,'תוצרים לפרויקטים'!$G$8:$G$507,0)))</f>
        <v/>
      </c>
      <c r="K91" s="201" t="str">
        <f t="shared" si="6"/>
        <v/>
      </c>
      <c r="L91" s="200" t="str">
        <f t="shared" ca="1" si="7"/>
        <v/>
      </c>
      <c r="M91" s="214" t="str">
        <f ca="1">IF($C91="","",IF(OR(AND($H91&lt;=M$6,$I91&gt;=M$6),AND($H91&gt;=M$6,$H91&lt;N$6)),IF(OR($J91=1,COUNTIF($L91:L91,"&gt;0")&lt;$K91),3,IF(OR(AND(MONTH($H91)=MONTH(TODAY()),$J91=0),AND(TODAY()&lt;M$6)),1,IF($L91="כן",2,4))),""))</f>
        <v/>
      </c>
      <c r="N91" s="214" t="str">
        <f ca="1">IF($C91="","",IF(OR(AND($H91&lt;=N$6,$I91&gt;=N$6),AND($H91&gt;=N$6,$H91&lt;O$6)),IF(OR($J91=1,COUNTIF($L91:M91,"&gt;0")&lt;$K91),3,IF(OR(AND(MONTH($H91)=MONTH(TODAY()),$J91=0),AND(TODAY()&lt;N$6)),1,IF($L91="כן",2,4))),""))</f>
        <v/>
      </c>
      <c r="O91" s="214" t="str">
        <f ca="1">IF($C91="","",IF(OR(AND($H91&lt;=O$6,$I91&gt;=O$6),AND($H91&gt;=O$6,$H91&lt;P$6)),IF(OR($J91=1,COUNTIF($L91:N91,"&gt;0")&lt;$K91),3,IF(OR(AND(MONTH($H91)=MONTH(TODAY()),$J91=0),AND(TODAY()&lt;O$6)),1,IF($L91="כן",2,4))),""))</f>
        <v/>
      </c>
      <c r="P91" s="214" t="str">
        <f ca="1">IF($C91="","",IF(OR(AND($H91&lt;=P$6,$I91&gt;=P$6),AND($H91&gt;=P$6,$H91&lt;Q$6)),IF(OR($J91=1,COUNTIF($L91:O91,"&gt;0")&lt;$K91),3,IF(OR(AND(MONTH($H91)=MONTH(TODAY()),$J91=0),AND(TODAY()&lt;P$6)),1,IF($L91="כן",2,4))),""))</f>
        <v/>
      </c>
      <c r="Q91" s="214" t="str">
        <f ca="1">IF($C91="","",IF(OR(AND($H91&lt;=Q$6,$I91&gt;=Q$6),AND($H91&gt;=Q$6,$H91&lt;R$6)),IF(OR($J91=1,COUNTIF($L91:P91,"&gt;0")&lt;$K91),3,IF(OR(AND(MONTH($H91)=MONTH(TODAY()),$J91=0),AND(TODAY()&lt;Q$6)),1,IF($L91="כן",2,4))),""))</f>
        <v/>
      </c>
      <c r="R91" s="214" t="str">
        <f ca="1">IF($C91="","",IF(OR(AND($H91&lt;=R$6,$I91&gt;=R$6),AND($H91&gt;=R$6,$H91&lt;S$6)),IF(OR($J91=1,COUNTIF($L91:Q91,"&gt;0")&lt;$K91),3,IF(OR(AND(MONTH($H91)=MONTH(TODAY()),$J91=0),AND(TODAY()&lt;R$6)),1,IF($L91="כן",2,4))),""))</f>
        <v/>
      </c>
      <c r="S91" s="214" t="str">
        <f ca="1">IF($C91="","",IF(OR(AND($H91&lt;=S$6,$I91&gt;=S$6),AND($H91&gt;=S$6,$H91&lt;T$6)),IF(OR($J91=1,COUNTIF($L91:R91,"&gt;0")&lt;$K91),3,IF(OR(AND(MONTH($H91)=MONTH(TODAY()),$J91=0),AND(TODAY()&lt;S$6)),1,IF($L91="כן",2,4))),""))</f>
        <v/>
      </c>
      <c r="T91" s="214" t="str">
        <f ca="1">IF($C91="","",IF(OR(AND($H91&lt;=T$6,$I91&gt;=T$6),AND($H91&gt;=T$6,$H91&lt;U$6)),IF(OR($J91=1,COUNTIF($L91:S91,"&gt;0")&lt;$K91),3,IF(OR(AND(MONTH($H91)=MONTH(TODAY()),$J91=0),AND(TODAY()&lt;T$6)),1,IF($L91="כן",2,4))),""))</f>
        <v/>
      </c>
      <c r="U91" s="214" t="str">
        <f ca="1">IF($C91="","",IF(OR(AND($H91&lt;=U$6,$I91&gt;=U$6),AND($H91&gt;=U$6,$H91&lt;V$6)),IF(OR($J91=1,COUNTIF($L91:T91,"&gt;0")&lt;$K91),3,IF(OR(AND(MONTH($H91)=MONTH(TODAY()),$J91=0),AND(TODAY()&lt;U$6)),1,IF($L91="כן",2,4))),""))</f>
        <v/>
      </c>
      <c r="V91" s="214" t="str">
        <f ca="1">IF($C91="","",IF(OR(AND($H91&lt;=V$6,$I91&gt;=V$6),AND($H91&gt;=V$6,$H91&lt;W$6)),IF(OR($J91=1,COUNTIF($L91:U91,"&gt;0")&lt;$K91),3,IF(OR(AND(MONTH($H91)=MONTH(TODAY()),$J91=0),AND(TODAY()&lt;V$6)),1,IF($L91="כן",2,4))),""))</f>
        <v/>
      </c>
      <c r="W91" s="214" t="str">
        <f ca="1">IF($C91="","",IF(OR(AND($H91&lt;=W$6,$I91&gt;=W$6),AND($H91&gt;=W$6,$H91&lt;X$6)),IF(OR($J91=1,COUNTIF($L91:V91,"&gt;0")&lt;$K91),3,IF(OR(AND(MONTH($H91)=MONTH(TODAY()),$J91=0),AND(TODAY()&lt;W$6)),1,IF($L91="כן",2,4))),""))</f>
        <v/>
      </c>
      <c r="X91" s="214" t="str">
        <f ca="1">IF($C91="","",IF(OR(AND($H91&lt;=X$6,$I91&gt;=X$6),AND($H91&gt;=X$6,$H91&lt;Y$6)),IF(OR($J91=1,COUNTIF($L91:W91,"&gt;0")&lt;$K91),3,IF(OR(AND(MONTH($H91)=MONTH(TODAY()),$J91=0),AND(TODAY()&lt;X$6)),1,IF($L91="כן",2,4))),""))</f>
        <v/>
      </c>
      <c r="Y91" s="214" t="str">
        <f ca="1">IF($C91="","",IF(OR(AND($H91&lt;=Y$6,$I91&gt;=Y$6),AND($H91&gt;=Y$6,$H91&lt;Z$6)),IF(OR($J91=1,COUNTIF($L91:X91,"&gt;0")&lt;$K91),3,IF(OR(AND(MONTH($H91)=MONTH(TODAY()),$J91=0),AND(TODAY()&lt;Y$6)),1,IF($L91="כן",2,4))),""))</f>
        <v/>
      </c>
      <c r="Z91" s="214" t="str">
        <f ca="1">IF($C91="","",IF(OR(AND($H91&lt;=Z$6,$I91&gt;=Z$6),AND($H91&gt;=Z$6,$H91&lt;AA$6)),IF(OR($J91=1,COUNTIF($L91:Y91,"&gt;0")&lt;$K91),3,IF(OR(AND(MONTH($H91)=MONTH(TODAY()),$J91=0),AND(TODAY()&lt;Z$6)),1,IF($L91="כן",2,4))),""))</f>
        <v/>
      </c>
      <c r="AA91" s="214" t="str">
        <f ca="1">IF($C91="","",IF(OR(AND($H91&lt;=AA$6,$I91&gt;=AA$6),AND($H91&gt;=AA$6,$H91&lt;AB$6)),IF(OR($J91=1,COUNTIF($L91:Z91,"&gt;0")&lt;$K91),3,IF(OR(AND(MONTH($H91)=MONTH(TODAY()),$J91=0),AND(TODAY()&lt;AA$6)),1,IF($L91="כן",2,4))),""))</f>
        <v/>
      </c>
      <c r="AB91" s="214" t="str">
        <f ca="1">IF($C91="","",IF(OR(AND($H91&lt;=AB$6,$I91&gt;=AB$6),AND($H91&gt;=AB$6,$H91&lt;AC$6)),IF(OR($J91=1,COUNTIF($L91:AA91,"&gt;0")&lt;$K91),3,IF(OR(AND(MONTH($H91)=MONTH(TODAY()),$J91=0),AND(TODAY()&lt;AB$6)),1,IF($L91="כן",2,4))),""))</f>
        <v/>
      </c>
      <c r="AC91" s="214" t="str">
        <f ca="1">IF($C91="","",IF(OR(AND($H91&lt;=AC$6,$I91&gt;=AC$6),AND($H91&gt;=AC$6,$H91&lt;AD$6)),IF(OR($J91=1,COUNTIF($L91:AB91,"&gt;0")&lt;$K91),3,IF(OR(AND(MONTH($H91)=MONTH(TODAY()),$J91=0),AND(TODAY()&lt;AC$6)),1,IF($L91="כן",2,4))),""))</f>
        <v/>
      </c>
      <c r="AD91" s="214" t="str">
        <f ca="1">IF($C91="","",IF(OR(AND($H91&lt;=AD$6,$I91&gt;=AD$6),AND($H91&gt;=AD$6,$H91&lt;AE$6)),IF(OR($J91=1,COUNTIF($L91:AC91,"&gt;0")&lt;$K91),3,IF(OR(AND(MONTH($H91)=MONTH(TODAY()),$J91=0),AND(TODAY()&lt;AD$6)),1,IF($L91="כן",2,4))),""))</f>
        <v/>
      </c>
      <c r="AE91" s="214" t="str">
        <f ca="1">IF($C91="","",IF(OR(AND($H91&lt;=AE$6,$I91&gt;=AE$6),AND($H91&gt;=AE$6,$H91&lt;AF$6)),IF(OR($J91=1,COUNTIF($L91:AD91,"&gt;0")&lt;$K91),3,IF(OR(AND(MONTH($H91)=MONTH(TODAY()),$J91=0),AND(TODAY()&lt;AE$6)),1,IF($L91="כן",2,4))),""))</f>
        <v/>
      </c>
      <c r="AF91" s="214" t="str">
        <f ca="1">IF($C91="","",IF(OR(AND($H91&lt;=AF$6,$I91&gt;=AF$6),AND($H91&gt;=AF$6,$H91&lt;AG$6)),IF(OR($J91=1,COUNTIF($L91:AE91,"&gt;0")&lt;$K91),3,IF(OR(AND(MONTH($H91)=MONTH(TODAY()),$J91=0),AND(TODAY()&lt;AF$6)),1,IF($L91="כן",2,4))),""))</f>
        <v/>
      </c>
      <c r="AG91" s="214" t="str">
        <f t="shared" ca="1" si="8"/>
        <v/>
      </c>
      <c r="AH91" s="199" t="s">
        <v>224</v>
      </c>
    </row>
    <row r="92" spans="2:34" s="195" customFormat="1" ht="21" customHeight="1">
      <c r="B92" s="196" t="str">
        <f>IFERROR(INDEX('תוצרים לפרויקטים'!$G$8:$G$507,MATCH(ROWS($B$6:B91),דירוג_גאנט,0)),"")</f>
        <v/>
      </c>
      <c r="C92" s="197" t="str">
        <f>IF($B92="","",INDEX('תוצרים לפרויקטים'!$H$8:$H$507,MATCH($B92,'תוצרים לפרויקטים'!$G$8:$G$507,0)))</f>
        <v/>
      </c>
      <c r="D92" s="198" t="str">
        <f>IF($B92="","",INDEX('תוצרים לפרויקטים'!$E$8:$E$507,MATCH($B92,'תוצרים לפרויקטים'!$G$8:$G$507,0)))</f>
        <v/>
      </c>
      <c r="E92" s="198" t="str">
        <f>IF($B92="","",IF(INDEX('תוצרים לפרויקטים'!$J$8:$J$507,MATCH($B92,'תוצרים לפרויקטים'!$G$8:$G$507,0))="","",INDEX('תוצרים לפרויקטים'!$J$8:$J$507,MATCH($B92,'תוצרים לפרויקטים'!$G$8:$G$507,0))))</f>
        <v/>
      </c>
      <c r="F92" s="198" t="str">
        <f>IF($B92="","",IF(INDEX('תוצרים לפרויקטים'!$K$8:$K$507,MATCH($B92,'תוצרים לפרויקטים'!$G$8:$G$507,0))="","",INDEX('תוצרים לפרויקטים'!$K$8:$K$507,MATCH($B92,'תוצרים לפרויקטים'!$G$8:$G$507,0))))</f>
        <v/>
      </c>
      <c r="G92" s="198" t="str">
        <f>IF($B92="","",IF(INDEX('תוצרים לפרויקטים'!$R$8:$R$507,MATCH($B92,'תוצרים לפרויקטים'!$G$8:$G$507,0))="","",INDEX('תוצרים לפרויקטים'!$R$8:$R$507,MATCH($B92,'תוצרים לפרויקטים'!$G$8:$G$507,0))))</f>
        <v/>
      </c>
      <c r="H92" s="199" t="str">
        <f>IF($B92="","",IF(INDEX('תוצרים לפרויקטים'!P$8:P$507,MATCH($B92,'תוצרים לפרויקטים'!$G$8:$G$507,0))="","",INDEX('תוצרים לפרויקטים'!P$8:P$507,MATCH($B92,'תוצרים לפרויקטים'!$G$8:$G$507,0))))</f>
        <v/>
      </c>
      <c r="I92" s="199" t="str">
        <f>IF($B92="","",IF(INDEX('תוצרים לפרויקטים'!Q$8:Q$507,MATCH($B92,'תוצרים לפרויקטים'!$G$8:$G$507,0))="","",INDEX('תוצרים לפרויקטים'!Q$8:Q$507,MATCH($B92,'תוצרים לפרויקטים'!$G$8:$G$507,0))))</f>
        <v/>
      </c>
      <c r="J92" s="200" t="str">
        <f>IF($B92="","",INDEX('תוצרים לפרויקטים'!$S$8:$S$507,MATCH($B92,'תוצרים לפרויקטים'!$G$8:$G$507,0)))</f>
        <v/>
      </c>
      <c r="K92" s="201" t="str">
        <f t="shared" si="6"/>
        <v/>
      </c>
      <c r="L92" s="200" t="str">
        <f t="shared" ca="1" si="7"/>
        <v/>
      </c>
      <c r="M92" s="214" t="str">
        <f ca="1">IF($C92="","",IF(OR(AND($H92&lt;=M$6,$I92&gt;=M$6),AND($H92&gt;=M$6,$H92&lt;N$6)),IF(OR($J92=1,COUNTIF($L92:L92,"&gt;0")&lt;$K92),3,IF(OR(AND(MONTH($H92)=MONTH(TODAY()),$J92=0),AND(TODAY()&lt;M$6)),1,IF($L92="כן",2,4))),""))</f>
        <v/>
      </c>
      <c r="N92" s="214" t="str">
        <f ca="1">IF($C92="","",IF(OR(AND($H92&lt;=N$6,$I92&gt;=N$6),AND($H92&gt;=N$6,$H92&lt;O$6)),IF(OR($J92=1,COUNTIF($L92:M92,"&gt;0")&lt;$K92),3,IF(OR(AND(MONTH($H92)=MONTH(TODAY()),$J92=0),AND(TODAY()&lt;N$6)),1,IF($L92="כן",2,4))),""))</f>
        <v/>
      </c>
      <c r="O92" s="214" t="str">
        <f ca="1">IF($C92="","",IF(OR(AND($H92&lt;=O$6,$I92&gt;=O$6),AND($H92&gt;=O$6,$H92&lt;P$6)),IF(OR($J92=1,COUNTIF($L92:N92,"&gt;0")&lt;$K92),3,IF(OR(AND(MONTH($H92)=MONTH(TODAY()),$J92=0),AND(TODAY()&lt;O$6)),1,IF($L92="כן",2,4))),""))</f>
        <v/>
      </c>
      <c r="P92" s="214" t="str">
        <f ca="1">IF($C92="","",IF(OR(AND($H92&lt;=P$6,$I92&gt;=P$6),AND($H92&gt;=P$6,$H92&lt;Q$6)),IF(OR($J92=1,COUNTIF($L92:O92,"&gt;0")&lt;$K92),3,IF(OR(AND(MONTH($H92)=MONTH(TODAY()),$J92=0),AND(TODAY()&lt;P$6)),1,IF($L92="כן",2,4))),""))</f>
        <v/>
      </c>
      <c r="Q92" s="214" t="str">
        <f ca="1">IF($C92="","",IF(OR(AND($H92&lt;=Q$6,$I92&gt;=Q$6),AND($H92&gt;=Q$6,$H92&lt;R$6)),IF(OR($J92=1,COUNTIF($L92:P92,"&gt;0")&lt;$K92),3,IF(OR(AND(MONTH($H92)=MONTH(TODAY()),$J92=0),AND(TODAY()&lt;Q$6)),1,IF($L92="כן",2,4))),""))</f>
        <v/>
      </c>
      <c r="R92" s="214" t="str">
        <f ca="1">IF($C92="","",IF(OR(AND($H92&lt;=R$6,$I92&gt;=R$6),AND($H92&gt;=R$6,$H92&lt;S$6)),IF(OR($J92=1,COUNTIF($L92:Q92,"&gt;0")&lt;$K92),3,IF(OR(AND(MONTH($H92)=MONTH(TODAY()),$J92=0),AND(TODAY()&lt;R$6)),1,IF($L92="כן",2,4))),""))</f>
        <v/>
      </c>
      <c r="S92" s="214" t="str">
        <f ca="1">IF($C92="","",IF(OR(AND($H92&lt;=S$6,$I92&gt;=S$6),AND($H92&gt;=S$6,$H92&lt;T$6)),IF(OR($J92=1,COUNTIF($L92:R92,"&gt;0")&lt;$K92),3,IF(OR(AND(MONTH($H92)=MONTH(TODAY()),$J92=0),AND(TODAY()&lt;S$6)),1,IF($L92="כן",2,4))),""))</f>
        <v/>
      </c>
      <c r="T92" s="214" t="str">
        <f ca="1">IF($C92="","",IF(OR(AND($H92&lt;=T$6,$I92&gt;=T$6),AND($H92&gt;=T$6,$H92&lt;U$6)),IF(OR($J92=1,COUNTIF($L92:S92,"&gt;0")&lt;$K92),3,IF(OR(AND(MONTH($H92)=MONTH(TODAY()),$J92=0),AND(TODAY()&lt;T$6)),1,IF($L92="כן",2,4))),""))</f>
        <v/>
      </c>
      <c r="U92" s="214" t="str">
        <f ca="1">IF($C92="","",IF(OR(AND($H92&lt;=U$6,$I92&gt;=U$6),AND($H92&gt;=U$6,$H92&lt;V$6)),IF(OR($J92=1,COUNTIF($L92:T92,"&gt;0")&lt;$K92),3,IF(OR(AND(MONTH($H92)=MONTH(TODAY()),$J92=0),AND(TODAY()&lt;U$6)),1,IF($L92="כן",2,4))),""))</f>
        <v/>
      </c>
      <c r="V92" s="214" t="str">
        <f ca="1">IF($C92="","",IF(OR(AND($H92&lt;=V$6,$I92&gt;=V$6),AND($H92&gt;=V$6,$H92&lt;W$6)),IF(OR($J92=1,COUNTIF($L92:U92,"&gt;0")&lt;$K92),3,IF(OR(AND(MONTH($H92)=MONTH(TODAY()),$J92=0),AND(TODAY()&lt;V$6)),1,IF($L92="כן",2,4))),""))</f>
        <v/>
      </c>
      <c r="W92" s="214" t="str">
        <f ca="1">IF($C92="","",IF(OR(AND($H92&lt;=W$6,$I92&gt;=W$6),AND($H92&gt;=W$6,$H92&lt;X$6)),IF(OR($J92=1,COUNTIF($L92:V92,"&gt;0")&lt;$K92),3,IF(OR(AND(MONTH($H92)=MONTH(TODAY()),$J92=0),AND(TODAY()&lt;W$6)),1,IF($L92="כן",2,4))),""))</f>
        <v/>
      </c>
      <c r="X92" s="214" t="str">
        <f ca="1">IF($C92="","",IF(OR(AND($H92&lt;=X$6,$I92&gt;=X$6),AND($H92&gt;=X$6,$H92&lt;Y$6)),IF(OR($J92=1,COUNTIF($L92:W92,"&gt;0")&lt;$K92),3,IF(OR(AND(MONTH($H92)=MONTH(TODAY()),$J92=0),AND(TODAY()&lt;X$6)),1,IF($L92="כן",2,4))),""))</f>
        <v/>
      </c>
      <c r="Y92" s="214" t="str">
        <f ca="1">IF($C92="","",IF(OR(AND($H92&lt;=Y$6,$I92&gt;=Y$6),AND($H92&gt;=Y$6,$H92&lt;Z$6)),IF(OR($J92=1,COUNTIF($L92:X92,"&gt;0")&lt;$K92),3,IF(OR(AND(MONTH($H92)=MONTH(TODAY()),$J92=0),AND(TODAY()&lt;Y$6)),1,IF($L92="כן",2,4))),""))</f>
        <v/>
      </c>
      <c r="Z92" s="214" t="str">
        <f ca="1">IF($C92="","",IF(OR(AND($H92&lt;=Z$6,$I92&gt;=Z$6),AND($H92&gt;=Z$6,$H92&lt;AA$6)),IF(OR($J92=1,COUNTIF($L92:Y92,"&gt;0")&lt;$K92),3,IF(OR(AND(MONTH($H92)=MONTH(TODAY()),$J92=0),AND(TODAY()&lt;Z$6)),1,IF($L92="כן",2,4))),""))</f>
        <v/>
      </c>
      <c r="AA92" s="214" t="str">
        <f ca="1">IF($C92="","",IF(OR(AND($H92&lt;=AA$6,$I92&gt;=AA$6),AND($H92&gt;=AA$6,$H92&lt;AB$6)),IF(OR($J92=1,COUNTIF($L92:Z92,"&gt;0")&lt;$K92),3,IF(OR(AND(MONTH($H92)=MONTH(TODAY()),$J92=0),AND(TODAY()&lt;AA$6)),1,IF($L92="כן",2,4))),""))</f>
        <v/>
      </c>
      <c r="AB92" s="214" t="str">
        <f ca="1">IF($C92="","",IF(OR(AND($H92&lt;=AB$6,$I92&gt;=AB$6),AND($H92&gt;=AB$6,$H92&lt;AC$6)),IF(OR($J92=1,COUNTIF($L92:AA92,"&gt;0")&lt;$K92),3,IF(OR(AND(MONTH($H92)=MONTH(TODAY()),$J92=0),AND(TODAY()&lt;AB$6)),1,IF($L92="כן",2,4))),""))</f>
        <v/>
      </c>
      <c r="AC92" s="214" t="str">
        <f ca="1">IF($C92="","",IF(OR(AND($H92&lt;=AC$6,$I92&gt;=AC$6),AND($H92&gt;=AC$6,$H92&lt;AD$6)),IF(OR($J92=1,COUNTIF($L92:AB92,"&gt;0")&lt;$K92),3,IF(OR(AND(MONTH($H92)=MONTH(TODAY()),$J92=0),AND(TODAY()&lt;AC$6)),1,IF($L92="כן",2,4))),""))</f>
        <v/>
      </c>
      <c r="AD92" s="214" t="str">
        <f ca="1">IF($C92="","",IF(OR(AND($H92&lt;=AD$6,$I92&gt;=AD$6),AND($H92&gt;=AD$6,$H92&lt;AE$6)),IF(OR($J92=1,COUNTIF($L92:AC92,"&gt;0")&lt;$K92),3,IF(OR(AND(MONTH($H92)=MONTH(TODAY()),$J92=0),AND(TODAY()&lt;AD$6)),1,IF($L92="כן",2,4))),""))</f>
        <v/>
      </c>
      <c r="AE92" s="214" t="str">
        <f ca="1">IF($C92="","",IF(OR(AND($H92&lt;=AE$6,$I92&gt;=AE$6),AND($H92&gt;=AE$6,$H92&lt;AF$6)),IF(OR($J92=1,COUNTIF($L92:AD92,"&gt;0")&lt;$K92),3,IF(OR(AND(MONTH($H92)=MONTH(TODAY()),$J92=0),AND(TODAY()&lt;AE$6)),1,IF($L92="כן",2,4))),""))</f>
        <v/>
      </c>
      <c r="AF92" s="214" t="str">
        <f ca="1">IF($C92="","",IF(OR(AND($H92&lt;=AF$6,$I92&gt;=AF$6),AND($H92&gt;=AF$6,$H92&lt;AG$6)),IF(OR($J92=1,COUNTIF($L92:AE92,"&gt;0")&lt;$K92),3,IF(OR(AND(MONTH($H92)=MONTH(TODAY()),$J92=0),AND(TODAY()&lt;AF$6)),1,IF($L92="כן",2,4))),""))</f>
        <v/>
      </c>
      <c r="AG92" s="214" t="str">
        <f t="shared" ca="1" si="8"/>
        <v/>
      </c>
      <c r="AH92" s="199" t="s">
        <v>224</v>
      </c>
    </row>
    <row r="93" spans="2:34" s="195" customFormat="1" ht="21" customHeight="1">
      <c r="B93" s="196" t="str">
        <f>IFERROR(INDEX('תוצרים לפרויקטים'!$G$8:$G$507,MATCH(ROWS($B$6:B92),דירוג_גאנט,0)),"")</f>
        <v/>
      </c>
      <c r="C93" s="197" t="str">
        <f>IF($B93="","",INDEX('תוצרים לפרויקטים'!$H$8:$H$507,MATCH($B93,'תוצרים לפרויקטים'!$G$8:$G$507,0)))</f>
        <v/>
      </c>
      <c r="D93" s="198" t="str">
        <f>IF($B93="","",INDEX('תוצרים לפרויקטים'!$E$8:$E$507,MATCH($B93,'תוצרים לפרויקטים'!$G$8:$G$507,0)))</f>
        <v/>
      </c>
      <c r="E93" s="198" t="str">
        <f>IF($B93="","",IF(INDEX('תוצרים לפרויקטים'!$J$8:$J$507,MATCH($B93,'תוצרים לפרויקטים'!$G$8:$G$507,0))="","",INDEX('תוצרים לפרויקטים'!$J$8:$J$507,MATCH($B93,'תוצרים לפרויקטים'!$G$8:$G$507,0))))</f>
        <v/>
      </c>
      <c r="F93" s="198" t="str">
        <f>IF($B93="","",IF(INDEX('תוצרים לפרויקטים'!$K$8:$K$507,MATCH($B93,'תוצרים לפרויקטים'!$G$8:$G$507,0))="","",INDEX('תוצרים לפרויקטים'!$K$8:$K$507,MATCH($B93,'תוצרים לפרויקטים'!$G$8:$G$507,0))))</f>
        <v/>
      </c>
      <c r="G93" s="198" t="str">
        <f>IF($B93="","",IF(INDEX('תוצרים לפרויקטים'!$R$8:$R$507,MATCH($B93,'תוצרים לפרויקטים'!$G$8:$G$507,0))="","",INDEX('תוצרים לפרויקטים'!$R$8:$R$507,MATCH($B93,'תוצרים לפרויקטים'!$G$8:$G$507,0))))</f>
        <v/>
      </c>
      <c r="H93" s="199" t="str">
        <f>IF($B93="","",IF(INDEX('תוצרים לפרויקטים'!P$8:P$507,MATCH($B93,'תוצרים לפרויקטים'!$G$8:$G$507,0))="","",INDEX('תוצרים לפרויקטים'!P$8:P$507,MATCH($B93,'תוצרים לפרויקטים'!$G$8:$G$507,0))))</f>
        <v/>
      </c>
      <c r="I93" s="199" t="str">
        <f>IF($B93="","",IF(INDEX('תוצרים לפרויקטים'!Q$8:Q$507,MATCH($B93,'תוצרים לפרויקטים'!$G$8:$G$507,0))="","",INDEX('תוצרים לפרויקטים'!Q$8:Q$507,MATCH($B93,'תוצרים לפרויקטים'!$G$8:$G$507,0))))</f>
        <v/>
      </c>
      <c r="J93" s="200" t="str">
        <f>IF($B93="","",INDEX('תוצרים לפרויקטים'!$S$8:$S$507,MATCH($B93,'תוצרים לפרויקטים'!$G$8:$G$507,0)))</f>
        <v/>
      </c>
      <c r="K93" s="201" t="str">
        <f t="shared" si="6"/>
        <v/>
      </c>
      <c r="L93" s="200" t="str">
        <f t="shared" ca="1" si="7"/>
        <v/>
      </c>
      <c r="M93" s="214" t="str">
        <f ca="1">IF($C93="","",IF(OR(AND($H93&lt;=M$6,$I93&gt;=M$6),AND($H93&gt;=M$6,$H93&lt;N$6)),IF(OR($J93=1,COUNTIF($L93:L93,"&gt;0")&lt;$K93),3,IF(OR(AND(MONTH($H93)=MONTH(TODAY()),$J93=0),AND(TODAY()&lt;M$6)),1,IF($L93="כן",2,4))),""))</f>
        <v/>
      </c>
      <c r="N93" s="214" t="str">
        <f ca="1">IF($C93="","",IF(OR(AND($H93&lt;=N$6,$I93&gt;=N$6),AND($H93&gt;=N$6,$H93&lt;O$6)),IF(OR($J93=1,COUNTIF($L93:M93,"&gt;0")&lt;$K93),3,IF(OR(AND(MONTH($H93)=MONTH(TODAY()),$J93=0),AND(TODAY()&lt;N$6)),1,IF($L93="כן",2,4))),""))</f>
        <v/>
      </c>
      <c r="O93" s="214" t="str">
        <f ca="1">IF($C93="","",IF(OR(AND($H93&lt;=O$6,$I93&gt;=O$6),AND($H93&gt;=O$6,$H93&lt;P$6)),IF(OR($J93=1,COUNTIF($L93:N93,"&gt;0")&lt;$K93),3,IF(OR(AND(MONTH($H93)=MONTH(TODAY()),$J93=0),AND(TODAY()&lt;O$6)),1,IF($L93="כן",2,4))),""))</f>
        <v/>
      </c>
      <c r="P93" s="214" t="str">
        <f ca="1">IF($C93="","",IF(OR(AND($H93&lt;=P$6,$I93&gt;=P$6),AND($H93&gt;=P$6,$H93&lt;Q$6)),IF(OR($J93=1,COUNTIF($L93:O93,"&gt;0")&lt;$K93),3,IF(OR(AND(MONTH($H93)=MONTH(TODAY()),$J93=0),AND(TODAY()&lt;P$6)),1,IF($L93="כן",2,4))),""))</f>
        <v/>
      </c>
      <c r="Q93" s="214" t="str">
        <f ca="1">IF($C93="","",IF(OR(AND($H93&lt;=Q$6,$I93&gt;=Q$6),AND($H93&gt;=Q$6,$H93&lt;R$6)),IF(OR($J93=1,COUNTIF($L93:P93,"&gt;0")&lt;$K93),3,IF(OR(AND(MONTH($H93)=MONTH(TODAY()),$J93=0),AND(TODAY()&lt;Q$6)),1,IF($L93="כן",2,4))),""))</f>
        <v/>
      </c>
      <c r="R93" s="214" t="str">
        <f ca="1">IF($C93="","",IF(OR(AND($H93&lt;=R$6,$I93&gt;=R$6),AND($H93&gt;=R$6,$H93&lt;S$6)),IF(OR($J93=1,COUNTIF($L93:Q93,"&gt;0")&lt;$K93),3,IF(OR(AND(MONTH($H93)=MONTH(TODAY()),$J93=0),AND(TODAY()&lt;R$6)),1,IF($L93="כן",2,4))),""))</f>
        <v/>
      </c>
      <c r="S93" s="214" t="str">
        <f ca="1">IF($C93="","",IF(OR(AND($H93&lt;=S$6,$I93&gt;=S$6),AND($H93&gt;=S$6,$H93&lt;T$6)),IF(OR($J93=1,COUNTIF($L93:R93,"&gt;0")&lt;$K93),3,IF(OR(AND(MONTH($H93)=MONTH(TODAY()),$J93=0),AND(TODAY()&lt;S$6)),1,IF($L93="כן",2,4))),""))</f>
        <v/>
      </c>
      <c r="T93" s="214" t="str">
        <f ca="1">IF($C93="","",IF(OR(AND($H93&lt;=T$6,$I93&gt;=T$6),AND($H93&gt;=T$6,$H93&lt;U$6)),IF(OR($J93=1,COUNTIF($L93:S93,"&gt;0")&lt;$K93),3,IF(OR(AND(MONTH($H93)=MONTH(TODAY()),$J93=0),AND(TODAY()&lt;T$6)),1,IF($L93="כן",2,4))),""))</f>
        <v/>
      </c>
      <c r="U93" s="214" t="str">
        <f ca="1">IF($C93="","",IF(OR(AND($H93&lt;=U$6,$I93&gt;=U$6),AND($H93&gt;=U$6,$H93&lt;V$6)),IF(OR($J93=1,COUNTIF($L93:T93,"&gt;0")&lt;$K93),3,IF(OR(AND(MONTH($H93)=MONTH(TODAY()),$J93=0),AND(TODAY()&lt;U$6)),1,IF($L93="כן",2,4))),""))</f>
        <v/>
      </c>
      <c r="V93" s="214" t="str">
        <f ca="1">IF($C93="","",IF(OR(AND($H93&lt;=V$6,$I93&gt;=V$6),AND($H93&gt;=V$6,$H93&lt;W$6)),IF(OR($J93=1,COUNTIF($L93:U93,"&gt;0")&lt;$K93),3,IF(OR(AND(MONTH($H93)=MONTH(TODAY()),$J93=0),AND(TODAY()&lt;V$6)),1,IF($L93="כן",2,4))),""))</f>
        <v/>
      </c>
      <c r="W93" s="214" t="str">
        <f ca="1">IF($C93="","",IF(OR(AND($H93&lt;=W$6,$I93&gt;=W$6),AND($H93&gt;=W$6,$H93&lt;X$6)),IF(OR($J93=1,COUNTIF($L93:V93,"&gt;0")&lt;$K93),3,IF(OR(AND(MONTH($H93)=MONTH(TODAY()),$J93=0),AND(TODAY()&lt;W$6)),1,IF($L93="כן",2,4))),""))</f>
        <v/>
      </c>
      <c r="X93" s="214" t="str">
        <f ca="1">IF($C93="","",IF(OR(AND($H93&lt;=X$6,$I93&gt;=X$6),AND($H93&gt;=X$6,$H93&lt;Y$6)),IF(OR($J93=1,COUNTIF($L93:W93,"&gt;0")&lt;$K93),3,IF(OR(AND(MONTH($H93)=MONTH(TODAY()),$J93=0),AND(TODAY()&lt;X$6)),1,IF($L93="כן",2,4))),""))</f>
        <v/>
      </c>
      <c r="Y93" s="214" t="str">
        <f ca="1">IF($C93="","",IF(OR(AND($H93&lt;=Y$6,$I93&gt;=Y$6),AND($H93&gt;=Y$6,$H93&lt;Z$6)),IF(OR($J93=1,COUNTIF($L93:X93,"&gt;0")&lt;$K93),3,IF(OR(AND(MONTH($H93)=MONTH(TODAY()),$J93=0),AND(TODAY()&lt;Y$6)),1,IF($L93="כן",2,4))),""))</f>
        <v/>
      </c>
      <c r="Z93" s="214" t="str">
        <f ca="1">IF($C93="","",IF(OR(AND($H93&lt;=Z$6,$I93&gt;=Z$6),AND($H93&gt;=Z$6,$H93&lt;AA$6)),IF(OR($J93=1,COUNTIF($L93:Y93,"&gt;0")&lt;$K93),3,IF(OR(AND(MONTH($H93)=MONTH(TODAY()),$J93=0),AND(TODAY()&lt;Z$6)),1,IF($L93="כן",2,4))),""))</f>
        <v/>
      </c>
      <c r="AA93" s="214" t="str">
        <f ca="1">IF($C93="","",IF(OR(AND($H93&lt;=AA$6,$I93&gt;=AA$6),AND($H93&gt;=AA$6,$H93&lt;AB$6)),IF(OR($J93=1,COUNTIF($L93:Z93,"&gt;0")&lt;$K93),3,IF(OR(AND(MONTH($H93)=MONTH(TODAY()),$J93=0),AND(TODAY()&lt;AA$6)),1,IF($L93="כן",2,4))),""))</f>
        <v/>
      </c>
      <c r="AB93" s="214" t="str">
        <f ca="1">IF($C93="","",IF(OR(AND($H93&lt;=AB$6,$I93&gt;=AB$6),AND($H93&gt;=AB$6,$H93&lt;AC$6)),IF(OR($J93=1,COUNTIF($L93:AA93,"&gt;0")&lt;$K93),3,IF(OR(AND(MONTH($H93)=MONTH(TODAY()),$J93=0),AND(TODAY()&lt;AB$6)),1,IF($L93="כן",2,4))),""))</f>
        <v/>
      </c>
      <c r="AC93" s="214" t="str">
        <f ca="1">IF($C93="","",IF(OR(AND($H93&lt;=AC$6,$I93&gt;=AC$6),AND($H93&gt;=AC$6,$H93&lt;AD$6)),IF(OR($J93=1,COUNTIF($L93:AB93,"&gt;0")&lt;$K93),3,IF(OR(AND(MONTH($H93)=MONTH(TODAY()),$J93=0),AND(TODAY()&lt;AC$6)),1,IF($L93="כן",2,4))),""))</f>
        <v/>
      </c>
      <c r="AD93" s="214" t="str">
        <f ca="1">IF($C93="","",IF(OR(AND($H93&lt;=AD$6,$I93&gt;=AD$6),AND($H93&gt;=AD$6,$H93&lt;AE$6)),IF(OR($J93=1,COUNTIF($L93:AC93,"&gt;0")&lt;$K93),3,IF(OR(AND(MONTH($H93)=MONTH(TODAY()),$J93=0),AND(TODAY()&lt;AD$6)),1,IF($L93="כן",2,4))),""))</f>
        <v/>
      </c>
      <c r="AE93" s="214" t="str">
        <f ca="1">IF($C93="","",IF(OR(AND($H93&lt;=AE$6,$I93&gt;=AE$6),AND($H93&gt;=AE$6,$H93&lt;AF$6)),IF(OR($J93=1,COUNTIF($L93:AD93,"&gt;0")&lt;$K93),3,IF(OR(AND(MONTH($H93)=MONTH(TODAY()),$J93=0),AND(TODAY()&lt;AE$6)),1,IF($L93="כן",2,4))),""))</f>
        <v/>
      </c>
      <c r="AF93" s="214" t="str">
        <f ca="1">IF($C93="","",IF(OR(AND($H93&lt;=AF$6,$I93&gt;=AF$6),AND($H93&gt;=AF$6,$H93&lt;AG$6)),IF(OR($J93=1,COUNTIF($L93:AE93,"&gt;0")&lt;$K93),3,IF(OR(AND(MONTH($H93)=MONTH(TODAY()),$J93=0),AND(TODAY()&lt;AF$6)),1,IF($L93="כן",2,4))),""))</f>
        <v/>
      </c>
      <c r="AG93" s="214" t="str">
        <f t="shared" ca="1" si="8"/>
        <v/>
      </c>
      <c r="AH93" s="199" t="s">
        <v>224</v>
      </c>
    </row>
    <row r="94" spans="2:34" s="195" customFormat="1" ht="21" customHeight="1">
      <c r="B94" s="196" t="str">
        <f>IFERROR(INDEX('תוצרים לפרויקטים'!$G$8:$G$507,MATCH(ROWS($B$6:B93),דירוג_גאנט,0)),"")</f>
        <v/>
      </c>
      <c r="C94" s="197" t="str">
        <f>IF($B94="","",INDEX('תוצרים לפרויקטים'!$H$8:$H$507,MATCH($B94,'תוצרים לפרויקטים'!$G$8:$G$507,0)))</f>
        <v/>
      </c>
      <c r="D94" s="198" t="str">
        <f>IF($B94="","",INDEX('תוצרים לפרויקטים'!$E$8:$E$507,MATCH($B94,'תוצרים לפרויקטים'!$G$8:$G$507,0)))</f>
        <v/>
      </c>
      <c r="E94" s="198" t="str">
        <f>IF($B94="","",IF(INDEX('תוצרים לפרויקטים'!$J$8:$J$507,MATCH($B94,'תוצרים לפרויקטים'!$G$8:$G$507,0))="","",INDEX('תוצרים לפרויקטים'!$J$8:$J$507,MATCH($B94,'תוצרים לפרויקטים'!$G$8:$G$507,0))))</f>
        <v/>
      </c>
      <c r="F94" s="198" t="str">
        <f>IF($B94="","",IF(INDEX('תוצרים לפרויקטים'!$K$8:$K$507,MATCH($B94,'תוצרים לפרויקטים'!$G$8:$G$507,0))="","",INDEX('תוצרים לפרויקטים'!$K$8:$K$507,MATCH($B94,'תוצרים לפרויקטים'!$G$8:$G$507,0))))</f>
        <v/>
      </c>
      <c r="G94" s="198" t="str">
        <f>IF($B94="","",IF(INDEX('תוצרים לפרויקטים'!$R$8:$R$507,MATCH($B94,'תוצרים לפרויקטים'!$G$8:$G$507,0))="","",INDEX('תוצרים לפרויקטים'!$R$8:$R$507,MATCH($B94,'תוצרים לפרויקטים'!$G$8:$G$507,0))))</f>
        <v/>
      </c>
      <c r="H94" s="199" t="str">
        <f>IF($B94="","",IF(INDEX('תוצרים לפרויקטים'!P$8:P$507,MATCH($B94,'תוצרים לפרויקטים'!$G$8:$G$507,0))="","",INDEX('תוצרים לפרויקטים'!P$8:P$507,MATCH($B94,'תוצרים לפרויקטים'!$G$8:$G$507,0))))</f>
        <v/>
      </c>
      <c r="I94" s="199" t="str">
        <f>IF($B94="","",IF(INDEX('תוצרים לפרויקטים'!Q$8:Q$507,MATCH($B94,'תוצרים לפרויקטים'!$G$8:$G$507,0))="","",INDEX('תוצרים לפרויקטים'!Q$8:Q$507,MATCH($B94,'תוצרים לפרויקטים'!$G$8:$G$507,0))))</f>
        <v/>
      </c>
      <c r="J94" s="200" t="str">
        <f>IF($B94="","",INDEX('תוצרים לפרויקטים'!$S$8:$S$507,MATCH($B94,'תוצרים לפרויקטים'!$G$8:$G$507,0)))</f>
        <v/>
      </c>
      <c r="K94" s="201" t="str">
        <f t="shared" si="6"/>
        <v/>
      </c>
      <c r="L94" s="200" t="str">
        <f t="shared" ca="1" si="7"/>
        <v/>
      </c>
      <c r="M94" s="214" t="str">
        <f ca="1">IF($C94="","",IF(OR(AND($H94&lt;=M$6,$I94&gt;=M$6),AND($H94&gt;=M$6,$H94&lt;N$6)),IF(OR($J94=1,COUNTIF($L94:L94,"&gt;0")&lt;$K94),3,IF(OR(AND(MONTH($H94)=MONTH(TODAY()),$J94=0),AND(TODAY()&lt;M$6)),1,IF($L94="כן",2,4))),""))</f>
        <v/>
      </c>
      <c r="N94" s="214" t="str">
        <f ca="1">IF($C94="","",IF(OR(AND($H94&lt;=N$6,$I94&gt;=N$6),AND($H94&gt;=N$6,$H94&lt;O$6)),IF(OR($J94=1,COUNTIF($L94:M94,"&gt;0")&lt;$K94),3,IF(OR(AND(MONTH($H94)=MONTH(TODAY()),$J94=0),AND(TODAY()&lt;N$6)),1,IF($L94="כן",2,4))),""))</f>
        <v/>
      </c>
      <c r="O94" s="214" t="str">
        <f ca="1">IF($C94="","",IF(OR(AND($H94&lt;=O$6,$I94&gt;=O$6),AND($H94&gt;=O$6,$H94&lt;P$6)),IF(OR($J94=1,COUNTIF($L94:N94,"&gt;0")&lt;$K94),3,IF(OR(AND(MONTH($H94)=MONTH(TODAY()),$J94=0),AND(TODAY()&lt;O$6)),1,IF($L94="כן",2,4))),""))</f>
        <v/>
      </c>
      <c r="P94" s="214" t="str">
        <f ca="1">IF($C94="","",IF(OR(AND($H94&lt;=P$6,$I94&gt;=P$6),AND($H94&gt;=P$6,$H94&lt;Q$6)),IF(OR($J94=1,COUNTIF($L94:O94,"&gt;0")&lt;$K94),3,IF(OR(AND(MONTH($H94)=MONTH(TODAY()),$J94=0),AND(TODAY()&lt;P$6)),1,IF($L94="כן",2,4))),""))</f>
        <v/>
      </c>
      <c r="Q94" s="214" t="str">
        <f ca="1">IF($C94="","",IF(OR(AND($H94&lt;=Q$6,$I94&gt;=Q$6),AND($H94&gt;=Q$6,$H94&lt;R$6)),IF(OR($J94=1,COUNTIF($L94:P94,"&gt;0")&lt;$K94),3,IF(OR(AND(MONTH($H94)=MONTH(TODAY()),$J94=0),AND(TODAY()&lt;Q$6)),1,IF($L94="כן",2,4))),""))</f>
        <v/>
      </c>
      <c r="R94" s="214" t="str">
        <f ca="1">IF($C94="","",IF(OR(AND($H94&lt;=R$6,$I94&gt;=R$6),AND($H94&gt;=R$6,$H94&lt;S$6)),IF(OR($J94=1,COUNTIF($L94:Q94,"&gt;0")&lt;$K94),3,IF(OR(AND(MONTH($H94)=MONTH(TODAY()),$J94=0),AND(TODAY()&lt;R$6)),1,IF($L94="כן",2,4))),""))</f>
        <v/>
      </c>
      <c r="S94" s="214" t="str">
        <f ca="1">IF($C94="","",IF(OR(AND($H94&lt;=S$6,$I94&gt;=S$6),AND($H94&gt;=S$6,$H94&lt;T$6)),IF(OR($J94=1,COUNTIF($L94:R94,"&gt;0")&lt;$K94),3,IF(OR(AND(MONTH($H94)=MONTH(TODAY()),$J94=0),AND(TODAY()&lt;S$6)),1,IF($L94="כן",2,4))),""))</f>
        <v/>
      </c>
      <c r="T94" s="214" t="str">
        <f ca="1">IF($C94="","",IF(OR(AND($H94&lt;=T$6,$I94&gt;=T$6),AND($H94&gt;=T$6,$H94&lt;U$6)),IF(OR($J94=1,COUNTIF($L94:S94,"&gt;0")&lt;$K94),3,IF(OR(AND(MONTH($H94)=MONTH(TODAY()),$J94=0),AND(TODAY()&lt;T$6)),1,IF($L94="כן",2,4))),""))</f>
        <v/>
      </c>
      <c r="U94" s="214" t="str">
        <f ca="1">IF($C94="","",IF(OR(AND($H94&lt;=U$6,$I94&gt;=U$6),AND($H94&gt;=U$6,$H94&lt;V$6)),IF(OR($J94=1,COUNTIF($L94:T94,"&gt;0")&lt;$K94),3,IF(OR(AND(MONTH($H94)=MONTH(TODAY()),$J94=0),AND(TODAY()&lt;U$6)),1,IF($L94="כן",2,4))),""))</f>
        <v/>
      </c>
      <c r="V94" s="214" t="str">
        <f ca="1">IF($C94="","",IF(OR(AND($H94&lt;=V$6,$I94&gt;=V$6),AND($H94&gt;=V$6,$H94&lt;W$6)),IF(OR($J94=1,COUNTIF($L94:U94,"&gt;0")&lt;$K94),3,IF(OR(AND(MONTH($H94)=MONTH(TODAY()),$J94=0),AND(TODAY()&lt;V$6)),1,IF($L94="כן",2,4))),""))</f>
        <v/>
      </c>
      <c r="W94" s="214" t="str">
        <f ca="1">IF($C94="","",IF(OR(AND($H94&lt;=W$6,$I94&gt;=W$6),AND($H94&gt;=W$6,$H94&lt;X$6)),IF(OR($J94=1,COUNTIF($L94:V94,"&gt;0")&lt;$K94),3,IF(OR(AND(MONTH($H94)=MONTH(TODAY()),$J94=0),AND(TODAY()&lt;W$6)),1,IF($L94="כן",2,4))),""))</f>
        <v/>
      </c>
      <c r="X94" s="214" t="str">
        <f ca="1">IF($C94="","",IF(OR(AND($H94&lt;=X$6,$I94&gt;=X$6),AND($H94&gt;=X$6,$H94&lt;Y$6)),IF(OR($J94=1,COUNTIF($L94:W94,"&gt;0")&lt;$K94),3,IF(OR(AND(MONTH($H94)=MONTH(TODAY()),$J94=0),AND(TODAY()&lt;X$6)),1,IF($L94="כן",2,4))),""))</f>
        <v/>
      </c>
      <c r="Y94" s="214" t="str">
        <f ca="1">IF($C94="","",IF(OR(AND($H94&lt;=Y$6,$I94&gt;=Y$6),AND($H94&gt;=Y$6,$H94&lt;Z$6)),IF(OR($J94=1,COUNTIF($L94:X94,"&gt;0")&lt;$K94),3,IF(OR(AND(MONTH($H94)=MONTH(TODAY()),$J94=0),AND(TODAY()&lt;Y$6)),1,IF($L94="כן",2,4))),""))</f>
        <v/>
      </c>
      <c r="Z94" s="214" t="str">
        <f ca="1">IF($C94="","",IF(OR(AND($H94&lt;=Z$6,$I94&gt;=Z$6),AND($H94&gt;=Z$6,$H94&lt;AA$6)),IF(OR($J94=1,COUNTIF($L94:Y94,"&gt;0")&lt;$K94),3,IF(OR(AND(MONTH($H94)=MONTH(TODAY()),$J94=0),AND(TODAY()&lt;Z$6)),1,IF($L94="כן",2,4))),""))</f>
        <v/>
      </c>
      <c r="AA94" s="214" t="str">
        <f ca="1">IF($C94="","",IF(OR(AND($H94&lt;=AA$6,$I94&gt;=AA$6),AND($H94&gt;=AA$6,$H94&lt;AB$6)),IF(OR($J94=1,COUNTIF($L94:Z94,"&gt;0")&lt;$K94),3,IF(OR(AND(MONTH($H94)=MONTH(TODAY()),$J94=0),AND(TODAY()&lt;AA$6)),1,IF($L94="כן",2,4))),""))</f>
        <v/>
      </c>
      <c r="AB94" s="214" t="str">
        <f ca="1">IF($C94="","",IF(OR(AND($H94&lt;=AB$6,$I94&gt;=AB$6),AND($H94&gt;=AB$6,$H94&lt;AC$6)),IF(OR($J94=1,COUNTIF($L94:AA94,"&gt;0")&lt;$K94),3,IF(OR(AND(MONTH($H94)=MONTH(TODAY()),$J94=0),AND(TODAY()&lt;AB$6)),1,IF($L94="כן",2,4))),""))</f>
        <v/>
      </c>
      <c r="AC94" s="214" t="str">
        <f ca="1">IF($C94="","",IF(OR(AND($H94&lt;=AC$6,$I94&gt;=AC$6),AND($H94&gt;=AC$6,$H94&lt;AD$6)),IF(OR($J94=1,COUNTIF($L94:AB94,"&gt;0")&lt;$K94),3,IF(OR(AND(MONTH($H94)=MONTH(TODAY()),$J94=0),AND(TODAY()&lt;AC$6)),1,IF($L94="כן",2,4))),""))</f>
        <v/>
      </c>
      <c r="AD94" s="214" t="str">
        <f ca="1">IF($C94="","",IF(OR(AND($H94&lt;=AD$6,$I94&gt;=AD$6),AND($H94&gt;=AD$6,$H94&lt;AE$6)),IF(OR($J94=1,COUNTIF($L94:AC94,"&gt;0")&lt;$K94),3,IF(OR(AND(MONTH($H94)=MONTH(TODAY()),$J94=0),AND(TODAY()&lt;AD$6)),1,IF($L94="כן",2,4))),""))</f>
        <v/>
      </c>
      <c r="AE94" s="214" t="str">
        <f ca="1">IF($C94="","",IF(OR(AND($H94&lt;=AE$6,$I94&gt;=AE$6),AND($H94&gt;=AE$6,$H94&lt;AF$6)),IF(OR($J94=1,COUNTIF($L94:AD94,"&gt;0")&lt;$K94),3,IF(OR(AND(MONTH($H94)=MONTH(TODAY()),$J94=0),AND(TODAY()&lt;AE$6)),1,IF($L94="כן",2,4))),""))</f>
        <v/>
      </c>
      <c r="AF94" s="214" t="str">
        <f ca="1">IF($C94="","",IF(OR(AND($H94&lt;=AF$6,$I94&gt;=AF$6),AND($H94&gt;=AF$6,$H94&lt;AG$6)),IF(OR($J94=1,COUNTIF($L94:AE94,"&gt;0")&lt;$K94),3,IF(OR(AND(MONTH($H94)=MONTH(TODAY()),$J94=0),AND(TODAY()&lt;AF$6)),1,IF($L94="כן",2,4))),""))</f>
        <v/>
      </c>
      <c r="AG94" s="214" t="str">
        <f t="shared" ca="1" si="8"/>
        <v/>
      </c>
      <c r="AH94" s="199" t="s">
        <v>224</v>
      </c>
    </row>
    <row r="95" spans="2:34" s="195" customFormat="1" ht="21" customHeight="1">
      <c r="B95" s="196" t="str">
        <f>IFERROR(INDEX('תוצרים לפרויקטים'!$G$8:$G$507,MATCH(ROWS($B$6:B94),דירוג_גאנט,0)),"")</f>
        <v/>
      </c>
      <c r="C95" s="197" t="str">
        <f>IF($B95="","",INDEX('תוצרים לפרויקטים'!$H$8:$H$507,MATCH($B95,'תוצרים לפרויקטים'!$G$8:$G$507,0)))</f>
        <v/>
      </c>
      <c r="D95" s="198" t="str">
        <f>IF($B95="","",INDEX('תוצרים לפרויקטים'!$E$8:$E$507,MATCH($B95,'תוצרים לפרויקטים'!$G$8:$G$507,0)))</f>
        <v/>
      </c>
      <c r="E95" s="198" t="str">
        <f>IF($B95="","",IF(INDEX('תוצרים לפרויקטים'!$J$8:$J$507,MATCH($B95,'תוצרים לפרויקטים'!$G$8:$G$507,0))="","",INDEX('תוצרים לפרויקטים'!$J$8:$J$507,MATCH($B95,'תוצרים לפרויקטים'!$G$8:$G$507,0))))</f>
        <v/>
      </c>
      <c r="F95" s="198" t="str">
        <f>IF($B95="","",IF(INDEX('תוצרים לפרויקטים'!$K$8:$K$507,MATCH($B95,'תוצרים לפרויקטים'!$G$8:$G$507,0))="","",INDEX('תוצרים לפרויקטים'!$K$8:$K$507,MATCH($B95,'תוצרים לפרויקטים'!$G$8:$G$507,0))))</f>
        <v/>
      </c>
      <c r="G95" s="198" t="str">
        <f>IF($B95="","",IF(INDEX('תוצרים לפרויקטים'!$R$8:$R$507,MATCH($B95,'תוצרים לפרויקטים'!$G$8:$G$507,0))="","",INDEX('תוצרים לפרויקטים'!$R$8:$R$507,MATCH($B95,'תוצרים לפרויקטים'!$G$8:$G$507,0))))</f>
        <v/>
      </c>
      <c r="H95" s="199" t="str">
        <f>IF($B95="","",IF(INDEX('תוצרים לפרויקטים'!P$8:P$507,MATCH($B95,'תוצרים לפרויקטים'!$G$8:$G$507,0))="","",INDEX('תוצרים לפרויקטים'!P$8:P$507,MATCH($B95,'תוצרים לפרויקטים'!$G$8:$G$507,0))))</f>
        <v/>
      </c>
      <c r="I95" s="199" t="str">
        <f>IF($B95="","",IF(INDEX('תוצרים לפרויקטים'!Q$8:Q$507,MATCH($B95,'תוצרים לפרויקטים'!$G$8:$G$507,0))="","",INDEX('תוצרים לפרויקטים'!Q$8:Q$507,MATCH($B95,'תוצרים לפרויקטים'!$G$8:$G$507,0))))</f>
        <v/>
      </c>
      <c r="J95" s="200" t="str">
        <f>IF($B95="","",INDEX('תוצרים לפרויקטים'!$S$8:$S$507,MATCH($B95,'תוצרים לפרויקטים'!$G$8:$G$507,0)))</f>
        <v/>
      </c>
      <c r="K95" s="201" t="str">
        <f t="shared" si="6"/>
        <v/>
      </c>
      <c r="L95" s="200" t="str">
        <f t="shared" ca="1" si="7"/>
        <v/>
      </c>
      <c r="M95" s="214" t="str">
        <f ca="1">IF($C95="","",IF(OR(AND($H95&lt;=M$6,$I95&gt;=M$6),AND($H95&gt;=M$6,$H95&lt;N$6)),IF(OR($J95=1,COUNTIF($L95:L95,"&gt;0")&lt;$K95),3,IF(OR(AND(MONTH($H95)=MONTH(TODAY()),$J95=0),AND(TODAY()&lt;M$6)),1,IF($L95="כן",2,4))),""))</f>
        <v/>
      </c>
      <c r="N95" s="214" t="str">
        <f ca="1">IF($C95="","",IF(OR(AND($H95&lt;=N$6,$I95&gt;=N$6),AND($H95&gt;=N$6,$H95&lt;O$6)),IF(OR($J95=1,COUNTIF($L95:M95,"&gt;0")&lt;$K95),3,IF(OR(AND(MONTH($H95)=MONTH(TODAY()),$J95=0),AND(TODAY()&lt;N$6)),1,IF($L95="כן",2,4))),""))</f>
        <v/>
      </c>
      <c r="O95" s="214" t="str">
        <f ca="1">IF($C95="","",IF(OR(AND($H95&lt;=O$6,$I95&gt;=O$6),AND($H95&gt;=O$6,$H95&lt;P$6)),IF(OR($J95=1,COUNTIF($L95:N95,"&gt;0")&lt;$K95),3,IF(OR(AND(MONTH($H95)=MONTH(TODAY()),$J95=0),AND(TODAY()&lt;O$6)),1,IF($L95="כן",2,4))),""))</f>
        <v/>
      </c>
      <c r="P95" s="214" t="str">
        <f ca="1">IF($C95="","",IF(OR(AND($H95&lt;=P$6,$I95&gt;=P$6),AND($H95&gt;=P$6,$H95&lt;Q$6)),IF(OR($J95=1,COUNTIF($L95:O95,"&gt;0")&lt;$K95),3,IF(OR(AND(MONTH($H95)=MONTH(TODAY()),$J95=0),AND(TODAY()&lt;P$6)),1,IF($L95="כן",2,4))),""))</f>
        <v/>
      </c>
      <c r="Q95" s="214" t="str">
        <f ca="1">IF($C95="","",IF(OR(AND($H95&lt;=Q$6,$I95&gt;=Q$6),AND($H95&gt;=Q$6,$H95&lt;R$6)),IF(OR($J95=1,COUNTIF($L95:P95,"&gt;0")&lt;$K95),3,IF(OR(AND(MONTH($H95)=MONTH(TODAY()),$J95=0),AND(TODAY()&lt;Q$6)),1,IF($L95="כן",2,4))),""))</f>
        <v/>
      </c>
      <c r="R95" s="214" t="str">
        <f ca="1">IF($C95="","",IF(OR(AND($H95&lt;=R$6,$I95&gt;=R$6),AND($H95&gt;=R$6,$H95&lt;S$6)),IF(OR($J95=1,COUNTIF($L95:Q95,"&gt;0")&lt;$K95),3,IF(OR(AND(MONTH($H95)=MONTH(TODAY()),$J95=0),AND(TODAY()&lt;R$6)),1,IF($L95="כן",2,4))),""))</f>
        <v/>
      </c>
      <c r="S95" s="214" t="str">
        <f ca="1">IF($C95="","",IF(OR(AND($H95&lt;=S$6,$I95&gt;=S$6),AND($H95&gt;=S$6,$H95&lt;T$6)),IF(OR($J95=1,COUNTIF($L95:R95,"&gt;0")&lt;$K95),3,IF(OR(AND(MONTH($H95)=MONTH(TODAY()),$J95=0),AND(TODAY()&lt;S$6)),1,IF($L95="כן",2,4))),""))</f>
        <v/>
      </c>
      <c r="T95" s="214" t="str">
        <f ca="1">IF($C95="","",IF(OR(AND($H95&lt;=T$6,$I95&gt;=T$6),AND($H95&gt;=T$6,$H95&lt;U$6)),IF(OR($J95=1,COUNTIF($L95:S95,"&gt;0")&lt;$K95),3,IF(OR(AND(MONTH($H95)=MONTH(TODAY()),$J95=0),AND(TODAY()&lt;T$6)),1,IF($L95="כן",2,4))),""))</f>
        <v/>
      </c>
      <c r="U95" s="214" t="str">
        <f ca="1">IF($C95="","",IF(OR(AND($H95&lt;=U$6,$I95&gt;=U$6),AND($H95&gt;=U$6,$H95&lt;V$6)),IF(OR($J95=1,COUNTIF($L95:T95,"&gt;0")&lt;$K95),3,IF(OR(AND(MONTH($H95)=MONTH(TODAY()),$J95=0),AND(TODAY()&lt;U$6)),1,IF($L95="כן",2,4))),""))</f>
        <v/>
      </c>
      <c r="V95" s="214" t="str">
        <f ca="1">IF($C95="","",IF(OR(AND($H95&lt;=V$6,$I95&gt;=V$6),AND($H95&gt;=V$6,$H95&lt;W$6)),IF(OR($J95=1,COUNTIF($L95:U95,"&gt;0")&lt;$K95),3,IF(OR(AND(MONTH($H95)=MONTH(TODAY()),$J95=0),AND(TODAY()&lt;V$6)),1,IF($L95="כן",2,4))),""))</f>
        <v/>
      </c>
      <c r="W95" s="214" t="str">
        <f ca="1">IF($C95="","",IF(OR(AND($H95&lt;=W$6,$I95&gt;=W$6),AND($H95&gt;=W$6,$H95&lt;X$6)),IF(OR($J95=1,COUNTIF($L95:V95,"&gt;0")&lt;$K95),3,IF(OR(AND(MONTH($H95)=MONTH(TODAY()),$J95=0),AND(TODAY()&lt;W$6)),1,IF($L95="כן",2,4))),""))</f>
        <v/>
      </c>
      <c r="X95" s="214" t="str">
        <f ca="1">IF($C95="","",IF(OR(AND($H95&lt;=X$6,$I95&gt;=X$6),AND($H95&gt;=X$6,$H95&lt;Y$6)),IF(OR($J95=1,COUNTIF($L95:W95,"&gt;0")&lt;$K95),3,IF(OR(AND(MONTH($H95)=MONTH(TODAY()),$J95=0),AND(TODAY()&lt;X$6)),1,IF($L95="כן",2,4))),""))</f>
        <v/>
      </c>
      <c r="Y95" s="214" t="str">
        <f ca="1">IF($C95="","",IF(OR(AND($H95&lt;=Y$6,$I95&gt;=Y$6),AND($H95&gt;=Y$6,$H95&lt;Z$6)),IF(OR($J95=1,COUNTIF($L95:X95,"&gt;0")&lt;$K95),3,IF(OR(AND(MONTH($H95)=MONTH(TODAY()),$J95=0),AND(TODAY()&lt;Y$6)),1,IF($L95="כן",2,4))),""))</f>
        <v/>
      </c>
      <c r="Z95" s="214" t="str">
        <f ca="1">IF($C95="","",IF(OR(AND($H95&lt;=Z$6,$I95&gt;=Z$6),AND($H95&gt;=Z$6,$H95&lt;AA$6)),IF(OR($J95=1,COUNTIF($L95:Y95,"&gt;0")&lt;$K95),3,IF(OR(AND(MONTH($H95)=MONTH(TODAY()),$J95=0),AND(TODAY()&lt;Z$6)),1,IF($L95="כן",2,4))),""))</f>
        <v/>
      </c>
      <c r="AA95" s="214" t="str">
        <f ca="1">IF($C95="","",IF(OR(AND($H95&lt;=AA$6,$I95&gt;=AA$6),AND($H95&gt;=AA$6,$H95&lt;AB$6)),IF(OR($J95=1,COUNTIF($L95:Z95,"&gt;0")&lt;$K95),3,IF(OR(AND(MONTH($H95)=MONTH(TODAY()),$J95=0),AND(TODAY()&lt;AA$6)),1,IF($L95="כן",2,4))),""))</f>
        <v/>
      </c>
      <c r="AB95" s="214" t="str">
        <f ca="1">IF($C95="","",IF(OR(AND($H95&lt;=AB$6,$I95&gt;=AB$6),AND($H95&gt;=AB$6,$H95&lt;AC$6)),IF(OR($J95=1,COUNTIF($L95:AA95,"&gt;0")&lt;$K95),3,IF(OR(AND(MONTH($H95)=MONTH(TODAY()),$J95=0),AND(TODAY()&lt;AB$6)),1,IF($L95="כן",2,4))),""))</f>
        <v/>
      </c>
      <c r="AC95" s="214" t="str">
        <f ca="1">IF($C95="","",IF(OR(AND($H95&lt;=AC$6,$I95&gt;=AC$6),AND($H95&gt;=AC$6,$H95&lt;AD$6)),IF(OR($J95=1,COUNTIF($L95:AB95,"&gt;0")&lt;$K95),3,IF(OR(AND(MONTH($H95)=MONTH(TODAY()),$J95=0),AND(TODAY()&lt;AC$6)),1,IF($L95="כן",2,4))),""))</f>
        <v/>
      </c>
      <c r="AD95" s="214" t="str">
        <f ca="1">IF($C95="","",IF(OR(AND($H95&lt;=AD$6,$I95&gt;=AD$6),AND($H95&gt;=AD$6,$H95&lt;AE$6)),IF(OR($J95=1,COUNTIF($L95:AC95,"&gt;0")&lt;$K95),3,IF(OR(AND(MONTH($H95)=MONTH(TODAY()),$J95=0),AND(TODAY()&lt;AD$6)),1,IF($L95="כן",2,4))),""))</f>
        <v/>
      </c>
      <c r="AE95" s="214" t="str">
        <f ca="1">IF($C95="","",IF(OR(AND($H95&lt;=AE$6,$I95&gt;=AE$6),AND($H95&gt;=AE$6,$H95&lt;AF$6)),IF(OR($J95=1,COUNTIF($L95:AD95,"&gt;0")&lt;$K95),3,IF(OR(AND(MONTH($H95)=MONTH(TODAY()),$J95=0),AND(TODAY()&lt;AE$6)),1,IF($L95="כן",2,4))),""))</f>
        <v/>
      </c>
      <c r="AF95" s="214" t="str">
        <f ca="1">IF($C95="","",IF(OR(AND($H95&lt;=AF$6,$I95&gt;=AF$6),AND($H95&gt;=AF$6,$H95&lt;AG$6)),IF(OR($J95=1,COUNTIF($L95:AE95,"&gt;0")&lt;$K95),3,IF(OR(AND(MONTH($H95)=MONTH(TODAY()),$J95=0),AND(TODAY()&lt;AF$6)),1,IF($L95="כן",2,4))),""))</f>
        <v/>
      </c>
      <c r="AG95" s="214" t="str">
        <f t="shared" ca="1" si="8"/>
        <v/>
      </c>
      <c r="AH95" s="199" t="s">
        <v>224</v>
      </c>
    </row>
    <row r="96" spans="2:34" s="195" customFormat="1" ht="21" customHeight="1">
      <c r="B96" s="196" t="str">
        <f>IFERROR(INDEX('תוצרים לפרויקטים'!$G$8:$G$507,MATCH(ROWS($B$6:B95),דירוג_גאנט,0)),"")</f>
        <v/>
      </c>
      <c r="C96" s="197" t="str">
        <f>IF($B96="","",INDEX('תוצרים לפרויקטים'!$H$8:$H$507,MATCH($B96,'תוצרים לפרויקטים'!$G$8:$G$507,0)))</f>
        <v/>
      </c>
      <c r="D96" s="198" t="str">
        <f>IF($B96="","",INDEX('תוצרים לפרויקטים'!$E$8:$E$507,MATCH($B96,'תוצרים לפרויקטים'!$G$8:$G$507,0)))</f>
        <v/>
      </c>
      <c r="E96" s="198" t="str">
        <f>IF($B96="","",IF(INDEX('תוצרים לפרויקטים'!$J$8:$J$507,MATCH($B96,'תוצרים לפרויקטים'!$G$8:$G$507,0))="","",INDEX('תוצרים לפרויקטים'!$J$8:$J$507,MATCH($B96,'תוצרים לפרויקטים'!$G$8:$G$507,0))))</f>
        <v/>
      </c>
      <c r="F96" s="198" t="str">
        <f>IF($B96="","",IF(INDEX('תוצרים לפרויקטים'!$K$8:$K$507,MATCH($B96,'תוצרים לפרויקטים'!$G$8:$G$507,0))="","",INDEX('תוצרים לפרויקטים'!$K$8:$K$507,MATCH($B96,'תוצרים לפרויקטים'!$G$8:$G$507,0))))</f>
        <v/>
      </c>
      <c r="G96" s="198" t="str">
        <f>IF($B96="","",IF(INDEX('תוצרים לפרויקטים'!$R$8:$R$507,MATCH($B96,'תוצרים לפרויקטים'!$G$8:$G$507,0))="","",INDEX('תוצרים לפרויקטים'!$R$8:$R$507,MATCH($B96,'תוצרים לפרויקטים'!$G$8:$G$507,0))))</f>
        <v/>
      </c>
      <c r="H96" s="199" t="str">
        <f>IF($B96="","",IF(INDEX('תוצרים לפרויקטים'!P$8:P$507,MATCH($B96,'תוצרים לפרויקטים'!$G$8:$G$507,0))="","",INDEX('תוצרים לפרויקטים'!P$8:P$507,MATCH($B96,'תוצרים לפרויקטים'!$G$8:$G$507,0))))</f>
        <v/>
      </c>
      <c r="I96" s="199" t="str">
        <f>IF($B96="","",IF(INDEX('תוצרים לפרויקטים'!Q$8:Q$507,MATCH($B96,'תוצרים לפרויקטים'!$G$8:$G$507,0))="","",INDEX('תוצרים לפרויקטים'!Q$8:Q$507,MATCH($B96,'תוצרים לפרויקטים'!$G$8:$G$507,0))))</f>
        <v/>
      </c>
      <c r="J96" s="200" t="str">
        <f>IF($B96="","",INDEX('תוצרים לפרויקטים'!$S$8:$S$507,MATCH($B96,'תוצרים לפרויקטים'!$G$8:$G$507,0)))</f>
        <v/>
      </c>
      <c r="K96" s="201" t="str">
        <f t="shared" si="6"/>
        <v/>
      </c>
      <c r="L96" s="200" t="str">
        <f t="shared" ca="1" si="7"/>
        <v/>
      </c>
      <c r="M96" s="214" t="str">
        <f ca="1">IF($C96="","",IF(OR(AND($H96&lt;=M$6,$I96&gt;=M$6),AND($H96&gt;=M$6,$H96&lt;N$6)),IF(OR($J96=1,COUNTIF($L96:L96,"&gt;0")&lt;$K96),3,IF(OR(AND(MONTH($H96)=MONTH(TODAY()),$J96=0),AND(TODAY()&lt;M$6)),1,IF($L96="כן",2,4))),""))</f>
        <v/>
      </c>
      <c r="N96" s="214" t="str">
        <f ca="1">IF($C96="","",IF(OR(AND($H96&lt;=N$6,$I96&gt;=N$6),AND($H96&gt;=N$6,$H96&lt;O$6)),IF(OR($J96=1,COUNTIF($L96:M96,"&gt;0")&lt;$K96),3,IF(OR(AND(MONTH($H96)=MONTH(TODAY()),$J96=0),AND(TODAY()&lt;N$6)),1,IF($L96="כן",2,4))),""))</f>
        <v/>
      </c>
      <c r="O96" s="214" t="str">
        <f ca="1">IF($C96="","",IF(OR(AND($H96&lt;=O$6,$I96&gt;=O$6),AND($H96&gt;=O$6,$H96&lt;P$6)),IF(OR($J96=1,COUNTIF($L96:N96,"&gt;0")&lt;$K96),3,IF(OR(AND(MONTH($H96)=MONTH(TODAY()),$J96=0),AND(TODAY()&lt;O$6)),1,IF($L96="כן",2,4))),""))</f>
        <v/>
      </c>
      <c r="P96" s="214" t="str">
        <f ca="1">IF($C96="","",IF(OR(AND($H96&lt;=P$6,$I96&gt;=P$6),AND($H96&gt;=P$6,$H96&lt;Q$6)),IF(OR($J96=1,COUNTIF($L96:O96,"&gt;0")&lt;$K96),3,IF(OR(AND(MONTH($H96)=MONTH(TODAY()),$J96=0),AND(TODAY()&lt;P$6)),1,IF($L96="כן",2,4))),""))</f>
        <v/>
      </c>
      <c r="Q96" s="214" t="str">
        <f ca="1">IF($C96="","",IF(OR(AND($H96&lt;=Q$6,$I96&gt;=Q$6),AND($H96&gt;=Q$6,$H96&lt;R$6)),IF(OR($J96=1,COUNTIF($L96:P96,"&gt;0")&lt;$K96),3,IF(OR(AND(MONTH($H96)=MONTH(TODAY()),$J96=0),AND(TODAY()&lt;Q$6)),1,IF($L96="כן",2,4))),""))</f>
        <v/>
      </c>
      <c r="R96" s="214" t="str">
        <f ca="1">IF($C96="","",IF(OR(AND($H96&lt;=R$6,$I96&gt;=R$6),AND($H96&gt;=R$6,$H96&lt;S$6)),IF(OR($J96=1,COUNTIF($L96:Q96,"&gt;0")&lt;$K96),3,IF(OR(AND(MONTH($H96)=MONTH(TODAY()),$J96=0),AND(TODAY()&lt;R$6)),1,IF($L96="כן",2,4))),""))</f>
        <v/>
      </c>
      <c r="S96" s="214" t="str">
        <f ca="1">IF($C96="","",IF(OR(AND($H96&lt;=S$6,$I96&gt;=S$6),AND($H96&gt;=S$6,$H96&lt;T$6)),IF(OR($J96=1,COUNTIF($L96:R96,"&gt;0")&lt;$K96),3,IF(OR(AND(MONTH($H96)=MONTH(TODAY()),$J96=0),AND(TODAY()&lt;S$6)),1,IF($L96="כן",2,4))),""))</f>
        <v/>
      </c>
      <c r="T96" s="214" t="str">
        <f ca="1">IF($C96="","",IF(OR(AND($H96&lt;=T$6,$I96&gt;=T$6),AND($H96&gt;=T$6,$H96&lt;U$6)),IF(OR($J96=1,COUNTIF($L96:S96,"&gt;0")&lt;$K96),3,IF(OR(AND(MONTH($H96)=MONTH(TODAY()),$J96=0),AND(TODAY()&lt;T$6)),1,IF($L96="כן",2,4))),""))</f>
        <v/>
      </c>
      <c r="U96" s="214" t="str">
        <f ca="1">IF($C96="","",IF(OR(AND($H96&lt;=U$6,$I96&gt;=U$6),AND($H96&gt;=U$6,$H96&lt;V$6)),IF(OR($J96=1,COUNTIF($L96:T96,"&gt;0")&lt;$K96),3,IF(OR(AND(MONTH($H96)=MONTH(TODAY()),$J96=0),AND(TODAY()&lt;U$6)),1,IF($L96="כן",2,4))),""))</f>
        <v/>
      </c>
      <c r="V96" s="214" t="str">
        <f ca="1">IF($C96="","",IF(OR(AND($H96&lt;=V$6,$I96&gt;=V$6),AND($H96&gt;=V$6,$H96&lt;W$6)),IF(OR($J96=1,COUNTIF($L96:U96,"&gt;0")&lt;$K96),3,IF(OR(AND(MONTH($H96)=MONTH(TODAY()),$J96=0),AND(TODAY()&lt;V$6)),1,IF($L96="כן",2,4))),""))</f>
        <v/>
      </c>
      <c r="W96" s="214" t="str">
        <f ca="1">IF($C96="","",IF(OR(AND($H96&lt;=W$6,$I96&gt;=W$6),AND($H96&gt;=W$6,$H96&lt;X$6)),IF(OR($J96=1,COUNTIF($L96:V96,"&gt;0")&lt;$K96),3,IF(OR(AND(MONTH($H96)=MONTH(TODAY()),$J96=0),AND(TODAY()&lt;W$6)),1,IF($L96="כן",2,4))),""))</f>
        <v/>
      </c>
      <c r="X96" s="214" t="str">
        <f ca="1">IF($C96="","",IF(OR(AND($H96&lt;=X$6,$I96&gt;=X$6),AND($H96&gt;=X$6,$H96&lt;Y$6)),IF(OR($J96=1,COUNTIF($L96:W96,"&gt;0")&lt;$K96),3,IF(OR(AND(MONTH($H96)=MONTH(TODAY()),$J96=0),AND(TODAY()&lt;X$6)),1,IF($L96="כן",2,4))),""))</f>
        <v/>
      </c>
      <c r="Y96" s="214" t="str">
        <f ca="1">IF($C96="","",IF(OR(AND($H96&lt;=Y$6,$I96&gt;=Y$6),AND($H96&gt;=Y$6,$H96&lt;Z$6)),IF(OR($J96=1,COUNTIF($L96:X96,"&gt;0")&lt;$K96),3,IF(OR(AND(MONTH($H96)=MONTH(TODAY()),$J96=0),AND(TODAY()&lt;Y$6)),1,IF($L96="כן",2,4))),""))</f>
        <v/>
      </c>
      <c r="Z96" s="214" t="str">
        <f ca="1">IF($C96="","",IF(OR(AND($H96&lt;=Z$6,$I96&gt;=Z$6),AND($H96&gt;=Z$6,$H96&lt;AA$6)),IF(OR($J96=1,COUNTIF($L96:Y96,"&gt;0")&lt;$K96),3,IF(OR(AND(MONTH($H96)=MONTH(TODAY()),$J96=0),AND(TODAY()&lt;Z$6)),1,IF($L96="כן",2,4))),""))</f>
        <v/>
      </c>
      <c r="AA96" s="214" t="str">
        <f ca="1">IF($C96="","",IF(OR(AND($H96&lt;=AA$6,$I96&gt;=AA$6),AND($H96&gt;=AA$6,$H96&lt;AB$6)),IF(OR($J96=1,COUNTIF($L96:Z96,"&gt;0")&lt;$K96),3,IF(OR(AND(MONTH($H96)=MONTH(TODAY()),$J96=0),AND(TODAY()&lt;AA$6)),1,IF($L96="כן",2,4))),""))</f>
        <v/>
      </c>
      <c r="AB96" s="214" t="str">
        <f ca="1">IF($C96="","",IF(OR(AND($H96&lt;=AB$6,$I96&gt;=AB$6),AND($H96&gt;=AB$6,$H96&lt;AC$6)),IF(OR($J96=1,COUNTIF($L96:AA96,"&gt;0")&lt;$K96),3,IF(OR(AND(MONTH($H96)=MONTH(TODAY()),$J96=0),AND(TODAY()&lt;AB$6)),1,IF($L96="כן",2,4))),""))</f>
        <v/>
      </c>
      <c r="AC96" s="214" t="str">
        <f ca="1">IF($C96="","",IF(OR(AND($H96&lt;=AC$6,$I96&gt;=AC$6),AND($H96&gt;=AC$6,$H96&lt;AD$6)),IF(OR($J96=1,COUNTIF($L96:AB96,"&gt;0")&lt;$K96),3,IF(OR(AND(MONTH($H96)=MONTH(TODAY()),$J96=0),AND(TODAY()&lt;AC$6)),1,IF($L96="כן",2,4))),""))</f>
        <v/>
      </c>
      <c r="AD96" s="214" t="str">
        <f ca="1">IF($C96="","",IF(OR(AND($H96&lt;=AD$6,$I96&gt;=AD$6),AND($H96&gt;=AD$6,$H96&lt;AE$6)),IF(OR($J96=1,COUNTIF($L96:AC96,"&gt;0")&lt;$K96),3,IF(OR(AND(MONTH($H96)=MONTH(TODAY()),$J96=0),AND(TODAY()&lt;AD$6)),1,IF($L96="כן",2,4))),""))</f>
        <v/>
      </c>
      <c r="AE96" s="214" t="str">
        <f ca="1">IF($C96="","",IF(OR(AND($H96&lt;=AE$6,$I96&gt;=AE$6),AND($H96&gt;=AE$6,$H96&lt;AF$6)),IF(OR($J96=1,COUNTIF($L96:AD96,"&gt;0")&lt;$K96),3,IF(OR(AND(MONTH($H96)=MONTH(TODAY()),$J96=0),AND(TODAY()&lt;AE$6)),1,IF($L96="כן",2,4))),""))</f>
        <v/>
      </c>
      <c r="AF96" s="214" t="str">
        <f ca="1">IF($C96="","",IF(OR(AND($H96&lt;=AF$6,$I96&gt;=AF$6),AND($H96&gt;=AF$6,$H96&lt;AG$6)),IF(OR($J96=1,COUNTIF($L96:AE96,"&gt;0")&lt;$K96),3,IF(OR(AND(MONTH($H96)=MONTH(TODAY()),$J96=0),AND(TODAY()&lt;AF$6)),1,IF($L96="כן",2,4))),""))</f>
        <v/>
      </c>
      <c r="AG96" s="214" t="str">
        <f t="shared" ca="1" si="8"/>
        <v/>
      </c>
      <c r="AH96" s="199" t="s">
        <v>224</v>
      </c>
    </row>
    <row r="97" spans="2:34" s="195" customFormat="1" ht="21" customHeight="1">
      <c r="B97" s="196" t="str">
        <f>IFERROR(INDEX('תוצרים לפרויקטים'!$G$8:$G$507,MATCH(ROWS($B$6:B96),דירוג_גאנט,0)),"")</f>
        <v/>
      </c>
      <c r="C97" s="197" t="str">
        <f>IF($B97="","",INDEX('תוצרים לפרויקטים'!$H$8:$H$507,MATCH($B97,'תוצרים לפרויקטים'!$G$8:$G$507,0)))</f>
        <v/>
      </c>
      <c r="D97" s="198" t="str">
        <f>IF($B97="","",INDEX('תוצרים לפרויקטים'!$E$8:$E$507,MATCH($B97,'תוצרים לפרויקטים'!$G$8:$G$507,0)))</f>
        <v/>
      </c>
      <c r="E97" s="198" t="str">
        <f>IF($B97="","",IF(INDEX('תוצרים לפרויקטים'!$J$8:$J$507,MATCH($B97,'תוצרים לפרויקטים'!$G$8:$G$507,0))="","",INDEX('תוצרים לפרויקטים'!$J$8:$J$507,MATCH($B97,'תוצרים לפרויקטים'!$G$8:$G$507,0))))</f>
        <v/>
      </c>
      <c r="F97" s="198" t="str">
        <f>IF($B97="","",IF(INDEX('תוצרים לפרויקטים'!$K$8:$K$507,MATCH($B97,'תוצרים לפרויקטים'!$G$8:$G$507,0))="","",INDEX('תוצרים לפרויקטים'!$K$8:$K$507,MATCH($B97,'תוצרים לפרויקטים'!$G$8:$G$507,0))))</f>
        <v/>
      </c>
      <c r="G97" s="198" t="str">
        <f>IF($B97="","",IF(INDEX('תוצרים לפרויקטים'!$R$8:$R$507,MATCH($B97,'תוצרים לפרויקטים'!$G$8:$G$507,0))="","",INDEX('תוצרים לפרויקטים'!$R$8:$R$507,MATCH($B97,'תוצרים לפרויקטים'!$G$8:$G$507,0))))</f>
        <v/>
      </c>
      <c r="H97" s="199" t="str">
        <f>IF($B97="","",IF(INDEX('תוצרים לפרויקטים'!P$8:P$507,MATCH($B97,'תוצרים לפרויקטים'!$G$8:$G$507,0))="","",INDEX('תוצרים לפרויקטים'!P$8:P$507,MATCH($B97,'תוצרים לפרויקטים'!$G$8:$G$507,0))))</f>
        <v/>
      </c>
      <c r="I97" s="199" t="str">
        <f>IF($B97="","",IF(INDEX('תוצרים לפרויקטים'!Q$8:Q$507,MATCH($B97,'תוצרים לפרויקטים'!$G$8:$G$507,0))="","",INDEX('תוצרים לפרויקטים'!Q$8:Q$507,MATCH($B97,'תוצרים לפרויקטים'!$G$8:$G$507,0))))</f>
        <v/>
      </c>
      <c r="J97" s="200" t="str">
        <f>IF($B97="","",INDEX('תוצרים לפרויקטים'!$S$8:$S$507,MATCH($B97,'תוצרים לפרויקטים'!$G$8:$G$507,0)))</f>
        <v/>
      </c>
      <c r="K97" s="201" t="str">
        <f t="shared" si="6"/>
        <v/>
      </c>
      <c r="L97" s="200" t="str">
        <f t="shared" ca="1" si="7"/>
        <v/>
      </c>
      <c r="M97" s="214" t="str">
        <f ca="1">IF($C97="","",IF(OR(AND($H97&lt;=M$6,$I97&gt;=M$6),AND($H97&gt;=M$6,$H97&lt;N$6)),IF(OR($J97=1,COUNTIF($L97:L97,"&gt;0")&lt;$K97),3,IF(OR(AND(MONTH($H97)=MONTH(TODAY()),$J97=0),AND(TODAY()&lt;M$6)),1,IF($L97="כן",2,4))),""))</f>
        <v/>
      </c>
      <c r="N97" s="214" t="str">
        <f ca="1">IF($C97="","",IF(OR(AND($H97&lt;=N$6,$I97&gt;=N$6),AND($H97&gt;=N$6,$H97&lt;O$6)),IF(OR($J97=1,COUNTIF($L97:M97,"&gt;0")&lt;$K97),3,IF(OR(AND(MONTH($H97)=MONTH(TODAY()),$J97=0),AND(TODAY()&lt;N$6)),1,IF($L97="כן",2,4))),""))</f>
        <v/>
      </c>
      <c r="O97" s="214" t="str">
        <f ca="1">IF($C97="","",IF(OR(AND($H97&lt;=O$6,$I97&gt;=O$6),AND($H97&gt;=O$6,$H97&lt;P$6)),IF(OR($J97=1,COUNTIF($L97:N97,"&gt;0")&lt;$K97),3,IF(OR(AND(MONTH($H97)=MONTH(TODAY()),$J97=0),AND(TODAY()&lt;O$6)),1,IF($L97="כן",2,4))),""))</f>
        <v/>
      </c>
      <c r="P97" s="214" t="str">
        <f ca="1">IF($C97="","",IF(OR(AND($H97&lt;=P$6,$I97&gt;=P$6),AND($H97&gt;=P$6,$H97&lt;Q$6)),IF(OR($J97=1,COUNTIF($L97:O97,"&gt;0")&lt;$K97),3,IF(OR(AND(MONTH($H97)=MONTH(TODAY()),$J97=0),AND(TODAY()&lt;P$6)),1,IF($L97="כן",2,4))),""))</f>
        <v/>
      </c>
      <c r="Q97" s="214" t="str">
        <f ca="1">IF($C97="","",IF(OR(AND($H97&lt;=Q$6,$I97&gt;=Q$6),AND($H97&gt;=Q$6,$H97&lt;R$6)),IF(OR($J97=1,COUNTIF($L97:P97,"&gt;0")&lt;$K97),3,IF(OR(AND(MONTH($H97)=MONTH(TODAY()),$J97=0),AND(TODAY()&lt;Q$6)),1,IF($L97="כן",2,4))),""))</f>
        <v/>
      </c>
      <c r="R97" s="214" t="str">
        <f ca="1">IF($C97="","",IF(OR(AND($H97&lt;=R$6,$I97&gt;=R$6),AND($H97&gt;=R$6,$H97&lt;S$6)),IF(OR($J97=1,COUNTIF($L97:Q97,"&gt;0")&lt;$K97),3,IF(OR(AND(MONTH($H97)=MONTH(TODAY()),$J97=0),AND(TODAY()&lt;R$6)),1,IF($L97="כן",2,4))),""))</f>
        <v/>
      </c>
      <c r="S97" s="214" t="str">
        <f ca="1">IF($C97="","",IF(OR(AND($H97&lt;=S$6,$I97&gt;=S$6),AND($H97&gt;=S$6,$H97&lt;T$6)),IF(OR($J97=1,COUNTIF($L97:R97,"&gt;0")&lt;$K97),3,IF(OR(AND(MONTH($H97)=MONTH(TODAY()),$J97=0),AND(TODAY()&lt;S$6)),1,IF($L97="כן",2,4))),""))</f>
        <v/>
      </c>
      <c r="T97" s="214" t="str">
        <f ca="1">IF($C97="","",IF(OR(AND($H97&lt;=T$6,$I97&gt;=T$6),AND($H97&gt;=T$6,$H97&lt;U$6)),IF(OR($J97=1,COUNTIF($L97:S97,"&gt;0")&lt;$K97),3,IF(OR(AND(MONTH($H97)=MONTH(TODAY()),$J97=0),AND(TODAY()&lt;T$6)),1,IF($L97="כן",2,4))),""))</f>
        <v/>
      </c>
      <c r="U97" s="214" t="str">
        <f ca="1">IF($C97="","",IF(OR(AND($H97&lt;=U$6,$I97&gt;=U$6),AND($H97&gt;=U$6,$H97&lt;V$6)),IF(OR($J97=1,COUNTIF($L97:T97,"&gt;0")&lt;$K97),3,IF(OR(AND(MONTH($H97)=MONTH(TODAY()),$J97=0),AND(TODAY()&lt;U$6)),1,IF($L97="כן",2,4))),""))</f>
        <v/>
      </c>
      <c r="V97" s="214" t="str">
        <f ca="1">IF($C97="","",IF(OR(AND($H97&lt;=V$6,$I97&gt;=V$6),AND($H97&gt;=V$6,$H97&lt;W$6)),IF(OR($J97=1,COUNTIF($L97:U97,"&gt;0")&lt;$K97),3,IF(OR(AND(MONTH($H97)=MONTH(TODAY()),$J97=0),AND(TODAY()&lt;V$6)),1,IF($L97="כן",2,4))),""))</f>
        <v/>
      </c>
      <c r="W97" s="214" t="str">
        <f ca="1">IF($C97="","",IF(OR(AND($H97&lt;=W$6,$I97&gt;=W$6),AND($H97&gt;=W$6,$H97&lt;X$6)),IF(OR($J97=1,COUNTIF($L97:V97,"&gt;0")&lt;$K97),3,IF(OR(AND(MONTH($H97)=MONTH(TODAY()),$J97=0),AND(TODAY()&lt;W$6)),1,IF($L97="כן",2,4))),""))</f>
        <v/>
      </c>
      <c r="X97" s="214" t="str">
        <f ca="1">IF($C97="","",IF(OR(AND($H97&lt;=X$6,$I97&gt;=X$6),AND($H97&gt;=X$6,$H97&lt;Y$6)),IF(OR($J97=1,COUNTIF($L97:W97,"&gt;0")&lt;$K97),3,IF(OR(AND(MONTH($H97)=MONTH(TODAY()),$J97=0),AND(TODAY()&lt;X$6)),1,IF($L97="כן",2,4))),""))</f>
        <v/>
      </c>
      <c r="Y97" s="214" t="str">
        <f ca="1">IF($C97="","",IF(OR(AND($H97&lt;=Y$6,$I97&gt;=Y$6),AND($H97&gt;=Y$6,$H97&lt;Z$6)),IF(OR($J97=1,COUNTIF($L97:X97,"&gt;0")&lt;$K97),3,IF(OR(AND(MONTH($H97)=MONTH(TODAY()),$J97=0),AND(TODAY()&lt;Y$6)),1,IF($L97="כן",2,4))),""))</f>
        <v/>
      </c>
      <c r="Z97" s="214" t="str">
        <f ca="1">IF($C97="","",IF(OR(AND($H97&lt;=Z$6,$I97&gt;=Z$6),AND($H97&gt;=Z$6,$H97&lt;AA$6)),IF(OR($J97=1,COUNTIF($L97:Y97,"&gt;0")&lt;$K97),3,IF(OR(AND(MONTH($H97)=MONTH(TODAY()),$J97=0),AND(TODAY()&lt;Z$6)),1,IF($L97="כן",2,4))),""))</f>
        <v/>
      </c>
      <c r="AA97" s="214" t="str">
        <f ca="1">IF($C97="","",IF(OR(AND($H97&lt;=AA$6,$I97&gt;=AA$6),AND($H97&gt;=AA$6,$H97&lt;AB$6)),IF(OR($J97=1,COUNTIF($L97:Z97,"&gt;0")&lt;$K97),3,IF(OR(AND(MONTH($H97)=MONTH(TODAY()),$J97=0),AND(TODAY()&lt;AA$6)),1,IF($L97="כן",2,4))),""))</f>
        <v/>
      </c>
      <c r="AB97" s="214" t="str">
        <f ca="1">IF($C97="","",IF(OR(AND($H97&lt;=AB$6,$I97&gt;=AB$6),AND($H97&gt;=AB$6,$H97&lt;AC$6)),IF(OR($J97=1,COUNTIF($L97:AA97,"&gt;0")&lt;$K97),3,IF(OR(AND(MONTH($H97)=MONTH(TODAY()),$J97=0),AND(TODAY()&lt;AB$6)),1,IF($L97="כן",2,4))),""))</f>
        <v/>
      </c>
      <c r="AC97" s="214" t="str">
        <f ca="1">IF($C97="","",IF(OR(AND($H97&lt;=AC$6,$I97&gt;=AC$6),AND($H97&gt;=AC$6,$H97&lt;AD$6)),IF(OR($J97=1,COUNTIF($L97:AB97,"&gt;0")&lt;$K97),3,IF(OR(AND(MONTH($H97)=MONTH(TODAY()),$J97=0),AND(TODAY()&lt;AC$6)),1,IF($L97="כן",2,4))),""))</f>
        <v/>
      </c>
      <c r="AD97" s="214" t="str">
        <f ca="1">IF($C97="","",IF(OR(AND($H97&lt;=AD$6,$I97&gt;=AD$6),AND($H97&gt;=AD$6,$H97&lt;AE$6)),IF(OR($J97=1,COUNTIF($L97:AC97,"&gt;0")&lt;$K97),3,IF(OR(AND(MONTH($H97)=MONTH(TODAY()),$J97=0),AND(TODAY()&lt;AD$6)),1,IF($L97="כן",2,4))),""))</f>
        <v/>
      </c>
      <c r="AE97" s="214" t="str">
        <f ca="1">IF($C97="","",IF(OR(AND($H97&lt;=AE$6,$I97&gt;=AE$6),AND($H97&gt;=AE$6,$H97&lt;AF$6)),IF(OR($J97=1,COUNTIF($L97:AD97,"&gt;0")&lt;$K97),3,IF(OR(AND(MONTH($H97)=MONTH(TODAY()),$J97=0),AND(TODAY()&lt;AE$6)),1,IF($L97="כן",2,4))),""))</f>
        <v/>
      </c>
      <c r="AF97" s="214" t="str">
        <f ca="1">IF($C97="","",IF(OR(AND($H97&lt;=AF$6,$I97&gt;=AF$6),AND($H97&gt;=AF$6,$H97&lt;AG$6)),IF(OR($J97=1,COUNTIF($L97:AE97,"&gt;0")&lt;$K97),3,IF(OR(AND(MONTH($H97)=MONTH(TODAY()),$J97=0),AND(TODAY()&lt;AF$6)),1,IF($L97="כן",2,4))),""))</f>
        <v/>
      </c>
      <c r="AG97" s="214" t="str">
        <f t="shared" ca="1" si="8"/>
        <v/>
      </c>
      <c r="AH97" s="199" t="s">
        <v>224</v>
      </c>
    </row>
    <row r="98" spans="2:34" s="195" customFormat="1" ht="21" customHeight="1">
      <c r="B98" s="196" t="str">
        <f>IFERROR(INDEX('תוצרים לפרויקטים'!$G$8:$G$507,MATCH(ROWS($B$6:B97),דירוג_גאנט,0)),"")</f>
        <v/>
      </c>
      <c r="C98" s="197" t="str">
        <f>IF($B98="","",INDEX('תוצרים לפרויקטים'!$H$8:$H$507,MATCH($B98,'תוצרים לפרויקטים'!$G$8:$G$507,0)))</f>
        <v/>
      </c>
      <c r="D98" s="198" t="str">
        <f>IF($B98="","",INDEX('תוצרים לפרויקטים'!$E$8:$E$507,MATCH($B98,'תוצרים לפרויקטים'!$G$8:$G$507,0)))</f>
        <v/>
      </c>
      <c r="E98" s="198" t="str">
        <f>IF($B98="","",IF(INDEX('תוצרים לפרויקטים'!$J$8:$J$507,MATCH($B98,'תוצרים לפרויקטים'!$G$8:$G$507,0))="","",INDEX('תוצרים לפרויקטים'!$J$8:$J$507,MATCH($B98,'תוצרים לפרויקטים'!$G$8:$G$507,0))))</f>
        <v/>
      </c>
      <c r="F98" s="198" t="str">
        <f>IF($B98="","",IF(INDEX('תוצרים לפרויקטים'!$K$8:$K$507,MATCH($B98,'תוצרים לפרויקטים'!$G$8:$G$507,0))="","",INDEX('תוצרים לפרויקטים'!$K$8:$K$507,MATCH($B98,'תוצרים לפרויקטים'!$G$8:$G$507,0))))</f>
        <v/>
      </c>
      <c r="G98" s="198" t="str">
        <f>IF($B98="","",IF(INDEX('תוצרים לפרויקטים'!$R$8:$R$507,MATCH($B98,'תוצרים לפרויקטים'!$G$8:$G$507,0))="","",INDEX('תוצרים לפרויקטים'!$R$8:$R$507,MATCH($B98,'תוצרים לפרויקטים'!$G$8:$G$507,0))))</f>
        <v/>
      </c>
      <c r="H98" s="199" t="str">
        <f>IF($B98="","",IF(INDEX('תוצרים לפרויקטים'!P$8:P$507,MATCH($B98,'תוצרים לפרויקטים'!$G$8:$G$507,0))="","",INDEX('תוצרים לפרויקטים'!P$8:P$507,MATCH($B98,'תוצרים לפרויקטים'!$G$8:$G$507,0))))</f>
        <v/>
      </c>
      <c r="I98" s="199" t="str">
        <f>IF($B98="","",IF(INDEX('תוצרים לפרויקטים'!Q$8:Q$507,MATCH($B98,'תוצרים לפרויקטים'!$G$8:$G$507,0))="","",INDEX('תוצרים לפרויקטים'!Q$8:Q$507,MATCH($B98,'תוצרים לפרויקטים'!$G$8:$G$507,0))))</f>
        <v/>
      </c>
      <c r="J98" s="200" t="str">
        <f>IF($B98="","",INDEX('תוצרים לפרויקטים'!$S$8:$S$507,MATCH($B98,'תוצרים לפרויקטים'!$G$8:$G$507,0)))</f>
        <v/>
      </c>
      <c r="K98" s="201" t="str">
        <f t="shared" si="6"/>
        <v/>
      </c>
      <c r="L98" s="200" t="str">
        <f t="shared" ca="1" si="7"/>
        <v/>
      </c>
      <c r="M98" s="214" t="str">
        <f ca="1">IF($C98="","",IF(OR(AND($H98&lt;=M$6,$I98&gt;=M$6),AND($H98&gt;=M$6,$H98&lt;N$6)),IF(OR($J98=1,COUNTIF($L98:L98,"&gt;0")&lt;$K98),3,IF(OR(AND(MONTH($H98)=MONTH(TODAY()),$J98=0),AND(TODAY()&lt;M$6)),1,IF($L98="כן",2,4))),""))</f>
        <v/>
      </c>
      <c r="N98" s="214" t="str">
        <f ca="1">IF($C98="","",IF(OR(AND($H98&lt;=N$6,$I98&gt;=N$6),AND($H98&gt;=N$6,$H98&lt;O$6)),IF(OR($J98=1,COUNTIF($L98:M98,"&gt;0")&lt;$K98),3,IF(OR(AND(MONTH($H98)=MONTH(TODAY()),$J98=0),AND(TODAY()&lt;N$6)),1,IF($L98="כן",2,4))),""))</f>
        <v/>
      </c>
      <c r="O98" s="214" t="str">
        <f ca="1">IF($C98="","",IF(OR(AND($H98&lt;=O$6,$I98&gt;=O$6),AND($H98&gt;=O$6,$H98&lt;P$6)),IF(OR($J98=1,COUNTIF($L98:N98,"&gt;0")&lt;$K98),3,IF(OR(AND(MONTH($H98)=MONTH(TODAY()),$J98=0),AND(TODAY()&lt;O$6)),1,IF($L98="כן",2,4))),""))</f>
        <v/>
      </c>
      <c r="P98" s="214" t="str">
        <f ca="1">IF($C98="","",IF(OR(AND($H98&lt;=P$6,$I98&gt;=P$6),AND($H98&gt;=P$6,$H98&lt;Q$6)),IF(OR($J98=1,COUNTIF($L98:O98,"&gt;0")&lt;$K98),3,IF(OR(AND(MONTH($H98)=MONTH(TODAY()),$J98=0),AND(TODAY()&lt;P$6)),1,IF($L98="כן",2,4))),""))</f>
        <v/>
      </c>
      <c r="Q98" s="214" t="str">
        <f ca="1">IF($C98="","",IF(OR(AND($H98&lt;=Q$6,$I98&gt;=Q$6),AND($H98&gt;=Q$6,$H98&lt;R$6)),IF(OR($J98=1,COUNTIF($L98:P98,"&gt;0")&lt;$K98),3,IF(OR(AND(MONTH($H98)=MONTH(TODAY()),$J98=0),AND(TODAY()&lt;Q$6)),1,IF($L98="כן",2,4))),""))</f>
        <v/>
      </c>
      <c r="R98" s="214" t="str">
        <f ca="1">IF($C98="","",IF(OR(AND($H98&lt;=R$6,$I98&gt;=R$6),AND($H98&gt;=R$6,$H98&lt;S$6)),IF(OR($J98=1,COUNTIF($L98:Q98,"&gt;0")&lt;$K98),3,IF(OR(AND(MONTH($H98)=MONTH(TODAY()),$J98=0),AND(TODAY()&lt;R$6)),1,IF($L98="כן",2,4))),""))</f>
        <v/>
      </c>
      <c r="S98" s="214" t="str">
        <f ca="1">IF($C98="","",IF(OR(AND($H98&lt;=S$6,$I98&gt;=S$6),AND($H98&gt;=S$6,$H98&lt;T$6)),IF(OR($J98=1,COUNTIF($L98:R98,"&gt;0")&lt;$K98),3,IF(OR(AND(MONTH($H98)=MONTH(TODAY()),$J98=0),AND(TODAY()&lt;S$6)),1,IF($L98="כן",2,4))),""))</f>
        <v/>
      </c>
      <c r="T98" s="214" t="str">
        <f ca="1">IF($C98="","",IF(OR(AND($H98&lt;=T$6,$I98&gt;=T$6),AND($H98&gt;=T$6,$H98&lt;U$6)),IF(OR($J98=1,COUNTIF($L98:S98,"&gt;0")&lt;$K98),3,IF(OR(AND(MONTH($H98)=MONTH(TODAY()),$J98=0),AND(TODAY()&lt;T$6)),1,IF($L98="כן",2,4))),""))</f>
        <v/>
      </c>
      <c r="U98" s="214" t="str">
        <f ca="1">IF($C98="","",IF(OR(AND($H98&lt;=U$6,$I98&gt;=U$6),AND($H98&gt;=U$6,$H98&lt;V$6)),IF(OR($J98=1,COUNTIF($L98:T98,"&gt;0")&lt;$K98),3,IF(OR(AND(MONTH($H98)=MONTH(TODAY()),$J98=0),AND(TODAY()&lt;U$6)),1,IF($L98="כן",2,4))),""))</f>
        <v/>
      </c>
      <c r="V98" s="214" t="str">
        <f ca="1">IF($C98="","",IF(OR(AND($H98&lt;=V$6,$I98&gt;=V$6),AND($H98&gt;=V$6,$H98&lt;W$6)),IF(OR($J98=1,COUNTIF($L98:U98,"&gt;0")&lt;$K98),3,IF(OR(AND(MONTH($H98)=MONTH(TODAY()),$J98=0),AND(TODAY()&lt;V$6)),1,IF($L98="כן",2,4))),""))</f>
        <v/>
      </c>
      <c r="W98" s="214" t="str">
        <f ca="1">IF($C98="","",IF(OR(AND($H98&lt;=W$6,$I98&gt;=W$6),AND($H98&gt;=W$6,$H98&lt;X$6)),IF(OR($J98=1,COUNTIF($L98:V98,"&gt;0")&lt;$K98),3,IF(OR(AND(MONTH($H98)=MONTH(TODAY()),$J98=0),AND(TODAY()&lt;W$6)),1,IF($L98="כן",2,4))),""))</f>
        <v/>
      </c>
      <c r="X98" s="214" t="str">
        <f ca="1">IF($C98="","",IF(OR(AND($H98&lt;=X$6,$I98&gt;=X$6),AND($H98&gt;=X$6,$H98&lt;Y$6)),IF(OR($J98=1,COUNTIF($L98:W98,"&gt;0")&lt;$K98),3,IF(OR(AND(MONTH($H98)=MONTH(TODAY()),$J98=0),AND(TODAY()&lt;X$6)),1,IF($L98="כן",2,4))),""))</f>
        <v/>
      </c>
      <c r="Y98" s="214" t="str">
        <f ca="1">IF($C98="","",IF(OR(AND($H98&lt;=Y$6,$I98&gt;=Y$6),AND($H98&gt;=Y$6,$H98&lt;Z$6)),IF(OR($J98=1,COUNTIF($L98:X98,"&gt;0")&lt;$K98),3,IF(OR(AND(MONTH($H98)=MONTH(TODAY()),$J98=0),AND(TODAY()&lt;Y$6)),1,IF($L98="כן",2,4))),""))</f>
        <v/>
      </c>
      <c r="Z98" s="214" t="str">
        <f ca="1">IF($C98="","",IF(OR(AND($H98&lt;=Z$6,$I98&gt;=Z$6),AND($H98&gt;=Z$6,$H98&lt;AA$6)),IF(OR($J98=1,COUNTIF($L98:Y98,"&gt;0")&lt;$K98),3,IF(OR(AND(MONTH($H98)=MONTH(TODAY()),$J98=0),AND(TODAY()&lt;Z$6)),1,IF($L98="כן",2,4))),""))</f>
        <v/>
      </c>
      <c r="AA98" s="214" t="str">
        <f ca="1">IF($C98="","",IF(OR(AND($H98&lt;=AA$6,$I98&gt;=AA$6),AND($H98&gt;=AA$6,$H98&lt;AB$6)),IF(OR($J98=1,COUNTIF($L98:Z98,"&gt;0")&lt;$K98),3,IF(OR(AND(MONTH($H98)=MONTH(TODAY()),$J98=0),AND(TODAY()&lt;AA$6)),1,IF($L98="כן",2,4))),""))</f>
        <v/>
      </c>
      <c r="AB98" s="214" t="str">
        <f ca="1">IF($C98="","",IF(OR(AND($H98&lt;=AB$6,$I98&gt;=AB$6),AND($H98&gt;=AB$6,$H98&lt;AC$6)),IF(OR($J98=1,COUNTIF($L98:AA98,"&gt;0")&lt;$K98),3,IF(OR(AND(MONTH($H98)=MONTH(TODAY()),$J98=0),AND(TODAY()&lt;AB$6)),1,IF($L98="כן",2,4))),""))</f>
        <v/>
      </c>
      <c r="AC98" s="214" t="str">
        <f ca="1">IF($C98="","",IF(OR(AND($H98&lt;=AC$6,$I98&gt;=AC$6),AND($H98&gt;=AC$6,$H98&lt;AD$6)),IF(OR($J98=1,COUNTIF($L98:AB98,"&gt;0")&lt;$K98),3,IF(OR(AND(MONTH($H98)=MONTH(TODAY()),$J98=0),AND(TODAY()&lt;AC$6)),1,IF($L98="כן",2,4))),""))</f>
        <v/>
      </c>
      <c r="AD98" s="214" t="str">
        <f ca="1">IF($C98="","",IF(OR(AND($H98&lt;=AD$6,$I98&gt;=AD$6),AND($H98&gt;=AD$6,$H98&lt;AE$6)),IF(OR($J98=1,COUNTIF($L98:AC98,"&gt;0")&lt;$K98),3,IF(OR(AND(MONTH($H98)=MONTH(TODAY()),$J98=0),AND(TODAY()&lt;AD$6)),1,IF($L98="כן",2,4))),""))</f>
        <v/>
      </c>
      <c r="AE98" s="214" t="str">
        <f ca="1">IF($C98="","",IF(OR(AND($H98&lt;=AE$6,$I98&gt;=AE$6),AND($H98&gt;=AE$6,$H98&lt;AF$6)),IF(OR($J98=1,COUNTIF($L98:AD98,"&gt;0")&lt;$K98),3,IF(OR(AND(MONTH($H98)=MONTH(TODAY()),$J98=0),AND(TODAY()&lt;AE$6)),1,IF($L98="כן",2,4))),""))</f>
        <v/>
      </c>
      <c r="AF98" s="214" t="str">
        <f ca="1">IF($C98="","",IF(OR(AND($H98&lt;=AF$6,$I98&gt;=AF$6),AND($H98&gt;=AF$6,$H98&lt;AG$6)),IF(OR($J98=1,COUNTIF($L98:AE98,"&gt;0")&lt;$K98),3,IF(OR(AND(MONTH($H98)=MONTH(TODAY()),$J98=0),AND(TODAY()&lt;AF$6)),1,IF($L98="כן",2,4))),""))</f>
        <v/>
      </c>
      <c r="AG98" s="214" t="str">
        <f t="shared" ca="1" si="8"/>
        <v/>
      </c>
      <c r="AH98" s="199" t="s">
        <v>224</v>
      </c>
    </row>
    <row r="99" spans="2:34" s="195" customFormat="1" ht="21" customHeight="1">
      <c r="B99" s="196" t="str">
        <f>IFERROR(INDEX('תוצרים לפרויקטים'!$G$8:$G$507,MATCH(ROWS($B$6:B98),דירוג_גאנט,0)),"")</f>
        <v/>
      </c>
      <c r="C99" s="197" t="str">
        <f>IF($B99="","",INDEX('תוצרים לפרויקטים'!$H$8:$H$507,MATCH($B99,'תוצרים לפרויקטים'!$G$8:$G$507,0)))</f>
        <v/>
      </c>
      <c r="D99" s="198" t="str">
        <f>IF($B99="","",INDEX('תוצרים לפרויקטים'!$E$8:$E$507,MATCH($B99,'תוצרים לפרויקטים'!$G$8:$G$507,0)))</f>
        <v/>
      </c>
      <c r="E99" s="198" t="str">
        <f>IF($B99="","",IF(INDEX('תוצרים לפרויקטים'!$J$8:$J$507,MATCH($B99,'תוצרים לפרויקטים'!$G$8:$G$507,0))="","",INDEX('תוצרים לפרויקטים'!$J$8:$J$507,MATCH($B99,'תוצרים לפרויקטים'!$G$8:$G$507,0))))</f>
        <v/>
      </c>
      <c r="F99" s="198" t="str">
        <f>IF($B99="","",IF(INDEX('תוצרים לפרויקטים'!$K$8:$K$507,MATCH($B99,'תוצרים לפרויקטים'!$G$8:$G$507,0))="","",INDEX('תוצרים לפרויקטים'!$K$8:$K$507,MATCH($B99,'תוצרים לפרויקטים'!$G$8:$G$507,0))))</f>
        <v/>
      </c>
      <c r="G99" s="198" t="str">
        <f>IF($B99="","",IF(INDEX('תוצרים לפרויקטים'!$R$8:$R$507,MATCH($B99,'תוצרים לפרויקטים'!$G$8:$G$507,0))="","",INDEX('תוצרים לפרויקטים'!$R$8:$R$507,MATCH($B99,'תוצרים לפרויקטים'!$G$8:$G$507,0))))</f>
        <v/>
      </c>
      <c r="H99" s="199" t="str">
        <f>IF($B99="","",IF(INDEX('תוצרים לפרויקטים'!P$8:P$507,MATCH($B99,'תוצרים לפרויקטים'!$G$8:$G$507,0))="","",INDEX('תוצרים לפרויקטים'!P$8:P$507,MATCH($B99,'תוצרים לפרויקטים'!$G$8:$G$507,0))))</f>
        <v/>
      </c>
      <c r="I99" s="199" t="str">
        <f>IF($B99="","",IF(INDEX('תוצרים לפרויקטים'!Q$8:Q$507,MATCH($B99,'תוצרים לפרויקטים'!$G$8:$G$507,0))="","",INDEX('תוצרים לפרויקטים'!Q$8:Q$507,MATCH($B99,'תוצרים לפרויקטים'!$G$8:$G$507,0))))</f>
        <v/>
      </c>
      <c r="J99" s="200" t="str">
        <f>IF($B99="","",INDEX('תוצרים לפרויקטים'!$S$8:$S$507,MATCH($B99,'תוצרים לפרויקטים'!$G$8:$G$507,0)))</f>
        <v/>
      </c>
      <c r="K99" s="201" t="str">
        <f t="shared" si="6"/>
        <v/>
      </c>
      <c r="L99" s="200" t="str">
        <f t="shared" ca="1" si="7"/>
        <v/>
      </c>
      <c r="M99" s="214" t="str">
        <f ca="1">IF($C99="","",IF(OR(AND($H99&lt;=M$6,$I99&gt;=M$6),AND($H99&gt;=M$6,$H99&lt;N$6)),IF(OR($J99=1,COUNTIF($L99:L99,"&gt;0")&lt;$K99),3,IF(OR(AND(MONTH($H99)=MONTH(TODAY()),$J99=0),AND(TODAY()&lt;M$6)),1,IF($L99="כן",2,4))),""))</f>
        <v/>
      </c>
      <c r="N99" s="214" t="str">
        <f ca="1">IF($C99="","",IF(OR(AND($H99&lt;=N$6,$I99&gt;=N$6),AND($H99&gt;=N$6,$H99&lt;O$6)),IF(OR($J99=1,COUNTIF($L99:M99,"&gt;0")&lt;$K99),3,IF(OR(AND(MONTH($H99)=MONTH(TODAY()),$J99=0),AND(TODAY()&lt;N$6)),1,IF($L99="כן",2,4))),""))</f>
        <v/>
      </c>
      <c r="O99" s="214" t="str">
        <f ca="1">IF($C99="","",IF(OR(AND($H99&lt;=O$6,$I99&gt;=O$6),AND($H99&gt;=O$6,$H99&lt;P$6)),IF(OR($J99=1,COUNTIF($L99:N99,"&gt;0")&lt;$K99),3,IF(OR(AND(MONTH($H99)=MONTH(TODAY()),$J99=0),AND(TODAY()&lt;O$6)),1,IF($L99="כן",2,4))),""))</f>
        <v/>
      </c>
      <c r="P99" s="214" t="str">
        <f ca="1">IF($C99="","",IF(OR(AND($H99&lt;=P$6,$I99&gt;=P$6),AND($H99&gt;=P$6,$H99&lt;Q$6)),IF(OR($J99=1,COUNTIF($L99:O99,"&gt;0")&lt;$K99),3,IF(OR(AND(MONTH($H99)=MONTH(TODAY()),$J99=0),AND(TODAY()&lt;P$6)),1,IF($L99="כן",2,4))),""))</f>
        <v/>
      </c>
      <c r="Q99" s="214" t="str">
        <f ca="1">IF($C99="","",IF(OR(AND($H99&lt;=Q$6,$I99&gt;=Q$6),AND($H99&gt;=Q$6,$H99&lt;R$6)),IF(OR($J99=1,COUNTIF($L99:P99,"&gt;0")&lt;$K99),3,IF(OR(AND(MONTH($H99)=MONTH(TODAY()),$J99=0),AND(TODAY()&lt;Q$6)),1,IF($L99="כן",2,4))),""))</f>
        <v/>
      </c>
      <c r="R99" s="214" t="str">
        <f ca="1">IF($C99="","",IF(OR(AND($H99&lt;=R$6,$I99&gt;=R$6),AND($H99&gt;=R$6,$H99&lt;S$6)),IF(OR($J99=1,COUNTIF($L99:Q99,"&gt;0")&lt;$K99),3,IF(OR(AND(MONTH($H99)=MONTH(TODAY()),$J99=0),AND(TODAY()&lt;R$6)),1,IF($L99="כן",2,4))),""))</f>
        <v/>
      </c>
      <c r="S99" s="214" t="str">
        <f ca="1">IF($C99="","",IF(OR(AND($H99&lt;=S$6,$I99&gt;=S$6),AND($H99&gt;=S$6,$H99&lt;T$6)),IF(OR($J99=1,COUNTIF($L99:R99,"&gt;0")&lt;$K99),3,IF(OR(AND(MONTH($H99)=MONTH(TODAY()),$J99=0),AND(TODAY()&lt;S$6)),1,IF($L99="כן",2,4))),""))</f>
        <v/>
      </c>
      <c r="T99" s="214" t="str">
        <f ca="1">IF($C99="","",IF(OR(AND($H99&lt;=T$6,$I99&gt;=T$6),AND($H99&gt;=T$6,$H99&lt;U$6)),IF(OR($J99=1,COUNTIF($L99:S99,"&gt;0")&lt;$K99),3,IF(OR(AND(MONTH($H99)=MONTH(TODAY()),$J99=0),AND(TODAY()&lt;T$6)),1,IF($L99="כן",2,4))),""))</f>
        <v/>
      </c>
      <c r="U99" s="214" t="str">
        <f ca="1">IF($C99="","",IF(OR(AND($H99&lt;=U$6,$I99&gt;=U$6),AND($H99&gt;=U$6,$H99&lt;V$6)),IF(OR($J99=1,COUNTIF($L99:T99,"&gt;0")&lt;$K99),3,IF(OR(AND(MONTH($H99)=MONTH(TODAY()),$J99=0),AND(TODAY()&lt;U$6)),1,IF($L99="כן",2,4))),""))</f>
        <v/>
      </c>
      <c r="V99" s="214" t="str">
        <f ca="1">IF($C99="","",IF(OR(AND($H99&lt;=V$6,$I99&gt;=V$6),AND($H99&gt;=V$6,$H99&lt;W$6)),IF(OR($J99=1,COUNTIF($L99:U99,"&gt;0")&lt;$K99),3,IF(OR(AND(MONTH($H99)=MONTH(TODAY()),$J99=0),AND(TODAY()&lt;V$6)),1,IF($L99="כן",2,4))),""))</f>
        <v/>
      </c>
      <c r="W99" s="214" t="str">
        <f ca="1">IF($C99="","",IF(OR(AND($H99&lt;=W$6,$I99&gt;=W$6),AND($H99&gt;=W$6,$H99&lt;X$6)),IF(OR($J99=1,COUNTIF($L99:V99,"&gt;0")&lt;$K99),3,IF(OR(AND(MONTH($H99)=MONTH(TODAY()),$J99=0),AND(TODAY()&lt;W$6)),1,IF($L99="כן",2,4))),""))</f>
        <v/>
      </c>
      <c r="X99" s="214" t="str">
        <f ca="1">IF($C99="","",IF(OR(AND($H99&lt;=X$6,$I99&gt;=X$6),AND($H99&gt;=X$6,$H99&lt;Y$6)),IF(OR($J99=1,COUNTIF($L99:W99,"&gt;0")&lt;$K99),3,IF(OR(AND(MONTH($H99)=MONTH(TODAY()),$J99=0),AND(TODAY()&lt;X$6)),1,IF($L99="כן",2,4))),""))</f>
        <v/>
      </c>
      <c r="Y99" s="214" t="str">
        <f ca="1">IF($C99="","",IF(OR(AND($H99&lt;=Y$6,$I99&gt;=Y$6),AND($H99&gt;=Y$6,$H99&lt;Z$6)),IF(OR($J99=1,COUNTIF($L99:X99,"&gt;0")&lt;$K99),3,IF(OR(AND(MONTH($H99)=MONTH(TODAY()),$J99=0),AND(TODAY()&lt;Y$6)),1,IF($L99="כן",2,4))),""))</f>
        <v/>
      </c>
      <c r="Z99" s="214" t="str">
        <f ca="1">IF($C99="","",IF(OR(AND($H99&lt;=Z$6,$I99&gt;=Z$6),AND($H99&gt;=Z$6,$H99&lt;AA$6)),IF(OR($J99=1,COUNTIF($L99:Y99,"&gt;0")&lt;$K99),3,IF(OR(AND(MONTH($H99)=MONTH(TODAY()),$J99=0),AND(TODAY()&lt;Z$6)),1,IF($L99="כן",2,4))),""))</f>
        <v/>
      </c>
      <c r="AA99" s="214" t="str">
        <f ca="1">IF($C99="","",IF(OR(AND($H99&lt;=AA$6,$I99&gt;=AA$6),AND($H99&gt;=AA$6,$H99&lt;AB$6)),IF(OR($J99=1,COUNTIF($L99:Z99,"&gt;0")&lt;$K99),3,IF(OR(AND(MONTH($H99)=MONTH(TODAY()),$J99=0),AND(TODAY()&lt;AA$6)),1,IF($L99="כן",2,4))),""))</f>
        <v/>
      </c>
      <c r="AB99" s="214" t="str">
        <f ca="1">IF($C99="","",IF(OR(AND($H99&lt;=AB$6,$I99&gt;=AB$6),AND($H99&gt;=AB$6,$H99&lt;AC$6)),IF(OR($J99=1,COUNTIF($L99:AA99,"&gt;0")&lt;$K99),3,IF(OR(AND(MONTH($H99)=MONTH(TODAY()),$J99=0),AND(TODAY()&lt;AB$6)),1,IF($L99="כן",2,4))),""))</f>
        <v/>
      </c>
      <c r="AC99" s="214" t="str">
        <f ca="1">IF($C99="","",IF(OR(AND($H99&lt;=AC$6,$I99&gt;=AC$6),AND($H99&gt;=AC$6,$H99&lt;AD$6)),IF(OR($J99=1,COUNTIF($L99:AB99,"&gt;0")&lt;$K99),3,IF(OR(AND(MONTH($H99)=MONTH(TODAY()),$J99=0),AND(TODAY()&lt;AC$6)),1,IF($L99="כן",2,4))),""))</f>
        <v/>
      </c>
      <c r="AD99" s="214" t="str">
        <f ca="1">IF($C99="","",IF(OR(AND($H99&lt;=AD$6,$I99&gt;=AD$6),AND($H99&gt;=AD$6,$H99&lt;AE$6)),IF(OR($J99=1,COUNTIF($L99:AC99,"&gt;0")&lt;$K99),3,IF(OR(AND(MONTH($H99)=MONTH(TODAY()),$J99=0),AND(TODAY()&lt;AD$6)),1,IF($L99="כן",2,4))),""))</f>
        <v/>
      </c>
      <c r="AE99" s="214" t="str">
        <f ca="1">IF($C99="","",IF(OR(AND($H99&lt;=AE$6,$I99&gt;=AE$6),AND($H99&gt;=AE$6,$H99&lt;AF$6)),IF(OR($J99=1,COUNTIF($L99:AD99,"&gt;0")&lt;$K99),3,IF(OR(AND(MONTH($H99)=MONTH(TODAY()),$J99=0),AND(TODAY()&lt;AE$6)),1,IF($L99="כן",2,4))),""))</f>
        <v/>
      </c>
      <c r="AF99" s="214" t="str">
        <f ca="1">IF($C99="","",IF(OR(AND($H99&lt;=AF$6,$I99&gt;=AF$6),AND($H99&gt;=AF$6,$H99&lt;AG$6)),IF(OR($J99=1,COUNTIF($L99:AE99,"&gt;0")&lt;$K99),3,IF(OR(AND(MONTH($H99)=MONTH(TODAY()),$J99=0),AND(TODAY()&lt;AF$6)),1,IF($L99="כן",2,4))),""))</f>
        <v/>
      </c>
      <c r="AG99" s="214" t="str">
        <f t="shared" ca="1" si="8"/>
        <v/>
      </c>
      <c r="AH99" s="199" t="s">
        <v>224</v>
      </c>
    </row>
    <row r="100" spans="2:34" s="195" customFormat="1" ht="21" customHeight="1">
      <c r="B100" s="196" t="str">
        <f>IFERROR(INDEX('תוצרים לפרויקטים'!$G$8:$G$507,MATCH(ROWS($B$6:B99),דירוג_גאנט,0)),"")</f>
        <v/>
      </c>
      <c r="C100" s="197" t="str">
        <f>IF($B100="","",INDEX('תוצרים לפרויקטים'!$H$8:$H$507,MATCH($B100,'תוצרים לפרויקטים'!$G$8:$G$507,0)))</f>
        <v/>
      </c>
      <c r="D100" s="198" t="str">
        <f>IF($B100="","",INDEX('תוצרים לפרויקטים'!$E$8:$E$507,MATCH($B100,'תוצרים לפרויקטים'!$G$8:$G$507,0)))</f>
        <v/>
      </c>
      <c r="E100" s="198" t="str">
        <f>IF($B100="","",IF(INDEX('תוצרים לפרויקטים'!$J$8:$J$507,MATCH($B100,'תוצרים לפרויקטים'!$G$8:$G$507,0))="","",INDEX('תוצרים לפרויקטים'!$J$8:$J$507,MATCH($B100,'תוצרים לפרויקטים'!$G$8:$G$507,0))))</f>
        <v/>
      </c>
      <c r="F100" s="198" t="str">
        <f>IF($B100="","",IF(INDEX('תוצרים לפרויקטים'!$K$8:$K$507,MATCH($B100,'תוצרים לפרויקטים'!$G$8:$G$507,0))="","",INDEX('תוצרים לפרויקטים'!$K$8:$K$507,MATCH($B100,'תוצרים לפרויקטים'!$G$8:$G$507,0))))</f>
        <v/>
      </c>
      <c r="G100" s="198" t="str">
        <f>IF($B100="","",IF(INDEX('תוצרים לפרויקטים'!$R$8:$R$507,MATCH($B100,'תוצרים לפרויקטים'!$G$8:$G$507,0))="","",INDEX('תוצרים לפרויקטים'!$R$8:$R$507,MATCH($B100,'תוצרים לפרויקטים'!$G$8:$G$507,0))))</f>
        <v/>
      </c>
      <c r="H100" s="199" t="str">
        <f>IF($B100="","",IF(INDEX('תוצרים לפרויקטים'!P$8:P$507,MATCH($B100,'תוצרים לפרויקטים'!$G$8:$G$507,0))="","",INDEX('תוצרים לפרויקטים'!P$8:P$507,MATCH($B100,'תוצרים לפרויקטים'!$G$8:$G$507,0))))</f>
        <v/>
      </c>
      <c r="I100" s="199" t="str">
        <f>IF($B100="","",IF(INDEX('תוצרים לפרויקטים'!Q$8:Q$507,MATCH($B100,'תוצרים לפרויקטים'!$G$8:$G$507,0))="","",INDEX('תוצרים לפרויקטים'!Q$8:Q$507,MATCH($B100,'תוצרים לפרויקטים'!$G$8:$G$507,0))))</f>
        <v/>
      </c>
      <c r="J100" s="200" t="str">
        <f>IF($B100="","",INDEX('תוצרים לפרויקטים'!$S$8:$S$507,MATCH($B100,'תוצרים לפרויקטים'!$G$8:$G$507,0)))</f>
        <v/>
      </c>
      <c r="K100" s="201" t="str">
        <f t="shared" si="6"/>
        <v/>
      </c>
      <c r="L100" s="200" t="str">
        <f t="shared" ca="1" si="7"/>
        <v/>
      </c>
      <c r="M100" s="214" t="str">
        <f ca="1">IF($C100="","",IF(OR(AND($H100&lt;=M$6,$I100&gt;=M$6),AND($H100&gt;=M$6,$H100&lt;N$6)),IF(OR($J100=1,COUNTIF($L100:L100,"&gt;0")&lt;$K100),3,IF(OR(AND(MONTH($H100)=MONTH(TODAY()),$J100=0),AND(TODAY()&lt;M$6)),1,IF($L100="כן",2,4))),""))</f>
        <v/>
      </c>
      <c r="N100" s="214" t="str">
        <f ca="1">IF($C100="","",IF(OR(AND($H100&lt;=N$6,$I100&gt;=N$6),AND($H100&gt;=N$6,$H100&lt;O$6)),IF(OR($J100=1,COUNTIF($L100:M100,"&gt;0")&lt;$K100),3,IF(OR(AND(MONTH($H100)=MONTH(TODAY()),$J100=0),AND(TODAY()&lt;N$6)),1,IF($L100="כן",2,4))),""))</f>
        <v/>
      </c>
      <c r="O100" s="214" t="str">
        <f ca="1">IF($C100="","",IF(OR(AND($H100&lt;=O$6,$I100&gt;=O$6),AND($H100&gt;=O$6,$H100&lt;P$6)),IF(OR($J100=1,COUNTIF($L100:N100,"&gt;0")&lt;$K100),3,IF(OR(AND(MONTH($H100)=MONTH(TODAY()),$J100=0),AND(TODAY()&lt;O$6)),1,IF($L100="כן",2,4))),""))</f>
        <v/>
      </c>
      <c r="P100" s="214" t="str">
        <f ca="1">IF($C100="","",IF(OR(AND($H100&lt;=P$6,$I100&gt;=P$6),AND($H100&gt;=P$6,$H100&lt;Q$6)),IF(OR($J100=1,COUNTIF($L100:O100,"&gt;0")&lt;$K100),3,IF(OR(AND(MONTH($H100)=MONTH(TODAY()),$J100=0),AND(TODAY()&lt;P$6)),1,IF($L100="כן",2,4))),""))</f>
        <v/>
      </c>
      <c r="Q100" s="214" t="str">
        <f ca="1">IF($C100="","",IF(OR(AND($H100&lt;=Q$6,$I100&gt;=Q$6),AND($H100&gt;=Q$6,$H100&lt;R$6)),IF(OR($J100=1,COUNTIF($L100:P100,"&gt;0")&lt;$K100),3,IF(OR(AND(MONTH($H100)=MONTH(TODAY()),$J100=0),AND(TODAY()&lt;Q$6)),1,IF($L100="כן",2,4))),""))</f>
        <v/>
      </c>
      <c r="R100" s="214" t="str">
        <f ca="1">IF($C100="","",IF(OR(AND($H100&lt;=R$6,$I100&gt;=R$6),AND($H100&gt;=R$6,$H100&lt;S$6)),IF(OR($J100=1,COUNTIF($L100:Q100,"&gt;0")&lt;$K100),3,IF(OR(AND(MONTH($H100)=MONTH(TODAY()),$J100=0),AND(TODAY()&lt;R$6)),1,IF($L100="כן",2,4))),""))</f>
        <v/>
      </c>
      <c r="S100" s="214" t="str">
        <f ca="1">IF($C100="","",IF(OR(AND($H100&lt;=S$6,$I100&gt;=S$6),AND($H100&gt;=S$6,$H100&lt;T$6)),IF(OR($J100=1,COUNTIF($L100:R100,"&gt;0")&lt;$K100),3,IF(OR(AND(MONTH($H100)=MONTH(TODAY()),$J100=0),AND(TODAY()&lt;S$6)),1,IF($L100="כן",2,4))),""))</f>
        <v/>
      </c>
      <c r="T100" s="214" t="str">
        <f ca="1">IF($C100="","",IF(OR(AND($H100&lt;=T$6,$I100&gt;=T$6),AND($H100&gt;=T$6,$H100&lt;U$6)),IF(OR($J100=1,COUNTIF($L100:S100,"&gt;0")&lt;$K100),3,IF(OR(AND(MONTH($H100)=MONTH(TODAY()),$J100=0),AND(TODAY()&lt;T$6)),1,IF($L100="כן",2,4))),""))</f>
        <v/>
      </c>
      <c r="U100" s="214" t="str">
        <f ca="1">IF($C100="","",IF(OR(AND($H100&lt;=U$6,$I100&gt;=U$6),AND($H100&gt;=U$6,$H100&lt;V$6)),IF(OR($J100=1,COUNTIF($L100:T100,"&gt;0")&lt;$K100),3,IF(OR(AND(MONTH($H100)=MONTH(TODAY()),$J100=0),AND(TODAY()&lt;U$6)),1,IF($L100="כן",2,4))),""))</f>
        <v/>
      </c>
      <c r="V100" s="214" t="str">
        <f ca="1">IF($C100="","",IF(OR(AND($H100&lt;=V$6,$I100&gt;=V$6),AND($H100&gt;=V$6,$H100&lt;W$6)),IF(OR($J100=1,COUNTIF($L100:U100,"&gt;0")&lt;$K100),3,IF(OR(AND(MONTH($H100)=MONTH(TODAY()),$J100=0),AND(TODAY()&lt;V$6)),1,IF($L100="כן",2,4))),""))</f>
        <v/>
      </c>
      <c r="W100" s="214" t="str">
        <f ca="1">IF($C100="","",IF(OR(AND($H100&lt;=W$6,$I100&gt;=W$6),AND($H100&gt;=W$6,$H100&lt;X$6)),IF(OR($J100=1,COUNTIF($L100:V100,"&gt;0")&lt;$K100),3,IF(OR(AND(MONTH($H100)=MONTH(TODAY()),$J100=0),AND(TODAY()&lt;W$6)),1,IF($L100="כן",2,4))),""))</f>
        <v/>
      </c>
      <c r="X100" s="214" t="str">
        <f ca="1">IF($C100="","",IF(OR(AND($H100&lt;=X$6,$I100&gt;=X$6),AND($H100&gt;=X$6,$H100&lt;Y$6)),IF(OR($J100=1,COUNTIF($L100:W100,"&gt;0")&lt;$K100),3,IF(OR(AND(MONTH($H100)=MONTH(TODAY()),$J100=0),AND(TODAY()&lt;X$6)),1,IF($L100="כן",2,4))),""))</f>
        <v/>
      </c>
      <c r="Y100" s="214" t="str">
        <f ca="1">IF($C100="","",IF(OR(AND($H100&lt;=Y$6,$I100&gt;=Y$6),AND($H100&gt;=Y$6,$H100&lt;Z$6)),IF(OR($J100=1,COUNTIF($L100:X100,"&gt;0")&lt;$K100),3,IF(OR(AND(MONTH($H100)=MONTH(TODAY()),$J100=0),AND(TODAY()&lt;Y$6)),1,IF($L100="כן",2,4))),""))</f>
        <v/>
      </c>
      <c r="Z100" s="214" t="str">
        <f ca="1">IF($C100="","",IF(OR(AND($H100&lt;=Z$6,$I100&gt;=Z$6),AND($H100&gt;=Z$6,$H100&lt;AA$6)),IF(OR($J100=1,COUNTIF($L100:Y100,"&gt;0")&lt;$K100),3,IF(OR(AND(MONTH($H100)=MONTH(TODAY()),$J100=0),AND(TODAY()&lt;Z$6)),1,IF($L100="כן",2,4))),""))</f>
        <v/>
      </c>
      <c r="AA100" s="214" t="str">
        <f ca="1">IF($C100="","",IF(OR(AND($H100&lt;=AA$6,$I100&gt;=AA$6),AND($H100&gt;=AA$6,$H100&lt;AB$6)),IF(OR($J100=1,COUNTIF($L100:Z100,"&gt;0")&lt;$K100),3,IF(OR(AND(MONTH($H100)=MONTH(TODAY()),$J100=0),AND(TODAY()&lt;AA$6)),1,IF($L100="כן",2,4))),""))</f>
        <v/>
      </c>
      <c r="AB100" s="214" t="str">
        <f ca="1">IF($C100="","",IF(OR(AND($H100&lt;=AB$6,$I100&gt;=AB$6),AND($H100&gt;=AB$6,$H100&lt;AC$6)),IF(OR($J100=1,COUNTIF($L100:AA100,"&gt;0")&lt;$K100),3,IF(OR(AND(MONTH($H100)=MONTH(TODAY()),$J100=0),AND(TODAY()&lt;AB$6)),1,IF($L100="כן",2,4))),""))</f>
        <v/>
      </c>
      <c r="AC100" s="214" t="str">
        <f ca="1">IF($C100="","",IF(OR(AND($H100&lt;=AC$6,$I100&gt;=AC$6),AND($H100&gt;=AC$6,$H100&lt;AD$6)),IF(OR($J100=1,COUNTIF($L100:AB100,"&gt;0")&lt;$K100),3,IF(OR(AND(MONTH($H100)=MONTH(TODAY()),$J100=0),AND(TODAY()&lt;AC$6)),1,IF($L100="כן",2,4))),""))</f>
        <v/>
      </c>
      <c r="AD100" s="214" t="str">
        <f ca="1">IF($C100="","",IF(OR(AND($H100&lt;=AD$6,$I100&gt;=AD$6),AND($H100&gt;=AD$6,$H100&lt;AE$6)),IF(OR($J100=1,COUNTIF($L100:AC100,"&gt;0")&lt;$K100),3,IF(OR(AND(MONTH($H100)=MONTH(TODAY()),$J100=0),AND(TODAY()&lt;AD$6)),1,IF($L100="כן",2,4))),""))</f>
        <v/>
      </c>
      <c r="AE100" s="214" t="str">
        <f ca="1">IF($C100="","",IF(OR(AND($H100&lt;=AE$6,$I100&gt;=AE$6),AND($H100&gt;=AE$6,$H100&lt;AF$6)),IF(OR($J100=1,COUNTIF($L100:AD100,"&gt;0")&lt;$K100),3,IF(OR(AND(MONTH($H100)=MONTH(TODAY()),$J100=0),AND(TODAY()&lt;AE$6)),1,IF($L100="כן",2,4))),""))</f>
        <v/>
      </c>
      <c r="AF100" s="214" t="str">
        <f ca="1">IF($C100="","",IF(OR(AND($H100&lt;=AF$6,$I100&gt;=AF$6),AND($H100&gt;=AF$6,$H100&lt;AG$6)),IF(OR($J100=1,COUNTIF($L100:AE100,"&gt;0")&lt;$K100),3,IF(OR(AND(MONTH($H100)=MONTH(TODAY()),$J100=0),AND(TODAY()&lt;AF$6)),1,IF($L100="כן",2,4))),""))</f>
        <v/>
      </c>
      <c r="AG100" s="214" t="str">
        <f t="shared" ca="1" si="8"/>
        <v/>
      </c>
      <c r="AH100" s="199" t="s">
        <v>224</v>
      </c>
    </row>
    <row r="101" spans="2:34" s="195" customFormat="1" ht="21" customHeight="1">
      <c r="B101" s="196" t="str">
        <f>IFERROR(INDEX('תוצרים לפרויקטים'!$G$8:$G$507,MATCH(ROWS($B$6:B100),דירוג_גאנט,0)),"")</f>
        <v/>
      </c>
      <c r="C101" s="197" t="str">
        <f>IF($B101="","",INDEX('תוצרים לפרויקטים'!$H$8:$H$507,MATCH($B101,'תוצרים לפרויקטים'!$G$8:$G$507,0)))</f>
        <v/>
      </c>
      <c r="D101" s="198" t="str">
        <f>IF($B101="","",INDEX('תוצרים לפרויקטים'!$E$8:$E$507,MATCH($B101,'תוצרים לפרויקטים'!$G$8:$G$507,0)))</f>
        <v/>
      </c>
      <c r="E101" s="198" t="str">
        <f>IF($B101="","",IF(INDEX('תוצרים לפרויקטים'!$J$8:$J$507,MATCH($B101,'תוצרים לפרויקטים'!$G$8:$G$507,0))="","",INDEX('תוצרים לפרויקטים'!$J$8:$J$507,MATCH($B101,'תוצרים לפרויקטים'!$G$8:$G$507,0))))</f>
        <v/>
      </c>
      <c r="F101" s="198" t="str">
        <f>IF($B101="","",IF(INDEX('תוצרים לפרויקטים'!$K$8:$K$507,MATCH($B101,'תוצרים לפרויקטים'!$G$8:$G$507,0))="","",INDEX('תוצרים לפרויקטים'!$K$8:$K$507,MATCH($B101,'תוצרים לפרויקטים'!$G$8:$G$507,0))))</f>
        <v/>
      </c>
      <c r="G101" s="198" t="str">
        <f>IF($B101="","",IF(INDEX('תוצרים לפרויקטים'!$R$8:$R$507,MATCH($B101,'תוצרים לפרויקטים'!$G$8:$G$507,0))="","",INDEX('תוצרים לפרויקטים'!$R$8:$R$507,MATCH($B101,'תוצרים לפרויקטים'!$G$8:$G$507,0))))</f>
        <v/>
      </c>
      <c r="H101" s="199" t="str">
        <f>IF($B101="","",IF(INDEX('תוצרים לפרויקטים'!P$8:P$507,MATCH($B101,'תוצרים לפרויקטים'!$G$8:$G$507,0))="","",INDEX('תוצרים לפרויקטים'!P$8:P$507,MATCH($B101,'תוצרים לפרויקטים'!$G$8:$G$507,0))))</f>
        <v/>
      </c>
      <c r="I101" s="199" t="str">
        <f>IF($B101="","",IF(INDEX('תוצרים לפרויקטים'!Q$8:Q$507,MATCH($B101,'תוצרים לפרויקטים'!$G$8:$G$507,0))="","",INDEX('תוצרים לפרויקטים'!Q$8:Q$507,MATCH($B101,'תוצרים לפרויקטים'!$G$8:$G$507,0))))</f>
        <v/>
      </c>
      <c r="J101" s="200" t="str">
        <f>IF($B101="","",INDEX('תוצרים לפרויקטים'!$S$8:$S$507,MATCH($B101,'תוצרים לפרויקטים'!$G$8:$G$507,0)))</f>
        <v/>
      </c>
      <c r="K101" s="201" t="str">
        <f t="shared" si="6"/>
        <v/>
      </c>
      <c r="L101" s="200" t="str">
        <f t="shared" ca="1" si="7"/>
        <v/>
      </c>
      <c r="M101" s="214" t="str">
        <f ca="1">IF($C101="","",IF(OR(AND($H101&lt;=M$6,$I101&gt;=M$6),AND($H101&gt;=M$6,$H101&lt;N$6)),IF(OR($J101=1,COUNTIF($L101:L101,"&gt;0")&lt;$K101),3,IF(OR(AND(MONTH($H101)=MONTH(TODAY()),$J101=0),AND(TODAY()&lt;M$6)),1,IF($L101="כן",2,4))),""))</f>
        <v/>
      </c>
      <c r="N101" s="214" t="str">
        <f ca="1">IF($C101="","",IF(OR(AND($H101&lt;=N$6,$I101&gt;=N$6),AND($H101&gt;=N$6,$H101&lt;O$6)),IF(OR($J101=1,COUNTIF($L101:M101,"&gt;0")&lt;$K101),3,IF(OR(AND(MONTH($H101)=MONTH(TODAY()),$J101=0),AND(TODAY()&lt;N$6)),1,IF($L101="כן",2,4))),""))</f>
        <v/>
      </c>
      <c r="O101" s="214" t="str">
        <f ca="1">IF($C101="","",IF(OR(AND($H101&lt;=O$6,$I101&gt;=O$6),AND($H101&gt;=O$6,$H101&lt;P$6)),IF(OR($J101=1,COUNTIF($L101:N101,"&gt;0")&lt;$K101),3,IF(OR(AND(MONTH($H101)=MONTH(TODAY()),$J101=0),AND(TODAY()&lt;O$6)),1,IF($L101="כן",2,4))),""))</f>
        <v/>
      </c>
      <c r="P101" s="214" t="str">
        <f ca="1">IF($C101="","",IF(OR(AND($H101&lt;=P$6,$I101&gt;=P$6),AND($H101&gt;=P$6,$H101&lt;Q$6)),IF(OR($J101=1,COUNTIF($L101:O101,"&gt;0")&lt;$K101),3,IF(OR(AND(MONTH($H101)=MONTH(TODAY()),$J101=0),AND(TODAY()&lt;P$6)),1,IF($L101="כן",2,4))),""))</f>
        <v/>
      </c>
      <c r="Q101" s="214" t="str">
        <f ca="1">IF($C101="","",IF(OR(AND($H101&lt;=Q$6,$I101&gt;=Q$6),AND($H101&gt;=Q$6,$H101&lt;R$6)),IF(OR($J101=1,COUNTIF($L101:P101,"&gt;0")&lt;$K101),3,IF(OR(AND(MONTH($H101)=MONTH(TODAY()),$J101=0),AND(TODAY()&lt;Q$6)),1,IF($L101="כן",2,4))),""))</f>
        <v/>
      </c>
      <c r="R101" s="214" t="str">
        <f ca="1">IF($C101="","",IF(OR(AND($H101&lt;=R$6,$I101&gt;=R$6),AND($H101&gt;=R$6,$H101&lt;S$6)),IF(OR($J101=1,COUNTIF($L101:Q101,"&gt;0")&lt;$K101),3,IF(OR(AND(MONTH($H101)=MONTH(TODAY()),$J101=0),AND(TODAY()&lt;R$6)),1,IF($L101="כן",2,4))),""))</f>
        <v/>
      </c>
      <c r="S101" s="214" t="str">
        <f ca="1">IF($C101="","",IF(OR(AND($H101&lt;=S$6,$I101&gt;=S$6),AND($H101&gt;=S$6,$H101&lt;T$6)),IF(OR($J101=1,COUNTIF($L101:R101,"&gt;0")&lt;$K101),3,IF(OR(AND(MONTH($H101)=MONTH(TODAY()),$J101=0),AND(TODAY()&lt;S$6)),1,IF($L101="כן",2,4))),""))</f>
        <v/>
      </c>
      <c r="T101" s="214" t="str">
        <f ca="1">IF($C101="","",IF(OR(AND($H101&lt;=T$6,$I101&gt;=T$6),AND($H101&gt;=T$6,$H101&lt;U$6)),IF(OR($J101=1,COUNTIF($L101:S101,"&gt;0")&lt;$K101),3,IF(OR(AND(MONTH($H101)=MONTH(TODAY()),$J101=0),AND(TODAY()&lt;T$6)),1,IF($L101="כן",2,4))),""))</f>
        <v/>
      </c>
      <c r="U101" s="214" t="str">
        <f ca="1">IF($C101="","",IF(OR(AND($H101&lt;=U$6,$I101&gt;=U$6),AND($H101&gt;=U$6,$H101&lt;V$6)),IF(OR($J101=1,COUNTIF($L101:T101,"&gt;0")&lt;$K101),3,IF(OR(AND(MONTH($H101)=MONTH(TODAY()),$J101=0),AND(TODAY()&lt;U$6)),1,IF($L101="כן",2,4))),""))</f>
        <v/>
      </c>
      <c r="V101" s="214" t="str">
        <f ca="1">IF($C101="","",IF(OR(AND($H101&lt;=V$6,$I101&gt;=V$6),AND($H101&gt;=V$6,$H101&lt;W$6)),IF(OR($J101=1,COUNTIF($L101:U101,"&gt;0")&lt;$K101),3,IF(OR(AND(MONTH($H101)=MONTH(TODAY()),$J101=0),AND(TODAY()&lt;V$6)),1,IF($L101="כן",2,4))),""))</f>
        <v/>
      </c>
      <c r="W101" s="214" t="str">
        <f ca="1">IF($C101="","",IF(OR(AND($H101&lt;=W$6,$I101&gt;=W$6),AND($H101&gt;=W$6,$H101&lt;X$6)),IF(OR($J101=1,COUNTIF($L101:V101,"&gt;0")&lt;$K101),3,IF(OR(AND(MONTH($H101)=MONTH(TODAY()),$J101=0),AND(TODAY()&lt;W$6)),1,IF($L101="כן",2,4))),""))</f>
        <v/>
      </c>
      <c r="X101" s="214" t="str">
        <f ca="1">IF($C101="","",IF(OR(AND($H101&lt;=X$6,$I101&gt;=X$6),AND($H101&gt;=X$6,$H101&lt;Y$6)),IF(OR($J101=1,COUNTIF($L101:W101,"&gt;0")&lt;$K101),3,IF(OR(AND(MONTH($H101)=MONTH(TODAY()),$J101=0),AND(TODAY()&lt;X$6)),1,IF($L101="כן",2,4))),""))</f>
        <v/>
      </c>
      <c r="Y101" s="214" t="str">
        <f ca="1">IF($C101="","",IF(OR(AND($H101&lt;=Y$6,$I101&gt;=Y$6),AND($H101&gt;=Y$6,$H101&lt;Z$6)),IF(OR($J101=1,COUNTIF($L101:X101,"&gt;0")&lt;$K101),3,IF(OR(AND(MONTH($H101)=MONTH(TODAY()),$J101=0),AND(TODAY()&lt;Y$6)),1,IF($L101="כן",2,4))),""))</f>
        <v/>
      </c>
      <c r="Z101" s="214" t="str">
        <f ca="1">IF($C101="","",IF(OR(AND($H101&lt;=Z$6,$I101&gt;=Z$6),AND($H101&gt;=Z$6,$H101&lt;AA$6)),IF(OR($J101=1,COUNTIF($L101:Y101,"&gt;0")&lt;$K101),3,IF(OR(AND(MONTH($H101)=MONTH(TODAY()),$J101=0),AND(TODAY()&lt;Z$6)),1,IF($L101="כן",2,4))),""))</f>
        <v/>
      </c>
      <c r="AA101" s="214" t="str">
        <f ca="1">IF($C101="","",IF(OR(AND($H101&lt;=AA$6,$I101&gt;=AA$6),AND($H101&gt;=AA$6,$H101&lt;AB$6)),IF(OR($J101=1,COUNTIF($L101:Z101,"&gt;0")&lt;$K101),3,IF(OR(AND(MONTH($H101)=MONTH(TODAY()),$J101=0),AND(TODAY()&lt;AA$6)),1,IF($L101="כן",2,4))),""))</f>
        <v/>
      </c>
      <c r="AB101" s="214" t="str">
        <f ca="1">IF($C101="","",IF(OR(AND($H101&lt;=AB$6,$I101&gt;=AB$6),AND($H101&gt;=AB$6,$H101&lt;AC$6)),IF(OR($J101=1,COUNTIF($L101:AA101,"&gt;0")&lt;$K101),3,IF(OR(AND(MONTH($H101)=MONTH(TODAY()),$J101=0),AND(TODAY()&lt;AB$6)),1,IF($L101="כן",2,4))),""))</f>
        <v/>
      </c>
      <c r="AC101" s="214" t="str">
        <f ca="1">IF($C101="","",IF(OR(AND($H101&lt;=AC$6,$I101&gt;=AC$6),AND($H101&gt;=AC$6,$H101&lt;AD$6)),IF(OR($J101=1,COUNTIF($L101:AB101,"&gt;0")&lt;$K101),3,IF(OR(AND(MONTH($H101)=MONTH(TODAY()),$J101=0),AND(TODAY()&lt;AC$6)),1,IF($L101="כן",2,4))),""))</f>
        <v/>
      </c>
      <c r="AD101" s="214" t="str">
        <f ca="1">IF($C101="","",IF(OR(AND($H101&lt;=AD$6,$I101&gt;=AD$6),AND($H101&gt;=AD$6,$H101&lt;AE$6)),IF(OR($J101=1,COUNTIF($L101:AC101,"&gt;0")&lt;$K101),3,IF(OR(AND(MONTH($H101)=MONTH(TODAY()),$J101=0),AND(TODAY()&lt;AD$6)),1,IF($L101="כן",2,4))),""))</f>
        <v/>
      </c>
      <c r="AE101" s="214" t="str">
        <f ca="1">IF($C101="","",IF(OR(AND($H101&lt;=AE$6,$I101&gt;=AE$6),AND($H101&gt;=AE$6,$H101&lt;AF$6)),IF(OR($J101=1,COUNTIF($L101:AD101,"&gt;0")&lt;$K101),3,IF(OR(AND(MONTH($H101)=MONTH(TODAY()),$J101=0),AND(TODAY()&lt;AE$6)),1,IF($L101="כן",2,4))),""))</f>
        <v/>
      </c>
      <c r="AF101" s="214" t="str">
        <f ca="1">IF($C101="","",IF(OR(AND($H101&lt;=AF$6,$I101&gt;=AF$6),AND($H101&gt;=AF$6,$H101&lt;AG$6)),IF(OR($J101=1,COUNTIF($L101:AE101,"&gt;0")&lt;$K101),3,IF(OR(AND(MONTH($H101)=MONTH(TODAY()),$J101=0),AND(TODAY()&lt;AF$6)),1,IF($L101="כן",2,4))),""))</f>
        <v/>
      </c>
      <c r="AG101" s="214" t="str">
        <f t="shared" ca="1" si="8"/>
        <v/>
      </c>
      <c r="AH101" s="199" t="s">
        <v>224</v>
      </c>
    </row>
    <row r="102" spans="2:34" s="195" customFormat="1" ht="21" customHeight="1">
      <c r="B102" s="196" t="str">
        <f>IFERROR(INDEX('תוצרים לפרויקטים'!$G$8:$G$507,MATCH(ROWS($B$6:B101),דירוג_גאנט,0)),"")</f>
        <v/>
      </c>
      <c r="C102" s="197" t="str">
        <f>IF($B102="","",INDEX('תוצרים לפרויקטים'!$H$8:$H$507,MATCH($B102,'תוצרים לפרויקטים'!$G$8:$G$507,0)))</f>
        <v/>
      </c>
      <c r="D102" s="198" t="str">
        <f>IF($B102="","",INDEX('תוצרים לפרויקטים'!$E$8:$E$507,MATCH($B102,'תוצרים לפרויקטים'!$G$8:$G$507,0)))</f>
        <v/>
      </c>
      <c r="E102" s="198" t="str">
        <f>IF($B102="","",IF(INDEX('תוצרים לפרויקטים'!$J$8:$J$507,MATCH($B102,'תוצרים לפרויקטים'!$G$8:$G$507,0))="","",INDEX('תוצרים לפרויקטים'!$J$8:$J$507,MATCH($B102,'תוצרים לפרויקטים'!$G$8:$G$507,0))))</f>
        <v/>
      </c>
      <c r="F102" s="198" t="str">
        <f>IF($B102="","",IF(INDEX('תוצרים לפרויקטים'!$K$8:$K$507,MATCH($B102,'תוצרים לפרויקטים'!$G$8:$G$507,0))="","",INDEX('תוצרים לפרויקטים'!$K$8:$K$507,MATCH($B102,'תוצרים לפרויקטים'!$G$8:$G$507,0))))</f>
        <v/>
      </c>
      <c r="G102" s="198" t="str">
        <f>IF($B102="","",IF(INDEX('תוצרים לפרויקטים'!$R$8:$R$507,MATCH($B102,'תוצרים לפרויקטים'!$G$8:$G$507,0))="","",INDEX('תוצרים לפרויקטים'!$R$8:$R$507,MATCH($B102,'תוצרים לפרויקטים'!$G$8:$G$507,0))))</f>
        <v/>
      </c>
      <c r="H102" s="199" t="str">
        <f>IF($B102="","",IF(INDEX('תוצרים לפרויקטים'!P$8:P$507,MATCH($B102,'תוצרים לפרויקטים'!$G$8:$G$507,0))="","",INDEX('תוצרים לפרויקטים'!P$8:P$507,MATCH($B102,'תוצרים לפרויקטים'!$G$8:$G$507,0))))</f>
        <v/>
      </c>
      <c r="I102" s="199" t="str">
        <f>IF($B102="","",IF(INDEX('תוצרים לפרויקטים'!Q$8:Q$507,MATCH($B102,'תוצרים לפרויקטים'!$G$8:$G$507,0))="","",INDEX('תוצרים לפרויקטים'!Q$8:Q$507,MATCH($B102,'תוצרים לפרויקטים'!$G$8:$G$507,0))))</f>
        <v/>
      </c>
      <c r="J102" s="200" t="str">
        <f>IF($B102="","",INDEX('תוצרים לפרויקטים'!$S$8:$S$507,MATCH($B102,'תוצרים לפרויקטים'!$G$8:$G$507,0)))</f>
        <v/>
      </c>
      <c r="K102" s="201" t="str">
        <f t="shared" si="6"/>
        <v/>
      </c>
      <c r="L102" s="200" t="str">
        <f t="shared" ca="1" si="7"/>
        <v/>
      </c>
      <c r="M102" s="214" t="str">
        <f ca="1">IF($C102="","",IF(OR(AND($H102&lt;=M$6,$I102&gt;=M$6),AND($H102&gt;=M$6,$H102&lt;N$6)),IF(OR($J102=1,COUNTIF($L102:L102,"&gt;0")&lt;$K102),3,IF(OR(AND(MONTH($H102)=MONTH(TODAY()),$J102=0),AND(TODAY()&lt;M$6)),1,IF($L102="כן",2,4))),""))</f>
        <v/>
      </c>
      <c r="N102" s="214" t="str">
        <f ca="1">IF($C102="","",IF(OR(AND($H102&lt;=N$6,$I102&gt;=N$6),AND($H102&gt;=N$6,$H102&lt;O$6)),IF(OR($J102=1,COUNTIF($L102:M102,"&gt;0")&lt;$K102),3,IF(OR(AND(MONTH($H102)=MONTH(TODAY()),$J102=0),AND(TODAY()&lt;N$6)),1,IF($L102="כן",2,4))),""))</f>
        <v/>
      </c>
      <c r="O102" s="214" t="str">
        <f ca="1">IF($C102="","",IF(OR(AND($H102&lt;=O$6,$I102&gt;=O$6),AND($H102&gt;=O$6,$H102&lt;P$6)),IF(OR($J102=1,COUNTIF($L102:N102,"&gt;0")&lt;$K102),3,IF(OR(AND(MONTH($H102)=MONTH(TODAY()),$J102=0),AND(TODAY()&lt;O$6)),1,IF($L102="כן",2,4))),""))</f>
        <v/>
      </c>
      <c r="P102" s="214" t="str">
        <f ca="1">IF($C102="","",IF(OR(AND($H102&lt;=P$6,$I102&gt;=P$6),AND($H102&gt;=P$6,$H102&lt;Q$6)),IF(OR($J102=1,COUNTIF($L102:O102,"&gt;0")&lt;$K102),3,IF(OR(AND(MONTH($H102)=MONTH(TODAY()),$J102=0),AND(TODAY()&lt;P$6)),1,IF($L102="כן",2,4))),""))</f>
        <v/>
      </c>
      <c r="Q102" s="214" t="str">
        <f ca="1">IF($C102="","",IF(OR(AND($H102&lt;=Q$6,$I102&gt;=Q$6),AND($H102&gt;=Q$6,$H102&lt;R$6)),IF(OR($J102=1,COUNTIF($L102:P102,"&gt;0")&lt;$K102),3,IF(OR(AND(MONTH($H102)=MONTH(TODAY()),$J102=0),AND(TODAY()&lt;Q$6)),1,IF($L102="כן",2,4))),""))</f>
        <v/>
      </c>
      <c r="R102" s="214" t="str">
        <f ca="1">IF($C102="","",IF(OR(AND($H102&lt;=R$6,$I102&gt;=R$6),AND($H102&gt;=R$6,$H102&lt;S$6)),IF(OR($J102=1,COUNTIF($L102:Q102,"&gt;0")&lt;$K102),3,IF(OR(AND(MONTH($H102)=MONTH(TODAY()),$J102=0),AND(TODAY()&lt;R$6)),1,IF($L102="כן",2,4))),""))</f>
        <v/>
      </c>
      <c r="S102" s="214" t="str">
        <f ca="1">IF($C102="","",IF(OR(AND($H102&lt;=S$6,$I102&gt;=S$6),AND($H102&gt;=S$6,$H102&lt;T$6)),IF(OR($J102=1,COUNTIF($L102:R102,"&gt;0")&lt;$K102),3,IF(OR(AND(MONTH($H102)=MONTH(TODAY()),$J102=0),AND(TODAY()&lt;S$6)),1,IF($L102="כן",2,4))),""))</f>
        <v/>
      </c>
      <c r="T102" s="214" t="str">
        <f ca="1">IF($C102="","",IF(OR(AND($H102&lt;=T$6,$I102&gt;=T$6),AND($H102&gt;=T$6,$H102&lt;U$6)),IF(OR($J102=1,COUNTIF($L102:S102,"&gt;0")&lt;$K102),3,IF(OR(AND(MONTH($H102)=MONTH(TODAY()),$J102=0),AND(TODAY()&lt;T$6)),1,IF($L102="כן",2,4))),""))</f>
        <v/>
      </c>
      <c r="U102" s="214" t="str">
        <f ca="1">IF($C102="","",IF(OR(AND($H102&lt;=U$6,$I102&gt;=U$6),AND($H102&gt;=U$6,$H102&lt;V$6)),IF(OR($J102=1,COUNTIF($L102:T102,"&gt;0")&lt;$K102),3,IF(OR(AND(MONTH($H102)=MONTH(TODAY()),$J102=0),AND(TODAY()&lt;U$6)),1,IF($L102="כן",2,4))),""))</f>
        <v/>
      </c>
      <c r="V102" s="214" t="str">
        <f ca="1">IF($C102="","",IF(OR(AND($H102&lt;=V$6,$I102&gt;=V$6),AND($H102&gt;=V$6,$H102&lt;W$6)),IF(OR($J102=1,COUNTIF($L102:U102,"&gt;0")&lt;$K102),3,IF(OR(AND(MONTH($H102)=MONTH(TODAY()),$J102=0),AND(TODAY()&lt;V$6)),1,IF($L102="כן",2,4))),""))</f>
        <v/>
      </c>
      <c r="W102" s="214" t="str">
        <f ca="1">IF($C102="","",IF(OR(AND($H102&lt;=W$6,$I102&gt;=W$6),AND($H102&gt;=W$6,$H102&lt;X$6)),IF(OR($J102=1,COUNTIF($L102:V102,"&gt;0")&lt;$K102),3,IF(OR(AND(MONTH($H102)=MONTH(TODAY()),$J102=0),AND(TODAY()&lt;W$6)),1,IF($L102="כן",2,4))),""))</f>
        <v/>
      </c>
      <c r="X102" s="214" t="str">
        <f ca="1">IF($C102="","",IF(OR(AND($H102&lt;=X$6,$I102&gt;=X$6),AND($H102&gt;=X$6,$H102&lt;Y$6)),IF(OR($J102=1,COUNTIF($L102:W102,"&gt;0")&lt;$K102),3,IF(OR(AND(MONTH($H102)=MONTH(TODAY()),$J102=0),AND(TODAY()&lt;X$6)),1,IF($L102="כן",2,4))),""))</f>
        <v/>
      </c>
      <c r="Y102" s="214" t="str">
        <f ca="1">IF($C102="","",IF(OR(AND($H102&lt;=Y$6,$I102&gt;=Y$6),AND($H102&gt;=Y$6,$H102&lt;Z$6)),IF(OR($J102=1,COUNTIF($L102:X102,"&gt;0")&lt;$K102),3,IF(OR(AND(MONTH($H102)=MONTH(TODAY()),$J102=0),AND(TODAY()&lt;Y$6)),1,IF($L102="כן",2,4))),""))</f>
        <v/>
      </c>
      <c r="Z102" s="214" t="str">
        <f ca="1">IF($C102="","",IF(OR(AND($H102&lt;=Z$6,$I102&gt;=Z$6),AND($H102&gt;=Z$6,$H102&lt;AA$6)),IF(OR($J102=1,COUNTIF($L102:Y102,"&gt;0")&lt;$K102),3,IF(OR(AND(MONTH($H102)=MONTH(TODAY()),$J102=0),AND(TODAY()&lt;Z$6)),1,IF($L102="כן",2,4))),""))</f>
        <v/>
      </c>
      <c r="AA102" s="214" t="str">
        <f ca="1">IF($C102="","",IF(OR(AND($H102&lt;=AA$6,$I102&gt;=AA$6),AND($H102&gt;=AA$6,$H102&lt;AB$6)),IF(OR($J102=1,COUNTIF($L102:Z102,"&gt;0")&lt;$K102),3,IF(OR(AND(MONTH($H102)=MONTH(TODAY()),$J102=0),AND(TODAY()&lt;AA$6)),1,IF($L102="כן",2,4))),""))</f>
        <v/>
      </c>
      <c r="AB102" s="214" t="str">
        <f ca="1">IF($C102="","",IF(OR(AND($H102&lt;=AB$6,$I102&gt;=AB$6),AND($H102&gt;=AB$6,$H102&lt;AC$6)),IF(OR($J102=1,COUNTIF($L102:AA102,"&gt;0")&lt;$K102),3,IF(OR(AND(MONTH($H102)=MONTH(TODAY()),$J102=0),AND(TODAY()&lt;AB$6)),1,IF($L102="כן",2,4))),""))</f>
        <v/>
      </c>
      <c r="AC102" s="214" t="str">
        <f ca="1">IF($C102="","",IF(OR(AND($H102&lt;=AC$6,$I102&gt;=AC$6),AND($H102&gt;=AC$6,$H102&lt;AD$6)),IF(OR($J102=1,COUNTIF($L102:AB102,"&gt;0")&lt;$K102),3,IF(OR(AND(MONTH($H102)=MONTH(TODAY()),$J102=0),AND(TODAY()&lt;AC$6)),1,IF($L102="כן",2,4))),""))</f>
        <v/>
      </c>
      <c r="AD102" s="214" t="str">
        <f ca="1">IF($C102="","",IF(OR(AND($H102&lt;=AD$6,$I102&gt;=AD$6),AND($H102&gt;=AD$6,$H102&lt;AE$6)),IF(OR($J102=1,COUNTIF($L102:AC102,"&gt;0")&lt;$K102),3,IF(OR(AND(MONTH($H102)=MONTH(TODAY()),$J102=0),AND(TODAY()&lt;AD$6)),1,IF($L102="כן",2,4))),""))</f>
        <v/>
      </c>
      <c r="AE102" s="214" t="str">
        <f ca="1">IF($C102="","",IF(OR(AND($H102&lt;=AE$6,$I102&gt;=AE$6),AND($H102&gt;=AE$6,$H102&lt;AF$6)),IF(OR($J102=1,COUNTIF($L102:AD102,"&gt;0")&lt;$K102),3,IF(OR(AND(MONTH($H102)=MONTH(TODAY()),$J102=0),AND(TODAY()&lt;AE$6)),1,IF($L102="כן",2,4))),""))</f>
        <v/>
      </c>
      <c r="AF102" s="214" t="str">
        <f ca="1">IF($C102="","",IF(OR(AND($H102&lt;=AF$6,$I102&gt;=AF$6),AND($H102&gt;=AF$6,$H102&lt;AG$6)),IF(OR($J102=1,COUNTIF($L102:AE102,"&gt;0")&lt;$K102),3,IF(OR(AND(MONTH($H102)=MONTH(TODAY()),$J102=0),AND(TODAY()&lt;AF$6)),1,IF($L102="כן",2,4))),""))</f>
        <v/>
      </c>
      <c r="AG102" s="214" t="str">
        <f t="shared" ca="1" si="8"/>
        <v/>
      </c>
      <c r="AH102" s="199" t="s">
        <v>224</v>
      </c>
    </row>
    <row r="103" spans="2:34" s="195" customFormat="1" ht="21" customHeight="1">
      <c r="B103" s="196" t="str">
        <f>IFERROR(INDEX('תוצרים לפרויקטים'!$G$8:$G$507,MATCH(ROWS($B$6:B102),דירוג_גאנט,0)),"")</f>
        <v/>
      </c>
      <c r="C103" s="197" t="str">
        <f>IF($B103="","",INDEX('תוצרים לפרויקטים'!$H$8:$H$507,MATCH($B103,'תוצרים לפרויקטים'!$G$8:$G$507,0)))</f>
        <v/>
      </c>
      <c r="D103" s="198" t="str">
        <f>IF($B103="","",INDEX('תוצרים לפרויקטים'!$E$8:$E$507,MATCH($B103,'תוצרים לפרויקטים'!$G$8:$G$507,0)))</f>
        <v/>
      </c>
      <c r="E103" s="198" t="str">
        <f>IF($B103="","",IF(INDEX('תוצרים לפרויקטים'!$J$8:$J$507,MATCH($B103,'תוצרים לפרויקטים'!$G$8:$G$507,0))="","",INDEX('תוצרים לפרויקטים'!$J$8:$J$507,MATCH($B103,'תוצרים לפרויקטים'!$G$8:$G$507,0))))</f>
        <v/>
      </c>
      <c r="F103" s="198" t="str">
        <f>IF($B103="","",IF(INDEX('תוצרים לפרויקטים'!$K$8:$K$507,MATCH($B103,'תוצרים לפרויקטים'!$G$8:$G$507,0))="","",INDEX('תוצרים לפרויקטים'!$K$8:$K$507,MATCH($B103,'תוצרים לפרויקטים'!$G$8:$G$507,0))))</f>
        <v/>
      </c>
      <c r="G103" s="198" t="str">
        <f>IF($B103="","",IF(INDEX('תוצרים לפרויקטים'!$R$8:$R$507,MATCH($B103,'תוצרים לפרויקטים'!$G$8:$G$507,0))="","",INDEX('תוצרים לפרויקטים'!$R$8:$R$507,MATCH($B103,'תוצרים לפרויקטים'!$G$8:$G$507,0))))</f>
        <v/>
      </c>
      <c r="H103" s="199" t="str">
        <f>IF($B103="","",IF(INDEX('תוצרים לפרויקטים'!P$8:P$507,MATCH($B103,'תוצרים לפרויקטים'!$G$8:$G$507,0))="","",INDEX('תוצרים לפרויקטים'!P$8:P$507,MATCH($B103,'תוצרים לפרויקטים'!$G$8:$G$507,0))))</f>
        <v/>
      </c>
      <c r="I103" s="199" t="str">
        <f>IF($B103="","",IF(INDEX('תוצרים לפרויקטים'!Q$8:Q$507,MATCH($B103,'תוצרים לפרויקטים'!$G$8:$G$507,0))="","",INDEX('תוצרים לפרויקטים'!Q$8:Q$507,MATCH($B103,'תוצרים לפרויקטים'!$G$8:$G$507,0))))</f>
        <v/>
      </c>
      <c r="J103" s="200" t="str">
        <f>IF($B103="","",INDEX('תוצרים לפרויקטים'!$S$8:$S$507,MATCH($B103,'תוצרים לפרויקטים'!$G$8:$G$507,0)))</f>
        <v/>
      </c>
      <c r="K103" s="201" t="str">
        <f t="shared" si="6"/>
        <v/>
      </c>
      <c r="L103" s="200" t="str">
        <f t="shared" ca="1" si="7"/>
        <v/>
      </c>
      <c r="M103" s="214" t="str">
        <f ca="1">IF($C103="","",IF(OR(AND($H103&lt;=M$6,$I103&gt;=M$6),AND($H103&gt;=M$6,$H103&lt;N$6)),IF(OR($J103=1,COUNTIF($L103:L103,"&gt;0")&lt;$K103),3,IF(OR(AND(MONTH($H103)=MONTH(TODAY()),$J103=0),AND(TODAY()&lt;M$6)),1,IF($L103="כן",2,4))),""))</f>
        <v/>
      </c>
      <c r="N103" s="214" t="str">
        <f ca="1">IF($C103="","",IF(OR(AND($H103&lt;=N$6,$I103&gt;=N$6),AND($H103&gt;=N$6,$H103&lt;O$6)),IF(OR($J103=1,COUNTIF($L103:M103,"&gt;0")&lt;$K103),3,IF(OR(AND(MONTH($H103)=MONTH(TODAY()),$J103=0),AND(TODAY()&lt;N$6)),1,IF($L103="כן",2,4))),""))</f>
        <v/>
      </c>
      <c r="O103" s="214" t="str">
        <f ca="1">IF($C103="","",IF(OR(AND($H103&lt;=O$6,$I103&gt;=O$6),AND($H103&gt;=O$6,$H103&lt;P$6)),IF(OR($J103=1,COUNTIF($L103:N103,"&gt;0")&lt;$K103),3,IF(OR(AND(MONTH($H103)=MONTH(TODAY()),$J103=0),AND(TODAY()&lt;O$6)),1,IF($L103="כן",2,4))),""))</f>
        <v/>
      </c>
      <c r="P103" s="214" t="str">
        <f ca="1">IF($C103="","",IF(OR(AND($H103&lt;=P$6,$I103&gt;=P$6),AND($H103&gt;=P$6,$H103&lt;Q$6)),IF(OR($J103=1,COUNTIF($L103:O103,"&gt;0")&lt;$K103),3,IF(OR(AND(MONTH($H103)=MONTH(TODAY()),$J103=0),AND(TODAY()&lt;P$6)),1,IF($L103="כן",2,4))),""))</f>
        <v/>
      </c>
      <c r="Q103" s="214" t="str">
        <f ca="1">IF($C103="","",IF(OR(AND($H103&lt;=Q$6,$I103&gt;=Q$6),AND($H103&gt;=Q$6,$H103&lt;R$6)),IF(OR($J103=1,COUNTIF($L103:P103,"&gt;0")&lt;$K103),3,IF(OR(AND(MONTH($H103)=MONTH(TODAY()),$J103=0),AND(TODAY()&lt;Q$6)),1,IF($L103="כן",2,4))),""))</f>
        <v/>
      </c>
      <c r="R103" s="214" t="str">
        <f ca="1">IF($C103="","",IF(OR(AND($H103&lt;=R$6,$I103&gt;=R$6),AND($H103&gt;=R$6,$H103&lt;S$6)),IF(OR($J103=1,COUNTIF($L103:Q103,"&gt;0")&lt;$K103),3,IF(OR(AND(MONTH($H103)=MONTH(TODAY()),$J103=0),AND(TODAY()&lt;R$6)),1,IF($L103="כן",2,4))),""))</f>
        <v/>
      </c>
      <c r="S103" s="214" t="str">
        <f ca="1">IF($C103="","",IF(OR(AND($H103&lt;=S$6,$I103&gt;=S$6),AND($H103&gt;=S$6,$H103&lt;T$6)),IF(OR($J103=1,COUNTIF($L103:R103,"&gt;0")&lt;$K103),3,IF(OR(AND(MONTH($H103)=MONTH(TODAY()),$J103=0),AND(TODAY()&lt;S$6)),1,IF($L103="כן",2,4))),""))</f>
        <v/>
      </c>
      <c r="T103" s="214" t="str">
        <f ca="1">IF($C103="","",IF(OR(AND($H103&lt;=T$6,$I103&gt;=T$6),AND($H103&gt;=T$6,$H103&lt;U$6)),IF(OR($J103=1,COUNTIF($L103:S103,"&gt;0")&lt;$K103),3,IF(OR(AND(MONTH($H103)=MONTH(TODAY()),$J103=0),AND(TODAY()&lt;T$6)),1,IF($L103="כן",2,4))),""))</f>
        <v/>
      </c>
      <c r="U103" s="214" t="str">
        <f ca="1">IF($C103="","",IF(OR(AND($H103&lt;=U$6,$I103&gt;=U$6),AND($H103&gt;=U$6,$H103&lt;V$6)),IF(OR($J103=1,COUNTIF($L103:T103,"&gt;0")&lt;$K103),3,IF(OR(AND(MONTH($H103)=MONTH(TODAY()),$J103=0),AND(TODAY()&lt;U$6)),1,IF($L103="כן",2,4))),""))</f>
        <v/>
      </c>
      <c r="V103" s="214" t="str">
        <f ca="1">IF($C103="","",IF(OR(AND($H103&lt;=V$6,$I103&gt;=V$6),AND($H103&gt;=V$6,$H103&lt;W$6)),IF(OR($J103=1,COUNTIF($L103:U103,"&gt;0")&lt;$K103),3,IF(OR(AND(MONTH($H103)=MONTH(TODAY()),$J103=0),AND(TODAY()&lt;V$6)),1,IF($L103="כן",2,4))),""))</f>
        <v/>
      </c>
      <c r="W103" s="214" t="str">
        <f ca="1">IF($C103="","",IF(OR(AND($H103&lt;=W$6,$I103&gt;=W$6),AND($H103&gt;=W$6,$H103&lt;X$6)),IF(OR($J103=1,COUNTIF($L103:V103,"&gt;0")&lt;$K103),3,IF(OR(AND(MONTH($H103)=MONTH(TODAY()),$J103=0),AND(TODAY()&lt;W$6)),1,IF($L103="כן",2,4))),""))</f>
        <v/>
      </c>
      <c r="X103" s="214" t="str">
        <f ca="1">IF($C103="","",IF(OR(AND($H103&lt;=X$6,$I103&gt;=X$6),AND($H103&gt;=X$6,$H103&lt;Y$6)),IF(OR($J103=1,COUNTIF($L103:W103,"&gt;0")&lt;$K103),3,IF(OR(AND(MONTH($H103)=MONTH(TODAY()),$J103=0),AND(TODAY()&lt;X$6)),1,IF($L103="כן",2,4))),""))</f>
        <v/>
      </c>
      <c r="Y103" s="214" t="str">
        <f ca="1">IF($C103="","",IF(OR(AND($H103&lt;=Y$6,$I103&gt;=Y$6),AND($H103&gt;=Y$6,$H103&lt;Z$6)),IF(OR($J103=1,COUNTIF($L103:X103,"&gt;0")&lt;$K103),3,IF(OR(AND(MONTH($H103)=MONTH(TODAY()),$J103=0),AND(TODAY()&lt;Y$6)),1,IF($L103="כן",2,4))),""))</f>
        <v/>
      </c>
      <c r="Z103" s="214" t="str">
        <f ca="1">IF($C103="","",IF(OR(AND($H103&lt;=Z$6,$I103&gt;=Z$6),AND($H103&gt;=Z$6,$H103&lt;AA$6)),IF(OR($J103=1,COUNTIF($L103:Y103,"&gt;0")&lt;$K103),3,IF(OR(AND(MONTH($H103)=MONTH(TODAY()),$J103=0),AND(TODAY()&lt;Z$6)),1,IF($L103="כן",2,4))),""))</f>
        <v/>
      </c>
      <c r="AA103" s="214" t="str">
        <f ca="1">IF($C103="","",IF(OR(AND($H103&lt;=AA$6,$I103&gt;=AA$6),AND($H103&gt;=AA$6,$H103&lt;AB$6)),IF(OR($J103=1,COUNTIF($L103:Z103,"&gt;0")&lt;$K103),3,IF(OR(AND(MONTH($H103)=MONTH(TODAY()),$J103=0),AND(TODAY()&lt;AA$6)),1,IF($L103="כן",2,4))),""))</f>
        <v/>
      </c>
      <c r="AB103" s="214" t="str">
        <f ca="1">IF($C103="","",IF(OR(AND($H103&lt;=AB$6,$I103&gt;=AB$6),AND($H103&gt;=AB$6,$H103&lt;AC$6)),IF(OR($J103=1,COUNTIF($L103:AA103,"&gt;0")&lt;$K103),3,IF(OR(AND(MONTH($H103)=MONTH(TODAY()),$J103=0),AND(TODAY()&lt;AB$6)),1,IF($L103="כן",2,4))),""))</f>
        <v/>
      </c>
      <c r="AC103" s="214" t="str">
        <f ca="1">IF($C103="","",IF(OR(AND($H103&lt;=AC$6,$I103&gt;=AC$6),AND($H103&gt;=AC$6,$H103&lt;AD$6)),IF(OR($J103=1,COUNTIF($L103:AB103,"&gt;0")&lt;$K103),3,IF(OR(AND(MONTH($H103)=MONTH(TODAY()),$J103=0),AND(TODAY()&lt;AC$6)),1,IF($L103="כן",2,4))),""))</f>
        <v/>
      </c>
      <c r="AD103" s="214" t="str">
        <f ca="1">IF($C103="","",IF(OR(AND($H103&lt;=AD$6,$I103&gt;=AD$6),AND($H103&gt;=AD$6,$H103&lt;AE$6)),IF(OR($J103=1,COUNTIF($L103:AC103,"&gt;0")&lt;$K103),3,IF(OR(AND(MONTH($H103)=MONTH(TODAY()),$J103=0),AND(TODAY()&lt;AD$6)),1,IF($L103="כן",2,4))),""))</f>
        <v/>
      </c>
      <c r="AE103" s="214" t="str">
        <f ca="1">IF($C103="","",IF(OR(AND($H103&lt;=AE$6,$I103&gt;=AE$6),AND($H103&gt;=AE$6,$H103&lt;AF$6)),IF(OR($J103=1,COUNTIF($L103:AD103,"&gt;0")&lt;$K103),3,IF(OR(AND(MONTH($H103)=MONTH(TODAY()),$J103=0),AND(TODAY()&lt;AE$6)),1,IF($L103="כן",2,4))),""))</f>
        <v/>
      </c>
      <c r="AF103" s="214" t="str">
        <f ca="1">IF($C103="","",IF(OR(AND($H103&lt;=AF$6,$I103&gt;=AF$6),AND($H103&gt;=AF$6,$H103&lt;AG$6)),IF(OR($J103=1,COUNTIF($L103:AE103,"&gt;0")&lt;$K103),3,IF(OR(AND(MONTH($H103)=MONTH(TODAY()),$J103=0),AND(TODAY()&lt;AF$6)),1,IF($L103="כן",2,4))),""))</f>
        <v/>
      </c>
      <c r="AG103" s="214" t="str">
        <f t="shared" ca="1" si="8"/>
        <v/>
      </c>
      <c r="AH103" s="199" t="s">
        <v>224</v>
      </c>
    </row>
    <row r="104" spans="2:34" s="195" customFormat="1" ht="21" customHeight="1">
      <c r="B104" s="196" t="str">
        <f>IFERROR(INDEX('תוצרים לפרויקטים'!$G$8:$G$507,MATCH(ROWS($B$6:B103),דירוג_גאנט,0)),"")</f>
        <v/>
      </c>
      <c r="C104" s="197" t="str">
        <f>IF($B104="","",INDEX('תוצרים לפרויקטים'!$H$8:$H$507,MATCH($B104,'תוצרים לפרויקטים'!$G$8:$G$507,0)))</f>
        <v/>
      </c>
      <c r="D104" s="198" t="str">
        <f>IF($B104="","",INDEX('תוצרים לפרויקטים'!$E$8:$E$507,MATCH($B104,'תוצרים לפרויקטים'!$G$8:$G$507,0)))</f>
        <v/>
      </c>
      <c r="E104" s="198" t="str">
        <f>IF($B104="","",IF(INDEX('תוצרים לפרויקטים'!$J$8:$J$507,MATCH($B104,'תוצרים לפרויקטים'!$G$8:$G$507,0))="","",INDEX('תוצרים לפרויקטים'!$J$8:$J$507,MATCH($B104,'תוצרים לפרויקטים'!$G$8:$G$507,0))))</f>
        <v/>
      </c>
      <c r="F104" s="198" t="str">
        <f>IF($B104="","",IF(INDEX('תוצרים לפרויקטים'!$K$8:$K$507,MATCH($B104,'תוצרים לפרויקטים'!$G$8:$G$507,0))="","",INDEX('תוצרים לפרויקטים'!$K$8:$K$507,MATCH($B104,'תוצרים לפרויקטים'!$G$8:$G$507,0))))</f>
        <v/>
      </c>
      <c r="G104" s="198" t="str">
        <f>IF($B104="","",IF(INDEX('תוצרים לפרויקטים'!$R$8:$R$507,MATCH($B104,'תוצרים לפרויקטים'!$G$8:$G$507,0))="","",INDEX('תוצרים לפרויקטים'!$R$8:$R$507,MATCH($B104,'תוצרים לפרויקטים'!$G$8:$G$507,0))))</f>
        <v/>
      </c>
      <c r="H104" s="199" t="str">
        <f>IF($B104="","",IF(INDEX('תוצרים לפרויקטים'!P$8:P$507,MATCH($B104,'תוצרים לפרויקטים'!$G$8:$G$507,0))="","",INDEX('תוצרים לפרויקטים'!P$8:P$507,MATCH($B104,'תוצרים לפרויקטים'!$G$8:$G$507,0))))</f>
        <v/>
      </c>
      <c r="I104" s="199" t="str">
        <f>IF($B104="","",IF(INDEX('תוצרים לפרויקטים'!Q$8:Q$507,MATCH($B104,'תוצרים לפרויקטים'!$G$8:$G$507,0))="","",INDEX('תוצרים לפרויקטים'!Q$8:Q$507,MATCH($B104,'תוצרים לפרויקטים'!$G$8:$G$507,0))))</f>
        <v/>
      </c>
      <c r="J104" s="200" t="str">
        <f>IF($B104="","",INDEX('תוצרים לפרויקטים'!$S$8:$S$507,MATCH($B104,'תוצרים לפרויקטים'!$G$8:$G$507,0)))</f>
        <v/>
      </c>
      <c r="K104" s="201" t="str">
        <f t="shared" si="6"/>
        <v/>
      </c>
      <c r="L104" s="200" t="str">
        <f t="shared" ca="1" si="7"/>
        <v/>
      </c>
      <c r="M104" s="214" t="str">
        <f ca="1">IF($C104="","",IF(OR(AND($H104&lt;=M$6,$I104&gt;=M$6),AND($H104&gt;=M$6,$H104&lt;N$6)),IF(OR($J104=1,COUNTIF($L104:L104,"&gt;0")&lt;$K104),3,IF(OR(AND(MONTH($H104)=MONTH(TODAY()),$J104=0),AND(TODAY()&lt;M$6)),1,IF($L104="כן",2,4))),""))</f>
        <v/>
      </c>
      <c r="N104" s="214" t="str">
        <f ca="1">IF($C104="","",IF(OR(AND($H104&lt;=N$6,$I104&gt;=N$6),AND($H104&gt;=N$6,$H104&lt;O$6)),IF(OR($J104=1,COUNTIF($L104:M104,"&gt;0")&lt;$K104),3,IF(OR(AND(MONTH($H104)=MONTH(TODAY()),$J104=0),AND(TODAY()&lt;N$6)),1,IF($L104="כן",2,4))),""))</f>
        <v/>
      </c>
      <c r="O104" s="214" t="str">
        <f ca="1">IF($C104="","",IF(OR(AND($H104&lt;=O$6,$I104&gt;=O$6),AND($H104&gt;=O$6,$H104&lt;P$6)),IF(OR($J104=1,COUNTIF($L104:N104,"&gt;0")&lt;$K104),3,IF(OR(AND(MONTH($H104)=MONTH(TODAY()),$J104=0),AND(TODAY()&lt;O$6)),1,IF($L104="כן",2,4))),""))</f>
        <v/>
      </c>
      <c r="P104" s="214" t="str">
        <f ca="1">IF($C104="","",IF(OR(AND($H104&lt;=P$6,$I104&gt;=P$6),AND($H104&gt;=P$6,$H104&lt;Q$6)),IF(OR($J104=1,COUNTIF($L104:O104,"&gt;0")&lt;$K104),3,IF(OR(AND(MONTH($H104)=MONTH(TODAY()),$J104=0),AND(TODAY()&lt;P$6)),1,IF($L104="כן",2,4))),""))</f>
        <v/>
      </c>
      <c r="Q104" s="214" t="str">
        <f ca="1">IF($C104="","",IF(OR(AND($H104&lt;=Q$6,$I104&gt;=Q$6),AND($H104&gt;=Q$6,$H104&lt;R$6)),IF(OR($J104=1,COUNTIF($L104:P104,"&gt;0")&lt;$K104),3,IF(OR(AND(MONTH($H104)=MONTH(TODAY()),$J104=0),AND(TODAY()&lt;Q$6)),1,IF($L104="כן",2,4))),""))</f>
        <v/>
      </c>
      <c r="R104" s="214" t="str">
        <f ca="1">IF($C104="","",IF(OR(AND($H104&lt;=R$6,$I104&gt;=R$6),AND($H104&gt;=R$6,$H104&lt;S$6)),IF(OR($J104=1,COUNTIF($L104:Q104,"&gt;0")&lt;$K104),3,IF(OR(AND(MONTH($H104)=MONTH(TODAY()),$J104=0),AND(TODAY()&lt;R$6)),1,IF($L104="כן",2,4))),""))</f>
        <v/>
      </c>
      <c r="S104" s="214" t="str">
        <f ca="1">IF($C104="","",IF(OR(AND($H104&lt;=S$6,$I104&gt;=S$6),AND($H104&gt;=S$6,$H104&lt;T$6)),IF(OR($J104=1,COUNTIF($L104:R104,"&gt;0")&lt;$K104),3,IF(OR(AND(MONTH($H104)=MONTH(TODAY()),$J104=0),AND(TODAY()&lt;S$6)),1,IF($L104="כן",2,4))),""))</f>
        <v/>
      </c>
      <c r="T104" s="214" t="str">
        <f ca="1">IF($C104="","",IF(OR(AND($H104&lt;=T$6,$I104&gt;=T$6),AND($H104&gt;=T$6,$H104&lt;U$6)),IF(OR($J104=1,COUNTIF($L104:S104,"&gt;0")&lt;$K104),3,IF(OR(AND(MONTH($H104)=MONTH(TODAY()),$J104=0),AND(TODAY()&lt;T$6)),1,IF($L104="כן",2,4))),""))</f>
        <v/>
      </c>
      <c r="U104" s="214" t="str">
        <f ca="1">IF($C104="","",IF(OR(AND($H104&lt;=U$6,$I104&gt;=U$6),AND($H104&gt;=U$6,$H104&lt;V$6)),IF(OR($J104=1,COUNTIF($L104:T104,"&gt;0")&lt;$K104),3,IF(OR(AND(MONTH($H104)=MONTH(TODAY()),$J104=0),AND(TODAY()&lt;U$6)),1,IF($L104="כן",2,4))),""))</f>
        <v/>
      </c>
      <c r="V104" s="214" t="str">
        <f ca="1">IF($C104="","",IF(OR(AND($H104&lt;=V$6,$I104&gt;=V$6),AND($H104&gt;=V$6,$H104&lt;W$6)),IF(OR($J104=1,COUNTIF($L104:U104,"&gt;0")&lt;$K104),3,IF(OR(AND(MONTH($H104)=MONTH(TODAY()),$J104=0),AND(TODAY()&lt;V$6)),1,IF($L104="כן",2,4))),""))</f>
        <v/>
      </c>
      <c r="W104" s="214" t="str">
        <f ca="1">IF($C104="","",IF(OR(AND($H104&lt;=W$6,$I104&gt;=W$6),AND($H104&gt;=W$6,$H104&lt;X$6)),IF(OR($J104=1,COUNTIF($L104:V104,"&gt;0")&lt;$K104),3,IF(OR(AND(MONTH($H104)=MONTH(TODAY()),$J104=0),AND(TODAY()&lt;W$6)),1,IF($L104="כן",2,4))),""))</f>
        <v/>
      </c>
      <c r="X104" s="214" t="str">
        <f ca="1">IF($C104="","",IF(OR(AND($H104&lt;=X$6,$I104&gt;=X$6),AND($H104&gt;=X$6,$H104&lt;Y$6)),IF(OR($J104=1,COUNTIF($L104:W104,"&gt;0")&lt;$K104),3,IF(OR(AND(MONTH($H104)=MONTH(TODAY()),$J104=0),AND(TODAY()&lt;X$6)),1,IF($L104="כן",2,4))),""))</f>
        <v/>
      </c>
      <c r="Y104" s="214" t="str">
        <f ca="1">IF($C104="","",IF(OR(AND($H104&lt;=Y$6,$I104&gt;=Y$6),AND($H104&gt;=Y$6,$H104&lt;Z$6)),IF(OR($J104=1,COUNTIF($L104:X104,"&gt;0")&lt;$K104),3,IF(OR(AND(MONTH($H104)=MONTH(TODAY()),$J104=0),AND(TODAY()&lt;Y$6)),1,IF($L104="כן",2,4))),""))</f>
        <v/>
      </c>
      <c r="Z104" s="214" t="str">
        <f ca="1">IF($C104="","",IF(OR(AND($H104&lt;=Z$6,$I104&gt;=Z$6),AND($H104&gt;=Z$6,$H104&lt;AA$6)),IF(OR($J104=1,COUNTIF($L104:Y104,"&gt;0")&lt;$K104),3,IF(OR(AND(MONTH($H104)=MONTH(TODAY()),$J104=0),AND(TODAY()&lt;Z$6)),1,IF($L104="כן",2,4))),""))</f>
        <v/>
      </c>
      <c r="AA104" s="214" t="str">
        <f ca="1">IF($C104="","",IF(OR(AND($H104&lt;=AA$6,$I104&gt;=AA$6),AND($H104&gt;=AA$6,$H104&lt;AB$6)),IF(OR($J104=1,COUNTIF($L104:Z104,"&gt;0")&lt;$K104),3,IF(OR(AND(MONTH($H104)=MONTH(TODAY()),$J104=0),AND(TODAY()&lt;AA$6)),1,IF($L104="כן",2,4))),""))</f>
        <v/>
      </c>
      <c r="AB104" s="214" t="str">
        <f ca="1">IF($C104="","",IF(OR(AND($H104&lt;=AB$6,$I104&gt;=AB$6),AND($H104&gt;=AB$6,$H104&lt;AC$6)),IF(OR($J104=1,COUNTIF($L104:AA104,"&gt;0")&lt;$K104),3,IF(OR(AND(MONTH($H104)=MONTH(TODAY()),$J104=0),AND(TODAY()&lt;AB$6)),1,IF($L104="כן",2,4))),""))</f>
        <v/>
      </c>
      <c r="AC104" s="214" t="str">
        <f ca="1">IF($C104="","",IF(OR(AND($H104&lt;=AC$6,$I104&gt;=AC$6),AND($H104&gt;=AC$6,$H104&lt;AD$6)),IF(OR($J104=1,COUNTIF($L104:AB104,"&gt;0")&lt;$K104),3,IF(OR(AND(MONTH($H104)=MONTH(TODAY()),$J104=0),AND(TODAY()&lt;AC$6)),1,IF($L104="כן",2,4))),""))</f>
        <v/>
      </c>
      <c r="AD104" s="214" t="str">
        <f ca="1">IF($C104="","",IF(OR(AND($H104&lt;=AD$6,$I104&gt;=AD$6),AND($H104&gt;=AD$6,$H104&lt;AE$6)),IF(OR($J104=1,COUNTIF($L104:AC104,"&gt;0")&lt;$K104),3,IF(OR(AND(MONTH($H104)=MONTH(TODAY()),$J104=0),AND(TODAY()&lt;AD$6)),1,IF($L104="כן",2,4))),""))</f>
        <v/>
      </c>
      <c r="AE104" s="214" t="str">
        <f ca="1">IF($C104="","",IF(OR(AND($H104&lt;=AE$6,$I104&gt;=AE$6),AND($H104&gt;=AE$6,$H104&lt;AF$6)),IF(OR($J104=1,COUNTIF($L104:AD104,"&gt;0")&lt;$K104),3,IF(OR(AND(MONTH($H104)=MONTH(TODAY()),$J104=0),AND(TODAY()&lt;AE$6)),1,IF($L104="כן",2,4))),""))</f>
        <v/>
      </c>
      <c r="AF104" s="214" t="str">
        <f ca="1">IF($C104="","",IF(OR(AND($H104&lt;=AF$6,$I104&gt;=AF$6),AND($H104&gt;=AF$6,$H104&lt;AG$6)),IF(OR($J104=1,COUNTIF($L104:AE104,"&gt;0")&lt;$K104),3,IF(OR(AND(MONTH($H104)=MONTH(TODAY()),$J104=0),AND(TODAY()&lt;AF$6)),1,IF($L104="כן",2,4))),""))</f>
        <v/>
      </c>
      <c r="AG104" s="214" t="str">
        <f t="shared" ca="1" si="8"/>
        <v/>
      </c>
      <c r="AH104" s="199" t="s">
        <v>224</v>
      </c>
    </row>
    <row r="105" spans="2:34" s="195" customFormat="1" ht="21" customHeight="1">
      <c r="B105" s="196" t="str">
        <f>IFERROR(INDEX('תוצרים לפרויקטים'!$G$8:$G$507,MATCH(ROWS($B$6:B104),דירוג_גאנט,0)),"")</f>
        <v/>
      </c>
      <c r="C105" s="197" t="str">
        <f>IF($B105="","",INDEX('תוצרים לפרויקטים'!$H$8:$H$507,MATCH($B105,'תוצרים לפרויקטים'!$G$8:$G$507,0)))</f>
        <v/>
      </c>
      <c r="D105" s="198" t="str">
        <f>IF($B105="","",INDEX('תוצרים לפרויקטים'!$E$8:$E$507,MATCH($B105,'תוצרים לפרויקטים'!$G$8:$G$507,0)))</f>
        <v/>
      </c>
      <c r="E105" s="198" t="str">
        <f>IF($B105="","",IF(INDEX('תוצרים לפרויקטים'!$J$8:$J$507,MATCH($B105,'תוצרים לפרויקטים'!$G$8:$G$507,0))="","",INDEX('תוצרים לפרויקטים'!$J$8:$J$507,MATCH($B105,'תוצרים לפרויקטים'!$G$8:$G$507,0))))</f>
        <v/>
      </c>
      <c r="F105" s="198" t="str">
        <f>IF($B105="","",IF(INDEX('תוצרים לפרויקטים'!$K$8:$K$507,MATCH($B105,'תוצרים לפרויקטים'!$G$8:$G$507,0))="","",INDEX('תוצרים לפרויקטים'!$K$8:$K$507,MATCH($B105,'תוצרים לפרויקטים'!$G$8:$G$507,0))))</f>
        <v/>
      </c>
      <c r="G105" s="198" t="str">
        <f>IF($B105="","",IF(INDEX('תוצרים לפרויקטים'!$R$8:$R$507,MATCH($B105,'תוצרים לפרויקטים'!$G$8:$G$507,0))="","",INDEX('תוצרים לפרויקטים'!$R$8:$R$507,MATCH($B105,'תוצרים לפרויקטים'!$G$8:$G$507,0))))</f>
        <v/>
      </c>
      <c r="H105" s="199" t="str">
        <f>IF($B105="","",IF(INDEX('תוצרים לפרויקטים'!P$8:P$507,MATCH($B105,'תוצרים לפרויקטים'!$G$8:$G$507,0))="","",INDEX('תוצרים לפרויקטים'!P$8:P$507,MATCH($B105,'תוצרים לפרויקטים'!$G$8:$G$507,0))))</f>
        <v/>
      </c>
      <c r="I105" s="199" t="str">
        <f>IF($B105="","",IF(INDEX('תוצרים לפרויקטים'!Q$8:Q$507,MATCH($B105,'תוצרים לפרויקטים'!$G$8:$G$507,0))="","",INDEX('תוצרים לפרויקטים'!Q$8:Q$507,MATCH($B105,'תוצרים לפרויקטים'!$G$8:$G$507,0))))</f>
        <v/>
      </c>
      <c r="J105" s="200" t="str">
        <f>IF($B105="","",INDEX('תוצרים לפרויקטים'!$S$8:$S$507,MATCH($B105,'תוצרים לפרויקטים'!$G$8:$G$507,0)))</f>
        <v/>
      </c>
      <c r="K105" s="201" t="str">
        <f t="shared" si="6"/>
        <v/>
      </c>
      <c r="L105" s="200" t="str">
        <f t="shared" ca="1" si="7"/>
        <v/>
      </c>
      <c r="M105" s="214" t="str">
        <f ca="1">IF($C105="","",IF(OR(AND($H105&lt;=M$6,$I105&gt;=M$6),AND($H105&gt;=M$6,$H105&lt;N$6)),IF(OR($J105=1,COUNTIF($L105:L105,"&gt;0")&lt;$K105),3,IF(OR(AND(MONTH($H105)=MONTH(TODAY()),$J105=0),AND(TODAY()&lt;M$6)),1,IF($L105="כן",2,4))),""))</f>
        <v/>
      </c>
      <c r="N105" s="214" t="str">
        <f ca="1">IF($C105="","",IF(OR(AND($H105&lt;=N$6,$I105&gt;=N$6),AND($H105&gt;=N$6,$H105&lt;O$6)),IF(OR($J105=1,COUNTIF($L105:M105,"&gt;0")&lt;$K105),3,IF(OR(AND(MONTH($H105)=MONTH(TODAY()),$J105=0),AND(TODAY()&lt;N$6)),1,IF($L105="כן",2,4))),""))</f>
        <v/>
      </c>
      <c r="O105" s="214" t="str">
        <f ca="1">IF($C105="","",IF(OR(AND($H105&lt;=O$6,$I105&gt;=O$6),AND($H105&gt;=O$6,$H105&lt;P$6)),IF(OR($J105=1,COUNTIF($L105:N105,"&gt;0")&lt;$K105),3,IF(OR(AND(MONTH($H105)=MONTH(TODAY()),$J105=0),AND(TODAY()&lt;O$6)),1,IF($L105="כן",2,4))),""))</f>
        <v/>
      </c>
      <c r="P105" s="214" t="str">
        <f ca="1">IF($C105="","",IF(OR(AND($H105&lt;=P$6,$I105&gt;=P$6),AND($H105&gt;=P$6,$H105&lt;Q$6)),IF(OR($J105=1,COUNTIF($L105:O105,"&gt;0")&lt;$K105),3,IF(OR(AND(MONTH($H105)=MONTH(TODAY()),$J105=0),AND(TODAY()&lt;P$6)),1,IF($L105="כן",2,4))),""))</f>
        <v/>
      </c>
      <c r="Q105" s="214" t="str">
        <f ca="1">IF($C105="","",IF(OR(AND($H105&lt;=Q$6,$I105&gt;=Q$6),AND($H105&gt;=Q$6,$H105&lt;R$6)),IF(OR($J105=1,COUNTIF($L105:P105,"&gt;0")&lt;$K105),3,IF(OR(AND(MONTH($H105)=MONTH(TODAY()),$J105=0),AND(TODAY()&lt;Q$6)),1,IF($L105="כן",2,4))),""))</f>
        <v/>
      </c>
      <c r="R105" s="214" t="str">
        <f ca="1">IF($C105="","",IF(OR(AND($H105&lt;=R$6,$I105&gt;=R$6),AND($H105&gt;=R$6,$H105&lt;S$6)),IF(OR($J105=1,COUNTIF($L105:Q105,"&gt;0")&lt;$K105),3,IF(OR(AND(MONTH($H105)=MONTH(TODAY()),$J105=0),AND(TODAY()&lt;R$6)),1,IF($L105="כן",2,4))),""))</f>
        <v/>
      </c>
      <c r="S105" s="214" t="str">
        <f ca="1">IF($C105="","",IF(OR(AND($H105&lt;=S$6,$I105&gt;=S$6),AND($H105&gt;=S$6,$H105&lt;T$6)),IF(OR($J105=1,COUNTIF($L105:R105,"&gt;0")&lt;$K105),3,IF(OR(AND(MONTH($H105)=MONTH(TODAY()),$J105=0),AND(TODAY()&lt;S$6)),1,IF($L105="כן",2,4))),""))</f>
        <v/>
      </c>
      <c r="T105" s="214" t="str">
        <f ca="1">IF($C105="","",IF(OR(AND($H105&lt;=T$6,$I105&gt;=T$6),AND($H105&gt;=T$6,$H105&lt;U$6)),IF(OR($J105=1,COUNTIF($L105:S105,"&gt;0")&lt;$K105),3,IF(OR(AND(MONTH($H105)=MONTH(TODAY()),$J105=0),AND(TODAY()&lt;T$6)),1,IF($L105="כן",2,4))),""))</f>
        <v/>
      </c>
      <c r="U105" s="214" t="str">
        <f ca="1">IF($C105="","",IF(OR(AND($H105&lt;=U$6,$I105&gt;=U$6),AND($H105&gt;=U$6,$H105&lt;V$6)),IF(OR($J105=1,COUNTIF($L105:T105,"&gt;0")&lt;$K105),3,IF(OR(AND(MONTH($H105)=MONTH(TODAY()),$J105=0),AND(TODAY()&lt;U$6)),1,IF($L105="כן",2,4))),""))</f>
        <v/>
      </c>
      <c r="V105" s="214" t="str">
        <f ca="1">IF($C105="","",IF(OR(AND($H105&lt;=V$6,$I105&gt;=V$6),AND($H105&gt;=V$6,$H105&lt;W$6)),IF(OR($J105=1,COUNTIF($L105:U105,"&gt;0")&lt;$K105),3,IF(OR(AND(MONTH($H105)=MONTH(TODAY()),$J105=0),AND(TODAY()&lt;V$6)),1,IF($L105="כן",2,4))),""))</f>
        <v/>
      </c>
      <c r="W105" s="214" t="str">
        <f ca="1">IF($C105="","",IF(OR(AND($H105&lt;=W$6,$I105&gt;=W$6),AND($H105&gt;=W$6,$H105&lt;X$6)),IF(OR($J105=1,COUNTIF($L105:V105,"&gt;0")&lt;$K105),3,IF(OR(AND(MONTH($H105)=MONTH(TODAY()),$J105=0),AND(TODAY()&lt;W$6)),1,IF($L105="כן",2,4))),""))</f>
        <v/>
      </c>
      <c r="X105" s="214" t="str">
        <f ca="1">IF($C105="","",IF(OR(AND($H105&lt;=X$6,$I105&gt;=X$6),AND($H105&gt;=X$6,$H105&lt;Y$6)),IF(OR($J105=1,COUNTIF($L105:W105,"&gt;0")&lt;$K105),3,IF(OR(AND(MONTH($H105)=MONTH(TODAY()),$J105=0),AND(TODAY()&lt;X$6)),1,IF($L105="כן",2,4))),""))</f>
        <v/>
      </c>
      <c r="Y105" s="214" t="str">
        <f ca="1">IF($C105="","",IF(OR(AND($H105&lt;=Y$6,$I105&gt;=Y$6),AND($H105&gt;=Y$6,$H105&lt;Z$6)),IF(OR($J105=1,COUNTIF($L105:X105,"&gt;0")&lt;$K105),3,IF(OR(AND(MONTH($H105)=MONTH(TODAY()),$J105=0),AND(TODAY()&lt;Y$6)),1,IF($L105="כן",2,4))),""))</f>
        <v/>
      </c>
      <c r="Z105" s="214" t="str">
        <f ca="1">IF($C105="","",IF(OR(AND($H105&lt;=Z$6,$I105&gt;=Z$6),AND($H105&gt;=Z$6,$H105&lt;AA$6)),IF(OR($J105=1,COUNTIF($L105:Y105,"&gt;0")&lt;$K105),3,IF(OR(AND(MONTH($H105)=MONTH(TODAY()),$J105=0),AND(TODAY()&lt;Z$6)),1,IF($L105="כן",2,4))),""))</f>
        <v/>
      </c>
      <c r="AA105" s="214" t="str">
        <f ca="1">IF($C105="","",IF(OR(AND($H105&lt;=AA$6,$I105&gt;=AA$6),AND($H105&gt;=AA$6,$H105&lt;AB$6)),IF(OR($J105=1,COUNTIF($L105:Z105,"&gt;0")&lt;$K105),3,IF(OR(AND(MONTH($H105)=MONTH(TODAY()),$J105=0),AND(TODAY()&lt;AA$6)),1,IF($L105="כן",2,4))),""))</f>
        <v/>
      </c>
      <c r="AB105" s="214" t="str">
        <f ca="1">IF($C105="","",IF(OR(AND($H105&lt;=AB$6,$I105&gt;=AB$6),AND($H105&gt;=AB$6,$H105&lt;AC$6)),IF(OR($J105=1,COUNTIF($L105:AA105,"&gt;0")&lt;$K105),3,IF(OR(AND(MONTH($H105)=MONTH(TODAY()),$J105=0),AND(TODAY()&lt;AB$6)),1,IF($L105="כן",2,4))),""))</f>
        <v/>
      </c>
      <c r="AC105" s="214" t="str">
        <f ca="1">IF($C105="","",IF(OR(AND($H105&lt;=AC$6,$I105&gt;=AC$6),AND($H105&gt;=AC$6,$H105&lt;AD$6)),IF(OR($J105=1,COUNTIF($L105:AB105,"&gt;0")&lt;$K105),3,IF(OR(AND(MONTH($H105)=MONTH(TODAY()),$J105=0),AND(TODAY()&lt;AC$6)),1,IF($L105="כן",2,4))),""))</f>
        <v/>
      </c>
      <c r="AD105" s="214" t="str">
        <f ca="1">IF($C105="","",IF(OR(AND($H105&lt;=AD$6,$I105&gt;=AD$6),AND($H105&gt;=AD$6,$H105&lt;AE$6)),IF(OR($J105=1,COUNTIF($L105:AC105,"&gt;0")&lt;$K105),3,IF(OR(AND(MONTH($H105)=MONTH(TODAY()),$J105=0),AND(TODAY()&lt;AD$6)),1,IF($L105="כן",2,4))),""))</f>
        <v/>
      </c>
      <c r="AE105" s="214" t="str">
        <f ca="1">IF($C105="","",IF(OR(AND($H105&lt;=AE$6,$I105&gt;=AE$6),AND($H105&gt;=AE$6,$H105&lt;AF$6)),IF(OR($J105=1,COUNTIF($L105:AD105,"&gt;0")&lt;$K105),3,IF(OR(AND(MONTH($H105)=MONTH(TODAY()),$J105=0),AND(TODAY()&lt;AE$6)),1,IF($L105="כן",2,4))),""))</f>
        <v/>
      </c>
      <c r="AF105" s="214" t="str">
        <f ca="1">IF($C105="","",IF(OR(AND($H105&lt;=AF$6,$I105&gt;=AF$6),AND($H105&gt;=AF$6,$H105&lt;AG$6)),IF(OR($J105=1,COUNTIF($L105:AE105,"&gt;0")&lt;$K105),3,IF(OR(AND(MONTH($H105)=MONTH(TODAY()),$J105=0),AND(TODAY()&lt;AF$6)),1,IF($L105="כן",2,4))),""))</f>
        <v/>
      </c>
      <c r="AG105" s="214" t="str">
        <f t="shared" ca="1" si="8"/>
        <v/>
      </c>
      <c r="AH105" s="199" t="s">
        <v>224</v>
      </c>
    </row>
    <row r="106" spans="2:34" s="195" customFormat="1" ht="21" customHeight="1">
      <c r="B106" s="196" t="str">
        <f>IFERROR(INDEX('תוצרים לפרויקטים'!$G$8:$G$507,MATCH(ROWS($B$6:B105),דירוג_גאנט,0)),"")</f>
        <v/>
      </c>
      <c r="C106" s="197" t="str">
        <f>IF($B106="","",INDEX('תוצרים לפרויקטים'!$H$8:$H$507,MATCH($B106,'תוצרים לפרויקטים'!$G$8:$G$507,0)))</f>
        <v/>
      </c>
      <c r="D106" s="198" t="str">
        <f>IF($B106="","",INDEX('תוצרים לפרויקטים'!$E$8:$E$507,MATCH($B106,'תוצרים לפרויקטים'!$G$8:$G$507,0)))</f>
        <v/>
      </c>
      <c r="E106" s="198" t="str">
        <f>IF($B106="","",IF(INDEX('תוצרים לפרויקטים'!$J$8:$J$507,MATCH($B106,'תוצרים לפרויקטים'!$G$8:$G$507,0))="","",INDEX('תוצרים לפרויקטים'!$J$8:$J$507,MATCH($B106,'תוצרים לפרויקטים'!$G$8:$G$507,0))))</f>
        <v/>
      </c>
      <c r="F106" s="198" t="str">
        <f>IF($B106="","",IF(INDEX('תוצרים לפרויקטים'!$K$8:$K$507,MATCH($B106,'תוצרים לפרויקטים'!$G$8:$G$507,0))="","",INDEX('תוצרים לפרויקטים'!$K$8:$K$507,MATCH($B106,'תוצרים לפרויקטים'!$G$8:$G$507,0))))</f>
        <v/>
      </c>
      <c r="G106" s="198" t="str">
        <f>IF($B106="","",IF(INDEX('תוצרים לפרויקטים'!$R$8:$R$507,MATCH($B106,'תוצרים לפרויקטים'!$G$8:$G$507,0))="","",INDEX('תוצרים לפרויקטים'!$R$8:$R$507,MATCH($B106,'תוצרים לפרויקטים'!$G$8:$G$507,0))))</f>
        <v/>
      </c>
      <c r="H106" s="199" t="str">
        <f>IF($B106="","",IF(INDEX('תוצרים לפרויקטים'!P$8:P$507,MATCH($B106,'תוצרים לפרויקטים'!$G$8:$G$507,0))="","",INDEX('תוצרים לפרויקטים'!P$8:P$507,MATCH($B106,'תוצרים לפרויקטים'!$G$8:$G$507,0))))</f>
        <v/>
      </c>
      <c r="I106" s="199" t="str">
        <f>IF($B106="","",IF(INDEX('תוצרים לפרויקטים'!Q$8:Q$507,MATCH($B106,'תוצרים לפרויקטים'!$G$8:$G$507,0))="","",INDEX('תוצרים לפרויקטים'!Q$8:Q$507,MATCH($B106,'תוצרים לפרויקטים'!$G$8:$G$507,0))))</f>
        <v/>
      </c>
      <c r="J106" s="200" t="str">
        <f>IF($B106="","",INDEX('תוצרים לפרויקטים'!$S$8:$S$507,MATCH($B106,'תוצרים לפרויקטים'!$G$8:$G$507,0)))</f>
        <v/>
      </c>
      <c r="K106" s="201" t="str">
        <f t="shared" si="6"/>
        <v/>
      </c>
      <c r="L106" s="200" t="str">
        <f t="shared" ca="1" si="7"/>
        <v/>
      </c>
      <c r="M106" s="214" t="str">
        <f ca="1">IF($C106="","",IF(OR(AND($H106&lt;=M$6,$I106&gt;=M$6),AND($H106&gt;=M$6,$H106&lt;N$6)),IF(OR($J106=1,COUNTIF($L106:L106,"&gt;0")&lt;$K106),3,IF(OR(AND(MONTH($H106)=MONTH(TODAY()),$J106=0),AND(TODAY()&lt;M$6)),1,IF($L106="כן",2,4))),""))</f>
        <v/>
      </c>
      <c r="N106" s="214" t="str">
        <f ca="1">IF($C106="","",IF(OR(AND($H106&lt;=N$6,$I106&gt;=N$6),AND($H106&gt;=N$6,$H106&lt;O$6)),IF(OR($J106=1,COUNTIF($L106:M106,"&gt;0")&lt;$K106),3,IF(OR(AND(MONTH($H106)=MONTH(TODAY()),$J106=0),AND(TODAY()&lt;N$6)),1,IF($L106="כן",2,4))),""))</f>
        <v/>
      </c>
      <c r="O106" s="214" t="str">
        <f ca="1">IF($C106="","",IF(OR(AND($H106&lt;=O$6,$I106&gt;=O$6),AND($H106&gt;=O$6,$H106&lt;P$6)),IF(OR($J106=1,COUNTIF($L106:N106,"&gt;0")&lt;$K106),3,IF(OR(AND(MONTH($H106)=MONTH(TODAY()),$J106=0),AND(TODAY()&lt;O$6)),1,IF($L106="כן",2,4))),""))</f>
        <v/>
      </c>
      <c r="P106" s="214" t="str">
        <f ca="1">IF($C106="","",IF(OR(AND($H106&lt;=P$6,$I106&gt;=P$6),AND($H106&gt;=P$6,$H106&lt;Q$6)),IF(OR($J106=1,COUNTIF($L106:O106,"&gt;0")&lt;$K106),3,IF(OR(AND(MONTH($H106)=MONTH(TODAY()),$J106=0),AND(TODAY()&lt;P$6)),1,IF($L106="כן",2,4))),""))</f>
        <v/>
      </c>
      <c r="Q106" s="214" t="str">
        <f ca="1">IF($C106="","",IF(OR(AND($H106&lt;=Q$6,$I106&gt;=Q$6),AND($H106&gt;=Q$6,$H106&lt;R$6)),IF(OR($J106=1,COUNTIF($L106:P106,"&gt;0")&lt;$K106),3,IF(OR(AND(MONTH($H106)=MONTH(TODAY()),$J106=0),AND(TODAY()&lt;Q$6)),1,IF($L106="כן",2,4))),""))</f>
        <v/>
      </c>
      <c r="R106" s="214" t="str">
        <f ca="1">IF($C106="","",IF(OR(AND($H106&lt;=R$6,$I106&gt;=R$6),AND($H106&gt;=R$6,$H106&lt;S$6)),IF(OR($J106=1,COUNTIF($L106:Q106,"&gt;0")&lt;$K106),3,IF(OR(AND(MONTH($H106)=MONTH(TODAY()),$J106=0),AND(TODAY()&lt;R$6)),1,IF($L106="כן",2,4))),""))</f>
        <v/>
      </c>
      <c r="S106" s="214" t="str">
        <f ca="1">IF($C106="","",IF(OR(AND($H106&lt;=S$6,$I106&gt;=S$6),AND($H106&gt;=S$6,$H106&lt;T$6)),IF(OR($J106=1,COUNTIF($L106:R106,"&gt;0")&lt;$K106),3,IF(OR(AND(MONTH($H106)=MONTH(TODAY()),$J106=0),AND(TODAY()&lt;S$6)),1,IF($L106="כן",2,4))),""))</f>
        <v/>
      </c>
      <c r="T106" s="214" t="str">
        <f ca="1">IF($C106="","",IF(OR(AND($H106&lt;=T$6,$I106&gt;=T$6),AND($H106&gt;=T$6,$H106&lt;U$6)),IF(OR($J106=1,COUNTIF($L106:S106,"&gt;0")&lt;$K106),3,IF(OR(AND(MONTH($H106)=MONTH(TODAY()),$J106=0),AND(TODAY()&lt;T$6)),1,IF($L106="כן",2,4))),""))</f>
        <v/>
      </c>
      <c r="U106" s="214" t="str">
        <f ca="1">IF($C106="","",IF(OR(AND($H106&lt;=U$6,$I106&gt;=U$6),AND($H106&gt;=U$6,$H106&lt;V$6)),IF(OR($J106=1,COUNTIF($L106:T106,"&gt;0")&lt;$K106),3,IF(OR(AND(MONTH($H106)=MONTH(TODAY()),$J106=0),AND(TODAY()&lt;U$6)),1,IF($L106="כן",2,4))),""))</f>
        <v/>
      </c>
      <c r="V106" s="214" t="str">
        <f ca="1">IF($C106="","",IF(OR(AND($H106&lt;=V$6,$I106&gt;=V$6),AND($H106&gt;=V$6,$H106&lt;W$6)),IF(OR($J106=1,COUNTIF($L106:U106,"&gt;0")&lt;$K106),3,IF(OR(AND(MONTH($H106)=MONTH(TODAY()),$J106=0),AND(TODAY()&lt;V$6)),1,IF($L106="כן",2,4))),""))</f>
        <v/>
      </c>
      <c r="W106" s="214" t="str">
        <f ca="1">IF($C106="","",IF(OR(AND($H106&lt;=W$6,$I106&gt;=W$6),AND($H106&gt;=W$6,$H106&lt;X$6)),IF(OR($J106=1,COUNTIF($L106:V106,"&gt;0")&lt;$K106),3,IF(OR(AND(MONTH($H106)=MONTH(TODAY()),$J106=0),AND(TODAY()&lt;W$6)),1,IF($L106="כן",2,4))),""))</f>
        <v/>
      </c>
      <c r="X106" s="214" t="str">
        <f ca="1">IF($C106="","",IF(OR(AND($H106&lt;=X$6,$I106&gt;=X$6),AND($H106&gt;=X$6,$H106&lt;Y$6)),IF(OR($J106=1,COUNTIF($L106:W106,"&gt;0")&lt;$K106),3,IF(OR(AND(MONTH($H106)=MONTH(TODAY()),$J106=0),AND(TODAY()&lt;X$6)),1,IF($L106="כן",2,4))),""))</f>
        <v/>
      </c>
      <c r="Y106" s="214" t="str">
        <f ca="1">IF($C106="","",IF(OR(AND($H106&lt;=Y$6,$I106&gt;=Y$6),AND($H106&gt;=Y$6,$H106&lt;Z$6)),IF(OR($J106=1,COUNTIF($L106:X106,"&gt;0")&lt;$K106),3,IF(OR(AND(MONTH($H106)=MONTH(TODAY()),$J106=0),AND(TODAY()&lt;Y$6)),1,IF($L106="כן",2,4))),""))</f>
        <v/>
      </c>
      <c r="Z106" s="214" t="str">
        <f ca="1">IF($C106="","",IF(OR(AND($H106&lt;=Z$6,$I106&gt;=Z$6),AND($H106&gt;=Z$6,$H106&lt;AA$6)),IF(OR($J106=1,COUNTIF($L106:Y106,"&gt;0")&lt;$K106),3,IF(OR(AND(MONTH($H106)=MONTH(TODAY()),$J106=0),AND(TODAY()&lt;Z$6)),1,IF($L106="כן",2,4))),""))</f>
        <v/>
      </c>
      <c r="AA106" s="214" t="str">
        <f ca="1">IF($C106="","",IF(OR(AND($H106&lt;=AA$6,$I106&gt;=AA$6),AND($H106&gt;=AA$6,$H106&lt;AB$6)),IF(OR($J106=1,COUNTIF($L106:Z106,"&gt;0")&lt;$K106),3,IF(OR(AND(MONTH($H106)=MONTH(TODAY()),$J106=0),AND(TODAY()&lt;AA$6)),1,IF($L106="כן",2,4))),""))</f>
        <v/>
      </c>
      <c r="AB106" s="214" t="str">
        <f ca="1">IF($C106="","",IF(OR(AND($H106&lt;=AB$6,$I106&gt;=AB$6),AND($H106&gt;=AB$6,$H106&lt;AC$6)),IF(OR($J106=1,COUNTIF($L106:AA106,"&gt;0")&lt;$K106),3,IF(OR(AND(MONTH($H106)=MONTH(TODAY()),$J106=0),AND(TODAY()&lt;AB$6)),1,IF($L106="כן",2,4))),""))</f>
        <v/>
      </c>
      <c r="AC106" s="214" t="str">
        <f ca="1">IF($C106="","",IF(OR(AND($H106&lt;=AC$6,$I106&gt;=AC$6),AND($H106&gt;=AC$6,$H106&lt;AD$6)),IF(OR($J106=1,COUNTIF($L106:AB106,"&gt;0")&lt;$K106),3,IF(OR(AND(MONTH($H106)=MONTH(TODAY()),$J106=0),AND(TODAY()&lt;AC$6)),1,IF($L106="כן",2,4))),""))</f>
        <v/>
      </c>
      <c r="AD106" s="214" t="str">
        <f ca="1">IF($C106="","",IF(OR(AND($H106&lt;=AD$6,$I106&gt;=AD$6),AND($H106&gt;=AD$6,$H106&lt;AE$6)),IF(OR($J106=1,COUNTIF($L106:AC106,"&gt;0")&lt;$K106),3,IF(OR(AND(MONTH($H106)=MONTH(TODAY()),$J106=0),AND(TODAY()&lt;AD$6)),1,IF($L106="כן",2,4))),""))</f>
        <v/>
      </c>
      <c r="AE106" s="214" t="str">
        <f ca="1">IF($C106="","",IF(OR(AND($H106&lt;=AE$6,$I106&gt;=AE$6),AND($H106&gt;=AE$6,$H106&lt;AF$6)),IF(OR($J106=1,COUNTIF($L106:AD106,"&gt;0")&lt;$K106),3,IF(OR(AND(MONTH($H106)=MONTH(TODAY()),$J106=0),AND(TODAY()&lt;AE$6)),1,IF($L106="כן",2,4))),""))</f>
        <v/>
      </c>
      <c r="AF106" s="214" t="str">
        <f ca="1">IF($C106="","",IF(OR(AND($H106&lt;=AF$6,$I106&gt;=AF$6),AND($H106&gt;=AF$6,$H106&lt;AG$6)),IF(OR($J106=1,COUNTIF($L106:AE106,"&gt;0")&lt;$K106),3,IF(OR(AND(MONTH($H106)=MONTH(TODAY()),$J106=0),AND(TODAY()&lt;AF$6)),1,IF($L106="כן",2,4))),""))</f>
        <v/>
      </c>
      <c r="AG106" s="214" t="str">
        <f t="shared" ca="1" si="8"/>
        <v/>
      </c>
      <c r="AH106" s="199" t="s">
        <v>224</v>
      </c>
    </row>
    <row r="107" spans="2:34" s="195" customFormat="1" ht="21" customHeight="1">
      <c r="B107" s="196" t="str">
        <f>IFERROR(INDEX('תוצרים לפרויקטים'!$G$8:$G$507,MATCH(ROWS($B$6:B106),דירוג_גאנט,0)),"")</f>
        <v/>
      </c>
      <c r="C107" s="197" t="str">
        <f>IF($B107="","",INDEX('תוצרים לפרויקטים'!$H$8:$H$507,MATCH($B107,'תוצרים לפרויקטים'!$G$8:$G$507,0)))</f>
        <v/>
      </c>
      <c r="D107" s="198" t="str">
        <f>IF($B107="","",INDEX('תוצרים לפרויקטים'!$E$8:$E$507,MATCH($B107,'תוצרים לפרויקטים'!$G$8:$G$507,0)))</f>
        <v/>
      </c>
      <c r="E107" s="198" t="str">
        <f>IF($B107="","",IF(INDEX('תוצרים לפרויקטים'!$J$8:$J$507,MATCH($B107,'תוצרים לפרויקטים'!$G$8:$G$507,0))="","",INDEX('תוצרים לפרויקטים'!$J$8:$J$507,MATCH($B107,'תוצרים לפרויקטים'!$G$8:$G$507,0))))</f>
        <v/>
      </c>
      <c r="F107" s="198" t="str">
        <f>IF($B107="","",IF(INDEX('תוצרים לפרויקטים'!$K$8:$K$507,MATCH($B107,'תוצרים לפרויקטים'!$G$8:$G$507,0))="","",INDEX('תוצרים לפרויקטים'!$K$8:$K$507,MATCH($B107,'תוצרים לפרויקטים'!$G$8:$G$507,0))))</f>
        <v/>
      </c>
      <c r="G107" s="198" t="str">
        <f>IF($B107="","",IF(INDEX('תוצרים לפרויקטים'!$R$8:$R$507,MATCH($B107,'תוצרים לפרויקטים'!$G$8:$G$507,0))="","",INDEX('תוצרים לפרויקטים'!$R$8:$R$507,MATCH($B107,'תוצרים לפרויקטים'!$G$8:$G$507,0))))</f>
        <v/>
      </c>
      <c r="H107" s="199" t="str">
        <f>IF($B107="","",IF(INDEX('תוצרים לפרויקטים'!P$8:P$507,MATCH($B107,'תוצרים לפרויקטים'!$G$8:$G$507,0))="","",INDEX('תוצרים לפרויקטים'!P$8:P$507,MATCH($B107,'תוצרים לפרויקטים'!$G$8:$G$507,0))))</f>
        <v/>
      </c>
      <c r="I107" s="199" t="str">
        <f>IF($B107="","",IF(INDEX('תוצרים לפרויקטים'!Q$8:Q$507,MATCH($B107,'תוצרים לפרויקטים'!$G$8:$G$507,0))="","",INDEX('תוצרים לפרויקטים'!Q$8:Q$507,MATCH($B107,'תוצרים לפרויקטים'!$G$8:$G$507,0))))</f>
        <v/>
      </c>
      <c r="J107" s="200" t="str">
        <f>IF($B107="","",INDEX('תוצרים לפרויקטים'!$S$8:$S$507,MATCH($B107,'תוצרים לפרויקטים'!$G$8:$G$507,0)))</f>
        <v/>
      </c>
      <c r="K107" s="201" t="str">
        <f t="shared" si="6"/>
        <v/>
      </c>
      <c r="L107" s="200" t="str">
        <f t="shared" ca="1" si="7"/>
        <v/>
      </c>
      <c r="M107" s="214" t="str">
        <f ca="1">IF($C107="","",IF(OR(AND($H107&lt;=M$6,$I107&gt;=M$6),AND($H107&gt;=M$6,$H107&lt;N$6)),IF(OR($J107=1,COUNTIF($L107:L107,"&gt;0")&lt;$K107),3,IF(OR(AND(MONTH($H107)=MONTH(TODAY()),$J107=0),AND(TODAY()&lt;M$6)),1,IF($L107="כן",2,4))),""))</f>
        <v/>
      </c>
      <c r="N107" s="214" t="str">
        <f ca="1">IF($C107="","",IF(OR(AND($H107&lt;=N$6,$I107&gt;=N$6),AND($H107&gt;=N$6,$H107&lt;O$6)),IF(OR($J107=1,COUNTIF($L107:M107,"&gt;0")&lt;$K107),3,IF(OR(AND(MONTH($H107)=MONTH(TODAY()),$J107=0),AND(TODAY()&lt;N$6)),1,IF($L107="כן",2,4))),""))</f>
        <v/>
      </c>
      <c r="O107" s="214" t="str">
        <f ca="1">IF($C107="","",IF(OR(AND($H107&lt;=O$6,$I107&gt;=O$6),AND($H107&gt;=O$6,$H107&lt;P$6)),IF(OR($J107=1,COUNTIF($L107:N107,"&gt;0")&lt;$K107),3,IF(OR(AND(MONTH($H107)=MONTH(TODAY()),$J107=0),AND(TODAY()&lt;O$6)),1,IF($L107="כן",2,4))),""))</f>
        <v/>
      </c>
      <c r="P107" s="214" t="str">
        <f ca="1">IF($C107="","",IF(OR(AND($H107&lt;=P$6,$I107&gt;=P$6),AND($H107&gt;=P$6,$H107&lt;Q$6)),IF(OR($J107=1,COUNTIF($L107:O107,"&gt;0")&lt;$K107),3,IF(OR(AND(MONTH($H107)=MONTH(TODAY()),$J107=0),AND(TODAY()&lt;P$6)),1,IF($L107="כן",2,4))),""))</f>
        <v/>
      </c>
      <c r="Q107" s="214" t="str">
        <f ca="1">IF($C107="","",IF(OR(AND($H107&lt;=Q$6,$I107&gt;=Q$6),AND($H107&gt;=Q$6,$H107&lt;R$6)),IF(OR($J107=1,COUNTIF($L107:P107,"&gt;0")&lt;$K107),3,IF(OR(AND(MONTH($H107)=MONTH(TODAY()),$J107=0),AND(TODAY()&lt;Q$6)),1,IF($L107="כן",2,4))),""))</f>
        <v/>
      </c>
      <c r="R107" s="214" t="str">
        <f ca="1">IF($C107="","",IF(OR(AND($H107&lt;=R$6,$I107&gt;=R$6),AND($H107&gt;=R$6,$H107&lt;S$6)),IF(OR($J107=1,COUNTIF($L107:Q107,"&gt;0")&lt;$K107),3,IF(OR(AND(MONTH($H107)=MONTH(TODAY()),$J107=0),AND(TODAY()&lt;R$6)),1,IF($L107="כן",2,4))),""))</f>
        <v/>
      </c>
      <c r="S107" s="214" t="str">
        <f ca="1">IF($C107="","",IF(OR(AND($H107&lt;=S$6,$I107&gt;=S$6),AND($H107&gt;=S$6,$H107&lt;T$6)),IF(OR($J107=1,COUNTIF($L107:R107,"&gt;0")&lt;$K107),3,IF(OR(AND(MONTH($H107)=MONTH(TODAY()),$J107=0),AND(TODAY()&lt;S$6)),1,IF($L107="כן",2,4))),""))</f>
        <v/>
      </c>
      <c r="T107" s="214" t="str">
        <f ca="1">IF($C107="","",IF(OR(AND($H107&lt;=T$6,$I107&gt;=T$6),AND($H107&gt;=T$6,$H107&lt;U$6)),IF(OR($J107=1,COUNTIF($L107:S107,"&gt;0")&lt;$K107),3,IF(OR(AND(MONTH($H107)=MONTH(TODAY()),$J107=0),AND(TODAY()&lt;T$6)),1,IF($L107="כן",2,4))),""))</f>
        <v/>
      </c>
      <c r="U107" s="214" t="str">
        <f ca="1">IF($C107="","",IF(OR(AND($H107&lt;=U$6,$I107&gt;=U$6),AND($H107&gt;=U$6,$H107&lt;V$6)),IF(OR($J107=1,COUNTIF($L107:T107,"&gt;0")&lt;$K107),3,IF(OR(AND(MONTH($H107)=MONTH(TODAY()),$J107=0),AND(TODAY()&lt;U$6)),1,IF($L107="כן",2,4))),""))</f>
        <v/>
      </c>
      <c r="V107" s="214" t="str">
        <f ca="1">IF($C107="","",IF(OR(AND($H107&lt;=V$6,$I107&gt;=V$6),AND($H107&gt;=V$6,$H107&lt;W$6)),IF(OR($J107=1,COUNTIF($L107:U107,"&gt;0")&lt;$K107),3,IF(OR(AND(MONTH($H107)=MONTH(TODAY()),$J107=0),AND(TODAY()&lt;V$6)),1,IF($L107="כן",2,4))),""))</f>
        <v/>
      </c>
      <c r="W107" s="214" t="str">
        <f ca="1">IF($C107="","",IF(OR(AND($H107&lt;=W$6,$I107&gt;=W$6),AND($H107&gt;=W$6,$H107&lt;X$6)),IF(OR($J107=1,COUNTIF($L107:V107,"&gt;0")&lt;$K107),3,IF(OR(AND(MONTH($H107)=MONTH(TODAY()),$J107=0),AND(TODAY()&lt;W$6)),1,IF($L107="כן",2,4))),""))</f>
        <v/>
      </c>
      <c r="X107" s="214" t="str">
        <f ca="1">IF($C107="","",IF(OR(AND($H107&lt;=X$6,$I107&gt;=X$6),AND($H107&gt;=X$6,$H107&lt;Y$6)),IF(OR($J107=1,COUNTIF($L107:W107,"&gt;0")&lt;$K107),3,IF(OR(AND(MONTH($H107)=MONTH(TODAY()),$J107=0),AND(TODAY()&lt;X$6)),1,IF($L107="כן",2,4))),""))</f>
        <v/>
      </c>
      <c r="Y107" s="214" t="str">
        <f ca="1">IF($C107="","",IF(OR(AND($H107&lt;=Y$6,$I107&gt;=Y$6),AND($H107&gt;=Y$6,$H107&lt;Z$6)),IF(OR($J107=1,COUNTIF($L107:X107,"&gt;0")&lt;$K107),3,IF(OR(AND(MONTH($H107)=MONTH(TODAY()),$J107=0),AND(TODAY()&lt;Y$6)),1,IF($L107="כן",2,4))),""))</f>
        <v/>
      </c>
      <c r="Z107" s="214" t="str">
        <f ca="1">IF($C107="","",IF(OR(AND($H107&lt;=Z$6,$I107&gt;=Z$6),AND($H107&gt;=Z$6,$H107&lt;AA$6)),IF(OR($J107=1,COUNTIF($L107:Y107,"&gt;0")&lt;$K107),3,IF(OR(AND(MONTH($H107)=MONTH(TODAY()),$J107=0),AND(TODAY()&lt;Z$6)),1,IF($L107="כן",2,4))),""))</f>
        <v/>
      </c>
      <c r="AA107" s="214" t="str">
        <f ca="1">IF($C107="","",IF(OR(AND($H107&lt;=AA$6,$I107&gt;=AA$6),AND($H107&gt;=AA$6,$H107&lt;AB$6)),IF(OR($J107=1,COUNTIF($L107:Z107,"&gt;0")&lt;$K107),3,IF(OR(AND(MONTH($H107)=MONTH(TODAY()),$J107=0),AND(TODAY()&lt;AA$6)),1,IF($L107="כן",2,4))),""))</f>
        <v/>
      </c>
      <c r="AB107" s="214" t="str">
        <f ca="1">IF($C107="","",IF(OR(AND($H107&lt;=AB$6,$I107&gt;=AB$6),AND($H107&gt;=AB$6,$H107&lt;AC$6)),IF(OR($J107=1,COUNTIF($L107:AA107,"&gt;0")&lt;$K107),3,IF(OR(AND(MONTH($H107)=MONTH(TODAY()),$J107=0),AND(TODAY()&lt;AB$6)),1,IF($L107="כן",2,4))),""))</f>
        <v/>
      </c>
      <c r="AC107" s="214" t="str">
        <f ca="1">IF($C107="","",IF(OR(AND($H107&lt;=AC$6,$I107&gt;=AC$6),AND($H107&gt;=AC$6,$H107&lt;AD$6)),IF(OR($J107=1,COUNTIF($L107:AB107,"&gt;0")&lt;$K107),3,IF(OR(AND(MONTH($H107)=MONTH(TODAY()),$J107=0),AND(TODAY()&lt;AC$6)),1,IF($L107="כן",2,4))),""))</f>
        <v/>
      </c>
      <c r="AD107" s="214" t="str">
        <f ca="1">IF($C107="","",IF(OR(AND($H107&lt;=AD$6,$I107&gt;=AD$6),AND($H107&gt;=AD$6,$H107&lt;AE$6)),IF(OR($J107=1,COUNTIF($L107:AC107,"&gt;0")&lt;$K107),3,IF(OR(AND(MONTH($H107)=MONTH(TODAY()),$J107=0),AND(TODAY()&lt;AD$6)),1,IF($L107="כן",2,4))),""))</f>
        <v/>
      </c>
      <c r="AE107" s="214" t="str">
        <f ca="1">IF($C107="","",IF(OR(AND($H107&lt;=AE$6,$I107&gt;=AE$6),AND($H107&gt;=AE$6,$H107&lt;AF$6)),IF(OR($J107=1,COUNTIF($L107:AD107,"&gt;0")&lt;$K107),3,IF(OR(AND(MONTH($H107)=MONTH(TODAY()),$J107=0),AND(TODAY()&lt;AE$6)),1,IF($L107="כן",2,4))),""))</f>
        <v/>
      </c>
      <c r="AF107" s="214" t="str">
        <f ca="1">IF($C107="","",IF(OR(AND($H107&lt;=AF$6,$I107&gt;=AF$6),AND($H107&gt;=AF$6,$H107&lt;AG$6)),IF(OR($J107=1,COUNTIF($L107:AE107,"&gt;0")&lt;$K107),3,IF(OR(AND(MONTH($H107)=MONTH(TODAY()),$J107=0),AND(TODAY()&lt;AF$6)),1,IF($L107="כן",2,4))),""))</f>
        <v/>
      </c>
      <c r="AG107" s="214" t="str">
        <f t="shared" ca="1" si="8"/>
        <v/>
      </c>
      <c r="AH107" s="199" t="s">
        <v>224</v>
      </c>
    </row>
    <row r="108" spans="2:34" s="195" customFormat="1" ht="21" customHeight="1">
      <c r="B108" s="196" t="str">
        <f>IFERROR(INDEX('תוצרים לפרויקטים'!$G$8:$G$507,MATCH(ROWS($B$6:B107),דירוג_גאנט,0)),"")</f>
        <v/>
      </c>
      <c r="C108" s="197" t="str">
        <f>IF($B108="","",INDEX('תוצרים לפרויקטים'!$H$8:$H$507,MATCH($B108,'תוצרים לפרויקטים'!$G$8:$G$507,0)))</f>
        <v/>
      </c>
      <c r="D108" s="198" t="str">
        <f>IF($B108="","",INDEX('תוצרים לפרויקטים'!$E$8:$E$507,MATCH($B108,'תוצרים לפרויקטים'!$G$8:$G$507,0)))</f>
        <v/>
      </c>
      <c r="E108" s="198" t="str">
        <f>IF($B108="","",IF(INDEX('תוצרים לפרויקטים'!$J$8:$J$507,MATCH($B108,'תוצרים לפרויקטים'!$G$8:$G$507,0))="","",INDEX('תוצרים לפרויקטים'!$J$8:$J$507,MATCH($B108,'תוצרים לפרויקטים'!$G$8:$G$507,0))))</f>
        <v/>
      </c>
      <c r="F108" s="198" t="str">
        <f>IF($B108="","",IF(INDEX('תוצרים לפרויקטים'!$K$8:$K$507,MATCH($B108,'תוצרים לפרויקטים'!$G$8:$G$507,0))="","",INDEX('תוצרים לפרויקטים'!$K$8:$K$507,MATCH($B108,'תוצרים לפרויקטים'!$G$8:$G$507,0))))</f>
        <v/>
      </c>
      <c r="G108" s="198" t="str">
        <f>IF($B108="","",IF(INDEX('תוצרים לפרויקטים'!$R$8:$R$507,MATCH($B108,'תוצרים לפרויקטים'!$G$8:$G$507,0))="","",INDEX('תוצרים לפרויקטים'!$R$8:$R$507,MATCH($B108,'תוצרים לפרויקטים'!$G$8:$G$507,0))))</f>
        <v/>
      </c>
      <c r="H108" s="199" t="str">
        <f>IF($B108="","",IF(INDEX('תוצרים לפרויקטים'!P$8:P$507,MATCH($B108,'תוצרים לפרויקטים'!$G$8:$G$507,0))="","",INDEX('תוצרים לפרויקטים'!P$8:P$507,MATCH($B108,'תוצרים לפרויקטים'!$G$8:$G$507,0))))</f>
        <v/>
      </c>
      <c r="I108" s="199" t="str">
        <f>IF($B108="","",IF(INDEX('תוצרים לפרויקטים'!Q$8:Q$507,MATCH($B108,'תוצרים לפרויקטים'!$G$8:$G$507,0))="","",INDEX('תוצרים לפרויקטים'!Q$8:Q$507,MATCH($B108,'תוצרים לפרויקטים'!$G$8:$G$507,0))))</f>
        <v/>
      </c>
      <c r="J108" s="200" t="str">
        <f>IF($B108="","",INDEX('תוצרים לפרויקטים'!$S$8:$S$507,MATCH($B108,'תוצרים לפרויקטים'!$G$8:$G$507,0)))</f>
        <v/>
      </c>
      <c r="K108" s="201" t="str">
        <f t="shared" si="6"/>
        <v/>
      </c>
      <c r="L108" s="200" t="str">
        <f t="shared" ca="1" si="7"/>
        <v/>
      </c>
      <c r="M108" s="214" t="str">
        <f ca="1">IF($C108="","",IF(OR(AND($H108&lt;=M$6,$I108&gt;=M$6),AND($H108&gt;=M$6,$H108&lt;N$6)),IF(OR($J108=1,COUNTIF($L108:L108,"&gt;0")&lt;$K108),3,IF(OR(AND(MONTH($H108)=MONTH(TODAY()),$J108=0),AND(TODAY()&lt;M$6)),1,IF($L108="כן",2,4))),""))</f>
        <v/>
      </c>
      <c r="N108" s="214" t="str">
        <f ca="1">IF($C108="","",IF(OR(AND($H108&lt;=N$6,$I108&gt;=N$6),AND($H108&gt;=N$6,$H108&lt;O$6)),IF(OR($J108=1,COUNTIF($L108:M108,"&gt;0")&lt;$K108),3,IF(OR(AND(MONTH($H108)=MONTH(TODAY()),$J108=0),AND(TODAY()&lt;N$6)),1,IF($L108="כן",2,4))),""))</f>
        <v/>
      </c>
      <c r="O108" s="214" t="str">
        <f ca="1">IF($C108="","",IF(OR(AND($H108&lt;=O$6,$I108&gt;=O$6),AND($H108&gt;=O$6,$H108&lt;P$6)),IF(OR($J108=1,COUNTIF($L108:N108,"&gt;0")&lt;$K108),3,IF(OR(AND(MONTH($H108)=MONTH(TODAY()),$J108=0),AND(TODAY()&lt;O$6)),1,IF($L108="כן",2,4))),""))</f>
        <v/>
      </c>
      <c r="P108" s="214" t="str">
        <f ca="1">IF($C108="","",IF(OR(AND($H108&lt;=P$6,$I108&gt;=P$6),AND($H108&gt;=P$6,$H108&lt;Q$6)),IF(OR($J108=1,COUNTIF($L108:O108,"&gt;0")&lt;$K108),3,IF(OR(AND(MONTH($H108)=MONTH(TODAY()),$J108=0),AND(TODAY()&lt;P$6)),1,IF($L108="כן",2,4))),""))</f>
        <v/>
      </c>
      <c r="Q108" s="214" t="str">
        <f ca="1">IF($C108="","",IF(OR(AND($H108&lt;=Q$6,$I108&gt;=Q$6),AND($H108&gt;=Q$6,$H108&lt;R$6)),IF(OR($J108=1,COUNTIF($L108:P108,"&gt;0")&lt;$K108),3,IF(OR(AND(MONTH($H108)=MONTH(TODAY()),$J108=0),AND(TODAY()&lt;Q$6)),1,IF($L108="כן",2,4))),""))</f>
        <v/>
      </c>
      <c r="R108" s="214" t="str">
        <f ca="1">IF($C108="","",IF(OR(AND($H108&lt;=R$6,$I108&gt;=R$6),AND($H108&gt;=R$6,$H108&lt;S$6)),IF(OR($J108=1,COUNTIF($L108:Q108,"&gt;0")&lt;$K108),3,IF(OR(AND(MONTH($H108)=MONTH(TODAY()),$J108=0),AND(TODAY()&lt;R$6)),1,IF($L108="כן",2,4))),""))</f>
        <v/>
      </c>
      <c r="S108" s="214" t="str">
        <f ca="1">IF($C108="","",IF(OR(AND($H108&lt;=S$6,$I108&gt;=S$6),AND($H108&gt;=S$6,$H108&lt;T$6)),IF(OR($J108=1,COUNTIF($L108:R108,"&gt;0")&lt;$K108),3,IF(OR(AND(MONTH($H108)=MONTH(TODAY()),$J108=0),AND(TODAY()&lt;S$6)),1,IF($L108="כן",2,4))),""))</f>
        <v/>
      </c>
      <c r="T108" s="214" t="str">
        <f ca="1">IF($C108="","",IF(OR(AND($H108&lt;=T$6,$I108&gt;=T$6),AND($H108&gt;=T$6,$H108&lt;U$6)),IF(OR($J108=1,COUNTIF($L108:S108,"&gt;0")&lt;$K108),3,IF(OR(AND(MONTH($H108)=MONTH(TODAY()),$J108=0),AND(TODAY()&lt;T$6)),1,IF($L108="כן",2,4))),""))</f>
        <v/>
      </c>
      <c r="U108" s="214" t="str">
        <f ca="1">IF($C108="","",IF(OR(AND($H108&lt;=U$6,$I108&gt;=U$6),AND($H108&gt;=U$6,$H108&lt;V$6)),IF(OR($J108=1,COUNTIF($L108:T108,"&gt;0")&lt;$K108),3,IF(OR(AND(MONTH($H108)=MONTH(TODAY()),$J108=0),AND(TODAY()&lt;U$6)),1,IF($L108="כן",2,4))),""))</f>
        <v/>
      </c>
      <c r="V108" s="214" t="str">
        <f ca="1">IF($C108="","",IF(OR(AND($H108&lt;=V$6,$I108&gt;=V$6),AND($H108&gt;=V$6,$H108&lt;W$6)),IF(OR($J108=1,COUNTIF($L108:U108,"&gt;0")&lt;$K108),3,IF(OR(AND(MONTH($H108)=MONTH(TODAY()),$J108=0),AND(TODAY()&lt;V$6)),1,IF($L108="כן",2,4))),""))</f>
        <v/>
      </c>
      <c r="W108" s="214" t="str">
        <f ca="1">IF($C108="","",IF(OR(AND($H108&lt;=W$6,$I108&gt;=W$6),AND($H108&gt;=W$6,$H108&lt;X$6)),IF(OR($J108=1,COUNTIF($L108:V108,"&gt;0")&lt;$K108),3,IF(OR(AND(MONTH($H108)=MONTH(TODAY()),$J108=0),AND(TODAY()&lt;W$6)),1,IF($L108="כן",2,4))),""))</f>
        <v/>
      </c>
      <c r="X108" s="214" t="str">
        <f ca="1">IF($C108="","",IF(OR(AND($H108&lt;=X$6,$I108&gt;=X$6),AND($H108&gt;=X$6,$H108&lt;Y$6)),IF(OR($J108=1,COUNTIF($L108:W108,"&gt;0")&lt;$K108),3,IF(OR(AND(MONTH($H108)=MONTH(TODAY()),$J108=0),AND(TODAY()&lt;X$6)),1,IF($L108="כן",2,4))),""))</f>
        <v/>
      </c>
      <c r="Y108" s="214" t="str">
        <f ca="1">IF($C108="","",IF(OR(AND($H108&lt;=Y$6,$I108&gt;=Y$6),AND($H108&gt;=Y$6,$H108&lt;Z$6)),IF(OR($J108=1,COUNTIF($L108:X108,"&gt;0")&lt;$K108),3,IF(OR(AND(MONTH($H108)=MONTH(TODAY()),$J108=0),AND(TODAY()&lt;Y$6)),1,IF($L108="כן",2,4))),""))</f>
        <v/>
      </c>
      <c r="Z108" s="214" t="str">
        <f ca="1">IF($C108="","",IF(OR(AND($H108&lt;=Z$6,$I108&gt;=Z$6),AND($H108&gt;=Z$6,$H108&lt;AA$6)),IF(OR($J108=1,COUNTIF($L108:Y108,"&gt;0")&lt;$K108),3,IF(OR(AND(MONTH($H108)=MONTH(TODAY()),$J108=0),AND(TODAY()&lt;Z$6)),1,IF($L108="כן",2,4))),""))</f>
        <v/>
      </c>
      <c r="AA108" s="214" t="str">
        <f ca="1">IF($C108="","",IF(OR(AND($H108&lt;=AA$6,$I108&gt;=AA$6),AND($H108&gt;=AA$6,$H108&lt;AB$6)),IF(OR($J108=1,COUNTIF($L108:Z108,"&gt;0")&lt;$K108),3,IF(OR(AND(MONTH($H108)=MONTH(TODAY()),$J108=0),AND(TODAY()&lt;AA$6)),1,IF($L108="כן",2,4))),""))</f>
        <v/>
      </c>
      <c r="AB108" s="214" t="str">
        <f ca="1">IF($C108="","",IF(OR(AND($H108&lt;=AB$6,$I108&gt;=AB$6),AND($H108&gt;=AB$6,$H108&lt;AC$6)),IF(OR($J108=1,COUNTIF($L108:AA108,"&gt;0")&lt;$K108),3,IF(OR(AND(MONTH($H108)=MONTH(TODAY()),$J108=0),AND(TODAY()&lt;AB$6)),1,IF($L108="כן",2,4))),""))</f>
        <v/>
      </c>
      <c r="AC108" s="214" t="str">
        <f ca="1">IF($C108="","",IF(OR(AND($H108&lt;=AC$6,$I108&gt;=AC$6),AND($H108&gt;=AC$6,$H108&lt;AD$6)),IF(OR($J108=1,COUNTIF($L108:AB108,"&gt;0")&lt;$K108),3,IF(OR(AND(MONTH($H108)=MONTH(TODAY()),$J108=0),AND(TODAY()&lt;AC$6)),1,IF($L108="כן",2,4))),""))</f>
        <v/>
      </c>
      <c r="AD108" s="214" t="str">
        <f ca="1">IF($C108="","",IF(OR(AND($H108&lt;=AD$6,$I108&gt;=AD$6),AND($H108&gt;=AD$6,$H108&lt;AE$6)),IF(OR($J108=1,COUNTIF($L108:AC108,"&gt;0")&lt;$K108),3,IF(OR(AND(MONTH($H108)=MONTH(TODAY()),$J108=0),AND(TODAY()&lt;AD$6)),1,IF($L108="כן",2,4))),""))</f>
        <v/>
      </c>
      <c r="AE108" s="214" t="str">
        <f ca="1">IF($C108="","",IF(OR(AND($H108&lt;=AE$6,$I108&gt;=AE$6),AND($H108&gt;=AE$6,$H108&lt;AF$6)),IF(OR($J108=1,COUNTIF($L108:AD108,"&gt;0")&lt;$K108),3,IF(OR(AND(MONTH($H108)=MONTH(TODAY()),$J108=0),AND(TODAY()&lt;AE$6)),1,IF($L108="כן",2,4))),""))</f>
        <v/>
      </c>
      <c r="AF108" s="214" t="str">
        <f ca="1">IF($C108="","",IF(OR(AND($H108&lt;=AF$6,$I108&gt;=AF$6),AND($H108&gt;=AF$6,$H108&lt;AG$6)),IF(OR($J108=1,COUNTIF($L108:AE108,"&gt;0")&lt;$K108),3,IF(OR(AND(MONTH($H108)=MONTH(TODAY()),$J108=0),AND(TODAY()&lt;AF$6)),1,IF($L108="כן",2,4))),""))</f>
        <v/>
      </c>
      <c r="AG108" s="214" t="str">
        <f t="shared" ca="1" si="8"/>
        <v/>
      </c>
      <c r="AH108" s="199" t="s">
        <v>224</v>
      </c>
    </row>
    <row r="109" spans="2:34" s="195" customFormat="1" ht="21" customHeight="1">
      <c r="B109" s="196" t="str">
        <f>IFERROR(INDEX('תוצרים לפרויקטים'!$G$8:$G$507,MATCH(ROWS($B$6:B108),דירוג_גאנט,0)),"")</f>
        <v/>
      </c>
      <c r="C109" s="197" t="str">
        <f>IF($B109="","",INDEX('תוצרים לפרויקטים'!$H$8:$H$507,MATCH($B109,'תוצרים לפרויקטים'!$G$8:$G$507,0)))</f>
        <v/>
      </c>
      <c r="D109" s="198" t="str">
        <f>IF($B109="","",INDEX('תוצרים לפרויקטים'!$E$8:$E$507,MATCH($B109,'תוצרים לפרויקטים'!$G$8:$G$507,0)))</f>
        <v/>
      </c>
      <c r="E109" s="198" t="str">
        <f>IF($B109="","",IF(INDEX('תוצרים לפרויקטים'!$J$8:$J$507,MATCH($B109,'תוצרים לפרויקטים'!$G$8:$G$507,0))="","",INDEX('תוצרים לפרויקטים'!$J$8:$J$507,MATCH($B109,'תוצרים לפרויקטים'!$G$8:$G$507,0))))</f>
        <v/>
      </c>
      <c r="F109" s="198" t="str">
        <f>IF($B109="","",IF(INDEX('תוצרים לפרויקטים'!$K$8:$K$507,MATCH($B109,'תוצרים לפרויקטים'!$G$8:$G$507,0))="","",INDEX('תוצרים לפרויקטים'!$K$8:$K$507,MATCH($B109,'תוצרים לפרויקטים'!$G$8:$G$507,0))))</f>
        <v/>
      </c>
      <c r="G109" s="198" t="str">
        <f>IF($B109="","",IF(INDEX('תוצרים לפרויקטים'!$R$8:$R$507,MATCH($B109,'תוצרים לפרויקטים'!$G$8:$G$507,0))="","",INDEX('תוצרים לפרויקטים'!$R$8:$R$507,MATCH($B109,'תוצרים לפרויקטים'!$G$8:$G$507,0))))</f>
        <v/>
      </c>
      <c r="H109" s="199" t="str">
        <f>IF($B109="","",IF(INDEX('תוצרים לפרויקטים'!P$8:P$507,MATCH($B109,'תוצרים לפרויקטים'!$G$8:$G$507,0))="","",INDEX('תוצרים לפרויקטים'!P$8:P$507,MATCH($B109,'תוצרים לפרויקטים'!$G$8:$G$507,0))))</f>
        <v/>
      </c>
      <c r="I109" s="199" t="str">
        <f>IF($B109="","",IF(INDEX('תוצרים לפרויקטים'!Q$8:Q$507,MATCH($B109,'תוצרים לפרויקטים'!$G$8:$G$507,0))="","",INDEX('תוצרים לפרויקטים'!Q$8:Q$507,MATCH($B109,'תוצרים לפרויקטים'!$G$8:$G$507,0))))</f>
        <v/>
      </c>
      <c r="J109" s="200" t="str">
        <f>IF($B109="","",INDEX('תוצרים לפרויקטים'!$S$8:$S$507,MATCH($B109,'תוצרים לפרויקטים'!$G$8:$G$507,0)))</f>
        <v/>
      </c>
      <c r="K109" s="201" t="str">
        <f t="shared" si="6"/>
        <v/>
      </c>
      <c r="L109" s="200" t="str">
        <f t="shared" ca="1" si="7"/>
        <v/>
      </c>
      <c r="M109" s="214" t="str">
        <f ca="1">IF($C109="","",IF(OR(AND($H109&lt;=M$6,$I109&gt;=M$6),AND($H109&gt;=M$6,$H109&lt;N$6)),IF(OR($J109=1,COUNTIF($L109:L109,"&gt;0")&lt;$K109),3,IF(OR(AND(MONTH($H109)=MONTH(TODAY()),$J109=0),AND(TODAY()&lt;M$6)),1,IF($L109="כן",2,4))),""))</f>
        <v/>
      </c>
      <c r="N109" s="214" t="str">
        <f ca="1">IF($C109="","",IF(OR(AND($H109&lt;=N$6,$I109&gt;=N$6),AND($H109&gt;=N$6,$H109&lt;O$6)),IF(OR($J109=1,COUNTIF($L109:M109,"&gt;0")&lt;$K109),3,IF(OR(AND(MONTH($H109)=MONTH(TODAY()),$J109=0),AND(TODAY()&lt;N$6)),1,IF($L109="כן",2,4))),""))</f>
        <v/>
      </c>
      <c r="O109" s="214" t="str">
        <f ca="1">IF($C109="","",IF(OR(AND($H109&lt;=O$6,$I109&gt;=O$6),AND($H109&gt;=O$6,$H109&lt;P$6)),IF(OR($J109=1,COUNTIF($L109:N109,"&gt;0")&lt;$K109),3,IF(OR(AND(MONTH($H109)=MONTH(TODAY()),$J109=0),AND(TODAY()&lt;O$6)),1,IF($L109="כן",2,4))),""))</f>
        <v/>
      </c>
      <c r="P109" s="214" t="str">
        <f ca="1">IF($C109="","",IF(OR(AND($H109&lt;=P$6,$I109&gt;=P$6),AND($H109&gt;=P$6,$H109&lt;Q$6)),IF(OR($J109=1,COUNTIF($L109:O109,"&gt;0")&lt;$K109),3,IF(OR(AND(MONTH($H109)=MONTH(TODAY()),$J109=0),AND(TODAY()&lt;P$6)),1,IF($L109="כן",2,4))),""))</f>
        <v/>
      </c>
      <c r="Q109" s="214" t="str">
        <f ca="1">IF($C109="","",IF(OR(AND($H109&lt;=Q$6,$I109&gt;=Q$6),AND($H109&gt;=Q$6,$H109&lt;R$6)),IF(OR($J109=1,COUNTIF($L109:P109,"&gt;0")&lt;$K109),3,IF(OR(AND(MONTH($H109)=MONTH(TODAY()),$J109=0),AND(TODAY()&lt;Q$6)),1,IF($L109="כן",2,4))),""))</f>
        <v/>
      </c>
      <c r="R109" s="214" t="str">
        <f ca="1">IF($C109="","",IF(OR(AND($H109&lt;=R$6,$I109&gt;=R$6),AND($H109&gt;=R$6,$H109&lt;S$6)),IF(OR($J109=1,COUNTIF($L109:Q109,"&gt;0")&lt;$K109),3,IF(OR(AND(MONTH($H109)=MONTH(TODAY()),$J109=0),AND(TODAY()&lt;R$6)),1,IF($L109="כן",2,4))),""))</f>
        <v/>
      </c>
      <c r="S109" s="214" t="str">
        <f ca="1">IF($C109="","",IF(OR(AND($H109&lt;=S$6,$I109&gt;=S$6),AND($H109&gt;=S$6,$H109&lt;T$6)),IF(OR($J109=1,COUNTIF($L109:R109,"&gt;0")&lt;$K109),3,IF(OR(AND(MONTH($H109)=MONTH(TODAY()),$J109=0),AND(TODAY()&lt;S$6)),1,IF($L109="כן",2,4))),""))</f>
        <v/>
      </c>
      <c r="T109" s="214" t="str">
        <f ca="1">IF($C109="","",IF(OR(AND($H109&lt;=T$6,$I109&gt;=T$6),AND($H109&gt;=T$6,$H109&lt;U$6)),IF(OR($J109=1,COUNTIF($L109:S109,"&gt;0")&lt;$K109),3,IF(OR(AND(MONTH($H109)=MONTH(TODAY()),$J109=0),AND(TODAY()&lt;T$6)),1,IF($L109="כן",2,4))),""))</f>
        <v/>
      </c>
      <c r="U109" s="214" t="str">
        <f ca="1">IF($C109="","",IF(OR(AND($H109&lt;=U$6,$I109&gt;=U$6),AND($H109&gt;=U$6,$H109&lt;V$6)),IF(OR($J109=1,COUNTIF($L109:T109,"&gt;0")&lt;$K109),3,IF(OR(AND(MONTH($H109)=MONTH(TODAY()),$J109=0),AND(TODAY()&lt;U$6)),1,IF($L109="כן",2,4))),""))</f>
        <v/>
      </c>
      <c r="V109" s="214" t="str">
        <f ca="1">IF($C109="","",IF(OR(AND($H109&lt;=V$6,$I109&gt;=V$6),AND($H109&gt;=V$6,$H109&lt;W$6)),IF(OR($J109=1,COUNTIF($L109:U109,"&gt;0")&lt;$K109),3,IF(OR(AND(MONTH($H109)=MONTH(TODAY()),$J109=0),AND(TODAY()&lt;V$6)),1,IF($L109="כן",2,4))),""))</f>
        <v/>
      </c>
      <c r="W109" s="214" t="str">
        <f ca="1">IF($C109="","",IF(OR(AND($H109&lt;=W$6,$I109&gt;=W$6),AND($H109&gt;=W$6,$H109&lt;X$6)),IF(OR($J109=1,COUNTIF($L109:V109,"&gt;0")&lt;$K109),3,IF(OR(AND(MONTH($H109)=MONTH(TODAY()),$J109=0),AND(TODAY()&lt;W$6)),1,IF($L109="כן",2,4))),""))</f>
        <v/>
      </c>
      <c r="X109" s="214" t="str">
        <f ca="1">IF($C109="","",IF(OR(AND($H109&lt;=X$6,$I109&gt;=X$6),AND($H109&gt;=X$6,$H109&lt;Y$6)),IF(OR($J109=1,COUNTIF($L109:W109,"&gt;0")&lt;$K109),3,IF(OR(AND(MONTH($H109)=MONTH(TODAY()),$J109=0),AND(TODAY()&lt;X$6)),1,IF($L109="כן",2,4))),""))</f>
        <v/>
      </c>
      <c r="Y109" s="214" t="str">
        <f ca="1">IF($C109="","",IF(OR(AND($H109&lt;=Y$6,$I109&gt;=Y$6),AND($H109&gt;=Y$6,$H109&lt;Z$6)),IF(OR($J109=1,COUNTIF($L109:X109,"&gt;0")&lt;$K109),3,IF(OR(AND(MONTH($H109)=MONTH(TODAY()),$J109=0),AND(TODAY()&lt;Y$6)),1,IF($L109="כן",2,4))),""))</f>
        <v/>
      </c>
      <c r="Z109" s="214" t="str">
        <f ca="1">IF($C109="","",IF(OR(AND($H109&lt;=Z$6,$I109&gt;=Z$6),AND($H109&gt;=Z$6,$H109&lt;AA$6)),IF(OR($J109=1,COUNTIF($L109:Y109,"&gt;0")&lt;$K109),3,IF(OR(AND(MONTH($H109)=MONTH(TODAY()),$J109=0),AND(TODAY()&lt;Z$6)),1,IF($L109="כן",2,4))),""))</f>
        <v/>
      </c>
      <c r="AA109" s="214" t="str">
        <f ca="1">IF($C109="","",IF(OR(AND($H109&lt;=AA$6,$I109&gt;=AA$6),AND($H109&gt;=AA$6,$H109&lt;AB$6)),IF(OR($J109=1,COUNTIF($L109:Z109,"&gt;0")&lt;$K109),3,IF(OR(AND(MONTH($H109)=MONTH(TODAY()),$J109=0),AND(TODAY()&lt;AA$6)),1,IF($L109="כן",2,4))),""))</f>
        <v/>
      </c>
      <c r="AB109" s="214" t="str">
        <f ca="1">IF($C109="","",IF(OR(AND($H109&lt;=AB$6,$I109&gt;=AB$6),AND($H109&gt;=AB$6,$H109&lt;AC$6)),IF(OR($J109=1,COUNTIF($L109:AA109,"&gt;0")&lt;$K109),3,IF(OR(AND(MONTH($H109)=MONTH(TODAY()),$J109=0),AND(TODAY()&lt;AB$6)),1,IF($L109="כן",2,4))),""))</f>
        <v/>
      </c>
      <c r="AC109" s="214" t="str">
        <f ca="1">IF($C109="","",IF(OR(AND($H109&lt;=AC$6,$I109&gt;=AC$6),AND($H109&gt;=AC$6,$H109&lt;AD$6)),IF(OR($J109=1,COUNTIF($L109:AB109,"&gt;0")&lt;$K109),3,IF(OR(AND(MONTH($H109)=MONTH(TODAY()),$J109=0),AND(TODAY()&lt;AC$6)),1,IF($L109="כן",2,4))),""))</f>
        <v/>
      </c>
      <c r="AD109" s="214" t="str">
        <f ca="1">IF($C109="","",IF(OR(AND($H109&lt;=AD$6,$I109&gt;=AD$6),AND($H109&gt;=AD$6,$H109&lt;AE$6)),IF(OR($J109=1,COUNTIF($L109:AC109,"&gt;0")&lt;$K109),3,IF(OR(AND(MONTH($H109)=MONTH(TODAY()),$J109=0),AND(TODAY()&lt;AD$6)),1,IF($L109="כן",2,4))),""))</f>
        <v/>
      </c>
      <c r="AE109" s="214" t="str">
        <f ca="1">IF($C109="","",IF(OR(AND($H109&lt;=AE$6,$I109&gt;=AE$6),AND($H109&gt;=AE$6,$H109&lt;AF$6)),IF(OR($J109=1,COUNTIF($L109:AD109,"&gt;0")&lt;$K109),3,IF(OR(AND(MONTH($H109)=MONTH(TODAY()),$J109=0),AND(TODAY()&lt;AE$6)),1,IF($L109="כן",2,4))),""))</f>
        <v/>
      </c>
      <c r="AF109" s="214" t="str">
        <f ca="1">IF($C109="","",IF(OR(AND($H109&lt;=AF$6,$I109&gt;=AF$6),AND($H109&gt;=AF$6,$H109&lt;AG$6)),IF(OR($J109=1,COUNTIF($L109:AE109,"&gt;0")&lt;$K109),3,IF(OR(AND(MONTH($H109)=MONTH(TODAY()),$J109=0),AND(TODAY()&lt;AF$6)),1,IF($L109="כן",2,4))),""))</f>
        <v/>
      </c>
      <c r="AG109" s="214" t="str">
        <f t="shared" ca="1" si="8"/>
        <v/>
      </c>
      <c r="AH109" s="199" t="s">
        <v>224</v>
      </c>
    </row>
    <row r="110" spans="2:34" s="195" customFormat="1" ht="21" customHeight="1">
      <c r="B110" s="196" t="str">
        <f>IFERROR(INDEX('תוצרים לפרויקטים'!$G$8:$G$507,MATCH(ROWS($B$6:B109),דירוג_גאנט,0)),"")</f>
        <v/>
      </c>
      <c r="C110" s="197" t="str">
        <f>IF($B110="","",INDEX('תוצרים לפרויקטים'!$H$8:$H$507,MATCH($B110,'תוצרים לפרויקטים'!$G$8:$G$507,0)))</f>
        <v/>
      </c>
      <c r="D110" s="198" t="str">
        <f>IF($B110="","",INDEX('תוצרים לפרויקטים'!$E$8:$E$507,MATCH($B110,'תוצרים לפרויקטים'!$G$8:$G$507,0)))</f>
        <v/>
      </c>
      <c r="E110" s="198" t="str">
        <f>IF($B110="","",IF(INDEX('תוצרים לפרויקטים'!$J$8:$J$507,MATCH($B110,'תוצרים לפרויקטים'!$G$8:$G$507,0))="","",INDEX('תוצרים לפרויקטים'!$J$8:$J$507,MATCH($B110,'תוצרים לפרויקטים'!$G$8:$G$507,0))))</f>
        <v/>
      </c>
      <c r="F110" s="198" t="str">
        <f>IF($B110="","",IF(INDEX('תוצרים לפרויקטים'!$K$8:$K$507,MATCH($B110,'תוצרים לפרויקטים'!$G$8:$G$507,0))="","",INDEX('תוצרים לפרויקטים'!$K$8:$K$507,MATCH($B110,'תוצרים לפרויקטים'!$G$8:$G$507,0))))</f>
        <v/>
      </c>
      <c r="G110" s="198" t="str">
        <f>IF($B110="","",IF(INDEX('תוצרים לפרויקטים'!$R$8:$R$507,MATCH($B110,'תוצרים לפרויקטים'!$G$8:$G$507,0))="","",INDEX('תוצרים לפרויקטים'!$R$8:$R$507,MATCH($B110,'תוצרים לפרויקטים'!$G$8:$G$507,0))))</f>
        <v/>
      </c>
      <c r="H110" s="199" t="str">
        <f>IF($B110="","",IF(INDEX('תוצרים לפרויקטים'!P$8:P$507,MATCH($B110,'תוצרים לפרויקטים'!$G$8:$G$507,0))="","",INDEX('תוצרים לפרויקטים'!P$8:P$507,MATCH($B110,'תוצרים לפרויקטים'!$G$8:$G$507,0))))</f>
        <v/>
      </c>
      <c r="I110" s="199" t="str">
        <f>IF($B110="","",IF(INDEX('תוצרים לפרויקטים'!Q$8:Q$507,MATCH($B110,'תוצרים לפרויקטים'!$G$8:$G$507,0))="","",INDEX('תוצרים לפרויקטים'!Q$8:Q$507,MATCH($B110,'תוצרים לפרויקטים'!$G$8:$G$507,0))))</f>
        <v/>
      </c>
      <c r="J110" s="200" t="str">
        <f>IF($B110="","",INDEX('תוצרים לפרויקטים'!$S$8:$S$507,MATCH($B110,'תוצרים לפרויקטים'!$G$8:$G$507,0)))</f>
        <v/>
      </c>
      <c r="K110" s="201" t="str">
        <f t="shared" si="6"/>
        <v/>
      </c>
      <c r="L110" s="200" t="str">
        <f t="shared" ca="1" si="7"/>
        <v/>
      </c>
      <c r="M110" s="214" t="str">
        <f ca="1">IF($C110="","",IF(OR(AND($H110&lt;=M$6,$I110&gt;=M$6),AND($H110&gt;=M$6,$H110&lt;N$6)),IF(OR($J110=1,COUNTIF($L110:L110,"&gt;0")&lt;$K110),3,IF(OR(AND(MONTH($H110)=MONTH(TODAY()),$J110=0),AND(TODAY()&lt;M$6)),1,IF($L110="כן",2,4))),""))</f>
        <v/>
      </c>
      <c r="N110" s="214" t="str">
        <f ca="1">IF($C110="","",IF(OR(AND($H110&lt;=N$6,$I110&gt;=N$6),AND($H110&gt;=N$6,$H110&lt;O$6)),IF(OR($J110=1,COUNTIF($L110:M110,"&gt;0")&lt;$K110),3,IF(OR(AND(MONTH($H110)=MONTH(TODAY()),$J110=0),AND(TODAY()&lt;N$6)),1,IF($L110="כן",2,4))),""))</f>
        <v/>
      </c>
      <c r="O110" s="214" t="str">
        <f ca="1">IF($C110="","",IF(OR(AND($H110&lt;=O$6,$I110&gt;=O$6),AND($H110&gt;=O$6,$H110&lt;P$6)),IF(OR($J110=1,COUNTIF($L110:N110,"&gt;0")&lt;$K110),3,IF(OR(AND(MONTH($H110)=MONTH(TODAY()),$J110=0),AND(TODAY()&lt;O$6)),1,IF($L110="כן",2,4))),""))</f>
        <v/>
      </c>
      <c r="P110" s="214" t="str">
        <f ca="1">IF($C110="","",IF(OR(AND($H110&lt;=P$6,$I110&gt;=P$6),AND($H110&gt;=P$6,$H110&lt;Q$6)),IF(OR($J110=1,COUNTIF($L110:O110,"&gt;0")&lt;$K110),3,IF(OR(AND(MONTH($H110)=MONTH(TODAY()),$J110=0),AND(TODAY()&lt;P$6)),1,IF($L110="כן",2,4))),""))</f>
        <v/>
      </c>
      <c r="Q110" s="214" t="str">
        <f ca="1">IF($C110="","",IF(OR(AND($H110&lt;=Q$6,$I110&gt;=Q$6),AND($H110&gt;=Q$6,$H110&lt;R$6)),IF(OR($J110=1,COUNTIF($L110:P110,"&gt;0")&lt;$K110),3,IF(OR(AND(MONTH($H110)=MONTH(TODAY()),$J110=0),AND(TODAY()&lt;Q$6)),1,IF($L110="כן",2,4))),""))</f>
        <v/>
      </c>
      <c r="R110" s="214" t="str">
        <f ca="1">IF($C110="","",IF(OR(AND($H110&lt;=R$6,$I110&gt;=R$6),AND($H110&gt;=R$6,$H110&lt;S$6)),IF(OR($J110=1,COUNTIF($L110:Q110,"&gt;0")&lt;$K110),3,IF(OR(AND(MONTH($H110)=MONTH(TODAY()),$J110=0),AND(TODAY()&lt;R$6)),1,IF($L110="כן",2,4))),""))</f>
        <v/>
      </c>
      <c r="S110" s="214" t="str">
        <f ca="1">IF($C110="","",IF(OR(AND($H110&lt;=S$6,$I110&gt;=S$6),AND($H110&gt;=S$6,$H110&lt;T$6)),IF(OR($J110=1,COUNTIF($L110:R110,"&gt;0")&lt;$K110),3,IF(OR(AND(MONTH($H110)=MONTH(TODAY()),$J110=0),AND(TODAY()&lt;S$6)),1,IF($L110="כן",2,4))),""))</f>
        <v/>
      </c>
      <c r="T110" s="214" t="str">
        <f ca="1">IF($C110="","",IF(OR(AND($H110&lt;=T$6,$I110&gt;=T$6),AND($H110&gt;=T$6,$H110&lt;U$6)),IF(OR($J110=1,COUNTIF($L110:S110,"&gt;0")&lt;$K110),3,IF(OR(AND(MONTH($H110)=MONTH(TODAY()),$J110=0),AND(TODAY()&lt;T$6)),1,IF($L110="כן",2,4))),""))</f>
        <v/>
      </c>
      <c r="U110" s="214" t="str">
        <f ca="1">IF($C110="","",IF(OR(AND($H110&lt;=U$6,$I110&gt;=U$6),AND($H110&gt;=U$6,$H110&lt;V$6)),IF(OR($J110=1,COUNTIF($L110:T110,"&gt;0")&lt;$K110),3,IF(OR(AND(MONTH($H110)=MONTH(TODAY()),$J110=0),AND(TODAY()&lt;U$6)),1,IF($L110="כן",2,4))),""))</f>
        <v/>
      </c>
      <c r="V110" s="214" t="str">
        <f ca="1">IF($C110="","",IF(OR(AND($H110&lt;=V$6,$I110&gt;=V$6),AND($H110&gt;=V$6,$H110&lt;W$6)),IF(OR($J110=1,COUNTIF($L110:U110,"&gt;0")&lt;$K110),3,IF(OR(AND(MONTH($H110)=MONTH(TODAY()),$J110=0),AND(TODAY()&lt;V$6)),1,IF($L110="כן",2,4))),""))</f>
        <v/>
      </c>
      <c r="W110" s="214" t="str">
        <f ca="1">IF($C110="","",IF(OR(AND($H110&lt;=W$6,$I110&gt;=W$6),AND($H110&gt;=W$6,$H110&lt;X$6)),IF(OR($J110=1,COUNTIF($L110:V110,"&gt;0")&lt;$K110),3,IF(OR(AND(MONTH($H110)=MONTH(TODAY()),$J110=0),AND(TODAY()&lt;W$6)),1,IF($L110="כן",2,4))),""))</f>
        <v/>
      </c>
      <c r="X110" s="214" t="str">
        <f ca="1">IF($C110="","",IF(OR(AND($H110&lt;=X$6,$I110&gt;=X$6),AND($H110&gt;=X$6,$H110&lt;Y$6)),IF(OR($J110=1,COUNTIF($L110:W110,"&gt;0")&lt;$K110),3,IF(OR(AND(MONTH($H110)=MONTH(TODAY()),$J110=0),AND(TODAY()&lt;X$6)),1,IF($L110="כן",2,4))),""))</f>
        <v/>
      </c>
      <c r="Y110" s="214" t="str">
        <f ca="1">IF($C110="","",IF(OR(AND($H110&lt;=Y$6,$I110&gt;=Y$6),AND($H110&gt;=Y$6,$H110&lt;Z$6)),IF(OR($J110=1,COUNTIF($L110:X110,"&gt;0")&lt;$K110),3,IF(OR(AND(MONTH($H110)=MONTH(TODAY()),$J110=0),AND(TODAY()&lt;Y$6)),1,IF($L110="כן",2,4))),""))</f>
        <v/>
      </c>
      <c r="Z110" s="214" t="str">
        <f ca="1">IF($C110="","",IF(OR(AND($H110&lt;=Z$6,$I110&gt;=Z$6),AND($H110&gt;=Z$6,$H110&lt;AA$6)),IF(OR($J110=1,COUNTIF($L110:Y110,"&gt;0")&lt;$K110),3,IF(OR(AND(MONTH($H110)=MONTH(TODAY()),$J110=0),AND(TODAY()&lt;Z$6)),1,IF($L110="כן",2,4))),""))</f>
        <v/>
      </c>
      <c r="AA110" s="214" t="str">
        <f ca="1">IF($C110="","",IF(OR(AND($H110&lt;=AA$6,$I110&gt;=AA$6),AND($H110&gt;=AA$6,$H110&lt;AB$6)),IF(OR($J110=1,COUNTIF($L110:Z110,"&gt;0")&lt;$K110),3,IF(OR(AND(MONTH($H110)=MONTH(TODAY()),$J110=0),AND(TODAY()&lt;AA$6)),1,IF($L110="כן",2,4))),""))</f>
        <v/>
      </c>
      <c r="AB110" s="214" t="str">
        <f ca="1">IF($C110="","",IF(OR(AND($H110&lt;=AB$6,$I110&gt;=AB$6),AND($H110&gt;=AB$6,$H110&lt;AC$6)),IF(OR($J110=1,COUNTIF($L110:AA110,"&gt;0")&lt;$K110),3,IF(OR(AND(MONTH($H110)=MONTH(TODAY()),$J110=0),AND(TODAY()&lt;AB$6)),1,IF($L110="כן",2,4))),""))</f>
        <v/>
      </c>
      <c r="AC110" s="214" t="str">
        <f ca="1">IF($C110="","",IF(OR(AND($H110&lt;=AC$6,$I110&gt;=AC$6),AND($H110&gt;=AC$6,$H110&lt;AD$6)),IF(OR($J110=1,COUNTIF($L110:AB110,"&gt;0")&lt;$K110),3,IF(OR(AND(MONTH($H110)=MONTH(TODAY()),$J110=0),AND(TODAY()&lt;AC$6)),1,IF($L110="כן",2,4))),""))</f>
        <v/>
      </c>
      <c r="AD110" s="214" t="str">
        <f ca="1">IF($C110="","",IF(OR(AND($H110&lt;=AD$6,$I110&gt;=AD$6),AND($H110&gt;=AD$6,$H110&lt;AE$6)),IF(OR($J110=1,COUNTIF($L110:AC110,"&gt;0")&lt;$K110),3,IF(OR(AND(MONTH($H110)=MONTH(TODAY()),$J110=0),AND(TODAY()&lt;AD$6)),1,IF($L110="כן",2,4))),""))</f>
        <v/>
      </c>
      <c r="AE110" s="214" t="str">
        <f ca="1">IF($C110="","",IF(OR(AND($H110&lt;=AE$6,$I110&gt;=AE$6),AND($H110&gt;=AE$6,$H110&lt;AF$6)),IF(OR($J110=1,COUNTIF($L110:AD110,"&gt;0")&lt;$K110),3,IF(OR(AND(MONTH($H110)=MONTH(TODAY()),$J110=0),AND(TODAY()&lt;AE$6)),1,IF($L110="כן",2,4))),""))</f>
        <v/>
      </c>
      <c r="AF110" s="214" t="str">
        <f ca="1">IF($C110="","",IF(OR(AND($H110&lt;=AF$6,$I110&gt;=AF$6),AND($H110&gt;=AF$6,$H110&lt;AG$6)),IF(OR($J110=1,COUNTIF($L110:AE110,"&gt;0")&lt;$K110),3,IF(OR(AND(MONTH($H110)=MONTH(TODAY()),$J110=0),AND(TODAY()&lt;AF$6)),1,IF($L110="כן",2,4))),""))</f>
        <v/>
      </c>
      <c r="AG110" s="214" t="str">
        <f t="shared" ca="1" si="8"/>
        <v/>
      </c>
      <c r="AH110" s="199" t="s">
        <v>224</v>
      </c>
    </row>
    <row r="111" spans="2:34" s="195" customFormat="1" ht="21" customHeight="1">
      <c r="B111" s="196" t="str">
        <f>IFERROR(INDEX('תוצרים לפרויקטים'!$G$8:$G$507,MATCH(ROWS($B$6:B110),דירוג_גאנט,0)),"")</f>
        <v/>
      </c>
      <c r="C111" s="197" t="str">
        <f>IF($B111="","",INDEX('תוצרים לפרויקטים'!$H$8:$H$507,MATCH($B111,'תוצרים לפרויקטים'!$G$8:$G$507,0)))</f>
        <v/>
      </c>
      <c r="D111" s="198" t="str">
        <f>IF($B111="","",INDEX('תוצרים לפרויקטים'!$E$8:$E$507,MATCH($B111,'תוצרים לפרויקטים'!$G$8:$G$507,0)))</f>
        <v/>
      </c>
      <c r="E111" s="198" t="str">
        <f>IF($B111="","",IF(INDEX('תוצרים לפרויקטים'!$J$8:$J$507,MATCH($B111,'תוצרים לפרויקטים'!$G$8:$G$507,0))="","",INDEX('תוצרים לפרויקטים'!$J$8:$J$507,MATCH($B111,'תוצרים לפרויקטים'!$G$8:$G$507,0))))</f>
        <v/>
      </c>
      <c r="F111" s="198" t="str">
        <f>IF($B111="","",IF(INDEX('תוצרים לפרויקטים'!$K$8:$K$507,MATCH($B111,'תוצרים לפרויקטים'!$G$8:$G$507,0))="","",INDEX('תוצרים לפרויקטים'!$K$8:$K$507,MATCH($B111,'תוצרים לפרויקטים'!$G$8:$G$507,0))))</f>
        <v/>
      </c>
      <c r="G111" s="198" t="str">
        <f>IF($B111="","",IF(INDEX('תוצרים לפרויקטים'!$R$8:$R$507,MATCH($B111,'תוצרים לפרויקטים'!$G$8:$G$507,0))="","",INDEX('תוצרים לפרויקטים'!$R$8:$R$507,MATCH($B111,'תוצרים לפרויקטים'!$G$8:$G$507,0))))</f>
        <v/>
      </c>
      <c r="H111" s="199" t="str">
        <f>IF($B111="","",IF(INDEX('תוצרים לפרויקטים'!P$8:P$507,MATCH($B111,'תוצרים לפרויקטים'!$G$8:$G$507,0))="","",INDEX('תוצרים לפרויקטים'!P$8:P$507,MATCH($B111,'תוצרים לפרויקטים'!$G$8:$G$507,0))))</f>
        <v/>
      </c>
      <c r="I111" s="199" t="str">
        <f>IF($B111="","",IF(INDEX('תוצרים לפרויקטים'!Q$8:Q$507,MATCH($B111,'תוצרים לפרויקטים'!$G$8:$G$507,0))="","",INDEX('תוצרים לפרויקטים'!Q$8:Q$507,MATCH($B111,'תוצרים לפרויקטים'!$G$8:$G$507,0))))</f>
        <v/>
      </c>
      <c r="J111" s="200" t="str">
        <f>IF($B111="","",INDEX('תוצרים לפרויקטים'!$S$8:$S$507,MATCH($B111,'תוצרים לפרויקטים'!$G$8:$G$507,0)))</f>
        <v/>
      </c>
      <c r="K111" s="201" t="str">
        <f t="shared" si="6"/>
        <v/>
      </c>
      <c r="L111" s="200" t="str">
        <f t="shared" ca="1" si="7"/>
        <v/>
      </c>
      <c r="M111" s="214" t="str">
        <f ca="1">IF($C111="","",IF(OR(AND($H111&lt;=M$6,$I111&gt;=M$6),AND($H111&gt;=M$6,$H111&lt;N$6)),IF(OR($J111=1,COUNTIF($L111:L111,"&gt;0")&lt;$K111),3,IF(OR(AND(MONTH($H111)=MONTH(TODAY()),$J111=0),AND(TODAY()&lt;M$6)),1,IF($L111="כן",2,4))),""))</f>
        <v/>
      </c>
      <c r="N111" s="214" t="str">
        <f ca="1">IF($C111="","",IF(OR(AND($H111&lt;=N$6,$I111&gt;=N$6),AND($H111&gt;=N$6,$H111&lt;O$6)),IF(OR($J111=1,COUNTIF($L111:M111,"&gt;0")&lt;$K111),3,IF(OR(AND(MONTH($H111)=MONTH(TODAY()),$J111=0),AND(TODAY()&lt;N$6)),1,IF($L111="כן",2,4))),""))</f>
        <v/>
      </c>
      <c r="O111" s="214" t="str">
        <f ca="1">IF($C111="","",IF(OR(AND($H111&lt;=O$6,$I111&gt;=O$6),AND($H111&gt;=O$6,$H111&lt;P$6)),IF(OR($J111=1,COUNTIF($L111:N111,"&gt;0")&lt;$K111),3,IF(OR(AND(MONTH($H111)=MONTH(TODAY()),$J111=0),AND(TODAY()&lt;O$6)),1,IF($L111="כן",2,4))),""))</f>
        <v/>
      </c>
      <c r="P111" s="214" t="str">
        <f ca="1">IF($C111="","",IF(OR(AND($H111&lt;=P$6,$I111&gt;=P$6),AND($H111&gt;=P$6,$H111&lt;Q$6)),IF(OR($J111=1,COUNTIF($L111:O111,"&gt;0")&lt;$K111),3,IF(OR(AND(MONTH($H111)=MONTH(TODAY()),$J111=0),AND(TODAY()&lt;P$6)),1,IF($L111="כן",2,4))),""))</f>
        <v/>
      </c>
      <c r="Q111" s="214" t="str">
        <f ca="1">IF($C111="","",IF(OR(AND($H111&lt;=Q$6,$I111&gt;=Q$6),AND($H111&gt;=Q$6,$H111&lt;R$6)),IF(OR($J111=1,COUNTIF($L111:P111,"&gt;0")&lt;$K111),3,IF(OR(AND(MONTH($H111)=MONTH(TODAY()),$J111=0),AND(TODAY()&lt;Q$6)),1,IF($L111="כן",2,4))),""))</f>
        <v/>
      </c>
      <c r="R111" s="214" t="str">
        <f ca="1">IF($C111="","",IF(OR(AND($H111&lt;=R$6,$I111&gt;=R$6),AND($H111&gt;=R$6,$H111&lt;S$6)),IF(OR($J111=1,COUNTIF($L111:Q111,"&gt;0")&lt;$K111),3,IF(OR(AND(MONTH($H111)=MONTH(TODAY()),$J111=0),AND(TODAY()&lt;R$6)),1,IF($L111="כן",2,4))),""))</f>
        <v/>
      </c>
      <c r="S111" s="214" t="str">
        <f ca="1">IF($C111="","",IF(OR(AND($H111&lt;=S$6,$I111&gt;=S$6),AND($H111&gt;=S$6,$H111&lt;T$6)),IF(OR($J111=1,COUNTIF($L111:R111,"&gt;0")&lt;$K111),3,IF(OR(AND(MONTH($H111)=MONTH(TODAY()),$J111=0),AND(TODAY()&lt;S$6)),1,IF($L111="כן",2,4))),""))</f>
        <v/>
      </c>
      <c r="T111" s="214" t="str">
        <f ca="1">IF($C111="","",IF(OR(AND($H111&lt;=T$6,$I111&gt;=T$6),AND($H111&gt;=T$6,$H111&lt;U$6)),IF(OR($J111=1,COUNTIF($L111:S111,"&gt;0")&lt;$K111),3,IF(OR(AND(MONTH($H111)=MONTH(TODAY()),$J111=0),AND(TODAY()&lt;T$6)),1,IF($L111="כן",2,4))),""))</f>
        <v/>
      </c>
      <c r="U111" s="214" t="str">
        <f ca="1">IF($C111="","",IF(OR(AND($H111&lt;=U$6,$I111&gt;=U$6),AND($H111&gt;=U$6,$H111&lt;V$6)),IF(OR($J111=1,COUNTIF($L111:T111,"&gt;0")&lt;$K111),3,IF(OR(AND(MONTH($H111)=MONTH(TODAY()),$J111=0),AND(TODAY()&lt;U$6)),1,IF($L111="כן",2,4))),""))</f>
        <v/>
      </c>
      <c r="V111" s="214" t="str">
        <f ca="1">IF($C111="","",IF(OR(AND($H111&lt;=V$6,$I111&gt;=V$6),AND($H111&gt;=V$6,$H111&lt;W$6)),IF(OR($J111=1,COUNTIF($L111:U111,"&gt;0")&lt;$K111),3,IF(OR(AND(MONTH($H111)=MONTH(TODAY()),$J111=0),AND(TODAY()&lt;V$6)),1,IF($L111="כן",2,4))),""))</f>
        <v/>
      </c>
      <c r="W111" s="214" t="str">
        <f ca="1">IF($C111="","",IF(OR(AND($H111&lt;=W$6,$I111&gt;=W$6),AND($H111&gt;=W$6,$H111&lt;X$6)),IF(OR($J111=1,COUNTIF($L111:V111,"&gt;0")&lt;$K111),3,IF(OR(AND(MONTH($H111)=MONTH(TODAY()),$J111=0),AND(TODAY()&lt;W$6)),1,IF($L111="כן",2,4))),""))</f>
        <v/>
      </c>
      <c r="X111" s="214" t="str">
        <f ca="1">IF($C111="","",IF(OR(AND($H111&lt;=X$6,$I111&gt;=X$6),AND($H111&gt;=X$6,$H111&lt;Y$6)),IF(OR($J111=1,COUNTIF($L111:W111,"&gt;0")&lt;$K111),3,IF(OR(AND(MONTH($H111)=MONTH(TODAY()),$J111=0),AND(TODAY()&lt;X$6)),1,IF($L111="כן",2,4))),""))</f>
        <v/>
      </c>
      <c r="Y111" s="214" t="str">
        <f ca="1">IF($C111="","",IF(OR(AND($H111&lt;=Y$6,$I111&gt;=Y$6),AND($H111&gt;=Y$6,$H111&lt;Z$6)),IF(OR($J111=1,COUNTIF($L111:X111,"&gt;0")&lt;$K111),3,IF(OR(AND(MONTH($H111)=MONTH(TODAY()),$J111=0),AND(TODAY()&lt;Y$6)),1,IF($L111="כן",2,4))),""))</f>
        <v/>
      </c>
      <c r="Z111" s="214" t="str">
        <f ca="1">IF($C111="","",IF(OR(AND($H111&lt;=Z$6,$I111&gt;=Z$6),AND($H111&gt;=Z$6,$H111&lt;AA$6)),IF(OR($J111=1,COUNTIF($L111:Y111,"&gt;0")&lt;$K111),3,IF(OR(AND(MONTH($H111)=MONTH(TODAY()),$J111=0),AND(TODAY()&lt;Z$6)),1,IF($L111="כן",2,4))),""))</f>
        <v/>
      </c>
      <c r="AA111" s="214" t="str">
        <f ca="1">IF($C111="","",IF(OR(AND($H111&lt;=AA$6,$I111&gt;=AA$6),AND($H111&gt;=AA$6,$H111&lt;AB$6)),IF(OR($J111=1,COUNTIF($L111:Z111,"&gt;0")&lt;$K111),3,IF(OR(AND(MONTH($H111)=MONTH(TODAY()),$J111=0),AND(TODAY()&lt;AA$6)),1,IF($L111="כן",2,4))),""))</f>
        <v/>
      </c>
      <c r="AB111" s="214" t="str">
        <f ca="1">IF($C111="","",IF(OR(AND($H111&lt;=AB$6,$I111&gt;=AB$6),AND($H111&gt;=AB$6,$H111&lt;AC$6)),IF(OR($J111=1,COUNTIF($L111:AA111,"&gt;0")&lt;$K111),3,IF(OR(AND(MONTH($H111)=MONTH(TODAY()),$J111=0),AND(TODAY()&lt;AB$6)),1,IF($L111="כן",2,4))),""))</f>
        <v/>
      </c>
      <c r="AC111" s="214" t="str">
        <f ca="1">IF($C111="","",IF(OR(AND($H111&lt;=AC$6,$I111&gt;=AC$6),AND($H111&gt;=AC$6,$H111&lt;AD$6)),IF(OR($J111=1,COUNTIF($L111:AB111,"&gt;0")&lt;$K111),3,IF(OR(AND(MONTH($H111)=MONTH(TODAY()),$J111=0),AND(TODAY()&lt;AC$6)),1,IF($L111="כן",2,4))),""))</f>
        <v/>
      </c>
      <c r="AD111" s="214" t="str">
        <f ca="1">IF($C111="","",IF(OR(AND($H111&lt;=AD$6,$I111&gt;=AD$6),AND($H111&gt;=AD$6,$H111&lt;AE$6)),IF(OR($J111=1,COUNTIF($L111:AC111,"&gt;0")&lt;$K111),3,IF(OR(AND(MONTH($H111)=MONTH(TODAY()),$J111=0),AND(TODAY()&lt;AD$6)),1,IF($L111="כן",2,4))),""))</f>
        <v/>
      </c>
      <c r="AE111" s="214" t="str">
        <f ca="1">IF($C111="","",IF(OR(AND($H111&lt;=AE$6,$I111&gt;=AE$6),AND($H111&gt;=AE$6,$H111&lt;AF$6)),IF(OR($J111=1,COUNTIF($L111:AD111,"&gt;0")&lt;$K111),3,IF(OR(AND(MONTH($H111)=MONTH(TODAY()),$J111=0),AND(TODAY()&lt;AE$6)),1,IF($L111="כן",2,4))),""))</f>
        <v/>
      </c>
      <c r="AF111" s="214" t="str">
        <f ca="1">IF($C111="","",IF(OR(AND($H111&lt;=AF$6,$I111&gt;=AF$6),AND($H111&gt;=AF$6,$H111&lt;AG$6)),IF(OR($J111=1,COUNTIF($L111:AE111,"&gt;0")&lt;$K111),3,IF(OR(AND(MONTH($H111)=MONTH(TODAY()),$J111=0),AND(TODAY()&lt;AF$6)),1,IF($L111="כן",2,4))),""))</f>
        <v/>
      </c>
      <c r="AG111" s="214" t="str">
        <f t="shared" ca="1" si="8"/>
        <v/>
      </c>
      <c r="AH111" s="199" t="s">
        <v>224</v>
      </c>
    </row>
    <row r="112" spans="2:34" s="195" customFormat="1" ht="21" customHeight="1">
      <c r="B112" s="196" t="str">
        <f>IFERROR(INDEX('תוצרים לפרויקטים'!$G$8:$G$507,MATCH(ROWS($B$6:B111),דירוג_גאנט,0)),"")</f>
        <v/>
      </c>
      <c r="C112" s="197" t="str">
        <f>IF($B112="","",INDEX('תוצרים לפרויקטים'!$H$8:$H$507,MATCH($B112,'תוצרים לפרויקטים'!$G$8:$G$507,0)))</f>
        <v/>
      </c>
      <c r="D112" s="198" t="str">
        <f>IF($B112="","",INDEX('תוצרים לפרויקטים'!$E$8:$E$507,MATCH($B112,'תוצרים לפרויקטים'!$G$8:$G$507,0)))</f>
        <v/>
      </c>
      <c r="E112" s="198" t="str">
        <f>IF($B112="","",IF(INDEX('תוצרים לפרויקטים'!$J$8:$J$507,MATCH($B112,'תוצרים לפרויקטים'!$G$8:$G$507,0))="","",INDEX('תוצרים לפרויקטים'!$J$8:$J$507,MATCH($B112,'תוצרים לפרויקטים'!$G$8:$G$507,0))))</f>
        <v/>
      </c>
      <c r="F112" s="198" t="str">
        <f>IF($B112="","",IF(INDEX('תוצרים לפרויקטים'!$K$8:$K$507,MATCH($B112,'תוצרים לפרויקטים'!$G$8:$G$507,0))="","",INDEX('תוצרים לפרויקטים'!$K$8:$K$507,MATCH($B112,'תוצרים לפרויקטים'!$G$8:$G$507,0))))</f>
        <v/>
      </c>
      <c r="G112" s="198" t="str">
        <f>IF($B112="","",IF(INDEX('תוצרים לפרויקטים'!$R$8:$R$507,MATCH($B112,'תוצרים לפרויקטים'!$G$8:$G$507,0))="","",INDEX('תוצרים לפרויקטים'!$R$8:$R$507,MATCH($B112,'תוצרים לפרויקטים'!$G$8:$G$507,0))))</f>
        <v/>
      </c>
      <c r="H112" s="199" t="str">
        <f>IF($B112="","",IF(INDEX('תוצרים לפרויקטים'!P$8:P$507,MATCH($B112,'תוצרים לפרויקטים'!$G$8:$G$507,0))="","",INDEX('תוצרים לפרויקטים'!P$8:P$507,MATCH($B112,'תוצרים לפרויקטים'!$G$8:$G$507,0))))</f>
        <v/>
      </c>
      <c r="I112" s="199" t="str">
        <f>IF($B112="","",IF(INDEX('תוצרים לפרויקטים'!Q$8:Q$507,MATCH($B112,'תוצרים לפרויקטים'!$G$8:$G$507,0))="","",INDEX('תוצרים לפרויקטים'!Q$8:Q$507,MATCH($B112,'תוצרים לפרויקטים'!$G$8:$G$507,0))))</f>
        <v/>
      </c>
      <c r="J112" s="200" t="str">
        <f>IF($B112="","",INDEX('תוצרים לפרויקטים'!$S$8:$S$507,MATCH($B112,'תוצרים לפרויקטים'!$G$8:$G$507,0)))</f>
        <v/>
      </c>
      <c r="K112" s="201" t="str">
        <f t="shared" si="6"/>
        <v/>
      </c>
      <c r="L112" s="200" t="str">
        <f t="shared" ca="1" si="7"/>
        <v/>
      </c>
      <c r="M112" s="214" t="str">
        <f ca="1">IF($C112="","",IF(OR(AND($H112&lt;=M$6,$I112&gt;=M$6),AND($H112&gt;=M$6,$H112&lt;N$6)),IF(OR($J112=1,COUNTIF($L112:L112,"&gt;0")&lt;$K112),3,IF(OR(AND(MONTH($H112)=MONTH(TODAY()),$J112=0),AND(TODAY()&lt;M$6)),1,IF($L112="כן",2,4))),""))</f>
        <v/>
      </c>
      <c r="N112" s="214" t="str">
        <f ca="1">IF($C112="","",IF(OR(AND($H112&lt;=N$6,$I112&gt;=N$6),AND($H112&gt;=N$6,$H112&lt;O$6)),IF(OR($J112=1,COUNTIF($L112:M112,"&gt;0")&lt;$K112),3,IF(OR(AND(MONTH($H112)=MONTH(TODAY()),$J112=0),AND(TODAY()&lt;N$6)),1,IF($L112="כן",2,4))),""))</f>
        <v/>
      </c>
      <c r="O112" s="214" t="str">
        <f ca="1">IF($C112="","",IF(OR(AND($H112&lt;=O$6,$I112&gt;=O$6),AND($H112&gt;=O$6,$H112&lt;P$6)),IF(OR($J112=1,COUNTIF($L112:N112,"&gt;0")&lt;$K112),3,IF(OR(AND(MONTH($H112)=MONTH(TODAY()),$J112=0),AND(TODAY()&lt;O$6)),1,IF($L112="כן",2,4))),""))</f>
        <v/>
      </c>
      <c r="P112" s="214" t="str">
        <f ca="1">IF($C112="","",IF(OR(AND($H112&lt;=P$6,$I112&gt;=P$6),AND($H112&gt;=P$6,$H112&lt;Q$6)),IF(OR($J112=1,COUNTIF($L112:O112,"&gt;0")&lt;$K112),3,IF(OR(AND(MONTH($H112)=MONTH(TODAY()),$J112=0),AND(TODAY()&lt;P$6)),1,IF($L112="כן",2,4))),""))</f>
        <v/>
      </c>
      <c r="Q112" s="214" t="str">
        <f ca="1">IF($C112="","",IF(OR(AND($H112&lt;=Q$6,$I112&gt;=Q$6),AND($H112&gt;=Q$6,$H112&lt;R$6)),IF(OR($J112=1,COUNTIF($L112:P112,"&gt;0")&lt;$K112),3,IF(OR(AND(MONTH($H112)=MONTH(TODAY()),$J112=0),AND(TODAY()&lt;Q$6)),1,IF($L112="כן",2,4))),""))</f>
        <v/>
      </c>
      <c r="R112" s="214" t="str">
        <f ca="1">IF($C112="","",IF(OR(AND($H112&lt;=R$6,$I112&gt;=R$6),AND($H112&gt;=R$6,$H112&lt;S$6)),IF(OR($J112=1,COUNTIF($L112:Q112,"&gt;0")&lt;$K112),3,IF(OR(AND(MONTH($H112)=MONTH(TODAY()),$J112=0),AND(TODAY()&lt;R$6)),1,IF($L112="כן",2,4))),""))</f>
        <v/>
      </c>
      <c r="S112" s="214" t="str">
        <f ca="1">IF($C112="","",IF(OR(AND($H112&lt;=S$6,$I112&gt;=S$6),AND($H112&gt;=S$6,$H112&lt;T$6)),IF(OR($J112=1,COUNTIF($L112:R112,"&gt;0")&lt;$K112),3,IF(OR(AND(MONTH($H112)=MONTH(TODAY()),$J112=0),AND(TODAY()&lt;S$6)),1,IF($L112="כן",2,4))),""))</f>
        <v/>
      </c>
      <c r="T112" s="214" t="str">
        <f ca="1">IF($C112="","",IF(OR(AND($H112&lt;=T$6,$I112&gt;=T$6),AND($H112&gt;=T$6,$H112&lt;U$6)),IF(OR($J112=1,COUNTIF($L112:S112,"&gt;0")&lt;$K112),3,IF(OR(AND(MONTH($H112)=MONTH(TODAY()),$J112=0),AND(TODAY()&lt;T$6)),1,IF($L112="כן",2,4))),""))</f>
        <v/>
      </c>
      <c r="U112" s="214" t="str">
        <f ca="1">IF($C112="","",IF(OR(AND($H112&lt;=U$6,$I112&gt;=U$6),AND($H112&gt;=U$6,$H112&lt;V$6)),IF(OR($J112=1,COUNTIF($L112:T112,"&gt;0")&lt;$K112),3,IF(OR(AND(MONTH($H112)=MONTH(TODAY()),$J112=0),AND(TODAY()&lt;U$6)),1,IF($L112="כן",2,4))),""))</f>
        <v/>
      </c>
      <c r="V112" s="214" t="str">
        <f ca="1">IF($C112="","",IF(OR(AND($H112&lt;=V$6,$I112&gt;=V$6),AND($H112&gt;=V$6,$H112&lt;W$6)),IF(OR($J112=1,COUNTIF($L112:U112,"&gt;0")&lt;$K112),3,IF(OR(AND(MONTH($H112)=MONTH(TODAY()),$J112=0),AND(TODAY()&lt;V$6)),1,IF($L112="כן",2,4))),""))</f>
        <v/>
      </c>
      <c r="W112" s="214" t="str">
        <f ca="1">IF($C112="","",IF(OR(AND($H112&lt;=W$6,$I112&gt;=W$6),AND($H112&gt;=W$6,$H112&lt;X$6)),IF(OR($J112=1,COUNTIF($L112:V112,"&gt;0")&lt;$K112),3,IF(OR(AND(MONTH($H112)=MONTH(TODAY()),$J112=0),AND(TODAY()&lt;W$6)),1,IF($L112="כן",2,4))),""))</f>
        <v/>
      </c>
      <c r="X112" s="214" t="str">
        <f ca="1">IF($C112="","",IF(OR(AND($H112&lt;=X$6,$I112&gt;=X$6),AND($H112&gt;=X$6,$H112&lt;Y$6)),IF(OR($J112=1,COUNTIF($L112:W112,"&gt;0")&lt;$K112),3,IF(OR(AND(MONTH($H112)=MONTH(TODAY()),$J112=0),AND(TODAY()&lt;X$6)),1,IF($L112="כן",2,4))),""))</f>
        <v/>
      </c>
      <c r="Y112" s="214" t="str">
        <f ca="1">IF($C112="","",IF(OR(AND($H112&lt;=Y$6,$I112&gt;=Y$6),AND($H112&gt;=Y$6,$H112&lt;Z$6)),IF(OR($J112=1,COUNTIF($L112:X112,"&gt;0")&lt;$K112),3,IF(OR(AND(MONTH($H112)=MONTH(TODAY()),$J112=0),AND(TODAY()&lt;Y$6)),1,IF($L112="כן",2,4))),""))</f>
        <v/>
      </c>
      <c r="Z112" s="214" t="str">
        <f ca="1">IF($C112="","",IF(OR(AND($H112&lt;=Z$6,$I112&gt;=Z$6),AND($H112&gt;=Z$6,$H112&lt;AA$6)),IF(OR($J112=1,COUNTIF($L112:Y112,"&gt;0")&lt;$K112),3,IF(OR(AND(MONTH($H112)=MONTH(TODAY()),$J112=0),AND(TODAY()&lt;Z$6)),1,IF($L112="כן",2,4))),""))</f>
        <v/>
      </c>
      <c r="AA112" s="214" t="str">
        <f ca="1">IF($C112="","",IF(OR(AND($H112&lt;=AA$6,$I112&gt;=AA$6),AND($H112&gt;=AA$6,$H112&lt;AB$6)),IF(OR($J112=1,COUNTIF($L112:Z112,"&gt;0")&lt;$K112),3,IF(OR(AND(MONTH($H112)=MONTH(TODAY()),$J112=0),AND(TODAY()&lt;AA$6)),1,IF($L112="כן",2,4))),""))</f>
        <v/>
      </c>
      <c r="AB112" s="214" t="str">
        <f ca="1">IF($C112="","",IF(OR(AND($H112&lt;=AB$6,$I112&gt;=AB$6),AND($H112&gt;=AB$6,$H112&lt;AC$6)),IF(OR($J112=1,COUNTIF($L112:AA112,"&gt;0")&lt;$K112),3,IF(OR(AND(MONTH($H112)=MONTH(TODAY()),$J112=0),AND(TODAY()&lt;AB$6)),1,IF($L112="כן",2,4))),""))</f>
        <v/>
      </c>
      <c r="AC112" s="214" t="str">
        <f ca="1">IF($C112="","",IF(OR(AND($H112&lt;=AC$6,$I112&gt;=AC$6),AND($H112&gt;=AC$6,$H112&lt;AD$6)),IF(OR($J112=1,COUNTIF($L112:AB112,"&gt;0")&lt;$K112),3,IF(OR(AND(MONTH($H112)=MONTH(TODAY()),$J112=0),AND(TODAY()&lt;AC$6)),1,IF($L112="כן",2,4))),""))</f>
        <v/>
      </c>
      <c r="AD112" s="214" t="str">
        <f ca="1">IF($C112="","",IF(OR(AND($H112&lt;=AD$6,$I112&gt;=AD$6),AND($H112&gt;=AD$6,$H112&lt;AE$6)),IF(OR($J112=1,COUNTIF($L112:AC112,"&gt;0")&lt;$K112),3,IF(OR(AND(MONTH($H112)=MONTH(TODAY()),$J112=0),AND(TODAY()&lt;AD$6)),1,IF($L112="כן",2,4))),""))</f>
        <v/>
      </c>
      <c r="AE112" s="214" t="str">
        <f ca="1">IF($C112="","",IF(OR(AND($H112&lt;=AE$6,$I112&gt;=AE$6),AND($H112&gt;=AE$6,$H112&lt;AF$6)),IF(OR($J112=1,COUNTIF($L112:AD112,"&gt;0")&lt;$K112),3,IF(OR(AND(MONTH($H112)=MONTH(TODAY()),$J112=0),AND(TODAY()&lt;AE$6)),1,IF($L112="כן",2,4))),""))</f>
        <v/>
      </c>
      <c r="AF112" s="214" t="str">
        <f ca="1">IF($C112="","",IF(OR(AND($H112&lt;=AF$6,$I112&gt;=AF$6),AND($H112&gt;=AF$6,$H112&lt;AG$6)),IF(OR($J112=1,COUNTIF($L112:AE112,"&gt;0")&lt;$K112),3,IF(OR(AND(MONTH($H112)=MONTH(TODAY()),$J112=0),AND(TODAY()&lt;AF$6)),1,IF($L112="כן",2,4))),""))</f>
        <v/>
      </c>
      <c r="AG112" s="214" t="str">
        <f t="shared" ca="1" si="8"/>
        <v/>
      </c>
      <c r="AH112" s="199" t="s">
        <v>224</v>
      </c>
    </row>
    <row r="113" spans="2:34" s="195" customFormat="1" ht="21" customHeight="1">
      <c r="B113" s="196" t="str">
        <f>IFERROR(INDEX('תוצרים לפרויקטים'!$G$8:$G$507,MATCH(ROWS($B$6:B112),דירוג_גאנט,0)),"")</f>
        <v/>
      </c>
      <c r="C113" s="197" t="str">
        <f>IF($B113="","",INDEX('תוצרים לפרויקטים'!$H$8:$H$507,MATCH($B113,'תוצרים לפרויקטים'!$G$8:$G$507,0)))</f>
        <v/>
      </c>
      <c r="D113" s="198" t="str">
        <f>IF($B113="","",INDEX('תוצרים לפרויקטים'!$E$8:$E$507,MATCH($B113,'תוצרים לפרויקטים'!$G$8:$G$507,0)))</f>
        <v/>
      </c>
      <c r="E113" s="198" t="str">
        <f>IF($B113="","",IF(INDEX('תוצרים לפרויקטים'!$J$8:$J$507,MATCH($B113,'תוצרים לפרויקטים'!$G$8:$G$507,0))="","",INDEX('תוצרים לפרויקטים'!$J$8:$J$507,MATCH($B113,'תוצרים לפרויקטים'!$G$8:$G$507,0))))</f>
        <v/>
      </c>
      <c r="F113" s="198" t="str">
        <f>IF($B113="","",IF(INDEX('תוצרים לפרויקטים'!$K$8:$K$507,MATCH($B113,'תוצרים לפרויקטים'!$G$8:$G$507,0))="","",INDEX('תוצרים לפרויקטים'!$K$8:$K$507,MATCH($B113,'תוצרים לפרויקטים'!$G$8:$G$507,0))))</f>
        <v/>
      </c>
      <c r="G113" s="198" t="str">
        <f>IF($B113="","",IF(INDEX('תוצרים לפרויקטים'!$R$8:$R$507,MATCH($B113,'תוצרים לפרויקטים'!$G$8:$G$507,0))="","",INDEX('תוצרים לפרויקטים'!$R$8:$R$507,MATCH($B113,'תוצרים לפרויקטים'!$G$8:$G$507,0))))</f>
        <v/>
      </c>
      <c r="H113" s="199" t="str">
        <f>IF($B113="","",IF(INDEX('תוצרים לפרויקטים'!P$8:P$507,MATCH($B113,'תוצרים לפרויקטים'!$G$8:$G$507,0))="","",INDEX('תוצרים לפרויקטים'!P$8:P$507,MATCH($B113,'תוצרים לפרויקטים'!$G$8:$G$507,0))))</f>
        <v/>
      </c>
      <c r="I113" s="199" t="str">
        <f>IF($B113="","",IF(INDEX('תוצרים לפרויקטים'!Q$8:Q$507,MATCH($B113,'תוצרים לפרויקטים'!$G$8:$G$507,0))="","",INDEX('תוצרים לפרויקטים'!Q$8:Q$507,MATCH($B113,'תוצרים לפרויקטים'!$G$8:$G$507,0))))</f>
        <v/>
      </c>
      <c r="J113" s="200" t="str">
        <f>IF($B113="","",INDEX('תוצרים לפרויקטים'!$S$8:$S$507,MATCH($B113,'תוצרים לפרויקטים'!$G$8:$G$507,0)))</f>
        <v/>
      </c>
      <c r="K113" s="201" t="str">
        <f t="shared" si="6"/>
        <v/>
      </c>
      <c r="L113" s="200" t="str">
        <f t="shared" ca="1" si="7"/>
        <v/>
      </c>
      <c r="M113" s="214" t="str">
        <f ca="1">IF($C113="","",IF(OR(AND($H113&lt;=M$6,$I113&gt;=M$6),AND($H113&gt;=M$6,$H113&lt;N$6)),IF(OR($J113=1,COUNTIF($L113:L113,"&gt;0")&lt;$K113),3,IF(OR(AND(MONTH($H113)=MONTH(TODAY()),$J113=0),AND(TODAY()&lt;M$6)),1,IF($L113="כן",2,4))),""))</f>
        <v/>
      </c>
      <c r="N113" s="214" t="str">
        <f ca="1">IF($C113="","",IF(OR(AND($H113&lt;=N$6,$I113&gt;=N$6),AND($H113&gt;=N$6,$H113&lt;O$6)),IF(OR($J113=1,COUNTIF($L113:M113,"&gt;0")&lt;$K113),3,IF(OR(AND(MONTH($H113)=MONTH(TODAY()),$J113=0),AND(TODAY()&lt;N$6)),1,IF($L113="כן",2,4))),""))</f>
        <v/>
      </c>
      <c r="O113" s="214" t="str">
        <f ca="1">IF($C113="","",IF(OR(AND($H113&lt;=O$6,$I113&gt;=O$6),AND($H113&gt;=O$6,$H113&lt;P$6)),IF(OR($J113=1,COUNTIF($L113:N113,"&gt;0")&lt;$K113),3,IF(OR(AND(MONTH($H113)=MONTH(TODAY()),$J113=0),AND(TODAY()&lt;O$6)),1,IF($L113="כן",2,4))),""))</f>
        <v/>
      </c>
      <c r="P113" s="214" t="str">
        <f ca="1">IF($C113="","",IF(OR(AND($H113&lt;=P$6,$I113&gt;=P$6),AND($H113&gt;=P$6,$H113&lt;Q$6)),IF(OR($J113=1,COUNTIF($L113:O113,"&gt;0")&lt;$K113),3,IF(OR(AND(MONTH($H113)=MONTH(TODAY()),$J113=0),AND(TODAY()&lt;P$6)),1,IF($L113="כן",2,4))),""))</f>
        <v/>
      </c>
      <c r="Q113" s="214" t="str">
        <f ca="1">IF($C113="","",IF(OR(AND($H113&lt;=Q$6,$I113&gt;=Q$6),AND($H113&gt;=Q$6,$H113&lt;R$6)),IF(OR($J113=1,COUNTIF($L113:P113,"&gt;0")&lt;$K113),3,IF(OR(AND(MONTH($H113)=MONTH(TODAY()),$J113=0),AND(TODAY()&lt;Q$6)),1,IF($L113="כן",2,4))),""))</f>
        <v/>
      </c>
      <c r="R113" s="214" t="str">
        <f ca="1">IF($C113="","",IF(OR(AND($H113&lt;=R$6,$I113&gt;=R$6),AND($H113&gt;=R$6,$H113&lt;S$6)),IF(OR($J113=1,COUNTIF($L113:Q113,"&gt;0")&lt;$K113),3,IF(OR(AND(MONTH($H113)=MONTH(TODAY()),$J113=0),AND(TODAY()&lt;R$6)),1,IF($L113="כן",2,4))),""))</f>
        <v/>
      </c>
      <c r="S113" s="214" t="str">
        <f ca="1">IF($C113="","",IF(OR(AND($H113&lt;=S$6,$I113&gt;=S$6),AND($H113&gt;=S$6,$H113&lt;T$6)),IF(OR($J113=1,COUNTIF($L113:R113,"&gt;0")&lt;$K113),3,IF(OR(AND(MONTH($H113)=MONTH(TODAY()),$J113=0),AND(TODAY()&lt;S$6)),1,IF($L113="כן",2,4))),""))</f>
        <v/>
      </c>
      <c r="T113" s="214" t="str">
        <f ca="1">IF($C113="","",IF(OR(AND($H113&lt;=T$6,$I113&gt;=T$6),AND($H113&gt;=T$6,$H113&lt;U$6)),IF(OR($J113=1,COUNTIF($L113:S113,"&gt;0")&lt;$K113),3,IF(OR(AND(MONTH($H113)=MONTH(TODAY()),$J113=0),AND(TODAY()&lt;T$6)),1,IF($L113="כן",2,4))),""))</f>
        <v/>
      </c>
      <c r="U113" s="214" t="str">
        <f ca="1">IF($C113="","",IF(OR(AND($H113&lt;=U$6,$I113&gt;=U$6),AND($H113&gt;=U$6,$H113&lt;V$6)),IF(OR($J113=1,COUNTIF($L113:T113,"&gt;0")&lt;$K113),3,IF(OR(AND(MONTH($H113)=MONTH(TODAY()),$J113=0),AND(TODAY()&lt;U$6)),1,IF($L113="כן",2,4))),""))</f>
        <v/>
      </c>
      <c r="V113" s="214" t="str">
        <f ca="1">IF($C113="","",IF(OR(AND($H113&lt;=V$6,$I113&gt;=V$6),AND($H113&gt;=V$6,$H113&lt;W$6)),IF(OR($J113=1,COUNTIF($L113:U113,"&gt;0")&lt;$K113),3,IF(OR(AND(MONTH($H113)=MONTH(TODAY()),$J113=0),AND(TODAY()&lt;V$6)),1,IF($L113="כן",2,4))),""))</f>
        <v/>
      </c>
      <c r="W113" s="214" t="str">
        <f ca="1">IF($C113="","",IF(OR(AND($H113&lt;=W$6,$I113&gt;=W$6),AND($H113&gt;=W$6,$H113&lt;X$6)),IF(OR($J113=1,COUNTIF($L113:V113,"&gt;0")&lt;$K113),3,IF(OR(AND(MONTH($H113)=MONTH(TODAY()),$J113=0),AND(TODAY()&lt;W$6)),1,IF($L113="כן",2,4))),""))</f>
        <v/>
      </c>
      <c r="X113" s="214" t="str">
        <f ca="1">IF($C113="","",IF(OR(AND($H113&lt;=X$6,$I113&gt;=X$6),AND($H113&gt;=X$6,$H113&lt;Y$6)),IF(OR($J113=1,COUNTIF($L113:W113,"&gt;0")&lt;$K113),3,IF(OR(AND(MONTH($H113)=MONTH(TODAY()),$J113=0),AND(TODAY()&lt;X$6)),1,IF($L113="כן",2,4))),""))</f>
        <v/>
      </c>
      <c r="Y113" s="214" t="str">
        <f ca="1">IF($C113="","",IF(OR(AND($H113&lt;=Y$6,$I113&gt;=Y$6),AND($H113&gt;=Y$6,$H113&lt;Z$6)),IF(OR($J113=1,COUNTIF($L113:X113,"&gt;0")&lt;$K113),3,IF(OR(AND(MONTH($H113)=MONTH(TODAY()),$J113=0),AND(TODAY()&lt;Y$6)),1,IF($L113="כן",2,4))),""))</f>
        <v/>
      </c>
      <c r="Z113" s="214" t="str">
        <f ca="1">IF($C113="","",IF(OR(AND($H113&lt;=Z$6,$I113&gt;=Z$6),AND($H113&gt;=Z$6,$H113&lt;AA$6)),IF(OR($J113=1,COUNTIF($L113:Y113,"&gt;0")&lt;$K113),3,IF(OR(AND(MONTH($H113)=MONTH(TODAY()),$J113=0),AND(TODAY()&lt;Z$6)),1,IF($L113="כן",2,4))),""))</f>
        <v/>
      </c>
      <c r="AA113" s="214" t="str">
        <f ca="1">IF($C113="","",IF(OR(AND($H113&lt;=AA$6,$I113&gt;=AA$6),AND($H113&gt;=AA$6,$H113&lt;AB$6)),IF(OR($J113=1,COUNTIF($L113:Z113,"&gt;0")&lt;$K113),3,IF(OR(AND(MONTH($H113)=MONTH(TODAY()),$J113=0),AND(TODAY()&lt;AA$6)),1,IF($L113="כן",2,4))),""))</f>
        <v/>
      </c>
      <c r="AB113" s="214" t="str">
        <f ca="1">IF($C113="","",IF(OR(AND($H113&lt;=AB$6,$I113&gt;=AB$6),AND($H113&gt;=AB$6,$H113&lt;AC$6)),IF(OR($J113=1,COUNTIF($L113:AA113,"&gt;0")&lt;$K113),3,IF(OR(AND(MONTH($H113)=MONTH(TODAY()),$J113=0),AND(TODAY()&lt;AB$6)),1,IF($L113="כן",2,4))),""))</f>
        <v/>
      </c>
      <c r="AC113" s="214" t="str">
        <f ca="1">IF($C113="","",IF(OR(AND($H113&lt;=AC$6,$I113&gt;=AC$6),AND($H113&gt;=AC$6,$H113&lt;AD$6)),IF(OR($J113=1,COUNTIF($L113:AB113,"&gt;0")&lt;$K113),3,IF(OR(AND(MONTH($H113)=MONTH(TODAY()),$J113=0),AND(TODAY()&lt;AC$6)),1,IF($L113="כן",2,4))),""))</f>
        <v/>
      </c>
      <c r="AD113" s="214" t="str">
        <f ca="1">IF($C113="","",IF(OR(AND($H113&lt;=AD$6,$I113&gt;=AD$6),AND($H113&gt;=AD$6,$H113&lt;AE$6)),IF(OR($J113=1,COUNTIF($L113:AC113,"&gt;0")&lt;$K113),3,IF(OR(AND(MONTH($H113)=MONTH(TODAY()),$J113=0),AND(TODAY()&lt;AD$6)),1,IF($L113="כן",2,4))),""))</f>
        <v/>
      </c>
      <c r="AE113" s="214" t="str">
        <f ca="1">IF($C113="","",IF(OR(AND($H113&lt;=AE$6,$I113&gt;=AE$6),AND($H113&gt;=AE$6,$H113&lt;AF$6)),IF(OR($J113=1,COUNTIF($L113:AD113,"&gt;0")&lt;$K113),3,IF(OR(AND(MONTH($H113)=MONTH(TODAY()),$J113=0),AND(TODAY()&lt;AE$6)),1,IF($L113="כן",2,4))),""))</f>
        <v/>
      </c>
      <c r="AF113" s="214" t="str">
        <f ca="1">IF($C113="","",IF(OR(AND($H113&lt;=AF$6,$I113&gt;=AF$6),AND($H113&gt;=AF$6,$H113&lt;AG$6)),IF(OR($J113=1,COUNTIF($L113:AE113,"&gt;0")&lt;$K113),3,IF(OR(AND(MONTH($H113)=MONTH(TODAY()),$J113=0),AND(TODAY()&lt;AF$6)),1,IF($L113="כן",2,4))),""))</f>
        <v/>
      </c>
      <c r="AG113" s="214" t="str">
        <f t="shared" ca="1" si="8"/>
        <v/>
      </c>
      <c r="AH113" s="199" t="s">
        <v>224</v>
      </c>
    </row>
    <row r="114" spans="2:34" s="195" customFormat="1" ht="21" customHeight="1">
      <c r="B114" s="196" t="str">
        <f>IFERROR(INDEX('תוצרים לפרויקטים'!$G$8:$G$507,MATCH(ROWS($B$6:B113),דירוג_גאנט,0)),"")</f>
        <v/>
      </c>
      <c r="C114" s="197" t="str">
        <f>IF($B114="","",INDEX('תוצרים לפרויקטים'!$H$8:$H$507,MATCH($B114,'תוצרים לפרויקטים'!$G$8:$G$507,0)))</f>
        <v/>
      </c>
      <c r="D114" s="198" t="str">
        <f>IF($B114="","",INDEX('תוצרים לפרויקטים'!$E$8:$E$507,MATCH($B114,'תוצרים לפרויקטים'!$G$8:$G$507,0)))</f>
        <v/>
      </c>
      <c r="E114" s="198" t="str">
        <f>IF($B114="","",IF(INDEX('תוצרים לפרויקטים'!$J$8:$J$507,MATCH($B114,'תוצרים לפרויקטים'!$G$8:$G$507,0))="","",INDEX('תוצרים לפרויקטים'!$J$8:$J$507,MATCH($B114,'תוצרים לפרויקטים'!$G$8:$G$507,0))))</f>
        <v/>
      </c>
      <c r="F114" s="198" t="str">
        <f>IF($B114="","",IF(INDEX('תוצרים לפרויקטים'!$K$8:$K$507,MATCH($B114,'תוצרים לפרויקטים'!$G$8:$G$507,0))="","",INDEX('תוצרים לפרויקטים'!$K$8:$K$507,MATCH($B114,'תוצרים לפרויקטים'!$G$8:$G$507,0))))</f>
        <v/>
      </c>
      <c r="G114" s="198" t="str">
        <f>IF($B114="","",IF(INDEX('תוצרים לפרויקטים'!$R$8:$R$507,MATCH($B114,'תוצרים לפרויקטים'!$G$8:$G$507,0))="","",INDEX('תוצרים לפרויקטים'!$R$8:$R$507,MATCH($B114,'תוצרים לפרויקטים'!$G$8:$G$507,0))))</f>
        <v/>
      </c>
      <c r="H114" s="199" t="str">
        <f>IF($B114="","",IF(INDEX('תוצרים לפרויקטים'!P$8:P$507,MATCH($B114,'תוצרים לפרויקטים'!$G$8:$G$507,0))="","",INDEX('תוצרים לפרויקטים'!P$8:P$507,MATCH($B114,'תוצרים לפרויקטים'!$G$8:$G$507,0))))</f>
        <v/>
      </c>
      <c r="I114" s="199" t="str">
        <f>IF($B114="","",IF(INDEX('תוצרים לפרויקטים'!Q$8:Q$507,MATCH($B114,'תוצרים לפרויקטים'!$G$8:$G$507,0))="","",INDEX('תוצרים לפרויקטים'!Q$8:Q$507,MATCH($B114,'תוצרים לפרויקטים'!$G$8:$G$507,0))))</f>
        <v/>
      </c>
      <c r="J114" s="200" t="str">
        <f>IF($B114="","",INDEX('תוצרים לפרויקטים'!$S$8:$S$507,MATCH($B114,'תוצרים לפרויקטים'!$G$8:$G$507,0)))</f>
        <v/>
      </c>
      <c r="K114" s="201" t="str">
        <f t="shared" si="6"/>
        <v/>
      </c>
      <c r="L114" s="200" t="str">
        <f t="shared" ca="1" si="7"/>
        <v/>
      </c>
      <c r="M114" s="214" t="str">
        <f ca="1">IF($C114="","",IF(OR(AND($H114&lt;=M$6,$I114&gt;=M$6),AND($H114&gt;=M$6,$H114&lt;N$6)),IF(OR($J114=1,COUNTIF($L114:L114,"&gt;0")&lt;$K114),3,IF(OR(AND(MONTH($H114)=MONTH(TODAY()),$J114=0),AND(TODAY()&lt;M$6)),1,IF($L114="כן",2,4))),""))</f>
        <v/>
      </c>
      <c r="N114" s="214" t="str">
        <f ca="1">IF($C114="","",IF(OR(AND($H114&lt;=N$6,$I114&gt;=N$6),AND($H114&gt;=N$6,$H114&lt;O$6)),IF(OR($J114=1,COUNTIF($L114:M114,"&gt;0")&lt;$K114),3,IF(OR(AND(MONTH($H114)=MONTH(TODAY()),$J114=0),AND(TODAY()&lt;N$6)),1,IF($L114="כן",2,4))),""))</f>
        <v/>
      </c>
      <c r="O114" s="214" t="str">
        <f ca="1">IF($C114="","",IF(OR(AND($H114&lt;=O$6,$I114&gt;=O$6),AND($H114&gt;=O$6,$H114&lt;P$6)),IF(OR($J114=1,COUNTIF($L114:N114,"&gt;0")&lt;$K114),3,IF(OR(AND(MONTH($H114)=MONTH(TODAY()),$J114=0),AND(TODAY()&lt;O$6)),1,IF($L114="כן",2,4))),""))</f>
        <v/>
      </c>
      <c r="P114" s="214" t="str">
        <f ca="1">IF($C114="","",IF(OR(AND($H114&lt;=P$6,$I114&gt;=P$6),AND($H114&gt;=P$6,$H114&lt;Q$6)),IF(OR($J114=1,COUNTIF($L114:O114,"&gt;0")&lt;$K114),3,IF(OR(AND(MONTH($H114)=MONTH(TODAY()),$J114=0),AND(TODAY()&lt;P$6)),1,IF($L114="כן",2,4))),""))</f>
        <v/>
      </c>
      <c r="Q114" s="214" t="str">
        <f ca="1">IF($C114="","",IF(OR(AND($H114&lt;=Q$6,$I114&gt;=Q$6),AND($H114&gt;=Q$6,$H114&lt;R$6)),IF(OR($J114=1,COUNTIF($L114:P114,"&gt;0")&lt;$K114),3,IF(OR(AND(MONTH($H114)=MONTH(TODAY()),$J114=0),AND(TODAY()&lt;Q$6)),1,IF($L114="כן",2,4))),""))</f>
        <v/>
      </c>
      <c r="R114" s="214" t="str">
        <f ca="1">IF($C114="","",IF(OR(AND($H114&lt;=R$6,$I114&gt;=R$6),AND($H114&gt;=R$6,$H114&lt;S$6)),IF(OR($J114=1,COUNTIF($L114:Q114,"&gt;0")&lt;$K114),3,IF(OR(AND(MONTH($H114)=MONTH(TODAY()),$J114=0),AND(TODAY()&lt;R$6)),1,IF($L114="כן",2,4))),""))</f>
        <v/>
      </c>
      <c r="S114" s="214" t="str">
        <f ca="1">IF($C114="","",IF(OR(AND($H114&lt;=S$6,$I114&gt;=S$6),AND($H114&gt;=S$6,$H114&lt;T$6)),IF(OR($J114=1,COUNTIF($L114:R114,"&gt;0")&lt;$K114),3,IF(OR(AND(MONTH($H114)=MONTH(TODAY()),$J114=0),AND(TODAY()&lt;S$6)),1,IF($L114="כן",2,4))),""))</f>
        <v/>
      </c>
      <c r="T114" s="214" t="str">
        <f ca="1">IF($C114="","",IF(OR(AND($H114&lt;=T$6,$I114&gt;=T$6),AND($H114&gt;=T$6,$H114&lt;U$6)),IF(OR($J114=1,COUNTIF($L114:S114,"&gt;0")&lt;$K114),3,IF(OR(AND(MONTH($H114)=MONTH(TODAY()),$J114=0),AND(TODAY()&lt;T$6)),1,IF($L114="כן",2,4))),""))</f>
        <v/>
      </c>
      <c r="U114" s="214" t="str">
        <f ca="1">IF($C114="","",IF(OR(AND($H114&lt;=U$6,$I114&gt;=U$6),AND($H114&gt;=U$6,$H114&lt;V$6)),IF(OR($J114=1,COUNTIF($L114:T114,"&gt;0")&lt;$K114),3,IF(OR(AND(MONTH($H114)=MONTH(TODAY()),$J114=0),AND(TODAY()&lt;U$6)),1,IF($L114="כן",2,4))),""))</f>
        <v/>
      </c>
      <c r="V114" s="214" t="str">
        <f ca="1">IF($C114="","",IF(OR(AND($H114&lt;=V$6,$I114&gt;=V$6),AND($H114&gt;=V$6,$H114&lt;W$6)),IF(OR($J114=1,COUNTIF($L114:U114,"&gt;0")&lt;$K114),3,IF(OR(AND(MONTH($H114)=MONTH(TODAY()),$J114=0),AND(TODAY()&lt;V$6)),1,IF($L114="כן",2,4))),""))</f>
        <v/>
      </c>
      <c r="W114" s="214" t="str">
        <f ca="1">IF($C114="","",IF(OR(AND($H114&lt;=W$6,$I114&gt;=W$6),AND($H114&gt;=W$6,$H114&lt;X$6)),IF(OR($J114=1,COUNTIF($L114:V114,"&gt;0")&lt;$K114),3,IF(OR(AND(MONTH($H114)=MONTH(TODAY()),$J114=0),AND(TODAY()&lt;W$6)),1,IF($L114="כן",2,4))),""))</f>
        <v/>
      </c>
      <c r="X114" s="214" t="str">
        <f ca="1">IF($C114="","",IF(OR(AND($H114&lt;=X$6,$I114&gt;=X$6),AND($H114&gt;=X$6,$H114&lt;Y$6)),IF(OR($J114=1,COUNTIF($L114:W114,"&gt;0")&lt;$K114),3,IF(OR(AND(MONTH($H114)=MONTH(TODAY()),$J114=0),AND(TODAY()&lt;X$6)),1,IF($L114="כן",2,4))),""))</f>
        <v/>
      </c>
      <c r="Y114" s="214" t="str">
        <f ca="1">IF($C114="","",IF(OR(AND($H114&lt;=Y$6,$I114&gt;=Y$6),AND($H114&gt;=Y$6,$H114&lt;Z$6)),IF(OR($J114=1,COUNTIF($L114:X114,"&gt;0")&lt;$K114),3,IF(OR(AND(MONTH($H114)=MONTH(TODAY()),$J114=0),AND(TODAY()&lt;Y$6)),1,IF($L114="כן",2,4))),""))</f>
        <v/>
      </c>
      <c r="Z114" s="214" t="str">
        <f ca="1">IF($C114="","",IF(OR(AND($H114&lt;=Z$6,$I114&gt;=Z$6),AND($H114&gt;=Z$6,$H114&lt;AA$6)),IF(OR($J114=1,COUNTIF($L114:Y114,"&gt;0")&lt;$K114),3,IF(OR(AND(MONTH($H114)=MONTH(TODAY()),$J114=0),AND(TODAY()&lt;Z$6)),1,IF($L114="כן",2,4))),""))</f>
        <v/>
      </c>
      <c r="AA114" s="214" t="str">
        <f ca="1">IF($C114="","",IF(OR(AND($H114&lt;=AA$6,$I114&gt;=AA$6),AND($H114&gt;=AA$6,$H114&lt;AB$6)),IF(OR($J114=1,COUNTIF($L114:Z114,"&gt;0")&lt;$K114),3,IF(OR(AND(MONTH($H114)=MONTH(TODAY()),$J114=0),AND(TODAY()&lt;AA$6)),1,IF($L114="כן",2,4))),""))</f>
        <v/>
      </c>
      <c r="AB114" s="214" t="str">
        <f ca="1">IF($C114="","",IF(OR(AND($H114&lt;=AB$6,$I114&gt;=AB$6),AND($H114&gt;=AB$6,$H114&lt;AC$6)),IF(OR($J114=1,COUNTIF($L114:AA114,"&gt;0")&lt;$K114),3,IF(OR(AND(MONTH($H114)=MONTH(TODAY()),$J114=0),AND(TODAY()&lt;AB$6)),1,IF($L114="כן",2,4))),""))</f>
        <v/>
      </c>
      <c r="AC114" s="214" t="str">
        <f ca="1">IF($C114="","",IF(OR(AND($H114&lt;=AC$6,$I114&gt;=AC$6),AND($H114&gt;=AC$6,$H114&lt;AD$6)),IF(OR($J114=1,COUNTIF($L114:AB114,"&gt;0")&lt;$K114),3,IF(OR(AND(MONTH($H114)=MONTH(TODAY()),$J114=0),AND(TODAY()&lt;AC$6)),1,IF($L114="כן",2,4))),""))</f>
        <v/>
      </c>
      <c r="AD114" s="214" t="str">
        <f ca="1">IF($C114="","",IF(OR(AND($H114&lt;=AD$6,$I114&gt;=AD$6),AND($H114&gt;=AD$6,$H114&lt;AE$6)),IF(OR($J114=1,COUNTIF($L114:AC114,"&gt;0")&lt;$K114),3,IF(OR(AND(MONTH($H114)=MONTH(TODAY()),$J114=0),AND(TODAY()&lt;AD$6)),1,IF($L114="כן",2,4))),""))</f>
        <v/>
      </c>
      <c r="AE114" s="214" t="str">
        <f ca="1">IF($C114="","",IF(OR(AND($H114&lt;=AE$6,$I114&gt;=AE$6),AND($H114&gt;=AE$6,$H114&lt;AF$6)),IF(OR($J114=1,COUNTIF($L114:AD114,"&gt;0")&lt;$K114),3,IF(OR(AND(MONTH($H114)=MONTH(TODAY()),$J114=0),AND(TODAY()&lt;AE$6)),1,IF($L114="כן",2,4))),""))</f>
        <v/>
      </c>
      <c r="AF114" s="214" t="str">
        <f ca="1">IF($C114="","",IF(OR(AND($H114&lt;=AF$6,$I114&gt;=AF$6),AND($H114&gt;=AF$6,$H114&lt;AG$6)),IF(OR($J114=1,COUNTIF($L114:AE114,"&gt;0")&lt;$K114),3,IF(OR(AND(MONTH($H114)=MONTH(TODAY()),$J114=0),AND(TODAY()&lt;AF$6)),1,IF($L114="כן",2,4))),""))</f>
        <v/>
      </c>
      <c r="AG114" s="214" t="str">
        <f t="shared" ca="1" si="8"/>
        <v/>
      </c>
      <c r="AH114" s="199" t="s">
        <v>224</v>
      </c>
    </row>
    <row r="115" spans="2:34" s="195" customFormat="1" ht="21" customHeight="1">
      <c r="B115" s="196" t="str">
        <f>IFERROR(INDEX('תוצרים לפרויקטים'!$G$8:$G$507,MATCH(ROWS($B$6:B114),דירוג_גאנט,0)),"")</f>
        <v/>
      </c>
      <c r="C115" s="197" t="str">
        <f>IF($B115="","",INDEX('תוצרים לפרויקטים'!$H$8:$H$507,MATCH($B115,'תוצרים לפרויקטים'!$G$8:$G$507,0)))</f>
        <v/>
      </c>
      <c r="D115" s="198" t="str">
        <f>IF($B115="","",INDEX('תוצרים לפרויקטים'!$E$8:$E$507,MATCH($B115,'תוצרים לפרויקטים'!$G$8:$G$507,0)))</f>
        <v/>
      </c>
      <c r="E115" s="198" t="str">
        <f>IF($B115="","",IF(INDEX('תוצרים לפרויקטים'!$J$8:$J$507,MATCH($B115,'תוצרים לפרויקטים'!$G$8:$G$507,0))="","",INDEX('תוצרים לפרויקטים'!$J$8:$J$507,MATCH($B115,'תוצרים לפרויקטים'!$G$8:$G$507,0))))</f>
        <v/>
      </c>
      <c r="F115" s="198" t="str">
        <f>IF($B115="","",IF(INDEX('תוצרים לפרויקטים'!$K$8:$K$507,MATCH($B115,'תוצרים לפרויקטים'!$G$8:$G$507,0))="","",INDEX('תוצרים לפרויקטים'!$K$8:$K$507,MATCH($B115,'תוצרים לפרויקטים'!$G$8:$G$507,0))))</f>
        <v/>
      </c>
      <c r="G115" s="198" t="str">
        <f>IF($B115="","",IF(INDEX('תוצרים לפרויקטים'!$R$8:$R$507,MATCH($B115,'תוצרים לפרויקטים'!$G$8:$G$507,0))="","",INDEX('תוצרים לפרויקטים'!$R$8:$R$507,MATCH($B115,'תוצרים לפרויקטים'!$G$8:$G$507,0))))</f>
        <v/>
      </c>
      <c r="H115" s="199" t="str">
        <f>IF($B115="","",IF(INDEX('תוצרים לפרויקטים'!P$8:P$507,MATCH($B115,'תוצרים לפרויקטים'!$G$8:$G$507,0))="","",INDEX('תוצרים לפרויקטים'!P$8:P$507,MATCH($B115,'תוצרים לפרויקטים'!$G$8:$G$507,0))))</f>
        <v/>
      </c>
      <c r="I115" s="199" t="str">
        <f>IF($B115="","",IF(INDEX('תוצרים לפרויקטים'!Q$8:Q$507,MATCH($B115,'תוצרים לפרויקטים'!$G$8:$G$507,0))="","",INDEX('תוצרים לפרויקטים'!Q$8:Q$507,MATCH($B115,'תוצרים לפרויקטים'!$G$8:$G$507,0))))</f>
        <v/>
      </c>
      <c r="J115" s="200" t="str">
        <f>IF($B115="","",INDEX('תוצרים לפרויקטים'!$S$8:$S$507,MATCH($B115,'תוצרים לפרויקטים'!$G$8:$G$507,0)))</f>
        <v/>
      </c>
      <c r="K115" s="201" t="str">
        <f t="shared" si="6"/>
        <v/>
      </c>
      <c r="L115" s="200" t="str">
        <f t="shared" ca="1" si="7"/>
        <v/>
      </c>
      <c r="M115" s="214" t="str">
        <f ca="1">IF($C115="","",IF(OR(AND($H115&lt;=M$6,$I115&gt;=M$6),AND($H115&gt;=M$6,$H115&lt;N$6)),IF(OR($J115=1,COUNTIF($L115:L115,"&gt;0")&lt;$K115),3,IF(OR(AND(MONTH($H115)=MONTH(TODAY()),$J115=0),AND(TODAY()&lt;M$6)),1,IF($L115="כן",2,4))),""))</f>
        <v/>
      </c>
      <c r="N115" s="214" t="str">
        <f ca="1">IF($C115="","",IF(OR(AND($H115&lt;=N$6,$I115&gt;=N$6),AND($H115&gt;=N$6,$H115&lt;O$6)),IF(OR($J115=1,COUNTIF($L115:M115,"&gt;0")&lt;$K115),3,IF(OR(AND(MONTH($H115)=MONTH(TODAY()),$J115=0),AND(TODAY()&lt;N$6)),1,IF($L115="כן",2,4))),""))</f>
        <v/>
      </c>
      <c r="O115" s="214" t="str">
        <f ca="1">IF($C115="","",IF(OR(AND($H115&lt;=O$6,$I115&gt;=O$6),AND($H115&gt;=O$6,$H115&lt;P$6)),IF(OR($J115=1,COUNTIF($L115:N115,"&gt;0")&lt;$K115),3,IF(OR(AND(MONTH($H115)=MONTH(TODAY()),$J115=0),AND(TODAY()&lt;O$6)),1,IF($L115="כן",2,4))),""))</f>
        <v/>
      </c>
      <c r="P115" s="214" t="str">
        <f ca="1">IF($C115="","",IF(OR(AND($H115&lt;=P$6,$I115&gt;=P$6),AND($H115&gt;=P$6,$H115&lt;Q$6)),IF(OR($J115=1,COUNTIF($L115:O115,"&gt;0")&lt;$K115),3,IF(OR(AND(MONTH($H115)=MONTH(TODAY()),$J115=0),AND(TODAY()&lt;P$6)),1,IF($L115="כן",2,4))),""))</f>
        <v/>
      </c>
      <c r="Q115" s="214" t="str">
        <f ca="1">IF($C115="","",IF(OR(AND($H115&lt;=Q$6,$I115&gt;=Q$6),AND($H115&gt;=Q$6,$H115&lt;R$6)),IF(OR($J115=1,COUNTIF($L115:P115,"&gt;0")&lt;$K115),3,IF(OR(AND(MONTH($H115)=MONTH(TODAY()),$J115=0),AND(TODAY()&lt;Q$6)),1,IF($L115="כן",2,4))),""))</f>
        <v/>
      </c>
      <c r="R115" s="214" t="str">
        <f ca="1">IF($C115="","",IF(OR(AND($H115&lt;=R$6,$I115&gt;=R$6),AND($H115&gt;=R$6,$H115&lt;S$6)),IF(OR($J115=1,COUNTIF($L115:Q115,"&gt;0")&lt;$K115),3,IF(OR(AND(MONTH($H115)=MONTH(TODAY()),$J115=0),AND(TODAY()&lt;R$6)),1,IF($L115="כן",2,4))),""))</f>
        <v/>
      </c>
      <c r="S115" s="214" t="str">
        <f ca="1">IF($C115="","",IF(OR(AND($H115&lt;=S$6,$I115&gt;=S$6),AND($H115&gt;=S$6,$H115&lt;T$6)),IF(OR($J115=1,COUNTIF($L115:R115,"&gt;0")&lt;$K115),3,IF(OR(AND(MONTH($H115)=MONTH(TODAY()),$J115=0),AND(TODAY()&lt;S$6)),1,IF($L115="כן",2,4))),""))</f>
        <v/>
      </c>
      <c r="T115" s="214" t="str">
        <f ca="1">IF($C115="","",IF(OR(AND($H115&lt;=T$6,$I115&gt;=T$6),AND($H115&gt;=T$6,$H115&lt;U$6)),IF(OR($J115=1,COUNTIF($L115:S115,"&gt;0")&lt;$K115),3,IF(OR(AND(MONTH($H115)=MONTH(TODAY()),$J115=0),AND(TODAY()&lt;T$6)),1,IF($L115="כן",2,4))),""))</f>
        <v/>
      </c>
      <c r="U115" s="214" t="str">
        <f ca="1">IF($C115="","",IF(OR(AND($H115&lt;=U$6,$I115&gt;=U$6),AND($H115&gt;=U$6,$H115&lt;V$6)),IF(OR($J115=1,COUNTIF($L115:T115,"&gt;0")&lt;$K115),3,IF(OR(AND(MONTH($H115)=MONTH(TODAY()),$J115=0),AND(TODAY()&lt;U$6)),1,IF($L115="כן",2,4))),""))</f>
        <v/>
      </c>
      <c r="V115" s="214" t="str">
        <f ca="1">IF($C115="","",IF(OR(AND($H115&lt;=V$6,$I115&gt;=V$6),AND($H115&gt;=V$6,$H115&lt;W$6)),IF(OR($J115=1,COUNTIF($L115:U115,"&gt;0")&lt;$K115),3,IF(OR(AND(MONTH($H115)=MONTH(TODAY()),$J115=0),AND(TODAY()&lt;V$6)),1,IF($L115="כן",2,4))),""))</f>
        <v/>
      </c>
      <c r="W115" s="214" t="str">
        <f ca="1">IF($C115="","",IF(OR(AND($H115&lt;=W$6,$I115&gt;=W$6),AND($H115&gt;=W$6,$H115&lt;X$6)),IF(OR($J115=1,COUNTIF($L115:V115,"&gt;0")&lt;$K115),3,IF(OR(AND(MONTH($H115)=MONTH(TODAY()),$J115=0),AND(TODAY()&lt;W$6)),1,IF($L115="כן",2,4))),""))</f>
        <v/>
      </c>
      <c r="X115" s="214" t="str">
        <f ca="1">IF($C115="","",IF(OR(AND($H115&lt;=X$6,$I115&gt;=X$6),AND($H115&gt;=X$6,$H115&lt;Y$6)),IF(OR($J115=1,COUNTIF($L115:W115,"&gt;0")&lt;$K115),3,IF(OR(AND(MONTH($H115)=MONTH(TODAY()),$J115=0),AND(TODAY()&lt;X$6)),1,IF($L115="כן",2,4))),""))</f>
        <v/>
      </c>
      <c r="Y115" s="214" t="str">
        <f ca="1">IF($C115="","",IF(OR(AND($H115&lt;=Y$6,$I115&gt;=Y$6),AND($H115&gt;=Y$6,$H115&lt;Z$6)),IF(OR($J115=1,COUNTIF($L115:X115,"&gt;0")&lt;$K115),3,IF(OR(AND(MONTH($H115)=MONTH(TODAY()),$J115=0),AND(TODAY()&lt;Y$6)),1,IF($L115="כן",2,4))),""))</f>
        <v/>
      </c>
      <c r="Z115" s="214" t="str">
        <f ca="1">IF($C115="","",IF(OR(AND($H115&lt;=Z$6,$I115&gt;=Z$6),AND($H115&gt;=Z$6,$H115&lt;AA$6)),IF(OR($J115=1,COUNTIF($L115:Y115,"&gt;0")&lt;$K115),3,IF(OR(AND(MONTH($H115)=MONTH(TODAY()),$J115=0),AND(TODAY()&lt;Z$6)),1,IF($L115="כן",2,4))),""))</f>
        <v/>
      </c>
      <c r="AA115" s="214" t="str">
        <f ca="1">IF($C115="","",IF(OR(AND($H115&lt;=AA$6,$I115&gt;=AA$6),AND($H115&gt;=AA$6,$H115&lt;AB$6)),IF(OR($J115=1,COUNTIF($L115:Z115,"&gt;0")&lt;$K115),3,IF(OR(AND(MONTH($H115)=MONTH(TODAY()),$J115=0),AND(TODAY()&lt;AA$6)),1,IF($L115="כן",2,4))),""))</f>
        <v/>
      </c>
      <c r="AB115" s="214" t="str">
        <f ca="1">IF($C115="","",IF(OR(AND($H115&lt;=AB$6,$I115&gt;=AB$6),AND($H115&gt;=AB$6,$H115&lt;AC$6)),IF(OR($J115=1,COUNTIF($L115:AA115,"&gt;0")&lt;$K115),3,IF(OR(AND(MONTH($H115)=MONTH(TODAY()),$J115=0),AND(TODAY()&lt;AB$6)),1,IF($L115="כן",2,4))),""))</f>
        <v/>
      </c>
      <c r="AC115" s="214" t="str">
        <f ca="1">IF($C115="","",IF(OR(AND($H115&lt;=AC$6,$I115&gt;=AC$6),AND($H115&gt;=AC$6,$H115&lt;AD$6)),IF(OR($J115=1,COUNTIF($L115:AB115,"&gt;0")&lt;$K115),3,IF(OR(AND(MONTH($H115)=MONTH(TODAY()),$J115=0),AND(TODAY()&lt;AC$6)),1,IF($L115="כן",2,4))),""))</f>
        <v/>
      </c>
      <c r="AD115" s="214" t="str">
        <f ca="1">IF($C115="","",IF(OR(AND($H115&lt;=AD$6,$I115&gt;=AD$6),AND($H115&gt;=AD$6,$H115&lt;AE$6)),IF(OR($J115=1,COUNTIF($L115:AC115,"&gt;0")&lt;$K115),3,IF(OR(AND(MONTH($H115)=MONTH(TODAY()),$J115=0),AND(TODAY()&lt;AD$6)),1,IF($L115="כן",2,4))),""))</f>
        <v/>
      </c>
      <c r="AE115" s="214" t="str">
        <f ca="1">IF($C115="","",IF(OR(AND($H115&lt;=AE$6,$I115&gt;=AE$6),AND($H115&gt;=AE$6,$H115&lt;AF$6)),IF(OR($J115=1,COUNTIF($L115:AD115,"&gt;0")&lt;$K115),3,IF(OR(AND(MONTH($H115)=MONTH(TODAY()),$J115=0),AND(TODAY()&lt;AE$6)),1,IF($L115="כן",2,4))),""))</f>
        <v/>
      </c>
      <c r="AF115" s="214" t="str">
        <f ca="1">IF($C115="","",IF(OR(AND($H115&lt;=AF$6,$I115&gt;=AF$6),AND($H115&gt;=AF$6,$H115&lt;AG$6)),IF(OR($J115=1,COUNTIF($L115:AE115,"&gt;0")&lt;$K115),3,IF(OR(AND(MONTH($H115)=MONTH(TODAY()),$J115=0),AND(TODAY()&lt;AF$6)),1,IF($L115="כן",2,4))),""))</f>
        <v/>
      </c>
      <c r="AG115" s="214" t="str">
        <f t="shared" ca="1" si="8"/>
        <v/>
      </c>
      <c r="AH115" s="199" t="s">
        <v>224</v>
      </c>
    </row>
    <row r="116" spans="2:34" s="195" customFormat="1" ht="21" customHeight="1">
      <c r="B116" s="196" t="str">
        <f>IFERROR(INDEX('תוצרים לפרויקטים'!$G$8:$G$507,MATCH(ROWS($B$6:B115),דירוג_גאנט,0)),"")</f>
        <v/>
      </c>
      <c r="C116" s="197" t="str">
        <f>IF($B116="","",INDEX('תוצרים לפרויקטים'!$H$8:$H$507,MATCH($B116,'תוצרים לפרויקטים'!$G$8:$G$507,0)))</f>
        <v/>
      </c>
      <c r="D116" s="198" t="str">
        <f>IF($B116="","",INDEX('תוצרים לפרויקטים'!$E$8:$E$507,MATCH($B116,'תוצרים לפרויקטים'!$G$8:$G$507,0)))</f>
        <v/>
      </c>
      <c r="E116" s="198" t="str">
        <f>IF($B116="","",IF(INDEX('תוצרים לפרויקטים'!$J$8:$J$507,MATCH($B116,'תוצרים לפרויקטים'!$G$8:$G$507,0))="","",INDEX('תוצרים לפרויקטים'!$J$8:$J$507,MATCH($B116,'תוצרים לפרויקטים'!$G$8:$G$507,0))))</f>
        <v/>
      </c>
      <c r="F116" s="198" t="str">
        <f>IF($B116="","",IF(INDEX('תוצרים לפרויקטים'!$K$8:$K$507,MATCH($B116,'תוצרים לפרויקטים'!$G$8:$G$507,0))="","",INDEX('תוצרים לפרויקטים'!$K$8:$K$507,MATCH($B116,'תוצרים לפרויקטים'!$G$8:$G$507,0))))</f>
        <v/>
      </c>
      <c r="G116" s="198" t="str">
        <f>IF($B116="","",IF(INDEX('תוצרים לפרויקטים'!$R$8:$R$507,MATCH($B116,'תוצרים לפרויקטים'!$G$8:$G$507,0))="","",INDEX('תוצרים לפרויקטים'!$R$8:$R$507,MATCH($B116,'תוצרים לפרויקטים'!$G$8:$G$507,0))))</f>
        <v/>
      </c>
      <c r="H116" s="199" t="str">
        <f>IF($B116="","",IF(INDEX('תוצרים לפרויקטים'!P$8:P$507,MATCH($B116,'תוצרים לפרויקטים'!$G$8:$G$507,0))="","",INDEX('תוצרים לפרויקטים'!P$8:P$507,MATCH($B116,'תוצרים לפרויקטים'!$G$8:$G$507,0))))</f>
        <v/>
      </c>
      <c r="I116" s="199" t="str">
        <f>IF($B116="","",IF(INDEX('תוצרים לפרויקטים'!Q$8:Q$507,MATCH($B116,'תוצרים לפרויקטים'!$G$8:$G$507,0))="","",INDEX('תוצרים לפרויקטים'!Q$8:Q$507,MATCH($B116,'תוצרים לפרויקטים'!$G$8:$G$507,0))))</f>
        <v/>
      </c>
      <c r="J116" s="200" t="str">
        <f>IF($B116="","",INDEX('תוצרים לפרויקטים'!$S$8:$S$507,MATCH($B116,'תוצרים לפרויקטים'!$G$8:$G$507,0)))</f>
        <v/>
      </c>
      <c r="K116" s="201" t="str">
        <f t="shared" si="6"/>
        <v/>
      </c>
      <c r="L116" s="200" t="str">
        <f t="shared" ca="1" si="7"/>
        <v/>
      </c>
      <c r="M116" s="214" t="str">
        <f ca="1">IF($C116="","",IF(OR(AND($H116&lt;=M$6,$I116&gt;=M$6),AND($H116&gt;=M$6,$H116&lt;N$6)),IF(OR($J116=1,COUNTIF($L116:L116,"&gt;0")&lt;$K116),3,IF(OR(AND(MONTH($H116)=MONTH(TODAY()),$J116=0),AND(TODAY()&lt;M$6)),1,IF($L116="כן",2,4))),""))</f>
        <v/>
      </c>
      <c r="N116" s="214" t="str">
        <f ca="1">IF($C116="","",IF(OR(AND($H116&lt;=N$6,$I116&gt;=N$6),AND($H116&gt;=N$6,$H116&lt;O$6)),IF(OR($J116=1,COUNTIF($L116:M116,"&gt;0")&lt;$K116),3,IF(OR(AND(MONTH($H116)=MONTH(TODAY()),$J116=0),AND(TODAY()&lt;N$6)),1,IF($L116="כן",2,4))),""))</f>
        <v/>
      </c>
      <c r="O116" s="214" t="str">
        <f ca="1">IF($C116="","",IF(OR(AND($H116&lt;=O$6,$I116&gt;=O$6),AND($H116&gt;=O$6,$H116&lt;P$6)),IF(OR($J116=1,COUNTIF($L116:N116,"&gt;0")&lt;$K116),3,IF(OR(AND(MONTH($H116)=MONTH(TODAY()),$J116=0),AND(TODAY()&lt;O$6)),1,IF($L116="כן",2,4))),""))</f>
        <v/>
      </c>
      <c r="P116" s="214" t="str">
        <f ca="1">IF($C116="","",IF(OR(AND($H116&lt;=P$6,$I116&gt;=P$6),AND($H116&gt;=P$6,$H116&lt;Q$6)),IF(OR($J116=1,COUNTIF($L116:O116,"&gt;0")&lt;$K116),3,IF(OR(AND(MONTH($H116)=MONTH(TODAY()),$J116=0),AND(TODAY()&lt;P$6)),1,IF($L116="כן",2,4))),""))</f>
        <v/>
      </c>
      <c r="Q116" s="214" t="str">
        <f ca="1">IF($C116="","",IF(OR(AND($H116&lt;=Q$6,$I116&gt;=Q$6),AND($H116&gt;=Q$6,$H116&lt;R$6)),IF(OR($J116=1,COUNTIF($L116:P116,"&gt;0")&lt;$K116),3,IF(OR(AND(MONTH($H116)=MONTH(TODAY()),$J116=0),AND(TODAY()&lt;Q$6)),1,IF($L116="כן",2,4))),""))</f>
        <v/>
      </c>
      <c r="R116" s="214" t="str">
        <f ca="1">IF($C116="","",IF(OR(AND($H116&lt;=R$6,$I116&gt;=R$6),AND($H116&gt;=R$6,$H116&lt;S$6)),IF(OR($J116=1,COUNTIF($L116:Q116,"&gt;0")&lt;$K116),3,IF(OR(AND(MONTH($H116)=MONTH(TODAY()),$J116=0),AND(TODAY()&lt;R$6)),1,IF($L116="כן",2,4))),""))</f>
        <v/>
      </c>
      <c r="S116" s="214" t="str">
        <f ca="1">IF($C116="","",IF(OR(AND($H116&lt;=S$6,$I116&gt;=S$6),AND($H116&gt;=S$6,$H116&lt;T$6)),IF(OR($J116=1,COUNTIF($L116:R116,"&gt;0")&lt;$K116),3,IF(OR(AND(MONTH($H116)=MONTH(TODAY()),$J116=0),AND(TODAY()&lt;S$6)),1,IF($L116="כן",2,4))),""))</f>
        <v/>
      </c>
      <c r="T116" s="214" t="str">
        <f ca="1">IF($C116="","",IF(OR(AND($H116&lt;=T$6,$I116&gt;=T$6),AND($H116&gt;=T$6,$H116&lt;U$6)),IF(OR($J116=1,COUNTIF($L116:S116,"&gt;0")&lt;$K116),3,IF(OR(AND(MONTH($H116)=MONTH(TODAY()),$J116=0),AND(TODAY()&lt;T$6)),1,IF($L116="כן",2,4))),""))</f>
        <v/>
      </c>
      <c r="U116" s="214" t="str">
        <f ca="1">IF($C116="","",IF(OR(AND($H116&lt;=U$6,$I116&gt;=U$6),AND($H116&gt;=U$6,$H116&lt;V$6)),IF(OR($J116=1,COUNTIF($L116:T116,"&gt;0")&lt;$K116),3,IF(OR(AND(MONTH($H116)=MONTH(TODAY()),$J116=0),AND(TODAY()&lt;U$6)),1,IF($L116="כן",2,4))),""))</f>
        <v/>
      </c>
      <c r="V116" s="214" t="str">
        <f ca="1">IF($C116="","",IF(OR(AND($H116&lt;=V$6,$I116&gt;=V$6),AND($H116&gt;=V$6,$H116&lt;W$6)),IF(OR($J116=1,COUNTIF($L116:U116,"&gt;0")&lt;$K116),3,IF(OR(AND(MONTH($H116)=MONTH(TODAY()),$J116=0),AND(TODAY()&lt;V$6)),1,IF($L116="כן",2,4))),""))</f>
        <v/>
      </c>
      <c r="W116" s="214" t="str">
        <f ca="1">IF($C116="","",IF(OR(AND($H116&lt;=W$6,$I116&gt;=W$6),AND($H116&gt;=W$6,$H116&lt;X$6)),IF(OR($J116=1,COUNTIF($L116:V116,"&gt;0")&lt;$K116),3,IF(OR(AND(MONTH($H116)=MONTH(TODAY()),$J116=0),AND(TODAY()&lt;W$6)),1,IF($L116="כן",2,4))),""))</f>
        <v/>
      </c>
      <c r="X116" s="214" t="str">
        <f ca="1">IF($C116="","",IF(OR(AND($H116&lt;=X$6,$I116&gt;=X$6),AND($H116&gt;=X$6,$H116&lt;Y$6)),IF(OR($J116=1,COUNTIF($L116:W116,"&gt;0")&lt;$K116),3,IF(OR(AND(MONTH($H116)=MONTH(TODAY()),$J116=0),AND(TODAY()&lt;X$6)),1,IF($L116="כן",2,4))),""))</f>
        <v/>
      </c>
      <c r="Y116" s="214" t="str">
        <f ca="1">IF($C116="","",IF(OR(AND($H116&lt;=Y$6,$I116&gt;=Y$6),AND($H116&gt;=Y$6,$H116&lt;Z$6)),IF(OR($J116=1,COUNTIF($L116:X116,"&gt;0")&lt;$K116),3,IF(OR(AND(MONTH($H116)=MONTH(TODAY()),$J116=0),AND(TODAY()&lt;Y$6)),1,IF($L116="כן",2,4))),""))</f>
        <v/>
      </c>
      <c r="Z116" s="214" t="str">
        <f ca="1">IF($C116="","",IF(OR(AND($H116&lt;=Z$6,$I116&gt;=Z$6),AND($H116&gt;=Z$6,$H116&lt;AA$6)),IF(OR($J116=1,COUNTIF($L116:Y116,"&gt;0")&lt;$K116),3,IF(OR(AND(MONTH($H116)=MONTH(TODAY()),$J116=0),AND(TODAY()&lt;Z$6)),1,IF($L116="כן",2,4))),""))</f>
        <v/>
      </c>
      <c r="AA116" s="214" t="str">
        <f ca="1">IF($C116="","",IF(OR(AND($H116&lt;=AA$6,$I116&gt;=AA$6),AND($H116&gt;=AA$6,$H116&lt;AB$6)),IF(OR($J116=1,COUNTIF($L116:Z116,"&gt;0")&lt;$K116),3,IF(OR(AND(MONTH($H116)=MONTH(TODAY()),$J116=0),AND(TODAY()&lt;AA$6)),1,IF($L116="כן",2,4))),""))</f>
        <v/>
      </c>
      <c r="AB116" s="214" t="str">
        <f ca="1">IF($C116="","",IF(OR(AND($H116&lt;=AB$6,$I116&gt;=AB$6),AND($H116&gt;=AB$6,$H116&lt;AC$6)),IF(OR($J116=1,COUNTIF($L116:AA116,"&gt;0")&lt;$K116),3,IF(OR(AND(MONTH($H116)=MONTH(TODAY()),$J116=0),AND(TODAY()&lt;AB$6)),1,IF($L116="כן",2,4))),""))</f>
        <v/>
      </c>
      <c r="AC116" s="214" t="str">
        <f ca="1">IF($C116="","",IF(OR(AND($H116&lt;=AC$6,$I116&gt;=AC$6),AND($H116&gt;=AC$6,$H116&lt;AD$6)),IF(OR($J116=1,COUNTIF($L116:AB116,"&gt;0")&lt;$K116),3,IF(OR(AND(MONTH($H116)=MONTH(TODAY()),$J116=0),AND(TODAY()&lt;AC$6)),1,IF($L116="כן",2,4))),""))</f>
        <v/>
      </c>
      <c r="AD116" s="214" t="str">
        <f ca="1">IF($C116="","",IF(OR(AND($H116&lt;=AD$6,$I116&gt;=AD$6),AND($H116&gt;=AD$6,$H116&lt;AE$6)),IF(OR($J116=1,COUNTIF($L116:AC116,"&gt;0")&lt;$K116),3,IF(OR(AND(MONTH($H116)=MONTH(TODAY()),$J116=0),AND(TODAY()&lt;AD$6)),1,IF($L116="כן",2,4))),""))</f>
        <v/>
      </c>
      <c r="AE116" s="214" t="str">
        <f ca="1">IF($C116="","",IF(OR(AND($H116&lt;=AE$6,$I116&gt;=AE$6),AND($H116&gt;=AE$6,$H116&lt;AF$6)),IF(OR($J116=1,COUNTIF($L116:AD116,"&gt;0")&lt;$K116),3,IF(OR(AND(MONTH($H116)=MONTH(TODAY()),$J116=0),AND(TODAY()&lt;AE$6)),1,IF($L116="כן",2,4))),""))</f>
        <v/>
      </c>
      <c r="AF116" s="214" t="str">
        <f ca="1">IF($C116="","",IF(OR(AND($H116&lt;=AF$6,$I116&gt;=AF$6),AND($H116&gt;=AF$6,$H116&lt;AG$6)),IF(OR($J116=1,COUNTIF($L116:AE116,"&gt;0")&lt;$K116),3,IF(OR(AND(MONTH($H116)=MONTH(TODAY()),$J116=0),AND(TODAY()&lt;AF$6)),1,IF($L116="כן",2,4))),""))</f>
        <v/>
      </c>
      <c r="AG116" s="214" t="str">
        <f t="shared" ca="1" si="8"/>
        <v/>
      </c>
      <c r="AH116" s="199" t="s">
        <v>224</v>
      </c>
    </row>
    <row r="117" spans="2:34" s="195" customFormat="1" ht="21" customHeight="1">
      <c r="B117" s="196" t="str">
        <f>IFERROR(INDEX('תוצרים לפרויקטים'!$G$8:$G$507,MATCH(ROWS($B$6:B116),דירוג_גאנט,0)),"")</f>
        <v/>
      </c>
      <c r="C117" s="197" t="str">
        <f>IF($B117="","",INDEX('תוצרים לפרויקטים'!$H$8:$H$507,MATCH($B117,'תוצרים לפרויקטים'!$G$8:$G$507,0)))</f>
        <v/>
      </c>
      <c r="D117" s="198" t="str">
        <f>IF($B117="","",INDEX('תוצרים לפרויקטים'!$E$8:$E$507,MATCH($B117,'תוצרים לפרויקטים'!$G$8:$G$507,0)))</f>
        <v/>
      </c>
      <c r="E117" s="198" t="str">
        <f>IF($B117="","",IF(INDEX('תוצרים לפרויקטים'!$J$8:$J$507,MATCH($B117,'תוצרים לפרויקטים'!$G$8:$G$507,0))="","",INDEX('תוצרים לפרויקטים'!$J$8:$J$507,MATCH($B117,'תוצרים לפרויקטים'!$G$8:$G$507,0))))</f>
        <v/>
      </c>
      <c r="F117" s="198" t="str">
        <f>IF($B117="","",IF(INDEX('תוצרים לפרויקטים'!$K$8:$K$507,MATCH($B117,'תוצרים לפרויקטים'!$G$8:$G$507,0))="","",INDEX('תוצרים לפרויקטים'!$K$8:$K$507,MATCH($B117,'תוצרים לפרויקטים'!$G$8:$G$507,0))))</f>
        <v/>
      </c>
      <c r="G117" s="198" t="str">
        <f>IF($B117="","",IF(INDEX('תוצרים לפרויקטים'!$R$8:$R$507,MATCH($B117,'תוצרים לפרויקטים'!$G$8:$G$507,0))="","",INDEX('תוצרים לפרויקטים'!$R$8:$R$507,MATCH($B117,'תוצרים לפרויקטים'!$G$8:$G$507,0))))</f>
        <v/>
      </c>
      <c r="H117" s="199" t="str">
        <f>IF($B117="","",IF(INDEX('תוצרים לפרויקטים'!P$8:P$507,MATCH($B117,'תוצרים לפרויקטים'!$G$8:$G$507,0))="","",INDEX('תוצרים לפרויקטים'!P$8:P$507,MATCH($B117,'תוצרים לפרויקטים'!$G$8:$G$507,0))))</f>
        <v/>
      </c>
      <c r="I117" s="199" t="str">
        <f>IF($B117="","",IF(INDEX('תוצרים לפרויקטים'!Q$8:Q$507,MATCH($B117,'תוצרים לפרויקטים'!$G$8:$G$507,0))="","",INDEX('תוצרים לפרויקטים'!Q$8:Q$507,MATCH($B117,'תוצרים לפרויקטים'!$G$8:$G$507,0))))</f>
        <v/>
      </c>
      <c r="J117" s="200" t="str">
        <f>IF($B117="","",INDEX('תוצרים לפרויקטים'!$S$8:$S$507,MATCH($B117,'תוצרים לפרויקטים'!$G$8:$G$507,0)))</f>
        <v/>
      </c>
      <c r="K117" s="201" t="str">
        <f t="shared" si="6"/>
        <v/>
      </c>
      <c r="L117" s="200" t="str">
        <f t="shared" ca="1" si="7"/>
        <v/>
      </c>
      <c r="M117" s="214" t="str">
        <f ca="1">IF($C117="","",IF(OR(AND($H117&lt;=M$6,$I117&gt;=M$6),AND($H117&gt;=M$6,$H117&lt;N$6)),IF(OR($J117=1,COUNTIF($L117:L117,"&gt;0")&lt;$K117),3,IF(OR(AND(MONTH($H117)=MONTH(TODAY()),$J117=0),AND(TODAY()&lt;M$6)),1,IF($L117="כן",2,4))),""))</f>
        <v/>
      </c>
      <c r="N117" s="214" t="str">
        <f ca="1">IF($C117="","",IF(OR(AND($H117&lt;=N$6,$I117&gt;=N$6),AND($H117&gt;=N$6,$H117&lt;O$6)),IF(OR($J117=1,COUNTIF($L117:M117,"&gt;0")&lt;$K117),3,IF(OR(AND(MONTH($H117)=MONTH(TODAY()),$J117=0),AND(TODAY()&lt;N$6)),1,IF($L117="כן",2,4))),""))</f>
        <v/>
      </c>
      <c r="O117" s="214" t="str">
        <f ca="1">IF($C117="","",IF(OR(AND($H117&lt;=O$6,$I117&gt;=O$6),AND($H117&gt;=O$6,$H117&lt;P$6)),IF(OR($J117=1,COUNTIF($L117:N117,"&gt;0")&lt;$K117),3,IF(OR(AND(MONTH($H117)=MONTH(TODAY()),$J117=0),AND(TODAY()&lt;O$6)),1,IF($L117="כן",2,4))),""))</f>
        <v/>
      </c>
      <c r="P117" s="214" t="str">
        <f ca="1">IF($C117="","",IF(OR(AND($H117&lt;=P$6,$I117&gt;=P$6),AND($H117&gt;=P$6,$H117&lt;Q$6)),IF(OR($J117=1,COUNTIF($L117:O117,"&gt;0")&lt;$K117),3,IF(OR(AND(MONTH($H117)=MONTH(TODAY()),$J117=0),AND(TODAY()&lt;P$6)),1,IF($L117="כן",2,4))),""))</f>
        <v/>
      </c>
      <c r="Q117" s="214" t="str">
        <f ca="1">IF($C117="","",IF(OR(AND($H117&lt;=Q$6,$I117&gt;=Q$6),AND($H117&gt;=Q$6,$H117&lt;R$6)),IF(OR($J117=1,COUNTIF($L117:P117,"&gt;0")&lt;$K117),3,IF(OR(AND(MONTH($H117)=MONTH(TODAY()),$J117=0),AND(TODAY()&lt;Q$6)),1,IF($L117="כן",2,4))),""))</f>
        <v/>
      </c>
      <c r="R117" s="214" t="str">
        <f ca="1">IF($C117="","",IF(OR(AND($H117&lt;=R$6,$I117&gt;=R$6),AND($H117&gt;=R$6,$H117&lt;S$6)),IF(OR($J117=1,COUNTIF($L117:Q117,"&gt;0")&lt;$K117),3,IF(OR(AND(MONTH($H117)=MONTH(TODAY()),$J117=0),AND(TODAY()&lt;R$6)),1,IF($L117="כן",2,4))),""))</f>
        <v/>
      </c>
      <c r="S117" s="214" t="str">
        <f ca="1">IF($C117="","",IF(OR(AND($H117&lt;=S$6,$I117&gt;=S$6),AND($H117&gt;=S$6,$H117&lt;T$6)),IF(OR($J117=1,COUNTIF($L117:R117,"&gt;0")&lt;$K117),3,IF(OR(AND(MONTH($H117)=MONTH(TODAY()),$J117=0),AND(TODAY()&lt;S$6)),1,IF($L117="כן",2,4))),""))</f>
        <v/>
      </c>
      <c r="T117" s="214" t="str">
        <f ca="1">IF($C117="","",IF(OR(AND($H117&lt;=T$6,$I117&gt;=T$6),AND($H117&gt;=T$6,$H117&lt;U$6)),IF(OR($J117=1,COUNTIF($L117:S117,"&gt;0")&lt;$K117),3,IF(OR(AND(MONTH($H117)=MONTH(TODAY()),$J117=0),AND(TODAY()&lt;T$6)),1,IF($L117="כן",2,4))),""))</f>
        <v/>
      </c>
      <c r="U117" s="214" t="str">
        <f ca="1">IF($C117="","",IF(OR(AND($H117&lt;=U$6,$I117&gt;=U$6),AND($H117&gt;=U$6,$H117&lt;V$6)),IF(OR($J117=1,COUNTIF($L117:T117,"&gt;0")&lt;$K117),3,IF(OR(AND(MONTH($H117)=MONTH(TODAY()),$J117=0),AND(TODAY()&lt;U$6)),1,IF($L117="כן",2,4))),""))</f>
        <v/>
      </c>
      <c r="V117" s="214" t="str">
        <f ca="1">IF($C117="","",IF(OR(AND($H117&lt;=V$6,$I117&gt;=V$6),AND($H117&gt;=V$6,$H117&lt;W$6)),IF(OR($J117=1,COUNTIF($L117:U117,"&gt;0")&lt;$K117),3,IF(OR(AND(MONTH($H117)=MONTH(TODAY()),$J117=0),AND(TODAY()&lt;V$6)),1,IF($L117="כן",2,4))),""))</f>
        <v/>
      </c>
      <c r="W117" s="214" t="str">
        <f ca="1">IF($C117="","",IF(OR(AND($H117&lt;=W$6,$I117&gt;=W$6),AND($H117&gt;=W$6,$H117&lt;X$6)),IF(OR($J117=1,COUNTIF($L117:V117,"&gt;0")&lt;$K117),3,IF(OR(AND(MONTH($H117)=MONTH(TODAY()),$J117=0),AND(TODAY()&lt;W$6)),1,IF($L117="כן",2,4))),""))</f>
        <v/>
      </c>
      <c r="X117" s="214" t="str">
        <f ca="1">IF($C117="","",IF(OR(AND($H117&lt;=X$6,$I117&gt;=X$6),AND($H117&gt;=X$6,$H117&lt;Y$6)),IF(OR($J117=1,COUNTIF($L117:W117,"&gt;0")&lt;$K117),3,IF(OR(AND(MONTH($H117)=MONTH(TODAY()),$J117=0),AND(TODAY()&lt;X$6)),1,IF($L117="כן",2,4))),""))</f>
        <v/>
      </c>
      <c r="Y117" s="214" t="str">
        <f ca="1">IF($C117="","",IF(OR(AND($H117&lt;=Y$6,$I117&gt;=Y$6),AND($H117&gt;=Y$6,$H117&lt;Z$6)),IF(OR($J117=1,COUNTIF($L117:X117,"&gt;0")&lt;$K117),3,IF(OR(AND(MONTH($H117)=MONTH(TODAY()),$J117=0),AND(TODAY()&lt;Y$6)),1,IF($L117="כן",2,4))),""))</f>
        <v/>
      </c>
      <c r="Z117" s="214" t="str">
        <f ca="1">IF($C117="","",IF(OR(AND($H117&lt;=Z$6,$I117&gt;=Z$6),AND($H117&gt;=Z$6,$H117&lt;AA$6)),IF(OR($J117=1,COUNTIF($L117:Y117,"&gt;0")&lt;$K117),3,IF(OR(AND(MONTH($H117)=MONTH(TODAY()),$J117=0),AND(TODAY()&lt;Z$6)),1,IF($L117="כן",2,4))),""))</f>
        <v/>
      </c>
      <c r="AA117" s="214" t="str">
        <f ca="1">IF($C117="","",IF(OR(AND($H117&lt;=AA$6,$I117&gt;=AA$6),AND($H117&gt;=AA$6,$H117&lt;AB$6)),IF(OR($J117=1,COUNTIF($L117:Z117,"&gt;0")&lt;$K117),3,IF(OR(AND(MONTH($H117)=MONTH(TODAY()),$J117=0),AND(TODAY()&lt;AA$6)),1,IF($L117="כן",2,4))),""))</f>
        <v/>
      </c>
      <c r="AB117" s="214" t="str">
        <f ca="1">IF($C117="","",IF(OR(AND($H117&lt;=AB$6,$I117&gt;=AB$6),AND($H117&gt;=AB$6,$H117&lt;AC$6)),IF(OR($J117=1,COUNTIF($L117:AA117,"&gt;0")&lt;$K117),3,IF(OR(AND(MONTH($H117)=MONTH(TODAY()),$J117=0),AND(TODAY()&lt;AB$6)),1,IF($L117="כן",2,4))),""))</f>
        <v/>
      </c>
      <c r="AC117" s="214" t="str">
        <f ca="1">IF($C117="","",IF(OR(AND($H117&lt;=AC$6,$I117&gt;=AC$6),AND($H117&gt;=AC$6,$H117&lt;AD$6)),IF(OR($J117=1,COUNTIF($L117:AB117,"&gt;0")&lt;$K117),3,IF(OR(AND(MONTH($H117)=MONTH(TODAY()),$J117=0),AND(TODAY()&lt;AC$6)),1,IF($L117="כן",2,4))),""))</f>
        <v/>
      </c>
      <c r="AD117" s="214" t="str">
        <f ca="1">IF($C117="","",IF(OR(AND($H117&lt;=AD$6,$I117&gt;=AD$6),AND($H117&gt;=AD$6,$H117&lt;AE$6)),IF(OR($J117=1,COUNTIF($L117:AC117,"&gt;0")&lt;$K117),3,IF(OR(AND(MONTH($H117)=MONTH(TODAY()),$J117=0),AND(TODAY()&lt;AD$6)),1,IF($L117="כן",2,4))),""))</f>
        <v/>
      </c>
      <c r="AE117" s="214" t="str">
        <f ca="1">IF($C117="","",IF(OR(AND($H117&lt;=AE$6,$I117&gt;=AE$6),AND($H117&gt;=AE$6,$H117&lt;AF$6)),IF(OR($J117=1,COUNTIF($L117:AD117,"&gt;0")&lt;$K117),3,IF(OR(AND(MONTH($H117)=MONTH(TODAY()),$J117=0),AND(TODAY()&lt;AE$6)),1,IF($L117="כן",2,4))),""))</f>
        <v/>
      </c>
      <c r="AF117" s="214" t="str">
        <f ca="1">IF($C117="","",IF(OR(AND($H117&lt;=AF$6,$I117&gt;=AF$6),AND($H117&gt;=AF$6,$H117&lt;AG$6)),IF(OR($J117=1,COUNTIF($L117:AE117,"&gt;0")&lt;$K117),3,IF(OR(AND(MONTH($H117)=MONTH(TODAY()),$J117=0),AND(TODAY()&lt;AF$6)),1,IF($L117="כן",2,4))),""))</f>
        <v/>
      </c>
      <c r="AG117" s="214" t="str">
        <f t="shared" ca="1" si="8"/>
        <v/>
      </c>
      <c r="AH117" s="199" t="s">
        <v>224</v>
      </c>
    </row>
    <row r="118" spans="2:34" s="195" customFormat="1" ht="21" customHeight="1">
      <c r="B118" s="196" t="str">
        <f>IFERROR(INDEX('תוצרים לפרויקטים'!$G$8:$G$507,MATCH(ROWS($B$6:B117),דירוג_גאנט,0)),"")</f>
        <v/>
      </c>
      <c r="C118" s="197" t="str">
        <f>IF($B118="","",INDEX('תוצרים לפרויקטים'!$H$8:$H$507,MATCH($B118,'תוצרים לפרויקטים'!$G$8:$G$507,0)))</f>
        <v/>
      </c>
      <c r="D118" s="198" t="str">
        <f>IF($B118="","",INDEX('תוצרים לפרויקטים'!$E$8:$E$507,MATCH($B118,'תוצרים לפרויקטים'!$G$8:$G$507,0)))</f>
        <v/>
      </c>
      <c r="E118" s="198" t="str">
        <f>IF($B118="","",IF(INDEX('תוצרים לפרויקטים'!$J$8:$J$507,MATCH($B118,'תוצרים לפרויקטים'!$G$8:$G$507,0))="","",INDEX('תוצרים לפרויקטים'!$J$8:$J$507,MATCH($B118,'תוצרים לפרויקטים'!$G$8:$G$507,0))))</f>
        <v/>
      </c>
      <c r="F118" s="198" t="str">
        <f>IF($B118="","",IF(INDEX('תוצרים לפרויקטים'!$K$8:$K$507,MATCH($B118,'תוצרים לפרויקטים'!$G$8:$G$507,0))="","",INDEX('תוצרים לפרויקטים'!$K$8:$K$507,MATCH($B118,'תוצרים לפרויקטים'!$G$8:$G$507,0))))</f>
        <v/>
      </c>
      <c r="G118" s="198" t="str">
        <f>IF($B118="","",IF(INDEX('תוצרים לפרויקטים'!$R$8:$R$507,MATCH($B118,'תוצרים לפרויקטים'!$G$8:$G$507,0))="","",INDEX('תוצרים לפרויקטים'!$R$8:$R$507,MATCH($B118,'תוצרים לפרויקטים'!$G$8:$G$507,0))))</f>
        <v/>
      </c>
      <c r="H118" s="199" t="str">
        <f>IF($B118="","",IF(INDEX('תוצרים לפרויקטים'!P$8:P$507,MATCH($B118,'תוצרים לפרויקטים'!$G$8:$G$507,0))="","",INDEX('תוצרים לפרויקטים'!P$8:P$507,MATCH($B118,'תוצרים לפרויקטים'!$G$8:$G$507,0))))</f>
        <v/>
      </c>
      <c r="I118" s="199" t="str">
        <f>IF($B118="","",IF(INDEX('תוצרים לפרויקטים'!Q$8:Q$507,MATCH($B118,'תוצרים לפרויקטים'!$G$8:$G$507,0))="","",INDEX('תוצרים לפרויקטים'!Q$8:Q$507,MATCH($B118,'תוצרים לפרויקטים'!$G$8:$G$507,0))))</f>
        <v/>
      </c>
      <c r="J118" s="200" t="str">
        <f>IF($B118="","",INDEX('תוצרים לפרויקטים'!$S$8:$S$507,MATCH($B118,'תוצרים לפרויקטים'!$G$8:$G$507,0)))</f>
        <v/>
      </c>
      <c r="K118" s="201" t="str">
        <f t="shared" si="6"/>
        <v/>
      </c>
      <c r="L118" s="200" t="str">
        <f t="shared" ca="1" si="7"/>
        <v/>
      </c>
      <c r="M118" s="214" t="str">
        <f ca="1">IF($C118="","",IF(OR(AND($H118&lt;=M$6,$I118&gt;=M$6),AND($H118&gt;=M$6,$H118&lt;N$6)),IF(OR($J118=1,COUNTIF($L118:L118,"&gt;0")&lt;$K118),3,IF(OR(AND(MONTH($H118)=MONTH(TODAY()),$J118=0),AND(TODAY()&lt;M$6)),1,IF($L118="כן",2,4))),""))</f>
        <v/>
      </c>
      <c r="N118" s="214" t="str">
        <f ca="1">IF($C118="","",IF(OR(AND($H118&lt;=N$6,$I118&gt;=N$6),AND($H118&gt;=N$6,$H118&lt;O$6)),IF(OR($J118=1,COUNTIF($L118:M118,"&gt;0")&lt;$K118),3,IF(OR(AND(MONTH($H118)=MONTH(TODAY()),$J118=0),AND(TODAY()&lt;N$6)),1,IF($L118="כן",2,4))),""))</f>
        <v/>
      </c>
      <c r="O118" s="214" t="str">
        <f ca="1">IF($C118="","",IF(OR(AND($H118&lt;=O$6,$I118&gt;=O$6),AND($H118&gt;=O$6,$H118&lt;P$6)),IF(OR($J118=1,COUNTIF($L118:N118,"&gt;0")&lt;$K118),3,IF(OR(AND(MONTH($H118)=MONTH(TODAY()),$J118=0),AND(TODAY()&lt;O$6)),1,IF($L118="כן",2,4))),""))</f>
        <v/>
      </c>
      <c r="P118" s="214" t="str">
        <f ca="1">IF($C118="","",IF(OR(AND($H118&lt;=P$6,$I118&gt;=P$6),AND($H118&gt;=P$6,$H118&lt;Q$6)),IF(OR($J118=1,COUNTIF($L118:O118,"&gt;0")&lt;$K118),3,IF(OR(AND(MONTH($H118)=MONTH(TODAY()),$J118=0),AND(TODAY()&lt;P$6)),1,IF($L118="כן",2,4))),""))</f>
        <v/>
      </c>
      <c r="Q118" s="214" t="str">
        <f ca="1">IF($C118="","",IF(OR(AND($H118&lt;=Q$6,$I118&gt;=Q$6),AND($H118&gt;=Q$6,$H118&lt;R$6)),IF(OR($J118=1,COUNTIF($L118:P118,"&gt;0")&lt;$K118),3,IF(OR(AND(MONTH($H118)=MONTH(TODAY()),$J118=0),AND(TODAY()&lt;Q$6)),1,IF($L118="כן",2,4))),""))</f>
        <v/>
      </c>
      <c r="R118" s="214" t="str">
        <f ca="1">IF($C118="","",IF(OR(AND($H118&lt;=R$6,$I118&gt;=R$6),AND($H118&gt;=R$6,$H118&lt;S$6)),IF(OR($J118=1,COUNTIF($L118:Q118,"&gt;0")&lt;$K118),3,IF(OR(AND(MONTH($H118)=MONTH(TODAY()),$J118=0),AND(TODAY()&lt;R$6)),1,IF($L118="כן",2,4))),""))</f>
        <v/>
      </c>
      <c r="S118" s="214" t="str">
        <f ca="1">IF($C118="","",IF(OR(AND($H118&lt;=S$6,$I118&gt;=S$6),AND($H118&gt;=S$6,$H118&lt;T$6)),IF(OR($J118=1,COUNTIF($L118:R118,"&gt;0")&lt;$K118),3,IF(OR(AND(MONTH($H118)=MONTH(TODAY()),$J118=0),AND(TODAY()&lt;S$6)),1,IF($L118="כן",2,4))),""))</f>
        <v/>
      </c>
      <c r="T118" s="214" t="str">
        <f ca="1">IF($C118="","",IF(OR(AND($H118&lt;=T$6,$I118&gt;=T$6),AND($H118&gt;=T$6,$H118&lt;U$6)),IF(OR($J118=1,COUNTIF($L118:S118,"&gt;0")&lt;$K118),3,IF(OR(AND(MONTH($H118)=MONTH(TODAY()),$J118=0),AND(TODAY()&lt;T$6)),1,IF($L118="כן",2,4))),""))</f>
        <v/>
      </c>
      <c r="U118" s="214" t="str">
        <f ca="1">IF($C118="","",IF(OR(AND($H118&lt;=U$6,$I118&gt;=U$6),AND($H118&gt;=U$6,$H118&lt;V$6)),IF(OR($J118=1,COUNTIF($L118:T118,"&gt;0")&lt;$K118),3,IF(OR(AND(MONTH($H118)=MONTH(TODAY()),$J118=0),AND(TODAY()&lt;U$6)),1,IF($L118="כן",2,4))),""))</f>
        <v/>
      </c>
      <c r="V118" s="214" t="str">
        <f ca="1">IF($C118="","",IF(OR(AND($H118&lt;=V$6,$I118&gt;=V$6),AND($H118&gt;=V$6,$H118&lt;W$6)),IF(OR($J118=1,COUNTIF($L118:U118,"&gt;0")&lt;$K118),3,IF(OR(AND(MONTH($H118)=MONTH(TODAY()),$J118=0),AND(TODAY()&lt;V$6)),1,IF($L118="כן",2,4))),""))</f>
        <v/>
      </c>
      <c r="W118" s="214" t="str">
        <f ca="1">IF($C118="","",IF(OR(AND($H118&lt;=W$6,$I118&gt;=W$6),AND($H118&gt;=W$6,$H118&lt;X$6)),IF(OR($J118=1,COUNTIF($L118:V118,"&gt;0")&lt;$K118),3,IF(OR(AND(MONTH($H118)=MONTH(TODAY()),$J118=0),AND(TODAY()&lt;W$6)),1,IF($L118="כן",2,4))),""))</f>
        <v/>
      </c>
      <c r="X118" s="214" t="str">
        <f ca="1">IF($C118="","",IF(OR(AND($H118&lt;=X$6,$I118&gt;=X$6),AND($H118&gt;=X$6,$H118&lt;Y$6)),IF(OR($J118=1,COUNTIF($L118:W118,"&gt;0")&lt;$K118),3,IF(OR(AND(MONTH($H118)=MONTH(TODAY()),$J118=0),AND(TODAY()&lt;X$6)),1,IF($L118="כן",2,4))),""))</f>
        <v/>
      </c>
      <c r="Y118" s="214" t="str">
        <f ca="1">IF($C118="","",IF(OR(AND($H118&lt;=Y$6,$I118&gt;=Y$6),AND($H118&gt;=Y$6,$H118&lt;Z$6)),IF(OR($J118=1,COUNTIF($L118:X118,"&gt;0")&lt;$K118),3,IF(OR(AND(MONTH($H118)=MONTH(TODAY()),$J118=0),AND(TODAY()&lt;Y$6)),1,IF($L118="כן",2,4))),""))</f>
        <v/>
      </c>
      <c r="Z118" s="214" t="str">
        <f ca="1">IF($C118="","",IF(OR(AND($H118&lt;=Z$6,$I118&gt;=Z$6),AND($H118&gt;=Z$6,$H118&lt;AA$6)),IF(OR($J118=1,COUNTIF($L118:Y118,"&gt;0")&lt;$K118),3,IF(OR(AND(MONTH($H118)=MONTH(TODAY()),$J118=0),AND(TODAY()&lt;Z$6)),1,IF($L118="כן",2,4))),""))</f>
        <v/>
      </c>
      <c r="AA118" s="214" t="str">
        <f ca="1">IF($C118="","",IF(OR(AND($H118&lt;=AA$6,$I118&gt;=AA$6),AND($H118&gt;=AA$6,$H118&lt;AB$6)),IF(OR($J118=1,COUNTIF($L118:Z118,"&gt;0")&lt;$K118),3,IF(OR(AND(MONTH($H118)=MONTH(TODAY()),$J118=0),AND(TODAY()&lt;AA$6)),1,IF($L118="כן",2,4))),""))</f>
        <v/>
      </c>
      <c r="AB118" s="214" t="str">
        <f ca="1">IF($C118="","",IF(OR(AND($H118&lt;=AB$6,$I118&gt;=AB$6),AND($H118&gt;=AB$6,$H118&lt;AC$6)),IF(OR($J118=1,COUNTIF($L118:AA118,"&gt;0")&lt;$K118),3,IF(OR(AND(MONTH($H118)=MONTH(TODAY()),$J118=0),AND(TODAY()&lt;AB$6)),1,IF($L118="כן",2,4))),""))</f>
        <v/>
      </c>
      <c r="AC118" s="214" t="str">
        <f ca="1">IF($C118="","",IF(OR(AND($H118&lt;=AC$6,$I118&gt;=AC$6),AND($H118&gt;=AC$6,$H118&lt;AD$6)),IF(OR($J118=1,COUNTIF($L118:AB118,"&gt;0")&lt;$K118),3,IF(OR(AND(MONTH($H118)=MONTH(TODAY()),$J118=0),AND(TODAY()&lt;AC$6)),1,IF($L118="כן",2,4))),""))</f>
        <v/>
      </c>
      <c r="AD118" s="214" t="str">
        <f ca="1">IF($C118="","",IF(OR(AND($H118&lt;=AD$6,$I118&gt;=AD$6),AND($H118&gt;=AD$6,$H118&lt;AE$6)),IF(OR($J118=1,COUNTIF($L118:AC118,"&gt;0")&lt;$K118),3,IF(OR(AND(MONTH($H118)=MONTH(TODAY()),$J118=0),AND(TODAY()&lt;AD$6)),1,IF($L118="כן",2,4))),""))</f>
        <v/>
      </c>
      <c r="AE118" s="214" t="str">
        <f ca="1">IF($C118="","",IF(OR(AND($H118&lt;=AE$6,$I118&gt;=AE$6),AND($H118&gt;=AE$6,$H118&lt;AF$6)),IF(OR($J118=1,COUNTIF($L118:AD118,"&gt;0")&lt;$K118),3,IF(OR(AND(MONTH($H118)=MONTH(TODAY()),$J118=0),AND(TODAY()&lt;AE$6)),1,IF($L118="כן",2,4))),""))</f>
        <v/>
      </c>
      <c r="AF118" s="214" t="str">
        <f ca="1">IF($C118="","",IF(OR(AND($H118&lt;=AF$6,$I118&gt;=AF$6),AND($H118&gt;=AF$6,$H118&lt;AG$6)),IF(OR($J118=1,COUNTIF($L118:AE118,"&gt;0")&lt;$K118),3,IF(OR(AND(MONTH($H118)=MONTH(TODAY()),$J118=0),AND(TODAY()&lt;AF$6)),1,IF($L118="כן",2,4))),""))</f>
        <v/>
      </c>
      <c r="AG118" s="214" t="str">
        <f t="shared" ca="1" si="8"/>
        <v/>
      </c>
      <c r="AH118" s="199" t="s">
        <v>224</v>
      </c>
    </row>
    <row r="119" spans="2:34" s="195" customFormat="1" ht="21" customHeight="1">
      <c r="B119" s="196" t="str">
        <f>IFERROR(INDEX('תוצרים לפרויקטים'!$G$8:$G$507,MATCH(ROWS($B$6:B118),דירוג_גאנט,0)),"")</f>
        <v/>
      </c>
      <c r="C119" s="197" t="str">
        <f>IF($B119="","",INDEX('תוצרים לפרויקטים'!$H$8:$H$507,MATCH($B119,'תוצרים לפרויקטים'!$G$8:$G$507,0)))</f>
        <v/>
      </c>
      <c r="D119" s="198" t="str">
        <f>IF($B119="","",INDEX('תוצרים לפרויקטים'!$E$8:$E$507,MATCH($B119,'תוצרים לפרויקטים'!$G$8:$G$507,0)))</f>
        <v/>
      </c>
      <c r="E119" s="198" t="str">
        <f>IF($B119="","",IF(INDEX('תוצרים לפרויקטים'!$J$8:$J$507,MATCH($B119,'תוצרים לפרויקטים'!$G$8:$G$507,0))="","",INDEX('תוצרים לפרויקטים'!$J$8:$J$507,MATCH($B119,'תוצרים לפרויקטים'!$G$8:$G$507,0))))</f>
        <v/>
      </c>
      <c r="F119" s="198" t="str">
        <f>IF($B119="","",IF(INDEX('תוצרים לפרויקטים'!$K$8:$K$507,MATCH($B119,'תוצרים לפרויקטים'!$G$8:$G$507,0))="","",INDEX('תוצרים לפרויקטים'!$K$8:$K$507,MATCH($B119,'תוצרים לפרויקטים'!$G$8:$G$507,0))))</f>
        <v/>
      </c>
      <c r="G119" s="198" t="str">
        <f>IF($B119="","",IF(INDEX('תוצרים לפרויקטים'!$R$8:$R$507,MATCH($B119,'תוצרים לפרויקטים'!$G$8:$G$507,0))="","",INDEX('תוצרים לפרויקטים'!$R$8:$R$507,MATCH($B119,'תוצרים לפרויקטים'!$G$8:$G$507,0))))</f>
        <v/>
      </c>
      <c r="H119" s="199" t="str">
        <f>IF($B119="","",IF(INDEX('תוצרים לפרויקטים'!P$8:P$507,MATCH($B119,'תוצרים לפרויקטים'!$G$8:$G$507,0))="","",INDEX('תוצרים לפרויקטים'!P$8:P$507,MATCH($B119,'תוצרים לפרויקטים'!$G$8:$G$507,0))))</f>
        <v/>
      </c>
      <c r="I119" s="199" t="str">
        <f>IF($B119="","",IF(INDEX('תוצרים לפרויקטים'!Q$8:Q$507,MATCH($B119,'תוצרים לפרויקטים'!$G$8:$G$507,0))="","",INDEX('תוצרים לפרויקטים'!Q$8:Q$507,MATCH($B119,'תוצרים לפרויקטים'!$G$8:$G$507,0))))</f>
        <v/>
      </c>
      <c r="J119" s="200" t="str">
        <f>IF($B119="","",INDEX('תוצרים לפרויקטים'!$S$8:$S$507,MATCH($B119,'תוצרים לפרויקטים'!$G$8:$G$507,0)))</f>
        <v/>
      </c>
      <c r="K119" s="201" t="str">
        <f t="shared" si="6"/>
        <v/>
      </c>
      <c r="L119" s="200" t="str">
        <f t="shared" ca="1" si="7"/>
        <v/>
      </c>
      <c r="M119" s="214" t="str">
        <f ca="1">IF($C119="","",IF(OR(AND($H119&lt;=M$6,$I119&gt;=M$6),AND($H119&gt;=M$6,$H119&lt;N$6)),IF(OR($J119=1,COUNTIF($L119:L119,"&gt;0")&lt;$K119),3,IF(OR(AND(MONTH($H119)=MONTH(TODAY()),$J119=0),AND(TODAY()&lt;M$6)),1,IF($L119="כן",2,4))),""))</f>
        <v/>
      </c>
      <c r="N119" s="214" t="str">
        <f ca="1">IF($C119="","",IF(OR(AND($H119&lt;=N$6,$I119&gt;=N$6),AND($H119&gt;=N$6,$H119&lt;O$6)),IF(OR($J119=1,COUNTIF($L119:M119,"&gt;0")&lt;$K119),3,IF(OR(AND(MONTH($H119)=MONTH(TODAY()),$J119=0),AND(TODAY()&lt;N$6)),1,IF($L119="כן",2,4))),""))</f>
        <v/>
      </c>
      <c r="O119" s="214" t="str">
        <f ca="1">IF($C119="","",IF(OR(AND($H119&lt;=O$6,$I119&gt;=O$6),AND($H119&gt;=O$6,$H119&lt;P$6)),IF(OR($J119=1,COUNTIF($L119:N119,"&gt;0")&lt;$K119),3,IF(OR(AND(MONTH($H119)=MONTH(TODAY()),$J119=0),AND(TODAY()&lt;O$6)),1,IF($L119="כן",2,4))),""))</f>
        <v/>
      </c>
      <c r="P119" s="214" t="str">
        <f ca="1">IF($C119="","",IF(OR(AND($H119&lt;=P$6,$I119&gt;=P$6),AND($H119&gt;=P$6,$H119&lt;Q$6)),IF(OR($J119=1,COUNTIF($L119:O119,"&gt;0")&lt;$K119),3,IF(OR(AND(MONTH($H119)=MONTH(TODAY()),$J119=0),AND(TODAY()&lt;P$6)),1,IF($L119="כן",2,4))),""))</f>
        <v/>
      </c>
      <c r="Q119" s="214" t="str">
        <f ca="1">IF($C119="","",IF(OR(AND($H119&lt;=Q$6,$I119&gt;=Q$6),AND($H119&gt;=Q$6,$H119&lt;R$6)),IF(OR($J119=1,COUNTIF($L119:P119,"&gt;0")&lt;$K119),3,IF(OR(AND(MONTH($H119)=MONTH(TODAY()),$J119=0),AND(TODAY()&lt;Q$6)),1,IF($L119="כן",2,4))),""))</f>
        <v/>
      </c>
      <c r="R119" s="214" t="str">
        <f ca="1">IF($C119="","",IF(OR(AND($H119&lt;=R$6,$I119&gt;=R$6),AND($H119&gt;=R$6,$H119&lt;S$6)),IF(OR($J119=1,COUNTIF($L119:Q119,"&gt;0")&lt;$K119),3,IF(OR(AND(MONTH($H119)=MONTH(TODAY()),$J119=0),AND(TODAY()&lt;R$6)),1,IF($L119="כן",2,4))),""))</f>
        <v/>
      </c>
      <c r="S119" s="214" t="str">
        <f ca="1">IF($C119="","",IF(OR(AND($H119&lt;=S$6,$I119&gt;=S$6),AND($H119&gt;=S$6,$H119&lt;T$6)),IF(OR($J119=1,COUNTIF($L119:R119,"&gt;0")&lt;$K119),3,IF(OR(AND(MONTH($H119)=MONTH(TODAY()),$J119=0),AND(TODAY()&lt;S$6)),1,IF($L119="כן",2,4))),""))</f>
        <v/>
      </c>
      <c r="T119" s="214" t="str">
        <f ca="1">IF($C119="","",IF(OR(AND($H119&lt;=T$6,$I119&gt;=T$6),AND($H119&gt;=T$6,$H119&lt;U$6)),IF(OR($J119=1,COUNTIF($L119:S119,"&gt;0")&lt;$K119),3,IF(OR(AND(MONTH($H119)=MONTH(TODAY()),$J119=0),AND(TODAY()&lt;T$6)),1,IF($L119="כן",2,4))),""))</f>
        <v/>
      </c>
      <c r="U119" s="214" t="str">
        <f ca="1">IF($C119="","",IF(OR(AND($H119&lt;=U$6,$I119&gt;=U$6),AND($H119&gt;=U$6,$H119&lt;V$6)),IF(OR($J119=1,COUNTIF($L119:T119,"&gt;0")&lt;$K119),3,IF(OR(AND(MONTH($H119)=MONTH(TODAY()),$J119=0),AND(TODAY()&lt;U$6)),1,IF($L119="כן",2,4))),""))</f>
        <v/>
      </c>
      <c r="V119" s="214" t="str">
        <f ca="1">IF($C119="","",IF(OR(AND($H119&lt;=V$6,$I119&gt;=V$6),AND($H119&gt;=V$6,$H119&lt;W$6)),IF(OR($J119=1,COUNTIF($L119:U119,"&gt;0")&lt;$K119),3,IF(OR(AND(MONTH($H119)=MONTH(TODAY()),$J119=0),AND(TODAY()&lt;V$6)),1,IF($L119="כן",2,4))),""))</f>
        <v/>
      </c>
      <c r="W119" s="214" t="str">
        <f ca="1">IF($C119="","",IF(OR(AND($H119&lt;=W$6,$I119&gt;=W$6),AND($H119&gt;=W$6,$H119&lt;X$6)),IF(OR($J119=1,COUNTIF($L119:V119,"&gt;0")&lt;$K119),3,IF(OR(AND(MONTH($H119)=MONTH(TODAY()),$J119=0),AND(TODAY()&lt;W$6)),1,IF($L119="כן",2,4))),""))</f>
        <v/>
      </c>
      <c r="X119" s="214" t="str">
        <f ca="1">IF($C119="","",IF(OR(AND($H119&lt;=X$6,$I119&gt;=X$6),AND($H119&gt;=X$6,$H119&lt;Y$6)),IF(OR($J119=1,COUNTIF($L119:W119,"&gt;0")&lt;$K119),3,IF(OR(AND(MONTH($H119)=MONTH(TODAY()),$J119=0),AND(TODAY()&lt;X$6)),1,IF($L119="כן",2,4))),""))</f>
        <v/>
      </c>
      <c r="Y119" s="214" t="str">
        <f ca="1">IF($C119="","",IF(OR(AND($H119&lt;=Y$6,$I119&gt;=Y$6),AND($H119&gt;=Y$6,$H119&lt;Z$6)),IF(OR($J119=1,COUNTIF($L119:X119,"&gt;0")&lt;$K119),3,IF(OR(AND(MONTH($H119)=MONTH(TODAY()),$J119=0),AND(TODAY()&lt;Y$6)),1,IF($L119="כן",2,4))),""))</f>
        <v/>
      </c>
      <c r="Z119" s="214" t="str">
        <f ca="1">IF($C119="","",IF(OR(AND($H119&lt;=Z$6,$I119&gt;=Z$6),AND($H119&gt;=Z$6,$H119&lt;AA$6)),IF(OR($J119=1,COUNTIF($L119:Y119,"&gt;0")&lt;$K119),3,IF(OR(AND(MONTH($H119)=MONTH(TODAY()),$J119=0),AND(TODAY()&lt;Z$6)),1,IF($L119="כן",2,4))),""))</f>
        <v/>
      </c>
      <c r="AA119" s="214" t="str">
        <f ca="1">IF($C119="","",IF(OR(AND($H119&lt;=AA$6,$I119&gt;=AA$6),AND($H119&gt;=AA$6,$H119&lt;AB$6)),IF(OR($J119=1,COUNTIF($L119:Z119,"&gt;0")&lt;$K119),3,IF(OR(AND(MONTH($H119)=MONTH(TODAY()),$J119=0),AND(TODAY()&lt;AA$6)),1,IF($L119="כן",2,4))),""))</f>
        <v/>
      </c>
      <c r="AB119" s="214" t="str">
        <f ca="1">IF($C119="","",IF(OR(AND($H119&lt;=AB$6,$I119&gt;=AB$6),AND($H119&gt;=AB$6,$H119&lt;AC$6)),IF(OR($J119=1,COUNTIF($L119:AA119,"&gt;0")&lt;$K119),3,IF(OR(AND(MONTH($H119)=MONTH(TODAY()),$J119=0),AND(TODAY()&lt;AB$6)),1,IF($L119="כן",2,4))),""))</f>
        <v/>
      </c>
      <c r="AC119" s="214" t="str">
        <f ca="1">IF($C119="","",IF(OR(AND($H119&lt;=AC$6,$I119&gt;=AC$6),AND($H119&gt;=AC$6,$H119&lt;AD$6)),IF(OR($J119=1,COUNTIF($L119:AB119,"&gt;0")&lt;$K119),3,IF(OR(AND(MONTH($H119)=MONTH(TODAY()),$J119=0),AND(TODAY()&lt;AC$6)),1,IF($L119="כן",2,4))),""))</f>
        <v/>
      </c>
      <c r="AD119" s="214" t="str">
        <f ca="1">IF($C119="","",IF(OR(AND($H119&lt;=AD$6,$I119&gt;=AD$6),AND($H119&gt;=AD$6,$H119&lt;AE$6)),IF(OR($J119=1,COUNTIF($L119:AC119,"&gt;0")&lt;$K119),3,IF(OR(AND(MONTH($H119)=MONTH(TODAY()),$J119=0),AND(TODAY()&lt;AD$6)),1,IF($L119="כן",2,4))),""))</f>
        <v/>
      </c>
      <c r="AE119" s="214" t="str">
        <f ca="1">IF($C119="","",IF(OR(AND($H119&lt;=AE$6,$I119&gt;=AE$6),AND($H119&gt;=AE$6,$H119&lt;AF$6)),IF(OR($J119=1,COUNTIF($L119:AD119,"&gt;0")&lt;$K119),3,IF(OR(AND(MONTH($H119)=MONTH(TODAY()),$J119=0),AND(TODAY()&lt;AE$6)),1,IF($L119="כן",2,4))),""))</f>
        <v/>
      </c>
      <c r="AF119" s="214" t="str">
        <f ca="1">IF($C119="","",IF(OR(AND($H119&lt;=AF$6,$I119&gt;=AF$6),AND($H119&gt;=AF$6,$H119&lt;AG$6)),IF(OR($J119=1,COUNTIF($L119:AE119,"&gt;0")&lt;$K119),3,IF(OR(AND(MONTH($H119)=MONTH(TODAY()),$J119=0),AND(TODAY()&lt;AF$6)),1,IF($L119="כן",2,4))),""))</f>
        <v/>
      </c>
      <c r="AG119" s="214" t="str">
        <f t="shared" ca="1" si="8"/>
        <v/>
      </c>
      <c r="AH119" s="199" t="s">
        <v>224</v>
      </c>
    </row>
    <row r="120" spans="2:34" s="195" customFormat="1" ht="21" customHeight="1">
      <c r="B120" s="196" t="str">
        <f>IFERROR(INDEX('תוצרים לפרויקטים'!$G$8:$G$507,MATCH(ROWS($B$6:B119),דירוג_גאנט,0)),"")</f>
        <v/>
      </c>
      <c r="C120" s="197" t="str">
        <f>IF($B120="","",INDEX('תוצרים לפרויקטים'!$H$8:$H$507,MATCH($B120,'תוצרים לפרויקטים'!$G$8:$G$507,0)))</f>
        <v/>
      </c>
      <c r="D120" s="198" t="str">
        <f>IF($B120="","",INDEX('תוצרים לפרויקטים'!$E$8:$E$507,MATCH($B120,'תוצרים לפרויקטים'!$G$8:$G$507,0)))</f>
        <v/>
      </c>
      <c r="E120" s="198" t="str">
        <f>IF($B120="","",IF(INDEX('תוצרים לפרויקטים'!$J$8:$J$507,MATCH($B120,'תוצרים לפרויקטים'!$G$8:$G$507,0))="","",INDEX('תוצרים לפרויקטים'!$J$8:$J$507,MATCH($B120,'תוצרים לפרויקטים'!$G$8:$G$507,0))))</f>
        <v/>
      </c>
      <c r="F120" s="198" t="str">
        <f>IF($B120="","",IF(INDEX('תוצרים לפרויקטים'!$K$8:$K$507,MATCH($B120,'תוצרים לפרויקטים'!$G$8:$G$507,0))="","",INDEX('תוצרים לפרויקטים'!$K$8:$K$507,MATCH($B120,'תוצרים לפרויקטים'!$G$8:$G$507,0))))</f>
        <v/>
      </c>
      <c r="G120" s="198" t="str">
        <f>IF($B120="","",IF(INDEX('תוצרים לפרויקטים'!$R$8:$R$507,MATCH($B120,'תוצרים לפרויקטים'!$G$8:$G$507,0))="","",INDEX('תוצרים לפרויקטים'!$R$8:$R$507,MATCH($B120,'תוצרים לפרויקטים'!$G$8:$G$507,0))))</f>
        <v/>
      </c>
      <c r="H120" s="199" t="str">
        <f>IF($B120="","",IF(INDEX('תוצרים לפרויקטים'!P$8:P$507,MATCH($B120,'תוצרים לפרויקטים'!$G$8:$G$507,0))="","",INDEX('תוצרים לפרויקטים'!P$8:P$507,MATCH($B120,'תוצרים לפרויקטים'!$G$8:$G$507,0))))</f>
        <v/>
      </c>
      <c r="I120" s="199" t="str">
        <f>IF($B120="","",IF(INDEX('תוצרים לפרויקטים'!Q$8:Q$507,MATCH($B120,'תוצרים לפרויקטים'!$G$8:$G$507,0))="","",INDEX('תוצרים לפרויקטים'!Q$8:Q$507,MATCH($B120,'תוצרים לפרויקטים'!$G$8:$G$507,0))))</f>
        <v/>
      </c>
      <c r="J120" s="200" t="str">
        <f>IF($B120="","",INDEX('תוצרים לפרויקטים'!$S$8:$S$507,MATCH($B120,'תוצרים לפרויקטים'!$G$8:$G$507,0)))</f>
        <v/>
      </c>
      <c r="K120" s="201" t="str">
        <f t="shared" si="6"/>
        <v/>
      </c>
      <c r="L120" s="200" t="str">
        <f t="shared" ca="1" si="7"/>
        <v/>
      </c>
      <c r="M120" s="214" t="str">
        <f ca="1">IF($C120="","",IF(OR(AND($H120&lt;=M$6,$I120&gt;=M$6),AND($H120&gt;=M$6,$H120&lt;N$6)),IF(OR($J120=1,COUNTIF($L120:L120,"&gt;0")&lt;$K120),3,IF(OR(AND(MONTH($H120)=MONTH(TODAY()),$J120=0),AND(TODAY()&lt;M$6)),1,IF($L120="כן",2,4))),""))</f>
        <v/>
      </c>
      <c r="N120" s="214" t="str">
        <f ca="1">IF($C120="","",IF(OR(AND($H120&lt;=N$6,$I120&gt;=N$6),AND($H120&gt;=N$6,$H120&lt;O$6)),IF(OR($J120=1,COUNTIF($L120:M120,"&gt;0")&lt;$K120),3,IF(OR(AND(MONTH($H120)=MONTH(TODAY()),$J120=0),AND(TODAY()&lt;N$6)),1,IF($L120="כן",2,4))),""))</f>
        <v/>
      </c>
      <c r="O120" s="214" t="str">
        <f ca="1">IF($C120="","",IF(OR(AND($H120&lt;=O$6,$I120&gt;=O$6),AND($H120&gt;=O$6,$H120&lt;P$6)),IF(OR($J120=1,COUNTIF($L120:N120,"&gt;0")&lt;$K120),3,IF(OR(AND(MONTH($H120)=MONTH(TODAY()),$J120=0),AND(TODAY()&lt;O$6)),1,IF($L120="כן",2,4))),""))</f>
        <v/>
      </c>
      <c r="P120" s="214" t="str">
        <f ca="1">IF($C120="","",IF(OR(AND($H120&lt;=P$6,$I120&gt;=P$6),AND($H120&gt;=P$6,$H120&lt;Q$6)),IF(OR($J120=1,COUNTIF($L120:O120,"&gt;0")&lt;$K120),3,IF(OR(AND(MONTH($H120)=MONTH(TODAY()),$J120=0),AND(TODAY()&lt;P$6)),1,IF($L120="כן",2,4))),""))</f>
        <v/>
      </c>
      <c r="Q120" s="214" t="str">
        <f ca="1">IF($C120="","",IF(OR(AND($H120&lt;=Q$6,$I120&gt;=Q$6),AND($H120&gt;=Q$6,$H120&lt;R$6)),IF(OR($J120=1,COUNTIF($L120:P120,"&gt;0")&lt;$K120),3,IF(OR(AND(MONTH($H120)=MONTH(TODAY()),$J120=0),AND(TODAY()&lt;Q$6)),1,IF($L120="כן",2,4))),""))</f>
        <v/>
      </c>
      <c r="R120" s="214" t="str">
        <f ca="1">IF($C120="","",IF(OR(AND($H120&lt;=R$6,$I120&gt;=R$6),AND($H120&gt;=R$6,$H120&lt;S$6)),IF(OR($J120=1,COUNTIF($L120:Q120,"&gt;0")&lt;$K120),3,IF(OR(AND(MONTH($H120)=MONTH(TODAY()),$J120=0),AND(TODAY()&lt;R$6)),1,IF($L120="כן",2,4))),""))</f>
        <v/>
      </c>
      <c r="S120" s="214" t="str">
        <f ca="1">IF($C120="","",IF(OR(AND($H120&lt;=S$6,$I120&gt;=S$6),AND($H120&gt;=S$6,$H120&lt;T$6)),IF(OR($J120=1,COUNTIF($L120:R120,"&gt;0")&lt;$K120),3,IF(OR(AND(MONTH($H120)=MONTH(TODAY()),$J120=0),AND(TODAY()&lt;S$6)),1,IF($L120="כן",2,4))),""))</f>
        <v/>
      </c>
      <c r="T120" s="214" t="str">
        <f ca="1">IF($C120="","",IF(OR(AND($H120&lt;=T$6,$I120&gt;=T$6),AND($H120&gt;=T$6,$H120&lt;U$6)),IF(OR($J120=1,COUNTIF($L120:S120,"&gt;0")&lt;$K120),3,IF(OR(AND(MONTH($H120)=MONTH(TODAY()),$J120=0),AND(TODAY()&lt;T$6)),1,IF($L120="כן",2,4))),""))</f>
        <v/>
      </c>
      <c r="U120" s="214" t="str">
        <f ca="1">IF($C120="","",IF(OR(AND($H120&lt;=U$6,$I120&gt;=U$6),AND($H120&gt;=U$6,$H120&lt;V$6)),IF(OR($J120=1,COUNTIF($L120:T120,"&gt;0")&lt;$K120),3,IF(OR(AND(MONTH($H120)=MONTH(TODAY()),$J120=0),AND(TODAY()&lt;U$6)),1,IF($L120="כן",2,4))),""))</f>
        <v/>
      </c>
      <c r="V120" s="214" t="str">
        <f ca="1">IF($C120="","",IF(OR(AND($H120&lt;=V$6,$I120&gt;=V$6),AND($H120&gt;=V$6,$H120&lt;W$6)),IF(OR($J120=1,COUNTIF($L120:U120,"&gt;0")&lt;$K120),3,IF(OR(AND(MONTH($H120)=MONTH(TODAY()),$J120=0),AND(TODAY()&lt;V$6)),1,IF($L120="כן",2,4))),""))</f>
        <v/>
      </c>
      <c r="W120" s="214" t="str">
        <f ca="1">IF($C120="","",IF(OR(AND($H120&lt;=W$6,$I120&gt;=W$6),AND($H120&gt;=W$6,$H120&lt;X$6)),IF(OR($J120=1,COUNTIF($L120:V120,"&gt;0")&lt;$K120),3,IF(OR(AND(MONTH($H120)=MONTH(TODAY()),$J120=0),AND(TODAY()&lt;W$6)),1,IF($L120="כן",2,4))),""))</f>
        <v/>
      </c>
      <c r="X120" s="214" t="str">
        <f ca="1">IF($C120="","",IF(OR(AND($H120&lt;=X$6,$I120&gt;=X$6),AND($H120&gt;=X$6,$H120&lt;Y$6)),IF(OR($J120=1,COUNTIF($L120:W120,"&gt;0")&lt;$K120),3,IF(OR(AND(MONTH($H120)=MONTH(TODAY()),$J120=0),AND(TODAY()&lt;X$6)),1,IF($L120="כן",2,4))),""))</f>
        <v/>
      </c>
      <c r="Y120" s="214" t="str">
        <f ca="1">IF($C120="","",IF(OR(AND($H120&lt;=Y$6,$I120&gt;=Y$6),AND($H120&gt;=Y$6,$H120&lt;Z$6)),IF(OR($J120=1,COUNTIF($L120:X120,"&gt;0")&lt;$K120),3,IF(OR(AND(MONTH($H120)=MONTH(TODAY()),$J120=0),AND(TODAY()&lt;Y$6)),1,IF($L120="כן",2,4))),""))</f>
        <v/>
      </c>
      <c r="Z120" s="214" t="str">
        <f ca="1">IF($C120="","",IF(OR(AND($H120&lt;=Z$6,$I120&gt;=Z$6),AND($H120&gt;=Z$6,$H120&lt;AA$6)),IF(OR($J120=1,COUNTIF($L120:Y120,"&gt;0")&lt;$K120),3,IF(OR(AND(MONTH($H120)=MONTH(TODAY()),$J120=0),AND(TODAY()&lt;Z$6)),1,IF($L120="כן",2,4))),""))</f>
        <v/>
      </c>
      <c r="AA120" s="214" t="str">
        <f ca="1">IF($C120="","",IF(OR(AND($H120&lt;=AA$6,$I120&gt;=AA$6),AND($H120&gt;=AA$6,$H120&lt;AB$6)),IF(OR($J120=1,COUNTIF($L120:Z120,"&gt;0")&lt;$K120),3,IF(OR(AND(MONTH($H120)=MONTH(TODAY()),$J120=0),AND(TODAY()&lt;AA$6)),1,IF($L120="כן",2,4))),""))</f>
        <v/>
      </c>
      <c r="AB120" s="214" t="str">
        <f ca="1">IF($C120="","",IF(OR(AND($H120&lt;=AB$6,$I120&gt;=AB$6),AND($H120&gt;=AB$6,$H120&lt;AC$6)),IF(OR($J120=1,COUNTIF($L120:AA120,"&gt;0")&lt;$K120),3,IF(OR(AND(MONTH($H120)=MONTH(TODAY()),$J120=0),AND(TODAY()&lt;AB$6)),1,IF($L120="כן",2,4))),""))</f>
        <v/>
      </c>
      <c r="AC120" s="214" t="str">
        <f ca="1">IF($C120="","",IF(OR(AND($H120&lt;=AC$6,$I120&gt;=AC$6),AND($H120&gt;=AC$6,$H120&lt;AD$6)),IF(OR($J120=1,COUNTIF($L120:AB120,"&gt;0")&lt;$K120),3,IF(OR(AND(MONTH($H120)=MONTH(TODAY()),$J120=0),AND(TODAY()&lt;AC$6)),1,IF($L120="כן",2,4))),""))</f>
        <v/>
      </c>
      <c r="AD120" s="214" t="str">
        <f ca="1">IF($C120="","",IF(OR(AND($H120&lt;=AD$6,$I120&gt;=AD$6),AND($H120&gt;=AD$6,$H120&lt;AE$6)),IF(OR($J120=1,COUNTIF($L120:AC120,"&gt;0")&lt;$K120),3,IF(OR(AND(MONTH($H120)=MONTH(TODAY()),$J120=0),AND(TODAY()&lt;AD$6)),1,IF($L120="כן",2,4))),""))</f>
        <v/>
      </c>
      <c r="AE120" s="214" t="str">
        <f ca="1">IF($C120="","",IF(OR(AND($H120&lt;=AE$6,$I120&gt;=AE$6),AND($H120&gt;=AE$6,$H120&lt;AF$6)),IF(OR($J120=1,COUNTIF($L120:AD120,"&gt;0")&lt;$K120),3,IF(OR(AND(MONTH($H120)=MONTH(TODAY()),$J120=0),AND(TODAY()&lt;AE$6)),1,IF($L120="כן",2,4))),""))</f>
        <v/>
      </c>
      <c r="AF120" s="214" t="str">
        <f ca="1">IF($C120="","",IF(OR(AND($H120&lt;=AF$6,$I120&gt;=AF$6),AND($H120&gt;=AF$6,$H120&lt;AG$6)),IF(OR($J120=1,COUNTIF($L120:AE120,"&gt;0")&lt;$K120),3,IF(OR(AND(MONTH($H120)=MONTH(TODAY()),$J120=0),AND(TODAY()&lt;AF$6)),1,IF($L120="כן",2,4))),""))</f>
        <v/>
      </c>
      <c r="AG120" s="214" t="str">
        <f t="shared" ca="1" si="8"/>
        <v/>
      </c>
      <c r="AH120" s="199" t="s">
        <v>224</v>
      </c>
    </row>
    <row r="121" spans="2:34" s="195" customFormat="1" ht="21" customHeight="1">
      <c r="B121" s="196" t="str">
        <f>IFERROR(INDEX('תוצרים לפרויקטים'!$G$8:$G$507,MATCH(ROWS($B$6:B120),דירוג_גאנט,0)),"")</f>
        <v/>
      </c>
      <c r="C121" s="197" t="str">
        <f>IF($B121="","",INDEX('תוצרים לפרויקטים'!$H$8:$H$507,MATCH($B121,'תוצרים לפרויקטים'!$G$8:$G$507,0)))</f>
        <v/>
      </c>
      <c r="D121" s="198" t="str">
        <f>IF($B121="","",INDEX('תוצרים לפרויקטים'!$E$8:$E$507,MATCH($B121,'תוצרים לפרויקטים'!$G$8:$G$507,0)))</f>
        <v/>
      </c>
      <c r="E121" s="198" t="str">
        <f>IF($B121="","",IF(INDEX('תוצרים לפרויקטים'!$J$8:$J$507,MATCH($B121,'תוצרים לפרויקטים'!$G$8:$G$507,0))="","",INDEX('תוצרים לפרויקטים'!$J$8:$J$507,MATCH($B121,'תוצרים לפרויקטים'!$G$8:$G$507,0))))</f>
        <v/>
      </c>
      <c r="F121" s="198" t="str">
        <f>IF($B121="","",IF(INDEX('תוצרים לפרויקטים'!$K$8:$K$507,MATCH($B121,'תוצרים לפרויקטים'!$G$8:$G$507,0))="","",INDEX('תוצרים לפרויקטים'!$K$8:$K$507,MATCH($B121,'תוצרים לפרויקטים'!$G$8:$G$507,0))))</f>
        <v/>
      </c>
      <c r="G121" s="198" t="str">
        <f>IF($B121="","",IF(INDEX('תוצרים לפרויקטים'!$R$8:$R$507,MATCH($B121,'תוצרים לפרויקטים'!$G$8:$G$507,0))="","",INDEX('תוצרים לפרויקטים'!$R$8:$R$507,MATCH($B121,'תוצרים לפרויקטים'!$G$8:$G$507,0))))</f>
        <v/>
      </c>
      <c r="H121" s="199" t="str">
        <f>IF($B121="","",IF(INDEX('תוצרים לפרויקטים'!P$8:P$507,MATCH($B121,'תוצרים לפרויקטים'!$G$8:$G$507,0))="","",INDEX('תוצרים לפרויקטים'!P$8:P$507,MATCH($B121,'תוצרים לפרויקטים'!$G$8:$G$507,0))))</f>
        <v/>
      </c>
      <c r="I121" s="199" t="str">
        <f>IF($B121="","",IF(INDEX('תוצרים לפרויקטים'!Q$8:Q$507,MATCH($B121,'תוצרים לפרויקטים'!$G$8:$G$507,0))="","",INDEX('תוצרים לפרויקטים'!Q$8:Q$507,MATCH($B121,'תוצרים לפרויקטים'!$G$8:$G$507,0))))</f>
        <v/>
      </c>
      <c r="J121" s="200" t="str">
        <f>IF($B121="","",INDEX('תוצרים לפרויקטים'!$S$8:$S$507,MATCH($B121,'תוצרים לפרויקטים'!$G$8:$G$507,0)))</f>
        <v/>
      </c>
      <c r="K121" s="201" t="str">
        <f t="shared" si="6"/>
        <v/>
      </c>
      <c r="L121" s="200" t="str">
        <f t="shared" ca="1" si="7"/>
        <v/>
      </c>
      <c r="M121" s="214" t="str">
        <f ca="1">IF($C121="","",IF(OR(AND($H121&lt;=M$6,$I121&gt;=M$6),AND($H121&gt;=M$6,$H121&lt;N$6)),IF(OR($J121=1,COUNTIF($L121:L121,"&gt;0")&lt;$K121),3,IF(OR(AND(MONTH($H121)=MONTH(TODAY()),$J121=0),AND(TODAY()&lt;M$6)),1,IF($L121="כן",2,4))),""))</f>
        <v/>
      </c>
      <c r="N121" s="214" t="str">
        <f ca="1">IF($C121="","",IF(OR(AND($H121&lt;=N$6,$I121&gt;=N$6),AND($H121&gt;=N$6,$H121&lt;O$6)),IF(OR($J121=1,COUNTIF($L121:M121,"&gt;0")&lt;$K121),3,IF(OR(AND(MONTH($H121)=MONTH(TODAY()),$J121=0),AND(TODAY()&lt;N$6)),1,IF($L121="כן",2,4))),""))</f>
        <v/>
      </c>
      <c r="O121" s="214" t="str">
        <f ca="1">IF($C121="","",IF(OR(AND($H121&lt;=O$6,$I121&gt;=O$6),AND($H121&gt;=O$6,$H121&lt;P$6)),IF(OR($J121=1,COUNTIF($L121:N121,"&gt;0")&lt;$K121),3,IF(OR(AND(MONTH($H121)=MONTH(TODAY()),$J121=0),AND(TODAY()&lt;O$6)),1,IF($L121="כן",2,4))),""))</f>
        <v/>
      </c>
      <c r="P121" s="214" t="str">
        <f ca="1">IF($C121="","",IF(OR(AND($H121&lt;=P$6,$I121&gt;=P$6),AND($H121&gt;=P$6,$H121&lt;Q$6)),IF(OR($J121=1,COUNTIF($L121:O121,"&gt;0")&lt;$K121),3,IF(OR(AND(MONTH($H121)=MONTH(TODAY()),$J121=0),AND(TODAY()&lt;P$6)),1,IF($L121="כן",2,4))),""))</f>
        <v/>
      </c>
      <c r="Q121" s="214" t="str">
        <f ca="1">IF($C121="","",IF(OR(AND($H121&lt;=Q$6,$I121&gt;=Q$6),AND($H121&gt;=Q$6,$H121&lt;R$6)),IF(OR($J121=1,COUNTIF($L121:P121,"&gt;0")&lt;$K121),3,IF(OR(AND(MONTH($H121)=MONTH(TODAY()),$J121=0),AND(TODAY()&lt;Q$6)),1,IF($L121="כן",2,4))),""))</f>
        <v/>
      </c>
      <c r="R121" s="214" t="str">
        <f ca="1">IF($C121="","",IF(OR(AND($H121&lt;=R$6,$I121&gt;=R$6),AND($H121&gt;=R$6,$H121&lt;S$6)),IF(OR($J121=1,COUNTIF($L121:Q121,"&gt;0")&lt;$K121),3,IF(OR(AND(MONTH($H121)=MONTH(TODAY()),$J121=0),AND(TODAY()&lt;R$6)),1,IF($L121="כן",2,4))),""))</f>
        <v/>
      </c>
      <c r="S121" s="214" t="str">
        <f ca="1">IF($C121="","",IF(OR(AND($H121&lt;=S$6,$I121&gt;=S$6),AND($H121&gt;=S$6,$H121&lt;T$6)),IF(OR($J121=1,COUNTIF($L121:R121,"&gt;0")&lt;$K121),3,IF(OR(AND(MONTH($H121)=MONTH(TODAY()),$J121=0),AND(TODAY()&lt;S$6)),1,IF($L121="כן",2,4))),""))</f>
        <v/>
      </c>
      <c r="T121" s="214" t="str">
        <f ca="1">IF($C121="","",IF(OR(AND($H121&lt;=T$6,$I121&gt;=T$6),AND($H121&gt;=T$6,$H121&lt;U$6)),IF(OR($J121=1,COUNTIF($L121:S121,"&gt;0")&lt;$K121),3,IF(OR(AND(MONTH($H121)=MONTH(TODAY()),$J121=0),AND(TODAY()&lt;T$6)),1,IF($L121="כן",2,4))),""))</f>
        <v/>
      </c>
      <c r="U121" s="214" t="str">
        <f ca="1">IF($C121="","",IF(OR(AND($H121&lt;=U$6,$I121&gt;=U$6),AND($H121&gt;=U$6,$H121&lt;V$6)),IF(OR($J121=1,COUNTIF($L121:T121,"&gt;0")&lt;$K121),3,IF(OR(AND(MONTH($H121)=MONTH(TODAY()),$J121=0),AND(TODAY()&lt;U$6)),1,IF($L121="כן",2,4))),""))</f>
        <v/>
      </c>
      <c r="V121" s="214" t="str">
        <f ca="1">IF($C121="","",IF(OR(AND($H121&lt;=V$6,$I121&gt;=V$6),AND($H121&gt;=V$6,$H121&lt;W$6)),IF(OR($J121=1,COUNTIF($L121:U121,"&gt;0")&lt;$K121),3,IF(OR(AND(MONTH($H121)=MONTH(TODAY()),$J121=0),AND(TODAY()&lt;V$6)),1,IF($L121="כן",2,4))),""))</f>
        <v/>
      </c>
      <c r="W121" s="214" t="str">
        <f ca="1">IF($C121="","",IF(OR(AND($H121&lt;=W$6,$I121&gt;=W$6),AND($H121&gt;=W$6,$H121&lt;X$6)),IF(OR($J121=1,COUNTIF($L121:V121,"&gt;0")&lt;$K121),3,IF(OR(AND(MONTH($H121)=MONTH(TODAY()),$J121=0),AND(TODAY()&lt;W$6)),1,IF($L121="כן",2,4))),""))</f>
        <v/>
      </c>
      <c r="X121" s="214" t="str">
        <f ca="1">IF($C121="","",IF(OR(AND($H121&lt;=X$6,$I121&gt;=X$6),AND($H121&gt;=X$6,$H121&lt;Y$6)),IF(OR($J121=1,COUNTIF($L121:W121,"&gt;0")&lt;$K121),3,IF(OR(AND(MONTH($H121)=MONTH(TODAY()),$J121=0),AND(TODAY()&lt;X$6)),1,IF($L121="כן",2,4))),""))</f>
        <v/>
      </c>
      <c r="Y121" s="214" t="str">
        <f ca="1">IF($C121="","",IF(OR(AND($H121&lt;=Y$6,$I121&gt;=Y$6),AND($H121&gt;=Y$6,$H121&lt;Z$6)),IF(OR($J121=1,COUNTIF($L121:X121,"&gt;0")&lt;$K121),3,IF(OR(AND(MONTH($H121)=MONTH(TODAY()),$J121=0),AND(TODAY()&lt;Y$6)),1,IF($L121="כן",2,4))),""))</f>
        <v/>
      </c>
      <c r="Z121" s="214" t="str">
        <f ca="1">IF($C121="","",IF(OR(AND($H121&lt;=Z$6,$I121&gt;=Z$6),AND($H121&gt;=Z$6,$H121&lt;AA$6)),IF(OR($J121=1,COUNTIF($L121:Y121,"&gt;0")&lt;$K121),3,IF(OR(AND(MONTH($H121)=MONTH(TODAY()),$J121=0),AND(TODAY()&lt;Z$6)),1,IF($L121="כן",2,4))),""))</f>
        <v/>
      </c>
      <c r="AA121" s="214" t="str">
        <f ca="1">IF($C121="","",IF(OR(AND($H121&lt;=AA$6,$I121&gt;=AA$6),AND($H121&gt;=AA$6,$H121&lt;AB$6)),IF(OR($J121=1,COUNTIF($L121:Z121,"&gt;0")&lt;$K121),3,IF(OR(AND(MONTH($H121)=MONTH(TODAY()),$J121=0),AND(TODAY()&lt;AA$6)),1,IF($L121="כן",2,4))),""))</f>
        <v/>
      </c>
      <c r="AB121" s="214" t="str">
        <f ca="1">IF($C121="","",IF(OR(AND($H121&lt;=AB$6,$I121&gt;=AB$6),AND($H121&gt;=AB$6,$H121&lt;AC$6)),IF(OR($J121=1,COUNTIF($L121:AA121,"&gt;0")&lt;$K121),3,IF(OR(AND(MONTH($H121)=MONTH(TODAY()),$J121=0),AND(TODAY()&lt;AB$6)),1,IF($L121="כן",2,4))),""))</f>
        <v/>
      </c>
      <c r="AC121" s="214" t="str">
        <f ca="1">IF($C121="","",IF(OR(AND($H121&lt;=AC$6,$I121&gt;=AC$6),AND($H121&gt;=AC$6,$H121&lt;AD$6)),IF(OR($J121=1,COUNTIF($L121:AB121,"&gt;0")&lt;$K121),3,IF(OR(AND(MONTH($H121)=MONTH(TODAY()),$J121=0),AND(TODAY()&lt;AC$6)),1,IF($L121="כן",2,4))),""))</f>
        <v/>
      </c>
      <c r="AD121" s="214" t="str">
        <f ca="1">IF($C121="","",IF(OR(AND($H121&lt;=AD$6,$I121&gt;=AD$6),AND($H121&gt;=AD$6,$H121&lt;AE$6)),IF(OR($J121=1,COUNTIF($L121:AC121,"&gt;0")&lt;$K121),3,IF(OR(AND(MONTH($H121)=MONTH(TODAY()),$J121=0),AND(TODAY()&lt;AD$6)),1,IF($L121="כן",2,4))),""))</f>
        <v/>
      </c>
      <c r="AE121" s="214" t="str">
        <f ca="1">IF($C121="","",IF(OR(AND($H121&lt;=AE$6,$I121&gt;=AE$6),AND($H121&gt;=AE$6,$H121&lt;AF$6)),IF(OR($J121=1,COUNTIF($L121:AD121,"&gt;0")&lt;$K121),3,IF(OR(AND(MONTH($H121)=MONTH(TODAY()),$J121=0),AND(TODAY()&lt;AE$6)),1,IF($L121="כן",2,4))),""))</f>
        <v/>
      </c>
      <c r="AF121" s="214" t="str">
        <f ca="1">IF($C121="","",IF(OR(AND($H121&lt;=AF$6,$I121&gt;=AF$6),AND($H121&gt;=AF$6,$H121&lt;AG$6)),IF(OR($J121=1,COUNTIF($L121:AE121,"&gt;0")&lt;$K121),3,IF(OR(AND(MONTH($H121)=MONTH(TODAY()),$J121=0),AND(TODAY()&lt;AF$6)),1,IF($L121="כן",2,4))),""))</f>
        <v/>
      </c>
      <c r="AG121" s="214" t="str">
        <f t="shared" ca="1" si="8"/>
        <v/>
      </c>
      <c r="AH121" s="199" t="s">
        <v>224</v>
      </c>
    </row>
    <row r="122" spans="2:34" s="195" customFormat="1" ht="21" customHeight="1">
      <c r="B122" s="196" t="str">
        <f>IFERROR(INDEX('תוצרים לפרויקטים'!$G$8:$G$507,MATCH(ROWS($B$6:B121),דירוג_גאנט,0)),"")</f>
        <v/>
      </c>
      <c r="C122" s="197" t="str">
        <f>IF($B122="","",INDEX('תוצרים לפרויקטים'!$H$8:$H$507,MATCH($B122,'תוצרים לפרויקטים'!$G$8:$G$507,0)))</f>
        <v/>
      </c>
      <c r="D122" s="198" t="str">
        <f>IF($B122="","",INDEX('תוצרים לפרויקטים'!$E$8:$E$507,MATCH($B122,'תוצרים לפרויקטים'!$G$8:$G$507,0)))</f>
        <v/>
      </c>
      <c r="E122" s="198" t="str">
        <f>IF($B122="","",IF(INDEX('תוצרים לפרויקטים'!$J$8:$J$507,MATCH($B122,'תוצרים לפרויקטים'!$G$8:$G$507,0))="","",INDEX('תוצרים לפרויקטים'!$J$8:$J$507,MATCH($B122,'תוצרים לפרויקטים'!$G$8:$G$507,0))))</f>
        <v/>
      </c>
      <c r="F122" s="198" t="str">
        <f>IF($B122="","",IF(INDEX('תוצרים לפרויקטים'!$K$8:$K$507,MATCH($B122,'תוצרים לפרויקטים'!$G$8:$G$507,0))="","",INDEX('תוצרים לפרויקטים'!$K$8:$K$507,MATCH($B122,'תוצרים לפרויקטים'!$G$8:$G$507,0))))</f>
        <v/>
      </c>
      <c r="G122" s="198" t="str">
        <f>IF($B122="","",IF(INDEX('תוצרים לפרויקטים'!$R$8:$R$507,MATCH($B122,'תוצרים לפרויקטים'!$G$8:$G$507,0))="","",INDEX('תוצרים לפרויקטים'!$R$8:$R$507,MATCH($B122,'תוצרים לפרויקטים'!$G$8:$G$507,0))))</f>
        <v/>
      </c>
      <c r="H122" s="199" t="str">
        <f>IF($B122="","",IF(INDEX('תוצרים לפרויקטים'!P$8:P$507,MATCH($B122,'תוצרים לפרויקטים'!$G$8:$G$507,0))="","",INDEX('תוצרים לפרויקטים'!P$8:P$507,MATCH($B122,'תוצרים לפרויקטים'!$G$8:$G$507,0))))</f>
        <v/>
      </c>
      <c r="I122" s="199" t="str">
        <f>IF($B122="","",IF(INDEX('תוצרים לפרויקטים'!Q$8:Q$507,MATCH($B122,'תוצרים לפרויקטים'!$G$8:$G$507,0))="","",INDEX('תוצרים לפרויקטים'!Q$8:Q$507,MATCH($B122,'תוצרים לפרויקטים'!$G$8:$G$507,0))))</f>
        <v/>
      </c>
      <c r="J122" s="200" t="str">
        <f>IF($B122="","",INDEX('תוצרים לפרויקטים'!$S$8:$S$507,MATCH($B122,'תוצרים לפרויקטים'!$G$8:$G$507,0)))</f>
        <v/>
      </c>
      <c r="K122" s="201" t="str">
        <f t="shared" si="6"/>
        <v/>
      </c>
      <c r="L122" s="200" t="str">
        <f t="shared" ca="1" si="7"/>
        <v/>
      </c>
      <c r="M122" s="214" t="str">
        <f ca="1">IF($C122="","",IF(OR(AND($H122&lt;=M$6,$I122&gt;=M$6),AND($H122&gt;=M$6,$H122&lt;N$6)),IF(OR($J122=1,COUNTIF($L122:L122,"&gt;0")&lt;$K122),3,IF(OR(AND(MONTH($H122)=MONTH(TODAY()),$J122=0),AND(TODAY()&lt;M$6)),1,IF($L122="כן",2,4))),""))</f>
        <v/>
      </c>
      <c r="N122" s="214" t="str">
        <f ca="1">IF($C122="","",IF(OR(AND($H122&lt;=N$6,$I122&gt;=N$6),AND($H122&gt;=N$6,$H122&lt;O$6)),IF(OR($J122=1,COUNTIF($L122:M122,"&gt;0")&lt;$K122),3,IF(OR(AND(MONTH($H122)=MONTH(TODAY()),$J122=0),AND(TODAY()&lt;N$6)),1,IF($L122="כן",2,4))),""))</f>
        <v/>
      </c>
      <c r="O122" s="214" t="str">
        <f ca="1">IF($C122="","",IF(OR(AND($H122&lt;=O$6,$I122&gt;=O$6),AND($H122&gt;=O$6,$H122&lt;P$6)),IF(OR($J122=1,COUNTIF($L122:N122,"&gt;0")&lt;$K122),3,IF(OR(AND(MONTH($H122)=MONTH(TODAY()),$J122=0),AND(TODAY()&lt;O$6)),1,IF($L122="כן",2,4))),""))</f>
        <v/>
      </c>
      <c r="P122" s="214" t="str">
        <f ca="1">IF($C122="","",IF(OR(AND($H122&lt;=P$6,$I122&gt;=P$6),AND($H122&gt;=P$6,$H122&lt;Q$6)),IF(OR($J122=1,COUNTIF($L122:O122,"&gt;0")&lt;$K122),3,IF(OR(AND(MONTH($H122)=MONTH(TODAY()),$J122=0),AND(TODAY()&lt;P$6)),1,IF($L122="כן",2,4))),""))</f>
        <v/>
      </c>
      <c r="Q122" s="214" t="str">
        <f ca="1">IF($C122="","",IF(OR(AND($H122&lt;=Q$6,$I122&gt;=Q$6),AND($H122&gt;=Q$6,$H122&lt;R$6)),IF(OR($J122=1,COUNTIF($L122:P122,"&gt;0")&lt;$K122),3,IF(OR(AND(MONTH($H122)=MONTH(TODAY()),$J122=0),AND(TODAY()&lt;Q$6)),1,IF($L122="כן",2,4))),""))</f>
        <v/>
      </c>
      <c r="R122" s="214" t="str">
        <f ca="1">IF($C122="","",IF(OR(AND($H122&lt;=R$6,$I122&gt;=R$6),AND($H122&gt;=R$6,$H122&lt;S$6)),IF(OR($J122=1,COUNTIF($L122:Q122,"&gt;0")&lt;$K122),3,IF(OR(AND(MONTH($H122)=MONTH(TODAY()),$J122=0),AND(TODAY()&lt;R$6)),1,IF($L122="כן",2,4))),""))</f>
        <v/>
      </c>
      <c r="S122" s="214" t="str">
        <f ca="1">IF($C122="","",IF(OR(AND($H122&lt;=S$6,$I122&gt;=S$6),AND($H122&gt;=S$6,$H122&lt;T$6)),IF(OR($J122=1,COUNTIF($L122:R122,"&gt;0")&lt;$K122),3,IF(OR(AND(MONTH($H122)=MONTH(TODAY()),$J122=0),AND(TODAY()&lt;S$6)),1,IF($L122="כן",2,4))),""))</f>
        <v/>
      </c>
      <c r="T122" s="214" t="str">
        <f ca="1">IF($C122="","",IF(OR(AND($H122&lt;=T$6,$I122&gt;=T$6),AND($H122&gt;=T$6,$H122&lt;U$6)),IF(OR($J122=1,COUNTIF($L122:S122,"&gt;0")&lt;$K122),3,IF(OR(AND(MONTH($H122)=MONTH(TODAY()),$J122=0),AND(TODAY()&lt;T$6)),1,IF($L122="כן",2,4))),""))</f>
        <v/>
      </c>
      <c r="U122" s="214" t="str">
        <f ca="1">IF($C122="","",IF(OR(AND($H122&lt;=U$6,$I122&gt;=U$6),AND($H122&gt;=U$6,$H122&lt;V$6)),IF(OR($J122=1,COUNTIF($L122:T122,"&gt;0")&lt;$K122),3,IF(OR(AND(MONTH($H122)=MONTH(TODAY()),$J122=0),AND(TODAY()&lt;U$6)),1,IF($L122="כן",2,4))),""))</f>
        <v/>
      </c>
      <c r="V122" s="214" t="str">
        <f ca="1">IF($C122="","",IF(OR(AND($H122&lt;=V$6,$I122&gt;=V$6),AND($H122&gt;=V$6,$H122&lt;W$6)),IF(OR($J122=1,COUNTIF($L122:U122,"&gt;0")&lt;$K122),3,IF(OR(AND(MONTH($H122)=MONTH(TODAY()),$J122=0),AND(TODAY()&lt;V$6)),1,IF($L122="כן",2,4))),""))</f>
        <v/>
      </c>
      <c r="W122" s="214" t="str">
        <f ca="1">IF($C122="","",IF(OR(AND($H122&lt;=W$6,$I122&gt;=W$6),AND($H122&gt;=W$6,$H122&lt;X$6)),IF(OR($J122=1,COUNTIF($L122:V122,"&gt;0")&lt;$K122),3,IF(OR(AND(MONTH($H122)=MONTH(TODAY()),$J122=0),AND(TODAY()&lt;W$6)),1,IF($L122="כן",2,4))),""))</f>
        <v/>
      </c>
      <c r="X122" s="214" t="str">
        <f ca="1">IF($C122="","",IF(OR(AND($H122&lt;=X$6,$I122&gt;=X$6),AND($H122&gt;=X$6,$H122&lt;Y$6)),IF(OR($J122=1,COUNTIF($L122:W122,"&gt;0")&lt;$K122),3,IF(OR(AND(MONTH($H122)=MONTH(TODAY()),$J122=0),AND(TODAY()&lt;X$6)),1,IF($L122="כן",2,4))),""))</f>
        <v/>
      </c>
      <c r="Y122" s="214" t="str">
        <f ca="1">IF($C122="","",IF(OR(AND($H122&lt;=Y$6,$I122&gt;=Y$6),AND($H122&gt;=Y$6,$H122&lt;Z$6)),IF(OR($J122=1,COUNTIF($L122:X122,"&gt;0")&lt;$K122),3,IF(OR(AND(MONTH($H122)=MONTH(TODAY()),$J122=0),AND(TODAY()&lt;Y$6)),1,IF($L122="כן",2,4))),""))</f>
        <v/>
      </c>
      <c r="Z122" s="214" t="str">
        <f ca="1">IF($C122="","",IF(OR(AND($H122&lt;=Z$6,$I122&gt;=Z$6),AND($H122&gt;=Z$6,$H122&lt;AA$6)),IF(OR($J122=1,COUNTIF($L122:Y122,"&gt;0")&lt;$K122),3,IF(OR(AND(MONTH($H122)=MONTH(TODAY()),$J122=0),AND(TODAY()&lt;Z$6)),1,IF($L122="כן",2,4))),""))</f>
        <v/>
      </c>
      <c r="AA122" s="214" t="str">
        <f ca="1">IF($C122="","",IF(OR(AND($H122&lt;=AA$6,$I122&gt;=AA$6),AND($H122&gt;=AA$6,$H122&lt;AB$6)),IF(OR($J122=1,COUNTIF($L122:Z122,"&gt;0")&lt;$K122),3,IF(OR(AND(MONTH($H122)=MONTH(TODAY()),$J122=0),AND(TODAY()&lt;AA$6)),1,IF($L122="כן",2,4))),""))</f>
        <v/>
      </c>
      <c r="AB122" s="214" t="str">
        <f ca="1">IF($C122="","",IF(OR(AND($H122&lt;=AB$6,$I122&gt;=AB$6),AND($H122&gt;=AB$6,$H122&lt;AC$6)),IF(OR($J122=1,COUNTIF($L122:AA122,"&gt;0")&lt;$K122),3,IF(OR(AND(MONTH($H122)=MONTH(TODAY()),$J122=0),AND(TODAY()&lt;AB$6)),1,IF($L122="כן",2,4))),""))</f>
        <v/>
      </c>
      <c r="AC122" s="214" t="str">
        <f ca="1">IF($C122="","",IF(OR(AND($H122&lt;=AC$6,$I122&gt;=AC$6),AND($H122&gt;=AC$6,$H122&lt;AD$6)),IF(OR($J122=1,COUNTIF($L122:AB122,"&gt;0")&lt;$K122),3,IF(OR(AND(MONTH($H122)=MONTH(TODAY()),$J122=0),AND(TODAY()&lt;AC$6)),1,IF($L122="כן",2,4))),""))</f>
        <v/>
      </c>
      <c r="AD122" s="214" t="str">
        <f ca="1">IF($C122="","",IF(OR(AND($H122&lt;=AD$6,$I122&gt;=AD$6),AND($H122&gt;=AD$6,$H122&lt;AE$6)),IF(OR($J122=1,COUNTIF($L122:AC122,"&gt;0")&lt;$K122),3,IF(OR(AND(MONTH($H122)=MONTH(TODAY()),$J122=0),AND(TODAY()&lt;AD$6)),1,IF($L122="כן",2,4))),""))</f>
        <v/>
      </c>
      <c r="AE122" s="214" t="str">
        <f ca="1">IF($C122="","",IF(OR(AND($H122&lt;=AE$6,$I122&gt;=AE$6),AND($H122&gt;=AE$6,$H122&lt;AF$6)),IF(OR($J122=1,COUNTIF($L122:AD122,"&gt;0")&lt;$K122),3,IF(OR(AND(MONTH($H122)=MONTH(TODAY()),$J122=0),AND(TODAY()&lt;AE$6)),1,IF($L122="כן",2,4))),""))</f>
        <v/>
      </c>
      <c r="AF122" s="214" t="str">
        <f ca="1">IF($C122="","",IF(OR(AND($H122&lt;=AF$6,$I122&gt;=AF$6),AND($H122&gt;=AF$6,$H122&lt;AG$6)),IF(OR($J122=1,COUNTIF($L122:AE122,"&gt;0")&lt;$K122),3,IF(OR(AND(MONTH($H122)=MONTH(TODAY()),$J122=0),AND(TODAY()&lt;AF$6)),1,IF($L122="כן",2,4))),""))</f>
        <v/>
      </c>
      <c r="AG122" s="214" t="str">
        <f t="shared" ca="1" si="8"/>
        <v/>
      </c>
      <c r="AH122" s="199" t="s">
        <v>224</v>
      </c>
    </row>
    <row r="123" spans="2:34" s="195" customFormat="1" ht="21" customHeight="1">
      <c r="B123" s="196" t="str">
        <f>IFERROR(INDEX('תוצרים לפרויקטים'!$G$8:$G$507,MATCH(ROWS($B$6:B122),דירוג_גאנט,0)),"")</f>
        <v/>
      </c>
      <c r="C123" s="197" t="str">
        <f>IF($B123="","",INDEX('תוצרים לפרויקטים'!$H$8:$H$507,MATCH($B123,'תוצרים לפרויקטים'!$G$8:$G$507,0)))</f>
        <v/>
      </c>
      <c r="D123" s="198" t="str">
        <f>IF($B123="","",INDEX('תוצרים לפרויקטים'!$E$8:$E$507,MATCH($B123,'תוצרים לפרויקטים'!$G$8:$G$507,0)))</f>
        <v/>
      </c>
      <c r="E123" s="198" t="str">
        <f>IF($B123="","",IF(INDEX('תוצרים לפרויקטים'!$J$8:$J$507,MATCH($B123,'תוצרים לפרויקטים'!$G$8:$G$507,0))="","",INDEX('תוצרים לפרויקטים'!$J$8:$J$507,MATCH($B123,'תוצרים לפרויקטים'!$G$8:$G$507,0))))</f>
        <v/>
      </c>
      <c r="F123" s="198" t="str">
        <f>IF($B123="","",IF(INDEX('תוצרים לפרויקטים'!$K$8:$K$507,MATCH($B123,'תוצרים לפרויקטים'!$G$8:$G$507,0))="","",INDEX('תוצרים לפרויקטים'!$K$8:$K$507,MATCH($B123,'תוצרים לפרויקטים'!$G$8:$G$507,0))))</f>
        <v/>
      </c>
      <c r="G123" s="198" t="str">
        <f>IF($B123="","",IF(INDEX('תוצרים לפרויקטים'!$R$8:$R$507,MATCH($B123,'תוצרים לפרויקטים'!$G$8:$G$507,0))="","",INDEX('תוצרים לפרויקטים'!$R$8:$R$507,MATCH($B123,'תוצרים לפרויקטים'!$G$8:$G$507,0))))</f>
        <v/>
      </c>
      <c r="H123" s="199" t="str">
        <f>IF($B123="","",IF(INDEX('תוצרים לפרויקטים'!P$8:P$507,MATCH($B123,'תוצרים לפרויקטים'!$G$8:$G$507,0))="","",INDEX('תוצרים לפרויקטים'!P$8:P$507,MATCH($B123,'תוצרים לפרויקטים'!$G$8:$G$507,0))))</f>
        <v/>
      </c>
      <c r="I123" s="199" t="str">
        <f>IF($B123="","",IF(INDEX('תוצרים לפרויקטים'!Q$8:Q$507,MATCH($B123,'תוצרים לפרויקטים'!$G$8:$G$507,0))="","",INDEX('תוצרים לפרויקטים'!Q$8:Q$507,MATCH($B123,'תוצרים לפרויקטים'!$G$8:$G$507,0))))</f>
        <v/>
      </c>
      <c r="J123" s="200" t="str">
        <f>IF($B123="","",INDEX('תוצרים לפרויקטים'!$S$8:$S$507,MATCH($B123,'תוצרים לפרויקטים'!$G$8:$G$507,0)))</f>
        <v/>
      </c>
      <c r="K123" s="201" t="str">
        <f t="shared" si="6"/>
        <v/>
      </c>
      <c r="L123" s="200" t="str">
        <f t="shared" ca="1" si="7"/>
        <v/>
      </c>
      <c r="M123" s="214" t="str">
        <f ca="1">IF($C123="","",IF(OR(AND($H123&lt;=M$6,$I123&gt;=M$6),AND($H123&gt;=M$6,$H123&lt;N$6)),IF(OR($J123=1,COUNTIF($L123:L123,"&gt;0")&lt;$K123),3,IF(OR(AND(MONTH($H123)=MONTH(TODAY()),$J123=0),AND(TODAY()&lt;M$6)),1,IF($L123="כן",2,4))),""))</f>
        <v/>
      </c>
      <c r="N123" s="214" t="str">
        <f ca="1">IF($C123="","",IF(OR(AND($H123&lt;=N$6,$I123&gt;=N$6),AND($H123&gt;=N$6,$H123&lt;O$6)),IF(OR($J123=1,COUNTIF($L123:M123,"&gt;0")&lt;$K123),3,IF(OR(AND(MONTH($H123)=MONTH(TODAY()),$J123=0),AND(TODAY()&lt;N$6)),1,IF($L123="כן",2,4))),""))</f>
        <v/>
      </c>
      <c r="O123" s="214" t="str">
        <f ca="1">IF($C123="","",IF(OR(AND($H123&lt;=O$6,$I123&gt;=O$6),AND($H123&gt;=O$6,$H123&lt;P$6)),IF(OR($J123=1,COUNTIF($L123:N123,"&gt;0")&lt;$K123),3,IF(OR(AND(MONTH($H123)=MONTH(TODAY()),$J123=0),AND(TODAY()&lt;O$6)),1,IF($L123="כן",2,4))),""))</f>
        <v/>
      </c>
      <c r="P123" s="214" t="str">
        <f ca="1">IF($C123="","",IF(OR(AND($H123&lt;=P$6,$I123&gt;=P$6),AND($H123&gt;=P$6,$H123&lt;Q$6)),IF(OR($J123=1,COUNTIF($L123:O123,"&gt;0")&lt;$K123),3,IF(OR(AND(MONTH($H123)=MONTH(TODAY()),$J123=0),AND(TODAY()&lt;P$6)),1,IF($L123="כן",2,4))),""))</f>
        <v/>
      </c>
      <c r="Q123" s="214" t="str">
        <f ca="1">IF($C123="","",IF(OR(AND($H123&lt;=Q$6,$I123&gt;=Q$6),AND($H123&gt;=Q$6,$H123&lt;R$6)),IF(OR($J123=1,COUNTIF($L123:P123,"&gt;0")&lt;$K123),3,IF(OR(AND(MONTH($H123)=MONTH(TODAY()),$J123=0),AND(TODAY()&lt;Q$6)),1,IF($L123="כן",2,4))),""))</f>
        <v/>
      </c>
      <c r="R123" s="214" t="str">
        <f ca="1">IF($C123="","",IF(OR(AND($H123&lt;=R$6,$I123&gt;=R$6),AND($H123&gt;=R$6,$H123&lt;S$6)),IF(OR($J123=1,COUNTIF($L123:Q123,"&gt;0")&lt;$K123),3,IF(OR(AND(MONTH($H123)=MONTH(TODAY()),$J123=0),AND(TODAY()&lt;R$6)),1,IF($L123="כן",2,4))),""))</f>
        <v/>
      </c>
      <c r="S123" s="214" t="str">
        <f ca="1">IF($C123="","",IF(OR(AND($H123&lt;=S$6,$I123&gt;=S$6),AND($H123&gt;=S$6,$H123&lt;T$6)),IF(OR($J123=1,COUNTIF($L123:R123,"&gt;0")&lt;$K123),3,IF(OR(AND(MONTH($H123)=MONTH(TODAY()),$J123=0),AND(TODAY()&lt;S$6)),1,IF($L123="כן",2,4))),""))</f>
        <v/>
      </c>
      <c r="T123" s="214" t="str">
        <f ca="1">IF($C123="","",IF(OR(AND($H123&lt;=T$6,$I123&gt;=T$6),AND($H123&gt;=T$6,$H123&lt;U$6)),IF(OR($J123=1,COUNTIF($L123:S123,"&gt;0")&lt;$K123),3,IF(OR(AND(MONTH($H123)=MONTH(TODAY()),$J123=0),AND(TODAY()&lt;T$6)),1,IF($L123="כן",2,4))),""))</f>
        <v/>
      </c>
      <c r="U123" s="214" t="str">
        <f ca="1">IF($C123="","",IF(OR(AND($H123&lt;=U$6,$I123&gt;=U$6),AND($H123&gt;=U$6,$H123&lt;V$6)),IF(OR($J123=1,COUNTIF($L123:T123,"&gt;0")&lt;$K123),3,IF(OR(AND(MONTH($H123)=MONTH(TODAY()),$J123=0),AND(TODAY()&lt;U$6)),1,IF($L123="כן",2,4))),""))</f>
        <v/>
      </c>
      <c r="V123" s="214" t="str">
        <f ca="1">IF($C123="","",IF(OR(AND($H123&lt;=V$6,$I123&gt;=V$6),AND($H123&gt;=V$6,$H123&lt;W$6)),IF(OR($J123=1,COUNTIF($L123:U123,"&gt;0")&lt;$K123),3,IF(OR(AND(MONTH($H123)=MONTH(TODAY()),$J123=0),AND(TODAY()&lt;V$6)),1,IF($L123="כן",2,4))),""))</f>
        <v/>
      </c>
      <c r="W123" s="214" t="str">
        <f ca="1">IF($C123="","",IF(OR(AND($H123&lt;=W$6,$I123&gt;=W$6),AND($H123&gt;=W$6,$H123&lt;X$6)),IF(OR($J123=1,COUNTIF($L123:V123,"&gt;0")&lt;$K123),3,IF(OR(AND(MONTH($H123)=MONTH(TODAY()),$J123=0),AND(TODAY()&lt;W$6)),1,IF($L123="כן",2,4))),""))</f>
        <v/>
      </c>
      <c r="X123" s="214" t="str">
        <f ca="1">IF($C123="","",IF(OR(AND($H123&lt;=X$6,$I123&gt;=X$6),AND($H123&gt;=X$6,$H123&lt;Y$6)),IF(OR($J123=1,COUNTIF($L123:W123,"&gt;0")&lt;$K123),3,IF(OR(AND(MONTH($H123)=MONTH(TODAY()),$J123=0),AND(TODAY()&lt;X$6)),1,IF($L123="כן",2,4))),""))</f>
        <v/>
      </c>
      <c r="Y123" s="214" t="str">
        <f ca="1">IF($C123="","",IF(OR(AND($H123&lt;=Y$6,$I123&gt;=Y$6),AND($H123&gt;=Y$6,$H123&lt;Z$6)),IF(OR($J123=1,COUNTIF($L123:X123,"&gt;0")&lt;$K123),3,IF(OR(AND(MONTH($H123)=MONTH(TODAY()),$J123=0),AND(TODAY()&lt;Y$6)),1,IF($L123="כן",2,4))),""))</f>
        <v/>
      </c>
      <c r="Z123" s="214" t="str">
        <f ca="1">IF($C123="","",IF(OR(AND($H123&lt;=Z$6,$I123&gt;=Z$6),AND($H123&gt;=Z$6,$H123&lt;AA$6)),IF(OR($J123=1,COUNTIF($L123:Y123,"&gt;0")&lt;$K123),3,IF(OR(AND(MONTH($H123)=MONTH(TODAY()),$J123=0),AND(TODAY()&lt;Z$6)),1,IF($L123="כן",2,4))),""))</f>
        <v/>
      </c>
      <c r="AA123" s="214" t="str">
        <f ca="1">IF($C123="","",IF(OR(AND($H123&lt;=AA$6,$I123&gt;=AA$6),AND($H123&gt;=AA$6,$H123&lt;AB$6)),IF(OR($J123=1,COUNTIF($L123:Z123,"&gt;0")&lt;$K123),3,IF(OR(AND(MONTH($H123)=MONTH(TODAY()),$J123=0),AND(TODAY()&lt;AA$6)),1,IF($L123="כן",2,4))),""))</f>
        <v/>
      </c>
      <c r="AB123" s="214" t="str">
        <f ca="1">IF($C123="","",IF(OR(AND($H123&lt;=AB$6,$I123&gt;=AB$6),AND($H123&gt;=AB$6,$H123&lt;AC$6)),IF(OR($J123=1,COUNTIF($L123:AA123,"&gt;0")&lt;$K123),3,IF(OR(AND(MONTH($H123)=MONTH(TODAY()),$J123=0),AND(TODAY()&lt;AB$6)),1,IF($L123="כן",2,4))),""))</f>
        <v/>
      </c>
      <c r="AC123" s="214" t="str">
        <f ca="1">IF($C123="","",IF(OR(AND($H123&lt;=AC$6,$I123&gt;=AC$6),AND($H123&gt;=AC$6,$H123&lt;AD$6)),IF(OR($J123=1,COUNTIF($L123:AB123,"&gt;0")&lt;$K123),3,IF(OR(AND(MONTH($H123)=MONTH(TODAY()),$J123=0),AND(TODAY()&lt;AC$6)),1,IF($L123="כן",2,4))),""))</f>
        <v/>
      </c>
      <c r="AD123" s="214" t="str">
        <f ca="1">IF($C123="","",IF(OR(AND($H123&lt;=AD$6,$I123&gt;=AD$6),AND($H123&gt;=AD$6,$H123&lt;AE$6)),IF(OR($J123=1,COUNTIF($L123:AC123,"&gt;0")&lt;$K123),3,IF(OR(AND(MONTH($H123)=MONTH(TODAY()),$J123=0),AND(TODAY()&lt;AD$6)),1,IF($L123="כן",2,4))),""))</f>
        <v/>
      </c>
      <c r="AE123" s="214" t="str">
        <f ca="1">IF($C123="","",IF(OR(AND($H123&lt;=AE$6,$I123&gt;=AE$6),AND($H123&gt;=AE$6,$H123&lt;AF$6)),IF(OR($J123=1,COUNTIF($L123:AD123,"&gt;0")&lt;$K123),3,IF(OR(AND(MONTH($H123)=MONTH(TODAY()),$J123=0),AND(TODAY()&lt;AE$6)),1,IF($L123="כן",2,4))),""))</f>
        <v/>
      </c>
      <c r="AF123" s="214" t="str">
        <f ca="1">IF($C123="","",IF(OR(AND($H123&lt;=AF$6,$I123&gt;=AF$6),AND($H123&gt;=AF$6,$H123&lt;AG$6)),IF(OR($J123=1,COUNTIF($L123:AE123,"&gt;0")&lt;$K123),3,IF(OR(AND(MONTH($H123)=MONTH(TODAY()),$J123=0),AND(TODAY()&lt;AF$6)),1,IF($L123="כן",2,4))),""))</f>
        <v/>
      </c>
      <c r="AG123" s="214" t="str">
        <f t="shared" ca="1" si="8"/>
        <v/>
      </c>
      <c r="AH123" s="199" t="s">
        <v>224</v>
      </c>
    </row>
    <row r="124" spans="2:34" s="195" customFormat="1" ht="21" customHeight="1">
      <c r="B124" s="196" t="str">
        <f>IFERROR(INDEX('תוצרים לפרויקטים'!$G$8:$G$507,MATCH(ROWS($B$6:B123),דירוג_גאנט,0)),"")</f>
        <v/>
      </c>
      <c r="C124" s="197" t="str">
        <f>IF($B124="","",INDEX('תוצרים לפרויקטים'!$H$8:$H$507,MATCH($B124,'תוצרים לפרויקטים'!$G$8:$G$507,0)))</f>
        <v/>
      </c>
      <c r="D124" s="198" t="str">
        <f>IF($B124="","",INDEX('תוצרים לפרויקטים'!$E$8:$E$507,MATCH($B124,'תוצרים לפרויקטים'!$G$8:$G$507,0)))</f>
        <v/>
      </c>
      <c r="E124" s="198" t="str">
        <f>IF($B124="","",IF(INDEX('תוצרים לפרויקטים'!$J$8:$J$507,MATCH($B124,'תוצרים לפרויקטים'!$G$8:$G$507,0))="","",INDEX('תוצרים לפרויקטים'!$J$8:$J$507,MATCH($B124,'תוצרים לפרויקטים'!$G$8:$G$507,0))))</f>
        <v/>
      </c>
      <c r="F124" s="198" t="str">
        <f>IF($B124="","",IF(INDEX('תוצרים לפרויקטים'!$K$8:$K$507,MATCH($B124,'תוצרים לפרויקטים'!$G$8:$G$507,0))="","",INDEX('תוצרים לפרויקטים'!$K$8:$K$507,MATCH($B124,'תוצרים לפרויקטים'!$G$8:$G$507,0))))</f>
        <v/>
      </c>
      <c r="G124" s="198" t="str">
        <f>IF($B124="","",IF(INDEX('תוצרים לפרויקטים'!$R$8:$R$507,MATCH($B124,'תוצרים לפרויקטים'!$G$8:$G$507,0))="","",INDEX('תוצרים לפרויקטים'!$R$8:$R$507,MATCH($B124,'תוצרים לפרויקטים'!$G$8:$G$507,0))))</f>
        <v/>
      </c>
      <c r="H124" s="199" t="str">
        <f>IF($B124="","",IF(INDEX('תוצרים לפרויקטים'!P$8:P$507,MATCH($B124,'תוצרים לפרויקטים'!$G$8:$G$507,0))="","",INDEX('תוצרים לפרויקטים'!P$8:P$507,MATCH($B124,'תוצרים לפרויקטים'!$G$8:$G$507,0))))</f>
        <v/>
      </c>
      <c r="I124" s="199" t="str">
        <f>IF($B124="","",IF(INDEX('תוצרים לפרויקטים'!Q$8:Q$507,MATCH($B124,'תוצרים לפרויקטים'!$G$8:$G$507,0))="","",INDEX('תוצרים לפרויקטים'!Q$8:Q$507,MATCH($B124,'תוצרים לפרויקטים'!$G$8:$G$507,0))))</f>
        <v/>
      </c>
      <c r="J124" s="200" t="str">
        <f>IF($B124="","",INDEX('תוצרים לפרויקטים'!$S$8:$S$507,MATCH($B124,'תוצרים לפרויקטים'!$G$8:$G$507,0)))</f>
        <v/>
      </c>
      <c r="K124" s="201" t="str">
        <f t="shared" si="6"/>
        <v/>
      </c>
      <c r="L124" s="200" t="str">
        <f t="shared" ca="1" si="7"/>
        <v/>
      </c>
      <c r="M124" s="214" t="str">
        <f ca="1">IF($C124="","",IF(OR(AND($H124&lt;=M$6,$I124&gt;=M$6),AND($H124&gt;=M$6,$H124&lt;N$6)),IF(OR($J124=1,COUNTIF($L124:L124,"&gt;0")&lt;$K124),3,IF(OR(AND(MONTH($H124)=MONTH(TODAY()),$J124=0),AND(TODAY()&lt;M$6)),1,IF($L124="כן",2,4))),""))</f>
        <v/>
      </c>
      <c r="N124" s="214" t="str">
        <f ca="1">IF($C124="","",IF(OR(AND($H124&lt;=N$6,$I124&gt;=N$6),AND($H124&gt;=N$6,$H124&lt;O$6)),IF(OR($J124=1,COUNTIF($L124:M124,"&gt;0")&lt;$K124),3,IF(OR(AND(MONTH($H124)=MONTH(TODAY()),$J124=0),AND(TODAY()&lt;N$6)),1,IF($L124="כן",2,4))),""))</f>
        <v/>
      </c>
      <c r="O124" s="214" t="str">
        <f ca="1">IF($C124="","",IF(OR(AND($H124&lt;=O$6,$I124&gt;=O$6),AND($H124&gt;=O$6,$H124&lt;P$6)),IF(OR($J124=1,COUNTIF($L124:N124,"&gt;0")&lt;$K124),3,IF(OR(AND(MONTH($H124)=MONTH(TODAY()),$J124=0),AND(TODAY()&lt;O$6)),1,IF($L124="כן",2,4))),""))</f>
        <v/>
      </c>
      <c r="P124" s="214" t="str">
        <f ca="1">IF($C124="","",IF(OR(AND($H124&lt;=P$6,$I124&gt;=P$6),AND($H124&gt;=P$6,$H124&lt;Q$6)),IF(OR($J124=1,COUNTIF($L124:O124,"&gt;0")&lt;$K124),3,IF(OR(AND(MONTH($H124)=MONTH(TODAY()),$J124=0),AND(TODAY()&lt;P$6)),1,IF($L124="כן",2,4))),""))</f>
        <v/>
      </c>
      <c r="Q124" s="214" t="str">
        <f ca="1">IF($C124="","",IF(OR(AND($H124&lt;=Q$6,$I124&gt;=Q$6),AND($H124&gt;=Q$6,$H124&lt;R$6)),IF(OR($J124=1,COUNTIF($L124:P124,"&gt;0")&lt;$K124),3,IF(OR(AND(MONTH($H124)=MONTH(TODAY()),$J124=0),AND(TODAY()&lt;Q$6)),1,IF($L124="כן",2,4))),""))</f>
        <v/>
      </c>
      <c r="R124" s="214" t="str">
        <f ca="1">IF($C124="","",IF(OR(AND($H124&lt;=R$6,$I124&gt;=R$6),AND($H124&gt;=R$6,$H124&lt;S$6)),IF(OR($J124=1,COUNTIF($L124:Q124,"&gt;0")&lt;$K124),3,IF(OR(AND(MONTH($H124)=MONTH(TODAY()),$J124=0),AND(TODAY()&lt;R$6)),1,IF($L124="כן",2,4))),""))</f>
        <v/>
      </c>
      <c r="S124" s="214" t="str">
        <f ca="1">IF($C124="","",IF(OR(AND($H124&lt;=S$6,$I124&gt;=S$6),AND($H124&gt;=S$6,$H124&lt;T$6)),IF(OR($J124=1,COUNTIF($L124:R124,"&gt;0")&lt;$K124),3,IF(OR(AND(MONTH($H124)=MONTH(TODAY()),$J124=0),AND(TODAY()&lt;S$6)),1,IF($L124="כן",2,4))),""))</f>
        <v/>
      </c>
      <c r="T124" s="214" t="str">
        <f ca="1">IF($C124="","",IF(OR(AND($H124&lt;=T$6,$I124&gt;=T$6),AND($H124&gt;=T$6,$H124&lt;U$6)),IF(OR($J124=1,COUNTIF($L124:S124,"&gt;0")&lt;$K124),3,IF(OR(AND(MONTH($H124)=MONTH(TODAY()),$J124=0),AND(TODAY()&lt;T$6)),1,IF($L124="כן",2,4))),""))</f>
        <v/>
      </c>
      <c r="U124" s="214" t="str">
        <f ca="1">IF($C124="","",IF(OR(AND($H124&lt;=U$6,$I124&gt;=U$6),AND($H124&gt;=U$6,$H124&lt;V$6)),IF(OR($J124=1,COUNTIF($L124:T124,"&gt;0")&lt;$K124),3,IF(OR(AND(MONTH($H124)=MONTH(TODAY()),$J124=0),AND(TODAY()&lt;U$6)),1,IF($L124="כן",2,4))),""))</f>
        <v/>
      </c>
      <c r="V124" s="214" t="str">
        <f ca="1">IF($C124="","",IF(OR(AND($H124&lt;=V$6,$I124&gt;=V$6),AND($H124&gt;=V$6,$H124&lt;W$6)),IF(OR($J124=1,COUNTIF($L124:U124,"&gt;0")&lt;$K124),3,IF(OR(AND(MONTH($H124)=MONTH(TODAY()),$J124=0),AND(TODAY()&lt;V$6)),1,IF($L124="כן",2,4))),""))</f>
        <v/>
      </c>
      <c r="W124" s="214" t="str">
        <f ca="1">IF($C124="","",IF(OR(AND($H124&lt;=W$6,$I124&gt;=W$6),AND($H124&gt;=W$6,$H124&lt;X$6)),IF(OR($J124=1,COUNTIF($L124:V124,"&gt;0")&lt;$K124),3,IF(OR(AND(MONTH($H124)=MONTH(TODAY()),$J124=0),AND(TODAY()&lt;W$6)),1,IF($L124="כן",2,4))),""))</f>
        <v/>
      </c>
      <c r="X124" s="214" t="str">
        <f ca="1">IF($C124="","",IF(OR(AND($H124&lt;=X$6,$I124&gt;=X$6),AND($H124&gt;=X$6,$H124&lt;Y$6)),IF(OR($J124=1,COUNTIF($L124:W124,"&gt;0")&lt;$K124),3,IF(OR(AND(MONTH($H124)=MONTH(TODAY()),$J124=0),AND(TODAY()&lt;X$6)),1,IF($L124="כן",2,4))),""))</f>
        <v/>
      </c>
      <c r="Y124" s="214" t="str">
        <f ca="1">IF($C124="","",IF(OR(AND($H124&lt;=Y$6,$I124&gt;=Y$6),AND($H124&gt;=Y$6,$H124&lt;Z$6)),IF(OR($J124=1,COUNTIF($L124:X124,"&gt;0")&lt;$K124),3,IF(OR(AND(MONTH($H124)=MONTH(TODAY()),$J124=0),AND(TODAY()&lt;Y$6)),1,IF($L124="כן",2,4))),""))</f>
        <v/>
      </c>
      <c r="Z124" s="214" t="str">
        <f ca="1">IF($C124="","",IF(OR(AND($H124&lt;=Z$6,$I124&gt;=Z$6),AND($H124&gt;=Z$6,$H124&lt;AA$6)),IF(OR($J124=1,COUNTIF($L124:Y124,"&gt;0")&lt;$K124),3,IF(OR(AND(MONTH($H124)=MONTH(TODAY()),$J124=0),AND(TODAY()&lt;Z$6)),1,IF($L124="כן",2,4))),""))</f>
        <v/>
      </c>
      <c r="AA124" s="214" t="str">
        <f ca="1">IF($C124="","",IF(OR(AND($H124&lt;=AA$6,$I124&gt;=AA$6),AND($H124&gt;=AA$6,$H124&lt;AB$6)),IF(OR($J124=1,COUNTIF($L124:Z124,"&gt;0")&lt;$K124),3,IF(OR(AND(MONTH($H124)=MONTH(TODAY()),$J124=0),AND(TODAY()&lt;AA$6)),1,IF($L124="כן",2,4))),""))</f>
        <v/>
      </c>
      <c r="AB124" s="214" t="str">
        <f ca="1">IF($C124="","",IF(OR(AND($H124&lt;=AB$6,$I124&gt;=AB$6),AND($H124&gt;=AB$6,$H124&lt;AC$6)),IF(OR($J124=1,COUNTIF($L124:AA124,"&gt;0")&lt;$K124),3,IF(OR(AND(MONTH($H124)=MONTH(TODAY()),$J124=0),AND(TODAY()&lt;AB$6)),1,IF($L124="כן",2,4))),""))</f>
        <v/>
      </c>
      <c r="AC124" s="214" t="str">
        <f ca="1">IF($C124="","",IF(OR(AND($H124&lt;=AC$6,$I124&gt;=AC$6),AND($H124&gt;=AC$6,$H124&lt;AD$6)),IF(OR($J124=1,COUNTIF($L124:AB124,"&gt;0")&lt;$K124),3,IF(OR(AND(MONTH($H124)=MONTH(TODAY()),$J124=0),AND(TODAY()&lt;AC$6)),1,IF($L124="כן",2,4))),""))</f>
        <v/>
      </c>
      <c r="AD124" s="214" t="str">
        <f ca="1">IF($C124="","",IF(OR(AND($H124&lt;=AD$6,$I124&gt;=AD$6),AND($H124&gt;=AD$6,$H124&lt;AE$6)),IF(OR($J124=1,COUNTIF($L124:AC124,"&gt;0")&lt;$K124),3,IF(OR(AND(MONTH($H124)=MONTH(TODAY()),$J124=0),AND(TODAY()&lt;AD$6)),1,IF($L124="כן",2,4))),""))</f>
        <v/>
      </c>
      <c r="AE124" s="214" t="str">
        <f ca="1">IF($C124="","",IF(OR(AND($H124&lt;=AE$6,$I124&gt;=AE$6),AND($H124&gt;=AE$6,$H124&lt;AF$6)),IF(OR($J124=1,COUNTIF($L124:AD124,"&gt;0")&lt;$K124),3,IF(OR(AND(MONTH($H124)=MONTH(TODAY()),$J124=0),AND(TODAY()&lt;AE$6)),1,IF($L124="כן",2,4))),""))</f>
        <v/>
      </c>
      <c r="AF124" s="214" t="str">
        <f ca="1">IF($C124="","",IF(OR(AND($H124&lt;=AF$6,$I124&gt;=AF$6),AND($H124&gt;=AF$6,$H124&lt;AG$6)),IF(OR($J124=1,COUNTIF($L124:AE124,"&gt;0")&lt;$K124),3,IF(OR(AND(MONTH($H124)=MONTH(TODAY()),$J124=0),AND(TODAY()&lt;AF$6)),1,IF($L124="כן",2,4))),""))</f>
        <v/>
      </c>
      <c r="AG124" s="214" t="str">
        <f t="shared" ca="1" si="8"/>
        <v/>
      </c>
      <c r="AH124" s="199" t="s">
        <v>224</v>
      </c>
    </row>
    <row r="125" spans="2:34" s="195" customFormat="1" ht="21" customHeight="1">
      <c r="B125" s="196" t="str">
        <f>IFERROR(INDEX('תוצרים לפרויקטים'!$G$8:$G$507,MATCH(ROWS($B$6:B124),דירוג_גאנט,0)),"")</f>
        <v/>
      </c>
      <c r="C125" s="197" t="str">
        <f>IF($B125="","",INDEX('תוצרים לפרויקטים'!$H$8:$H$507,MATCH($B125,'תוצרים לפרויקטים'!$G$8:$G$507,0)))</f>
        <v/>
      </c>
      <c r="D125" s="198" t="str">
        <f>IF($B125="","",INDEX('תוצרים לפרויקטים'!$E$8:$E$507,MATCH($B125,'תוצרים לפרויקטים'!$G$8:$G$507,0)))</f>
        <v/>
      </c>
      <c r="E125" s="198" t="str">
        <f>IF($B125="","",IF(INDEX('תוצרים לפרויקטים'!$J$8:$J$507,MATCH($B125,'תוצרים לפרויקטים'!$G$8:$G$507,0))="","",INDEX('תוצרים לפרויקטים'!$J$8:$J$507,MATCH($B125,'תוצרים לפרויקטים'!$G$8:$G$507,0))))</f>
        <v/>
      </c>
      <c r="F125" s="198" t="str">
        <f>IF($B125="","",IF(INDEX('תוצרים לפרויקטים'!$K$8:$K$507,MATCH($B125,'תוצרים לפרויקטים'!$G$8:$G$507,0))="","",INDEX('תוצרים לפרויקטים'!$K$8:$K$507,MATCH($B125,'תוצרים לפרויקטים'!$G$8:$G$507,0))))</f>
        <v/>
      </c>
      <c r="G125" s="198" t="str">
        <f>IF($B125="","",IF(INDEX('תוצרים לפרויקטים'!$R$8:$R$507,MATCH($B125,'תוצרים לפרויקטים'!$G$8:$G$507,0))="","",INDEX('תוצרים לפרויקטים'!$R$8:$R$507,MATCH($B125,'תוצרים לפרויקטים'!$G$8:$G$507,0))))</f>
        <v/>
      </c>
      <c r="H125" s="199" t="str">
        <f>IF($B125="","",IF(INDEX('תוצרים לפרויקטים'!P$8:P$507,MATCH($B125,'תוצרים לפרויקטים'!$G$8:$G$507,0))="","",INDEX('תוצרים לפרויקטים'!P$8:P$507,MATCH($B125,'תוצרים לפרויקטים'!$G$8:$G$507,0))))</f>
        <v/>
      </c>
      <c r="I125" s="199" t="str">
        <f>IF($B125="","",IF(INDEX('תוצרים לפרויקטים'!Q$8:Q$507,MATCH($B125,'תוצרים לפרויקטים'!$G$8:$G$507,0))="","",INDEX('תוצרים לפרויקטים'!Q$8:Q$507,MATCH($B125,'תוצרים לפרויקטים'!$G$8:$G$507,0))))</f>
        <v/>
      </c>
      <c r="J125" s="200" t="str">
        <f>IF($B125="","",INDEX('תוצרים לפרויקטים'!$S$8:$S$507,MATCH($B125,'תוצרים לפרויקטים'!$G$8:$G$507,0)))</f>
        <v/>
      </c>
      <c r="K125" s="201" t="str">
        <f t="shared" si="6"/>
        <v/>
      </c>
      <c r="L125" s="200" t="str">
        <f t="shared" ca="1" si="7"/>
        <v/>
      </c>
      <c r="M125" s="214" t="str">
        <f ca="1">IF($C125="","",IF(OR(AND($H125&lt;=M$6,$I125&gt;=M$6),AND($H125&gt;=M$6,$H125&lt;N$6)),IF(OR($J125=1,COUNTIF($L125:L125,"&gt;0")&lt;$K125),3,IF(OR(AND(MONTH($H125)=MONTH(TODAY()),$J125=0),AND(TODAY()&lt;M$6)),1,IF($L125="כן",2,4))),""))</f>
        <v/>
      </c>
      <c r="N125" s="214" t="str">
        <f ca="1">IF($C125="","",IF(OR(AND($H125&lt;=N$6,$I125&gt;=N$6),AND($H125&gt;=N$6,$H125&lt;O$6)),IF(OR($J125=1,COUNTIF($L125:M125,"&gt;0")&lt;$K125),3,IF(OR(AND(MONTH($H125)=MONTH(TODAY()),$J125=0),AND(TODAY()&lt;N$6)),1,IF($L125="כן",2,4))),""))</f>
        <v/>
      </c>
      <c r="O125" s="214" t="str">
        <f ca="1">IF($C125="","",IF(OR(AND($H125&lt;=O$6,$I125&gt;=O$6),AND($H125&gt;=O$6,$H125&lt;P$6)),IF(OR($J125=1,COUNTIF($L125:N125,"&gt;0")&lt;$K125),3,IF(OR(AND(MONTH($H125)=MONTH(TODAY()),$J125=0),AND(TODAY()&lt;O$6)),1,IF($L125="כן",2,4))),""))</f>
        <v/>
      </c>
      <c r="P125" s="214" t="str">
        <f ca="1">IF($C125="","",IF(OR(AND($H125&lt;=P$6,$I125&gt;=P$6),AND($H125&gt;=P$6,$H125&lt;Q$6)),IF(OR($J125=1,COUNTIF($L125:O125,"&gt;0")&lt;$K125),3,IF(OR(AND(MONTH($H125)=MONTH(TODAY()),$J125=0),AND(TODAY()&lt;P$6)),1,IF($L125="כן",2,4))),""))</f>
        <v/>
      </c>
      <c r="Q125" s="214" t="str">
        <f ca="1">IF($C125="","",IF(OR(AND($H125&lt;=Q$6,$I125&gt;=Q$6),AND($H125&gt;=Q$6,$H125&lt;R$6)),IF(OR($J125=1,COUNTIF($L125:P125,"&gt;0")&lt;$K125),3,IF(OR(AND(MONTH($H125)=MONTH(TODAY()),$J125=0),AND(TODAY()&lt;Q$6)),1,IF($L125="כן",2,4))),""))</f>
        <v/>
      </c>
      <c r="R125" s="214" t="str">
        <f ca="1">IF($C125="","",IF(OR(AND($H125&lt;=R$6,$I125&gt;=R$6),AND($H125&gt;=R$6,$H125&lt;S$6)),IF(OR($J125=1,COUNTIF($L125:Q125,"&gt;0")&lt;$K125),3,IF(OR(AND(MONTH($H125)=MONTH(TODAY()),$J125=0),AND(TODAY()&lt;R$6)),1,IF($L125="כן",2,4))),""))</f>
        <v/>
      </c>
      <c r="S125" s="214" t="str">
        <f ca="1">IF($C125="","",IF(OR(AND($H125&lt;=S$6,$I125&gt;=S$6),AND($H125&gt;=S$6,$H125&lt;T$6)),IF(OR($J125=1,COUNTIF($L125:R125,"&gt;0")&lt;$K125),3,IF(OR(AND(MONTH($H125)=MONTH(TODAY()),$J125=0),AND(TODAY()&lt;S$6)),1,IF($L125="כן",2,4))),""))</f>
        <v/>
      </c>
      <c r="T125" s="214" t="str">
        <f ca="1">IF($C125="","",IF(OR(AND($H125&lt;=T$6,$I125&gt;=T$6),AND($H125&gt;=T$6,$H125&lt;U$6)),IF(OR($J125=1,COUNTIF($L125:S125,"&gt;0")&lt;$K125),3,IF(OR(AND(MONTH($H125)=MONTH(TODAY()),$J125=0),AND(TODAY()&lt;T$6)),1,IF($L125="כן",2,4))),""))</f>
        <v/>
      </c>
      <c r="U125" s="214" t="str">
        <f ca="1">IF($C125="","",IF(OR(AND($H125&lt;=U$6,$I125&gt;=U$6),AND($H125&gt;=U$6,$H125&lt;V$6)),IF(OR($J125=1,COUNTIF($L125:T125,"&gt;0")&lt;$K125),3,IF(OR(AND(MONTH($H125)=MONTH(TODAY()),$J125=0),AND(TODAY()&lt;U$6)),1,IF($L125="כן",2,4))),""))</f>
        <v/>
      </c>
      <c r="V125" s="214" t="str">
        <f ca="1">IF($C125="","",IF(OR(AND($H125&lt;=V$6,$I125&gt;=V$6),AND($H125&gt;=V$6,$H125&lt;W$6)),IF(OR($J125=1,COUNTIF($L125:U125,"&gt;0")&lt;$K125),3,IF(OR(AND(MONTH($H125)=MONTH(TODAY()),$J125=0),AND(TODAY()&lt;V$6)),1,IF($L125="כן",2,4))),""))</f>
        <v/>
      </c>
      <c r="W125" s="214" t="str">
        <f ca="1">IF($C125="","",IF(OR(AND($H125&lt;=W$6,$I125&gt;=W$6),AND($H125&gt;=W$6,$H125&lt;X$6)),IF(OR($J125=1,COUNTIF($L125:V125,"&gt;0")&lt;$K125),3,IF(OR(AND(MONTH($H125)=MONTH(TODAY()),$J125=0),AND(TODAY()&lt;W$6)),1,IF($L125="כן",2,4))),""))</f>
        <v/>
      </c>
      <c r="X125" s="214" t="str">
        <f ca="1">IF($C125="","",IF(OR(AND($H125&lt;=X$6,$I125&gt;=X$6),AND($H125&gt;=X$6,$H125&lt;Y$6)),IF(OR($J125=1,COUNTIF($L125:W125,"&gt;0")&lt;$K125),3,IF(OR(AND(MONTH($H125)=MONTH(TODAY()),$J125=0),AND(TODAY()&lt;X$6)),1,IF($L125="כן",2,4))),""))</f>
        <v/>
      </c>
      <c r="Y125" s="214" t="str">
        <f ca="1">IF($C125="","",IF(OR(AND($H125&lt;=Y$6,$I125&gt;=Y$6),AND($H125&gt;=Y$6,$H125&lt;Z$6)),IF(OR($J125=1,COUNTIF($L125:X125,"&gt;0")&lt;$K125),3,IF(OR(AND(MONTH($H125)=MONTH(TODAY()),$J125=0),AND(TODAY()&lt;Y$6)),1,IF($L125="כן",2,4))),""))</f>
        <v/>
      </c>
      <c r="Z125" s="214" t="str">
        <f ca="1">IF($C125="","",IF(OR(AND($H125&lt;=Z$6,$I125&gt;=Z$6),AND($H125&gt;=Z$6,$H125&lt;AA$6)),IF(OR($J125=1,COUNTIF($L125:Y125,"&gt;0")&lt;$K125),3,IF(OR(AND(MONTH($H125)=MONTH(TODAY()),$J125=0),AND(TODAY()&lt;Z$6)),1,IF($L125="כן",2,4))),""))</f>
        <v/>
      </c>
      <c r="AA125" s="214" t="str">
        <f ca="1">IF($C125="","",IF(OR(AND($H125&lt;=AA$6,$I125&gt;=AA$6),AND($H125&gt;=AA$6,$H125&lt;AB$6)),IF(OR($J125=1,COUNTIF($L125:Z125,"&gt;0")&lt;$K125),3,IF(OR(AND(MONTH($H125)=MONTH(TODAY()),$J125=0),AND(TODAY()&lt;AA$6)),1,IF($L125="כן",2,4))),""))</f>
        <v/>
      </c>
      <c r="AB125" s="214" t="str">
        <f ca="1">IF($C125="","",IF(OR(AND($H125&lt;=AB$6,$I125&gt;=AB$6),AND($H125&gt;=AB$6,$H125&lt;AC$6)),IF(OR($J125=1,COUNTIF($L125:AA125,"&gt;0")&lt;$K125),3,IF(OR(AND(MONTH($H125)=MONTH(TODAY()),$J125=0),AND(TODAY()&lt;AB$6)),1,IF($L125="כן",2,4))),""))</f>
        <v/>
      </c>
      <c r="AC125" s="214" t="str">
        <f ca="1">IF($C125="","",IF(OR(AND($H125&lt;=AC$6,$I125&gt;=AC$6),AND($H125&gt;=AC$6,$H125&lt;AD$6)),IF(OR($J125=1,COUNTIF($L125:AB125,"&gt;0")&lt;$K125),3,IF(OR(AND(MONTH($H125)=MONTH(TODAY()),$J125=0),AND(TODAY()&lt;AC$6)),1,IF($L125="כן",2,4))),""))</f>
        <v/>
      </c>
      <c r="AD125" s="214" t="str">
        <f ca="1">IF($C125="","",IF(OR(AND($H125&lt;=AD$6,$I125&gt;=AD$6),AND($H125&gt;=AD$6,$H125&lt;AE$6)),IF(OR($J125=1,COUNTIF($L125:AC125,"&gt;0")&lt;$K125),3,IF(OR(AND(MONTH($H125)=MONTH(TODAY()),$J125=0),AND(TODAY()&lt;AD$6)),1,IF($L125="כן",2,4))),""))</f>
        <v/>
      </c>
      <c r="AE125" s="214" t="str">
        <f ca="1">IF($C125="","",IF(OR(AND($H125&lt;=AE$6,$I125&gt;=AE$6),AND($H125&gt;=AE$6,$H125&lt;AF$6)),IF(OR($J125=1,COUNTIF($L125:AD125,"&gt;0")&lt;$K125),3,IF(OR(AND(MONTH($H125)=MONTH(TODAY()),$J125=0),AND(TODAY()&lt;AE$6)),1,IF($L125="כן",2,4))),""))</f>
        <v/>
      </c>
      <c r="AF125" s="214" t="str">
        <f ca="1">IF($C125="","",IF(OR(AND($H125&lt;=AF$6,$I125&gt;=AF$6),AND($H125&gt;=AF$6,$H125&lt;AG$6)),IF(OR($J125=1,COUNTIF($L125:AE125,"&gt;0")&lt;$K125),3,IF(OR(AND(MONTH($H125)=MONTH(TODAY()),$J125=0),AND(TODAY()&lt;AF$6)),1,IF($L125="כן",2,4))),""))</f>
        <v/>
      </c>
      <c r="AG125" s="214" t="str">
        <f t="shared" ca="1" si="8"/>
        <v/>
      </c>
      <c r="AH125" s="199" t="s">
        <v>224</v>
      </c>
    </row>
    <row r="126" spans="2:34" s="195" customFormat="1" ht="21" customHeight="1">
      <c r="B126" s="196" t="str">
        <f>IFERROR(INDEX('תוצרים לפרויקטים'!$G$8:$G$507,MATCH(ROWS($B$6:B125),דירוג_גאנט,0)),"")</f>
        <v/>
      </c>
      <c r="C126" s="197" t="str">
        <f>IF($B126="","",INDEX('תוצרים לפרויקטים'!$H$8:$H$507,MATCH($B126,'תוצרים לפרויקטים'!$G$8:$G$507,0)))</f>
        <v/>
      </c>
      <c r="D126" s="198" t="str">
        <f>IF($B126="","",INDEX('תוצרים לפרויקטים'!$E$8:$E$507,MATCH($B126,'תוצרים לפרויקטים'!$G$8:$G$507,0)))</f>
        <v/>
      </c>
      <c r="E126" s="198" t="str">
        <f>IF($B126="","",IF(INDEX('תוצרים לפרויקטים'!$J$8:$J$507,MATCH($B126,'תוצרים לפרויקטים'!$G$8:$G$507,0))="","",INDEX('תוצרים לפרויקטים'!$J$8:$J$507,MATCH($B126,'תוצרים לפרויקטים'!$G$8:$G$507,0))))</f>
        <v/>
      </c>
      <c r="F126" s="198" t="str">
        <f>IF($B126="","",IF(INDEX('תוצרים לפרויקטים'!$K$8:$K$507,MATCH($B126,'תוצרים לפרויקטים'!$G$8:$G$507,0))="","",INDEX('תוצרים לפרויקטים'!$K$8:$K$507,MATCH($B126,'תוצרים לפרויקטים'!$G$8:$G$507,0))))</f>
        <v/>
      </c>
      <c r="G126" s="198" t="str">
        <f>IF($B126="","",IF(INDEX('תוצרים לפרויקטים'!$R$8:$R$507,MATCH($B126,'תוצרים לפרויקטים'!$G$8:$G$507,0))="","",INDEX('תוצרים לפרויקטים'!$R$8:$R$507,MATCH($B126,'תוצרים לפרויקטים'!$G$8:$G$507,0))))</f>
        <v/>
      </c>
      <c r="H126" s="199" t="str">
        <f>IF($B126="","",IF(INDEX('תוצרים לפרויקטים'!P$8:P$507,MATCH($B126,'תוצרים לפרויקטים'!$G$8:$G$507,0))="","",INDEX('תוצרים לפרויקטים'!P$8:P$507,MATCH($B126,'תוצרים לפרויקטים'!$G$8:$G$507,0))))</f>
        <v/>
      </c>
      <c r="I126" s="199" t="str">
        <f>IF($B126="","",IF(INDEX('תוצרים לפרויקטים'!Q$8:Q$507,MATCH($B126,'תוצרים לפרויקטים'!$G$8:$G$507,0))="","",INDEX('תוצרים לפרויקטים'!Q$8:Q$507,MATCH($B126,'תוצרים לפרויקטים'!$G$8:$G$507,0))))</f>
        <v/>
      </c>
      <c r="J126" s="200" t="str">
        <f>IF($B126="","",INDEX('תוצרים לפרויקטים'!$S$8:$S$507,MATCH($B126,'תוצרים לפרויקטים'!$G$8:$G$507,0)))</f>
        <v/>
      </c>
      <c r="K126" s="201" t="str">
        <f t="shared" si="6"/>
        <v/>
      </c>
      <c r="L126" s="200" t="str">
        <f t="shared" ca="1" si="7"/>
        <v/>
      </c>
      <c r="M126" s="214" t="str">
        <f ca="1">IF($C126="","",IF(OR(AND($H126&lt;=M$6,$I126&gt;=M$6),AND($H126&gt;=M$6,$H126&lt;N$6)),IF(OR($J126=1,COUNTIF($L126:L126,"&gt;0")&lt;$K126),3,IF(OR(AND(MONTH($H126)=MONTH(TODAY()),$J126=0),AND(TODAY()&lt;M$6)),1,IF($L126="כן",2,4))),""))</f>
        <v/>
      </c>
      <c r="N126" s="214" t="str">
        <f ca="1">IF($C126="","",IF(OR(AND($H126&lt;=N$6,$I126&gt;=N$6),AND($H126&gt;=N$6,$H126&lt;O$6)),IF(OR($J126=1,COUNTIF($L126:M126,"&gt;0")&lt;$K126),3,IF(OR(AND(MONTH($H126)=MONTH(TODAY()),$J126=0),AND(TODAY()&lt;N$6)),1,IF($L126="כן",2,4))),""))</f>
        <v/>
      </c>
      <c r="O126" s="214" t="str">
        <f ca="1">IF($C126="","",IF(OR(AND($H126&lt;=O$6,$I126&gt;=O$6),AND($H126&gt;=O$6,$H126&lt;P$6)),IF(OR($J126=1,COUNTIF($L126:N126,"&gt;0")&lt;$K126),3,IF(OR(AND(MONTH($H126)=MONTH(TODAY()),$J126=0),AND(TODAY()&lt;O$6)),1,IF($L126="כן",2,4))),""))</f>
        <v/>
      </c>
      <c r="P126" s="214" t="str">
        <f ca="1">IF($C126="","",IF(OR(AND($H126&lt;=P$6,$I126&gt;=P$6),AND($H126&gt;=P$6,$H126&lt;Q$6)),IF(OR($J126=1,COUNTIF($L126:O126,"&gt;0")&lt;$K126),3,IF(OR(AND(MONTH($H126)=MONTH(TODAY()),$J126=0),AND(TODAY()&lt;P$6)),1,IF($L126="כן",2,4))),""))</f>
        <v/>
      </c>
      <c r="Q126" s="214" t="str">
        <f ca="1">IF($C126="","",IF(OR(AND($H126&lt;=Q$6,$I126&gt;=Q$6),AND($H126&gt;=Q$6,$H126&lt;R$6)),IF(OR($J126=1,COUNTIF($L126:P126,"&gt;0")&lt;$K126),3,IF(OR(AND(MONTH($H126)=MONTH(TODAY()),$J126=0),AND(TODAY()&lt;Q$6)),1,IF($L126="כן",2,4))),""))</f>
        <v/>
      </c>
      <c r="R126" s="214" t="str">
        <f ca="1">IF($C126="","",IF(OR(AND($H126&lt;=R$6,$I126&gt;=R$6),AND($H126&gt;=R$6,$H126&lt;S$6)),IF(OR($J126=1,COUNTIF($L126:Q126,"&gt;0")&lt;$K126),3,IF(OR(AND(MONTH($H126)=MONTH(TODAY()),$J126=0),AND(TODAY()&lt;R$6)),1,IF($L126="כן",2,4))),""))</f>
        <v/>
      </c>
      <c r="S126" s="214" t="str">
        <f ca="1">IF($C126="","",IF(OR(AND($H126&lt;=S$6,$I126&gt;=S$6),AND($H126&gt;=S$6,$H126&lt;T$6)),IF(OR($J126=1,COUNTIF($L126:R126,"&gt;0")&lt;$K126),3,IF(OR(AND(MONTH($H126)=MONTH(TODAY()),$J126=0),AND(TODAY()&lt;S$6)),1,IF($L126="כן",2,4))),""))</f>
        <v/>
      </c>
      <c r="T126" s="214" t="str">
        <f ca="1">IF($C126="","",IF(OR(AND($H126&lt;=T$6,$I126&gt;=T$6),AND($H126&gt;=T$6,$H126&lt;U$6)),IF(OR($J126=1,COUNTIF($L126:S126,"&gt;0")&lt;$K126),3,IF(OR(AND(MONTH($H126)=MONTH(TODAY()),$J126=0),AND(TODAY()&lt;T$6)),1,IF($L126="כן",2,4))),""))</f>
        <v/>
      </c>
      <c r="U126" s="214" t="str">
        <f ca="1">IF($C126="","",IF(OR(AND($H126&lt;=U$6,$I126&gt;=U$6),AND($H126&gt;=U$6,$H126&lt;V$6)),IF(OR($J126=1,COUNTIF($L126:T126,"&gt;0")&lt;$K126),3,IF(OR(AND(MONTH($H126)=MONTH(TODAY()),$J126=0),AND(TODAY()&lt;U$6)),1,IF($L126="כן",2,4))),""))</f>
        <v/>
      </c>
      <c r="V126" s="214" t="str">
        <f ca="1">IF($C126="","",IF(OR(AND($H126&lt;=V$6,$I126&gt;=V$6),AND($H126&gt;=V$6,$H126&lt;W$6)),IF(OR($J126=1,COUNTIF($L126:U126,"&gt;0")&lt;$K126),3,IF(OR(AND(MONTH($H126)=MONTH(TODAY()),$J126=0),AND(TODAY()&lt;V$6)),1,IF($L126="כן",2,4))),""))</f>
        <v/>
      </c>
      <c r="W126" s="214" t="str">
        <f ca="1">IF($C126="","",IF(OR(AND($H126&lt;=W$6,$I126&gt;=W$6),AND($H126&gt;=W$6,$H126&lt;X$6)),IF(OR($J126=1,COUNTIF($L126:V126,"&gt;0")&lt;$K126),3,IF(OR(AND(MONTH($H126)=MONTH(TODAY()),$J126=0),AND(TODAY()&lt;W$6)),1,IF($L126="כן",2,4))),""))</f>
        <v/>
      </c>
      <c r="X126" s="214" t="str">
        <f ca="1">IF($C126="","",IF(OR(AND($H126&lt;=X$6,$I126&gt;=X$6),AND($H126&gt;=X$6,$H126&lt;Y$6)),IF(OR($J126=1,COUNTIF($L126:W126,"&gt;0")&lt;$K126),3,IF(OR(AND(MONTH($H126)=MONTH(TODAY()),$J126=0),AND(TODAY()&lt;X$6)),1,IF($L126="כן",2,4))),""))</f>
        <v/>
      </c>
      <c r="Y126" s="214" t="str">
        <f ca="1">IF($C126="","",IF(OR(AND($H126&lt;=Y$6,$I126&gt;=Y$6),AND($H126&gt;=Y$6,$H126&lt;Z$6)),IF(OR($J126=1,COUNTIF($L126:X126,"&gt;0")&lt;$K126),3,IF(OR(AND(MONTH($H126)=MONTH(TODAY()),$J126=0),AND(TODAY()&lt;Y$6)),1,IF($L126="כן",2,4))),""))</f>
        <v/>
      </c>
      <c r="Z126" s="214" t="str">
        <f ca="1">IF($C126="","",IF(OR(AND($H126&lt;=Z$6,$I126&gt;=Z$6),AND($H126&gt;=Z$6,$H126&lt;AA$6)),IF(OR($J126=1,COUNTIF($L126:Y126,"&gt;0")&lt;$K126),3,IF(OR(AND(MONTH($H126)=MONTH(TODAY()),$J126=0),AND(TODAY()&lt;Z$6)),1,IF($L126="כן",2,4))),""))</f>
        <v/>
      </c>
      <c r="AA126" s="214" t="str">
        <f ca="1">IF($C126="","",IF(OR(AND($H126&lt;=AA$6,$I126&gt;=AA$6),AND($H126&gt;=AA$6,$H126&lt;AB$6)),IF(OR($J126=1,COUNTIF($L126:Z126,"&gt;0")&lt;$K126),3,IF(OR(AND(MONTH($H126)=MONTH(TODAY()),$J126=0),AND(TODAY()&lt;AA$6)),1,IF($L126="כן",2,4))),""))</f>
        <v/>
      </c>
      <c r="AB126" s="214" t="str">
        <f ca="1">IF($C126="","",IF(OR(AND($H126&lt;=AB$6,$I126&gt;=AB$6),AND($H126&gt;=AB$6,$H126&lt;AC$6)),IF(OR($J126=1,COUNTIF($L126:AA126,"&gt;0")&lt;$K126),3,IF(OR(AND(MONTH($H126)=MONTH(TODAY()),$J126=0),AND(TODAY()&lt;AB$6)),1,IF($L126="כן",2,4))),""))</f>
        <v/>
      </c>
      <c r="AC126" s="214" t="str">
        <f ca="1">IF($C126="","",IF(OR(AND($H126&lt;=AC$6,$I126&gt;=AC$6),AND($H126&gt;=AC$6,$H126&lt;AD$6)),IF(OR($J126=1,COUNTIF($L126:AB126,"&gt;0")&lt;$K126),3,IF(OR(AND(MONTH($H126)=MONTH(TODAY()),$J126=0),AND(TODAY()&lt;AC$6)),1,IF($L126="כן",2,4))),""))</f>
        <v/>
      </c>
      <c r="AD126" s="214" t="str">
        <f ca="1">IF($C126="","",IF(OR(AND($H126&lt;=AD$6,$I126&gt;=AD$6),AND($H126&gt;=AD$6,$H126&lt;AE$6)),IF(OR($J126=1,COUNTIF($L126:AC126,"&gt;0")&lt;$K126),3,IF(OR(AND(MONTH($H126)=MONTH(TODAY()),$J126=0),AND(TODAY()&lt;AD$6)),1,IF($L126="כן",2,4))),""))</f>
        <v/>
      </c>
      <c r="AE126" s="214" t="str">
        <f ca="1">IF($C126="","",IF(OR(AND($H126&lt;=AE$6,$I126&gt;=AE$6),AND($H126&gt;=AE$6,$H126&lt;AF$6)),IF(OR($J126=1,COUNTIF($L126:AD126,"&gt;0")&lt;$K126),3,IF(OR(AND(MONTH($H126)=MONTH(TODAY()),$J126=0),AND(TODAY()&lt;AE$6)),1,IF($L126="כן",2,4))),""))</f>
        <v/>
      </c>
      <c r="AF126" s="214" t="str">
        <f ca="1">IF($C126="","",IF(OR(AND($H126&lt;=AF$6,$I126&gt;=AF$6),AND($H126&gt;=AF$6,$H126&lt;AG$6)),IF(OR($J126=1,COUNTIF($L126:AE126,"&gt;0")&lt;$K126),3,IF(OR(AND(MONTH($H126)=MONTH(TODAY()),$J126=0),AND(TODAY()&lt;AF$6)),1,IF($L126="כן",2,4))),""))</f>
        <v/>
      </c>
      <c r="AG126" s="214" t="str">
        <f t="shared" ca="1" si="8"/>
        <v/>
      </c>
      <c r="AH126" s="199" t="s">
        <v>224</v>
      </c>
    </row>
    <row r="127" spans="2:34" s="195" customFormat="1" ht="21" customHeight="1">
      <c r="B127" s="196" t="str">
        <f>IFERROR(INDEX('תוצרים לפרויקטים'!$G$8:$G$507,MATCH(ROWS($B$6:B126),דירוג_גאנט,0)),"")</f>
        <v/>
      </c>
      <c r="C127" s="197" t="str">
        <f>IF($B127="","",INDEX('תוצרים לפרויקטים'!$H$8:$H$507,MATCH($B127,'תוצרים לפרויקטים'!$G$8:$G$507,0)))</f>
        <v/>
      </c>
      <c r="D127" s="198" t="str">
        <f>IF($B127="","",INDEX('תוצרים לפרויקטים'!$E$8:$E$507,MATCH($B127,'תוצרים לפרויקטים'!$G$8:$G$507,0)))</f>
        <v/>
      </c>
      <c r="E127" s="198" t="str">
        <f>IF($B127="","",IF(INDEX('תוצרים לפרויקטים'!$J$8:$J$507,MATCH($B127,'תוצרים לפרויקטים'!$G$8:$G$507,0))="","",INDEX('תוצרים לפרויקטים'!$J$8:$J$507,MATCH($B127,'תוצרים לפרויקטים'!$G$8:$G$507,0))))</f>
        <v/>
      </c>
      <c r="F127" s="198" t="str">
        <f>IF($B127="","",IF(INDEX('תוצרים לפרויקטים'!$K$8:$K$507,MATCH($B127,'תוצרים לפרויקטים'!$G$8:$G$507,0))="","",INDEX('תוצרים לפרויקטים'!$K$8:$K$507,MATCH($B127,'תוצרים לפרויקטים'!$G$8:$G$507,0))))</f>
        <v/>
      </c>
      <c r="G127" s="198" t="str">
        <f>IF($B127="","",IF(INDEX('תוצרים לפרויקטים'!$R$8:$R$507,MATCH($B127,'תוצרים לפרויקטים'!$G$8:$G$507,0))="","",INDEX('תוצרים לפרויקטים'!$R$8:$R$507,MATCH($B127,'תוצרים לפרויקטים'!$G$8:$G$507,0))))</f>
        <v/>
      </c>
      <c r="H127" s="199" t="str">
        <f>IF($B127="","",IF(INDEX('תוצרים לפרויקטים'!P$8:P$507,MATCH($B127,'תוצרים לפרויקטים'!$G$8:$G$507,0))="","",INDEX('תוצרים לפרויקטים'!P$8:P$507,MATCH($B127,'תוצרים לפרויקטים'!$G$8:$G$507,0))))</f>
        <v/>
      </c>
      <c r="I127" s="199" t="str">
        <f>IF($B127="","",IF(INDEX('תוצרים לפרויקטים'!Q$8:Q$507,MATCH($B127,'תוצרים לפרויקטים'!$G$8:$G$507,0))="","",INDEX('תוצרים לפרויקטים'!Q$8:Q$507,MATCH($B127,'תוצרים לפרויקטים'!$G$8:$G$507,0))))</f>
        <v/>
      </c>
      <c r="J127" s="200" t="str">
        <f>IF($B127="","",INDEX('תוצרים לפרויקטים'!$S$8:$S$507,MATCH($B127,'תוצרים לפרויקטים'!$G$8:$G$507,0)))</f>
        <v/>
      </c>
      <c r="K127" s="201" t="str">
        <f t="shared" si="6"/>
        <v/>
      </c>
      <c r="L127" s="200" t="str">
        <f t="shared" ca="1" si="7"/>
        <v/>
      </c>
      <c r="M127" s="214" t="str">
        <f ca="1">IF($C127="","",IF(OR(AND($H127&lt;=M$6,$I127&gt;=M$6),AND($H127&gt;=M$6,$H127&lt;N$6)),IF(OR($J127=1,COUNTIF($L127:L127,"&gt;0")&lt;$K127),3,IF(OR(AND(MONTH($H127)=MONTH(TODAY()),$J127=0),AND(TODAY()&lt;M$6)),1,IF($L127="כן",2,4))),""))</f>
        <v/>
      </c>
      <c r="N127" s="214" t="str">
        <f ca="1">IF($C127="","",IF(OR(AND($H127&lt;=N$6,$I127&gt;=N$6),AND($H127&gt;=N$6,$H127&lt;O$6)),IF(OR($J127=1,COUNTIF($L127:M127,"&gt;0")&lt;$K127),3,IF(OR(AND(MONTH($H127)=MONTH(TODAY()),$J127=0),AND(TODAY()&lt;N$6)),1,IF($L127="כן",2,4))),""))</f>
        <v/>
      </c>
      <c r="O127" s="214" t="str">
        <f ca="1">IF($C127="","",IF(OR(AND($H127&lt;=O$6,$I127&gt;=O$6),AND($H127&gt;=O$6,$H127&lt;P$6)),IF(OR($J127=1,COUNTIF($L127:N127,"&gt;0")&lt;$K127),3,IF(OR(AND(MONTH($H127)=MONTH(TODAY()),$J127=0),AND(TODAY()&lt;O$6)),1,IF($L127="כן",2,4))),""))</f>
        <v/>
      </c>
      <c r="P127" s="214" t="str">
        <f ca="1">IF($C127="","",IF(OR(AND($H127&lt;=P$6,$I127&gt;=P$6),AND($H127&gt;=P$6,$H127&lt;Q$6)),IF(OR($J127=1,COUNTIF($L127:O127,"&gt;0")&lt;$K127),3,IF(OR(AND(MONTH($H127)=MONTH(TODAY()),$J127=0),AND(TODAY()&lt;P$6)),1,IF($L127="כן",2,4))),""))</f>
        <v/>
      </c>
      <c r="Q127" s="214" t="str">
        <f ca="1">IF($C127="","",IF(OR(AND($H127&lt;=Q$6,$I127&gt;=Q$6),AND($H127&gt;=Q$6,$H127&lt;R$6)),IF(OR($J127=1,COUNTIF($L127:P127,"&gt;0")&lt;$K127),3,IF(OR(AND(MONTH($H127)=MONTH(TODAY()),$J127=0),AND(TODAY()&lt;Q$6)),1,IF($L127="כן",2,4))),""))</f>
        <v/>
      </c>
      <c r="R127" s="214" t="str">
        <f ca="1">IF($C127="","",IF(OR(AND($H127&lt;=R$6,$I127&gt;=R$6),AND($H127&gt;=R$6,$H127&lt;S$6)),IF(OR($J127=1,COUNTIF($L127:Q127,"&gt;0")&lt;$K127),3,IF(OR(AND(MONTH($H127)=MONTH(TODAY()),$J127=0),AND(TODAY()&lt;R$6)),1,IF($L127="כן",2,4))),""))</f>
        <v/>
      </c>
      <c r="S127" s="214" t="str">
        <f ca="1">IF($C127="","",IF(OR(AND($H127&lt;=S$6,$I127&gt;=S$6),AND($H127&gt;=S$6,$H127&lt;T$6)),IF(OR($J127=1,COUNTIF($L127:R127,"&gt;0")&lt;$K127),3,IF(OR(AND(MONTH($H127)=MONTH(TODAY()),$J127=0),AND(TODAY()&lt;S$6)),1,IF($L127="כן",2,4))),""))</f>
        <v/>
      </c>
      <c r="T127" s="214" t="str">
        <f ca="1">IF($C127="","",IF(OR(AND($H127&lt;=T$6,$I127&gt;=T$6),AND($H127&gt;=T$6,$H127&lt;U$6)),IF(OR($J127=1,COUNTIF($L127:S127,"&gt;0")&lt;$K127),3,IF(OR(AND(MONTH($H127)=MONTH(TODAY()),$J127=0),AND(TODAY()&lt;T$6)),1,IF($L127="כן",2,4))),""))</f>
        <v/>
      </c>
      <c r="U127" s="214" t="str">
        <f ca="1">IF($C127="","",IF(OR(AND($H127&lt;=U$6,$I127&gt;=U$6),AND($H127&gt;=U$6,$H127&lt;V$6)),IF(OR($J127=1,COUNTIF($L127:T127,"&gt;0")&lt;$K127),3,IF(OR(AND(MONTH($H127)=MONTH(TODAY()),$J127=0),AND(TODAY()&lt;U$6)),1,IF($L127="כן",2,4))),""))</f>
        <v/>
      </c>
      <c r="V127" s="214" t="str">
        <f ca="1">IF($C127="","",IF(OR(AND($H127&lt;=V$6,$I127&gt;=V$6),AND($H127&gt;=V$6,$H127&lt;W$6)),IF(OR($J127=1,COUNTIF($L127:U127,"&gt;0")&lt;$K127),3,IF(OR(AND(MONTH($H127)=MONTH(TODAY()),$J127=0),AND(TODAY()&lt;V$6)),1,IF($L127="כן",2,4))),""))</f>
        <v/>
      </c>
      <c r="W127" s="214" t="str">
        <f ca="1">IF($C127="","",IF(OR(AND($H127&lt;=W$6,$I127&gt;=W$6),AND($H127&gt;=W$6,$H127&lt;X$6)),IF(OR($J127=1,COUNTIF($L127:V127,"&gt;0")&lt;$K127),3,IF(OR(AND(MONTH($H127)=MONTH(TODAY()),$J127=0),AND(TODAY()&lt;W$6)),1,IF($L127="כן",2,4))),""))</f>
        <v/>
      </c>
      <c r="X127" s="214" t="str">
        <f ca="1">IF($C127="","",IF(OR(AND($H127&lt;=X$6,$I127&gt;=X$6),AND($H127&gt;=X$6,$H127&lt;Y$6)),IF(OR($J127=1,COUNTIF($L127:W127,"&gt;0")&lt;$K127),3,IF(OR(AND(MONTH($H127)=MONTH(TODAY()),$J127=0),AND(TODAY()&lt;X$6)),1,IF($L127="כן",2,4))),""))</f>
        <v/>
      </c>
      <c r="Y127" s="214" t="str">
        <f ca="1">IF($C127="","",IF(OR(AND($H127&lt;=Y$6,$I127&gt;=Y$6),AND($H127&gt;=Y$6,$H127&lt;Z$6)),IF(OR($J127=1,COUNTIF($L127:X127,"&gt;0")&lt;$K127),3,IF(OR(AND(MONTH($H127)=MONTH(TODAY()),$J127=0),AND(TODAY()&lt;Y$6)),1,IF($L127="כן",2,4))),""))</f>
        <v/>
      </c>
      <c r="Z127" s="214" t="str">
        <f ca="1">IF($C127="","",IF(OR(AND($H127&lt;=Z$6,$I127&gt;=Z$6),AND($H127&gt;=Z$6,$H127&lt;AA$6)),IF(OR($J127=1,COUNTIF($L127:Y127,"&gt;0")&lt;$K127),3,IF(OR(AND(MONTH($H127)=MONTH(TODAY()),$J127=0),AND(TODAY()&lt;Z$6)),1,IF($L127="כן",2,4))),""))</f>
        <v/>
      </c>
      <c r="AA127" s="214" t="str">
        <f ca="1">IF($C127="","",IF(OR(AND($H127&lt;=AA$6,$I127&gt;=AA$6),AND($H127&gt;=AA$6,$H127&lt;AB$6)),IF(OR($J127=1,COUNTIF($L127:Z127,"&gt;0")&lt;$K127),3,IF(OR(AND(MONTH($H127)=MONTH(TODAY()),$J127=0),AND(TODAY()&lt;AA$6)),1,IF($L127="כן",2,4))),""))</f>
        <v/>
      </c>
      <c r="AB127" s="214" t="str">
        <f ca="1">IF($C127="","",IF(OR(AND($H127&lt;=AB$6,$I127&gt;=AB$6),AND($H127&gt;=AB$6,$H127&lt;AC$6)),IF(OR($J127=1,COUNTIF($L127:AA127,"&gt;0")&lt;$K127),3,IF(OR(AND(MONTH($H127)=MONTH(TODAY()),$J127=0),AND(TODAY()&lt;AB$6)),1,IF($L127="כן",2,4))),""))</f>
        <v/>
      </c>
      <c r="AC127" s="214" t="str">
        <f ca="1">IF($C127="","",IF(OR(AND($H127&lt;=AC$6,$I127&gt;=AC$6),AND($H127&gt;=AC$6,$H127&lt;AD$6)),IF(OR($J127=1,COUNTIF($L127:AB127,"&gt;0")&lt;$K127),3,IF(OR(AND(MONTH($H127)=MONTH(TODAY()),$J127=0),AND(TODAY()&lt;AC$6)),1,IF($L127="כן",2,4))),""))</f>
        <v/>
      </c>
      <c r="AD127" s="214" t="str">
        <f ca="1">IF($C127="","",IF(OR(AND($H127&lt;=AD$6,$I127&gt;=AD$6),AND($H127&gt;=AD$6,$H127&lt;AE$6)),IF(OR($J127=1,COUNTIF($L127:AC127,"&gt;0")&lt;$K127),3,IF(OR(AND(MONTH($H127)=MONTH(TODAY()),$J127=0),AND(TODAY()&lt;AD$6)),1,IF($L127="כן",2,4))),""))</f>
        <v/>
      </c>
      <c r="AE127" s="214" t="str">
        <f ca="1">IF($C127="","",IF(OR(AND($H127&lt;=AE$6,$I127&gt;=AE$6),AND($H127&gt;=AE$6,$H127&lt;AF$6)),IF(OR($J127=1,COUNTIF($L127:AD127,"&gt;0")&lt;$K127),3,IF(OR(AND(MONTH($H127)=MONTH(TODAY()),$J127=0),AND(TODAY()&lt;AE$6)),1,IF($L127="כן",2,4))),""))</f>
        <v/>
      </c>
      <c r="AF127" s="214" t="str">
        <f ca="1">IF($C127="","",IF(OR(AND($H127&lt;=AF$6,$I127&gt;=AF$6),AND($H127&gt;=AF$6,$H127&lt;AG$6)),IF(OR($J127=1,COUNTIF($L127:AE127,"&gt;0")&lt;$K127),3,IF(OR(AND(MONTH($H127)=MONTH(TODAY()),$J127=0),AND(TODAY()&lt;AF$6)),1,IF($L127="כן",2,4))),""))</f>
        <v/>
      </c>
      <c r="AG127" s="214" t="str">
        <f t="shared" ca="1" si="8"/>
        <v/>
      </c>
      <c r="AH127" s="199" t="s">
        <v>224</v>
      </c>
    </row>
    <row r="128" spans="2:34" s="195" customFormat="1" ht="21" customHeight="1">
      <c r="B128" s="196" t="str">
        <f>IFERROR(INDEX('תוצרים לפרויקטים'!$G$8:$G$507,MATCH(ROWS($B$6:B127),דירוג_גאנט,0)),"")</f>
        <v/>
      </c>
      <c r="C128" s="197" t="str">
        <f>IF($B128="","",INDEX('תוצרים לפרויקטים'!$H$8:$H$507,MATCH($B128,'תוצרים לפרויקטים'!$G$8:$G$507,0)))</f>
        <v/>
      </c>
      <c r="D128" s="198" t="str">
        <f>IF($B128="","",INDEX('תוצרים לפרויקטים'!$E$8:$E$507,MATCH($B128,'תוצרים לפרויקטים'!$G$8:$G$507,0)))</f>
        <v/>
      </c>
      <c r="E128" s="198" t="str">
        <f>IF($B128="","",IF(INDEX('תוצרים לפרויקטים'!$J$8:$J$507,MATCH($B128,'תוצרים לפרויקטים'!$G$8:$G$507,0))="","",INDEX('תוצרים לפרויקטים'!$J$8:$J$507,MATCH($B128,'תוצרים לפרויקטים'!$G$8:$G$507,0))))</f>
        <v/>
      </c>
      <c r="F128" s="198" t="str">
        <f>IF($B128="","",IF(INDEX('תוצרים לפרויקטים'!$K$8:$K$507,MATCH($B128,'תוצרים לפרויקטים'!$G$8:$G$507,0))="","",INDEX('תוצרים לפרויקטים'!$K$8:$K$507,MATCH($B128,'תוצרים לפרויקטים'!$G$8:$G$507,0))))</f>
        <v/>
      </c>
      <c r="G128" s="198" t="str">
        <f>IF($B128="","",IF(INDEX('תוצרים לפרויקטים'!$R$8:$R$507,MATCH($B128,'תוצרים לפרויקטים'!$G$8:$G$507,0))="","",INDEX('תוצרים לפרויקטים'!$R$8:$R$507,MATCH($B128,'תוצרים לפרויקטים'!$G$8:$G$507,0))))</f>
        <v/>
      </c>
      <c r="H128" s="199" t="str">
        <f>IF($B128="","",IF(INDEX('תוצרים לפרויקטים'!P$8:P$507,MATCH($B128,'תוצרים לפרויקטים'!$G$8:$G$507,0))="","",INDEX('תוצרים לפרויקטים'!P$8:P$507,MATCH($B128,'תוצרים לפרויקטים'!$G$8:$G$507,0))))</f>
        <v/>
      </c>
      <c r="I128" s="199" t="str">
        <f>IF($B128="","",IF(INDEX('תוצרים לפרויקטים'!Q$8:Q$507,MATCH($B128,'תוצרים לפרויקטים'!$G$8:$G$507,0))="","",INDEX('תוצרים לפרויקטים'!Q$8:Q$507,MATCH($B128,'תוצרים לפרויקטים'!$G$8:$G$507,0))))</f>
        <v/>
      </c>
      <c r="J128" s="200" t="str">
        <f>IF($B128="","",INDEX('תוצרים לפרויקטים'!$S$8:$S$507,MATCH($B128,'תוצרים לפרויקטים'!$G$8:$G$507,0)))</f>
        <v/>
      </c>
      <c r="K128" s="201" t="str">
        <f t="shared" si="6"/>
        <v/>
      </c>
      <c r="L128" s="200" t="str">
        <f t="shared" ca="1" si="7"/>
        <v/>
      </c>
      <c r="M128" s="214" t="str">
        <f ca="1">IF($C128="","",IF(OR(AND($H128&lt;=M$6,$I128&gt;=M$6),AND($H128&gt;=M$6,$H128&lt;N$6)),IF(OR($J128=1,COUNTIF($L128:L128,"&gt;0")&lt;$K128),3,IF(OR(AND(MONTH($H128)=MONTH(TODAY()),$J128=0),AND(TODAY()&lt;M$6)),1,IF($L128="כן",2,4))),""))</f>
        <v/>
      </c>
      <c r="N128" s="214" t="str">
        <f ca="1">IF($C128="","",IF(OR(AND($H128&lt;=N$6,$I128&gt;=N$6),AND($H128&gt;=N$6,$H128&lt;O$6)),IF(OR($J128=1,COUNTIF($L128:M128,"&gt;0")&lt;$K128),3,IF(OR(AND(MONTH($H128)=MONTH(TODAY()),$J128=0),AND(TODAY()&lt;N$6)),1,IF($L128="כן",2,4))),""))</f>
        <v/>
      </c>
      <c r="O128" s="214" t="str">
        <f ca="1">IF($C128="","",IF(OR(AND($H128&lt;=O$6,$I128&gt;=O$6),AND($H128&gt;=O$6,$H128&lt;P$6)),IF(OR($J128=1,COUNTIF($L128:N128,"&gt;0")&lt;$K128),3,IF(OR(AND(MONTH($H128)=MONTH(TODAY()),$J128=0),AND(TODAY()&lt;O$6)),1,IF($L128="כן",2,4))),""))</f>
        <v/>
      </c>
      <c r="P128" s="214" t="str">
        <f ca="1">IF($C128="","",IF(OR(AND($H128&lt;=P$6,$I128&gt;=P$6),AND($H128&gt;=P$6,$H128&lt;Q$6)),IF(OR($J128=1,COUNTIF($L128:O128,"&gt;0")&lt;$K128),3,IF(OR(AND(MONTH($H128)=MONTH(TODAY()),$J128=0),AND(TODAY()&lt;P$6)),1,IF($L128="כן",2,4))),""))</f>
        <v/>
      </c>
      <c r="Q128" s="214" t="str">
        <f ca="1">IF($C128="","",IF(OR(AND($H128&lt;=Q$6,$I128&gt;=Q$6),AND($H128&gt;=Q$6,$H128&lt;R$6)),IF(OR($J128=1,COUNTIF($L128:P128,"&gt;0")&lt;$K128),3,IF(OR(AND(MONTH($H128)=MONTH(TODAY()),$J128=0),AND(TODAY()&lt;Q$6)),1,IF($L128="כן",2,4))),""))</f>
        <v/>
      </c>
      <c r="R128" s="214" t="str">
        <f ca="1">IF($C128="","",IF(OR(AND($H128&lt;=R$6,$I128&gt;=R$6),AND($H128&gt;=R$6,$H128&lt;S$6)),IF(OR($J128=1,COUNTIF($L128:Q128,"&gt;0")&lt;$K128),3,IF(OR(AND(MONTH($H128)=MONTH(TODAY()),$J128=0),AND(TODAY()&lt;R$6)),1,IF($L128="כן",2,4))),""))</f>
        <v/>
      </c>
      <c r="S128" s="214" t="str">
        <f ca="1">IF($C128="","",IF(OR(AND($H128&lt;=S$6,$I128&gt;=S$6),AND($H128&gt;=S$6,$H128&lt;T$6)),IF(OR($J128=1,COUNTIF($L128:R128,"&gt;0")&lt;$K128),3,IF(OR(AND(MONTH($H128)=MONTH(TODAY()),$J128=0),AND(TODAY()&lt;S$6)),1,IF($L128="כן",2,4))),""))</f>
        <v/>
      </c>
      <c r="T128" s="214" t="str">
        <f ca="1">IF($C128="","",IF(OR(AND($H128&lt;=T$6,$I128&gt;=T$6),AND($H128&gt;=T$6,$H128&lt;U$6)),IF(OR($J128=1,COUNTIF($L128:S128,"&gt;0")&lt;$K128),3,IF(OR(AND(MONTH($H128)=MONTH(TODAY()),$J128=0),AND(TODAY()&lt;T$6)),1,IF($L128="כן",2,4))),""))</f>
        <v/>
      </c>
      <c r="U128" s="214" t="str">
        <f ca="1">IF($C128="","",IF(OR(AND($H128&lt;=U$6,$I128&gt;=U$6),AND($H128&gt;=U$6,$H128&lt;V$6)),IF(OR($J128=1,COUNTIF($L128:T128,"&gt;0")&lt;$K128),3,IF(OR(AND(MONTH($H128)=MONTH(TODAY()),$J128=0),AND(TODAY()&lt;U$6)),1,IF($L128="כן",2,4))),""))</f>
        <v/>
      </c>
      <c r="V128" s="214" t="str">
        <f ca="1">IF($C128="","",IF(OR(AND($H128&lt;=V$6,$I128&gt;=V$6),AND($H128&gt;=V$6,$H128&lt;W$6)),IF(OR($J128=1,COUNTIF($L128:U128,"&gt;0")&lt;$K128),3,IF(OR(AND(MONTH($H128)=MONTH(TODAY()),$J128=0),AND(TODAY()&lt;V$6)),1,IF($L128="כן",2,4))),""))</f>
        <v/>
      </c>
      <c r="W128" s="214" t="str">
        <f ca="1">IF($C128="","",IF(OR(AND($H128&lt;=W$6,$I128&gt;=W$6),AND($H128&gt;=W$6,$H128&lt;X$6)),IF(OR($J128=1,COUNTIF($L128:V128,"&gt;0")&lt;$K128),3,IF(OR(AND(MONTH($H128)=MONTH(TODAY()),$J128=0),AND(TODAY()&lt;W$6)),1,IF($L128="כן",2,4))),""))</f>
        <v/>
      </c>
      <c r="X128" s="214" t="str">
        <f ca="1">IF($C128="","",IF(OR(AND($H128&lt;=X$6,$I128&gt;=X$6),AND($H128&gt;=X$6,$H128&lt;Y$6)),IF(OR($J128=1,COUNTIF($L128:W128,"&gt;0")&lt;$K128),3,IF(OR(AND(MONTH($H128)=MONTH(TODAY()),$J128=0),AND(TODAY()&lt;X$6)),1,IF($L128="כן",2,4))),""))</f>
        <v/>
      </c>
      <c r="Y128" s="214" t="str">
        <f ca="1">IF($C128="","",IF(OR(AND($H128&lt;=Y$6,$I128&gt;=Y$6),AND($H128&gt;=Y$6,$H128&lt;Z$6)),IF(OR($J128=1,COUNTIF($L128:X128,"&gt;0")&lt;$K128),3,IF(OR(AND(MONTH($H128)=MONTH(TODAY()),$J128=0),AND(TODAY()&lt;Y$6)),1,IF($L128="כן",2,4))),""))</f>
        <v/>
      </c>
      <c r="Z128" s="214" t="str">
        <f ca="1">IF($C128="","",IF(OR(AND($H128&lt;=Z$6,$I128&gt;=Z$6),AND($H128&gt;=Z$6,$H128&lt;AA$6)),IF(OR($J128=1,COUNTIF($L128:Y128,"&gt;0")&lt;$K128),3,IF(OR(AND(MONTH($H128)=MONTH(TODAY()),$J128=0),AND(TODAY()&lt;Z$6)),1,IF($L128="כן",2,4))),""))</f>
        <v/>
      </c>
      <c r="AA128" s="214" t="str">
        <f ca="1">IF($C128="","",IF(OR(AND($H128&lt;=AA$6,$I128&gt;=AA$6),AND($H128&gt;=AA$6,$H128&lt;AB$6)),IF(OR($J128=1,COUNTIF($L128:Z128,"&gt;0")&lt;$K128),3,IF(OR(AND(MONTH($H128)=MONTH(TODAY()),$J128=0),AND(TODAY()&lt;AA$6)),1,IF($L128="כן",2,4))),""))</f>
        <v/>
      </c>
      <c r="AB128" s="214" t="str">
        <f ca="1">IF($C128="","",IF(OR(AND($H128&lt;=AB$6,$I128&gt;=AB$6),AND($H128&gt;=AB$6,$H128&lt;AC$6)),IF(OR($J128=1,COUNTIF($L128:AA128,"&gt;0")&lt;$K128),3,IF(OR(AND(MONTH($H128)=MONTH(TODAY()),$J128=0),AND(TODAY()&lt;AB$6)),1,IF($L128="כן",2,4))),""))</f>
        <v/>
      </c>
      <c r="AC128" s="214" t="str">
        <f ca="1">IF($C128="","",IF(OR(AND($H128&lt;=AC$6,$I128&gt;=AC$6),AND($H128&gt;=AC$6,$H128&lt;AD$6)),IF(OR($J128=1,COUNTIF($L128:AB128,"&gt;0")&lt;$K128),3,IF(OR(AND(MONTH($H128)=MONTH(TODAY()),$J128=0),AND(TODAY()&lt;AC$6)),1,IF($L128="כן",2,4))),""))</f>
        <v/>
      </c>
      <c r="AD128" s="214" t="str">
        <f ca="1">IF($C128="","",IF(OR(AND($H128&lt;=AD$6,$I128&gt;=AD$6),AND($H128&gt;=AD$6,$H128&lt;AE$6)),IF(OR($J128=1,COUNTIF($L128:AC128,"&gt;0")&lt;$K128),3,IF(OR(AND(MONTH($H128)=MONTH(TODAY()),$J128=0),AND(TODAY()&lt;AD$6)),1,IF($L128="כן",2,4))),""))</f>
        <v/>
      </c>
      <c r="AE128" s="214" t="str">
        <f ca="1">IF($C128="","",IF(OR(AND($H128&lt;=AE$6,$I128&gt;=AE$6),AND($H128&gt;=AE$6,$H128&lt;AF$6)),IF(OR($J128=1,COUNTIF($L128:AD128,"&gt;0")&lt;$K128),3,IF(OR(AND(MONTH($H128)=MONTH(TODAY()),$J128=0),AND(TODAY()&lt;AE$6)),1,IF($L128="כן",2,4))),""))</f>
        <v/>
      </c>
      <c r="AF128" s="214" t="str">
        <f ca="1">IF($C128="","",IF(OR(AND($H128&lt;=AF$6,$I128&gt;=AF$6),AND($H128&gt;=AF$6,$H128&lt;AG$6)),IF(OR($J128=1,COUNTIF($L128:AE128,"&gt;0")&lt;$K128),3,IF(OR(AND(MONTH($H128)=MONTH(TODAY()),$J128=0),AND(TODAY()&lt;AF$6)),1,IF($L128="כן",2,4))),""))</f>
        <v/>
      </c>
      <c r="AG128" s="214" t="str">
        <f t="shared" ca="1" si="8"/>
        <v/>
      </c>
      <c r="AH128" s="199" t="s">
        <v>224</v>
      </c>
    </row>
    <row r="129" spans="2:34" s="195" customFormat="1" ht="21" customHeight="1">
      <c r="B129" s="196" t="str">
        <f>IFERROR(INDEX('תוצרים לפרויקטים'!$G$8:$G$507,MATCH(ROWS($B$6:B128),דירוג_גאנט,0)),"")</f>
        <v/>
      </c>
      <c r="C129" s="197" t="str">
        <f>IF($B129="","",INDEX('תוצרים לפרויקטים'!$H$8:$H$507,MATCH($B129,'תוצרים לפרויקטים'!$G$8:$G$507,0)))</f>
        <v/>
      </c>
      <c r="D129" s="198" t="str">
        <f>IF($B129="","",INDEX('תוצרים לפרויקטים'!$E$8:$E$507,MATCH($B129,'תוצרים לפרויקטים'!$G$8:$G$507,0)))</f>
        <v/>
      </c>
      <c r="E129" s="198" t="str">
        <f>IF($B129="","",IF(INDEX('תוצרים לפרויקטים'!$J$8:$J$507,MATCH($B129,'תוצרים לפרויקטים'!$G$8:$G$507,0))="","",INDEX('תוצרים לפרויקטים'!$J$8:$J$507,MATCH($B129,'תוצרים לפרויקטים'!$G$8:$G$507,0))))</f>
        <v/>
      </c>
      <c r="F129" s="198" t="str">
        <f>IF($B129="","",IF(INDEX('תוצרים לפרויקטים'!$K$8:$K$507,MATCH($B129,'תוצרים לפרויקטים'!$G$8:$G$507,0))="","",INDEX('תוצרים לפרויקטים'!$K$8:$K$507,MATCH($B129,'תוצרים לפרויקטים'!$G$8:$G$507,0))))</f>
        <v/>
      </c>
      <c r="G129" s="198" t="str">
        <f>IF($B129="","",IF(INDEX('תוצרים לפרויקטים'!$R$8:$R$507,MATCH($B129,'תוצרים לפרויקטים'!$G$8:$G$507,0))="","",INDEX('תוצרים לפרויקטים'!$R$8:$R$507,MATCH($B129,'תוצרים לפרויקטים'!$G$8:$G$507,0))))</f>
        <v/>
      </c>
      <c r="H129" s="199" t="str">
        <f>IF($B129="","",IF(INDEX('תוצרים לפרויקטים'!P$8:P$507,MATCH($B129,'תוצרים לפרויקטים'!$G$8:$G$507,0))="","",INDEX('תוצרים לפרויקטים'!P$8:P$507,MATCH($B129,'תוצרים לפרויקטים'!$G$8:$G$507,0))))</f>
        <v/>
      </c>
      <c r="I129" s="199" t="str">
        <f>IF($B129="","",IF(INDEX('תוצרים לפרויקטים'!Q$8:Q$507,MATCH($B129,'תוצרים לפרויקטים'!$G$8:$G$507,0))="","",INDEX('תוצרים לפרויקטים'!Q$8:Q$507,MATCH($B129,'תוצרים לפרויקטים'!$G$8:$G$507,0))))</f>
        <v/>
      </c>
      <c r="J129" s="200" t="str">
        <f>IF($B129="","",INDEX('תוצרים לפרויקטים'!$S$8:$S$507,MATCH($B129,'תוצרים לפרויקטים'!$G$8:$G$507,0)))</f>
        <v/>
      </c>
      <c r="K129" s="201" t="str">
        <f t="shared" si="6"/>
        <v/>
      </c>
      <c r="L129" s="200" t="str">
        <f t="shared" ca="1" si="7"/>
        <v/>
      </c>
      <c r="M129" s="214" t="str">
        <f ca="1">IF($C129="","",IF(OR(AND($H129&lt;=M$6,$I129&gt;=M$6),AND($H129&gt;=M$6,$H129&lt;N$6)),IF(OR($J129=1,COUNTIF($L129:L129,"&gt;0")&lt;$K129),3,IF(OR(AND(MONTH($H129)=MONTH(TODAY()),$J129=0),AND(TODAY()&lt;M$6)),1,IF($L129="כן",2,4))),""))</f>
        <v/>
      </c>
      <c r="N129" s="214" t="str">
        <f ca="1">IF($C129="","",IF(OR(AND($H129&lt;=N$6,$I129&gt;=N$6),AND($H129&gt;=N$6,$H129&lt;O$6)),IF(OR($J129=1,COUNTIF($L129:M129,"&gt;0")&lt;$K129),3,IF(OR(AND(MONTH($H129)=MONTH(TODAY()),$J129=0),AND(TODAY()&lt;N$6)),1,IF($L129="כן",2,4))),""))</f>
        <v/>
      </c>
      <c r="O129" s="214" t="str">
        <f ca="1">IF($C129="","",IF(OR(AND($H129&lt;=O$6,$I129&gt;=O$6),AND($H129&gt;=O$6,$H129&lt;P$6)),IF(OR($J129=1,COUNTIF($L129:N129,"&gt;0")&lt;$K129),3,IF(OR(AND(MONTH($H129)=MONTH(TODAY()),$J129=0),AND(TODAY()&lt;O$6)),1,IF($L129="כן",2,4))),""))</f>
        <v/>
      </c>
      <c r="P129" s="214" t="str">
        <f ca="1">IF($C129="","",IF(OR(AND($H129&lt;=P$6,$I129&gt;=P$6),AND($H129&gt;=P$6,$H129&lt;Q$6)),IF(OR($J129=1,COUNTIF($L129:O129,"&gt;0")&lt;$K129),3,IF(OR(AND(MONTH($H129)=MONTH(TODAY()),$J129=0),AND(TODAY()&lt;P$6)),1,IF($L129="כן",2,4))),""))</f>
        <v/>
      </c>
      <c r="Q129" s="214" t="str">
        <f ca="1">IF($C129="","",IF(OR(AND($H129&lt;=Q$6,$I129&gt;=Q$6),AND($H129&gt;=Q$6,$H129&lt;R$6)),IF(OR($J129=1,COUNTIF($L129:P129,"&gt;0")&lt;$K129),3,IF(OR(AND(MONTH($H129)=MONTH(TODAY()),$J129=0),AND(TODAY()&lt;Q$6)),1,IF($L129="כן",2,4))),""))</f>
        <v/>
      </c>
      <c r="R129" s="214" t="str">
        <f ca="1">IF($C129="","",IF(OR(AND($H129&lt;=R$6,$I129&gt;=R$6),AND($H129&gt;=R$6,$H129&lt;S$6)),IF(OR($J129=1,COUNTIF($L129:Q129,"&gt;0")&lt;$K129),3,IF(OR(AND(MONTH($H129)=MONTH(TODAY()),$J129=0),AND(TODAY()&lt;R$6)),1,IF($L129="כן",2,4))),""))</f>
        <v/>
      </c>
      <c r="S129" s="214" t="str">
        <f ca="1">IF($C129="","",IF(OR(AND($H129&lt;=S$6,$I129&gt;=S$6),AND($H129&gt;=S$6,$H129&lt;T$6)),IF(OR($J129=1,COUNTIF($L129:R129,"&gt;0")&lt;$K129),3,IF(OR(AND(MONTH($H129)=MONTH(TODAY()),$J129=0),AND(TODAY()&lt;S$6)),1,IF($L129="כן",2,4))),""))</f>
        <v/>
      </c>
      <c r="T129" s="214" t="str">
        <f ca="1">IF($C129="","",IF(OR(AND($H129&lt;=T$6,$I129&gt;=T$6),AND($H129&gt;=T$6,$H129&lt;U$6)),IF(OR($J129=1,COUNTIF($L129:S129,"&gt;0")&lt;$K129),3,IF(OR(AND(MONTH($H129)=MONTH(TODAY()),$J129=0),AND(TODAY()&lt;T$6)),1,IF($L129="כן",2,4))),""))</f>
        <v/>
      </c>
      <c r="U129" s="214" t="str">
        <f ca="1">IF($C129="","",IF(OR(AND($H129&lt;=U$6,$I129&gt;=U$6),AND($H129&gt;=U$6,$H129&lt;V$6)),IF(OR($J129=1,COUNTIF($L129:T129,"&gt;0")&lt;$K129),3,IF(OR(AND(MONTH($H129)=MONTH(TODAY()),$J129=0),AND(TODAY()&lt;U$6)),1,IF($L129="כן",2,4))),""))</f>
        <v/>
      </c>
      <c r="V129" s="214" t="str">
        <f ca="1">IF($C129="","",IF(OR(AND($H129&lt;=V$6,$I129&gt;=V$6),AND($H129&gt;=V$6,$H129&lt;W$6)),IF(OR($J129=1,COUNTIF($L129:U129,"&gt;0")&lt;$K129),3,IF(OR(AND(MONTH($H129)=MONTH(TODAY()),$J129=0),AND(TODAY()&lt;V$6)),1,IF($L129="כן",2,4))),""))</f>
        <v/>
      </c>
      <c r="W129" s="214" t="str">
        <f ca="1">IF($C129="","",IF(OR(AND($H129&lt;=W$6,$I129&gt;=W$6),AND($H129&gt;=W$6,$H129&lt;X$6)),IF(OR($J129=1,COUNTIF($L129:V129,"&gt;0")&lt;$K129),3,IF(OR(AND(MONTH($H129)=MONTH(TODAY()),$J129=0),AND(TODAY()&lt;W$6)),1,IF($L129="כן",2,4))),""))</f>
        <v/>
      </c>
      <c r="X129" s="214" t="str">
        <f ca="1">IF($C129="","",IF(OR(AND($H129&lt;=X$6,$I129&gt;=X$6),AND($H129&gt;=X$6,$H129&lt;Y$6)),IF(OR($J129=1,COUNTIF($L129:W129,"&gt;0")&lt;$K129),3,IF(OR(AND(MONTH($H129)=MONTH(TODAY()),$J129=0),AND(TODAY()&lt;X$6)),1,IF($L129="כן",2,4))),""))</f>
        <v/>
      </c>
      <c r="Y129" s="214" t="str">
        <f ca="1">IF($C129="","",IF(OR(AND($H129&lt;=Y$6,$I129&gt;=Y$6),AND($H129&gt;=Y$6,$H129&lt;Z$6)),IF(OR($J129=1,COUNTIF($L129:X129,"&gt;0")&lt;$K129),3,IF(OR(AND(MONTH($H129)=MONTH(TODAY()),$J129=0),AND(TODAY()&lt;Y$6)),1,IF($L129="כן",2,4))),""))</f>
        <v/>
      </c>
      <c r="Z129" s="214" t="str">
        <f ca="1">IF($C129="","",IF(OR(AND($H129&lt;=Z$6,$I129&gt;=Z$6),AND($H129&gt;=Z$6,$H129&lt;AA$6)),IF(OR($J129=1,COUNTIF($L129:Y129,"&gt;0")&lt;$K129),3,IF(OR(AND(MONTH($H129)=MONTH(TODAY()),$J129=0),AND(TODAY()&lt;Z$6)),1,IF($L129="כן",2,4))),""))</f>
        <v/>
      </c>
      <c r="AA129" s="214" t="str">
        <f ca="1">IF($C129="","",IF(OR(AND($H129&lt;=AA$6,$I129&gt;=AA$6),AND($H129&gt;=AA$6,$H129&lt;AB$6)),IF(OR($J129=1,COUNTIF($L129:Z129,"&gt;0")&lt;$K129),3,IF(OR(AND(MONTH($H129)=MONTH(TODAY()),$J129=0),AND(TODAY()&lt;AA$6)),1,IF($L129="כן",2,4))),""))</f>
        <v/>
      </c>
      <c r="AB129" s="214" t="str">
        <f ca="1">IF($C129="","",IF(OR(AND($H129&lt;=AB$6,$I129&gt;=AB$6),AND($H129&gt;=AB$6,$H129&lt;AC$6)),IF(OR($J129=1,COUNTIF($L129:AA129,"&gt;0")&lt;$K129),3,IF(OR(AND(MONTH($H129)=MONTH(TODAY()),$J129=0),AND(TODAY()&lt;AB$6)),1,IF($L129="כן",2,4))),""))</f>
        <v/>
      </c>
      <c r="AC129" s="214" t="str">
        <f ca="1">IF($C129="","",IF(OR(AND($H129&lt;=AC$6,$I129&gt;=AC$6),AND($H129&gt;=AC$6,$H129&lt;AD$6)),IF(OR($J129=1,COUNTIF($L129:AB129,"&gt;0")&lt;$K129),3,IF(OR(AND(MONTH($H129)=MONTH(TODAY()),$J129=0),AND(TODAY()&lt;AC$6)),1,IF($L129="כן",2,4))),""))</f>
        <v/>
      </c>
      <c r="AD129" s="214" t="str">
        <f ca="1">IF($C129="","",IF(OR(AND($H129&lt;=AD$6,$I129&gt;=AD$6),AND($H129&gt;=AD$6,$H129&lt;AE$6)),IF(OR($J129=1,COUNTIF($L129:AC129,"&gt;0")&lt;$K129),3,IF(OR(AND(MONTH($H129)=MONTH(TODAY()),$J129=0),AND(TODAY()&lt;AD$6)),1,IF($L129="כן",2,4))),""))</f>
        <v/>
      </c>
      <c r="AE129" s="214" t="str">
        <f ca="1">IF($C129="","",IF(OR(AND($H129&lt;=AE$6,$I129&gt;=AE$6),AND($H129&gt;=AE$6,$H129&lt;AF$6)),IF(OR($J129=1,COUNTIF($L129:AD129,"&gt;0")&lt;$K129),3,IF(OR(AND(MONTH($H129)=MONTH(TODAY()),$J129=0),AND(TODAY()&lt;AE$6)),1,IF($L129="כן",2,4))),""))</f>
        <v/>
      </c>
      <c r="AF129" s="214" t="str">
        <f ca="1">IF($C129="","",IF(OR(AND($H129&lt;=AF$6,$I129&gt;=AF$6),AND($H129&gt;=AF$6,$H129&lt;AG$6)),IF(OR($J129=1,COUNTIF($L129:AE129,"&gt;0")&lt;$K129),3,IF(OR(AND(MONTH($H129)=MONTH(TODAY()),$J129=0),AND(TODAY()&lt;AF$6)),1,IF($L129="כן",2,4))),""))</f>
        <v/>
      </c>
      <c r="AG129" s="214" t="str">
        <f t="shared" ca="1" si="8"/>
        <v/>
      </c>
      <c r="AH129" s="199" t="s">
        <v>224</v>
      </c>
    </row>
    <row r="130" spans="2:34" s="195" customFormat="1" ht="21" customHeight="1">
      <c r="B130" s="196" t="str">
        <f>IFERROR(INDEX('תוצרים לפרויקטים'!$G$8:$G$507,MATCH(ROWS($B$6:B129),דירוג_גאנט,0)),"")</f>
        <v/>
      </c>
      <c r="C130" s="197" t="str">
        <f>IF($B130="","",INDEX('תוצרים לפרויקטים'!$H$8:$H$507,MATCH($B130,'תוצרים לפרויקטים'!$G$8:$G$507,0)))</f>
        <v/>
      </c>
      <c r="D130" s="198" t="str">
        <f>IF($B130="","",INDEX('תוצרים לפרויקטים'!$E$8:$E$507,MATCH($B130,'תוצרים לפרויקטים'!$G$8:$G$507,0)))</f>
        <v/>
      </c>
      <c r="E130" s="198" t="str">
        <f>IF($B130="","",IF(INDEX('תוצרים לפרויקטים'!$J$8:$J$507,MATCH($B130,'תוצרים לפרויקטים'!$G$8:$G$507,0))="","",INDEX('תוצרים לפרויקטים'!$J$8:$J$507,MATCH($B130,'תוצרים לפרויקטים'!$G$8:$G$507,0))))</f>
        <v/>
      </c>
      <c r="F130" s="198" t="str">
        <f>IF($B130="","",IF(INDEX('תוצרים לפרויקטים'!$K$8:$K$507,MATCH($B130,'תוצרים לפרויקטים'!$G$8:$G$507,0))="","",INDEX('תוצרים לפרויקטים'!$K$8:$K$507,MATCH($B130,'תוצרים לפרויקטים'!$G$8:$G$507,0))))</f>
        <v/>
      </c>
      <c r="G130" s="198" t="str">
        <f>IF($B130="","",IF(INDEX('תוצרים לפרויקטים'!$R$8:$R$507,MATCH($B130,'תוצרים לפרויקטים'!$G$8:$G$507,0))="","",INDEX('תוצרים לפרויקטים'!$R$8:$R$507,MATCH($B130,'תוצרים לפרויקטים'!$G$8:$G$507,0))))</f>
        <v/>
      </c>
      <c r="H130" s="199" t="str">
        <f>IF($B130="","",IF(INDEX('תוצרים לפרויקטים'!P$8:P$507,MATCH($B130,'תוצרים לפרויקטים'!$G$8:$G$507,0))="","",INDEX('תוצרים לפרויקטים'!P$8:P$507,MATCH($B130,'תוצרים לפרויקטים'!$G$8:$G$507,0))))</f>
        <v/>
      </c>
      <c r="I130" s="199" t="str">
        <f>IF($B130="","",IF(INDEX('תוצרים לפרויקטים'!Q$8:Q$507,MATCH($B130,'תוצרים לפרויקטים'!$G$8:$G$507,0))="","",INDEX('תוצרים לפרויקטים'!Q$8:Q$507,MATCH($B130,'תוצרים לפרויקטים'!$G$8:$G$507,0))))</f>
        <v/>
      </c>
      <c r="J130" s="200" t="str">
        <f>IF($B130="","",INDEX('תוצרים לפרויקטים'!$S$8:$S$507,MATCH($B130,'תוצרים לפרויקטים'!$G$8:$G$507,0)))</f>
        <v/>
      </c>
      <c r="K130" s="201" t="str">
        <f t="shared" si="6"/>
        <v/>
      </c>
      <c r="L130" s="200" t="str">
        <f t="shared" ca="1" si="7"/>
        <v/>
      </c>
      <c r="M130" s="214" t="str">
        <f ca="1">IF($C130="","",IF(OR(AND($H130&lt;=M$6,$I130&gt;=M$6),AND($H130&gt;=M$6,$H130&lt;N$6)),IF(OR($J130=1,COUNTIF($L130:L130,"&gt;0")&lt;$K130),3,IF(OR(AND(MONTH($H130)=MONTH(TODAY()),$J130=0),AND(TODAY()&lt;M$6)),1,IF($L130="כן",2,4))),""))</f>
        <v/>
      </c>
      <c r="N130" s="214" t="str">
        <f ca="1">IF($C130="","",IF(OR(AND($H130&lt;=N$6,$I130&gt;=N$6),AND($H130&gt;=N$6,$H130&lt;O$6)),IF(OR($J130=1,COUNTIF($L130:M130,"&gt;0")&lt;$K130),3,IF(OR(AND(MONTH($H130)=MONTH(TODAY()),$J130=0),AND(TODAY()&lt;N$6)),1,IF($L130="כן",2,4))),""))</f>
        <v/>
      </c>
      <c r="O130" s="214" t="str">
        <f ca="1">IF($C130="","",IF(OR(AND($H130&lt;=O$6,$I130&gt;=O$6),AND($H130&gt;=O$6,$H130&lt;P$6)),IF(OR($J130=1,COUNTIF($L130:N130,"&gt;0")&lt;$K130),3,IF(OR(AND(MONTH($H130)=MONTH(TODAY()),$J130=0),AND(TODAY()&lt;O$6)),1,IF($L130="כן",2,4))),""))</f>
        <v/>
      </c>
      <c r="P130" s="214" t="str">
        <f ca="1">IF($C130="","",IF(OR(AND($H130&lt;=P$6,$I130&gt;=P$6),AND($H130&gt;=P$6,$H130&lt;Q$6)),IF(OR($J130=1,COUNTIF($L130:O130,"&gt;0")&lt;$K130),3,IF(OR(AND(MONTH($H130)=MONTH(TODAY()),$J130=0),AND(TODAY()&lt;P$6)),1,IF($L130="כן",2,4))),""))</f>
        <v/>
      </c>
      <c r="Q130" s="214" t="str">
        <f ca="1">IF($C130="","",IF(OR(AND($H130&lt;=Q$6,$I130&gt;=Q$6),AND($H130&gt;=Q$6,$H130&lt;R$6)),IF(OR($J130=1,COUNTIF($L130:P130,"&gt;0")&lt;$K130),3,IF(OR(AND(MONTH($H130)=MONTH(TODAY()),$J130=0),AND(TODAY()&lt;Q$6)),1,IF($L130="כן",2,4))),""))</f>
        <v/>
      </c>
      <c r="R130" s="214" t="str">
        <f ca="1">IF($C130="","",IF(OR(AND($H130&lt;=R$6,$I130&gt;=R$6),AND($H130&gt;=R$6,$H130&lt;S$6)),IF(OR($J130=1,COUNTIF($L130:Q130,"&gt;0")&lt;$K130),3,IF(OR(AND(MONTH($H130)=MONTH(TODAY()),$J130=0),AND(TODAY()&lt;R$6)),1,IF($L130="כן",2,4))),""))</f>
        <v/>
      </c>
      <c r="S130" s="214" t="str">
        <f ca="1">IF($C130="","",IF(OR(AND($H130&lt;=S$6,$I130&gt;=S$6),AND($H130&gt;=S$6,$H130&lt;T$6)),IF(OR($J130=1,COUNTIF($L130:R130,"&gt;0")&lt;$K130),3,IF(OR(AND(MONTH($H130)=MONTH(TODAY()),$J130=0),AND(TODAY()&lt;S$6)),1,IF($L130="כן",2,4))),""))</f>
        <v/>
      </c>
      <c r="T130" s="214" t="str">
        <f ca="1">IF($C130="","",IF(OR(AND($H130&lt;=T$6,$I130&gt;=T$6),AND($H130&gt;=T$6,$H130&lt;U$6)),IF(OR($J130=1,COUNTIF($L130:S130,"&gt;0")&lt;$K130),3,IF(OR(AND(MONTH($H130)=MONTH(TODAY()),$J130=0),AND(TODAY()&lt;T$6)),1,IF($L130="כן",2,4))),""))</f>
        <v/>
      </c>
      <c r="U130" s="214" t="str">
        <f ca="1">IF($C130="","",IF(OR(AND($H130&lt;=U$6,$I130&gt;=U$6),AND($H130&gt;=U$6,$H130&lt;V$6)),IF(OR($J130=1,COUNTIF($L130:T130,"&gt;0")&lt;$K130),3,IF(OR(AND(MONTH($H130)=MONTH(TODAY()),$J130=0),AND(TODAY()&lt;U$6)),1,IF($L130="כן",2,4))),""))</f>
        <v/>
      </c>
      <c r="V130" s="214" t="str">
        <f ca="1">IF($C130="","",IF(OR(AND($H130&lt;=V$6,$I130&gt;=V$6),AND($H130&gt;=V$6,$H130&lt;W$6)),IF(OR($J130=1,COUNTIF($L130:U130,"&gt;0")&lt;$K130),3,IF(OR(AND(MONTH($H130)=MONTH(TODAY()),$J130=0),AND(TODAY()&lt;V$6)),1,IF($L130="כן",2,4))),""))</f>
        <v/>
      </c>
      <c r="W130" s="214" t="str">
        <f ca="1">IF($C130="","",IF(OR(AND($H130&lt;=W$6,$I130&gt;=W$6),AND($H130&gt;=W$6,$H130&lt;X$6)),IF(OR($J130=1,COUNTIF($L130:V130,"&gt;0")&lt;$K130),3,IF(OR(AND(MONTH($H130)=MONTH(TODAY()),$J130=0),AND(TODAY()&lt;W$6)),1,IF($L130="כן",2,4))),""))</f>
        <v/>
      </c>
      <c r="X130" s="214" t="str">
        <f ca="1">IF($C130="","",IF(OR(AND($H130&lt;=X$6,$I130&gt;=X$6),AND($H130&gt;=X$6,$H130&lt;Y$6)),IF(OR($J130=1,COUNTIF($L130:W130,"&gt;0")&lt;$K130),3,IF(OR(AND(MONTH($H130)=MONTH(TODAY()),$J130=0),AND(TODAY()&lt;X$6)),1,IF($L130="כן",2,4))),""))</f>
        <v/>
      </c>
      <c r="Y130" s="214" t="str">
        <f ca="1">IF($C130="","",IF(OR(AND($H130&lt;=Y$6,$I130&gt;=Y$6),AND($H130&gt;=Y$6,$H130&lt;Z$6)),IF(OR($J130=1,COUNTIF($L130:X130,"&gt;0")&lt;$K130),3,IF(OR(AND(MONTH($H130)=MONTH(TODAY()),$J130=0),AND(TODAY()&lt;Y$6)),1,IF($L130="כן",2,4))),""))</f>
        <v/>
      </c>
      <c r="Z130" s="214" t="str">
        <f ca="1">IF($C130="","",IF(OR(AND($H130&lt;=Z$6,$I130&gt;=Z$6),AND($H130&gt;=Z$6,$H130&lt;AA$6)),IF(OR($J130=1,COUNTIF($L130:Y130,"&gt;0")&lt;$K130),3,IF(OR(AND(MONTH($H130)=MONTH(TODAY()),$J130=0),AND(TODAY()&lt;Z$6)),1,IF($L130="כן",2,4))),""))</f>
        <v/>
      </c>
      <c r="AA130" s="214" t="str">
        <f ca="1">IF($C130="","",IF(OR(AND($H130&lt;=AA$6,$I130&gt;=AA$6),AND($H130&gt;=AA$6,$H130&lt;AB$6)),IF(OR($J130=1,COUNTIF($L130:Z130,"&gt;0")&lt;$K130),3,IF(OR(AND(MONTH($H130)=MONTH(TODAY()),$J130=0),AND(TODAY()&lt;AA$6)),1,IF($L130="כן",2,4))),""))</f>
        <v/>
      </c>
      <c r="AB130" s="214" t="str">
        <f ca="1">IF($C130="","",IF(OR(AND($H130&lt;=AB$6,$I130&gt;=AB$6),AND($H130&gt;=AB$6,$H130&lt;AC$6)),IF(OR($J130=1,COUNTIF($L130:AA130,"&gt;0")&lt;$K130),3,IF(OR(AND(MONTH($H130)=MONTH(TODAY()),$J130=0),AND(TODAY()&lt;AB$6)),1,IF($L130="כן",2,4))),""))</f>
        <v/>
      </c>
      <c r="AC130" s="214" t="str">
        <f ca="1">IF($C130="","",IF(OR(AND($H130&lt;=AC$6,$I130&gt;=AC$6),AND($H130&gt;=AC$6,$H130&lt;AD$6)),IF(OR($J130=1,COUNTIF($L130:AB130,"&gt;0")&lt;$K130),3,IF(OR(AND(MONTH($H130)=MONTH(TODAY()),$J130=0),AND(TODAY()&lt;AC$6)),1,IF($L130="כן",2,4))),""))</f>
        <v/>
      </c>
      <c r="AD130" s="214" t="str">
        <f ca="1">IF($C130="","",IF(OR(AND($H130&lt;=AD$6,$I130&gt;=AD$6),AND($H130&gt;=AD$6,$H130&lt;AE$6)),IF(OR($J130=1,COUNTIF($L130:AC130,"&gt;0")&lt;$K130),3,IF(OR(AND(MONTH($H130)=MONTH(TODAY()),$J130=0),AND(TODAY()&lt;AD$6)),1,IF($L130="כן",2,4))),""))</f>
        <v/>
      </c>
      <c r="AE130" s="214" t="str">
        <f ca="1">IF($C130="","",IF(OR(AND($H130&lt;=AE$6,$I130&gt;=AE$6),AND($H130&gt;=AE$6,$H130&lt;AF$6)),IF(OR($J130=1,COUNTIF($L130:AD130,"&gt;0")&lt;$K130),3,IF(OR(AND(MONTH($H130)=MONTH(TODAY()),$J130=0),AND(TODAY()&lt;AE$6)),1,IF($L130="כן",2,4))),""))</f>
        <v/>
      </c>
      <c r="AF130" s="214" t="str">
        <f ca="1">IF($C130="","",IF(OR(AND($H130&lt;=AF$6,$I130&gt;=AF$6),AND($H130&gt;=AF$6,$H130&lt;AG$6)),IF(OR($J130=1,COUNTIF($L130:AE130,"&gt;0")&lt;$K130),3,IF(OR(AND(MONTH($H130)=MONTH(TODAY()),$J130=0),AND(TODAY()&lt;AF$6)),1,IF($L130="כן",2,4))),""))</f>
        <v/>
      </c>
      <c r="AG130" s="214" t="str">
        <f t="shared" ca="1" si="8"/>
        <v/>
      </c>
      <c r="AH130" s="199" t="s">
        <v>224</v>
      </c>
    </row>
    <row r="131" spans="2:34" s="195" customFormat="1" ht="21" customHeight="1">
      <c r="B131" s="196" t="str">
        <f>IFERROR(INDEX('תוצרים לפרויקטים'!$G$8:$G$507,MATCH(ROWS($B$6:B130),דירוג_גאנט,0)),"")</f>
        <v/>
      </c>
      <c r="C131" s="197" t="str">
        <f>IF($B131="","",INDEX('תוצרים לפרויקטים'!$H$8:$H$507,MATCH($B131,'תוצרים לפרויקטים'!$G$8:$G$507,0)))</f>
        <v/>
      </c>
      <c r="D131" s="198" t="str">
        <f>IF($B131="","",INDEX('תוצרים לפרויקטים'!$E$8:$E$507,MATCH($B131,'תוצרים לפרויקטים'!$G$8:$G$507,0)))</f>
        <v/>
      </c>
      <c r="E131" s="198" t="str">
        <f>IF($B131="","",IF(INDEX('תוצרים לפרויקטים'!$J$8:$J$507,MATCH($B131,'תוצרים לפרויקטים'!$G$8:$G$507,0))="","",INDEX('תוצרים לפרויקטים'!$J$8:$J$507,MATCH($B131,'תוצרים לפרויקטים'!$G$8:$G$507,0))))</f>
        <v/>
      </c>
      <c r="F131" s="198" t="str">
        <f>IF($B131="","",IF(INDEX('תוצרים לפרויקטים'!$K$8:$K$507,MATCH($B131,'תוצרים לפרויקטים'!$G$8:$G$507,0))="","",INDEX('תוצרים לפרויקטים'!$K$8:$K$507,MATCH($B131,'תוצרים לפרויקטים'!$G$8:$G$507,0))))</f>
        <v/>
      </c>
      <c r="G131" s="198" t="str">
        <f>IF($B131="","",IF(INDEX('תוצרים לפרויקטים'!$R$8:$R$507,MATCH($B131,'תוצרים לפרויקטים'!$G$8:$G$507,0))="","",INDEX('תוצרים לפרויקטים'!$R$8:$R$507,MATCH($B131,'תוצרים לפרויקטים'!$G$8:$G$507,0))))</f>
        <v/>
      </c>
      <c r="H131" s="199" t="str">
        <f>IF($B131="","",IF(INDEX('תוצרים לפרויקטים'!P$8:P$507,MATCH($B131,'תוצרים לפרויקטים'!$G$8:$G$507,0))="","",INDEX('תוצרים לפרויקטים'!P$8:P$507,MATCH($B131,'תוצרים לפרויקטים'!$G$8:$G$507,0))))</f>
        <v/>
      </c>
      <c r="I131" s="199" t="str">
        <f>IF($B131="","",IF(INDEX('תוצרים לפרויקטים'!Q$8:Q$507,MATCH($B131,'תוצרים לפרויקטים'!$G$8:$G$507,0))="","",INDEX('תוצרים לפרויקטים'!Q$8:Q$507,MATCH($B131,'תוצרים לפרויקטים'!$G$8:$G$507,0))))</f>
        <v/>
      </c>
      <c r="J131" s="200" t="str">
        <f>IF($B131="","",INDEX('תוצרים לפרויקטים'!$S$8:$S$507,MATCH($B131,'תוצרים לפרויקטים'!$G$8:$G$507,0)))</f>
        <v/>
      </c>
      <c r="K131" s="201" t="str">
        <f t="shared" si="6"/>
        <v/>
      </c>
      <c r="L131" s="200" t="str">
        <f t="shared" ca="1" si="7"/>
        <v/>
      </c>
      <c r="M131" s="214" t="str">
        <f ca="1">IF($C131="","",IF(OR(AND($H131&lt;=M$6,$I131&gt;=M$6),AND($H131&gt;=M$6,$H131&lt;N$6)),IF(OR($J131=1,COUNTIF($L131:L131,"&gt;0")&lt;$K131),3,IF(OR(AND(MONTH($H131)=MONTH(TODAY()),$J131=0),AND(TODAY()&lt;M$6)),1,IF($L131="כן",2,4))),""))</f>
        <v/>
      </c>
      <c r="N131" s="214" t="str">
        <f ca="1">IF($C131="","",IF(OR(AND($H131&lt;=N$6,$I131&gt;=N$6),AND($H131&gt;=N$6,$H131&lt;O$6)),IF(OR($J131=1,COUNTIF($L131:M131,"&gt;0")&lt;$K131),3,IF(OR(AND(MONTH($H131)=MONTH(TODAY()),$J131=0),AND(TODAY()&lt;N$6)),1,IF($L131="כן",2,4))),""))</f>
        <v/>
      </c>
      <c r="O131" s="214" t="str">
        <f ca="1">IF($C131="","",IF(OR(AND($H131&lt;=O$6,$I131&gt;=O$6),AND($H131&gt;=O$6,$H131&lt;P$6)),IF(OR($J131=1,COUNTIF($L131:N131,"&gt;0")&lt;$K131),3,IF(OR(AND(MONTH($H131)=MONTH(TODAY()),$J131=0),AND(TODAY()&lt;O$6)),1,IF($L131="כן",2,4))),""))</f>
        <v/>
      </c>
      <c r="P131" s="214" t="str">
        <f ca="1">IF($C131="","",IF(OR(AND($H131&lt;=P$6,$I131&gt;=P$6),AND($H131&gt;=P$6,$H131&lt;Q$6)),IF(OR($J131=1,COUNTIF($L131:O131,"&gt;0")&lt;$K131),3,IF(OR(AND(MONTH($H131)=MONTH(TODAY()),$J131=0),AND(TODAY()&lt;P$6)),1,IF($L131="כן",2,4))),""))</f>
        <v/>
      </c>
      <c r="Q131" s="214" t="str">
        <f ca="1">IF($C131="","",IF(OR(AND($H131&lt;=Q$6,$I131&gt;=Q$6),AND($H131&gt;=Q$6,$H131&lt;R$6)),IF(OR($J131=1,COUNTIF($L131:P131,"&gt;0")&lt;$K131),3,IF(OR(AND(MONTH($H131)=MONTH(TODAY()),$J131=0),AND(TODAY()&lt;Q$6)),1,IF($L131="כן",2,4))),""))</f>
        <v/>
      </c>
      <c r="R131" s="214" t="str">
        <f ca="1">IF($C131="","",IF(OR(AND($H131&lt;=R$6,$I131&gt;=R$6),AND($H131&gt;=R$6,$H131&lt;S$6)),IF(OR($J131=1,COUNTIF($L131:Q131,"&gt;0")&lt;$K131),3,IF(OR(AND(MONTH($H131)=MONTH(TODAY()),$J131=0),AND(TODAY()&lt;R$6)),1,IF($L131="כן",2,4))),""))</f>
        <v/>
      </c>
      <c r="S131" s="214" t="str">
        <f ca="1">IF($C131="","",IF(OR(AND($H131&lt;=S$6,$I131&gt;=S$6),AND($H131&gt;=S$6,$H131&lt;T$6)),IF(OR($J131=1,COUNTIF($L131:R131,"&gt;0")&lt;$K131),3,IF(OR(AND(MONTH($H131)=MONTH(TODAY()),$J131=0),AND(TODAY()&lt;S$6)),1,IF($L131="כן",2,4))),""))</f>
        <v/>
      </c>
      <c r="T131" s="214" t="str">
        <f ca="1">IF($C131="","",IF(OR(AND($H131&lt;=T$6,$I131&gt;=T$6),AND($H131&gt;=T$6,$H131&lt;U$6)),IF(OR($J131=1,COUNTIF($L131:S131,"&gt;0")&lt;$K131),3,IF(OR(AND(MONTH($H131)=MONTH(TODAY()),$J131=0),AND(TODAY()&lt;T$6)),1,IF($L131="כן",2,4))),""))</f>
        <v/>
      </c>
      <c r="U131" s="214" t="str">
        <f ca="1">IF($C131="","",IF(OR(AND($H131&lt;=U$6,$I131&gt;=U$6),AND($H131&gt;=U$6,$H131&lt;V$6)),IF(OR($J131=1,COUNTIF($L131:T131,"&gt;0")&lt;$K131),3,IF(OR(AND(MONTH($H131)=MONTH(TODAY()),$J131=0),AND(TODAY()&lt;U$6)),1,IF($L131="כן",2,4))),""))</f>
        <v/>
      </c>
      <c r="V131" s="214" t="str">
        <f ca="1">IF($C131="","",IF(OR(AND($H131&lt;=V$6,$I131&gt;=V$6),AND($H131&gt;=V$6,$H131&lt;W$6)),IF(OR($J131=1,COUNTIF($L131:U131,"&gt;0")&lt;$K131),3,IF(OR(AND(MONTH($H131)=MONTH(TODAY()),$J131=0),AND(TODAY()&lt;V$6)),1,IF($L131="כן",2,4))),""))</f>
        <v/>
      </c>
      <c r="W131" s="214" t="str">
        <f ca="1">IF($C131="","",IF(OR(AND($H131&lt;=W$6,$I131&gt;=W$6),AND($H131&gt;=W$6,$H131&lt;X$6)),IF(OR($J131=1,COUNTIF($L131:V131,"&gt;0")&lt;$K131),3,IF(OR(AND(MONTH($H131)=MONTH(TODAY()),$J131=0),AND(TODAY()&lt;W$6)),1,IF($L131="כן",2,4))),""))</f>
        <v/>
      </c>
      <c r="X131" s="214" t="str">
        <f ca="1">IF($C131="","",IF(OR(AND($H131&lt;=X$6,$I131&gt;=X$6),AND($H131&gt;=X$6,$H131&lt;Y$6)),IF(OR($J131=1,COUNTIF($L131:W131,"&gt;0")&lt;$K131),3,IF(OR(AND(MONTH($H131)=MONTH(TODAY()),$J131=0),AND(TODAY()&lt;X$6)),1,IF($L131="כן",2,4))),""))</f>
        <v/>
      </c>
      <c r="Y131" s="214" t="str">
        <f ca="1">IF($C131="","",IF(OR(AND($H131&lt;=Y$6,$I131&gt;=Y$6),AND($H131&gt;=Y$6,$H131&lt;Z$6)),IF(OR($J131=1,COUNTIF($L131:X131,"&gt;0")&lt;$K131),3,IF(OR(AND(MONTH($H131)=MONTH(TODAY()),$J131=0),AND(TODAY()&lt;Y$6)),1,IF($L131="כן",2,4))),""))</f>
        <v/>
      </c>
      <c r="Z131" s="214" t="str">
        <f ca="1">IF($C131="","",IF(OR(AND($H131&lt;=Z$6,$I131&gt;=Z$6),AND($H131&gt;=Z$6,$H131&lt;AA$6)),IF(OR($J131=1,COUNTIF($L131:Y131,"&gt;0")&lt;$K131),3,IF(OR(AND(MONTH($H131)=MONTH(TODAY()),$J131=0),AND(TODAY()&lt;Z$6)),1,IF($L131="כן",2,4))),""))</f>
        <v/>
      </c>
      <c r="AA131" s="214" t="str">
        <f ca="1">IF($C131="","",IF(OR(AND($H131&lt;=AA$6,$I131&gt;=AA$6),AND($H131&gt;=AA$6,$H131&lt;AB$6)),IF(OR($J131=1,COUNTIF($L131:Z131,"&gt;0")&lt;$K131),3,IF(OR(AND(MONTH($H131)=MONTH(TODAY()),$J131=0),AND(TODAY()&lt;AA$6)),1,IF($L131="כן",2,4))),""))</f>
        <v/>
      </c>
      <c r="AB131" s="214" t="str">
        <f ca="1">IF($C131="","",IF(OR(AND($H131&lt;=AB$6,$I131&gt;=AB$6),AND($H131&gt;=AB$6,$H131&lt;AC$6)),IF(OR($J131=1,COUNTIF($L131:AA131,"&gt;0")&lt;$K131),3,IF(OR(AND(MONTH($H131)=MONTH(TODAY()),$J131=0),AND(TODAY()&lt;AB$6)),1,IF($L131="כן",2,4))),""))</f>
        <v/>
      </c>
      <c r="AC131" s="214" t="str">
        <f ca="1">IF($C131="","",IF(OR(AND($H131&lt;=AC$6,$I131&gt;=AC$6),AND($H131&gt;=AC$6,$H131&lt;AD$6)),IF(OR($J131=1,COUNTIF($L131:AB131,"&gt;0")&lt;$K131),3,IF(OR(AND(MONTH($H131)=MONTH(TODAY()),$J131=0),AND(TODAY()&lt;AC$6)),1,IF($L131="כן",2,4))),""))</f>
        <v/>
      </c>
      <c r="AD131" s="214" t="str">
        <f ca="1">IF($C131="","",IF(OR(AND($H131&lt;=AD$6,$I131&gt;=AD$6),AND($H131&gt;=AD$6,$H131&lt;AE$6)),IF(OR($J131=1,COUNTIF($L131:AC131,"&gt;0")&lt;$K131),3,IF(OR(AND(MONTH($H131)=MONTH(TODAY()),$J131=0),AND(TODAY()&lt;AD$6)),1,IF($L131="כן",2,4))),""))</f>
        <v/>
      </c>
      <c r="AE131" s="214" t="str">
        <f ca="1">IF($C131="","",IF(OR(AND($H131&lt;=AE$6,$I131&gt;=AE$6),AND($H131&gt;=AE$6,$H131&lt;AF$6)),IF(OR($J131=1,COUNTIF($L131:AD131,"&gt;0")&lt;$K131),3,IF(OR(AND(MONTH($H131)=MONTH(TODAY()),$J131=0),AND(TODAY()&lt;AE$6)),1,IF($L131="כן",2,4))),""))</f>
        <v/>
      </c>
      <c r="AF131" s="214" t="str">
        <f ca="1">IF($C131="","",IF(OR(AND($H131&lt;=AF$6,$I131&gt;=AF$6),AND($H131&gt;=AF$6,$H131&lt;AG$6)),IF(OR($J131=1,COUNTIF($L131:AE131,"&gt;0")&lt;$K131),3,IF(OR(AND(MONTH($H131)=MONTH(TODAY()),$J131=0),AND(TODAY()&lt;AF$6)),1,IF($L131="כן",2,4))),""))</f>
        <v/>
      </c>
      <c r="AG131" s="214" t="str">
        <f t="shared" ca="1" si="8"/>
        <v/>
      </c>
      <c r="AH131" s="199" t="s">
        <v>224</v>
      </c>
    </row>
    <row r="132" spans="2:34" s="195" customFormat="1" ht="21" customHeight="1">
      <c r="B132" s="196" t="str">
        <f>IFERROR(INDEX('תוצרים לפרויקטים'!$G$8:$G$507,MATCH(ROWS($B$6:B131),דירוג_גאנט,0)),"")</f>
        <v/>
      </c>
      <c r="C132" s="197" t="str">
        <f>IF($B132="","",INDEX('תוצרים לפרויקטים'!$H$8:$H$507,MATCH($B132,'תוצרים לפרויקטים'!$G$8:$G$507,0)))</f>
        <v/>
      </c>
      <c r="D132" s="198" t="str">
        <f>IF($B132="","",INDEX('תוצרים לפרויקטים'!$E$8:$E$507,MATCH($B132,'תוצרים לפרויקטים'!$G$8:$G$507,0)))</f>
        <v/>
      </c>
      <c r="E132" s="198" t="str">
        <f>IF($B132="","",IF(INDEX('תוצרים לפרויקטים'!$J$8:$J$507,MATCH($B132,'תוצרים לפרויקטים'!$G$8:$G$507,0))="","",INDEX('תוצרים לפרויקטים'!$J$8:$J$507,MATCH($B132,'תוצרים לפרויקטים'!$G$8:$G$507,0))))</f>
        <v/>
      </c>
      <c r="F132" s="198" t="str">
        <f>IF($B132="","",IF(INDEX('תוצרים לפרויקטים'!$K$8:$K$507,MATCH($B132,'תוצרים לפרויקטים'!$G$8:$G$507,0))="","",INDEX('תוצרים לפרויקטים'!$K$8:$K$507,MATCH($B132,'תוצרים לפרויקטים'!$G$8:$G$507,0))))</f>
        <v/>
      </c>
      <c r="G132" s="198" t="str">
        <f>IF($B132="","",IF(INDEX('תוצרים לפרויקטים'!$R$8:$R$507,MATCH($B132,'תוצרים לפרויקטים'!$G$8:$G$507,0))="","",INDEX('תוצרים לפרויקטים'!$R$8:$R$507,MATCH($B132,'תוצרים לפרויקטים'!$G$8:$G$507,0))))</f>
        <v/>
      </c>
      <c r="H132" s="199" t="str">
        <f>IF($B132="","",IF(INDEX('תוצרים לפרויקטים'!P$8:P$507,MATCH($B132,'תוצרים לפרויקטים'!$G$8:$G$507,0))="","",INDEX('תוצרים לפרויקטים'!P$8:P$507,MATCH($B132,'תוצרים לפרויקטים'!$G$8:$G$507,0))))</f>
        <v/>
      </c>
      <c r="I132" s="199" t="str">
        <f>IF($B132="","",IF(INDEX('תוצרים לפרויקטים'!Q$8:Q$507,MATCH($B132,'תוצרים לפרויקטים'!$G$8:$G$507,0))="","",INDEX('תוצרים לפרויקטים'!Q$8:Q$507,MATCH($B132,'תוצרים לפרויקטים'!$G$8:$G$507,0))))</f>
        <v/>
      </c>
      <c r="J132" s="200" t="str">
        <f>IF($B132="","",INDEX('תוצרים לפרויקטים'!$S$8:$S$507,MATCH($B132,'תוצרים לפרויקטים'!$G$8:$G$507,0)))</f>
        <v/>
      </c>
      <c r="K132" s="201" t="str">
        <f t="shared" si="6"/>
        <v/>
      </c>
      <c r="L132" s="200" t="str">
        <f t="shared" ca="1" si="7"/>
        <v/>
      </c>
      <c r="M132" s="214" t="str">
        <f ca="1">IF($C132="","",IF(OR(AND($H132&lt;=M$6,$I132&gt;=M$6),AND($H132&gt;=M$6,$H132&lt;N$6)),IF(OR($J132=1,COUNTIF($L132:L132,"&gt;0")&lt;$K132),3,IF(OR(AND(MONTH($H132)=MONTH(TODAY()),$J132=0),AND(TODAY()&lt;M$6)),1,IF($L132="כן",2,4))),""))</f>
        <v/>
      </c>
      <c r="N132" s="214" t="str">
        <f ca="1">IF($C132="","",IF(OR(AND($H132&lt;=N$6,$I132&gt;=N$6),AND($H132&gt;=N$6,$H132&lt;O$6)),IF(OR($J132=1,COUNTIF($L132:M132,"&gt;0")&lt;$K132),3,IF(OR(AND(MONTH($H132)=MONTH(TODAY()),$J132=0),AND(TODAY()&lt;N$6)),1,IF($L132="כן",2,4))),""))</f>
        <v/>
      </c>
      <c r="O132" s="214" t="str">
        <f ca="1">IF($C132="","",IF(OR(AND($H132&lt;=O$6,$I132&gt;=O$6),AND($H132&gt;=O$6,$H132&lt;P$6)),IF(OR($J132=1,COUNTIF($L132:N132,"&gt;0")&lt;$K132),3,IF(OR(AND(MONTH($H132)=MONTH(TODAY()),$J132=0),AND(TODAY()&lt;O$6)),1,IF($L132="כן",2,4))),""))</f>
        <v/>
      </c>
      <c r="P132" s="214" t="str">
        <f ca="1">IF($C132="","",IF(OR(AND($H132&lt;=P$6,$I132&gt;=P$6),AND($H132&gt;=P$6,$H132&lt;Q$6)),IF(OR($J132=1,COUNTIF($L132:O132,"&gt;0")&lt;$K132),3,IF(OR(AND(MONTH($H132)=MONTH(TODAY()),$J132=0),AND(TODAY()&lt;P$6)),1,IF($L132="כן",2,4))),""))</f>
        <v/>
      </c>
      <c r="Q132" s="214" t="str">
        <f ca="1">IF($C132="","",IF(OR(AND($H132&lt;=Q$6,$I132&gt;=Q$6),AND($H132&gt;=Q$6,$H132&lt;R$6)),IF(OR($J132=1,COUNTIF($L132:P132,"&gt;0")&lt;$K132),3,IF(OR(AND(MONTH($H132)=MONTH(TODAY()),$J132=0),AND(TODAY()&lt;Q$6)),1,IF($L132="כן",2,4))),""))</f>
        <v/>
      </c>
      <c r="R132" s="214" t="str">
        <f ca="1">IF($C132="","",IF(OR(AND($H132&lt;=R$6,$I132&gt;=R$6),AND($H132&gt;=R$6,$H132&lt;S$6)),IF(OR($J132=1,COUNTIF($L132:Q132,"&gt;0")&lt;$K132),3,IF(OR(AND(MONTH($H132)=MONTH(TODAY()),$J132=0),AND(TODAY()&lt;R$6)),1,IF($L132="כן",2,4))),""))</f>
        <v/>
      </c>
      <c r="S132" s="214" t="str">
        <f ca="1">IF($C132="","",IF(OR(AND($H132&lt;=S$6,$I132&gt;=S$6),AND($H132&gt;=S$6,$H132&lt;T$6)),IF(OR($J132=1,COUNTIF($L132:R132,"&gt;0")&lt;$K132),3,IF(OR(AND(MONTH($H132)=MONTH(TODAY()),$J132=0),AND(TODAY()&lt;S$6)),1,IF($L132="כן",2,4))),""))</f>
        <v/>
      </c>
      <c r="T132" s="214" t="str">
        <f ca="1">IF($C132="","",IF(OR(AND($H132&lt;=T$6,$I132&gt;=T$6),AND($H132&gt;=T$6,$H132&lt;U$6)),IF(OR($J132=1,COUNTIF($L132:S132,"&gt;0")&lt;$K132),3,IF(OR(AND(MONTH($H132)=MONTH(TODAY()),$J132=0),AND(TODAY()&lt;T$6)),1,IF($L132="כן",2,4))),""))</f>
        <v/>
      </c>
      <c r="U132" s="214" t="str">
        <f ca="1">IF($C132="","",IF(OR(AND($H132&lt;=U$6,$I132&gt;=U$6),AND($H132&gt;=U$6,$H132&lt;V$6)),IF(OR($J132=1,COUNTIF($L132:T132,"&gt;0")&lt;$K132),3,IF(OR(AND(MONTH($H132)=MONTH(TODAY()),$J132=0),AND(TODAY()&lt;U$6)),1,IF($L132="כן",2,4))),""))</f>
        <v/>
      </c>
      <c r="V132" s="214" t="str">
        <f ca="1">IF($C132="","",IF(OR(AND($H132&lt;=V$6,$I132&gt;=V$6),AND($H132&gt;=V$6,$H132&lt;W$6)),IF(OR($J132=1,COUNTIF($L132:U132,"&gt;0")&lt;$K132),3,IF(OR(AND(MONTH($H132)=MONTH(TODAY()),$J132=0),AND(TODAY()&lt;V$6)),1,IF($L132="כן",2,4))),""))</f>
        <v/>
      </c>
      <c r="W132" s="214" t="str">
        <f ca="1">IF($C132="","",IF(OR(AND($H132&lt;=W$6,$I132&gt;=W$6),AND($H132&gt;=W$6,$H132&lt;X$6)),IF(OR($J132=1,COUNTIF($L132:V132,"&gt;0")&lt;$K132),3,IF(OR(AND(MONTH($H132)=MONTH(TODAY()),$J132=0),AND(TODAY()&lt;W$6)),1,IF($L132="כן",2,4))),""))</f>
        <v/>
      </c>
      <c r="X132" s="214" t="str">
        <f ca="1">IF($C132="","",IF(OR(AND($H132&lt;=X$6,$I132&gt;=X$6),AND($H132&gt;=X$6,$H132&lt;Y$6)),IF(OR($J132=1,COUNTIF($L132:W132,"&gt;0")&lt;$K132),3,IF(OR(AND(MONTH($H132)=MONTH(TODAY()),$J132=0),AND(TODAY()&lt;X$6)),1,IF($L132="כן",2,4))),""))</f>
        <v/>
      </c>
      <c r="Y132" s="214" t="str">
        <f ca="1">IF($C132="","",IF(OR(AND($H132&lt;=Y$6,$I132&gt;=Y$6),AND($H132&gt;=Y$6,$H132&lt;Z$6)),IF(OR($J132=1,COUNTIF($L132:X132,"&gt;0")&lt;$K132),3,IF(OR(AND(MONTH($H132)=MONTH(TODAY()),$J132=0),AND(TODAY()&lt;Y$6)),1,IF($L132="כן",2,4))),""))</f>
        <v/>
      </c>
      <c r="Z132" s="214" t="str">
        <f ca="1">IF($C132="","",IF(OR(AND($H132&lt;=Z$6,$I132&gt;=Z$6),AND($H132&gt;=Z$6,$H132&lt;AA$6)),IF(OR($J132=1,COUNTIF($L132:Y132,"&gt;0")&lt;$K132),3,IF(OR(AND(MONTH($H132)=MONTH(TODAY()),$J132=0),AND(TODAY()&lt;Z$6)),1,IF($L132="כן",2,4))),""))</f>
        <v/>
      </c>
      <c r="AA132" s="214" t="str">
        <f ca="1">IF($C132="","",IF(OR(AND($H132&lt;=AA$6,$I132&gt;=AA$6),AND($H132&gt;=AA$6,$H132&lt;AB$6)),IF(OR($J132=1,COUNTIF($L132:Z132,"&gt;0")&lt;$K132),3,IF(OR(AND(MONTH($H132)=MONTH(TODAY()),$J132=0),AND(TODAY()&lt;AA$6)),1,IF($L132="כן",2,4))),""))</f>
        <v/>
      </c>
      <c r="AB132" s="214" t="str">
        <f ca="1">IF($C132="","",IF(OR(AND($H132&lt;=AB$6,$I132&gt;=AB$6),AND($H132&gt;=AB$6,$H132&lt;AC$6)),IF(OR($J132=1,COUNTIF($L132:AA132,"&gt;0")&lt;$K132),3,IF(OR(AND(MONTH($H132)=MONTH(TODAY()),$J132=0),AND(TODAY()&lt;AB$6)),1,IF($L132="כן",2,4))),""))</f>
        <v/>
      </c>
      <c r="AC132" s="214" t="str">
        <f ca="1">IF($C132="","",IF(OR(AND($H132&lt;=AC$6,$I132&gt;=AC$6),AND($H132&gt;=AC$6,$H132&lt;AD$6)),IF(OR($J132=1,COUNTIF($L132:AB132,"&gt;0")&lt;$K132),3,IF(OR(AND(MONTH($H132)=MONTH(TODAY()),$J132=0),AND(TODAY()&lt;AC$6)),1,IF($L132="כן",2,4))),""))</f>
        <v/>
      </c>
      <c r="AD132" s="214" t="str">
        <f ca="1">IF($C132="","",IF(OR(AND($H132&lt;=AD$6,$I132&gt;=AD$6),AND($H132&gt;=AD$6,$H132&lt;AE$6)),IF(OR($J132=1,COUNTIF($L132:AC132,"&gt;0")&lt;$K132),3,IF(OR(AND(MONTH($H132)=MONTH(TODAY()),$J132=0),AND(TODAY()&lt;AD$6)),1,IF($L132="כן",2,4))),""))</f>
        <v/>
      </c>
      <c r="AE132" s="214" t="str">
        <f ca="1">IF($C132="","",IF(OR(AND($H132&lt;=AE$6,$I132&gt;=AE$6),AND($H132&gt;=AE$6,$H132&lt;AF$6)),IF(OR($J132=1,COUNTIF($L132:AD132,"&gt;0")&lt;$K132),3,IF(OR(AND(MONTH($H132)=MONTH(TODAY()),$J132=0),AND(TODAY()&lt;AE$6)),1,IF($L132="כן",2,4))),""))</f>
        <v/>
      </c>
      <c r="AF132" s="214" t="str">
        <f ca="1">IF($C132="","",IF(OR(AND($H132&lt;=AF$6,$I132&gt;=AF$6),AND($H132&gt;=AF$6,$H132&lt;AG$6)),IF(OR($J132=1,COUNTIF($L132:AE132,"&gt;0")&lt;$K132),3,IF(OR(AND(MONTH($H132)=MONTH(TODAY()),$J132=0),AND(TODAY()&lt;AF$6)),1,IF($L132="כן",2,4))),""))</f>
        <v/>
      </c>
      <c r="AG132" s="214" t="str">
        <f t="shared" ca="1" si="8"/>
        <v/>
      </c>
      <c r="AH132" s="199" t="s">
        <v>224</v>
      </c>
    </row>
    <row r="133" spans="2:34" s="195" customFormat="1" ht="21" customHeight="1">
      <c r="B133" s="196" t="str">
        <f>IFERROR(INDEX('תוצרים לפרויקטים'!$G$8:$G$507,MATCH(ROWS($B$6:B132),דירוג_גאנט,0)),"")</f>
        <v/>
      </c>
      <c r="C133" s="197" t="str">
        <f>IF($B133="","",INDEX('תוצרים לפרויקטים'!$H$8:$H$507,MATCH($B133,'תוצרים לפרויקטים'!$G$8:$G$507,0)))</f>
        <v/>
      </c>
      <c r="D133" s="198" t="str">
        <f>IF($B133="","",INDEX('תוצרים לפרויקטים'!$E$8:$E$507,MATCH($B133,'תוצרים לפרויקטים'!$G$8:$G$507,0)))</f>
        <v/>
      </c>
      <c r="E133" s="198" t="str">
        <f>IF($B133="","",IF(INDEX('תוצרים לפרויקטים'!$J$8:$J$507,MATCH($B133,'תוצרים לפרויקטים'!$G$8:$G$507,0))="","",INDEX('תוצרים לפרויקטים'!$J$8:$J$507,MATCH($B133,'תוצרים לפרויקטים'!$G$8:$G$507,0))))</f>
        <v/>
      </c>
      <c r="F133" s="198" t="str">
        <f>IF($B133="","",IF(INDEX('תוצרים לפרויקטים'!$K$8:$K$507,MATCH($B133,'תוצרים לפרויקטים'!$G$8:$G$507,0))="","",INDEX('תוצרים לפרויקטים'!$K$8:$K$507,MATCH($B133,'תוצרים לפרויקטים'!$G$8:$G$507,0))))</f>
        <v/>
      </c>
      <c r="G133" s="198" t="str">
        <f>IF($B133="","",IF(INDEX('תוצרים לפרויקטים'!$R$8:$R$507,MATCH($B133,'תוצרים לפרויקטים'!$G$8:$G$507,0))="","",INDEX('תוצרים לפרויקטים'!$R$8:$R$507,MATCH($B133,'תוצרים לפרויקטים'!$G$8:$G$507,0))))</f>
        <v/>
      </c>
      <c r="H133" s="199" t="str">
        <f>IF($B133="","",IF(INDEX('תוצרים לפרויקטים'!P$8:P$507,MATCH($B133,'תוצרים לפרויקטים'!$G$8:$G$507,0))="","",INDEX('תוצרים לפרויקטים'!P$8:P$507,MATCH($B133,'תוצרים לפרויקטים'!$G$8:$G$507,0))))</f>
        <v/>
      </c>
      <c r="I133" s="199" t="str">
        <f>IF($B133="","",IF(INDEX('תוצרים לפרויקטים'!Q$8:Q$507,MATCH($B133,'תוצרים לפרויקטים'!$G$8:$G$507,0))="","",INDEX('תוצרים לפרויקטים'!Q$8:Q$507,MATCH($B133,'תוצרים לפרויקטים'!$G$8:$G$507,0))))</f>
        <v/>
      </c>
      <c r="J133" s="200" t="str">
        <f>IF($B133="","",INDEX('תוצרים לפרויקטים'!$S$8:$S$507,MATCH($B133,'תוצרים לפרויקטים'!$G$8:$G$507,0)))</f>
        <v/>
      </c>
      <c r="K133" s="201" t="str">
        <f t="shared" si="6"/>
        <v/>
      </c>
      <c r="L133" s="200" t="str">
        <f t="shared" ca="1" si="7"/>
        <v/>
      </c>
      <c r="M133" s="214" t="str">
        <f ca="1">IF($C133="","",IF(OR(AND($H133&lt;=M$6,$I133&gt;=M$6),AND($H133&gt;=M$6,$H133&lt;N$6)),IF(OR($J133=1,COUNTIF($L133:L133,"&gt;0")&lt;$K133),3,IF(OR(AND(MONTH($H133)=MONTH(TODAY()),$J133=0),AND(TODAY()&lt;M$6)),1,IF($L133="כן",2,4))),""))</f>
        <v/>
      </c>
      <c r="N133" s="214" t="str">
        <f ca="1">IF($C133="","",IF(OR(AND($H133&lt;=N$6,$I133&gt;=N$6),AND($H133&gt;=N$6,$H133&lt;O$6)),IF(OR($J133=1,COUNTIF($L133:M133,"&gt;0")&lt;$K133),3,IF(OR(AND(MONTH($H133)=MONTH(TODAY()),$J133=0),AND(TODAY()&lt;N$6)),1,IF($L133="כן",2,4))),""))</f>
        <v/>
      </c>
      <c r="O133" s="214" t="str">
        <f ca="1">IF($C133="","",IF(OR(AND($H133&lt;=O$6,$I133&gt;=O$6),AND($H133&gt;=O$6,$H133&lt;P$6)),IF(OR($J133=1,COUNTIF($L133:N133,"&gt;0")&lt;$K133),3,IF(OR(AND(MONTH($H133)=MONTH(TODAY()),$J133=0),AND(TODAY()&lt;O$6)),1,IF($L133="כן",2,4))),""))</f>
        <v/>
      </c>
      <c r="P133" s="214" t="str">
        <f ca="1">IF($C133="","",IF(OR(AND($H133&lt;=P$6,$I133&gt;=P$6),AND($H133&gt;=P$6,$H133&lt;Q$6)),IF(OR($J133=1,COUNTIF($L133:O133,"&gt;0")&lt;$K133),3,IF(OR(AND(MONTH($H133)=MONTH(TODAY()),$J133=0),AND(TODAY()&lt;P$6)),1,IF($L133="כן",2,4))),""))</f>
        <v/>
      </c>
      <c r="Q133" s="214" t="str">
        <f ca="1">IF($C133="","",IF(OR(AND($H133&lt;=Q$6,$I133&gt;=Q$6),AND($H133&gt;=Q$6,$H133&lt;R$6)),IF(OR($J133=1,COUNTIF($L133:P133,"&gt;0")&lt;$K133),3,IF(OR(AND(MONTH($H133)=MONTH(TODAY()),$J133=0),AND(TODAY()&lt;Q$6)),1,IF($L133="כן",2,4))),""))</f>
        <v/>
      </c>
      <c r="R133" s="214" t="str">
        <f ca="1">IF($C133="","",IF(OR(AND($H133&lt;=R$6,$I133&gt;=R$6),AND($H133&gt;=R$6,$H133&lt;S$6)),IF(OR($J133=1,COUNTIF($L133:Q133,"&gt;0")&lt;$K133),3,IF(OR(AND(MONTH($H133)=MONTH(TODAY()),$J133=0),AND(TODAY()&lt;R$6)),1,IF($L133="כן",2,4))),""))</f>
        <v/>
      </c>
      <c r="S133" s="214" t="str">
        <f ca="1">IF($C133="","",IF(OR(AND($H133&lt;=S$6,$I133&gt;=S$6),AND($H133&gt;=S$6,$H133&lt;T$6)),IF(OR($J133=1,COUNTIF($L133:R133,"&gt;0")&lt;$K133),3,IF(OR(AND(MONTH($H133)=MONTH(TODAY()),$J133=0),AND(TODAY()&lt;S$6)),1,IF($L133="כן",2,4))),""))</f>
        <v/>
      </c>
      <c r="T133" s="214" t="str">
        <f ca="1">IF($C133="","",IF(OR(AND($H133&lt;=T$6,$I133&gt;=T$6),AND($H133&gt;=T$6,$H133&lt;U$6)),IF(OR($J133=1,COUNTIF($L133:S133,"&gt;0")&lt;$K133),3,IF(OR(AND(MONTH($H133)=MONTH(TODAY()),$J133=0),AND(TODAY()&lt;T$6)),1,IF($L133="כן",2,4))),""))</f>
        <v/>
      </c>
      <c r="U133" s="214" t="str">
        <f ca="1">IF($C133="","",IF(OR(AND($H133&lt;=U$6,$I133&gt;=U$6),AND($H133&gt;=U$6,$H133&lt;V$6)),IF(OR($J133=1,COUNTIF($L133:T133,"&gt;0")&lt;$K133),3,IF(OR(AND(MONTH($H133)=MONTH(TODAY()),$J133=0),AND(TODAY()&lt;U$6)),1,IF($L133="כן",2,4))),""))</f>
        <v/>
      </c>
      <c r="V133" s="214" t="str">
        <f ca="1">IF($C133="","",IF(OR(AND($H133&lt;=V$6,$I133&gt;=V$6),AND($H133&gt;=V$6,$H133&lt;W$6)),IF(OR($J133=1,COUNTIF($L133:U133,"&gt;0")&lt;$K133),3,IF(OR(AND(MONTH($H133)=MONTH(TODAY()),$J133=0),AND(TODAY()&lt;V$6)),1,IF($L133="כן",2,4))),""))</f>
        <v/>
      </c>
      <c r="W133" s="214" t="str">
        <f ca="1">IF($C133="","",IF(OR(AND($H133&lt;=W$6,$I133&gt;=W$6),AND($H133&gt;=W$6,$H133&lt;X$6)),IF(OR($J133=1,COUNTIF($L133:V133,"&gt;0")&lt;$K133),3,IF(OR(AND(MONTH($H133)=MONTH(TODAY()),$J133=0),AND(TODAY()&lt;W$6)),1,IF($L133="כן",2,4))),""))</f>
        <v/>
      </c>
      <c r="X133" s="214" t="str">
        <f ca="1">IF($C133="","",IF(OR(AND($H133&lt;=X$6,$I133&gt;=X$6),AND($H133&gt;=X$6,$H133&lt;Y$6)),IF(OR($J133=1,COUNTIF($L133:W133,"&gt;0")&lt;$K133),3,IF(OR(AND(MONTH($H133)=MONTH(TODAY()),$J133=0),AND(TODAY()&lt;X$6)),1,IF($L133="כן",2,4))),""))</f>
        <v/>
      </c>
      <c r="Y133" s="214" t="str">
        <f ca="1">IF($C133="","",IF(OR(AND($H133&lt;=Y$6,$I133&gt;=Y$6),AND($H133&gt;=Y$6,$H133&lt;Z$6)),IF(OR($J133=1,COUNTIF($L133:X133,"&gt;0")&lt;$K133),3,IF(OR(AND(MONTH($H133)=MONTH(TODAY()),$J133=0),AND(TODAY()&lt;Y$6)),1,IF($L133="כן",2,4))),""))</f>
        <v/>
      </c>
      <c r="Z133" s="214" t="str">
        <f ca="1">IF($C133="","",IF(OR(AND($H133&lt;=Z$6,$I133&gt;=Z$6),AND($H133&gt;=Z$6,$H133&lt;AA$6)),IF(OR($J133=1,COUNTIF($L133:Y133,"&gt;0")&lt;$K133),3,IF(OR(AND(MONTH($H133)=MONTH(TODAY()),$J133=0),AND(TODAY()&lt;Z$6)),1,IF($L133="כן",2,4))),""))</f>
        <v/>
      </c>
      <c r="AA133" s="214" t="str">
        <f ca="1">IF($C133="","",IF(OR(AND($H133&lt;=AA$6,$I133&gt;=AA$6),AND($H133&gt;=AA$6,$H133&lt;AB$6)),IF(OR($J133=1,COUNTIF($L133:Z133,"&gt;0")&lt;$K133),3,IF(OR(AND(MONTH($H133)=MONTH(TODAY()),$J133=0),AND(TODAY()&lt;AA$6)),1,IF($L133="כן",2,4))),""))</f>
        <v/>
      </c>
      <c r="AB133" s="214" t="str">
        <f ca="1">IF($C133="","",IF(OR(AND($H133&lt;=AB$6,$I133&gt;=AB$6),AND($H133&gt;=AB$6,$H133&lt;AC$6)),IF(OR($J133=1,COUNTIF($L133:AA133,"&gt;0")&lt;$K133),3,IF(OR(AND(MONTH($H133)=MONTH(TODAY()),$J133=0),AND(TODAY()&lt;AB$6)),1,IF($L133="כן",2,4))),""))</f>
        <v/>
      </c>
      <c r="AC133" s="214" t="str">
        <f ca="1">IF($C133="","",IF(OR(AND($H133&lt;=AC$6,$I133&gt;=AC$6),AND($H133&gt;=AC$6,$H133&lt;AD$6)),IF(OR($J133=1,COUNTIF($L133:AB133,"&gt;0")&lt;$K133),3,IF(OR(AND(MONTH($H133)=MONTH(TODAY()),$J133=0),AND(TODAY()&lt;AC$6)),1,IF($L133="כן",2,4))),""))</f>
        <v/>
      </c>
      <c r="AD133" s="214" t="str">
        <f ca="1">IF($C133="","",IF(OR(AND($H133&lt;=AD$6,$I133&gt;=AD$6),AND($H133&gt;=AD$6,$H133&lt;AE$6)),IF(OR($J133=1,COUNTIF($L133:AC133,"&gt;0")&lt;$K133),3,IF(OR(AND(MONTH($H133)=MONTH(TODAY()),$J133=0),AND(TODAY()&lt;AD$6)),1,IF($L133="כן",2,4))),""))</f>
        <v/>
      </c>
      <c r="AE133" s="214" t="str">
        <f ca="1">IF($C133="","",IF(OR(AND($H133&lt;=AE$6,$I133&gt;=AE$6),AND($H133&gt;=AE$6,$H133&lt;AF$6)),IF(OR($J133=1,COUNTIF($L133:AD133,"&gt;0")&lt;$K133),3,IF(OR(AND(MONTH($H133)=MONTH(TODAY()),$J133=0),AND(TODAY()&lt;AE$6)),1,IF($L133="כן",2,4))),""))</f>
        <v/>
      </c>
      <c r="AF133" s="214" t="str">
        <f ca="1">IF($C133="","",IF(OR(AND($H133&lt;=AF$6,$I133&gt;=AF$6),AND($H133&gt;=AF$6,$H133&lt;AG$6)),IF(OR($J133=1,COUNTIF($L133:AE133,"&gt;0")&lt;$K133),3,IF(OR(AND(MONTH($H133)=MONTH(TODAY()),$J133=0),AND(TODAY()&lt;AF$6)),1,IF($L133="כן",2,4))),""))</f>
        <v/>
      </c>
      <c r="AG133" s="214" t="str">
        <f t="shared" ca="1" si="8"/>
        <v/>
      </c>
      <c r="AH133" s="199" t="s">
        <v>224</v>
      </c>
    </row>
    <row r="134" spans="2:34" s="195" customFormat="1" ht="21" customHeight="1">
      <c r="B134" s="196" t="str">
        <f>IFERROR(INDEX('תוצרים לפרויקטים'!$G$8:$G$507,MATCH(ROWS($B$6:B133),דירוג_גאנט,0)),"")</f>
        <v/>
      </c>
      <c r="C134" s="197" t="str">
        <f>IF($B134="","",INDEX('תוצרים לפרויקטים'!$H$8:$H$507,MATCH($B134,'תוצרים לפרויקטים'!$G$8:$G$507,0)))</f>
        <v/>
      </c>
      <c r="D134" s="198" t="str">
        <f>IF($B134="","",INDEX('תוצרים לפרויקטים'!$E$8:$E$507,MATCH($B134,'תוצרים לפרויקטים'!$G$8:$G$507,0)))</f>
        <v/>
      </c>
      <c r="E134" s="198" t="str">
        <f>IF($B134="","",IF(INDEX('תוצרים לפרויקטים'!$J$8:$J$507,MATCH($B134,'תוצרים לפרויקטים'!$G$8:$G$507,0))="","",INDEX('תוצרים לפרויקטים'!$J$8:$J$507,MATCH($B134,'תוצרים לפרויקטים'!$G$8:$G$507,0))))</f>
        <v/>
      </c>
      <c r="F134" s="198" t="str">
        <f>IF($B134="","",IF(INDEX('תוצרים לפרויקטים'!$K$8:$K$507,MATCH($B134,'תוצרים לפרויקטים'!$G$8:$G$507,0))="","",INDEX('תוצרים לפרויקטים'!$K$8:$K$507,MATCH($B134,'תוצרים לפרויקטים'!$G$8:$G$507,0))))</f>
        <v/>
      </c>
      <c r="G134" s="198" t="str">
        <f>IF($B134="","",IF(INDEX('תוצרים לפרויקטים'!$R$8:$R$507,MATCH($B134,'תוצרים לפרויקטים'!$G$8:$G$507,0))="","",INDEX('תוצרים לפרויקטים'!$R$8:$R$507,MATCH($B134,'תוצרים לפרויקטים'!$G$8:$G$507,0))))</f>
        <v/>
      </c>
      <c r="H134" s="199" t="str">
        <f>IF($B134="","",IF(INDEX('תוצרים לפרויקטים'!P$8:P$507,MATCH($B134,'תוצרים לפרויקטים'!$G$8:$G$507,0))="","",INDEX('תוצרים לפרויקטים'!P$8:P$507,MATCH($B134,'תוצרים לפרויקטים'!$G$8:$G$507,0))))</f>
        <v/>
      </c>
      <c r="I134" s="199" t="str">
        <f>IF($B134="","",IF(INDEX('תוצרים לפרויקטים'!Q$8:Q$507,MATCH($B134,'תוצרים לפרויקטים'!$G$8:$G$507,0))="","",INDEX('תוצרים לפרויקטים'!Q$8:Q$507,MATCH($B134,'תוצרים לפרויקטים'!$G$8:$G$507,0))))</f>
        <v/>
      </c>
      <c r="J134" s="200" t="str">
        <f>IF($B134="","",INDEX('תוצרים לפרויקטים'!$S$8:$S$507,MATCH($B134,'תוצרים לפרויקטים'!$G$8:$G$507,0)))</f>
        <v/>
      </c>
      <c r="K134" s="201" t="str">
        <f t="shared" si="6"/>
        <v/>
      </c>
      <c r="L134" s="200" t="str">
        <f t="shared" ca="1" si="7"/>
        <v/>
      </c>
      <c r="M134" s="214" t="str">
        <f ca="1">IF($C134="","",IF(OR(AND($H134&lt;=M$6,$I134&gt;=M$6),AND($H134&gt;=M$6,$H134&lt;N$6)),IF(OR($J134=1,COUNTIF($L134:L134,"&gt;0")&lt;$K134),3,IF(OR(AND(MONTH($H134)=MONTH(TODAY()),$J134=0),AND(TODAY()&lt;M$6)),1,IF($L134="כן",2,4))),""))</f>
        <v/>
      </c>
      <c r="N134" s="214" t="str">
        <f ca="1">IF($C134="","",IF(OR(AND($H134&lt;=N$6,$I134&gt;=N$6),AND($H134&gt;=N$6,$H134&lt;O$6)),IF(OR($J134=1,COUNTIF($L134:M134,"&gt;0")&lt;$K134),3,IF(OR(AND(MONTH($H134)=MONTH(TODAY()),$J134=0),AND(TODAY()&lt;N$6)),1,IF($L134="כן",2,4))),""))</f>
        <v/>
      </c>
      <c r="O134" s="214" t="str">
        <f ca="1">IF($C134="","",IF(OR(AND($H134&lt;=O$6,$I134&gt;=O$6),AND($H134&gt;=O$6,$H134&lt;P$6)),IF(OR($J134=1,COUNTIF($L134:N134,"&gt;0")&lt;$K134),3,IF(OR(AND(MONTH($H134)=MONTH(TODAY()),$J134=0),AND(TODAY()&lt;O$6)),1,IF($L134="כן",2,4))),""))</f>
        <v/>
      </c>
      <c r="P134" s="214" t="str">
        <f ca="1">IF($C134="","",IF(OR(AND($H134&lt;=P$6,$I134&gt;=P$6),AND($H134&gt;=P$6,$H134&lt;Q$6)),IF(OR($J134=1,COUNTIF($L134:O134,"&gt;0")&lt;$K134),3,IF(OR(AND(MONTH($H134)=MONTH(TODAY()),$J134=0),AND(TODAY()&lt;P$6)),1,IF($L134="כן",2,4))),""))</f>
        <v/>
      </c>
      <c r="Q134" s="214" t="str">
        <f ca="1">IF($C134="","",IF(OR(AND($H134&lt;=Q$6,$I134&gt;=Q$6),AND($H134&gt;=Q$6,$H134&lt;R$6)),IF(OR($J134=1,COUNTIF($L134:P134,"&gt;0")&lt;$K134),3,IF(OR(AND(MONTH($H134)=MONTH(TODAY()),$J134=0),AND(TODAY()&lt;Q$6)),1,IF($L134="כן",2,4))),""))</f>
        <v/>
      </c>
      <c r="R134" s="214" t="str">
        <f ca="1">IF($C134="","",IF(OR(AND($H134&lt;=R$6,$I134&gt;=R$6),AND($H134&gt;=R$6,$H134&lt;S$6)),IF(OR($J134=1,COUNTIF($L134:Q134,"&gt;0")&lt;$K134),3,IF(OR(AND(MONTH($H134)=MONTH(TODAY()),$J134=0),AND(TODAY()&lt;R$6)),1,IF($L134="כן",2,4))),""))</f>
        <v/>
      </c>
      <c r="S134" s="214" t="str">
        <f ca="1">IF($C134="","",IF(OR(AND($H134&lt;=S$6,$I134&gt;=S$6),AND($H134&gt;=S$6,$H134&lt;T$6)),IF(OR($J134=1,COUNTIF($L134:R134,"&gt;0")&lt;$K134),3,IF(OR(AND(MONTH($H134)=MONTH(TODAY()),$J134=0),AND(TODAY()&lt;S$6)),1,IF($L134="כן",2,4))),""))</f>
        <v/>
      </c>
      <c r="T134" s="214" t="str">
        <f ca="1">IF($C134="","",IF(OR(AND($H134&lt;=T$6,$I134&gt;=T$6),AND($H134&gt;=T$6,$H134&lt;U$6)),IF(OR($J134=1,COUNTIF($L134:S134,"&gt;0")&lt;$K134),3,IF(OR(AND(MONTH($H134)=MONTH(TODAY()),$J134=0),AND(TODAY()&lt;T$6)),1,IF($L134="כן",2,4))),""))</f>
        <v/>
      </c>
      <c r="U134" s="214" t="str">
        <f ca="1">IF($C134="","",IF(OR(AND($H134&lt;=U$6,$I134&gt;=U$6),AND($H134&gt;=U$6,$H134&lt;V$6)),IF(OR($J134=1,COUNTIF($L134:T134,"&gt;0")&lt;$K134),3,IF(OR(AND(MONTH($H134)=MONTH(TODAY()),$J134=0),AND(TODAY()&lt;U$6)),1,IF($L134="כן",2,4))),""))</f>
        <v/>
      </c>
      <c r="V134" s="214" t="str">
        <f ca="1">IF($C134="","",IF(OR(AND($H134&lt;=V$6,$I134&gt;=V$6),AND($H134&gt;=V$6,$H134&lt;W$6)),IF(OR($J134=1,COUNTIF($L134:U134,"&gt;0")&lt;$K134),3,IF(OR(AND(MONTH($H134)=MONTH(TODAY()),$J134=0),AND(TODAY()&lt;V$6)),1,IF($L134="כן",2,4))),""))</f>
        <v/>
      </c>
      <c r="W134" s="214" t="str">
        <f ca="1">IF($C134="","",IF(OR(AND($H134&lt;=W$6,$I134&gt;=W$6),AND($H134&gt;=W$6,$H134&lt;X$6)),IF(OR($J134=1,COUNTIF($L134:V134,"&gt;0")&lt;$K134),3,IF(OR(AND(MONTH($H134)=MONTH(TODAY()),$J134=0),AND(TODAY()&lt;W$6)),1,IF($L134="כן",2,4))),""))</f>
        <v/>
      </c>
      <c r="X134" s="214" t="str">
        <f ca="1">IF($C134="","",IF(OR(AND($H134&lt;=X$6,$I134&gt;=X$6),AND($H134&gt;=X$6,$H134&lt;Y$6)),IF(OR($J134=1,COUNTIF($L134:W134,"&gt;0")&lt;$K134),3,IF(OR(AND(MONTH($H134)=MONTH(TODAY()),$J134=0),AND(TODAY()&lt;X$6)),1,IF($L134="כן",2,4))),""))</f>
        <v/>
      </c>
      <c r="Y134" s="214" t="str">
        <f ca="1">IF($C134="","",IF(OR(AND($H134&lt;=Y$6,$I134&gt;=Y$6),AND($H134&gt;=Y$6,$H134&lt;Z$6)),IF(OR($J134=1,COUNTIF($L134:X134,"&gt;0")&lt;$K134),3,IF(OR(AND(MONTH($H134)=MONTH(TODAY()),$J134=0),AND(TODAY()&lt;Y$6)),1,IF($L134="כן",2,4))),""))</f>
        <v/>
      </c>
      <c r="Z134" s="214" t="str">
        <f ca="1">IF($C134="","",IF(OR(AND($H134&lt;=Z$6,$I134&gt;=Z$6),AND($H134&gt;=Z$6,$H134&lt;AA$6)),IF(OR($J134=1,COUNTIF($L134:Y134,"&gt;0")&lt;$K134),3,IF(OR(AND(MONTH($H134)=MONTH(TODAY()),$J134=0),AND(TODAY()&lt;Z$6)),1,IF($L134="כן",2,4))),""))</f>
        <v/>
      </c>
      <c r="AA134" s="214" t="str">
        <f ca="1">IF($C134="","",IF(OR(AND($H134&lt;=AA$6,$I134&gt;=AA$6),AND($H134&gt;=AA$6,$H134&lt;AB$6)),IF(OR($J134=1,COUNTIF($L134:Z134,"&gt;0")&lt;$K134),3,IF(OR(AND(MONTH($H134)=MONTH(TODAY()),$J134=0),AND(TODAY()&lt;AA$6)),1,IF($L134="כן",2,4))),""))</f>
        <v/>
      </c>
      <c r="AB134" s="214" t="str">
        <f ca="1">IF($C134="","",IF(OR(AND($H134&lt;=AB$6,$I134&gt;=AB$6),AND($H134&gt;=AB$6,$H134&lt;AC$6)),IF(OR($J134=1,COUNTIF($L134:AA134,"&gt;0")&lt;$K134),3,IF(OR(AND(MONTH($H134)=MONTH(TODAY()),$J134=0),AND(TODAY()&lt;AB$6)),1,IF($L134="כן",2,4))),""))</f>
        <v/>
      </c>
      <c r="AC134" s="214" t="str">
        <f ca="1">IF($C134="","",IF(OR(AND($H134&lt;=AC$6,$I134&gt;=AC$6),AND($H134&gt;=AC$6,$H134&lt;AD$6)),IF(OR($J134=1,COUNTIF($L134:AB134,"&gt;0")&lt;$K134),3,IF(OR(AND(MONTH($H134)=MONTH(TODAY()),$J134=0),AND(TODAY()&lt;AC$6)),1,IF($L134="כן",2,4))),""))</f>
        <v/>
      </c>
      <c r="AD134" s="214" t="str">
        <f ca="1">IF($C134="","",IF(OR(AND($H134&lt;=AD$6,$I134&gt;=AD$6),AND($H134&gt;=AD$6,$H134&lt;AE$6)),IF(OR($J134=1,COUNTIF($L134:AC134,"&gt;0")&lt;$K134),3,IF(OR(AND(MONTH($H134)=MONTH(TODAY()),$J134=0),AND(TODAY()&lt;AD$6)),1,IF($L134="כן",2,4))),""))</f>
        <v/>
      </c>
      <c r="AE134" s="214" t="str">
        <f ca="1">IF($C134="","",IF(OR(AND($H134&lt;=AE$6,$I134&gt;=AE$6),AND($H134&gt;=AE$6,$H134&lt;AF$6)),IF(OR($J134=1,COUNTIF($L134:AD134,"&gt;0")&lt;$K134),3,IF(OR(AND(MONTH($H134)=MONTH(TODAY()),$J134=0),AND(TODAY()&lt;AE$6)),1,IF($L134="כן",2,4))),""))</f>
        <v/>
      </c>
      <c r="AF134" s="214" t="str">
        <f ca="1">IF($C134="","",IF(OR(AND($H134&lt;=AF$6,$I134&gt;=AF$6),AND($H134&gt;=AF$6,$H134&lt;AG$6)),IF(OR($J134=1,COUNTIF($L134:AE134,"&gt;0")&lt;$K134),3,IF(OR(AND(MONTH($H134)=MONTH(TODAY()),$J134=0),AND(TODAY()&lt;AF$6)),1,IF($L134="כן",2,4))),""))</f>
        <v/>
      </c>
      <c r="AG134" s="214" t="str">
        <f t="shared" ca="1" si="8"/>
        <v/>
      </c>
      <c r="AH134" s="199" t="s">
        <v>224</v>
      </c>
    </row>
    <row r="135" spans="2:34" s="195" customFormat="1" ht="21" customHeight="1">
      <c r="B135" s="196" t="str">
        <f>IFERROR(INDEX('תוצרים לפרויקטים'!$G$8:$G$507,MATCH(ROWS($B$6:B134),דירוג_גאנט,0)),"")</f>
        <v/>
      </c>
      <c r="C135" s="197" t="str">
        <f>IF($B135="","",INDEX('תוצרים לפרויקטים'!$H$8:$H$507,MATCH($B135,'תוצרים לפרויקטים'!$G$8:$G$507,0)))</f>
        <v/>
      </c>
      <c r="D135" s="198" t="str">
        <f>IF($B135="","",INDEX('תוצרים לפרויקטים'!$E$8:$E$507,MATCH($B135,'תוצרים לפרויקטים'!$G$8:$G$507,0)))</f>
        <v/>
      </c>
      <c r="E135" s="198" t="str">
        <f>IF($B135="","",IF(INDEX('תוצרים לפרויקטים'!$J$8:$J$507,MATCH($B135,'תוצרים לפרויקטים'!$G$8:$G$507,0))="","",INDEX('תוצרים לפרויקטים'!$J$8:$J$507,MATCH($B135,'תוצרים לפרויקטים'!$G$8:$G$507,0))))</f>
        <v/>
      </c>
      <c r="F135" s="198" t="str">
        <f>IF($B135="","",IF(INDEX('תוצרים לפרויקטים'!$K$8:$K$507,MATCH($B135,'תוצרים לפרויקטים'!$G$8:$G$507,0))="","",INDEX('תוצרים לפרויקטים'!$K$8:$K$507,MATCH($B135,'תוצרים לפרויקטים'!$G$8:$G$507,0))))</f>
        <v/>
      </c>
      <c r="G135" s="198" t="str">
        <f>IF($B135="","",IF(INDEX('תוצרים לפרויקטים'!$R$8:$R$507,MATCH($B135,'תוצרים לפרויקטים'!$G$8:$G$507,0))="","",INDEX('תוצרים לפרויקטים'!$R$8:$R$507,MATCH($B135,'תוצרים לפרויקטים'!$G$8:$G$507,0))))</f>
        <v/>
      </c>
      <c r="H135" s="199" t="str">
        <f>IF($B135="","",IF(INDEX('תוצרים לפרויקטים'!P$8:P$507,MATCH($B135,'תוצרים לפרויקטים'!$G$8:$G$507,0))="","",INDEX('תוצרים לפרויקטים'!P$8:P$507,MATCH($B135,'תוצרים לפרויקטים'!$G$8:$G$507,0))))</f>
        <v/>
      </c>
      <c r="I135" s="199" t="str">
        <f>IF($B135="","",IF(INDEX('תוצרים לפרויקטים'!Q$8:Q$507,MATCH($B135,'תוצרים לפרויקטים'!$G$8:$G$507,0))="","",INDEX('תוצרים לפרויקטים'!Q$8:Q$507,MATCH($B135,'תוצרים לפרויקטים'!$G$8:$G$507,0))))</f>
        <v/>
      </c>
      <c r="J135" s="200" t="str">
        <f>IF($B135="","",INDEX('תוצרים לפרויקטים'!$S$8:$S$507,MATCH($B135,'תוצרים לפרויקטים'!$G$8:$G$507,0)))</f>
        <v/>
      </c>
      <c r="K135" s="201" t="str">
        <f t="shared" si="6"/>
        <v/>
      </c>
      <c r="L135" s="200" t="str">
        <f t="shared" ca="1" si="7"/>
        <v/>
      </c>
      <c r="M135" s="214" t="str">
        <f ca="1">IF($C135="","",IF(OR(AND($H135&lt;=M$6,$I135&gt;=M$6),AND($H135&gt;=M$6,$H135&lt;N$6)),IF(OR($J135=1,COUNTIF($L135:L135,"&gt;0")&lt;$K135),3,IF(OR(AND(MONTH($H135)=MONTH(TODAY()),$J135=0),AND(TODAY()&lt;M$6)),1,IF($L135="כן",2,4))),""))</f>
        <v/>
      </c>
      <c r="N135" s="214" t="str">
        <f ca="1">IF($C135="","",IF(OR(AND($H135&lt;=N$6,$I135&gt;=N$6),AND($H135&gt;=N$6,$H135&lt;O$6)),IF(OR($J135=1,COUNTIF($L135:M135,"&gt;0")&lt;$K135),3,IF(OR(AND(MONTH($H135)=MONTH(TODAY()),$J135=0),AND(TODAY()&lt;N$6)),1,IF($L135="כן",2,4))),""))</f>
        <v/>
      </c>
      <c r="O135" s="214" t="str">
        <f ca="1">IF($C135="","",IF(OR(AND($H135&lt;=O$6,$I135&gt;=O$6),AND($H135&gt;=O$6,$H135&lt;P$6)),IF(OR($J135=1,COUNTIF($L135:N135,"&gt;0")&lt;$K135),3,IF(OR(AND(MONTH($H135)=MONTH(TODAY()),$J135=0),AND(TODAY()&lt;O$6)),1,IF($L135="כן",2,4))),""))</f>
        <v/>
      </c>
      <c r="P135" s="214" t="str">
        <f ca="1">IF($C135="","",IF(OR(AND($H135&lt;=P$6,$I135&gt;=P$6),AND($H135&gt;=P$6,$H135&lt;Q$6)),IF(OR($J135=1,COUNTIF($L135:O135,"&gt;0")&lt;$K135),3,IF(OR(AND(MONTH($H135)=MONTH(TODAY()),$J135=0),AND(TODAY()&lt;P$6)),1,IF($L135="כן",2,4))),""))</f>
        <v/>
      </c>
      <c r="Q135" s="214" t="str">
        <f ca="1">IF($C135="","",IF(OR(AND($H135&lt;=Q$6,$I135&gt;=Q$6),AND($H135&gt;=Q$6,$H135&lt;R$6)),IF(OR($J135=1,COUNTIF($L135:P135,"&gt;0")&lt;$K135),3,IF(OR(AND(MONTH($H135)=MONTH(TODAY()),$J135=0),AND(TODAY()&lt;Q$6)),1,IF($L135="כן",2,4))),""))</f>
        <v/>
      </c>
      <c r="R135" s="214" t="str">
        <f ca="1">IF($C135="","",IF(OR(AND($H135&lt;=R$6,$I135&gt;=R$6),AND($H135&gt;=R$6,$H135&lt;S$6)),IF(OR($J135=1,COUNTIF($L135:Q135,"&gt;0")&lt;$K135),3,IF(OR(AND(MONTH($H135)=MONTH(TODAY()),$J135=0),AND(TODAY()&lt;R$6)),1,IF($L135="כן",2,4))),""))</f>
        <v/>
      </c>
      <c r="S135" s="214" t="str">
        <f ca="1">IF($C135="","",IF(OR(AND($H135&lt;=S$6,$I135&gt;=S$6),AND($H135&gt;=S$6,$H135&lt;T$6)),IF(OR($J135=1,COUNTIF($L135:R135,"&gt;0")&lt;$K135),3,IF(OR(AND(MONTH($H135)=MONTH(TODAY()),$J135=0),AND(TODAY()&lt;S$6)),1,IF($L135="כן",2,4))),""))</f>
        <v/>
      </c>
      <c r="T135" s="214" t="str">
        <f ca="1">IF($C135="","",IF(OR(AND($H135&lt;=T$6,$I135&gt;=T$6),AND($H135&gt;=T$6,$H135&lt;U$6)),IF(OR($J135=1,COUNTIF($L135:S135,"&gt;0")&lt;$K135),3,IF(OR(AND(MONTH($H135)=MONTH(TODAY()),$J135=0),AND(TODAY()&lt;T$6)),1,IF($L135="כן",2,4))),""))</f>
        <v/>
      </c>
      <c r="U135" s="214" t="str">
        <f ca="1">IF($C135="","",IF(OR(AND($H135&lt;=U$6,$I135&gt;=U$6),AND($H135&gt;=U$6,$H135&lt;V$6)),IF(OR($J135=1,COUNTIF($L135:T135,"&gt;0")&lt;$K135),3,IF(OR(AND(MONTH($H135)=MONTH(TODAY()),$J135=0),AND(TODAY()&lt;U$6)),1,IF($L135="כן",2,4))),""))</f>
        <v/>
      </c>
      <c r="V135" s="214" t="str">
        <f ca="1">IF($C135="","",IF(OR(AND($H135&lt;=V$6,$I135&gt;=V$6),AND($H135&gt;=V$6,$H135&lt;W$6)),IF(OR($J135=1,COUNTIF($L135:U135,"&gt;0")&lt;$K135),3,IF(OR(AND(MONTH($H135)=MONTH(TODAY()),$J135=0),AND(TODAY()&lt;V$6)),1,IF($L135="כן",2,4))),""))</f>
        <v/>
      </c>
      <c r="W135" s="214" t="str">
        <f ca="1">IF($C135="","",IF(OR(AND($H135&lt;=W$6,$I135&gt;=W$6),AND($H135&gt;=W$6,$H135&lt;X$6)),IF(OR($J135=1,COUNTIF($L135:V135,"&gt;0")&lt;$K135),3,IF(OR(AND(MONTH($H135)=MONTH(TODAY()),$J135=0),AND(TODAY()&lt;W$6)),1,IF($L135="כן",2,4))),""))</f>
        <v/>
      </c>
      <c r="X135" s="214" t="str">
        <f ca="1">IF($C135="","",IF(OR(AND($H135&lt;=X$6,$I135&gt;=X$6),AND($H135&gt;=X$6,$H135&lt;Y$6)),IF(OR($J135=1,COUNTIF($L135:W135,"&gt;0")&lt;$K135),3,IF(OR(AND(MONTH($H135)=MONTH(TODAY()),$J135=0),AND(TODAY()&lt;X$6)),1,IF($L135="כן",2,4))),""))</f>
        <v/>
      </c>
      <c r="Y135" s="214" t="str">
        <f ca="1">IF($C135="","",IF(OR(AND($H135&lt;=Y$6,$I135&gt;=Y$6),AND($H135&gt;=Y$6,$H135&lt;Z$6)),IF(OR($J135=1,COUNTIF($L135:X135,"&gt;0")&lt;$K135),3,IF(OR(AND(MONTH($H135)=MONTH(TODAY()),$J135=0),AND(TODAY()&lt;Y$6)),1,IF($L135="כן",2,4))),""))</f>
        <v/>
      </c>
      <c r="Z135" s="214" t="str">
        <f ca="1">IF($C135="","",IF(OR(AND($H135&lt;=Z$6,$I135&gt;=Z$6),AND($H135&gt;=Z$6,$H135&lt;AA$6)),IF(OR($J135=1,COUNTIF($L135:Y135,"&gt;0")&lt;$K135),3,IF(OR(AND(MONTH($H135)=MONTH(TODAY()),$J135=0),AND(TODAY()&lt;Z$6)),1,IF($L135="כן",2,4))),""))</f>
        <v/>
      </c>
      <c r="AA135" s="214" t="str">
        <f ca="1">IF($C135="","",IF(OR(AND($H135&lt;=AA$6,$I135&gt;=AA$6),AND($H135&gt;=AA$6,$H135&lt;AB$6)),IF(OR($J135=1,COUNTIF($L135:Z135,"&gt;0")&lt;$K135),3,IF(OR(AND(MONTH($H135)=MONTH(TODAY()),$J135=0),AND(TODAY()&lt;AA$6)),1,IF($L135="כן",2,4))),""))</f>
        <v/>
      </c>
      <c r="AB135" s="214" t="str">
        <f ca="1">IF($C135="","",IF(OR(AND($H135&lt;=AB$6,$I135&gt;=AB$6),AND($H135&gt;=AB$6,$H135&lt;AC$6)),IF(OR($J135=1,COUNTIF($L135:AA135,"&gt;0")&lt;$K135),3,IF(OR(AND(MONTH($H135)=MONTH(TODAY()),$J135=0),AND(TODAY()&lt;AB$6)),1,IF($L135="כן",2,4))),""))</f>
        <v/>
      </c>
      <c r="AC135" s="214" t="str">
        <f ca="1">IF($C135="","",IF(OR(AND($H135&lt;=AC$6,$I135&gt;=AC$6),AND($H135&gt;=AC$6,$H135&lt;AD$6)),IF(OR($J135=1,COUNTIF($L135:AB135,"&gt;0")&lt;$K135),3,IF(OR(AND(MONTH($H135)=MONTH(TODAY()),$J135=0),AND(TODAY()&lt;AC$6)),1,IF($L135="כן",2,4))),""))</f>
        <v/>
      </c>
      <c r="AD135" s="214" t="str">
        <f ca="1">IF($C135="","",IF(OR(AND($H135&lt;=AD$6,$I135&gt;=AD$6),AND($H135&gt;=AD$6,$H135&lt;AE$6)),IF(OR($J135=1,COUNTIF($L135:AC135,"&gt;0")&lt;$K135),3,IF(OR(AND(MONTH($H135)=MONTH(TODAY()),$J135=0),AND(TODAY()&lt;AD$6)),1,IF($L135="כן",2,4))),""))</f>
        <v/>
      </c>
      <c r="AE135" s="214" t="str">
        <f ca="1">IF($C135="","",IF(OR(AND($H135&lt;=AE$6,$I135&gt;=AE$6),AND($H135&gt;=AE$6,$H135&lt;AF$6)),IF(OR($J135=1,COUNTIF($L135:AD135,"&gt;0")&lt;$K135),3,IF(OR(AND(MONTH($H135)=MONTH(TODAY()),$J135=0),AND(TODAY()&lt;AE$6)),1,IF($L135="כן",2,4))),""))</f>
        <v/>
      </c>
      <c r="AF135" s="214" t="str">
        <f ca="1">IF($C135="","",IF(OR(AND($H135&lt;=AF$6,$I135&gt;=AF$6),AND($H135&gt;=AF$6,$H135&lt;AG$6)),IF(OR($J135=1,COUNTIF($L135:AE135,"&gt;0")&lt;$K135),3,IF(OR(AND(MONTH($H135)=MONTH(TODAY()),$J135=0),AND(TODAY()&lt;AF$6)),1,IF($L135="כן",2,4))),""))</f>
        <v/>
      </c>
      <c r="AG135" s="214" t="str">
        <f t="shared" ca="1" si="8"/>
        <v/>
      </c>
      <c r="AH135" s="199" t="s">
        <v>224</v>
      </c>
    </row>
    <row r="136" spans="2:34" s="195" customFormat="1" ht="21" customHeight="1">
      <c r="B136" s="196" t="str">
        <f>IFERROR(INDEX('תוצרים לפרויקטים'!$G$8:$G$507,MATCH(ROWS($B$6:B135),דירוג_גאנט,0)),"")</f>
        <v/>
      </c>
      <c r="C136" s="197" t="str">
        <f>IF($B136="","",INDEX('תוצרים לפרויקטים'!$H$8:$H$507,MATCH($B136,'תוצרים לפרויקטים'!$G$8:$G$507,0)))</f>
        <v/>
      </c>
      <c r="D136" s="198" t="str">
        <f>IF($B136="","",INDEX('תוצרים לפרויקטים'!$E$8:$E$507,MATCH($B136,'תוצרים לפרויקטים'!$G$8:$G$507,0)))</f>
        <v/>
      </c>
      <c r="E136" s="198" t="str">
        <f>IF($B136="","",IF(INDEX('תוצרים לפרויקטים'!$J$8:$J$507,MATCH($B136,'תוצרים לפרויקטים'!$G$8:$G$507,0))="","",INDEX('תוצרים לפרויקטים'!$J$8:$J$507,MATCH($B136,'תוצרים לפרויקטים'!$G$8:$G$507,0))))</f>
        <v/>
      </c>
      <c r="F136" s="198" t="str">
        <f>IF($B136="","",IF(INDEX('תוצרים לפרויקטים'!$K$8:$K$507,MATCH($B136,'תוצרים לפרויקטים'!$G$8:$G$507,0))="","",INDEX('תוצרים לפרויקטים'!$K$8:$K$507,MATCH($B136,'תוצרים לפרויקטים'!$G$8:$G$507,0))))</f>
        <v/>
      </c>
      <c r="G136" s="198" t="str">
        <f>IF($B136="","",IF(INDEX('תוצרים לפרויקטים'!$R$8:$R$507,MATCH($B136,'תוצרים לפרויקטים'!$G$8:$G$507,0))="","",INDEX('תוצרים לפרויקטים'!$R$8:$R$507,MATCH($B136,'תוצרים לפרויקטים'!$G$8:$G$507,0))))</f>
        <v/>
      </c>
      <c r="H136" s="199" t="str">
        <f>IF($B136="","",IF(INDEX('תוצרים לפרויקטים'!P$8:P$507,MATCH($B136,'תוצרים לפרויקטים'!$G$8:$G$507,0))="","",INDEX('תוצרים לפרויקטים'!P$8:P$507,MATCH($B136,'תוצרים לפרויקטים'!$G$8:$G$507,0))))</f>
        <v/>
      </c>
      <c r="I136" s="199" t="str">
        <f>IF($B136="","",IF(INDEX('תוצרים לפרויקטים'!Q$8:Q$507,MATCH($B136,'תוצרים לפרויקטים'!$G$8:$G$507,0))="","",INDEX('תוצרים לפרויקטים'!Q$8:Q$507,MATCH($B136,'תוצרים לפרויקטים'!$G$8:$G$507,0))))</f>
        <v/>
      </c>
      <c r="J136" s="200" t="str">
        <f>IF($B136="","",INDEX('תוצרים לפרויקטים'!$S$8:$S$507,MATCH($B136,'תוצרים לפרויקטים'!$G$8:$G$507,0)))</f>
        <v/>
      </c>
      <c r="K136" s="201" t="str">
        <f t="shared" ref="K136:K199" si="9">IF(C136="","",ROUNDDOWN(((YEAR(I136)-YEAR(MAX($H136,"01/01/2017")))*12+MONTH(I136)-MONTH(MAX($H136,"01/01/2017"))+(DAY(I136)-DAY(MAX($H136,"01/01/2017")))/30+1)*J136,0))</f>
        <v/>
      </c>
      <c r="L136" s="200" t="str">
        <f t="shared" ref="L136:L199" ca="1" si="10">IF(OR(AND(H136&lt;TODAY(),J136=0),AND(I136&lt;TODAY(),J136&lt;1)),"כן","")</f>
        <v/>
      </c>
      <c r="M136" s="214" t="str">
        <f ca="1">IF($C136="","",IF(OR(AND($H136&lt;=M$6,$I136&gt;=M$6),AND($H136&gt;=M$6,$H136&lt;N$6)),IF(OR($J136=1,COUNTIF($L136:L136,"&gt;0")&lt;$K136),3,IF(OR(AND(MONTH($H136)=MONTH(TODAY()),$J136=0),AND(TODAY()&lt;M$6)),1,IF($L136="כן",2,4))),""))</f>
        <v/>
      </c>
      <c r="N136" s="214" t="str">
        <f ca="1">IF($C136="","",IF(OR(AND($H136&lt;=N$6,$I136&gt;=N$6),AND($H136&gt;=N$6,$H136&lt;O$6)),IF(OR($J136=1,COUNTIF($L136:M136,"&gt;0")&lt;$K136),3,IF(OR(AND(MONTH($H136)=MONTH(TODAY()),$J136=0),AND(TODAY()&lt;N$6)),1,IF($L136="כן",2,4))),""))</f>
        <v/>
      </c>
      <c r="O136" s="214" t="str">
        <f ca="1">IF($C136="","",IF(OR(AND($H136&lt;=O$6,$I136&gt;=O$6),AND($H136&gt;=O$6,$H136&lt;P$6)),IF(OR($J136=1,COUNTIF($L136:N136,"&gt;0")&lt;$K136),3,IF(OR(AND(MONTH($H136)=MONTH(TODAY()),$J136=0),AND(TODAY()&lt;O$6)),1,IF($L136="כן",2,4))),""))</f>
        <v/>
      </c>
      <c r="P136" s="214" t="str">
        <f ca="1">IF($C136="","",IF(OR(AND($H136&lt;=P$6,$I136&gt;=P$6),AND($H136&gt;=P$6,$H136&lt;Q$6)),IF(OR($J136=1,COUNTIF($L136:O136,"&gt;0")&lt;$K136),3,IF(OR(AND(MONTH($H136)=MONTH(TODAY()),$J136=0),AND(TODAY()&lt;P$6)),1,IF($L136="כן",2,4))),""))</f>
        <v/>
      </c>
      <c r="Q136" s="214" t="str">
        <f ca="1">IF($C136="","",IF(OR(AND($H136&lt;=Q$6,$I136&gt;=Q$6),AND($H136&gt;=Q$6,$H136&lt;R$6)),IF(OR($J136=1,COUNTIF($L136:P136,"&gt;0")&lt;$K136),3,IF(OR(AND(MONTH($H136)=MONTH(TODAY()),$J136=0),AND(TODAY()&lt;Q$6)),1,IF($L136="כן",2,4))),""))</f>
        <v/>
      </c>
      <c r="R136" s="214" t="str">
        <f ca="1">IF($C136="","",IF(OR(AND($H136&lt;=R$6,$I136&gt;=R$6),AND($H136&gt;=R$6,$H136&lt;S$6)),IF(OR($J136=1,COUNTIF($L136:Q136,"&gt;0")&lt;$K136),3,IF(OR(AND(MONTH($H136)=MONTH(TODAY()),$J136=0),AND(TODAY()&lt;R$6)),1,IF($L136="כן",2,4))),""))</f>
        <v/>
      </c>
      <c r="S136" s="214" t="str">
        <f ca="1">IF($C136="","",IF(OR(AND($H136&lt;=S$6,$I136&gt;=S$6),AND($H136&gt;=S$6,$H136&lt;T$6)),IF(OR($J136=1,COUNTIF($L136:R136,"&gt;0")&lt;$K136),3,IF(OR(AND(MONTH($H136)=MONTH(TODAY()),$J136=0),AND(TODAY()&lt;S$6)),1,IF($L136="כן",2,4))),""))</f>
        <v/>
      </c>
      <c r="T136" s="214" t="str">
        <f ca="1">IF($C136="","",IF(OR(AND($H136&lt;=T$6,$I136&gt;=T$6),AND($H136&gt;=T$6,$H136&lt;U$6)),IF(OR($J136=1,COUNTIF($L136:S136,"&gt;0")&lt;$K136),3,IF(OR(AND(MONTH($H136)=MONTH(TODAY()),$J136=0),AND(TODAY()&lt;T$6)),1,IF($L136="כן",2,4))),""))</f>
        <v/>
      </c>
      <c r="U136" s="214" t="str">
        <f ca="1">IF($C136="","",IF(OR(AND($H136&lt;=U$6,$I136&gt;=U$6),AND($H136&gt;=U$6,$H136&lt;V$6)),IF(OR($J136=1,COUNTIF($L136:T136,"&gt;0")&lt;$K136),3,IF(OR(AND(MONTH($H136)=MONTH(TODAY()),$J136=0),AND(TODAY()&lt;U$6)),1,IF($L136="כן",2,4))),""))</f>
        <v/>
      </c>
      <c r="V136" s="214" t="str">
        <f ca="1">IF($C136="","",IF(OR(AND($H136&lt;=V$6,$I136&gt;=V$6),AND($H136&gt;=V$6,$H136&lt;W$6)),IF(OR($J136=1,COUNTIF($L136:U136,"&gt;0")&lt;$K136),3,IF(OR(AND(MONTH($H136)=MONTH(TODAY()),$J136=0),AND(TODAY()&lt;V$6)),1,IF($L136="כן",2,4))),""))</f>
        <v/>
      </c>
      <c r="W136" s="214" t="str">
        <f ca="1">IF($C136="","",IF(OR(AND($H136&lt;=W$6,$I136&gt;=W$6),AND($H136&gt;=W$6,$H136&lt;X$6)),IF(OR($J136=1,COUNTIF($L136:V136,"&gt;0")&lt;$K136),3,IF(OR(AND(MONTH($H136)=MONTH(TODAY()),$J136=0),AND(TODAY()&lt;W$6)),1,IF($L136="כן",2,4))),""))</f>
        <v/>
      </c>
      <c r="X136" s="214" t="str">
        <f ca="1">IF($C136="","",IF(OR(AND($H136&lt;=X$6,$I136&gt;=X$6),AND($H136&gt;=X$6,$H136&lt;Y$6)),IF(OR($J136=1,COUNTIF($L136:W136,"&gt;0")&lt;$K136),3,IF(OR(AND(MONTH($H136)=MONTH(TODAY()),$J136=0),AND(TODAY()&lt;X$6)),1,IF($L136="כן",2,4))),""))</f>
        <v/>
      </c>
      <c r="Y136" s="214" t="str">
        <f ca="1">IF($C136="","",IF(OR(AND($H136&lt;=Y$6,$I136&gt;=Y$6),AND($H136&gt;=Y$6,$H136&lt;Z$6)),IF(OR($J136=1,COUNTIF($L136:X136,"&gt;0")&lt;$K136),3,IF(OR(AND(MONTH($H136)=MONTH(TODAY()),$J136=0),AND(TODAY()&lt;Y$6)),1,IF($L136="כן",2,4))),""))</f>
        <v/>
      </c>
      <c r="Z136" s="214" t="str">
        <f ca="1">IF($C136="","",IF(OR(AND($H136&lt;=Z$6,$I136&gt;=Z$6),AND($H136&gt;=Z$6,$H136&lt;AA$6)),IF(OR($J136=1,COUNTIF($L136:Y136,"&gt;0")&lt;$K136),3,IF(OR(AND(MONTH($H136)=MONTH(TODAY()),$J136=0),AND(TODAY()&lt;Z$6)),1,IF($L136="כן",2,4))),""))</f>
        <v/>
      </c>
      <c r="AA136" s="214" t="str">
        <f ca="1">IF($C136="","",IF(OR(AND($H136&lt;=AA$6,$I136&gt;=AA$6),AND($H136&gt;=AA$6,$H136&lt;AB$6)),IF(OR($J136=1,COUNTIF($L136:Z136,"&gt;0")&lt;$K136),3,IF(OR(AND(MONTH($H136)=MONTH(TODAY()),$J136=0),AND(TODAY()&lt;AA$6)),1,IF($L136="כן",2,4))),""))</f>
        <v/>
      </c>
      <c r="AB136" s="214" t="str">
        <f ca="1">IF($C136="","",IF(OR(AND($H136&lt;=AB$6,$I136&gt;=AB$6),AND($H136&gt;=AB$6,$H136&lt;AC$6)),IF(OR($J136=1,COUNTIF($L136:AA136,"&gt;0")&lt;$K136),3,IF(OR(AND(MONTH($H136)=MONTH(TODAY()),$J136=0),AND(TODAY()&lt;AB$6)),1,IF($L136="כן",2,4))),""))</f>
        <v/>
      </c>
      <c r="AC136" s="214" t="str">
        <f ca="1">IF($C136="","",IF(OR(AND($H136&lt;=AC$6,$I136&gt;=AC$6),AND($H136&gt;=AC$6,$H136&lt;AD$6)),IF(OR($J136=1,COUNTIF($L136:AB136,"&gt;0")&lt;$K136),3,IF(OR(AND(MONTH($H136)=MONTH(TODAY()),$J136=0),AND(TODAY()&lt;AC$6)),1,IF($L136="כן",2,4))),""))</f>
        <v/>
      </c>
      <c r="AD136" s="214" t="str">
        <f ca="1">IF($C136="","",IF(OR(AND($H136&lt;=AD$6,$I136&gt;=AD$6),AND($H136&gt;=AD$6,$H136&lt;AE$6)),IF(OR($J136=1,COUNTIF($L136:AC136,"&gt;0")&lt;$K136),3,IF(OR(AND(MONTH($H136)=MONTH(TODAY()),$J136=0),AND(TODAY()&lt;AD$6)),1,IF($L136="כן",2,4))),""))</f>
        <v/>
      </c>
      <c r="AE136" s="214" t="str">
        <f ca="1">IF($C136="","",IF(OR(AND($H136&lt;=AE$6,$I136&gt;=AE$6),AND($H136&gt;=AE$6,$H136&lt;AF$6)),IF(OR($J136=1,COUNTIF($L136:AD136,"&gt;0")&lt;$K136),3,IF(OR(AND(MONTH($H136)=MONTH(TODAY()),$J136=0),AND(TODAY()&lt;AE$6)),1,IF($L136="כן",2,4))),""))</f>
        <v/>
      </c>
      <c r="AF136" s="214" t="str">
        <f ca="1">IF($C136="","",IF(OR(AND($H136&lt;=AF$6,$I136&gt;=AF$6),AND($H136&gt;=AF$6,$H136&lt;AG$6)),IF(OR($J136=1,COUNTIF($L136:AE136,"&gt;0")&lt;$K136),3,IF(OR(AND(MONTH($H136)=MONTH(TODAY()),$J136=0),AND(TODAY()&lt;AF$6)),1,IF($L136="כן",2,4))),""))</f>
        <v/>
      </c>
      <c r="AG136" s="214" t="str">
        <f t="shared" ref="AG136:AG199" ca="1" si="11">IF(OR($C136="",AG$6=""),"",IF(OR(AND($H136&lt;=AG$6,$I136&gt;=AG$6),AND($H136&gt;=AG$6,$H136&lt;AH$6)),IF(OR($J136=1,ABS(AG$6-$H136)/30&lt;$K136),3,IF(OR(AND(MONTH($H136)=MONTH(TODAY()),$J136=0),AND(TODAY()&lt;AG$6)),1,IF($L136="כן",2,4))),""))</f>
        <v/>
      </c>
      <c r="AH136" s="199" t="s">
        <v>224</v>
      </c>
    </row>
    <row r="137" spans="2:34" s="195" customFormat="1" ht="21" customHeight="1">
      <c r="B137" s="196" t="str">
        <f>IFERROR(INDEX('תוצרים לפרויקטים'!$G$8:$G$507,MATCH(ROWS($B$6:B136),דירוג_גאנט,0)),"")</f>
        <v/>
      </c>
      <c r="C137" s="197" t="str">
        <f>IF($B137="","",INDEX('תוצרים לפרויקטים'!$H$8:$H$507,MATCH($B137,'תוצרים לפרויקטים'!$G$8:$G$507,0)))</f>
        <v/>
      </c>
      <c r="D137" s="198" t="str">
        <f>IF($B137="","",INDEX('תוצרים לפרויקטים'!$E$8:$E$507,MATCH($B137,'תוצרים לפרויקטים'!$G$8:$G$507,0)))</f>
        <v/>
      </c>
      <c r="E137" s="198" t="str">
        <f>IF($B137="","",IF(INDEX('תוצרים לפרויקטים'!$J$8:$J$507,MATCH($B137,'תוצרים לפרויקטים'!$G$8:$G$507,0))="","",INDEX('תוצרים לפרויקטים'!$J$8:$J$507,MATCH($B137,'תוצרים לפרויקטים'!$G$8:$G$507,0))))</f>
        <v/>
      </c>
      <c r="F137" s="198" t="str">
        <f>IF($B137="","",IF(INDEX('תוצרים לפרויקטים'!$K$8:$K$507,MATCH($B137,'תוצרים לפרויקטים'!$G$8:$G$507,0))="","",INDEX('תוצרים לפרויקטים'!$K$8:$K$507,MATCH($B137,'תוצרים לפרויקטים'!$G$8:$G$507,0))))</f>
        <v/>
      </c>
      <c r="G137" s="198" t="str">
        <f>IF($B137="","",IF(INDEX('תוצרים לפרויקטים'!$R$8:$R$507,MATCH($B137,'תוצרים לפרויקטים'!$G$8:$G$507,0))="","",INDEX('תוצרים לפרויקטים'!$R$8:$R$507,MATCH($B137,'תוצרים לפרויקטים'!$G$8:$G$507,0))))</f>
        <v/>
      </c>
      <c r="H137" s="199" t="str">
        <f>IF($B137="","",IF(INDEX('תוצרים לפרויקטים'!P$8:P$507,MATCH($B137,'תוצרים לפרויקטים'!$G$8:$G$507,0))="","",INDEX('תוצרים לפרויקטים'!P$8:P$507,MATCH($B137,'תוצרים לפרויקטים'!$G$8:$G$507,0))))</f>
        <v/>
      </c>
      <c r="I137" s="199" t="str">
        <f>IF($B137="","",IF(INDEX('תוצרים לפרויקטים'!Q$8:Q$507,MATCH($B137,'תוצרים לפרויקטים'!$G$8:$G$507,0))="","",INDEX('תוצרים לפרויקטים'!Q$8:Q$507,MATCH($B137,'תוצרים לפרויקטים'!$G$8:$G$507,0))))</f>
        <v/>
      </c>
      <c r="J137" s="200" t="str">
        <f>IF($B137="","",INDEX('תוצרים לפרויקטים'!$S$8:$S$507,MATCH($B137,'תוצרים לפרויקטים'!$G$8:$G$507,0)))</f>
        <v/>
      </c>
      <c r="K137" s="201" t="str">
        <f t="shared" si="9"/>
        <v/>
      </c>
      <c r="L137" s="200" t="str">
        <f t="shared" ca="1" si="10"/>
        <v/>
      </c>
      <c r="M137" s="214" t="str">
        <f ca="1">IF($C137="","",IF(OR(AND($H137&lt;=M$6,$I137&gt;=M$6),AND($H137&gt;=M$6,$H137&lt;N$6)),IF(OR($J137=1,COUNTIF($L137:L137,"&gt;0")&lt;$K137),3,IF(OR(AND(MONTH($H137)=MONTH(TODAY()),$J137=0),AND(TODAY()&lt;M$6)),1,IF($L137="כן",2,4))),""))</f>
        <v/>
      </c>
      <c r="N137" s="214" t="str">
        <f ca="1">IF($C137="","",IF(OR(AND($H137&lt;=N$6,$I137&gt;=N$6),AND($H137&gt;=N$6,$H137&lt;O$6)),IF(OR($J137=1,COUNTIF($L137:M137,"&gt;0")&lt;$K137),3,IF(OR(AND(MONTH($H137)=MONTH(TODAY()),$J137=0),AND(TODAY()&lt;N$6)),1,IF($L137="כן",2,4))),""))</f>
        <v/>
      </c>
      <c r="O137" s="214" t="str">
        <f ca="1">IF($C137="","",IF(OR(AND($H137&lt;=O$6,$I137&gt;=O$6),AND($H137&gt;=O$6,$H137&lt;P$6)),IF(OR($J137=1,COUNTIF($L137:N137,"&gt;0")&lt;$K137),3,IF(OR(AND(MONTH($H137)=MONTH(TODAY()),$J137=0),AND(TODAY()&lt;O$6)),1,IF($L137="כן",2,4))),""))</f>
        <v/>
      </c>
      <c r="P137" s="214" t="str">
        <f ca="1">IF($C137="","",IF(OR(AND($H137&lt;=P$6,$I137&gt;=P$6),AND($H137&gt;=P$6,$H137&lt;Q$6)),IF(OR($J137=1,COUNTIF($L137:O137,"&gt;0")&lt;$K137),3,IF(OR(AND(MONTH($H137)=MONTH(TODAY()),$J137=0),AND(TODAY()&lt;P$6)),1,IF($L137="כן",2,4))),""))</f>
        <v/>
      </c>
      <c r="Q137" s="214" t="str">
        <f ca="1">IF($C137="","",IF(OR(AND($H137&lt;=Q$6,$I137&gt;=Q$6),AND($H137&gt;=Q$6,$H137&lt;R$6)),IF(OR($J137=1,COUNTIF($L137:P137,"&gt;0")&lt;$K137),3,IF(OR(AND(MONTH($H137)=MONTH(TODAY()),$J137=0),AND(TODAY()&lt;Q$6)),1,IF($L137="כן",2,4))),""))</f>
        <v/>
      </c>
      <c r="R137" s="214" t="str">
        <f ca="1">IF($C137="","",IF(OR(AND($H137&lt;=R$6,$I137&gt;=R$6),AND($H137&gt;=R$6,$H137&lt;S$6)),IF(OR($J137=1,COUNTIF($L137:Q137,"&gt;0")&lt;$K137),3,IF(OR(AND(MONTH($H137)=MONTH(TODAY()),$J137=0),AND(TODAY()&lt;R$6)),1,IF($L137="כן",2,4))),""))</f>
        <v/>
      </c>
      <c r="S137" s="214" t="str">
        <f ca="1">IF($C137="","",IF(OR(AND($H137&lt;=S$6,$I137&gt;=S$6),AND($H137&gt;=S$6,$H137&lt;T$6)),IF(OR($J137=1,COUNTIF($L137:R137,"&gt;0")&lt;$K137),3,IF(OR(AND(MONTH($H137)=MONTH(TODAY()),$J137=0),AND(TODAY()&lt;S$6)),1,IF($L137="כן",2,4))),""))</f>
        <v/>
      </c>
      <c r="T137" s="214" t="str">
        <f ca="1">IF($C137="","",IF(OR(AND($H137&lt;=T$6,$I137&gt;=T$6),AND($H137&gt;=T$6,$H137&lt;U$6)),IF(OR($J137=1,COUNTIF($L137:S137,"&gt;0")&lt;$K137),3,IF(OR(AND(MONTH($H137)=MONTH(TODAY()),$J137=0),AND(TODAY()&lt;T$6)),1,IF($L137="כן",2,4))),""))</f>
        <v/>
      </c>
      <c r="U137" s="214" t="str">
        <f ca="1">IF($C137="","",IF(OR(AND($H137&lt;=U$6,$I137&gt;=U$6),AND($H137&gt;=U$6,$H137&lt;V$6)),IF(OR($J137=1,COUNTIF($L137:T137,"&gt;0")&lt;$K137),3,IF(OR(AND(MONTH($H137)=MONTH(TODAY()),$J137=0),AND(TODAY()&lt;U$6)),1,IF($L137="כן",2,4))),""))</f>
        <v/>
      </c>
      <c r="V137" s="214" t="str">
        <f ca="1">IF($C137="","",IF(OR(AND($H137&lt;=V$6,$I137&gt;=V$6),AND($H137&gt;=V$6,$H137&lt;W$6)),IF(OR($J137=1,COUNTIF($L137:U137,"&gt;0")&lt;$K137),3,IF(OR(AND(MONTH($H137)=MONTH(TODAY()),$J137=0),AND(TODAY()&lt;V$6)),1,IF($L137="כן",2,4))),""))</f>
        <v/>
      </c>
      <c r="W137" s="214" t="str">
        <f ca="1">IF($C137="","",IF(OR(AND($H137&lt;=W$6,$I137&gt;=W$6),AND($H137&gt;=W$6,$H137&lt;X$6)),IF(OR($J137=1,COUNTIF($L137:V137,"&gt;0")&lt;$K137),3,IF(OR(AND(MONTH($H137)=MONTH(TODAY()),$J137=0),AND(TODAY()&lt;W$6)),1,IF($L137="כן",2,4))),""))</f>
        <v/>
      </c>
      <c r="X137" s="214" t="str">
        <f ca="1">IF($C137="","",IF(OR(AND($H137&lt;=X$6,$I137&gt;=X$6),AND($H137&gt;=X$6,$H137&lt;Y$6)),IF(OR($J137=1,COUNTIF($L137:W137,"&gt;0")&lt;$K137),3,IF(OR(AND(MONTH($H137)=MONTH(TODAY()),$J137=0),AND(TODAY()&lt;X$6)),1,IF($L137="כן",2,4))),""))</f>
        <v/>
      </c>
      <c r="Y137" s="214" t="str">
        <f ca="1">IF($C137="","",IF(OR(AND($H137&lt;=Y$6,$I137&gt;=Y$6),AND($H137&gt;=Y$6,$H137&lt;Z$6)),IF(OR($J137=1,COUNTIF($L137:X137,"&gt;0")&lt;$K137),3,IF(OR(AND(MONTH($H137)=MONTH(TODAY()),$J137=0),AND(TODAY()&lt;Y$6)),1,IF($L137="כן",2,4))),""))</f>
        <v/>
      </c>
      <c r="Z137" s="214" t="str">
        <f ca="1">IF($C137="","",IF(OR(AND($H137&lt;=Z$6,$I137&gt;=Z$6),AND($H137&gt;=Z$6,$H137&lt;AA$6)),IF(OR($J137=1,COUNTIF($L137:Y137,"&gt;0")&lt;$K137),3,IF(OR(AND(MONTH($H137)=MONTH(TODAY()),$J137=0),AND(TODAY()&lt;Z$6)),1,IF($L137="כן",2,4))),""))</f>
        <v/>
      </c>
      <c r="AA137" s="214" t="str">
        <f ca="1">IF($C137="","",IF(OR(AND($H137&lt;=AA$6,$I137&gt;=AA$6),AND($H137&gt;=AA$6,$H137&lt;AB$6)),IF(OR($J137=1,COUNTIF($L137:Z137,"&gt;0")&lt;$K137),3,IF(OR(AND(MONTH($H137)=MONTH(TODAY()),$J137=0),AND(TODAY()&lt;AA$6)),1,IF($L137="כן",2,4))),""))</f>
        <v/>
      </c>
      <c r="AB137" s="214" t="str">
        <f ca="1">IF($C137="","",IF(OR(AND($H137&lt;=AB$6,$I137&gt;=AB$6),AND($H137&gt;=AB$6,$H137&lt;AC$6)),IF(OR($J137=1,COUNTIF($L137:AA137,"&gt;0")&lt;$K137),3,IF(OR(AND(MONTH($H137)=MONTH(TODAY()),$J137=0),AND(TODAY()&lt;AB$6)),1,IF($L137="כן",2,4))),""))</f>
        <v/>
      </c>
      <c r="AC137" s="214" t="str">
        <f ca="1">IF($C137="","",IF(OR(AND($H137&lt;=AC$6,$I137&gt;=AC$6),AND($H137&gt;=AC$6,$H137&lt;AD$6)),IF(OR($J137=1,COUNTIF($L137:AB137,"&gt;0")&lt;$K137),3,IF(OR(AND(MONTH($H137)=MONTH(TODAY()),$J137=0),AND(TODAY()&lt;AC$6)),1,IF($L137="כן",2,4))),""))</f>
        <v/>
      </c>
      <c r="AD137" s="214" t="str">
        <f ca="1">IF($C137="","",IF(OR(AND($H137&lt;=AD$6,$I137&gt;=AD$6),AND($H137&gt;=AD$6,$H137&lt;AE$6)),IF(OR($J137=1,COUNTIF($L137:AC137,"&gt;0")&lt;$K137),3,IF(OR(AND(MONTH($H137)=MONTH(TODAY()),$J137=0),AND(TODAY()&lt;AD$6)),1,IF($L137="כן",2,4))),""))</f>
        <v/>
      </c>
      <c r="AE137" s="214" t="str">
        <f ca="1">IF($C137="","",IF(OR(AND($H137&lt;=AE$6,$I137&gt;=AE$6),AND($H137&gt;=AE$6,$H137&lt;AF$6)),IF(OR($J137=1,COUNTIF($L137:AD137,"&gt;0")&lt;$K137),3,IF(OR(AND(MONTH($H137)=MONTH(TODAY()),$J137=0),AND(TODAY()&lt;AE$6)),1,IF($L137="כן",2,4))),""))</f>
        <v/>
      </c>
      <c r="AF137" s="214" t="str">
        <f ca="1">IF($C137="","",IF(OR(AND($H137&lt;=AF$6,$I137&gt;=AF$6),AND($H137&gt;=AF$6,$H137&lt;AG$6)),IF(OR($J137=1,COUNTIF($L137:AE137,"&gt;0")&lt;$K137),3,IF(OR(AND(MONTH($H137)=MONTH(TODAY()),$J137=0),AND(TODAY()&lt;AF$6)),1,IF($L137="כן",2,4))),""))</f>
        <v/>
      </c>
      <c r="AG137" s="214" t="str">
        <f t="shared" ca="1" si="11"/>
        <v/>
      </c>
      <c r="AH137" s="199" t="s">
        <v>224</v>
      </c>
    </row>
    <row r="138" spans="2:34" s="195" customFormat="1" ht="21" customHeight="1">
      <c r="B138" s="196" t="str">
        <f>IFERROR(INDEX('תוצרים לפרויקטים'!$G$8:$G$507,MATCH(ROWS($B$6:B137),דירוג_גאנט,0)),"")</f>
        <v/>
      </c>
      <c r="C138" s="197" t="str">
        <f>IF($B138="","",INDEX('תוצרים לפרויקטים'!$H$8:$H$507,MATCH($B138,'תוצרים לפרויקטים'!$G$8:$G$507,0)))</f>
        <v/>
      </c>
      <c r="D138" s="198" t="str">
        <f>IF($B138="","",INDEX('תוצרים לפרויקטים'!$E$8:$E$507,MATCH($B138,'תוצרים לפרויקטים'!$G$8:$G$507,0)))</f>
        <v/>
      </c>
      <c r="E138" s="198" t="str">
        <f>IF($B138="","",IF(INDEX('תוצרים לפרויקטים'!$J$8:$J$507,MATCH($B138,'תוצרים לפרויקטים'!$G$8:$G$507,0))="","",INDEX('תוצרים לפרויקטים'!$J$8:$J$507,MATCH($B138,'תוצרים לפרויקטים'!$G$8:$G$507,0))))</f>
        <v/>
      </c>
      <c r="F138" s="198" t="str">
        <f>IF($B138="","",IF(INDEX('תוצרים לפרויקטים'!$K$8:$K$507,MATCH($B138,'תוצרים לפרויקטים'!$G$8:$G$507,0))="","",INDEX('תוצרים לפרויקטים'!$K$8:$K$507,MATCH($B138,'תוצרים לפרויקטים'!$G$8:$G$507,0))))</f>
        <v/>
      </c>
      <c r="G138" s="198" t="str">
        <f>IF($B138="","",IF(INDEX('תוצרים לפרויקטים'!$R$8:$R$507,MATCH($B138,'תוצרים לפרויקטים'!$G$8:$G$507,0))="","",INDEX('תוצרים לפרויקטים'!$R$8:$R$507,MATCH($B138,'תוצרים לפרויקטים'!$G$8:$G$507,0))))</f>
        <v/>
      </c>
      <c r="H138" s="199" t="str">
        <f>IF($B138="","",IF(INDEX('תוצרים לפרויקטים'!P$8:P$507,MATCH($B138,'תוצרים לפרויקטים'!$G$8:$G$507,0))="","",INDEX('תוצרים לפרויקטים'!P$8:P$507,MATCH($B138,'תוצרים לפרויקטים'!$G$8:$G$507,0))))</f>
        <v/>
      </c>
      <c r="I138" s="199" t="str">
        <f>IF($B138="","",IF(INDEX('תוצרים לפרויקטים'!Q$8:Q$507,MATCH($B138,'תוצרים לפרויקטים'!$G$8:$G$507,0))="","",INDEX('תוצרים לפרויקטים'!Q$8:Q$507,MATCH($B138,'תוצרים לפרויקטים'!$G$8:$G$507,0))))</f>
        <v/>
      </c>
      <c r="J138" s="200" t="str">
        <f>IF($B138="","",INDEX('תוצרים לפרויקטים'!$S$8:$S$507,MATCH($B138,'תוצרים לפרויקטים'!$G$8:$G$507,0)))</f>
        <v/>
      </c>
      <c r="K138" s="201" t="str">
        <f t="shared" si="9"/>
        <v/>
      </c>
      <c r="L138" s="200" t="str">
        <f t="shared" ca="1" si="10"/>
        <v/>
      </c>
      <c r="M138" s="214" t="str">
        <f ca="1">IF($C138="","",IF(OR(AND($H138&lt;=M$6,$I138&gt;=M$6),AND($H138&gt;=M$6,$H138&lt;N$6)),IF(OR($J138=1,COUNTIF($L138:L138,"&gt;0")&lt;$K138),3,IF(OR(AND(MONTH($H138)=MONTH(TODAY()),$J138=0),AND(TODAY()&lt;M$6)),1,IF($L138="כן",2,4))),""))</f>
        <v/>
      </c>
      <c r="N138" s="214" t="str">
        <f ca="1">IF($C138="","",IF(OR(AND($H138&lt;=N$6,$I138&gt;=N$6),AND($H138&gt;=N$6,$H138&lt;O$6)),IF(OR($J138=1,COUNTIF($L138:M138,"&gt;0")&lt;$K138),3,IF(OR(AND(MONTH($H138)=MONTH(TODAY()),$J138=0),AND(TODAY()&lt;N$6)),1,IF($L138="כן",2,4))),""))</f>
        <v/>
      </c>
      <c r="O138" s="214" t="str">
        <f ca="1">IF($C138="","",IF(OR(AND($H138&lt;=O$6,$I138&gt;=O$6),AND($H138&gt;=O$6,$H138&lt;P$6)),IF(OR($J138=1,COUNTIF($L138:N138,"&gt;0")&lt;$K138),3,IF(OR(AND(MONTH($H138)=MONTH(TODAY()),$J138=0),AND(TODAY()&lt;O$6)),1,IF($L138="כן",2,4))),""))</f>
        <v/>
      </c>
      <c r="P138" s="214" t="str">
        <f ca="1">IF($C138="","",IF(OR(AND($H138&lt;=P$6,$I138&gt;=P$6),AND($H138&gt;=P$6,$H138&lt;Q$6)),IF(OR($J138=1,COUNTIF($L138:O138,"&gt;0")&lt;$K138),3,IF(OR(AND(MONTH($H138)=MONTH(TODAY()),$J138=0),AND(TODAY()&lt;P$6)),1,IF($L138="כן",2,4))),""))</f>
        <v/>
      </c>
      <c r="Q138" s="214" t="str">
        <f ca="1">IF($C138="","",IF(OR(AND($H138&lt;=Q$6,$I138&gt;=Q$6),AND($H138&gt;=Q$6,$H138&lt;R$6)),IF(OR($J138=1,COUNTIF($L138:P138,"&gt;0")&lt;$K138),3,IF(OR(AND(MONTH($H138)=MONTH(TODAY()),$J138=0),AND(TODAY()&lt;Q$6)),1,IF($L138="כן",2,4))),""))</f>
        <v/>
      </c>
      <c r="R138" s="214" t="str">
        <f ca="1">IF($C138="","",IF(OR(AND($H138&lt;=R$6,$I138&gt;=R$6),AND($H138&gt;=R$6,$H138&lt;S$6)),IF(OR($J138=1,COUNTIF($L138:Q138,"&gt;0")&lt;$K138),3,IF(OR(AND(MONTH($H138)=MONTH(TODAY()),$J138=0),AND(TODAY()&lt;R$6)),1,IF($L138="כן",2,4))),""))</f>
        <v/>
      </c>
      <c r="S138" s="214" t="str">
        <f ca="1">IF($C138="","",IF(OR(AND($H138&lt;=S$6,$I138&gt;=S$6),AND($H138&gt;=S$6,$H138&lt;T$6)),IF(OR($J138=1,COUNTIF($L138:R138,"&gt;0")&lt;$K138),3,IF(OR(AND(MONTH($H138)=MONTH(TODAY()),$J138=0),AND(TODAY()&lt;S$6)),1,IF($L138="כן",2,4))),""))</f>
        <v/>
      </c>
      <c r="T138" s="214" t="str">
        <f ca="1">IF($C138="","",IF(OR(AND($H138&lt;=T$6,$I138&gt;=T$6),AND($H138&gt;=T$6,$H138&lt;U$6)),IF(OR($J138=1,COUNTIF($L138:S138,"&gt;0")&lt;$K138),3,IF(OR(AND(MONTH($H138)=MONTH(TODAY()),$J138=0),AND(TODAY()&lt;T$6)),1,IF($L138="כן",2,4))),""))</f>
        <v/>
      </c>
      <c r="U138" s="214" t="str">
        <f ca="1">IF($C138="","",IF(OR(AND($H138&lt;=U$6,$I138&gt;=U$6),AND($H138&gt;=U$6,$H138&lt;V$6)),IF(OR($J138=1,COUNTIF($L138:T138,"&gt;0")&lt;$K138),3,IF(OR(AND(MONTH($H138)=MONTH(TODAY()),$J138=0),AND(TODAY()&lt;U$6)),1,IF($L138="כן",2,4))),""))</f>
        <v/>
      </c>
      <c r="V138" s="214" t="str">
        <f ca="1">IF($C138="","",IF(OR(AND($H138&lt;=V$6,$I138&gt;=V$6),AND($H138&gt;=V$6,$H138&lt;W$6)),IF(OR($J138=1,COUNTIF($L138:U138,"&gt;0")&lt;$K138),3,IF(OR(AND(MONTH($H138)=MONTH(TODAY()),$J138=0),AND(TODAY()&lt;V$6)),1,IF($L138="כן",2,4))),""))</f>
        <v/>
      </c>
      <c r="W138" s="214" t="str">
        <f ca="1">IF($C138="","",IF(OR(AND($H138&lt;=W$6,$I138&gt;=W$6),AND($H138&gt;=W$6,$H138&lt;X$6)),IF(OR($J138=1,COUNTIF($L138:V138,"&gt;0")&lt;$K138),3,IF(OR(AND(MONTH($H138)=MONTH(TODAY()),$J138=0),AND(TODAY()&lt;W$6)),1,IF($L138="כן",2,4))),""))</f>
        <v/>
      </c>
      <c r="X138" s="214" t="str">
        <f ca="1">IF($C138="","",IF(OR(AND($H138&lt;=X$6,$I138&gt;=X$6),AND($H138&gt;=X$6,$H138&lt;Y$6)),IF(OR($J138=1,COUNTIF($L138:W138,"&gt;0")&lt;$K138),3,IF(OR(AND(MONTH($H138)=MONTH(TODAY()),$J138=0),AND(TODAY()&lt;X$6)),1,IF($L138="כן",2,4))),""))</f>
        <v/>
      </c>
      <c r="Y138" s="214" t="str">
        <f ca="1">IF($C138="","",IF(OR(AND($H138&lt;=Y$6,$I138&gt;=Y$6),AND($H138&gt;=Y$6,$H138&lt;Z$6)),IF(OR($J138=1,COUNTIF($L138:X138,"&gt;0")&lt;$K138),3,IF(OR(AND(MONTH($H138)=MONTH(TODAY()),$J138=0),AND(TODAY()&lt;Y$6)),1,IF($L138="כן",2,4))),""))</f>
        <v/>
      </c>
      <c r="Z138" s="214" t="str">
        <f ca="1">IF($C138="","",IF(OR(AND($H138&lt;=Z$6,$I138&gt;=Z$6),AND($H138&gt;=Z$6,$H138&lt;AA$6)),IF(OR($J138=1,COUNTIF($L138:Y138,"&gt;0")&lt;$K138),3,IF(OR(AND(MONTH($H138)=MONTH(TODAY()),$J138=0),AND(TODAY()&lt;Z$6)),1,IF($L138="כן",2,4))),""))</f>
        <v/>
      </c>
      <c r="AA138" s="214" t="str">
        <f ca="1">IF($C138="","",IF(OR(AND($H138&lt;=AA$6,$I138&gt;=AA$6),AND($H138&gt;=AA$6,$H138&lt;AB$6)),IF(OR($J138=1,COUNTIF($L138:Z138,"&gt;0")&lt;$K138),3,IF(OR(AND(MONTH($H138)=MONTH(TODAY()),$J138=0),AND(TODAY()&lt;AA$6)),1,IF($L138="כן",2,4))),""))</f>
        <v/>
      </c>
      <c r="AB138" s="214" t="str">
        <f ca="1">IF($C138="","",IF(OR(AND($H138&lt;=AB$6,$I138&gt;=AB$6),AND($H138&gt;=AB$6,$H138&lt;AC$6)),IF(OR($J138=1,COUNTIF($L138:AA138,"&gt;0")&lt;$K138),3,IF(OR(AND(MONTH($H138)=MONTH(TODAY()),$J138=0),AND(TODAY()&lt;AB$6)),1,IF($L138="כן",2,4))),""))</f>
        <v/>
      </c>
      <c r="AC138" s="214" t="str">
        <f ca="1">IF($C138="","",IF(OR(AND($H138&lt;=AC$6,$I138&gt;=AC$6),AND($H138&gt;=AC$6,$H138&lt;AD$6)),IF(OR($J138=1,COUNTIF($L138:AB138,"&gt;0")&lt;$K138),3,IF(OR(AND(MONTH($H138)=MONTH(TODAY()),$J138=0),AND(TODAY()&lt;AC$6)),1,IF($L138="כן",2,4))),""))</f>
        <v/>
      </c>
      <c r="AD138" s="214" t="str">
        <f ca="1">IF($C138="","",IF(OR(AND($H138&lt;=AD$6,$I138&gt;=AD$6),AND($H138&gt;=AD$6,$H138&lt;AE$6)),IF(OR($J138=1,COUNTIF($L138:AC138,"&gt;0")&lt;$K138),3,IF(OR(AND(MONTH($H138)=MONTH(TODAY()),$J138=0),AND(TODAY()&lt;AD$6)),1,IF($L138="כן",2,4))),""))</f>
        <v/>
      </c>
      <c r="AE138" s="214" t="str">
        <f ca="1">IF($C138="","",IF(OR(AND($H138&lt;=AE$6,$I138&gt;=AE$6),AND($H138&gt;=AE$6,$H138&lt;AF$6)),IF(OR($J138=1,COUNTIF($L138:AD138,"&gt;0")&lt;$K138),3,IF(OR(AND(MONTH($H138)=MONTH(TODAY()),$J138=0),AND(TODAY()&lt;AE$6)),1,IF($L138="כן",2,4))),""))</f>
        <v/>
      </c>
      <c r="AF138" s="214" t="str">
        <f ca="1">IF($C138="","",IF(OR(AND($H138&lt;=AF$6,$I138&gt;=AF$6),AND($H138&gt;=AF$6,$H138&lt;AG$6)),IF(OR($J138=1,COUNTIF($L138:AE138,"&gt;0")&lt;$K138),3,IF(OR(AND(MONTH($H138)=MONTH(TODAY()),$J138=0),AND(TODAY()&lt;AF$6)),1,IF($L138="כן",2,4))),""))</f>
        <v/>
      </c>
      <c r="AG138" s="214" t="str">
        <f t="shared" ca="1" si="11"/>
        <v/>
      </c>
      <c r="AH138" s="199" t="s">
        <v>224</v>
      </c>
    </row>
    <row r="139" spans="2:34" s="195" customFormat="1" ht="21" customHeight="1">
      <c r="B139" s="196" t="str">
        <f>IFERROR(INDEX('תוצרים לפרויקטים'!$G$8:$G$507,MATCH(ROWS($B$6:B138),דירוג_גאנט,0)),"")</f>
        <v/>
      </c>
      <c r="C139" s="197" t="str">
        <f>IF($B139="","",INDEX('תוצרים לפרויקטים'!$H$8:$H$507,MATCH($B139,'תוצרים לפרויקטים'!$G$8:$G$507,0)))</f>
        <v/>
      </c>
      <c r="D139" s="198" t="str">
        <f>IF($B139="","",INDEX('תוצרים לפרויקטים'!$E$8:$E$507,MATCH($B139,'תוצרים לפרויקטים'!$G$8:$G$507,0)))</f>
        <v/>
      </c>
      <c r="E139" s="198" t="str">
        <f>IF($B139="","",IF(INDEX('תוצרים לפרויקטים'!$J$8:$J$507,MATCH($B139,'תוצרים לפרויקטים'!$G$8:$G$507,0))="","",INDEX('תוצרים לפרויקטים'!$J$8:$J$507,MATCH($B139,'תוצרים לפרויקטים'!$G$8:$G$507,0))))</f>
        <v/>
      </c>
      <c r="F139" s="198" t="str">
        <f>IF($B139="","",IF(INDEX('תוצרים לפרויקטים'!$K$8:$K$507,MATCH($B139,'תוצרים לפרויקטים'!$G$8:$G$507,0))="","",INDEX('תוצרים לפרויקטים'!$K$8:$K$507,MATCH($B139,'תוצרים לפרויקטים'!$G$8:$G$507,0))))</f>
        <v/>
      </c>
      <c r="G139" s="198" t="str">
        <f>IF($B139="","",IF(INDEX('תוצרים לפרויקטים'!$R$8:$R$507,MATCH($B139,'תוצרים לפרויקטים'!$G$8:$G$507,0))="","",INDEX('תוצרים לפרויקטים'!$R$8:$R$507,MATCH($B139,'תוצרים לפרויקטים'!$G$8:$G$507,0))))</f>
        <v/>
      </c>
      <c r="H139" s="199" t="str">
        <f>IF($B139="","",IF(INDEX('תוצרים לפרויקטים'!P$8:P$507,MATCH($B139,'תוצרים לפרויקטים'!$G$8:$G$507,0))="","",INDEX('תוצרים לפרויקטים'!P$8:P$507,MATCH($B139,'תוצרים לפרויקטים'!$G$8:$G$507,0))))</f>
        <v/>
      </c>
      <c r="I139" s="199" t="str">
        <f>IF($B139="","",IF(INDEX('תוצרים לפרויקטים'!Q$8:Q$507,MATCH($B139,'תוצרים לפרויקטים'!$G$8:$G$507,0))="","",INDEX('תוצרים לפרויקטים'!Q$8:Q$507,MATCH($B139,'תוצרים לפרויקטים'!$G$8:$G$507,0))))</f>
        <v/>
      </c>
      <c r="J139" s="200" t="str">
        <f>IF($B139="","",INDEX('תוצרים לפרויקטים'!$S$8:$S$507,MATCH($B139,'תוצרים לפרויקטים'!$G$8:$G$507,0)))</f>
        <v/>
      </c>
      <c r="K139" s="201" t="str">
        <f t="shared" si="9"/>
        <v/>
      </c>
      <c r="L139" s="200" t="str">
        <f t="shared" ca="1" si="10"/>
        <v/>
      </c>
      <c r="M139" s="214" t="str">
        <f ca="1">IF($C139="","",IF(OR(AND($H139&lt;=M$6,$I139&gt;=M$6),AND($H139&gt;=M$6,$H139&lt;N$6)),IF(OR($J139=1,COUNTIF($L139:L139,"&gt;0")&lt;$K139),3,IF(OR(AND(MONTH($H139)=MONTH(TODAY()),$J139=0),AND(TODAY()&lt;M$6)),1,IF($L139="כן",2,4))),""))</f>
        <v/>
      </c>
      <c r="N139" s="214" t="str">
        <f ca="1">IF($C139="","",IF(OR(AND($H139&lt;=N$6,$I139&gt;=N$6),AND($H139&gt;=N$6,$H139&lt;O$6)),IF(OR($J139=1,COUNTIF($L139:M139,"&gt;0")&lt;$K139),3,IF(OR(AND(MONTH($H139)=MONTH(TODAY()),$J139=0),AND(TODAY()&lt;N$6)),1,IF($L139="כן",2,4))),""))</f>
        <v/>
      </c>
      <c r="O139" s="214" t="str">
        <f ca="1">IF($C139="","",IF(OR(AND($H139&lt;=O$6,$I139&gt;=O$6),AND($H139&gt;=O$6,$H139&lt;P$6)),IF(OR($J139=1,COUNTIF($L139:N139,"&gt;0")&lt;$K139),3,IF(OR(AND(MONTH($H139)=MONTH(TODAY()),$J139=0),AND(TODAY()&lt;O$6)),1,IF($L139="כן",2,4))),""))</f>
        <v/>
      </c>
      <c r="P139" s="214" t="str">
        <f ca="1">IF($C139="","",IF(OR(AND($H139&lt;=P$6,$I139&gt;=P$6),AND($H139&gt;=P$6,$H139&lt;Q$6)),IF(OR($J139=1,COUNTIF($L139:O139,"&gt;0")&lt;$K139),3,IF(OR(AND(MONTH($H139)=MONTH(TODAY()),$J139=0),AND(TODAY()&lt;P$6)),1,IF($L139="כן",2,4))),""))</f>
        <v/>
      </c>
      <c r="Q139" s="214" t="str">
        <f ca="1">IF($C139="","",IF(OR(AND($H139&lt;=Q$6,$I139&gt;=Q$6),AND($H139&gt;=Q$6,$H139&lt;R$6)),IF(OR($J139=1,COUNTIF($L139:P139,"&gt;0")&lt;$K139),3,IF(OR(AND(MONTH($H139)=MONTH(TODAY()),$J139=0),AND(TODAY()&lt;Q$6)),1,IF($L139="כן",2,4))),""))</f>
        <v/>
      </c>
      <c r="R139" s="214" t="str">
        <f ca="1">IF($C139="","",IF(OR(AND($H139&lt;=R$6,$I139&gt;=R$6),AND($H139&gt;=R$6,$H139&lt;S$6)),IF(OR($J139=1,COUNTIF($L139:Q139,"&gt;0")&lt;$K139),3,IF(OR(AND(MONTH($H139)=MONTH(TODAY()),$J139=0),AND(TODAY()&lt;R$6)),1,IF($L139="כן",2,4))),""))</f>
        <v/>
      </c>
      <c r="S139" s="214" t="str">
        <f ca="1">IF($C139="","",IF(OR(AND($H139&lt;=S$6,$I139&gt;=S$6),AND($H139&gt;=S$6,$H139&lt;T$6)),IF(OR($J139=1,COUNTIF($L139:R139,"&gt;0")&lt;$K139),3,IF(OR(AND(MONTH($H139)=MONTH(TODAY()),$J139=0),AND(TODAY()&lt;S$6)),1,IF($L139="כן",2,4))),""))</f>
        <v/>
      </c>
      <c r="T139" s="214" t="str">
        <f ca="1">IF($C139="","",IF(OR(AND($H139&lt;=T$6,$I139&gt;=T$6),AND($H139&gt;=T$6,$H139&lt;U$6)),IF(OR($J139=1,COUNTIF($L139:S139,"&gt;0")&lt;$K139),3,IF(OR(AND(MONTH($H139)=MONTH(TODAY()),$J139=0),AND(TODAY()&lt;T$6)),1,IF($L139="כן",2,4))),""))</f>
        <v/>
      </c>
      <c r="U139" s="214" t="str">
        <f ca="1">IF($C139="","",IF(OR(AND($H139&lt;=U$6,$I139&gt;=U$6),AND($H139&gt;=U$6,$H139&lt;V$6)),IF(OR($J139=1,COUNTIF($L139:T139,"&gt;0")&lt;$K139),3,IF(OR(AND(MONTH($H139)=MONTH(TODAY()),$J139=0),AND(TODAY()&lt;U$6)),1,IF($L139="כן",2,4))),""))</f>
        <v/>
      </c>
      <c r="V139" s="214" t="str">
        <f ca="1">IF($C139="","",IF(OR(AND($H139&lt;=V$6,$I139&gt;=V$6),AND($H139&gt;=V$6,$H139&lt;W$6)),IF(OR($J139=1,COUNTIF($L139:U139,"&gt;0")&lt;$K139),3,IF(OR(AND(MONTH($H139)=MONTH(TODAY()),$J139=0),AND(TODAY()&lt;V$6)),1,IF($L139="כן",2,4))),""))</f>
        <v/>
      </c>
      <c r="W139" s="214" t="str">
        <f ca="1">IF($C139="","",IF(OR(AND($H139&lt;=W$6,$I139&gt;=W$6),AND($H139&gt;=W$6,$H139&lt;X$6)),IF(OR($J139=1,COUNTIF($L139:V139,"&gt;0")&lt;$K139),3,IF(OR(AND(MONTH($H139)=MONTH(TODAY()),$J139=0),AND(TODAY()&lt;W$6)),1,IF($L139="כן",2,4))),""))</f>
        <v/>
      </c>
      <c r="X139" s="214" t="str">
        <f ca="1">IF($C139="","",IF(OR(AND($H139&lt;=X$6,$I139&gt;=X$6),AND($H139&gt;=X$6,$H139&lt;Y$6)),IF(OR($J139=1,COUNTIF($L139:W139,"&gt;0")&lt;$K139),3,IF(OR(AND(MONTH($H139)=MONTH(TODAY()),$J139=0),AND(TODAY()&lt;X$6)),1,IF($L139="כן",2,4))),""))</f>
        <v/>
      </c>
      <c r="Y139" s="214" t="str">
        <f ca="1">IF($C139="","",IF(OR(AND($H139&lt;=Y$6,$I139&gt;=Y$6),AND($H139&gt;=Y$6,$H139&lt;Z$6)),IF(OR($J139=1,COUNTIF($L139:X139,"&gt;0")&lt;$K139),3,IF(OR(AND(MONTH($H139)=MONTH(TODAY()),$J139=0),AND(TODAY()&lt;Y$6)),1,IF($L139="כן",2,4))),""))</f>
        <v/>
      </c>
      <c r="Z139" s="214" t="str">
        <f ca="1">IF($C139="","",IF(OR(AND($H139&lt;=Z$6,$I139&gt;=Z$6),AND($H139&gt;=Z$6,$H139&lt;AA$6)),IF(OR($J139=1,COUNTIF($L139:Y139,"&gt;0")&lt;$K139),3,IF(OR(AND(MONTH($H139)=MONTH(TODAY()),$J139=0),AND(TODAY()&lt;Z$6)),1,IF($L139="כן",2,4))),""))</f>
        <v/>
      </c>
      <c r="AA139" s="214" t="str">
        <f ca="1">IF($C139="","",IF(OR(AND($H139&lt;=AA$6,$I139&gt;=AA$6),AND($H139&gt;=AA$6,$H139&lt;AB$6)),IF(OR($J139=1,COUNTIF($L139:Z139,"&gt;0")&lt;$K139),3,IF(OR(AND(MONTH($H139)=MONTH(TODAY()),$J139=0),AND(TODAY()&lt;AA$6)),1,IF($L139="כן",2,4))),""))</f>
        <v/>
      </c>
      <c r="AB139" s="214" t="str">
        <f ca="1">IF($C139="","",IF(OR(AND($H139&lt;=AB$6,$I139&gt;=AB$6),AND($H139&gt;=AB$6,$H139&lt;AC$6)),IF(OR($J139=1,COUNTIF($L139:AA139,"&gt;0")&lt;$K139),3,IF(OR(AND(MONTH($H139)=MONTH(TODAY()),$J139=0),AND(TODAY()&lt;AB$6)),1,IF($L139="כן",2,4))),""))</f>
        <v/>
      </c>
      <c r="AC139" s="214" t="str">
        <f ca="1">IF($C139="","",IF(OR(AND($H139&lt;=AC$6,$I139&gt;=AC$6),AND($H139&gt;=AC$6,$H139&lt;AD$6)),IF(OR($J139=1,COUNTIF($L139:AB139,"&gt;0")&lt;$K139),3,IF(OR(AND(MONTH($H139)=MONTH(TODAY()),$J139=0),AND(TODAY()&lt;AC$6)),1,IF($L139="כן",2,4))),""))</f>
        <v/>
      </c>
      <c r="AD139" s="214" t="str">
        <f ca="1">IF($C139="","",IF(OR(AND($H139&lt;=AD$6,$I139&gt;=AD$6),AND($H139&gt;=AD$6,$H139&lt;AE$6)),IF(OR($J139=1,COUNTIF($L139:AC139,"&gt;0")&lt;$K139),3,IF(OR(AND(MONTH($H139)=MONTH(TODAY()),$J139=0),AND(TODAY()&lt;AD$6)),1,IF($L139="כן",2,4))),""))</f>
        <v/>
      </c>
      <c r="AE139" s="214" t="str">
        <f ca="1">IF($C139="","",IF(OR(AND($H139&lt;=AE$6,$I139&gt;=AE$6),AND($H139&gt;=AE$6,$H139&lt;AF$6)),IF(OR($J139=1,COUNTIF($L139:AD139,"&gt;0")&lt;$K139),3,IF(OR(AND(MONTH($H139)=MONTH(TODAY()),$J139=0),AND(TODAY()&lt;AE$6)),1,IF($L139="כן",2,4))),""))</f>
        <v/>
      </c>
      <c r="AF139" s="214" t="str">
        <f ca="1">IF($C139="","",IF(OR(AND($H139&lt;=AF$6,$I139&gt;=AF$6),AND($H139&gt;=AF$6,$H139&lt;AG$6)),IF(OR($J139=1,COUNTIF($L139:AE139,"&gt;0")&lt;$K139),3,IF(OR(AND(MONTH($H139)=MONTH(TODAY()),$J139=0),AND(TODAY()&lt;AF$6)),1,IF($L139="כן",2,4))),""))</f>
        <v/>
      </c>
      <c r="AG139" s="214" t="str">
        <f t="shared" ca="1" si="11"/>
        <v/>
      </c>
      <c r="AH139" s="199" t="s">
        <v>224</v>
      </c>
    </row>
    <row r="140" spans="2:34" s="195" customFormat="1" ht="21" customHeight="1">
      <c r="B140" s="196" t="str">
        <f>IFERROR(INDEX('תוצרים לפרויקטים'!$G$8:$G$507,MATCH(ROWS($B$6:B139),דירוג_גאנט,0)),"")</f>
        <v/>
      </c>
      <c r="C140" s="197" t="str">
        <f>IF($B140="","",INDEX('תוצרים לפרויקטים'!$H$8:$H$507,MATCH($B140,'תוצרים לפרויקטים'!$G$8:$G$507,0)))</f>
        <v/>
      </c>
      <c r="D140" s="198" t="str">
        <f>IF($B140="","",INDEX('תוצרים לפרויקטים'!$E$8:$E$507,MATCH($B140,'תוצרים לפרויקטים'!$G$8:$G$507,0)))</f>
        <v/>
      </c>
      <c r="E140" s="198" t="str">
        <f>IF($B140="","",IF(INDEX('תוצרים לפרויקטים'!$J$8:$J$507,MATCH($B140,'תוצרים לפרויקטים'!$G$8:$G$507,0))="","",INDEX('תוצרים לפרויקטים'!$J$8:$J$507,MATCH($B140,'תוצרים לפרויקטים'!$G$8:$G$507,0))))</f>
        <v/>
      </c>
      <c r="F140" s="198" t="str">
        <f>IF($B140="","",IF(INDEX('תוצרים לפרויקטים'!$K$8:$K$507,MATCH($B140,'תוצרים לפרויקטים'!$G$8:$G$507,0))="","",INDEX('תוצרים לפרויקטים'!$K$8:$K$507,MATCH($B140,'תוצרים לפרויקטים'!$G$8:$G$507,0))))</f>
        <v/>
      </c>
      <c r="G140" s="198" t="str">
        <f>IF($B140="","",IF(INDEX('תוצרים לפרויקטים'!$R$8:$R$507,MATCH($B140,'תוצרים לפרויקטים'!$G$8:$G$507,0))="","",INDEX('תוצרים לפרויקטים'!$R$8:$R$507,MATCH($B140,'תוצרים לפרויקטים'!$G$8:$G$507,0))))</f>
        <v/>
      </c>
      <c r="H140" s="199" t="str">
        <f>IF($B140="","",IF(INDEX('תוצרים לפרויקטים'!P$8:P$507,MATCH($B140,'תוצרים לפרויקטים'!$G$8:$G$507,0))="","",INDEX('תוצרים לפרויקטים'!P$8:P$507,MATCH($B140,'תוצרים לפרויקטים'!$G$8:$G$507,0))))</f>
        <v/>
      </c>
      <c r="I140" s="199" t="str">
        <f>IF($B140="","",IF(INDEX('תוצרים לפרויקטים'!Q$8:Q$507,MATCH($B140,'תוצרים לפרויקטים'!$G$8:$G$507,0))="","",INDEX('תוצרים לפרויקטים'!Q$8:Q$507,MATCH($B140,'תוצרים לפרויקטים'!$G$8:$G$507,0))))</f>
        <v/>
      </c>
      <c r="J140" s="200" t="str">
        <f>IF($B140="","",INDEX('תוצרים לפרויקטים'!$S$8:$S$507,MATCH($B140,'תוצרים לפרויקטים'!$G$8:$G$507,0)))</f>
        <v/>
      </c>
      <c r="K140" s="201" t="str">
        <f t="shared" si="9"/>
        <v/>
      </c>
      <c r="L140" s="200" t="str">
        <f t="shared" ca="1" si="10"/>
        <v/>
      </c>
      <c r="M140" s="214" t="str">
        <f ca="1">IF($C140="","",IF(OR(AND($H140&lt;=M$6,$I140&gt;=M$6),AND($H140&gt;=M$6,$H140&lt;N$6)),IF(OR($J140=1,COUNTIF($L140:L140,"&gt;0")&lt;$K140),3,IF(OR(AND(MONTH($H140)=MONTH(TODAY()),$J140=0),AND(TODAY()&lt;M$6)),1,IF($L140="כן",2,4))),""))</f>
        <v/>
      </c>
      <c r="N140" s="214" t="str">
        <f ca="1">IF($C140="","",IF(OR(AND($H140&lt;=N$6,$I140&gt;=N$6),AND($H140&gt;=N$6,$H140&lt;O$6)),IF(OR($J140=1,COUNTIF($L140:M140,"&gt;0")&lt;$K140),3,IF(OR(AND(MONTH($H140)=MONTH(TODAY()),$J140=0),AND(TODAY()&lt;N$6)),1,IF($L140="כן",2,4))),""))</f>
        <v/>
      </c>
      <c r="O140" s="214" t="str">
        <f ca="1">IF($C140="","",IF(OR(AND($H140&lt;=O$6,$I140&gt;=O$6),AND($H140&gt;=O$6,$H140&lt;P$6)),IF(OR($J140=1,COUNTIF($L140:N140,"&gt;0")&lt;$K140),3,IF(OR(AND(MONTH($H140)=MONTH(TODAY()),$J140=0),AND(TODAY()&lt;O$6)),1,IF($L140="כן",2,4))),""))</f>
        <v/>
      </c>
      <c r="P140" s="214" t="str">
        <f ca="1">IF($C140="","",IF(OR(AND($H140&lt;=P$6,$I140&gt;=P$6),AND($H140&gt;=P$6,$H140&lt;Q$6)),IF(OR($J140=1,COUNTIF($L140:O140,"&gt;0")&lt;$K140),3,IF(OR(AND(MONTH($H140)=MONTH(TODAY()),$J140=0),AND(TODAY()&lt;P$6)),1,IF($L140="כן",2,4))),""))</f>
        <v/>
      </c>
      <c r="Q140" s="214" t="str">
        <f ca="1">IF($C140="","",IF(OR(AND($H140&lt;=Q$6,$I140&gt;=Q$6),AND($H140&gt;=Q$6,$H140&lt;R$6)),IF(OR($J140=1,COUNTIF($L140:P140,"&gt;0")&lt;$K140),3,IF(OR(AND(MONTH($H140)=MONTH(TODAY()),$J140=0),AND(TODAY()&lt;Q$6)),1,IF($L140="כן",2,4))),""))</f>
        <v/>
      </c>
      <c r="R140" s="214" t="str">
        <f ca="1">IF($C140="","",IF(OR(AND($H140&lt;=R$6,$I140&gt;=R$6),AND($H140&gt;=R$6,$H140&lt;S$6)),IF(OR($J140=1,COUNTIF($L140:Q140,"&gt;0")&lt;$K140),3,IF(OR(AND(MONTH($H140)=MONTH(TODAY()),$J140=0),AND(TODAY()&lt;R$6)),1,IF($L140="כן",2,4))),""))</f>
        <v/>
      </c>
      <c r="S140" s="214" t="str">
        <f ca="1">IF($C140="","",IF(OR(AND($H140&lt;=S$6,$I140&gt;=S$6),AND($H140&gt;=S$6,$H140&lt;T$6)),IF(OR($J140=1,COUNTIF($L140:R140,"&gt;0")&lt;$K140),3,IF(OR(AND(MONTH($H140)=MONTH(TODAY()),$J140=0),AND(TODAY()&lt;S$6)),1,IF($L140="כן",2,4))),""))</f>
        <v/>
      </c>
      <c r="T140" s="214" t="str">
        <f ca="1">IF($C140="","",IF(OR(AND($H140&lt;=T$6,$I140&gt;=T$6),AND($H140&gt;=T$6,$H140&lt;U$6)),IF(OR($J140=1,COUNTIF($L140:S140,"&gt;0")&lt;$K140),3,IF(OR(AND(MONTH($H140)=MONTH(TODAY()),$J140=0),AND(TODAY()&lt;T$6)),1,IF($L140="כן",2,4))),""))</f>
        <v/>
      </c>
      <c r="U140" s="214" t="str">
        <f ca="1">IF($C140="","",IF(OR(AND($H140&lt;=U$6,$I140&gt;=U$6),AND($H140&gt;=U$6,$H140&lt;V$6)),IF(OR($J140=1,COUNTIF($L140:T140,"&gt;0")&lt;$K140),3,IF(OR(AND(MONTH($H140)=MONTH(TODAY()),$J140=0),AND(TODAY()&lt;U$6)),1,IF($L140="כן",2,4))),""))</f>
        <v/>
      </c>
      <c r="V140" s="214" t="str">
        <f ca="1">IF($C140="","",IF(OR(AND($H140&lt;=V$6,$I140&gt;=V$6),AND($H140&gt;=V$6,$H140&lt;W$6)),IF(OR($J140=1,COUNTIF($L140:U140,"&gt;0")&lt;$K140),3,IF(OR(AND(MONTH($H140)=MONTH(TODAY()),$J140=0),AND(TODAY()&lt;V$6)),1,IF($L140="כן",2,4))),""))</f>
        <v/>
      </c>
      <c r="W140" s="214" t="str">
        <f ca="1">IF($C140="","",IF(OR(AND($H140&lt;=W$6,$I140&gt;=W$6),AND($H140&gt;=W$6,$H140&lt;X$6)),IF(OR($J140=1,COUNTIF($L140:V140,"&gt;0")&lt;$K140),3,IF(OR(AND(MONTH($H140)=MONTH(TODAY()),$J140=0),AND(TODAY()&lt;W$6)),1,IF($L140="כן",2,4))),""))</f>
        <v/>
      </c>
      <c r="X140" s="214" t="str">
        <f ca="1">IF($C140="","",IF(OR(AND($H140&lt;=X$6,$I140&gt;=X$6),AND($H140&gt;=X$6,$H140&lt;Y$6)),IF(OR($J140=1,COUNTIF($L140:W140,"&gt;0")&lt;$K140),3,IF(OR(AND(MONTH($H140)=MONTH(TODAY()),$J140=0),AND(TODAY()&lt;X$6)),1,IF($L140="כן",2,4))),""))</f>
        <v/>
      </c>
      <c r="Y140" s="214" t="str">
        <f ca="1">IF($C140="","",IF(OR(AND($H140&lt;=Y$6,$I140&gt;=Y$6),AND($H140&gt;=Y$6,$H140&lt;Z$6)),IF(OR($J140=1,COUNTIF($L140:X140,"&gt;0")&lt;$K140),3,IF(OR(AND(MONTH($H140)=MONTH(TODAY()),$J140=0),AND(TODAY()&lt;Y$6)),1,IF($L140="כן",2,4))),""))</f>
        <v/>
      </c>
      <c r="Z140" s="214" t="str">
        <f ca="1">IF($C140="","",IF(OR(AND($H140&lt;=Z$6,$I140&gt;=Z$6),AND($H140&gt;=Z$6,$H140&lt;AA$6)),IF(OR($J140=1,COUNTIF($L140:Y140,"&gt;0")&lt;$K140),3,IF(OR(AND(MONTH($H140)=MONTH(TODAY()),$J140=0),AND(TODAY()&lt;Z$6)),1,IF($L140="כן",2,4))),""))</f>
        <v/>
      </c>
      <c r="AA140" s="214" t="str">
        <f ca="1">IF($C140="","",IF(OR(AND($H140&lt;=AA$6,$I140&gt;=AA$6),AND($H140&gt;=AA$6,$H140&lt;AB$6)),IF(OR($J140=1,COUNTIF($L140:Z140,"&gt;0")&lt;$K140),3,IF(OR(AND(MONTH($H140)=MONTH(TODAY()),$J140=0),AND(TODAY()&lt;AA$6)),1,IF($L140="כן",2,4))),""))</f>
        <v/>
      </c>
      <c r="AB140" s="214" t="str">
        <f ca="1">IF($C140="","",IF(OR(AND($H140&lt;=AB$6,$I140&gt;=AB$6),AND($H140&gt;=AB$6,$H140&lt;AC$6)),IF(OR($J140=1,COUNTIF($L140:AA140,"&gt;0")&lt;$K140),3,IF(OR(AND(MONTH($H140)=MONTH(TODAY()),$J140=0),AND(TODAY()&lt;AB$6)),1,IF($L140="כן",2,4))),""))</f>
        <v/>
      </c>
      <c r="AC140" s="214" t="str">
        <f ca="1">IF($C140="","",IF(OR(AND($H140&lt;=AC$6,$I140&gt;=AC$6),AND($H140&gt;=AC$6,$H140&lt;AD$6)),IF(OR($J140=1,COUNTIF($L140:AB140,"&gt;0")&lt;$K140),3,IF(OR(AND(MONTH($H140)=MONTH(TODAY()),$J140=0),AND(TODAY()&lt;AC$6)),1,IF($L140="כן",2,4))),""))</f>
        <v/>
      </c>
      <c r="AD140" s="214" t="str">
        <f ca="1">IF($C140="","",IF(OR(AND($H140&lt;=AD$6,$I140&gt;=AD$6),AND($H140&gt;=AD$6,$H140&lt;AE$6)),IF(OR($J140=1,COUNTIF($L140:AC140,"&gt;0")&lt;$K140),3,IF(OR(AND(MONTH($H140)=MONTH(TODAY()),$J140=0),AND(TODAY()&lt;AD$6)),1,IF($L140="כן",2,4))),""))</f>
        <v/>
      </c>
      <c r="AE140" s="214" t="str">
        <f ca="1">IF($C140="","",IF(OR(AND($H140&lt;=AE$6,$I140&gt;=AE$6),AND($H140&gt;=AE$6,$H140&lt;AF$6)),IF(OR($J140=1,COUNTIF($L140:AD140,"&gt;0")&lt;$K140),3,IF(OR(AND(MONTH($H140)=MONTH(TODAY()),$J140=0),AND(TODAY()&lt;AE$6)),1,IF($L140="כן",2,4))),""))</f>
        <v/>
      </c>
      <c r="AF140" s="214" t="str">
        <f ca="1">IF($C140="","",IF(OR(AND($H140&lt;=AF$6,$I140&gt;=AF$6),AND($H140&gt;=AF$6,$H140&lt;AG$6)),IF(OR($J140=1,COUNTIF($L140:AE140,"&gt;0")&lt;$K140),3,IF(OR(AND(MONTH($H140)=MONTH(TODAY()),$J140=0),AND(TODAY()&lt;AF$6)),1,IF($L140="כן",2,4))),""))</f>
        <v/>
      </c>
      <c r="AG140" s="214" t="str">
        <f t="shared" ca="1" si="11"/>
        <v/>
      </c>
      <c r="AH140" s="199" t="s">
        <v>224</v>
      </c>
    </row>
    <row r="141" spans="2:34" s="195" customFormat="1" ht="21" customHeight="1">
      <c r="B141" s="196" t="str">
        <f>IFERROR(INDEX('תוצרים לפרויקטים'!$G$8:$G$507,MATCH(ROWS($B$6:B140),דירוג_גאנט,0)),"")</f>
        <v/>
      </c>
      <c r="C141" s="197" t="str">
        <f>IF($B141="","",INDEX('תוצרים לפרויקטים'!$H$8:$H$507,MATCH($B141,'תוצרים לפרויקטים'!$G$8:$G$507,0)))</f>
        <v/>
      </c>
      <c r="D141" s="198" t="str">
        <f>IF($B141="","",INDEX('תוצרים לפרויקטים'!$E$8:$E$507,MATCH($B141,'תוצרים לפרויקטים'!$G$8:$G$507,0)))</f>
        <v/>
      </c>
      <c r="E141" s="198" t="str">
        <f>IF($B141="","",IF(INDEX('תוצרים לפרויקטים'!$J$8:$J$507,MATCH($B141,'תוצרים לפרויקטים'!$G$8:$G$507,0))="","",INDEX('תוצרים לפרויקטים'!$J$8:$J$507,MATCH($B141,'תוצרים לפרויקטים'!$G$8:$G$507,0))))</f>
        <v/>
      </c>
      <c r="F141" s="198" t="str">
        <f>IF($B141="","",IF(INDEX('תוצרים לפרויקטים'!$K$8:$K$507,MATCH($B141,'תוצרים לפרויקטים'!$G$8:$G$507,0))="","",INDEX('תוצרים לפרויקטים'!$K$8:$K$507,MATCH($B141,'תוצרים לפרויקטים'!$G$8:$G$507,0))))</f>
        <v/>
      </c>
      <c r="G141" s="198" t="str">
        <f>IF($B141="","",IF(INDEX('תוצרים לפרויקטים'!$R$8:$R$507,MATCH($B141,'תוצרים לפרויקטים'!$G$8:$G$507,0))="","",INDEX('תוצרים לפרויקטים'!$R$8:$R$507,MATCH($B141,'תוצרים לפרויקטים'!$G$8:$G$507,0))))</f>
        <v/>
      </c>
      <c r="H141" s="199" t="str">
        <f>IF($B141="","",IF(INDEX('תוצרים לפרויקטים'!P$8:P$507,MATCH($B141,'תוצרים לפרויקטים'!$G$8:$G$507,0))="","",INDEX('תוצרים לפרויקטים'!P$8:P$507,MATCH($B141,'תוצרים לפרויקטים'!$G$8:$G$507,0))))</f>
        <v/>
      </c>
      <c r="I141" s="199" t="str">
        <f>IF($B141="","",IF(INDEX('תוצרים לפרויקטים'!Q$8:Q$507,MATCH($B141,'תוצרים לפרויקטים'!$G$8:$G$507,0))="","",INDEX('תוצרים לפרויקטים'!Q$8:Q$507,MATCH($B141,'תוצרים לפרויקטים'!$G$8:$G$507,0))))</f>
        <v/>
      </c>
      <c r="J141" s="200" t="str">
        <f>IF($B141="","",INDEX('תוצרים לפרויקטים'!$S$8:$S$507,MATCH($B141,'תוצרים לפרויקטים'!$G$8:$G$507,0)))</f>
        <v/>
      </c>
      <c r="K141" s="201" t="str">
        <f t="shared" si="9"/>
        <v/>
      </c>
      <c r="L141" s="200" t="str">
        <f t="shared" ca="1" si="10"/>
        <v/>
      </c>
      <c r="M141" s="214" t="str">
        <f ca="1">IF($C141="","",IF(OR(AND($H141&lt;=M$6,$I141&gt;=M$6),AND($H141&gt;=M$6,$H141&lt;N$6)),IF(OR($J141=1,COUNTIF($L141:L141,"&gt;0")&lt;$K141),3,IF(OR(AND(MONTH($H141)=MONTH(TODAY()),$J141=0),AND(TODAY()&lt;M$6)),1,IF($L141="כן",2,4))),""))</f>
        <v/>
      </c>
      <c r="N141" s="214" t="str">
        <f ca="1">IF($C141="","",IF(OR(AND($H141&lt;=N$6,$I141&gt;=N$6),AND($H141&gt;=N$6,$H141&lt;O$6)),IF(OR($J141=1,COUNTIF($L141:M141,"&gt;0")&lt;$K141),3,IF(OR(AND(MONTH($H141)=MONTH(TODAY()),$J141=0),AND(TODAY()&lt;N$6)),1,IF($L141="כן",2,4))),""))</f>
        <v/>
      </c>
      <c r="O141" s="214" t="str">
        <f ca="1">IF($C141="","",IF(OR(AND($H141&lt;=O$6,$I141&gt;=O$6),AND($H141&gt;=O$6,$H141&lt;P$6)),IF(OR($J141=1,COUNTIF($L141:N141,"&gt;0")&lt;$K141),3,IF(OR(AND(MONTH($H141)=MONTH(TODAY()),$J141=0),AND(TODAY()&lt;O$6)),1,IF($L141="כן",2,4))),""))</f>
        <v/>
      </c>
      <c r="P141" s="214" t="str">
        <f ca="1">IF($C141="","",IF(OR(AND($H141&lt;=P$6,$I141&gt;=P$6),AND($H141&gt;=P$6,$H141&lt;Q$6)),IF(OR($J141=1,COUNTIF($L141:O141,"&gt;0")&lt;$K141),3,IF(OR(AND(MONTH($H141)=MONTH(TODAY()),$J141=0),AND(TODAY()&lt;P$6)),1,IF($L141="כן",2,4))),""))</f>
        <v/>
      </c>
      <c r="Q141" s="214" t="str">
        <f ca="1">IF($C141="","",IF(OR(AND($H141&lt;=Q$6,$I141&gt;=Q$6),AND($H141&gt;=Q$6,$H141&lt;R$6)),IF(OR($J141=1,COUNTIF($L141:P141,"&gt;0")&lt;$K141),3,IF(OR(AND(MONTH($H141)=MONTH(TODAY()),$J141=0),AND(TODAY()&lt;Q$6)),1,IF($L141="כן",2,4))),""))</f>
        <v/>
      </c>
      <c r="R141" s="214" t="str">
        <f ca="1">IF($C141="","",IF(OR(AND($H141&lt;=R$6,$I141&gt;=R$6),AND($H141&gt;=R$6,$H141&lt;S$6)),IF(OR($J141=1,COUNTIF($L141:Q141,"&gt;0")&lt;$K141),3,IF(OR(AND(MONTH($H141)=MONTH(TODAY()),$J141=0),AND(TODAY()&lt;R$6)),1,IF($L141="כן",2,4))),""))</f>
        <v/>
      </c>
      <c r="S141" s="214" t="str">
        <f ca="1">IF($C141="","",IF(OR(AND($H141&lt;=S$6,$I141&gt;=S$6),AND($H141&gt;=S$6,$H141&lt;T$6)),IF(OR($J141=1,COUNTIF($L141:R141,"&gt;0")&lt;$K141),3,IF(OR(AND(MONTH($H141)=MONTH(TODAY()),$J141=0),AND(TODAY()&lt;S$6)),1,IF($L141="כן",2,4))),""))</f>
        <v/>
      </c>
      <c r="T141" s="214" t="str">
        <f ca="1">IF($C141="","",IF(OR(AND($H141&lt;=T$6,$I141&gt;=T$6),AND($H141&gt;=T$6,$H141&lt;U$6)),IF(OR($J141=1,COUNTIF($L141:S141,"&gt;0")&lt;$K141),3,IF(OR(AND(MONTH($H141)=MONTH(TODAY()),$J141=0),AND(TODAY()&lt;T$6)),1,IF($L141="כן",2,4))),""))</f>
        <v/>
      </c>
      <c r="U141" s="214" t="str">
        <f ca="1">IF($C141="","",IF(OR(AND($H141&lt;=U$6,$I141&gt;=U$6),AND($H141&gt;=U$6,$H141&lt;V$6)),IF(OR($J141=1,COUNTIF($L141:T141,"&gt;0")&lt;$K141),3,IF(OR(AND(MONTH($H141)=MONTH(TODAY()),$J141=0),AND(TODAY()&lt;U$6)),1,IF($L141="כן",2,4))),""))</f>
        <v/>
      </c>
      <c r="V141" s="214" t="str">
        <f ca="1">IF($C141="","",IF(OR(AND($H141&lt;=V$6,$I141&gt;=V$6),AND($H141&gt;=V$6,$H141&lt;W$6)),IF(OR($J141=1,COUNTIF($L141:U141,"&gt;0")&lt;$K141),3,IF(OR(AND(MONTH($H141)=MONTH(TODAY()),$J141=0),AND(TODAY()&lt;V$6)),1,IF($L141="כן",2,4))),""))</f>
        <v/>
      </c>
      <c r="W141" s="214" t="str">
        <f ca="1">IF($C141="","",IF(OR(AND($H141&lt;=W$6,$I141&gt;=W$6),AND($H141&gt;=W$6,$H141&lt;X$6)),IF(OR($J141=1,COUNTIF($L141:V141,"&gt;0")&lt;$K141),3,IF(OR(AND(MONTH($H141)=MONTH(TODAY()),$J141=0),AND(TODAY()&lt;W$6)),1,IF($L141="כן",2,4))),""))</f>
        <v/>
      </c>
      <c r="X141" s="214" t="str">
        <f ca="1">IF($C141="","",IF(OR(AND($H141&lt;=X$6,$I141&gt;=X$6),AND($H141&gt;=X$6,$H141&lt;Y$6)),IF(OR($J141=1,COUNTIF($L141:W141,"&gt;0")&lt;$K141),3,IF(OR(AND(MONTH($H141)=MONTH(TODAY()),$J141=0),AND(TODAY()&lt;X$6)),1,IF($L141="כן",2,4))),""))</f>
        <v/>
      </c>
      <c r="Y141" s="214" t="str">
        <f ca="1">IF($C141="","",IF(OR(AND($H141&lt;=Y$6,$I141&gt;=Y$6),AND($H141&gt;=Y$6,$H141&lt;Z$6)),IF(OR($J141=1,COUNTIF($L141:X141,"&gt;0")&lt;$K141),3,IF(OR(AND(MONTH($H141)=MONTH(TODAY()),$J141=0),AND(TODAY()&lt;Y$6)),1,IF($L141="כן",2,4))),""))</f>
        <v/>
      </c>
      <c r="Z141" s="214" t="str">
        <f ca="1">IF($C141="","",IF(OR(AND($H141&lt;=Z$6,$I141&gt;=Z$6),AND($H141&gt;=Z$6,$H141&lt;AA$6)),IF(OR($J141=1,COUNTIF($L141:Y141,"&gt;0")&lt;$K141),3,IF(OR(AND(MONTH($H141)=MONTH(TODAY()),$J141=0),AND(TODAY()&lt;Z$6)),1,IF($L141="כן",2,4))),""))</f>
        <v/>
      </c>
      <c r="AA141" s="214" t="str">
        <f ca="1">IF($C141="","",IF(OR(AND($H141&lt;=AA$6,$I141&gt;=AA$6),AND($H141&gt;=AA$6,$H141&lt;AB$6)),IF(OR($J141=1,COUNTIF($L141:Z141,"&gt;0")&lt;$K141),3,IF(OR(AND(MONTH($H141)=MONTH(TODAY()),$J141=0),AND(TODAY()&lt;AA$6)),1,IF($L141="כן",2,4))),""))</f>
        <v/>
      </c>
      <c r="AB141" s="214" t="str">
        <f ca="1">IF($C141="","",IF(OR(AND($H141&lt;=AB$6,$I141&gt;=AB$6),AND($H141&gt;=AB$6,$H141&lt;AC$6)),IF(OR($J141=1,COUNTIF($L141:AA141,"&gt;0")&lt;$K141),3,IF(OR(AND(MONTH($H141)=MONTH(TODAY()),$J141=0),AND(TODAY()&lt;AB$6)),1,IF($L141="כן",2,4))),""))</f>
        <v/>
      </c>
      <c r="AC141" s="214" t="str">
        <f ca="1">IF($C141="","",IF(OR(AND($H141&lt;=AC$6,$I141&gt;=AC$6),AND($H141&gt;=AC$6,$H141&lt;AD$6)),IF(OR($J141=1,COUNTIF($L141:AB141,"&gt;0")&lt;$K141),3,IF(OR(AND(MONTH($H141)=MONTH(TODAY()),$J141=0),AND(TODAY()&lt;AC$6)),1,IF($L141="כן",2,4))),""))</f>
        <v/>
      </c>
      <c r="AD141" s="214" t="str">
        <f ca="1">IF($C141="","",IF(OR(AND($H141&lt;=AD$6,$I141&gt;=AD$6),AND($H141&gt;=AD$6,$H141&lt;AE$6)),IF(OR($J141=1,COUNTIF($L141:AC141,"&gt;0")&lt;$K141),3,IF(OR(AND(MONTH($H141)=MONTH(TODAY()),$J141=0),AND(TODAY()&lt;AD$6)),1,IF($L141="כן",2,4))),""))</f>
        <v/>
      </c>
      <c r="AE141" s="214" t="str">
        <f ca="1">IF($C141="","",IF(OR(AND($H141&lt;=AE$6,$I141&gt;=AE$6),AND($H141&gt;=AE$6,$H141&lt;AF$6)),IF(OR($J141=1,COUNTIF($L141:AD141,"&gt;0")&lt;$K141),3,IF(OR(AND(MONTH($H141)=MONTH(TODAY()),$J141=0),AND(TODAY()&lt;AE$6)),1,IF($L141="כן",2,4))),""))</f>
        <v/>
      </c>
      <c r="AF141" s="214" t="str">
        <f ca="1">IF($C141="","",IF(OR(AND($H141&lt;=AF$6,$I141&gt;=AF$6),AND($H141&gt;=AF$6,$H141&lt;AG$6)),IF(OR($J141=1,COUNTIF($L141:AE141,"&gt;0")&lt;$K141),3,IF(OR(AND(MONTH($H141)=MONTH(TODAY()),$J141=0),AND(TODAY()&lt;AF$6)),1,IF($L141="כן",2,4))),""))</f>
        <v/>
      </c>
      <c r="AG141" s="214" t="str">
        <f t="shared" ca="1" si="11"/>
        <v/>
      </c>
      <c r="AH141" s="199" t="s">
        <v>224</v>
      </c>
    </row>
    <row r="142" spans="2:34" s="195" customFormat="1" ht="21" customHeight="1">
      <c r="B142" s="196" t="str">
        <f>IFERROR(INDEX('תוצרים לפרויקטים'!$G$8:$G$507,MATCH(ROWS($B$6:B141),דירוג_גאנט,0)),"")</f>
        <v/>
      </c>
      <c r="C142" s="197" t="str">
        <f>IF($B142="","",INDEX('תוצרים לפרויקטים'!$H$8:$H$507,MATCH($B142,'תוצרים לפרויקטים'!$G$8:$G$507,0)))</f>
        <v/>
      </c>
      <c r="D142" s="198" t="str">
        <f>IF($B142="","",INDEX('תוצרים לפרויקטים'!$E$8:$E$507,MATCH($B142,'תוצרים לפרויקטים'!$G$8:$G$507,0)))</f>
        <v/>
      </c>
      <c r="E142" s="198" t="str">
        <f>IF($B142="","",IF(INDEX('תוצרים לפרויקטים'!$J$8:$J$507,MATCH($B142,'תוצרים לפרויקטים'!$G$8:$G$507,0))="","",INDEX('תוצרים לפרויקטים'!$J$8:$J$507,MATCH($B142,'תוצרים לפרויקטים'!$G$8:$G$507,0))))</f>
        <v/>
      </c>
      <c r="F142" s="198" t="str">
        <f>IF($B142="","",IF(INDEX('תוצרים לפרויקטים'!$K$8:$K$507,MATCH($B142,'תוצרים לפרויקטים'!$G$8:$G$507,0))="","",INDEX('תוצרים לפרויקטים'!$K$8:$K$507,MATCH($B142,'תוצרים לפרויקטים'!$G$8:$G$507,0))))</f>
        <v/>
      </c>
      <c r="G142" s="198" t="str">
        <f>IF($B142="","",IF(INDEX('תוצרים לפרויקטים'!$R$8:$R$507,MATCH($B142,'תוצרים לפרויקטים'!$G$8:$G$507,0))="","",INDEX('תוצרים לפרויקטים'!$R$8:$R$507,MATCH($B142,'תוצרים לפרויקטים'!$G$8:$G$507,0))))</f>
        <v/>
      </c>
      <c r="H142" s="199" t="str">
        <f>IF($B142="","",IF(INDEX('תוצרים לפרויקטים'!P$8:P$507,MATCH($B142,'תוצרים לפרויקטים'!$G$8:$G$507,0))="","",INDEX('תוצרים לפרויקטים'!P$8:P$507,MATCH($B142,'תוצרים לפרויקטים'!$G$8:$G$507,0))))</f>
        <v/>
      </c>
      <c r="I142" s="199" t="str">
        <f>IF($B142="","",IF(INDEX('תוצרים לפרויקטים'!Q$8:Q$507,MATCH($B142,'תוצרים לפרויקטים'!$G$8:$G$507,0))="","",INDEX('תוצרים לפרויקטים'!Q$8:Q$507,MATCH($B142,'תוצרים לפרויקטים'!$G$8:$G$507,0))))</f>
        <v/>
      </c>
      <c r="J142" s="200" t="str">
        <f>IF($B142="","",INDEX('תוצרים לפרויקטים'!$S$8:$S$507,MATCH($B142,'תוצרים לפרויקטים'!$G$8:$G$507,0)))</f>
        <v/>
      </c>
      <c r="K142" s="201" t="str">
        <f t="shared" si="9"/>
        <v/>
      </c>
      <c r="L142" s="200" t="str">
        <f t="shared" ca="1" si="10"/>
        <v/>
      </c>
      <c r="M142" s="214" t="str">
        <f ca="1">IF($C142="","",IF(OR(AND($H142&lt;=M$6,$I142&gt;=M$6),AND($H142&gt;=M$6,$H142&lt;N$6)),IF(OR($J142=1,COUNTIF($L142:L142,"&gt;0")&lt;$K142),3,IF(OR(AND(MONTH($H142)=MONTH(TODAY()),$J142=0),AND(TODAY()&lt;M$6)),1,IF($L142="כן",2,4))),""))</f>
        <v/>
      </c>
      <c r="N142" s="214" t="str">
        <f ca="1">IF($C142="","",IF(OR(AND($H142&lt;=N$6,$I142&gt;=N$6),AND($H142&gt;=N$6,$H142&lt;O$6)),IF(OR($J142=1,COUNTIF($L142:M142,"&gt;0")&lt;$K142),3,IF(OR(AND(MONTH($H142)=MONTH(TODAY()),$J142=0),AND(TODAY()&lt;N$6)),1,IF($L142="כן",2,4))),""))</f>
        <v/>
      </c>
      <c r="O142" s="214" t="str">
        <f ca="1">IF($C142="","",IF(OR(AND($H142&lt;=O$6,$I142&gt;=O$6),AND($H142&gt;=O$6,$H142&lt;P$6)),IF(OR($J142=1,COUNTIF($L142:N142,"&gt;0")&lt;$K142),3,IF(OR(AND(MONTH($H142)=MONTH(TODAY()),$J142=0),AND(TODAY()&lt;O$6)),1,IF($L142="כן",2,4))),""))</f>
        <v/>
      </c>
      <c r="P142" s="214" t="str">
        <f ca="1">IF($C142="","",IF(OR(AND($H142&lt;=P$6,$I142&gt;=P$6),AND($H142&gt;=P$6,$H142&lt;Q$6)),IF(OR($J142=1,COUNTIF($L142:O142,"&gt;0")&lt;$K142),3,IF(OR(AND(MONTH($H142)=MONTH(TODAY()),$J142=0),AND(TODAY()&lt;P$6)),1,IF($L142="כן",2,4))),""))</f>
        <v/>
      </c>
      <c r="Q142" s="214" t="str">
        <f ca="1">IF($C142="","",IF(OR(AND($H142&lt;=Q$6,$I142&gt;=Q$6),AND($H142&gt;=Q$6,$H142&lt;R$6)),IF(OR($J142=1,COUNTIF($L142:P142,"&gt;0")&lt;$K142),3,IF(OR(AND(MONTH($H142)=MONTH(TODAY()),$J142=0),AND(TODAY()&lt;Q$6)),1,IF($L142="כן",2,4))),""))</f>
        <v/>
      </c>
      <c r="R142" s="214" t="str">
        <f ca="1">IF($C142="","",IF(OR(AND($H142&lt;=R$6,$I142&gt;=R$6),AND($H142&gt;=R$6,$H142&lt;S$6)),IF(OR($J142=1,COUNTIF($L142:Q142,"&gt;0")&lt;$K142),3,IF(OR(AND(MONTH($H142)=MONTH(TODAY()),$J142=0),AND(TODAY()&lt;R$6)),1,IF($L142="כן",2,4))),""))</f>
        <v/>
      </c>
      <c r="S142" s="214" t="str">
        <f ca="1">IF($C142="","",IF(OR(AND($H142&lt;=S$6,$I142&gt;=S$6),AND($H142&gt;=S$6,$H142&lt;T$6)),IF(OR($J142=1,COUNTIF($L142:R142,"&gt;0")&lt;$K142),3,IF(OR(AND(MONTH($H142)=MONTH(TODAY()),$J142=0),AND(TODAY()&lt;S$6)),1,IF($L142="כן",2,4))),""))</f>
        <v/>
      </c>
      <c r="T142" s="214" t="str">
        <f ca="1">IF($C142="","",IF(OR(AND($H142&lt;=T$6,$I142&gt;=T$6),AND($H142&gt;=T$6,$H142&lt;U$6)),IF(OR($J142=1,COUNTIF($L142:S142,"&gt;0")&lt;$K142),3,IF(OR(AND(MONTH($H142)=MONTH(TODAY()),$J142=0),AND(TODAY()&lt;T$6)),1,IF($L142="כן",2,4))),""))</f>
        <v/>
      </c>
      <c r="U142" s="214" t="str">
        <f ca="1">IF($C142="","",IF(OR(AND($H142&lt;=U$6,$I142&gt;=U$6),AND($H142&gt;=U$6,$H142&lt;V$6)),IF(OR($J142=1,COUNTIF($L142:T142,"&gt;0")&lt;$K142),3,IF(OR(AND(MONTH($H142)=MONTH(TODAY()),$J142=0),AND(TODAY()&lt;U$6)),1,IF($L142="כן",2,4))),""))</f>
        <v/>
      </c>
      <c r="V142" s="214" t="str">
        <f ca="1">IF($C142="","",IF(OR(AND($H142&lt;=V$6,$I142&gt;=V$6),AND($H142&gt;=V$6,$H142&lt;W$6)),IF(OR($J142=1,COUNTIF($L142:U142,"&gt;0")&lt;$K142),3,IF(OR(AND(MONTH($H142)=MONTH(TODAY()),$J142=0),AND(TODAY()&lt;V$6)),1,IF($L142="כן",2,4))),""))</f>
        <v/>
      </c>
      <c r="W142" s="214" t="str">
        <f ca="1">IF($C142="","",IF(OR(AND($H142&lt;=W$6,$I142&gt;=W$6),AND($H142&gt;=W$6,$H142&lt;X$6)),IF(OR($J142=1,COUNTIF($L142:V142,"&gt;0")&lt;$K142),3,IF(OR(AND(MONTH($H142)=MONTH(TODAY()),$J142=0),AND(TODAY()&lt;W$6)),1,IF($L142="כן",2,4))),""))</f>
        <v/>
      </c>
      <c r="X142" s="214" t="str">
        <f ca="1">IF($C142="","",IF(OR(AND($H142&lt;=X$6,$I142&gt;=X$6),AND($H142&gt;=X$6,$H142&lt;Y$6)),IF(OR($J142=1,COUNTIF($L142:W142,"&gt;0")&lt;$K142),3,IF(OR(AND(MONTH($H142)=MONTH(TODAY()),$J142=0),AND(TODAY()&lt;X$6)),1,IF($L142="כן",2,4))),""))</f>
        <v/>
      </c>
      <c r="Y142" s="214" t="str">
        <f ca="1">IF($C142="","",IF(OR(AND($H142&lt;=Y$6,$I142&gt;=Y$6),AND($H142&gt;=Y$6,$H142&lt;Z$6)),IF(OR($J142=1,COUNTIF($L142:X142,"&gt;0")&lt;$K142),3,IF(OR(AND(MONTH($H142)=MONTH(TODAY()),$J142=0),AND(TODAY()&lt;Y$6)),1,IF($L142="כן",2,4))),""))</f>
        <v/>
      </c>
      <c r="Z142" s="214" t="str">
        <f ca="1">IF($C142="","",IF(OR(AND($H142&lt;=Z$6,$I142&gt;=Z$6),AND($H142&gt;=Z$6,$H142&lt;AA$6)),IF(OR($J142=1,COUNTIF($L142:Y142,"&gt;0")&lt;$K142),3,IF(OR(AND(MONTH($H142)=MONTH(TODAY()),$J142=0),AND(TODAY()&lt;Z$6)),1,IF($L142="כן",2,4))),""))</f>
        <v/>
      </c>
      <c r="AA142" s="214" t="str">
        <f ca="1">IF($C142="","",IF(OR(AND($H142&lt;=AA$6,$I142&gt;=AA$6),AND($H142&gt;=AA$6,$H142&lt;AB$6)),IF(OR($J142=1,COUNTIF($L142:Z142,"&gt;0")&lt;$K142),3,IF(OR(AND(MONTH($H142)=MONTH(TODAY()),$J142=0),AND(TODAY()&lt;AA$6)),1,IF($L142="כן",2,4))),""))</f>
        <v/>
      </c>
      <c r="AB142" s="214" t="str">
        <f ca="1">IF($C142="","",IF(OR(AND($H142&lt;=AB$6,$I142&gt;=AB$6),AND($H142&gt;=AB$6,$H142&lt;AC$6)),IF(OR($J142=1,COUNTIF($L142:AA142,"&gt;0")&lt;$K142),3,IF(OR(AND(MONTH($H142)=MONTH(TODAY()),$J142=0),AND(TODAY()&lt;AB$6)),1,IF($L142="כן",2,4))),""))</f>
        <v/>
      </c>
      <c r="AC142" s="214" t="str">
        <f ca="1">IF($C142="","",IF(OR(AND($H142&lt;=AC$6,$I142&gt;=AC$6),AND($H142&gt;=AC$6,$H142&lt;AD$6)),IF(OR($J142=1,COUNTIF($L142:AB142,"&gt;0")&lt;$K142),3,IF(OR(AND(MONTH($H142)=MONTH(TODAY()),$J142=0),AND(TODAY()&lt;AC$6)),1,IF($L142="כן",2,4))),""))</f>
        <v/>
      </c>
      <c r="AD142" s="214" t="str">
        <f ca="1">IF($C142="","",IF(OR(AND($H142&lt;=AD$6,$I142&gt;=AD$6),AND($H142&gt;=AD$6,$H142&lt;AE$6)),IF(OR($J142=1,COUNTIF($L142:AC142,"&gt;0")&lt;$K142),3,IF(OR(AND(MONTH($H142)=MONTH(TODAY()),$J142=0),AND(TODAY()&lt;AD$6)),1,IF($L142="כן",2,4))),""))</f>
        <v/>
      </c>
      <c r="AE142" s="214" t="str">
        <f ca="1">IF($C142="","",IF(OR(AND($H142&lt;=AE$6,$I142&gt;=AE$6),AND($H142&gt;=AE$6,$H142&lt;AF$6)),IF(OR($J142=1,COUNTIF($L142:AD142,"&gt;0")&lt;$K142),3,IF(OR(AND(MONTH($H142)=MONTH(TODAY()),$J142=0),AND(TODAY()&lt;AE$6)),1,IF($L142="כן",2,4))),""))</f>
        <v/>
      </c>
      <c r="AF142" s="214" t="str">
        <f ca="1">IF($C142="","",IF(OR(AND($H142&lt;=AF$6,$I142&gt;=AF$6),AND($H142&gt;=AF$6,$H142&lt;AG$6)),IF(OR($J142=1,COUNTIF($L142:AE142,"&gt;0")&lt;$K142),3,IF(OR(AND(MONTH($H142)=MONTH(TODAY()),$J142=0),AND(TODAY()&lt;AF$6)),1,IF($L142="כן",2,4))),""))</f>
        <v/>
      </c>
      <c r="AG142" s="214" t="str">
        <f t="shared" ca="1" si="11"/>
        <v/>
      </c>
      <c r="AH142" s="199" t="s">
        <v>224</v>
      </c>
    </row>
    <row r="143" spans="2:34" s="195" customFormat="1" ht="21" customHeight="1">
      <c r="B143" s="196" t="str">
        <f>IFERROR(INDEX('תוצרים לפרויקטים'!$G$8:$G$507,MATCH(ROWS($B$6:B142),דירוג_גאנט,0)),"")</f>
        <v/>
      </c>
      <c r="C143" s="197" t="str">
        <f>IF($B143="","",INDEX('תוצרים לפרויקטים'!$H$8:$H$507,MATCH($B143,'תוצרים לפרויקטים'!$G$8:$G$507,0)))</f>
        <v/>
      </c>
      <c r="D143" s="198" t="str">
        <f>IF($B143="","",INDEX('תוצרים לפרויקטים'!$E$8:$E$507,MATCH($B143,'תוצרים לפרויקטים'!$G$8:$G$507,0)))</f>
        <v/>
      </c>
      <c r="E143" s="198" t="str">
        <f>IF($B143="","",IF(INDEX('תוצרים לפרויקטים'!$J$8:$J$507,MATCH($B143,'תוצרים לפרויקטים'!$G$8:$G$507,0))="","",INDEX('תוצרים לפרויקטים'!$J$8:$J$507,MATCH($B143,'תוצרים לפרויקטים'!$G$8:$G$507,0))))</f>
        <v/>
      </c>
      <c r="F143" s="198" t="str">
        <f>IF($B143="","",IF(INDEX('תוצרים לפרויקטים'!$K$8:$K$507,MATCH($B143,'תוצרים לפרויקטים'!$G$8:$G$507,0))="","",INDEX('תוצרים לפרויקטים'!$K$8:$K$507,MATCH($B143,'תוצרים לפרויקטים'!$G$8:$G$507,0))))</f>
        <v/>
      </c>
      <c r="G143" s="198" t="str">
        <f>IF($B143="","",IF(INDEX('תוצרים לפרויקטים'!$R$8:$R$507,MATCH($B143,'תוצרים לפרויקטים'!$G$8:$G$507,0))="","",INDEX('תוצרים לפרויקטים'!$R$8:$R$507,MATCH($B143,'תוצרים לפרויקטים'!$G$8:$G$507,0))))</f>
        <v/>
      </c>
      <c r="H143" s="199" t="str">
        <f>IF($B143="","",IF(INDEX('תוצרים לפרויקטים'!P$8:P$507,MATCH($B143,'תוצרים לפרויקטים'!$G$8:$G$507,0))="","",INDEX('תוצרים לפרויקטים'!P$8:P$507,MATCH($B143,'תוצרים לפרויקטים'!$G$8:$G$507,0))))</f>
        <v/>
      </c>
      <c r="I143" s="199" t="str">
        <f>IF($B143="","",IF(INDEX('תוצרים לפרויקטים'!Q$8:Q$507,MATCH($B143,'תוצרים לפרויקטים'!$G$8:$G$507,0))="","",INDEX('תוצרים לפרויקטים'!Q$8:Q$507,MATCH($B143,'תוצרים לפרויקטים'!$G$8:$G$507,0))))</f>
        <v/>
      </c>
      <c r="J143" s="200" t="str">
        <f>IF($B143="","",INDEX('תוצרים לפרויקטים'!$S$8:$S$507,MATCH($B143,'תוצרים לפרויקטים'!$G$8:$G$507,0)))</f>
        <v/>
      </c>
      <c r="K143" s="201" t="str">
        <f t="shared" si="9"/>
        <v/>
      </c>
      <c r="L143" s="200" t="str">
        <f t="shared" ca="1" si="10"/>
        <v/>
      </c>
      <c r="M143" s="214" t="str">
        <f ca="1">IF($C143="","",IF(OR(AND($H143&lt;=M$6,$I143&gt;=M$6),AND($H143&gt;=M$6,$H143&lt;N$6)),IF(OR($J143=1,COUNTIF($L143:L143,"&gt;0")&lt;$K143),3,IF(OR(AND(MONTH($H143)=MONTH(TODAY()),$J143=0),AND(TODAY()&lt;M$6)),1,IF($L143="כן",2,4))),""))</f>
        <v/>
      </c>
      <c r="N143" s="214" t="str">
        <f ca="1">IF($C143="","",IF(OR(AND($H143&lt;=N$6,$I143&gt;=N$6),AND($H143&gt;=N$6,$H143&lt;O$6)),IF(OR($J143=1,COUNTIF($L143:M143,"&gt;0")&lt;$K143),3,IF(OR(AND(MONTH($H143)=MONTH(TODAY()),$J143=0),AND(TODAY()&lt;N$6)),1,IF($L143="כן",2,4))),""))</f>
        <v/>
      </c>
      <c r="O143" s="214" t="str">
        <f ca="1">IF($C143="","",IF(OR(AND($H143&lt;=O$6,$I143&gt;=O$6),AND($H143&gt;=O$6,$H143&lt;P$6)),IF(OR($J143=1,COUNTIF($L143:N143,"&gt;0")&lt;$K143),3,IF(OR(AND(MONTH($H143)=MONTH(TODAY()),$J143=0),AND(TODAY()&lt;O$6)),1,IF($L143="כן",2,4))),""))</f>
        <v/>
      </c>
      <c r="P143" s="214" t="str">
        <f ca="1">IF($C143="","",IF(OR(AND($H143&lt;=P$6,$I143&gt;=P$6),AND($H143&gt;=P$6,$H143&lt;Q$6)),IF(OR($J143=1,COUNTIF($L143:O143,"&gt;0")&lt;$K143),3,IF(OR(AND(MONTH($H143)=MONTH(TODAY()),$J143=0),AND(TODAY()&lt;P$6)),1,IF($L143="כן",2,4))),""))</f>
        <v/>
      </c>
      <c r="Q143" s="214" t="str">
        <f ca="1">IF($C143="","",IF(OR(AND($H143&lt;=Q$6,$I143&gt;=Q$6),AND($H143&gt;=Q$6,$H143&lt;R$6)),IF(OR($J143=1,COUNTIF($L143:P143,"&gt;0")&lt;$K143),3,IF(OR(AND(MONTH($H143)=MONTH(TODAY()),$J143=0),AND(TODAY()&lt;Q$6)),1,IF($L143="כן",2,4))),""))</f>
        <v/>
      </c>
      <c r="R143" s="214" t="str">
        <f ca="1">IF($C143="","",IF(OR(AND($H143&lt;=R$6,$I143&gt;=R$6),AND($H143&gt;=R$6,$H143&lt;S$6)),IF(OR($J143=1,COUNTIF($L143:Q143,"&gt;0")&lt;$K143),3,IF(OR(AND(MONTH($H143)=MONTH(TODAY()),$J143=0),AND(TODAY()&lt;R$6)),1,IF($L143="כן",2,4))),""))</f>
        <v/>
      </c>
      <c r="S143" s="214" t="str">
        <f ca="1">IF($C143="","",IF(OR(AND($H143&lt;=S$6,$I143&gt;=S$6),AND($H143&gt;=S$6,$H143&lt;T$6)),IF(OR($J143=1,COUNTIF($L143:R143,"&gt;0")&lt;$K143),3,IF(OR(AND(MONTH($H143)=MONTH(TODAY()),$J143=0),AND(TODAY()&lt;S$6)),1,IF($L143="כן",2,4))),""))</f>
        <v/>
      </c>
      <c r="T143" s="214" t="str">
        <f ca="1">IF($C143="","",IF(OR(AND($H143&lt;=T$6,$I143&gt;=T$6),AND($H143&gt;=T$6,$H143&lt;U$6)),IF(OR($J143=1,COUNTIF($L143:S143,"&gt;0")&lt;$K143),3,IF(OR(AND(MONTH($H143)=MONTH(TODAY()),$J143=0),AND(TODAY()&lt;T$6)),1,IF($L143="כן",2,4))),""))</f>
        <v/>
      </c>
      <c r="U143" s="214" t="str">
        <f ca="1">IF($C143="","",IF(OR(AND($H143&lt;=U$6,$I143&gt;=U$6),AND($H143&gt;=U$6,$H143&lt;V$6)),IF(OR($J143=1,COUNTIF($L143:T143,"&gt;0")&lt;$K143),3,IF(OR(AND(MONTH($H143)=MONTH(TODAY()),$J143=0),AND(TODAY()&lt;U$6)),1,IF($L143="כן",2,4))),""))</f>
        <v/>
      </c>
      <c r="V143" s="214" t="str">
        <f ca="1">IF($C143="","",IF(OR(AND($H143&lt;=V$6,$I143&gt;=V$6),AND($H143&gt;=V$6,$H143&lt;W$6)),IF(OR($J143=1,COUNTIF($L143:U143,"&gt;0")&lt;$K143),3,IF(OR(AND(MONTH($H143)=MONTH(TODAY()),$J143=0),AND(TODAY()&lt;V$6)),1,IF($L143="כן",2,4))),""))</f>
        <v/>
      </c>
      <c r="W143" s="214" t="str">
        <f ca="1">IF($C143="","",IF(OR(AND($H143&lt;=W$6,$I143&gt;=W$6),AND($H143&gt;=W$6,$H143&lt;X$6)),IF(OR($J143=1,COUNTIF($L143:V143,"&gt;0")&lt;$K143),3,IF(OR(AND(MONTH($H143)=MONTH(TODAY()),$J143=0),AND(TODAY()&lt;W$6)),1,IF($L143="כן",2,4))),""))</f>
        <v/>
      </c>
      <c r="X143" s="214" t="str">
        <f ca="1">IF($C143="","",IF(OR(AND($H143&lt;=X$6,$I143&gt;=X$6),AND($H143&gt;=X$6,$H143&lt;Y$6)),IF(OR($J143=1,COUNTIF($L143:W143,"&gt;0")&lt;$K143),3,IF(OR(AND(MONTH($H143)=MONTH(TODAY()),$J143=0),AND(TODAY()&lt;X$6)),1,IF($L143="כן",2,4))),""))</f>
        <v/>
      </c>
      <c r="Y143" s="214" t="str">
        <f ca="1">IF($C143="","",IF(OR(AND($H143&lt;=Y$6,$I143&gt;=Y$6),AND($H143&gt;=Y$6,$H143&lt;Z$6)),IF(OR($J143=1,COUNTIF($L143:X143,"&gt;0")&lt;$K143),3,IF(OR(AND(MONTH($H143)=MONTH(TODAY()),$J143=0),AND(TODAY()&lt;Y$6)),1,IF($L143="כן",2,4))),""))</f>
        <v/>
      </c>
      <c r="Z143" s="214" t="str">
        <f ca="1">IF($C143="","",IF(OR(AND($H143&lt;=Z$6,$I143&gt;=Z$6),AND($H143&gt;=Z$6,$H143&lt;AA$6)),IF(OR($J143=1,COUNTIF($L143:Y143,"&gt;0")&lt;$K143),3,IF(OR(AND(MONTH($H143)=MONTH(TODAY()),$J143=0),AND(TODAY()&lt;Z$6)),1,IF($L143="כן",2,4))),""))</f>
        <v/>
      </c>
      <c r="AA143" s="214" t="str">
        <f ca="1">IF($C143="","",IF(OR(AND($H143&lt;=AA$6,$I143&gt;=AA$6),AND($H143&gt;=AA$6,$H143&lt;AB$6)),IF(OR($J143=1,COUNTIF($L143:Z143,"&gt;0")&lt;$K143),3,IF(OR(AND(MONTH($H143)=MONTH(TODAY()),$J143=0),AND(TODAY()&lt;AA$6)),1,IF($L143="כן",2,4))),""))</f>
        <v/>
      </c>
      <c r="AB143" s="214" t="str">
        <f ca="1">IF($C143="","",IF(OR(AND($H143&lt;=AB$6,$I143&gt;=AB$6),AND($H143&gt;=AB$6,$H143&lt;AC$6)),IF(OR($J143=1,COUNTIF($L143:AA143,"&gt;0")&lt;$K143),3,IF(OR(AND(MONTH($H143)=MONTH(TODAY()),$J143=0),AND(TODAY()&lt;AB$6)),1,IF($L143="כן",2,4))),""))</f>
        <v/>
      </c>
      <c r="AC143" s="214" t="str">
        <f ca="1">IF($C143="","",IF(OR(AND($H143&lt;=AC$6,$I143&gt;=AC$6),AND($H143&gt;=AC$6,$H143&lt;AD$6)),IF(OR($J143=1,COUNTIF($L143:AB143,"&gt;0")&lt;$K143),3,IF(OR(AND(MONTH($H143)=MONTH(TODAY()),$J143=0),AND(TODAY()&lt;AC$6)),1,IF($L143="כן",2,4))),""))</f>
        <v/>
      </c>
      <c r="AD143" s="214" t="str">
        <f ca="1">IF($C143="","",IF(OR(AND($H143&lt;=AD$6,$I143&gt;=AD$6),AND($H143&gt;=AD$6,$H143&lt;AE$6)),IF(OR($J143=1,COUNTIF($L143:AC143,"&gt;0")&lt;$K143),3,IF(OR(AND(MONTH($H143)=MONTH(TODAY()),$J143=0),AND(TODAY()&lt;AD$6)),1,IF($L143="כן",2,4))),""))</f>
        <v/>
      </c>
      <c r="AE143" s="214" t="str">
        <f ca="1">IF($C143="","",IF(OR(AND($H143&lt;=AE$6,$I143&gt;=AE$6),AND($H143&gt;=AE$6,$H143&lt;AF$6)),IF(OR($J143=1,COUNTIF($L143:AD143,"&gt;0")&lt;$K143),3,IF(OR(AND(MONTH($H143)=MONTH(TODAY()),$J143=0),AND(TODAY()&lt;AE$6)),1,IF($L143="כן",2,4))),""))</f>
        <v/>
      </c>
      <c r="AF143" s="214" t="str">
        <f ca="1">IF($C143="","",IF(OR(AND($H143&lt;=AF$6,$I143&gt;=AF$6),AND($H143&gt;=AF$6,$H143&lt;AG$6)),IF(OR($J143=1,COUNTIF($L143:AE143,"&gt;0")&lt;$K143),3,IF(OR(AND(MONTH($H143)=MONTH(TODAY()),$J143=0),AND(TODAY()&lt;AF$6)),1,IF($L143="כן",2,4))),""))</f>
        <v/>
      </c>
      <c r="AG143" s="214" t="str">
        <f t="shared" ca="1" si="11"/>
        <v/>
      </c>
      <c r="AH143" s="199" t="s">
        <v>224</v>
      </c>
    </row>
    <row r="144" spans="2:34" s="195" customFormat="1" ht="21" customHeight="1">
      <c r="B144" s="196" t="str">
        <f>IFERROR(INDEX('תוצרים לפרויקטים'!$G$8:$G$507,MATCH(ROWS($B$6:B143),דירוג_גאנט,0)),"")</f>
        <v/>
      </c>
      <c r="C144" s="197" t="str">
        <f>IF($B144="","",INDEX('תוצרים לפרויקטים'!$H$8:$H$507,MATCH($B144,'תוצרים לפרויקטים'!$G$8:$G$507,0)))</f>
        <v/>
      </c>
      <c r="D144" s="198" t="str">
        <f>IF($B144="","",INDEX('תוצרים לפרויקטים'!$E$8:$E$507,MATCH($B144,'תוצרים לפרויקטים'!$G$8:$G$507,0)))</f>
        <v/>
      </c>
      <c r="E144" s="198" t="str">
        <f>IF($B144="","",IF(INDEX('תוצרים לפרויקטים'!$J$8:$J$507,MATCH($B144,'תוצרים לפרויקטים'!$G$8:$G$507,0))="","",INDEX('תוצרים לפרויקטים'!$J$8:$J$507,MATCH($B144,'תוצרים לפרויקטים'!$G$8:$G$507,0))))</f>
        <v/>
      </c>
      <c r="F144" s="198" t="str">
        <f>IF($B144="","",IF(INDEX('תוצרים לפרויקטים'!$K$8:$K$507,MATCH($B144,'תוצרים לפרויקטים'!$G$8:$G$507,0))="","",INDEX('תוצרים לפרויקטים'!$K$8:$K$507,MATCH($B144,'תוצרים לפרויקטים'!$G$8:$G$507,0))))</f>
        <v/>
      </c>
      <c r="G144" s="198" t="str">
        <f>IF($B144="","",IF(INDEX('תוצרים לפרויקטים'!$R$8:$R$507,MATCH($B144,'תוצרים לפרויקטים'!$G$8:$G$507,0))="","",INDEX('תוצרים לפרויקטים'!$R$8:$R$507,MATCH($B144,'תוצרים לפרויקטים'!$G$8:$G$507,0))))</f>
        <v/>
      </c>
      <c r="H144" s="199" t="str">
        <f>IF($B144="","",IF(INDEX('תוצרים לפרויקטים'!P$8:P$507,MATCH($B144,'תוצרים לפרויקטים'!$G$8:$G$507,0))="","",INDEX('תוצרים לפרויקטים'!P$8:P$507,MATCH($B144,'תוצרים לפרויקטים'!$G$8:$G$507,0))))</f>
        <v/>
      </c>
      <c r="I144" s="199" t="str">
        <f>IF($B144="","",IF(INDEX('תוצרים לפרויקטים'!Q$8:Q$507,MATCH($B144,'תוצרים לפרויקטים'!$G$8:$G$507,0))="","",INDEX('תוצרים לפרויקטים'!Q$8:Q$507,MATCH($B144,'תוצרים לפרויקטים'!$G$8:$G$507,0))))</f>
        <v/>
      </c>
      <c r="J144" s="200" t="str">
        <f>IF($B144="","",INDEX('תוצרים לפרויקטים'!$S$8:$S$507,MATCH($B144,'תוצרים לפרויקטים'!$G$8:$G$507,0)))</f>
        <v/>
      </c>
      <c r="K144" s="201" t="str">
        <f t="shared" si="9"/>
        <v/>
      </c>
      <c r="L144" s="200" t="str">
        <f t="shared" ca="1" si="10"/>
        <v/>
      </c>
      <c r="M144" s="214" t="str">
        <f ca="1">IF($C144="","",IF(OR(AND($H144&lt;=M$6,$I144&gt;=M$6),AND($H144&gt;=M$6,$H144&lt;N$6)),IF(OR($J144=1,COUNTIF($L144:L144,"&gt;0")&lt;$K144),3,IF(OR(AND(MONTH($H144)=MONTH(TODAY()),$J144=0),AND(TODAY()&lt;M$6)),1,IF($L144="כן",2,4))),""))</f>
        <v/>
      </c>
      <c r="N144" s="214" t="str">
        <f ca="1">IF($C144="","",IF(OR(AND($H144&lt;=N$6,$I144&gt;=N$6),AND($H144&gt;=N$6,$H144&lt;O$6)),IF(OR($J144=1,COUNTIF($L144:M144,"&gt;0")&lt;$K144),3,IF(OR(AND(MONTH($H144)=MONTH(TODAY()),$J144=0),AND(TODAY()&lt;N$6)),1,IF($L144="כן",2,4))),""))</f>
        <v/>
      </c>
      <c r="O144" s="214" t="str">
        <f ca="1">IF($C144="","",IF(OR(AND($H144&lt;=O$6,$I144&gt;=O$6),AND($H144&gt;=O$6,$H144&lt;P$6)),IF(OR($J144=1,COUNTIF($L144:N144,"&gt;0")&lt;$K144),3,IF(OR(AND(MONTH($H144)=MONTH(TODAY()),$J144=0),AND(TODAY()&lt;O$6)),1,IF($L144="כן",2,4))),""))</f>
        <v/>
      </c>
      <c r="P144" s="214" t="str">
        <f ca="1">IF($C144="","",IF(OR(AND($H144&lt;=P$6,$I144&gt;=P$6),AND($H144&gt;=P$6,$H144&lt;Q$6)),IF(OR($J144=1,COUNTIF($L144:O144,"&gt;0")&lt;$K144),3,IF(OR(AND(MONTH($H144)=MONTH(TODAY()),$J144=0),AND(TODAY()&lt;P$6)),1,IF($L144="כן",2,4))),""))</f>
        <v/>
      </c>
      <c r="Q144" s="214" t="str">
        <f ca="1">IF($C144="","",IF(OR(AND($H144&lt;=Q$6,$I144&gt;=Q$6),AND($H144&gt;=Q$6,$H144&lt;R$6)),IF(OR($J144=1,COUNTIF($L144:P144,"&gt;0")&lt;$K144),3,IF(OR(AND(MONTH($H144)=MONTH(TODAY()),$J144=0),AND(TODAY()&lt;Q$6)),1,IF($L144="כן",2,4))),""))</f>
        <v/>
      </c>
      <c r="R144" s="214" t="str">
        <f ca="1">IF($C144="","",IF(OR(AND($H144&lt;=R$6,$I144&gt;=R$6),AND($H144&gt;=R$6,$H144&lt;S$6)),IF(OR($J144=1,COUNTIF($L144:Q144,"&gt;0")&lt;$K144),3,IF(OR(AND(MONTH($H144)=MONTH(TODAY()),$J144=0),AND(TODAY()&lt;R$6)),1,IF($L144="כן",2,4))),""))</f>
        <v/>
      </c>
      <c r="S144" s="214" t="str">
        <f ca="1">IF($C144="","",IF(OR(AND($H144&lt;=S$6,$I144&gt;=S$6),AND($H144&gt;=S$6,$H144&lt;T$6)),IF(OR($J144=1,COUNTIF($L144:R144,"&gt;0")&lt;$K144),3,IF(OR(AND(MONTH($H144)=MONTH(TODAY()),$J144=0),AND(TODAY()&lt;S$6)),1,IF($L144="כן",2,4))),""))</f>
        <v/>
      </c>
      <c r="T144" s="214" t="str">
        <f ca="1">IF($C144="","",IF(OR(AND($H144&lt;=T$6,$I144&gt;=T$6),AND($H144&gt;=T$6,$H144&lt;U$6)),IF(OR($J144=1,COUNTIF($L144:S144,"&gt;0")&lt;$K144),3,IF(OR(AND(MONTH($H144)=MONTH(TODAY()),$J144=0),AND(TODAY()&lt;T$6)),1,IF($L144="כן",2,4))),""))</f>
        <v/>
      </c>
      <c r="U144" s="214" t="str">
        <f ca="1">IF($C144="","",IF(OR(AND($H144&lt;=U$6,$I144&gt;=U$6),AND($H144&gt;=U$6,$H144&lt;V$6)),IF(OR($J144=1,COUNTIF($L144:T144,"&gt;0")&lt;$K144),3,IF(OR(AND(MONTH($H144)=MONTH(TODAY()),$J144=0),AND(TODAY()&lt;U$6)),1,IF($L144="כן",2,4))),""))</f>
        <v/>
      </c>
      <c r="V144" s="214" t="str">
        <f ca="1">IF($C144="","",IF(OR(AND($H144&lt;=V$6,$I144&gt;=V$6),AND($H144&gt;=V$6,$H144&lt;W$6)),IF(OR($J144=1,COUNTIF($L144:U144,"&gt;0")&lt;$K144),3,IF(OR(AND(MONTH($H144)=MONTH(TODAY()),$J144=0),AND(TODAY()&lt;V$6)),1,IF($L144="כן",2,4))),""))</f>
        <v/>
      </c>
      <c r="W144" s="214" t="str">
        <f ca="1">IF($C144="","",IF(OR(AND($H144&lt;=W$6,$I144&gt;=W$6),AND($H144&gt;=W$6,$H144&lt;X$6)),IF(OR($J144=1,COUNTIF($L144:V144,"&gt;0")&lt;$K144),3,IF(OR(AND(MONTH($H144)=MONTH(TODAY()),$J144=0),AND(TODAY()&lt;W$6)),1,IF($L144="כן",2,4))),""))</f>
        <v/>
      </c>
      <c r="X144" s="214" t="str">
        <f ca="1">IF($C144="","",IF(OR(AND($H144&lt;=X$6,$I144&gt;=X$6),AND($H144&gt;=X$6,$H144&lt;Y$6)),IF(OR($J144=1,COUNTIF($L144:W144,"&gt;0")&lt;$K144),3,IF(OR(AND(MONTH($H144)=MONTH(TODAY()),$J144=0),AND(TODAY()&lt;X$6)),1,IF($L144="כן",2,4))),""))</f>
        <v/>
      </c>
      <c r="Y144" s="214" t="str">
        <f ca="1">IF($C144="","",IF(OR(AND($H144&lt;=Y$6,$I144&gt;=Y$6),AND($H144&gt;=Y$6,$H144&lt;Z$6)),IF(OR($J144=1,COUNTIF($L144:X144,"&gt;0")&lt;$K144),3,IF(OR(AND(MONTH($H144)=MONTH(TODAY()),$J144=0),AND(TODAY()&lt;Y$6)),1,IF($L144="כן",2,4))),""))</f>
        <v/>
      </c>
      <c r="Z144" s="214" t="str">
        <f ca="1">IF($C144="","",IF(OR(AND($H144&lt;=Z$6,$I144&gt;=Z$6),AND($H144&gt;=Z$6,$H144&lt;AA$6)),IF(OR($J144=1,COUNTIF($L144:Y144,"&gt;0")&lt;$K144),3,IF(OR(AND(MONTH($H144)=MONTH(TODAY()),$J144=0),AND(TODAY()&lt;Z$6)),1,IF($L144="כן",2,4))),""))</f>
        <v/>
      </c>
      <c r="AA144" s="214" t="str">
        <f ca="1">IF($C144="","",IF(OR(AND($H144&lt;=AA$6,$I144&gt;=AA$6),AND($H144&gt;=AA$6,$H144&lt;AB$6)),IF(OR($J144=1,COUNTIF($L144:Z144,"&gt;0")&lt;$K144),3,IF(OR(AND(MONTH($H144)=MONTH(TODAY()),$J144=0),AND(TODAY()&lt;AA$6)),1,IF($L144="כן",2,4))),""))</f>
        <v/>
      </c>
      <c r="AB144" s="214" t="str">
        <f ca="1">IF($C144="","",IF(OR(AND($H144&lt;=AB$6,$I144&gt;=AB$6),AND($H144&gt;=AB$6,$H144&lt;AC$6)),IF(OR($J144=1,COUNTIF($L144:AA144,"&gt;0")&lt;$K144),3,IF(OR(AND(MONTH($H144)=MONTH(TODAY()),$J144=0),AND(TODAY()&lt;AB$6)),1,IF($L144="כן",2,4))),""))</f>
        <v/>
      </c>
      <c r="AC144" s="214" t="str">
        <f ca="1">IF($C144="","",IF(OR(AND($H144&lt;=AC$6,$I144&gt;=AC$6),AND($H144&gt;=AC$6,$H144&lt;AD$6)),IF(OR($J144=1,COUNTIF($L144:AB144,"&gt;0")&lt;$K144),3,IF(OR(AND(MONTH($H144)=MONTH(TODAY()),$J144=0),AND(TODAY()&lt;AC$6)),1,IF($L144="כן",2,4))),""))</f>
        <v/>
      </c>
      <c r="AD144" s="214" t="str">
        <f ca="1">IF($C144="","",IF(OR(AND($H144&lt;=AD$6,$I144&gt;=AD$6),AND($H144&gt;=AD$6,$H144&lt;AE$6)),IF(OR($J144=1,COUNTIF($L144:AC144,"&gt;0")&lt;$K144),3,IF(OR(AND(MONTH($H144)=MONTH(TODAY()),$J144=0),AND(TODAY()&lt;AD$6)),1,IF($L144="כן",2,4))),""))</f>
        <v/>
      </c>
      <c r="AE144" s="214" t="str">
        <f ca="1">IF($C144="","",IF(OR(AND($H144&lt;=AE$6,$I144&gt;=AE$6),AND($H144&gt;=AE$6,$H144&lt;AF$6)),IF(OR($J144=1,COUNTIF($L144:AD144,"&gt;0")&lt;$K144),3,IF(OR(AND(MONTH($H144)=MONTH(TODAY()),$J144=0),AND(TODAY()&lt;AE$6)),1,IF($L144="כן",2,4))),""))</f>
        <v/>
      </c>
      <c r="AF144" s="214" t="str">
        <f ca="1">IF($C144="","",IF(OR(AND($H144&lt;=AF$6,$I144&gt;=AF$6),AND($H144&gt;=AF$6,$H144&lt;AG$6)),IF(OR($J144=1,COUNTIF($L144:AE144,"&gt;0")&lt;$K144),3,IF(OR(AND(MONTH($H144)=MONTH(TODAY()),$J144=0),AND(TODAY()&lt;AF$6)),1,IF($L144="כן",2,4))),""))</f>
        <v/>
      </c>
      <c r="AG144" s="214" t="str">
        <f t="shared" ca="1" si="11"/>
        <v/>
      </c>
      <c r="AH144" s="199" t="s">
        <v>224</v>
      </c>
    </row>
    <row r="145" spans="2:34" s="195" customFormat="1" ht="21" customHeight="1">
      <c r="B145" s="196" t="str">
        <f>IFERROR(INDEX('תוצרים לפרויקטים'!$G$8:$G$507,MATCH(ROWS($B$6:B144),דירוג_גאנט,0)),"")</f>
        <v/>
      </c>
      <c r="C145" s="197" t="str">
        <f>IF($B145="","",INDEX('תוצרים לפרויקטים'!$H$8:$H$507,MATCH($B145,'תוצרים לפרויקטים'!$G$8:$G$507,0)))</f>
        <v/>
      </c>
      <c r="D145" s="198" t="str">
        <f>IF($B145="","",INDEX('תוצרים לפרויקטים'!$E$8:$E$507,MATCH($B145,'תוצרים לפרויקטים'!$G$8:$G$507,0)))</f>
        <v/>
      </c>
      <c r="E145" s="198" t="str">
        <f>IF($B145="","",IF(INDEX('תוצרים לפרויקטים'!$J$8:$J$507,MATCH($B145,'תוצרים לפרויקטים'!$G$8:$G$507,0))="","",INDEX('תוצרים לפרויקטים'!$J$8:$J$507,MATCH($B145,'תוצרים לפרויקטים'!$G$8:$G$507,0))))</f>
        <v/>
      </c>
      <c r="F145" s="198" t="str">
        <f>IF($B145="","",IF(INDEX('תוצרים לפרויקטים'!$K$8:$K$507,MATCH($B145,'תוצרים לפרויקטים'!$G$8:$G$507,0))="","",INDEX('תוצרים לפרויקטים'!$K$8:$K$507,MATCH($B145,'תוצרים לפרויקטים'!$G$8:$G$507,0))))</f>
        <v/>
      </c>
      <c r="G145" s="198" t="str">
        <f>IF($B145="","",IF(INDEX('תוצרים לפרויקטים'!$R$8:$R$507,MATCH($B145,'תוצרים לפרויקטים'!$G$8:$G$507,0))="","",INDEX('תוצרים לפרויקטים'!$R$8:$R$507,MATCH($B145,'תוצרים לפרויקטים'!$G$8:$G$507,0))))</f>
        <v/>
      </c>
      <c r="H145" s="199" t="str">
        <f>IF($B145="","",IF(INDEX('תוצרים לפרויקטים'!P$8:P$507,MATCH($B145,'תוצרים לפרויקטים'!$G$8:$G$507,0))="","",INDEX('תוצרים לפרויקטים'!P$8:P$507,MATCH($B145,'תוצרים לפרויקטים'!$G$8:$G$507,0))))</f>
        <v/>
      </c>
      <c r="I145" s="199" t="str">
        <f>IF($B145="","",IF(INDEX('תוצרים לפרויקטים'!Q$8:Q$507,MATCH($B145,'תוצרים לפרויקטים'!$G$8:$G$507,0))="","",INDEX('תוצרים לפרויקטים'!Q$8:Q$507,MATCH($B145,'תוצרים לפרויקטים'!$G$8:$G$507,0))))</f>
        <v/>
      </c>
      <c r="J145" s="200" t="str">
        <f>IF($B145="","",INDEX('תוצרים לפרויקטים'!$S$8:$S$507,MATCH($B145,'תוצרים לפרויקטים'!$G$8:$G$507,0)))</f>
        <v/>
      </c>
      <c r="K145" s="201" t="str">
        <f t="shared" si="9"/>
        <v/>
      </c>
      <c r="L145" s="200" t="str">
        <f t="shared" ca="1" si="10"/>
        <v/>
      </c>
      <c r="M145" s="214" t="str">
        <f ca="1">IF($C145="","",IF(OR(AND($H145&lt;=M$6,$I145&gt;=M$6),AND($H145&gt;=M$6,$H145&lt;N$6)),IF(OR($J145=1,COUNTIF($L145:L145,"&gt;0")&lt;$K145),3,IF(OR(AND(MONTH($H145)=MONTH(TODAY()),$J145=0),AND(TODAY()&lt;M$6)),1,IF($L145="כן",2,4))),""))</f>
        <v/>
      </c>
      <c r="N145" s="214" t="str">
        <f ca="1">IF($C145="","",IF(OR(AND($H145&lt;=N$6,$I145&gt;=N$6),AND($H145&gt;=N$6,$H145&lt;O$6)),IF(OR($J145=1,COUNTIF($L145:M145,"&gt;0")&lt;$K145),3,IF(OR(AND(MONTH($H145)=MONTH(TODAY()),$J145=0),AND(TODAY()&lt;N$6)),1,IF($L145="כן",2,4))),""))</f>
        <v/>
      </c>
      <c r="O145" s="214" t="str">
        <f ca="1">IF($C145="","",IF(OR(AND($H145&lt;=O$6,$I145&gt;=O$6),AND($H145&gt;=O$6,$H145&lt;P$6)),IF(OR($J145=1,COUNTIF($L145:N145,"&gt;0")&lt;$K145),3,IF(OR(AND(MONTH($H145)=MONTH(TODAY()),$J145=0),AND(TODAY()&lt;O$6)),1,IF($L145="כן",2,4))),""))</f>
        <v/>
      </c>
      <c r="P145" s="214" t="str">
        <f ca="1">IF($C145="","",IF(OR(AND($H145&lt;=P$6,$I145&gt;=P$6),AND($H145&gt;=P$6,$H145&lt;Q$6)),IF(OR($J145=1,COUNTIF($L145:O145,"&gt;0")&lt;$K145),3,IF(OR(AND(MONTH($H145)=MONTH(TODAY()),$J145=0),AND(TODAY()&lt;P$6)),1,IF($L145="כן",2,4))),""))</f>
        <v/>
      </c>
      <c r="Q145" s="214" t="str">
        <f ca="1">IF($C145="","",IF(OR(AND($H145&lt;=Q$6,$I145&gt;=Q$6),AND($H145&gt;=Q$6,$H145&lt;R$6)),IF(OR($J145=1,COUNTIF($L145:P145,"&gt;0")&lt;$K145),3,IF(OR(AND(MONTH($H145)=MONTH(TODAY()),$J145=0),AND(TODAY()&lt;Q$6)),1,IF($L145="כן",2,4))),""))</f>
        <v/>
      </c>
      <c r="R145" s="214" t="str">
        <f ca="1">IF($C145="","",IF(OR(AND($H145&lt;=R$6,$I145&gt;=R$6),AND($H145&gt;=R$6,$H145&lt;S$6)),IF(OR($J145=1,COUNTIF($L145:Q145,"&gt;0")&lt;$K145),3,IF(OR(AND(MONTH($H145)=MONTH(TODAY()),$J145=0),AND(TODAY()&lt;R$6)),1,IF($L145="כן",2,4))),""))</f>
        <v/>
      </c>
      <c r="S145" s="214" t="str">
        <f ca="1">IF($C145="","",IF(OR(AND($H145&lt;=S$6,$I145&gt;=S$6),AND($H145&gt;=S$6,$H145&lt;T$6)),IF(OR($J145=1,COUNTIF($L145:R145,"&gt;0")&lt;$K145),3,IF(OR(AND(MONTH($H145)=MONTH(TODAY()),$J145=0),AND(TODAY()&lt;S$6)),1,IF($L145="כן",2,4))),""))</f>
        <v/>
      </c>
      <c r="T145" s="214" t="str">
        <f ca="1">IF($C145="","",IF(OR(AND($H145&lt;=T$6,$I145&gt;=T$6),AND($H145&gt;=T$6,$H145&lt;U$6)),IF(OR($J145=1,COUNTIF($L145:S145,"&gt;0")&lt;$K145),3,IF(OR(AND(MONTH($H145)=MONTH(TODAY()),$J145=0),AND(TODAY()&lt;T$6)),1,IF($L145="כן",2,4))),""))</f>
        <v/>
      </c>
      <c r="U145" s="214" t="str">
        <f ca="1">IF($C145="","",IF(OR(AND($H145&lt;=U$6,$I145&gt;=U$6),AND($H145&gt;=U$6,$H145&lt;V$6)),IF(OR($J145=1,COUNTIF($L145:T145,"&gt;0")&lt;$K145),3,IF(OR(AND(MONTH($H145)=MONTH(TODAY()),$J145=0),AND(TODAY()&lt;U$6)),1,IF($L145="כן",2,4))),""))</f>
        <v/>
      </c>
      <c r="V145" s="214" t="str">
        <f ca="1">IF($C145="","",IF(OR(AND($H145&lt;=V$6,$I145&gt;=V$6),AND($H145&gt;=V$6,$H145&lt;W$6)),IF(OR($J145=1,COUNTIF($L145:U145,"&gt;0")&lt;$K145),3,IF(OR(AND(MONTH($H145)=MONTH(TODAY()),$J145=0),AND(TODAY()&lt;V$6)),1,IF($L145="כן",2,4))),""))</f>
        <v/>
      </c>
      <c r="W145" s="214" t="str">
        <f ca="1">IF($C145="","",IF(OR(AND($H145&lt;=W$6,$I145&gt;=W$6),AND($H145&gt;=W$6,$H145&lt;X$6)),IF(OR($J145=1,COUNTIF($L145:V145,"&gt;0")&lt;$K145),3,IF(OR(AND(MONTH($H145)=MONTH(TODAY()),$J145=0),AND(TODAY()&lt;W$6)),1,IF($L145="כן",2,4))),""))</f>
        <v/>
      </c>
      <c r="X145" s="214" t="str">
        <f ca="1">IF($C145="","",IF(OR(AND($H145&lt;=X$6,$I145&gt;=X$6),AND($H145&gt;=X$6,$H145&lt;Y$6)),IF(OR($J145=1,COUNTIF($L145:W145,"&gt;0")&lt;$K145),3,IF(OR(AND(MONTH($H145)=MONTH(TODAY()),$J145=0),AND(TODAY()&lt;X$6)),1,IF($L145="כן",2,4))),""))</f>
        <v/>
      </c>
      <c r="Y145" s="214" t="str">
        <f ca="1">IF($C145="","",IF(OR(AND($H145&lt;=Y$6,$I145&gt;=Y$6),AND($H145&gt;=Y$6,$H145&lt;Z$6)),IF(OR($J145=1,COUNTIF($L145:X145,"&gt;0")&lt;$K145),3,IF(OR(AND(MONTH($H145)=MONTH(TODAY()),$J145=0),AND(TODAY()&lt;Y$6)),1,IF($L145="כן",2,4))),""))</f>
        <v/>
      </c>
      <c r="Z145" s="214" t="str">
        <f ca="1">IF($C145="","",IF(OR(AND($H145&lt;=Z$6,$I145&gt;=Z$6),AND($H145&gt;=Z$6,$H145&lt;AA$6)),IF(OR($J145=1,COUNTIF($L145:Y145,"&gt;0")&lt;$K145),3,IF(OR(AND(MONTH($H145)=MONTH(TODAY()),$J145=0),AND(TODAY()&lt;Z$6)),1,IF($L145="כן",2,4))),""))</f>
        <v/>
      </c>
      <c r="AA145" s="214" t="str">
        <f ca="1">IF($C145="","",IF(OR(AND($H145&lt;=AA$6,$I145&gt;=AA$6),AND($H145&gt;=AA$6,$H145&lt;AB$6)),IF(OR($J145=1,COUNTIF($L145:Z145,"&gt;0")&lt;$K145),3,IF(OR(AND(MONTH($H145)=MONTH(TODAY()),$J145=0),AND(TODAY()&lt;AA$6)),1,IF($L145="כן",2,4))),""))</f>
        <v/>
      </c>
      <c r="AB145" s="214" t="str">
        <f ca="1">IF($C145="","",IF(OR(AND($H145&lt;=AB$6,$I145&gt;=AB$6),AND($H145&gt;=AB$6,$H145&lt;AC$6)),IF(OR($J145=1,COUNTIF($L145:AA145,"&gt;0")&lt;$K145),3,IF(OR(AND(MONTH($H145)=MONTH(TODAY()),$J145=0),AND(TODAY()&lt;AB$6)),1,IF($L145="כן",2,4))),""))</f>
        <v/>
      </c>
      <c r="AC145" s="214" t="str">
        <f ca="1">IF($C145="","",IF(OR(AND($H145&lt;=AC$6,$I145&gt;=AC$6),AND($H145&gt;=AC$6,$H145&lt;AD$6)),IF(OR($J145=1,COUNTIF($L145:AB145,"&gt;0")&lt;$K145),3,IF(OR(AND(MONTH($H145)=MONTH(TODAY()),$J145=0),AND(TODAY()&lt;AC$6)),1,IF($L145="כן",2,4))),""))</f>
        <v/>
      </c>
      <c r="AD145" s="214" t="str">
        <f ca="1">IF($C145="","",IF(OR(AND($H145&lt;=AD$6,$I145&gt;=AD$6),AND($H145&gt;=AD$6,$H145&lt;AE$6)),IF(OR($J145=1,COUNTIF($L145:AC145,"&gt;0")&lt;$K145),3,IF(OR(AND(MONTH($H145)=MONTH(TODAY()),$J145=0),AND(TODAY()&lt;AD$6)),1,IF($L145="כן",2,4))),""))</f>
        <v/>
      </c>
      <c r="AE145" s="214" t="str">
        <f ca="1">IF($C145="","",IF(OR(AND($H145&lt;=AE$6,$I145&gt;=AE$6),AND($H145&gt;=AE$6,$H145&lt;AF$6)),IF(OR($J145=1,COUNTIF($L145:AD145,"&gt;0")&lt;$K145),3,IF(OR(AND(MONTH($H145)=MONTH(TODAY()),$J145=0),AND(TODAY()&lt;AE$6)),1,IF($L145="כן",2,4))),""))</f>
        <v/>
      </c>
      <c r="AF145" s="214" t="str">
        <f ca="1">IF($C145="","",IF(OR(AND($H145&lt;=AF$6,$I145&gt;=AF$6),AND($H145&gt;=AF$6,$H145&lt;AG$6)),IF(OR($J145=1,COUNTIF($L145:AE145,"&gt;0")&lt;$K145),3,IF(OR(AND(MONTH($H145)=MONTH(TODAY()),$J145=0),AND(TODAY()&lt;AF$6)),1,IF($L145="כן",2,4))),""))</f>
        <v/>
      </c>
      <c r="AG145" s="214" t="str">
        <f t="shared" ca="1" si="11"/>
        <v/>
      </c>
      <c r="AH145" s="199" t="s">
        <v>224</v>
      </c>
    </row>
    <row r="146" spans="2:34" s="195" customFormat="1" ht="21" customHeight="1">
      <c r="B146" s="196" t="str">
        <f>IFERROR(INDEX('תוצרים לפרויקטים'!$G$8:$G$507,MATCH(ROWS($B$6:B145),דירוג_גאנט,0)),"")</f>
        <v/>
      </c>
      <c r="C146" s="197" t="str">
        <f>IF($B146="","",INDEX('תוצרים לפרויקטים'!$H$8:$H$507,MATCH($B146,'תוצרים לפרויקטים'!$G$8:$G$507,0)))</f>
        <v/>
      </c>
      <c r="D146" s="198" t="str">
        <f>IF($B146="","",INDEX('תוצרים לפרויקטים'!$E$8:$E$507,MATCH($B146,'תוצרים לפרויקטים'!$G$8:$G$507,0)))</f>
        <v/>
      </c>
      <c r="E146" s="198" t="str">
        <f>IF($B146="","",IF(INDEX('תוצרים לפרויקטים'!$J$8:$J$507,MATCH($B146,'תוצרים לפרויקטים'!$G$8:$G$507,0))="","",INDEX('תוצרים לפרויקטים'!$J$8:$J$507,MATCH($B146,'תוצרים לפרויקטים'!$G$8:$G$507,0))))</f>
        <v/>
      </c>
      <c r="F146" s="198" t="str">
        <f>IF($B146="","",IF(INDEX('תוצרים לפרויקטים'!$K$8:$K$507,MATCH($B146,'תוצרים לפרויקטים'!$G$8:$G$507,0))="","",INDEX('תוצרים לפרויקטים'!$K$8:$K$507,MATCH($B146,'תוצרים לפרויקטים'!$G$8:$G$507,0))))</f>
        <v/>
      </c>
      <c r="G146" s="198" t="str">
        <f>IF($B146="","",IF(INDEX('תוצרים לפרויקטים'!$R$8:$R$507,MATCH($B146,'תוצרים לפרויקטים'!$G$8:$G$507,0))="","",INDEX('תוצרים לפרויקטים'!$R$8:$R$507,MATCH($B146,'תוצרים לפרויקטים'!$G$8:$G$507,0))))</f>
        <v/>
      </c>
      <c r="H146" s="199" t="str">
        <f>IF($B146="","",IF(INDEX('תוצרים לפרויקטים'!P$8:P$507,MATCH($B146,'תוצרים לפרויקטים'!$G$8:$G$507,0))="","",INDEX('תוצרים לפרויקטים'!P$8:P$507,MATCH($B146,'תוצרים לפרויקטים'!$G$8:$G$507,0))))</f>
        <v/>
      </c>
      <c r="I146" s="199" t="str">
        <f>IF($B146="","",IF(INDEX('תוצרים לפרויקטים'!Q$8:Q$507,MATCH($B146,'תוצרים לפרויקטים'!$G$8:$G$507,0))="","",INDEX('תוצרים לפרויקטים'!Q$8:Q$507,MATCH($B146,'תוצרים לפרויקטים'!$G$8:$G$507,0))))</f>
        <v/>
      </c>
      <c r="J146" s="200" t="str">
        <f>IF($B146="","",INDEX('תוצרים לפרויקטים'!$S$8:$S$507,MATCH($B146,'תוצרים לפרויקטים'!$G$8:$G$507,0)))</f>
        <v/>
      </c>
      <c r="K146" s="201" t="str">
        <f t="shared" si="9"/>
        <v/>
      </c>
      <c r="L146" s="200" t="str">
        <f t="shared" ca="1" si="10"/>
        <v/>
      </c>
      <c r="M146" s="214" t="str">
        <f ca="1">IF($C146="","",IF(OR(AND($H146&lt;=M$6,$I146&gt;=M$6),AND($H146&gt;=M$6,$H146&lt;N$6)),IF(OR($J146=1,COUNTIF($L146:L146,"&gt;0")&lt;$K146),3,IF(OR(AND(MONTH($H146)=MONTH(TODAY()),$J146=0),AND(TODAY()&lt;M$6)),1,IF($L146="כן",2,4))),""))</f>
        <v/>
      </c>
      <c r="N146" s="214" t="str">
        <f ca="1">IF($C146="","",IF(OR(AND($H146&lt;=N$6,$I146&gt;=N$6),AND($H146&gt;=N$6,$H146&lt;O$6)),IF(OR($J146=1,COUNTIF($L146:M146,"&gt;0")&lt;$K146),3,IF(OR(AND(MONTH($H146)=MONTH(TODAY()),$J146=0),AND(TODAY()&lt;N$6)),1,IF($L146="כן",2,4))),""))</f>
        <v/>
      </c>
      <c r="O146" s="214" t="str">
        <f ca="1">IF($C146="","",IF(OR(AND($H146&lt;=O$6,$I146&gt;=O$6),AND($H146&gt;=O$6,$H146&lt;P$6)),IF(OR($J146=1,COUNTIF($L146:N146,"&gt;0")&lt;$K146),3,IF(OR(AND(MONTH($H146)=MONTH(TODAY()),$J146=0),AND(TODAY()&lt;O$6)),1,IF($L146="כן",2,4))),""))</f>
        <v/>
      </c>
      <c r="P146" s="214" t="str">
        <f ca="1">IF($C146="","",IF(OR(AND($H146&lt;=P$6,$I146&gt;=P$6),AND($H146&gt;=P$6,$H146&lt;Q$6)),IF(OR($J146=1,COUNTIF($L146:O146,"&gt;0")&lt;$K146),3,IF(OR(AND(MONTH($H146)=MONTH(TODAY()),$J146=0),AND(TODAY()&lt;P$6)),1,IF($L146="כן",2,4))),""))</f>
        <v/>
      </c>
      <c r="Q146" s="214" t="str">
        <f ca="1">IF($C146="","",IF(OR(AND($H146&lt;=Q$6,$I146&gt;=Q$6),AND($H146&gt;=Q$6,$H146&lt;R$6)),IF(OR($J146=1,COUNTIF($L146:P146,"&gt;0")&lt;$K146),3,IF(OR(AND(MONTH($H146)=MONTH(TODAY()),$J146=0),AND(TODAY()&lt;Q$6)),1,IF($L146="כן",2,4))),""))</f>
        <v/>
      </c>
      <c r="R146" s="214" t="str">
        <f ca="1">IF($C146="","",IF(OR(AND($H146&lt;=R$6,$I146&gt;=R$6),AND($H146&gt;=R$6,$H146&lt;S$6)),IF(OR($J146=1,COUNTIF($L146:Q146,"&gt;0")&lt;$K146),3,IF(OR(AND(MONTH($H146)=MONTH(TODAY()),$J146=0),AND(TODAY()&lt;R$6)),1,IF($L146="כן",2,4))),""))</f>
        <v/>
      </c>
      <c r="S146" s="214" t="str">
        <f ca="1">IF($C146="","",IF(OR(AND($H146&lt;=S$6,$I146&gt;=S$6),AND($H146&gt;=S$6,$H146&lt;T$6)),IF(OR($J146=1,COUNTIF($L146:R146,"&gt;0")&lt;$K146),3,IF(OR(AND(MONTH($H146)=MONTH(TODAY()),$J146=0),AND(TODAY()&lt;S$6)),1,IF($L146="כן",2,4))),""))</f>
        <v/>
      </c>
      <c r="T146" s="214" t="str">
        <f ca="1">IF($C146="","",IF(OR(AND($H146&lt;=T$6,$I146&gt;=T$6),AND($H146&gt;=T$6,$H146&lt;U$6)),IF(OR($J146=1,COUNTIF($L146:S146,"&gt;0")&lt;$K146),3,IF(OR(AND(MONTH($H146)=MONTH(TODAY()),$J146=0),AND(TODAY()&lt;T$6)),1,IF($L146="כן",2,4))),""))</f>
        <v/>
      </c>
      <c r="U146" s="214" t="str">
        <f ca="1">IF($C146="","",IF(OR(AND($H146&lt;=U$6,$I146&gt;=U$6),AND($H146&gt;=U$6,$H146&lt;V$6)),IF(OR($J146=1,COUNTIF($L146:T146,"&gt;0")&lt;$K146),3,IF(OR(AND(MONTH($H146)=MONTH(TODAY()),$J146=0),AND(TODAY()&lt;U$6)),1,IF($L146="כן",2,4))),""))</f>
        <v/>
      </c>
      <c r="V146" s="214" t="str">
        <f ca="1">IF($C146="","",IF(OR(AND($H146&lt;=V$6,$I146&gt;=V$6),AND($H146&gt;=V$6,$H146&lt;W$6)),IF(OR($J146=1,COUNTIF($L146:U146,"&gt;0")&lt;$K146),3,IF(OR(AND(MONTH($H146)=MONTH(TODAY()),$J146=0),AND(TODAY()&lt;V$6)),1,IF($L146="כן",2,4))),""))</f>
        <v/>
      </c>
      <c r="W146" s="214" t="str">
        <f ca="1">IF($C146="","",IF(OR(AND($H146&lt;=W$6,$I146&gt;=W$6),AND($H146&gt;=W$6,$H146&lt;X$6)),IF(OR($J146=1,COUNTIF($L146:V146,"&gt;0")&lt;$K146),3,IF(OR(AND(MONTH($H146)=MONTH(TODAY()),$J146=0),AND(TODAY()&lt;W$6)),1,IF($L146="כן",2,4))),""))</f>
        <v/>
      </c>
      <c r="X146" s="214" t="str">
        <f ca="1">IF($C146="","",IF(OR(AND($H146&lt;=X$6,$I146&gt;=X$6),AND($H146&gt;=X$6,$H146&lt;Y$6)),IF(OR($J146=1,COUNTIF($L146:W146,"&gt;0")&lt;$K146),3,IF(OR(AND(MONTH($H146)=MONTH(TODAY()),$J146=0),AND(TODAY()&lt;X$6)),1,IF($L146="כן",2,4))),""))</f>
        <v/>
      </c>
      <c r="Y146" s="214" t="str">
        <f ca="1">IF($C146="","",IF(OR(AND($H146&lt;=Y$6,$I146&gt;=Y$6),AND($H146&gt;=Y$6,$H146&lt;Z$6)),IF(OR($J146=1,COUNTIF($L146:X146,"&gt;0")&lt;$K146),3,IF(OR(AND(MONTH($H146)=MONTH(TODAY()),$J146=0),AND(TODAY()&lt;Y$6)),1,IF($L146="כן",2,4))),""))</f>
        <v/>
      </c>
      <c r="Z146" s="214" t="str">
        <f ca="1">IF($C146="","",IF(OR(AND($H146&lt;=Z$6,$I146&gt;=Z$6),AND($H146&gt;=Z$6,$H146&lt;AA$6)),IF(OR($J146=1,COUNTIF($L146:Y146,"&gt;0")&lt;$K146),3,IF(OR(AND(MONTH($H146)=MONTH(TODAY()),$J146=0),AND(TODAY()&lt;Z$6)),1,IF($L146="כן",2,4))),""))</f>
        <v/>
      </c>
      <c r="AA146" s="214" t="str">
        <f ca="1">IF($C146="","",IF(OR(AND($H146&lt;=AA$6,$I146&gt;=AA$6),AND($H146&gt;=AA$6,$H146&lt;AB$6)),IF(OR($J146=1,COUNTIF($L146:Z146,"&gt;0")&lt;$K146),3,IF(OR(AND(MONTH($H146)=MONTH(TODAY()),$J146=0),AND(TODAY()&lt;AA$6)),1,IF($L146="כן",2,4))),""))</f>
        <v/>
      </c>
      <c r="AB146" s="214" t="str">
        <f ca="1">IF($C146="","",IF(OR(AND($H146&lt;=AB$6,$I146&gt;=AB$6),AND($H146&gt;=AB$6,$H146&lt;AC$6)),IF(OR($J146=1,COUNTIF($L146:AA146,"&gt;0")&lt;$K146),3,IF(OR(AND(MONTH($H146)=MONTH(TODAY()),$J146=0),AND(TODAY()&lt;AB$6)),1,IF($L146="כן",2,4))),""))</f>
        <v/>
      </c>
      <c r="AC146" s="214" t="str">
        <f ca="1">IF($C146="","",IF(OR(AND($H146&lt;=AC$6,$I146&gt;=AC$6),AND($H146&gt;=AC$6,$H146&lt;AD$6)),IF(OR($J146=1,COUNTIF($L146:AB146,"&gt;0")&lt;$K146),3,IF(OR(AND(MONTH($H146)=MONTH(TODAY()),$J146=0),AND(TODAY()&lt;AC$6)),1,IF($L146="כן",2,4))),""))</f>
        <v/>
      </c>
      <c r="AD146" s="214" t="str">
        <f ca="1">IF($C146="","",IF(OR(AND($H146&lt;=AD$6,$I146&gt;=AD$6),AND($H146&gt;=AD$6,$H146&lt;AE$6)),IF(OR($J146=1,COUNTIF($L146:AC146,"&gt;0")&lt;$K146),3,IF(OR(AND(MONTH($H146)=MONTH(TODAY()),$J146=0),AND(TODAY()&lt;AD$6)),1,IF($L146="כן",2,4))),""))</f>
        <v/>
      </c>
      <c r="AE146" s="214" t="str">
        <f ca="1">IF($C146="","",IF(OR(AND($H146&lt;=AE$6,$I146&gt;=AE$6),AND($H146&gt;=AE$6,$H146&lt;AF$6)),IF(OR($J146=1,COUNTIF($L146:AD146,"&gt;0")&lt;$K146),3,IF(OR(AND(MONTH($H146)=MONTH(TODAY()),$J146=0),AND(TODAY()&lt;AE$6)),1,IF($L146="כן",2,4))),""))</f>
        <v/>
      </c>
      <c r="AF146" s="214" t="str">
        <f ca="1">IF($C146="","",IF(OR(AND($H146&lt;=AF$6,$I146&gt;=AF$6),AND($H146&gt;=AF$6,$H146&lt;AG$6)),IF(OR($J146=1,COUNTIF($L146:AE146,"&gt;0")&lt;$K146),3,IF(OR(AND(MONTH($H146)=MONTH(TODAY()),$J146=0),AND(TODAY()&lt;AF$6)),1,IF($L146="כן",2,4))),""))</f>
        <v/>
      </c>
      <c r="AG146" s="214" t="str">
        <f t="shared" ca="1" si="11"/>
        <v/>
      </c>
      <c r="AH146" s="199" t="s">
        <v>224</v>
      </c>
    </row>
    <row r="147" spans="2:34" s="195" customFormat="1" ht="21" customHeight="1">
      <c r="B147" s="196" t="str">
        <f>IFERROR(INDEX('תוצרים לפרויקטים'!$G$8:$G$507,MATCH(ROWS($B$6:B146),דירוג_גאנט,0)),"")</f>
        <v/>
      </c>
      <c r="C147" s="197" t="str">
        <f>IF($B147="","",INDEX('תוצרים לפרויקטים'!$H$8:$H$507,MATCH($B147,'תוצרים לפרויקטים'!$G$8:$G$507,0)))</f>
        <v/>
      </c>
      <c r="D147" s="198" t="str">
        <f>IF($B147="","",INDEX('תוצרים לפרויקטים'!$E$8:$E$507,MATCH($B147,'תוצרים לפרויקטים'!$G$8:$G$507,0)))</f>
        <v/>
      </c>
      <c r="E147" s="198" t="str">
        <f>IF($B147="","",IF(INDEX('תוצרים לפרויקטים'!$J$8:$J$507,MATCH($B147,'תוצרים לפרויקטים'!$G$8:$G$507,0))="","",INDEX('תוצרים לפרויקטים'!$J$8:$J$507,MATCH($B147,'תוצרים לפרויקטים'!$G$8:$G$507,0))))</f>
        <v/>
      </c>
      <c r="F147" s="198" t="str">
        <f>IF($B147="","",IF(INDEX('תוצרים לפרויקטים'!$K$8:$K$507,MATCH($B147,'תוצרים לפרויקטים'!$G$8:$G$507,0))="","",INDEX('תוצרים לפרויקטים'!$K$8:$K$507,MATCH($B147,'תוצרים לפרויקטים'!$G$8:$G$507,0))))</f>
        <v/>
      </c>
      <c r="G147" s="198" t="str">
        <f>IF($B147="","",IF(INDEX('תוצרים לפרויקטים'!$R$8:$R$507,MATCH($B147,'תוצרים לפרויקטים'!$G$8:$G$507,0))="","",INDEX('תוצרים לפרויקטים'!$R$8:$R$507,MATCH($B147,'תוצרים לפרויקטים'!$G$8:$G$507,0))))</f>
        <v/>
      </c>
      <c r="H147" s="199" t="str">
        <f>IF($B147="","",IF(INDEX('תוצרים לפרויקטים'!P$8:P$507,MATCH($B147,'תוצרים לפרויקטים'!$G$8:$G$507,0))="","",INDEX('תוצרים לפרויקטים'!P$8:P$507,MATCH($B147,'תוצרים לפרויקטים'!$G$8:$G$507,0))))</f>
        <v/>
      </c>
      <c r="I147" s="199" t="str">
        <f>IF($B147="","",IF(INDEX('תוצרים לפרויקטים'!Q$8:Q$507,MATCH($B147,'תוצרים לפרויקטים'!$G$8:$G$507,0))="","",INDEX('תוצרים לפרויקטים'!Q$8:Q$507,MATCH($B147,'תוצרים לפרויקטים'!$G$8:$G$507,0))))</f>
        <v/>
      </c>
      <c r="J147" s="200" t="str">
        <f>IF($B147="","",INDEX('תוצרים לפרויקטים'!$S$8:$S$507,MATCH($B147,'תוצרים לפרויקטים'!$G$8:$G$507,0)))</f>
        <v/>
      </c>
      <c r="K147" s="201" t="str">
        <f t="shared" si="9"/>
        <v/>
      </c>
      <c r="L147" s="200" t="str">
        <f t="shared" ca="1" si="10"/>
        <v/>
      </c>
      <c r="M147" s="214" t="str">
        <f ca="1">IF($C147="","",IF(OR(AND($H147&lt;=M$6,$I147&gt;=M$6),AND($H147&gt;=M$6,$H147&lt;N$6)),IF(OR($J147=1,COUNTIF($L147:L147,"&gt;0")&lt;$K147),3,IF(OR(AND(MONTH($H147)=MONTH(TODAY()),$J147=0),AND(TODAY()&lt;M$6)),1,IF($L147="כן",2,4))),""))</f>
        <v/>
      </c>
      <c r="N147" s="214" t="str">
        <f ca="1">IF($C147="","",IF(OR(AND($H147&lt;=N$6,$I147&gt;=N$6),AND($H147&gt;=N$6,$H147&lt;O$6)),IF(OR($J147=1,COUNTIF($L147:M147,"&gt;0")&lt;$K147),3,IF(OR(AND(MONTH($H147)=MONTH(TODAY()),$J147=0),AND(TODAY()&lt;N$6)),1,IF($L147="כן",2,4))),""))</f>
        <v/>
      </c>
      <c r="O147" s="214" t="str">
        <f ca="1">IF($C147="","",IF(OR(AND($H147&lt;=O$6,$I147&gt;=O$6),AND($H147&gt;=O$6,$H147&lt;P$6)),IF(OR($J147=1,COUNTIF($L147:N147,"&gt;0")&lt;$K147),3,IF(OR(AND(MONTH($H147)=MONTH(TODAY()),$J147=0),AND(TODAY()&lt;O$6)),1,IF($L147="כן",2,4))),""))</f>
        <v/>
      </c>
      <c r="P147" s="214" t="str">
        <f ca="1">IF($C147="","",IF(OR(AND($H147&lt;=P$6,$I147&gt;=P$6),AND($H147&gt;=P$6,$H147&lt;Q$6)),IF(OR($J147=1,COUNTIF($L147:O147,"&gt;0")&lt;$K147),3,IF(OR(AND(MONTH($H147)=MONTH(TODAY()),$J147=0),AND(TODAY()&lt;P$6)),1,IF($L147="כן",2,4))),""))</f>
        <v/>
      </c>
      <c r="Q147" s="214" t="str">
        <f ca="1">IF($C147="","",IF(OR(AND($H147&lt;=Q$6,$I147&gt;=Q$6),AND($H147&gt;=Q$6,$H147&lt;R$6)),IF(OR($J147=1,COUNTIF($L147:P147,"&gt;0")&lt;$K147),3,IF(OR(AND(MONTH($H147)=MONTH(TODAY()),$J147=0),AND(TODAY()&lt;Q$6)),1,IF($L147="כן",2,4))),""))</f>
        <v/>
      </c>
      <c r="R147" s="214" t="str">
        <f ca="1">IF($C147="","",IF(OR(AND($H147&lt;=R$6,$I147&gt;=R$6),AND($H147&gt;=R$6,$H147&lt;S$6)),IF(OR($J147=1,COUNTIF($L147:Q147,"&gt;0")&lt;$K147),3,IF(OR(AND(MONTH($H147)=MONTH(TODAY()),$J147=0),AND(TODAY()&lt;R$6)),1,IF($L147="כן",2,4))),""))</f>
        <v/>
      </c>
      <c r="S147" s="214" t="str">
        <f ca="1">IF($C147="","",IF(OR(AND($H147&lt;=S$6,$I147&gt;=S$6),AND($H147&gt;=S$6,$H147&lt;T$6)),IF(OR($J147=1,COUNTIF($L147:R147,"&gt;0")&lt;$K147),3,IF(OR(AND(MONTH($H147)=MONTH(TODAY()),$J147=0),AND(TODAY()&lt;S$6)),1,IF($L147="כן",2,4))),""))</f>
        <v/>
      </c>
      <c r="T147" s="214" t="str">
        <f ca="1">IF($C147="","",IF(OR(AND($H147&lt;=T$6,$I147&gt;=T$6),AND($H147&gt;=T$6,$H147&lt;U$6)),IF(OR($J147=1,COUNTIF($L147:S147,"&gt;0")&lt;$K147),3,IF(OR(AND(MONTH($H147)=MONTH(TODAY()),$J147=0),AND(TODAY()&lt;T$6)),1,IF($L147="כן",2,4))),""))</f>
        <v/>
      </c>
      <c r="U147" s="214" t="str">
        <f ca="1">IF($C147="","",IF(OR(AND($H147&lt;=U$6,$I147&gt;=U$6),AND($H147&gt;=U$6,$H147&lt;V$6)),IF(OR($J147=1,COUNTIF($L147:T147,"&gt;0")&lt;$K147),3,IF(OR(AND(MONTH($H147)=MONTH(TODAY()),$J147=0),AND(TODAY()&lt;U$6)),1,IF($L147="כן",2,4))),""))</f>
        <v/>
      </c>
      <c r="V147" s="214" t="str">
        <f ca="1">IF($C147="","",IF(OR(AND($H147&lt;=V$6,$I147&gt;=V$6),AND($H147&gt;=V$6,$H147&lt;W$6)),IF(OR($J147=1,COUNTIF($L147:U147,"&gt;0")&lt;$K147),3,IF(OR(AND(MONTH($H147)=MONTH(TODAY()),$J147=0),AND(TODAY()&lt;V$6)),1,IF($L147="כן",2,4))),""))</f>
        <v/>
      </c>
      <c r="W147" s="214" t="str">
        <f ca="1">IF($C147="","",IF(OR(AND($H147&lt;=W$6,$I147&gt;=W$6),AND($H147&gt;=W$6,$H147&lt;X$6)),IF(OR($J147=1,COUNTIF($L147:V147,"&gt;0")&lt;$K147),3,IF(OR(AND(MONTH($H147)=MONTH(TODAY()),$J147=0),AND(TODAY()&lt;W$6)),1,IF($L147="כן",2,4))),""))</f>
        <v/>
      </c>
      <c r="X147" s="214" t="str">
        <f ca="1">IF($C147="","",IF(OR(AND($H147&lt;=X$6,$I147&gt;=X$6),AND($H147&gt;=X$6,$H147&lt;Y$6)),IF(OR($J147=1,COUNTIF($L147:W147,"&gt;0")&lt;$K147),3,IF(OR(AND(MONTH($H147)=MONTH(TODAY()),$J147=0),AND(TODAY()&lt;X$6)),1,IF($L147="כן",2,4))),""))</f>
        <v/>
      </c>
      <c r="Y147" s="214" t="str">
        <f ca="1">IF($C147="","",IF(OR(AND($H147&lt;=Y$6,$I147&gt;=Y$6),AND($H147&gt;=Y$6,$H147&lt;Z$6)),IF(OR($J147=1,COUNTIF($L147:X147,"&gt;0")&lt;$K147),3,IF(OR(AND(MONTH($H147)=MONTH(TODAY()),$J147=0),AND(TODAY()&lt;Y$6)),1,IF($L147="כן",2,4))),""))</f>
        <v/>
      </c>
      <c r="Z147" s="214" t="str">
        <f ca="1">IF($C147="","",IF(OR(AND($H147&lt;=Z$6,$I147&gt;=Z$6),AND($H147&gt;=Z$6,$H147&lt;AA$6)),IF(OR($J147=1,COUNTIF($L147:Y147,"&gt;0")&lt;$K147),3,IF(OR(AND(MONTH($H147)=MONTH(TODAY()),$J147=0),AND(TODAY()&lt;Z$6)),1,IF($L147="כן",2,4))),""))</f>
        <v/>
      </c>
      <c r="AA147" s="214" t="str">
        <f ca="1">IF($C147="","",IF(OR(AND($H147&lt;=AA$6,$I147&gt;=AA$6),AND($H147&gt;=AA$6,$H147&lt;AB$6)),IF(OR($J147=1,COUNTIF($L147:Z147,"&gt;0")&lt;$K147),3,IF(OR(AND(MONTH($H147)=MONTH(TODAY()),$J147=0),AND(TODAY()&lt;AA$6)),1,IF($L147="כן",2,4))),""))</f>
        <v/>
      </c>
      <c r="AB147" s="214" t="str">
        <f ca="1">IF($C147="","",IF(OR(AND($H147&lt;=AB$6,$I147&gt;=AB$6),AND($H147&gt;=AB$6,$H147&lt;AC$6)),IF(OR($J147=1,COUNTIF($L147:AA147,"&gt;0")&lt;$K147),3,IF(OR(AND(MONTH($H147)=MONTH(TODAY()),$J147=0),AND(TODAY()&lt;AB$6)),1,IF($L147="כן",2,4))),""))</f>
        <v/>
      </c>
      <c r="AC147" s="214" t="str">
        <f ca="1">IF($C147="","",IF(OR(AND($H147&lt;=AC$6,$I147&gt;=AC$6),AND($H147&gt;=AC$6,$H147&lt;AD$6)),IF(OR($J147=1,COUNTIF($L147:AB147,"&gt;0")&lt;$K147),3,IF(OR(AND(MONTH($H147)=MONTH(TODAY()),$J147=0),AND(TODAY()&lt;AC$6)),1,IF($L147="כן",2,4))),""))</f>
        <v/>
      </c>
      <c r="AD147" s="214" t="str">
        <f ca="1">IF($C147="","",IF(OR(AND($H147&lt;=AD$6,$I147&gt;=AD$6),AND($H147&gt;=AD$6,$H147&lt;AE$6)),IF(OR($J147=1,COUNTIF($L147:AC147,"&gt;0")&lt;$K147),3,IF(OR(AND(MONTH($H147)=MONTH(TODAY()),$J147=0),AND(TODAY()&lt;AD$6)),1,IF($L147="כן",2,4))),""))</f>
        <v/>
      </c>
      <c r="AE147" s="214" t="str">
        <f ca="1">IF($C147="","",IF(OR(AND($H147&lt;=AE$6,$I147&gt;=AE$6),AND($H147&gt;=AE$6,$H147&lt;AF$6)),IF(OR($J147=1,COUNTIF($L147:AD147,"&gt;0")&lt;$K147),3,IF(OR(AND(MONTH($H147)=MONTH(TODAY()),$J147=0),AND(TODAY()&lt;AE$6)),1,IF($L147="כן",2,4))),""))</f>
        <v/>
      </c>
      <c r="AF147" s="214" t="str">
        <f ca="1">IF($C147="","",IF(OR(AND($H147&lt;=AF$6,$I147&gt;=AF$6),AND($H147&gt;=AF$6,$H147&lt;AG$6)),IF(OR($J147=1,COUNTIF($L147:AE147,"&gt;0")&lt;$K147),3,IF(OR(AND(MONTH($H147)=MONTH(TODAY()),$J147=0),AND(TODAY()&lt;AF$6)),1,IF($L147="כן",2,4))),""))</f>
        <v/>
      </c>
      <c r="AG147" s="214" t="str">
        <f t="shared" ca="1" si="11"/>
        <v/>
      </c>
      <c r="AH147" s="199" t="s">
        <v>224</v>
      </c>
    </row>
    <row r="148" spans="2:34" s="195" customFormat="1" ht="21" customHeight="1">
      <c r="B148" s="196" t="str">
        <f>IFERROR(INDEX('תוצרים לפרויקטים'!$G$8:$G$507,MATCH(ROWS($B$6:B147),דירוג_גאנט,0)),"")</f>
        <v/>
      </c>
      <c r="C148" s="197" t="str">
        <f>IF($B148="","",INDEX('תוצרים לפרויקטים'!$H$8:$H$507,MATCH($B148,'תוצרים לפרויקטים'!$G$8:$G$507,0)))</f>
        <v/>
      </c>
      <c r="D148" s="198" t="str">
        <f>IF($B148="","",INDEX('תוצרים לפרויקטים'!$E$8:$E$507,MATCH($B148,'תוצרים לפרויקטים'!$G$8:$G$507,0)))</f>
        <v/>
      </c>
      <c r="E148" s="198" t="str">
        <f>IF($B148="","",IF(INDEX('תוצרים לפרויקטים'!$J$8:$J$507,MATCH($B148,'תוצרים לפרויקטים'!$G$8:$G$507,0))="","",INDEX('תוצרים לפרויקטים'!$J$8:$J$507,MATCH($B148,'תוצרים לפרויקטים'!$G$8:$G$507,0))))</f>
        <v/>
      </c>
      <c r="F148" s="198" t="str">
        <f>IF($B148="","",IF(INDEX('תוצרים לפרויקטים'!$K$8:$K$507,MATCH($B148,'תוצרים לפרויקטים'!$G$8:$G$507,0))="","",INDEX('תוצרים לפרויקטים'!$K$8:$K$507,MATCH($B148,'תוצרים לפרויקטים'!$G$8:$G$507,0))))</f>
        <v/>
      </c>
      <c r="G148" s="198" t="str">
        <f>IF($B148="","",IF(INDEX('תוצרים לפרויקטים'!$R$8:$R$507,MATCH($B148,'תוצרים לפרויקטים'!$G$8:$G$507,0))="","",INDEX('תוצרים לפרויקטים'!$R$8:$R$507,MATCH($B148,'תוצרים לפרויקטים'!$G$8:$G$507,0))))</f>
        <v/>
      </c>
      <c r="H148" s="199" t="str">
        <f>IF($B148="","",IF(INDEX('תוצרים לפרויקטים'!P$8:P$507,MATCH($B148,'תוצרים לפרויקטים'!$G$8:$G$507,0))="","",INDEX('תוצרים לפרויקטים'!P$8:P$507,MATCH($B148,'תוצרים לפרויקטים'!$G$8:$G$507,0))))</f>
        <v/>
      </c>
      <c r="I148" s="199" t="str">
        <f>IF($B148="","",IF(INDEX('תוצרים לפרויקטים'!Q$8:Q$507,MATCH($B148,'תוצרים לפרויקטים'!$G$8:$G$507,0))="","",INDEX('תוצרים לפרויקטים'!Q$8:Q$507,MATCH($B148,'תוצרים לפרויקטים'!$G$8:$G$507,0))))</f>
        <v/>
      </c>
      <c r="J148" s="200" t="str">
        <f>IF($B148="","",INDEX('תוצרים לפרויקטים'!$S$8:$S$507,MATCH($B148,'תוצרים לפרויקטים'!$G$8:$G$507,0)))</f>
        <v/>
      </c>
      <c r="K148" s="201" t="str">
        <f t="shared" si="9"/>
        <v/>
      </c>
      <c r="L148" s="200" t="str">
        <f t="shared" ca="1" si="10"/>
        <v/>
      </c>
      <c r="M148" s="214" t="str">
        <f ca="1">IF($C148="","",IF(OR(AND($H148&lt;=M$6,$I148&gt;=M$6),AND($H148&gt;=M$6,$H148&lt;N$6)),IF(OR($J148=1,COUNTIF($L148:L148,"&gt;0")&lt;$K148),3,IF(OR(AND(MONTH($H148)=MONTH(TODAY()),$J148=0),AND(TODAY()&lt;M$6)),1,IF($L148="כן",2,4))),""))</f>
        <v/>
      </c>
      <c r="N148" s="214" t="str">
        <f ca="1">IF($C148="","",IF(OR(AND($H148&lt;=N$6,$I148&gt;=N$6),AND($H148&gt;=N$6,$H148&lt;O$6)),IF(OR($J148=1,COUNTIF($L148:M148,"&gt;0")&lt;$K148),3,IF(OR(AND(MONTH($H148)=MONTH(TODAY()),$J148=0),AND(TODAY()&lt;N$6)),1,IF($L148="כן",2,4))),""))</f>
        <v/>
      </c>
      <c r="O148" s="214" t="str">
        <f ca="1">IF($C148="","",IF(OR(AND($H148&lt;=O$6,$I148&gt;=O$6),AND($H148&gt;=O$6,$H148&lt;P$6)),IF(OR($J148=1,COUNTIF($L148:N148,"&gt;0")&lt;$K148),3,IF(OR(AND(MONTH($H148)=MONTH(TODAY()),$J148=0),AND(TODAY()&lt;O$6)),1,IF($L148="כן",2,4))),""))</f>
        <v/>
      </c>
      <c r="P148" s="214" t="str">
        <f ca="1">IF($C148="","",IF(OR(AND($H148&lt;=P$6,$I148&gt;=P$6),AND($H148&gt;=P$6,$H148&lt;Q$6)),IF(OR($J148=1,COUNTIF($L148:O148,"&gt;0")&lt;$K148),3,IF(OR(AND(MONTH($H148)=MONTH(TODAY()),$J148=0),AND(TODAY()&lt;P$6)),1,IF($L148="כן",2,4))),""))</f>
        <v/>
      </c>
      <c r="Q148" s="214" t="str">
        <f ca="1">IF($C148="","",IF(OR(AND($H148&lt;=Q$6,$I148&gt;=Q$6),AND($H148&gt;=Q$6,$H148&lt;R$6)),IF(OR($J148=1,COUNTIF($L148:P148,"&gt;0")&lt;$K148),3,IF(OR(AND(MONTH($H148)=MONTH(TODAY()),$J148=0),AND(TODAY()&lt;Q$6)),1,IF($L148="כן",2,4))),""))</f>
        <v/>
      </c>
      <c r="R148" s="214" t="str">
        <f ca="1">IF($C148="","",IF(OR(AND($H148&lt;=R$6,$I148&gt;=R$6),AND($H148&gt;=R$6,$H148&lt;S$6)),IF(OR($J148=1,COUNTIF($L148:Q148,"&gt;0")&lt;$K148),3,IF(OR(AND(MONTH($H148)=MONTH(TODAY()),$J148=0),AND(TODAY()&lt;R$6)),1,IF($L148="כן",2,4))),""))</f>
        <v/>
      </c>
      <c r="S148" s="214" t="str">
        <f ca="1">IF($C148="","",IF(OR(AND($H148&lt;=S$6,$I148&gt;=S$6),AND($H148&gt;=S$6,$H148&lt;T$6)),IF(OR($J148=1,COUNTIF($L148:R148,"&gt;0")&lt;$K148),3,IF(OR(AND(MONTH($H148)=MONTH(TODAY()),$J148=0),AND(TODAY()&lt;S$6)),1,IF($L148="כן",2,4))),""))</f>
        <v/>
      </c>
      <c r="T148" s="214" t="str">
        <f ca="1">IF($C148="","",IF(OR(AND($H148&lt;=T$6,$I148&gt;=T$6),AND($H148&gt;=T$6,$H148&lt;U$6)),IF(OR($J148=1,COUNTIF($L148:S148,"&gt;0")&lt;$K148),3,IF(OR(AND(MONTH($H148)=MONTH(TODAY()),$J148=0),AND(TODAY()&lt;T$6)),1,IF($L148="כן",2,4))),""))</f>
        <v/>
      </c>
      <c r="U148" s="214" t="str">
        <f ca="1">IF($C148="","",IF(OR(AND($H148&lt;=U$6,$I148&gt;=U$6),AND($H148&gt;=U$6,$H148&lt;V$6)),IF(OR($J148=1,COUNTIF($L148:T148,"&gt;0")&lt;$K148),3,IF(OR(AND(MONTH($H148)=MONTH(TODAY()),$J148=0),AND(TODAY()&lt;U$6)),1,IF($L148="כן",2,4))),""))</f>
        <v/>
      </c>
      <c r="V148" s="214" t="str">
        <f ca="1">IF($C148="","",IF(OR(AND($H148&lt;=V$6,$I148&gt;=V$6),AND($H148&gt;=V$6,$H148&lt;W$6)),IF(OR($J148=1,COUNTIF($L148:U148,"&gt;0")&lt;$K148),3,IF(OR(AND(MONTH($H148)=MONTH(TODAY()),$J148=0),AND(TODAY()&lt;V$6)),1,IF($L148="כן",2,4))),""))</f>
        <v/>
      </c>
      <c r="W148" s="214" t="str">
        <f ca="1">IF($C148="","",IF(OR(AND($H148&lt;=W$6,$I148&gt;=W$6),AND($H148&gt;=W$6,$H148&lt;X$6)),IF(OR($J148=1,COUNTIF($L148:V148,"&gt;0")&lt;$K148),3,IF(OR(AND(MONTH($H148)=MONTH(TODAY()),$J148=0),AND(TODAY()&lt;W$6)),1,IF($L148="כן",2,4))),""))</f>
        <v/>
      </c>
      <c r="X148" s="214" t="str">
        <f ca="1">IF($C148="","",IF(OR(AND($H148&lt;=X$6,$I148&gt;=X$6),AND($H148&gt;=X$6,$H148&lt;Y$6)),IF(OR($J148=1,COUNTIF($L148:W148,"&gt;0")&lt;$K148),3,IF(OR(AND(MONTH($H148)=MONTH(TODAY()),$J148=0),AND(TODAY()&lt;X$6)),1,IF($L148="כן",2,4))),""))</f>
        <v/>
      </c>
      <c r="Y148" s="214" t="str">
        <f ca="1">IF($C148="","",IF(OR(AND($H148&lt;=Y$6,$I148&gt;=Y$6),AND($H148&gt;=Y$6,$H148&lt;Z$6)),IF(OR($J148=1,COUNTIF($L148:X148,"&gt;0")&lt;$K148),3,IF(OR(AND(MONTH($H148)=MONTH(TODAY()),$J148=0),AND(TODAY()&lt;Y$6)),1,IF($L148="כן",2,4))),""))</f>
        <v/>
      </c>
      <c r="Z148" s="214" t="str">
        <f ca="1">IF($C148="","",IF(OR(AND($H148&lt;=Z$6,$I148&gt;=Z$6),AND($H148&gt;=Z$6,$H148&lt;AA$6)),IF(OR($J148=1,COUNTIF($L148:Y148,"&gt;0")&lt;$K148),3,IF(OR(AND(MONTH($H148)=MONTH(TODAY()),$J148=0),AND(TODAY()&lt;Z$6)),1,IF($L148="כן",2,4))),""))</f>
        <v/>
      </c>
      <c r="AA148" s="214" t="str">
        <f ca="1">IF($C148="","",IF(OR(AND($H148&lt;=AA$6,$I148&gt;=AA$6),AND($H148&gt;=AA$6,$H148&lt;AB$6)),IF(OR($J148=1,COUNTIF($L148:Z148,"&gt;0")&lt;$K148),3,IF(OR(AND(MONTH($H148)=MONTH(TODAY()),$J148=0),AND(TODAY()&lt;AA$6)),1,IF($L148="כן",2,4))),""))</f>
        <v/>
      </c>
      <c r="AB148" s="214" t="str">
        <f ca="1">IF($C148="","",IF(OR(AND($H148&lt;=AB$6,$I148&gt;=AB$6),AND($H148&gt;=AB$6,$H148&lt;AC$6)),IF(OR($J148=1,COUNTIF($L148:AA148,"&gt;0")&lt;$K148),3,IF(OR(AND(MONTH($H148)=MONTH(TODAY()),$J148=0),AND(TODAY()&lt;AB$6)),1,IF($L148="כן",2,4))),""))</f>
        <v/>
      </c>
      <c r="AC148" s="214" t="str">
        <f ca="1">IF($C148="","",IF(OR(AND($H148&lt;=AC$6,$I148&gt;=AC$6),AND($H148&gt;=AC$6,$H148&lt;AD$6)),IF(OR($J148=1,COUNTIF($L148:AB148,"&gt;0")&lt;$K148),3,IF(OR(AND(MONTH($H148)=MONTH(TODAY()),$J148=0),AND(TODAY()&lt;AC$6)),1,IF($L148="כן",2,4))),""))</f>
        <v/>
      </c>
      <c r="AD148" s="214" t="str">
        <f ca="1">IF($C148="","",IF(OR(AND($H148&lt;=AD$6,$I148&gt;=AD$6),AND($H148&gt;=AD$6,$H148&lt;AE$6)),IF(OR($J148=1,COUNTIF($L148:AC148,"&gt;0")&lt;$K148),3,IF(OR(AND(MONTH($H148)=MONTH(TODAY()),$J148=0),AND(TODAY()&lt;AD$6)),1,IF($L148="כן",2,4))),""))</f>
        <v/>
      </c>
      <c r="AE148" s="214" t="str">
        <f ca="1">IF($C148="","",IF(OR(AND($H148&lt;=AE$6,$I148&gt;=AE$6),AND($H148&gt;=AE$6,$H148&lt;AF$6)),IF(OR($J148=1,COUNTIF($L148:AD148,"&gt;0")&lt;$K148),3,IF(OR(AND(MONTH($H148)=MONTH(TODAY()),$J148=0),AND(TODAY()&lt;AE$6)),1,IF($L148="כן",2,4))),""))</f>
        <v/>
      </c>
      <c r="AF148" s="214" t="str">
        <f ca="1">IF($C148="","",IF(OR(AND($H148&lt;=AF$6,$I148&gt;=AF$6),AND($H148&gt;=AF$6,$H148&lt;AG$6)),IF(OR($J148=1,COUNTIF($L148:AE148,"&gt;0")&lt;$K148),3,IF(OR(AND(MONTH($H148)=MONTH(TODAY()),$J148=0),AND(TODAY()&lt;AF$6)),1,IF($L148="כן",2,4))),""))</f>
        <v/>
      </c>
      <c r="AG148" s="214" t="str">
        <f t="shared" ca="1" si="11"/>
        <v/>
      </c>
      <c r="AH148" s="199" t="s">
        <v>224</v>
      </c>
    </row>
    <row r="149" spans="2:34" s="195" customFormat="1" ht="21" customHeight="1">
      <c r="B149" s="196" t="str">
        <f>IFERROR(INDEX('תוצרים לפרויקטים'!$G$8:$G$507,MATCH(ROWS($B$6:B148),דירוג_גאנט,0)),"")</f>
        <v/>
      </c>
      <c r="C149" s="197" t="str">
        <f>IF($B149="","",INDEX('תוצרים לפרויקטים'!$H$8:$H$507,MATCH($B149,'תוצרים לפרויקטים'!$G$8:$G$507,0)))</f>
        <v/>
      </c>
      <c r="D149" s="198" t="str">
        <f>IF($B149="","",INDEX('תוצרים לפרויקטים'!$E$8:$E$507,MATCH($B149,'תוצרים לפרויקטים'!$G$8:$G$507,0)))</f>
        <v/>
      </c>
      <c r="E149" s="198" t="str">
        <f>IF($B149="","",IF(INDEX('תוצרים לפרויקטים'!$J$8:$J$507,MATCH($B149,'תוצרים לפרויקטים'!$G$8:$G$507,0))="","",INDEX('תוצרים לפרויקטים'!$J$8:$J$507,MATCH($B149,'תוצרים לפרויקטים'!$G$8:$G$507,0))))</f>
        <v/>
      </c>
      <c r="F149" s="198" t="str">
        <f>IF($B149="","",IF(INDEX('תוצרים לפרויקטים'!$K$8:$K$507,MATCH($B149,'תוצרים לפרויקטים'!$G$8:$G$507,0))="","",INDEX('תוצרים לפרויקטים'!$K$8:$K$507,MATCH($B149,'תוצרים לפרויקטים'!$G$8:$G$507,0))))</f>
        <v/>
      </c>
      <c r="G149" s="198" t="str">
        <f>IF($B149="","",IF(INDEX('תוצרים לפרויקטים'!$R$8:$R$507,MATCH($B149,'תוצרים לפרויקטים'!$G$8:$G$507,0))="","",INDEX('תוצרים לפרויקטים'!$R$8:$R$507,MATCH($B149,'תוצרים לפרויקטים'!$G$8:$G$507,0))))</f>
        <v/>
      </c>
      <c r="H149" s="199" t="str">
        <f>IF($B149="","",IF(INDEX('תוצרים לפרויקטים'!P$8:P$507,MATCH($B149,'תוצרים לפרויקטים'!$G$8:$G$507,0))="","",INDEX('תוצרים לפרויקטים'!P$8:P$507,MATCH($B149,'תוצרים לפרויקטים'!$G$8:$G$507,0))))</f>
        <v/>
      </c>
      <c r="I149" s="199" t="str">
        <f>IF($B149="","",IF(INDEX('תוצרים לפרויקטים'!Q$8:Q$507,MATCH($B149,'תוצרים לפרויקטים'!$G$8:$G$507,0))="","",INDEX('תוצרים לפרויקטים'!Q$8:Q$507,MATCH($B149,'תוצרים לפרויקטים'!$G$8:$G$507,0))))</f>
        <v/>
      </c>
      <c r="J149" s="200" t="str">
        <f>IF($B149="","",INDEX('תוצרים לפרויקטים'!$S$8:$S$507,MATCH($B149,'תוצרים לפרויקטים'!$G$8:$G$507,0)))</f>
        <v/>
      </c>
      <c r="K149" s="201" t="str">
        <f t="shared" si="9"/>
        <v/>
      </c>
      <c r="L149" s="200" t="str">
        <f t="shared" ca="1" si="10"/>
        <v/>
      </c>
      <c r="M149" s="214" t="str">
        <f ca="1">IF($C149="","",IF(OR(AND($H149&lt;=M$6,$I149&gt;=M$6),AND($H149&gt;=M$6,$H149&lt;N$6)),IF(OR($J149=1,COUNTIF($L149:L149,"&gt;0")&lt;$K149),3,IF(OR(AND(MONTH($H149)=MONTH(TODAY()),$J149=0),AND(TODAY()&lt;M$6)),1,IF($L149="כן",2,4))),""))</f>
        <v/>
      </c>
      <c r="N149" s="214" t="str">
        <f ca="1">IF($C149="","",IF(OR(AND($H149&lt;=N$6,$I149&gt;=N$6),AND($H149&gt;=N$6,$H149&lt;O$6)),IF(OR($J149=1,COUNTIF($L149:M149,"&gt;0")&lt;$K149),3,IF(OR(AND(MONTH($H149)=MONTH(TODAY()),$J149=0),AND(TODAY()&lt;N$6)),1,IF($L149="כן",2,4))),""))</f>
        <v/>
      </c>
      <c r="O149" s="214" t="str">
        <f ca="1">IF($C149="","",IF(OR(AND($H149&lt;=O$6,$I149&gt;=O$6),AND($H149&gt;=O$6,$H149&lt;P$6)),IF(OR($J149=1,COUNTIF($L149:N149,"&gt;0")&lt;$K149),3,IF(OR(AND(MONTH($H149)=MONTH(TODAY()),$J149=0),AND(TODAY()&lt;O$6)),1,IF($L149="כן",2,4))),""))</f>
        <v/>
      </c>
      <c r="P149" s="214" t="str">
        <f ca="1">IF($C149="","",IF(OR(AND($H149&lt;=P$6,$I149&gt;=P$6),AND($H149&gt;=P$6,$H149&lt;Q$6)),IF(OR($J149=1,COUNTIF($L149:O149,"&gt;0")&lt;$K149),3,IF(OR(AND(MONTH($H149)=MONTH(TODAY()),$J149=0),AND(TODAY()&lt;P$6)),1,IF($L149="כן",2,4))),""))</f>
        <v/>
      </c>
      <c r="Q149" s="214" t="str">
        <f ca="1">IF($C149="","",IF(OR(AND($H149&lt;=Q$6,$I149&gt;=Q$6),AND($H149&gt;=Q$6,$H149&lt;R$6)),IF(OR($J149=1,COUNTIF($L149:P149,"&gt;0")&lt;$K149),3,IF(OR(AND(MONTH($H149)=MONTH(TODAY()),$J149=0),AND(TODAY()&lt;Q$6)),1,IF($L149="כן",2,4))),""))</f>
        <v/>
      </c>
      <c r="R149" s="214" t="str">
        <f ca="1">IF($C149="","",IF(OR(AND($H149&lt;=R$6,$I149&gt;=R$6),AND($H149&gt;=R$6,$H149&lt;S$6)),IF(OR($J149=1,COUNTIF($L149:Q149,"&gt;0")&lt;$K149),3,IF(OR(AND(MONTH($H149)=MONTH(TODAY()),$J149=0),AND(TODAY()&lt;R$6)),1,IF($L149="כן",2,4))),""))</f>
        <v/>
      </c>
      <c r="S149" s="214" t="str">
        <f ca="1">IF($C149="","",IF(OR(AND($H149&lt;=S$6,$I149&gt;=S$6),AND($H149&gt;=S$6,$H149&lt;T$6)),IF(OR($J149=1,COUNTIF($L149:R149,"&gt;0")&lt;$K149),3,IF(OR(AND(MONTH($H149)=MONTH(TODAY()),$J149=0),AND(TODAY()&lt;S$6)),1,IF($L149="כן",2,4))),""))</f>
        <v/>
      </c>
      <c r="T149" s="214" t="str">
        <f ca="1">IF($C149="","",IF(OR(AND($H149&lt;=T$6,$I149&gt;=T$6),AND($H149&gt;=T$6,$H149&lt;U$6)),IF(OR($J149=1,COUNTIF($L149:S149,"&gt;0")&lt;$K149),3,IF(OR(AND(MONTH($H149)=MONTH(TODAY()),$J149=0),AND(TODAY()&lt;T$6)),1,IF($L149="כן",2,4))),""))</f>
        <v/>
      </c>
      <c r="U149" s="214" t="str">
        <f ca="1">IF($C149="","",IF(OR(AND($H149&lt;=U$6,$I149&gt;=U$6),AND($H149&gt;=U$6,$H149&lt;V$6)),IF(OR($J149=1,COUNTIF($L149:T149,"&gt;0")&lt;$K149),3,IF(OR(AND(MONTH($H149)=MONTH(TODAY()),$J149=0),AND(TODAY()&lt;U$6)),1,IF($L149="כן",2,4))),""))</f>
        <v/>
      </c>
      <c r="V149" s="214" t="str">
        <f ca="1">IF($C149="","",IF(OR(AND($H149&lt;=V$6,$I149&gt;=V$6),AND($H149&gt;=V$6,$H149&lt;W$6)),IF(OR($J149=1,COUNTIF($L149:U149,"&gt;0")&lt;$K149),3,IF(OR(AND(MONTH($H149)=MONTH(TODAY()),$J149=0),AND(TODAY()&lt;V$6)),1,IF($L149="כן",2,4))),""))</f>
        <v/>
      </c>
      <c r="W149" s="214" t="str">
        <f ca="1">IF($C149="","",IF(OR(AND($H149&lt;=W$6,$I149&gt;=W$6),AND($H149&gt;=W$6,$H149&lt;X$6)),IF(OR($J149=1,COUNTIF($L149:V149,"&gt;0")&lt;$K149),3,IF(OR(AND(MONTH($H149)=MONTH(TODAY()),$J149=0),AND(TODAY()&lt;W$6)),1,IF($L149="כן",2,4))),""))</f>
        <v/>
      </c>
      <c r="X149" s="214" t="str">
        <f ca="1">IF($C149="","",IF(OR(AND($H149&lt;=X$6,$I149&gt;=X$6),AND($H149&gt;=X$6,$H149&lt;Y$6)),IF(OR($J149=1,COUNTIF($L149:W149,"&gt;0")&lt;$K149),3,IF(OR(AND(MONTH($H149)=MONTH(TODAY()),$J149=0),AND(TODAY()&lt;X$6)),1,IF($L149="כן",2,4))),""))</f>
        <v/>
      </c>
      <c r="Y149" s="214" t="str">
        <f ca="1">IF($C149="","",IF(OR(AND($H149&lt;=Y$6,$I149&gt;=Y$6),AND($H149&gt;=Y$6,$H149&lt;Z$6)),IF(OR($J149=1,COUNTIF($L149:X149,"&gt;0")&lt;$K149),3,IF(OR(AND(MONTH($H149)=MONTH(TODAY()),$J149=0),AND(TODAY()&lt;Y$6)),1,IF($L149="כן",2,4))),""))</f>
        <v/>
      </c>
      <c r="Z149" s="214" t="str">
        <f ca="1">IF($C149="","",IF(OR(AND($H149&lt;=Z$6,$I149&gt;=Z$6),AND($H149&gt;=Z$6,$H149&lt;AA$6)),IF(OR($J149=1,COUNTIF($L149:Y149,"&gt;0")&lt;$K149),3,IF(OR(AND(MONTH($H149)=MONTH(TODAY()),$J149=0),AND(TODAY()&lt;Z$6)),1,IF($L149="כן",2,4))),""))</f>
        <v/>
      </c>
      <c r="AA149" s="214" t="str">
        <f ca="1">IF($C149="","",IF(OR(AND($H149&lt;=AA$6,$I149&gt;=AA$6),AND($H149&gt;=AA$6,$H149&lt;AB$6)),IF(OR($J149=1,COUNTIF($L149:Z149,"&gt;0")&lt;$K149),3,IF(OR(AND(MONTH($H149)=MONTH(TODAY()),$J149=0),AND(TODAY()&lt;AA$6)),1,IF($L149="כן",2,4))),""))</f>
        <v/>
      </c>
      <c r="AB149" s="214" t="str">
        <f ca="1">IF($C149="","",IF(OR(AND($H149&lt;=AB$6,$I149&gt;=AB$6),AND($H149&gt;=AB$6,$H149&lt;AC$6)),IF(OR($J149=1,COUNTIF($L149:AA149,"&gt;0")&lt;$K149),3,IF(OR(AND(MONTH($H149)=MONTH(TODAY()),$J149=0),AND(TODAY()&lt;AB$6)),1,IF($L149="כן",2,4))),""))</f>
        <v/>
      </c>
      <c r="AC149" s="214" t="str">
        <f ca="1">IF($C149="","",IF(OR(AND($H149&lt;=AC$6,$I149&gt;=AC$6),AND($H149&gt;=AC$6,$H149&lt;AD$6)),IF(OR($J149=1,COUNTIF($L149:AB149,"&gt;0")&lt;$K149),3,IF(OR(AND(MONTH($H149)=MONTH(TODAY()),$J149=0),AND(TODAY()&lt;AC$6)),1,IF($L149="כן",2,4))),""))</f>
        <v/>
      </c>
      <c r="AD149" s="214" t="str">
        <f ca="1">IF($C149="","",IF(OR(AND($H149&lt;=AD$6,$I149&gt;=AD$6),AND($H149&gt;=AD$6,$H149&lt;AE$6)),IF(OR($J149=1,COUNTIF($L149:AC149,"&gt;0")&lt;$K149),3,IF(OR(AND(MONTH($H149)=MONTH(TODAY()),$J149=0),AND(TODAY()&lt;AD$6)),1,IF($L149="כן",2,4))),""))</f>
        <v/>
      </c>
      <c r="AE149" s="214" t="str">
        <f ca="1">IF($C149="","",IF(OR(AND($H149&lt;=AE$6,$I149&gt;=AE$6),AND($H149&gt;=AE$6,$H149&lt;AF$6)),IF(OR($J149=1,COUNTIF($L149:AD149,"&gt;0")&lt;$K149),3,IF(OR(AND(MONTH($H149)=MONTH(TODAY()),$J149=0),AND(TODAY()&lt;AE$6)),1,IF($L149="כן",2,4))),""))</f>
        <v/>
      </c>
      <c r="AF149" s="214" t="str">
        <f ca="1">IF($C149="","",IF(OR(AND($H149&lt;=AF$6,$I149&gt;=AF$6),AND($H149&gt;=AF$6,$H149&lt;AG$6)),IF(OR($J149=1,COUNTIF($L149:AE149,"&gt;0")&lt;$K149),3,IF(OR(AND(MONTH($H149)=MONTH(TODAY()),$J149=0),AND(TODAY()&lt;AF$6)),1,IF($L149="כן",2,4))),""))</f>
        <v/>
      </c>
      <c r="AG149" s="214" t="str">
        <f t="shared" ca="1" si="11"/>
        <v/>
      </c>
      <c r="AH149" s="199" t="s">
        <v>224</v>
      </c>
    </row>
    <row r="150" spans="2:34" s="195" customFormat="1" ht="21" customHeight="1">
      <c r="B150" s="196" t="str">
        <f>IFERROR(INDEX('תוצרים לפרויקטים'!$G$8:$G$507,MATCH(ROWS($B$6:B149),דירוג_גאנט,0)),"")</f>
        <v/>
      </c>
      <c r="C150" s="197" t="str">
        <f>IF($B150="","",INDEX('תוצרים לפרויקטים'!$H$8:$H$507,MATCH($B150,'תוצרים לפרויקטים'!$G$8:$G$507,0)))</f>
        <v/>
      </c>
      <c r="D150" s="198" t="str">
        <f>IF($B150="","",INDEX('תוצרים לפרויקטים'!$E$8:$E$507,MATCH($B150,'תוצרים לפרויקטים'!$G$8:$G$507,0)))</f>
        <v/>
      </c>
      <c r="E150" s="198" t="str">
        <f>IF($B150="","",IF(INDEX('תוצרים לפרויקטים'!$J$8:$J$507,MATCH($B150,'תוצרים לפרויקטים'!$G$8:$G$507,0))="","",INDEX('תוצרים לפרויקטים'!$J$8:$J$507,MATCH($B150,'תוצרים לפרויקטים'!$G$8:$G$507,0))))</f>
        <v/>
      </c>
      <c r="F150" s="198" t="str">
        <f>IF($B150="","",IF(INDEX('תוצרים לפרויקטים'!$K$8:$K$507,MATCH($B150,'תוצרים לפרויקטים'!$G$8:$G$507,0))="","",INDEX('תוצרים לפרויקטים'!$K$8:$K$507,MATCH($B150,'תוצרים לפרויקטים'!$G$8:$G$507,0))))</f>
        <v/>
      </c>
      <c r="G150" s="198" t="str">
        <f>IF($B150="","",IF(INDEX('תוצרים לפרויקטים'!$R$8:$R$507,MATCH($B150,'תוצרים לפרויקטים'!$G$8:$G$507,0))="","",INDEX('תוצרים לפרויקטים'!$R$8:$R$507,MATCH($B150,'תוצרים לפרויקטים'!$G$8:$G$507,0))))</f>
        <v/>
      </c>
      <c r="H150" s="199" t="str">
        <f>IF($B150="","",IF(INDEX('תוצרים לפרויקטים'!P$8:P$507,MATCH($B150,'תוצרים לפרויקטים'!$G$8:$G$507,0))="","",INDEX('תוצרים לפרויקטים'!P$8:P$507,MATCH($B150,'תוצרים לפרויקטים'!$G$8:$G$507,0))))</f>
        <v/>
      </c>
      <c r="I150" s="199" t="str">
        <f>IF($B150="","",IF(INDEX('תוצרים לפרויקטים'!Q$8:Q$507,MATCH($B150,'תוצרים לפרויקטים'!$G$8:$G$507,0))="","",INDEX('תוצרים לפרויקטים'!Q$8:Q$507,MATCH($B150,'תוצרים לפרויקטים'!$G$8:$G$507,0))))</f>
        <v/>
      </c>
      <c r="J150" s="200" t="str">
        <f>IF($B150="","",INDEX('תוצרים לפרויקטים'!$S$8:$S$507,MATCH($B150,'תוצרים לפרויקטים'!$G$8:$G$507,0)))</f>
        <v/>
      </c>
      <c r="K150" s="201" t="str">
        <f t="shared" si="9"/>
        <v/>
      </c>
      <c r="L150" s="200" t="str">
        <f t="shared" ca="1" si="10"/>
        <v/>
      </c>
      <c r="M150" s="214" t="str">
        <f ca="1">IF($C150="","",IF(OR(AND($H150&lt;=M$6,$I150&gt;=M$6),AND($H150&gt;=M$6,$H150&lt;N$6)),IF(OR($J150=1,COUNTIF($L150:L150,"&gt;0")&lt;$K150),3,IF(OR(AND(MONTH($H150)=MONTH(TODAY()),$J150=0),AND(TODAY()&lt;M$6)),1,IF($L150="כן",2,4))),""))</f>
        <v/>
      </c>
      <c r="N150" s="214" t="str">
        <f ca="1">IF($C150="","",IF(OR(AND($H150&lt;=N$6,$I150&gt;=N$6),AND($H150&gt;=N$6,$H150&lt;O$6)),IF(OR($J150=1,COUNTIF($L150:M150,"&gt;0")&lt;$K150),3,IF(OR(AND(MONTH($H150)=MONTH(TODAY()),$J150=0),AND(TODAY()&lt;N$6)),1,IF($L150="כן",2,4))),""))</f>
        <v/>
      </c>
      <c r="O150" s="214" t="str">
        <f ca="1">IF($C150="","",IF(OR(AND($H150&lt;=O$6,$I150&gt;=O$6),AND($H150&gt;=O$6,$H150&lt;P$6)),IF(OR($J150=1,COUNTIF($L150:N150,"&gt;0")&lt;$K150),3,IF(OR(AND(MONTH($H150)=MONTH(TODAY()),$J150=0),AND(TODAY()&lt;O$6)),1,IF($L150="כן",2,4))),""))</f>
        <v/>
      </c>
      <c r="P150" s="214" t="str">
        <f ca="1">IF($C150="","",IF(OR(AND($H150&lt;=P$6,$I150&gt;=P$6),AND($H150&gt;=P$6,$H150&lt;Q$6)),IF(OR($J150=1,COUNTIF($L150:O150,"&gt;0")&lt;$K150),3,IF(OR(AND(MONTH($H150)=MONTH(TODAY()),$J150=0),AND(TODAY()&lt;P$6)),1,IF($L150="כן",2,4))),""))</f>
        <v/>
      </c>
      <c r="Q150" s="214" t="str">
        <f ca="1">IF($C150="","",IF(OR(AND($H150&lt;=Q$6,$I150&gt;=Q$6),AND($H150&gt;=Q$6,$H150&lt;R$6)),IF(OR($J150=1,COUNTIF($L150:P150,"&gt;0")&lt;$K150),3,IF(OR(AND(MONTH($H150)=MONTH(TODAY()),$J150=0),AND(TODAY()&lt;Q$6)),1,IF($L150="כן",2,4))),""))</f>
        <v/>
      </c>
      <c r="R150" s="214" t="str">
        <f ca="1">IF($C150="","",IF(OR(AND($H150&lt;=R$6,$I150&gt;=R$6),AND($H150&gt;=R$6,$H150&lt;S$6)),IF(OR($J150=1,COUNTIF($L150:Q150,"&gt;0")&lt;$K150),3,IF(OR(AND(MONTH($H150)=MONTH(TODAY()),$J150=0),AND(TODAY()&lt;R$6)),1,IF($L150="כן",2,4))),""))</f>
        <v/>
      </c>
      <c r="S150" s="214" t="str">
        <f ca="1">IF($C150="","",IF(OR(AND($H150&lt;=S$6,$I150&gt;=S$6),AND($H150&gt;=S$6,$H150&lt;T$6)),IF(OR($J150=1,COUNTIF($L150:R150,"&gt;0")&lt;$K150),3,IF(OR(AND(MONTH($H150)=MONTH(TODAY()),$J150=0),AND(TODAY()&lt;S$6)),1,IF($L150="כן",2,4))),""))</f>
        <v/>
      </c>
      <c r="T150" s="214" t="str">
        <f ca="1">IF($C150="","",IF(OR(AND($H150&lt;=T$6,$I150&gt;=T$6),AND($H150&gt;=T$6,$H150&lt;U$6)),IF(OR($J150=1,COUNTIF($L150:S150,"&gt;0")&lt;$K150),3,IF(OR(AND(MONTH($H150)=MONTH(TODAY()),$J150=0),AND(TODAY()&lt;T$6)),1,IF($L150="כן",2,4))),""))</f>
        <v/>
      </c>
      <c r="U150" s="214" t="str">
        <f ca="1">IF($C150="","",IF(OR(AND($H150&lt;=U$6,$I150&gt;=U$6),AND($H150&gt;=U$6,$H150&lt;V$6)),IF(OR($J150=1,COUNTIF($L150:T150,"&gt;0")&lt;$K150),3,IF(OR(AND(MONTH($H150)=MONTH(TODAY()),$J150=0),AND(TODAY()&lt;U$6)),1,IF($L150="כן",2,4))),""))</f>
        <v/>
      </c>
      <c r="V150" s="214" t="str">
        <f ca="1">IF($C150="","",IF(OR(AND($H150&lt;=V$6,$I150&gt;=V$6),AND($H150&gt;=V$6,$H150&lt;W$6)),IF(OR($J150=1,COUNTIF($L150:U150,"&gt;0")&lt;$K150),3,IF(OR(AND(MONTH($H150)=MONTH(TODAY()),$J150=0),AND(TODAY()&lt;V$6)),1,IF($L150="כן",2,4))),""))</f>
        <v/>
      </c>
      <c r="W150" s="214" t="str">
        <f ca="1">IF($C150="","",IF(OR(AND($H150&lt;=W$6,$I150&gt;=W$6),AND($H150&gt;=W$6,$H150&lt;X$6)),IF(OR($J150=1,COUNTIF($L150:V150,"&gt;0")&lt;$K150),3,IF(OR(AND(MONTH($H150)=MONTH(TODAY()),$J150=0),AND(TODAY()&lt;W$6)),1,IF($L150="כן",2,4))),""))</f>
        <v/>
      </c>
      <c r="X150" s="214" t="str">
        <f ca="1">IF($C150="","",IF(OR(AND($H150&lt;=X$6,$I150&gt;=X$6),AND($H150&gt;=X$6,$H150&lt;Y$6)),IF(OR($J150=1,COUNTIF($L150:W150,"&gt;0")&lt;$K150),3,IF(OR(AND(MONTH($H150)=MONTH(TODAY()),$J150=0),AND(TODAY()&lt;X$6)),1,IF($L150="כן",2,4))),""))</f>
        <v/>
      </c>
      <c r="Y150" s="214" t="str">
        <f ca="1">IF($C150="","",IF(OR(AND($H150&lt;=Y$6,$I150&gt;=Y$6),AND($H150&gt;=Y$6,$H150&lt;Z$6)),IF(OR($J150=1,COUNTIF($L150:X150,"&gt;0")&lt;$K150),3,IF(OR(AND(MONTH($H150)=MONTH(TODAY()),$J150=0),AND(TODAY()&lt;Y$6)),1,IF($L150="כן",2,4))),""))</f>
        <v/>
      </c>
      <c r="Z150" s="214" t="str">
        <f ca="1">IF($C150="","",IF(OR(AND($H150&lt;=Z$6,$I150&gt;=Z$6),AND($H150&gt;=Z$6,$H150&lt;AA$6)),IF(OR($J150=1,COUNTIF($L150:Y150,"&gt;0")&lt;$K150),3,IF(OR(AND(MONTH($H150)=MONTH(TODAY()),$J150=0),AND(TODAY()&lt;Z$6)),1,IF($L150="כן",2,4))),""))</f>
        <v/>
      </c>
      <c r="AA150" s="214" t="str">
        <f ca="1">IF($C150="","",IF(OR(AND($H150&lt;=AA$6,$I150&gt;=AA$6),AND($H150&gt;=AA$6,$H150&lt;AB$6)),IF(OR($J150=1,COUNTIF($L150:Z150,"&gt;0")&lt;$K150),3,IF(OR(AND(MONTH($H150)=MONTH(TODAY()),$J150=0),AND(TODAY()&lt;AA$6)),1,IF($L150="כן",2,4))),""))</f>
        <v/>
      </c>
      <c r="AB150" s="214" t="str">
        <f ca="1">IF($C150="","",IF(OR(AND($H150&lt;=AB$6,$I150&gt;=AB$6),AND($H150&gt;=AB$6,$H150&lt;AC$6)),IF(OR($J150=1,COUNTIF($L150:AA150,"&gt;0")&lt;$K150),3,IF(OR(AND(MONTH($H150)=MONTH(TODAY()),$J150=0),AND(TODAY()&lt;AB$6)),1,IF($L150="כן",2,4))),""))</f>
        <v/>
      </c>
      <c r="AC150" s="214" t="str">
        <f ca="1">IF($C150="","",IF(OR(AND($H150&lt;=AC$6,$I150&gt;=AC$6),AND($H150&gt;=AC$6,$H150&lt;AD$6)),IF(OR($J150=1,COUNTIF($L150:AB150,"&gt;0")&lt;$K150),3,IF(OR(AND(MONTH($H150)=MONTH(TODAY()),$J150=0),AND(TODAY()&lt;AC$6)),1,IF($L150="כן",2,4))),""))</f>
        <v/>
      </c>
      <c r="AD150" s="214" t="str">
        <f ca="1">IF($C150="","",IF(OR(AND($H150&lt;=AD$6,$I150&gt;=AD$6),AND($H150&gt;=AD$6,$H150&lt;AE$6)),IF(OR($J150=1,COUNTIF($L150:AC150,"&gt;0")&lt;$K150),3,IF(OR(AND(MONTH($H150)=MONTH(TODAY()),$J150=0),AND(TODAY()&lt;AD$6)),1,IF($L150="כן",2,4))),""))</f>
        <v/>
      </c>
      <c r="AE150" s="214" t="str">
        <f ca="1">IF($C150="","",IF(OR(AND($H150&lt;=AE$6,$I150&gt;=AE$6),AND($H150&gt;=AE$6,$H150&lt;AF$6)),IF(OR($J150=1,COUNTIF($L150:AD150,"&gt;0")&lt;$K150),3,IF(OR(AND(MONTH($H150)=MONTH(TODAY()),$J150=0),AND(TODAY()&lt;AE$6)),1,IF($L150="כן",2,4))),""))</f>
        <v/>
      </c>
      <c r="AF150" s="214" t="str">
        <f ca="1">IF($C150="","",IF(OR(AND($H150&lt;=AF$6,$I150&gt;=AF$6),AND($H150&gt;=AF$6,$H150&lt;AG$6)),IF(OR($J150=1,COUNTIF($L150:AE150,"&gt;0")&lt;$K150),3,IF(OR(AND(MONTH($H150)=MONTH(TODAY()),$J150=0),AND(TODAY()&lt;AF$6)),1,IF($L150="כן",2,4))),""))</f>
        <v/>
      </c>
      <c r="AG150" s="214" t="str">
        <f t="shared" ca="1" si="11"/>
        <v/>
      </c>
      <c r="AH150" s="199" t="s">
        <v>224</v>
      </c>
    </row>
    <row r="151" spans="2:34" s="195" customFormat="1" ht="21" customHeight="1">
      <c r="B151" s="196" t="str">
        <f>IFERROR(INDEX('תוצרים לפרויקטים'!$G$8:$G$507,MATCH(ROWS($B$6:B150),דירוג_גאנט,0)),"")</f>
        <v/>
      </c>
      <c r="C151" s="197" t="str">
        <f>IF($B151="","",INDEX('תוצרים לפרויקטים'!$H$8:$H$507,MATCH($B151,'תוצרים לפרויקטים'!$G$8:$G$507,0)))</f>
        <v/>
      </c>
      <c r="D151" s="198" t="str">
        <f>IF($B151="","",INDEX('תוצרים לפרויקטים'!$E$8:$E$507,MATCH($B151,'תוצרים לפרויקטים'!$G$8:$G$507,0)))</f>
        <v/>
      </c>
      <c r="E151" s="198" t="str">
        <f>IF($B151="","",IF(INDEX('תוצרים לפרויקטים'!$J$8:$J$507,MATCH($B151,'תוצרים לפרויקטים'!$G$8:$G$507,0))="","",INDEX('תוצרים לפרויקטים'!$J$8:$J$507,MATCH($B151,'תוצרים לפרויקטים'!$G$8:$G$507,0))))</f>
        <v/>
      </c>
      <c r="F151" s="198" t="str">
        <f>IF($B151="","",IF(INDEX('תוצרים לפרויקטים'!$K$8:$K$507,MATCH($B151,'תוצרים לפרויקטים'!$G$8:$G$507,0))="","",INDEX('תוצרים לפרויקטים'!$K$8:$K$507,MATCH($B151,'תוצרים לפרויקטים'!$G$8:$G$507,0))))</f>
        <v/>
      </c>
      <c r="G151" s="198" t="str">
        <f>IF($B151="","",IF(INDEX('תוצרים לפרויקטים'!$R$8:$R$507,MATCH($B151,'תוצרים לפרויקטים'!$G$8:$G$507,0))="","",INDEX('תוצרים לפרויקטים'!$R$8:$R$507,MATCH($B151,'תוצרים לפרויקטים'!$G$8:$G$507,0))))</f>
        <v/>
      </c>
      <c r="H151" s="199" t="str">
        <f>IF($B151="","",IF(INDEX('תוצרים לפרויקטים'!P$8:P$507,MATCH($B151,'תוצרים לפרויקטים'!$G$8:$G$507,0))="","",INDEX('תוצרים לפרויקטים'!P$8:P$507,MATCH($B151,'תוצרים לפרויקטים'!$G$8:$G$507,0))))</f>
        <v/>
      </c>
      <c r="I151" s="199" t="str">
        <f>IF($B151="","",IF(INDEX('תוצרים לפרויקטים'!Q$8:Q$507,MATCH($B151,'תוצרים לפרויקטים'!$G$8:$G$507,0))="","",INDEX('תוצרים לפרויקטים'!Q$8:Q$507,MATCH($B151,'תוצרים לפרויקטים'!$G$8:$G$507,0))))</f>
        <v/>
      </c>
      <c r="J151" s="200" t="str">
        <f>IF($B151="","",INDEX('תוצרים לפרויקטים'!$S$8:$S$507,MATCH($B151,'תוצרים לפרויקטים'!$G$8:$G$507,0)))</f>
        <v/>
      </c>
      <c r="K151" s="201" t="str">
        <f t="shared" si="9"/>
        <v/>
      </c>
      <c r="L151" s="200" t="str">
        <f t="shared" ca="1" si="10"/>
        <v/>
      </c>
      <c r="M151" s="214" t="str">
        <f ca="1">IF($C151="","",IF(OR(AND($H151&lt;=M$6,$I151&gt;=M$6),AND($H151&gt;=M$6,$H151&lt;N$6)),IF(OR($J151=1,COUNTIF($L151:L151,"&gt;0")&lt;$K151),3,IF(OR(AND(MONTH($H151)=MONTH(TODAY()),$J151=0),AND(TODAY()&lt;M$6)),1,IF($L151="כן",2,4))),""))</f>
        <v/>
      </c>
      <c r="N151" s="214" t="str">
        <f ca="1">IF($C151="","",IF(OR(AND($H151&lt;=N$6,$I151&gt;=N$6),AND($H151&gt;=N$6,$H151&lt;O$6)),IF(OR($J151=1,COUNTIF($L151:M151,"&gt;0")&lt;$K151),3,IF(OR(AND(MONTH($H151)=MONTH(TODAY()),$J151=0),AND(TODAY()&lt;N$6)),1,IF($L151="כן",2,4))),""))</f>
        <v/>
      </c>
      <c r="O151" s="214" t="str">
        <f ca="1">IF($C151="","",IF(OR(AND($H151&lt;=O$6,$I151&gt;=O$6),AND($H151&gt;=O$6,$H151&lt;P$6)),IF(OR($J151=1,COUNTIF($L151:N151,"&gt;0")&lt;$K151),3,IF(OR(AND(MONTH($H151)=MONTH(TODAY()),$J151=0),AND(TODAY()&lt;O$6)),1,IF($L151="כן",2,4))),""))</f>
        <v/>
      </c>
      <c r="P151" s="214" t="str">
        <f ca="1">IF($C151="","",IF(OR(AND($H151&lt;=P$6,$I151&gt;=P$6),AND($H151&gt;=P$6,$H151&lt;Q$6)),IF(OR($J151=1,COUNTIF($L151:O151,"&gt;0")&lt;$K151),3,IF(OR(AND(MONTH($H151)=MONTH(TODAY()),$J151=0),AND(TODAY()&lt;P$6)),1,IF($L151="כן",2,4))),""))</f>
        <v/>
      </c>
      <c r="Q151" s="214" t="str">
        <f ca="1">IF($C151="","",IF(OR(AND($H151&lt;=Q$6,$I151&gt;=Q$6),AND($H151&gt;=Q$6,$H151&lt;R$6)),IF(OR($J151=1,COUNTIF($L151:P151,"&gt;0")&lt;$K151),3,IF(OR(AND(MONTH($H151)=MONTH(TODAY()),$J151=0),AND(TODAY()&lt;Q$6)),1,IF($L151="כן",2,4))),""))</f>
        <v/>
      </c>
      <c r="R151" s="214" t="str">
        <f ca="1">IF($C151="","",IF(OR(AND($H151&lt;=R$6,$I151&gt;=R$6),AND($H151&gt;=R$6,$H151&lt;S$6)),IF(OR($J151=1,COUNTIF($L151:Q151,"&gt;0")&lt;$K151),3,IF(OR(AND(MONTH($H151)=MONTH(TODAY()),$J151=0),AND(TODAY()&lt;R$6)),1,IF($L151="כן",2,4))),""))</f>
        <v/>
      </c>
      <c r="S151" s="214" t="str">
        <f ca="1">IF($C151="","",IF(OR(AND($H151&lt;=S$6,$I151&gt;=S$6),AND($H151&gt;=S$6,$H151&lt;T$6)),IF(OR($J151=1,COUNTIF($L151:R151,"&gt;0")&lt;$K151),3,IF(OR(AND(MONTH($H151)=MONTH(TODAY()),$J151=0),AND(TODAY()&lt;S$6)),1,IF($L151="כן",2,4))),""))</f>
        <v/>
      </c>
      <c r="T151" s="214" t="str">
        <f ca="1">IF($C151="","",IF(OR(AND($H151&lt;=T$6,$I151&gt;=T$6),AND($H151&gt;=T$6,$H151&lt;U$6)),IF(OR($J151=1,COUNTIF($L151:S151,"&gt;0")&lt;$K151),3,IF(OR(AND(MONTH($H151)=MONTH(TODAY()),$J151=0),AND(TODAY()&lt;T$6)),1,IF($L151="כן",2,4))),""))</f>
        <v/>
      </c>
      <c r="U151" s="214" t="str">
        <f ca="1">IF($C151="","",IF(OR(AND($H151&lt;=U$6,$I151&gt;=U$6),AND($H151&gt;=U$6,$H151&lt;V$6)),IF(OR($J151=1,COUNTIF($L151:T151,"&gt;0")&lt;$K151),3,IF(OR(AND(MONTH($H151)=MONTH(TODAY()),$J151=0),AND(TODAY()&lt;U$6)),1,IF($L151="כן",2,4))),""))</f>
        <v/>
      </c>
      <c r="V151" s="214" t="str">
        <f ca="1">IF($C151="","",IF(OR(AND($H151&lt;=V$6,$I151&gt;=V$6),AND($H151&gt;=V$6,$H151&lt;W$6)),IF(OR($J151=1,COUNTIF($L151:U151,"&gt;0")&lt;$K151),3,IF(OR(AND(MONTH($H151)=MONTH(TODAY()),$J151=0),AND(TODAY()&lt;V$6)),1,IF($L151="כן",2,4))),""))</f>
        <v/>
      </c>
      <c r="W151" s="214" t="str">
        <f ca="1">IF($C151="","",IF(OR(AND($H151&lt;=W$6,$I151&gt;=W$6),AND($H151&gt;=W$6,$H151&lt;X$6)),IF(OR($J151=1,COUNTIF($L151:V151,"&gt;0")&lt;$K151),3,IF(OR(AND(MONTH($H151)=MONTH(TODAY()),$J151=0),AND(TODAY()&lt;W$6)),1,IF($L151="כן",2,4))),""))</f>
        <v/>
      </c>
      <c r="X151" s="214" t="str">
        <f ca="1">IF($C151="","",IF(OR(AND($H151&lt;=X$6,$I151&gt;=X$6),AND($H151&gt;=X$6,$H151&lt;Y$6)),IF(OR($J151=1,COUNTIF($L151:W151,"&gt;0")&lt;$K151),3,IF(OR(AND(MONTH($H151)=MONTH(TODAY()),$J151=0),AND(TODAY()&lt;X$6)),1,IF($L151="כן",2,4))),""))</f>
        <v/>
      </c>
      <c r="Y151" s="214" t="str">
        <f ca="1">IF($C151="","",IF(OR(AND($H151&lt;=Y$6,$I151&gt;=Y$6),AND($H151&gt;=Y$6,$H151&lt;Z$6)),IF(OR($J151=1,COUNTIF($L151:X151,"&gt;0")&lt;$K151),3,IF(OR(AND(MONTH($H151)=MONTH(TODAY()),$J151=0),AND(TODAY()&lt;Y$6)),1,IF($L151="כן",2,4))),""))</f>
        <v/>
      </c>
      <c r="Z151" s="214" t="str">
        <f ca="1">IF($C151="","",IF(OR(AND($H151&lt;=Z$6,$I151&gt;=Z$6),AND($H151&gt;=Z$6,$H151&lt;AA$6)),IF(OR($J151=1,COUNTIF($L151:Y151,"&gt;0")&lt;$K151),3,IF(OR(AND(MONTH($H151)=MONTH(TODAY()),$J151=0),AND(TODAY()&lt;Z$6)),1,IF($L151="כן",2,4))),""))</f>
        <v/>
      </c>
      <c r="AA151" s="214" t="str">
        <f ca="1">IF($C151="","",IF(OR(AND($H151&lt;=AA$6,$I151&gt;=AA$6),AND($H151&gt;=AA$6,$H151&lt;AB$6)),IF(OR($J151=1,COUNTIF($L151:Z151,"&gt;0")&lt;$K151),3,IF(OR(AND(MONTH($H151)=MONTH(TODAY()),$J151=0),AND(TODAY()&lt;AA$6)),1,IF($L151="כן",2,4))),""))</f>
        <v/>
      </c>
      <c r="AB151" s="214" t="str">
        <f ca="1">IF($C151="","",IF(OR(AND($H151&lt;=AB$6,$I151&gt;=AB$6),AND($H151&gt;=AB$6,$H151&lt;AC$6)),IF(OR($J151=1,COUNTIF($L151:AA151,"&gt;0")&lt;$K151),3,IF(OR(AND(MONTH($H151)=MONTH(TODAY()),$J151=0),AND(TODAY()&lt;AB$6)),1,IF($L151="כן",2,4))),""))</f>
        <v/>
      </c>
      <c r="AC151" s="214" t="str">
        <f ca="1">IF($C151="","",IF(OR(AND($H151&lt;=AC$6,$I151&gt;=AC$6),AND($H151&gt;=AC$6,$H151&lt;AD$6)),IF(OR($J151=1,COUNTIF($L151:AB151,"&gt;0")&lt;$K151),3,IF(OR(AND(MONTH($H151)=MONTH(TODAY()),$J151=0),AND(TODAY()&lt;AC$6)),1,IF($L151="כן",2,4))),""))</f>
        <v/>
      </c>
      <c r="AD151" s="214" t="str">
        <f ca="1">IF($C151="","",IF(OR(AND($H151&lt;=AD$6,$I151&gt;=AD$6),AND($H151&gt;=AD$6,$H151&lt;AE$6)),IF(OR($J151=1,COUNTIF($L151:AC151,"&gt;0")&lt;$K151),3,IF(OR(AND(MONTH($H151)=MONTH(TODAY()),$J151=0),AND(TODAY()&lt;AD$6)),1,IF($L151="כן",2,4))),""))</f>
        <v/>
      </c>
      <c r="AE151" s="214" t="str">
        <f ca="1">IF($C151="","",IF(OR(AND($H151&lt;=AE$6,$I151&gt;=AE$6),AND($H151&gt;=AE$6,$H151&lt;AF$6)),IF(OR($J151=1,COUNTIF($L151:AD151,"&gt;0")&lt;$K151),3,IF(OR(AND(MONTH($H151)=MONTH(TODAY()),$J151=0),AND(TODAY()&lt;AE$6)),1,IF($L151="כן",2,4))),""))</f>
        <v/>
      </c>
      <c r="AF151" s="214" t="str">
        <f ca="1">IF($C151="","",IF(OR(AND($H151&lt;=AF$6,$I151&gt;=AF$6),AND($H151&gt;=AF$6,$H151&lt;AG$6)),IF(OR($J151=1,COUNTIF($L151:AE151,"&gt;0")&lt;$K151),3,IF(OR(AND(MONTH($H151)=MONTH(TODAY()),$J151=0),AND(TODAY()&lt;AF$6)),1,IF($L151="כן",2,4))),""))</f>
        <v/>
      </c>
      <c r="AG151" s="214" t="str">
        <f t="shared" ca="1" si="11"/>
        <v/>
      </c>
      <c r="AH151" s="199" t="s">
        <v>224</v>
      </c>
    </row>
    <row r="152" spans="2:34" s="195" customFormat="1" ht="21" customHeight="1">
      <c r="B152" s="196" t="str">
        <f>IFERROR(INDEX('תוצרים לפרויקטים'!$G$8:$G$507,MATCH(ROWS($B$6:B151),דירוג_גאנט,0)),"")</f>
        <v/>
      </c>
      <c r="C152" s="197" t="str">
        <f>IF($B152="","",INDEX('תוצרים לפרויקטים'!$H$8:$H$507,MATCH($B152,'תוצרים לפרויקטים'!$G$8:$G$507,0)))</f>
        <v/>
      </c>
      <c r="D152" s="198" t="str">
        <f>IF($B152="","",INDEX('תוצרים לפרויקטים'!$E$8:$E$507,MATCH($B152,'תוצרים לפרויקטים'!$G$8:$G$507,0)))</f>
        <v/>
      </c>
      <c r="E152" s="198" t="str">
        <f>IF($B152="","",IF(INDEX('תוצרים לפרויקטים'!$J$8:$J$507,MATCH($B152,'תוצרים לפרויקטים'!$G$8:$G$507,0))="","",INDEX('תוצרים לפרויקטים'!$J$8:$J$507,MATCH($B152,'תוצרים לפרויקטים'!$G$8:$G$507,0))))</f>
        <v/>
      </c>
      <c r="F152" s="198" t="str">
        <f>IF($B152="","",IF(INDEX('תוצרים לפרויקטים'!$K$8:$K$507,MATCH($B152,'תוצרים לפרויקטים'!$G$8:$G$507,0))="","",INDEX('תוצרים לפרויקטים'!$K$8:$K$507,MATCH($B152,'תוצרים לפרויקטים'!$G$8:$G$507,0))))</f>
        <v/>
      </c>
      <c r="G152" s="198" t="str">
        <f>IF($B152="","",IF(INDEX('תוצרים לפרויקטים'!$R$8:$R$507,MATCH($B152,'תוצרים לפרויקטים'!$G$8:$G$507,0))="","",INDEX('תוצרים לפרויקטים'!$R$8:$R$507,MATCH($B152,'תוצרים לפרויקטים'!$G$8:$G$507,0))))</f>
        <v/>
      </c>
      <c r="H152" s="199" t="str">
        <f>IF($B152="","",IF(INDEX('תוצרים לפרויקטים'!P$8:P$507,MATCH($B152,'תוצרים לפרויקטים'!$G$8:$G$507,0))="","",INDEX('תוצרים לפרויקטים'!P$8:P$507,MATCH($B152,'תוצרים לפרויקטים'!$G$8:$G$507,0))))</f>
        <v/>
      </c>
      <c r="I152" s="199" t="str">
        <f>IF($B152="","",IF(INDEX('תוצרים לפרויקטים'!Q$8:Q$507,MATCH($B152,'תוצרים לפרויקטים'!$G$8:$G$507,0))="","",INDEX('תוצרים לפרויקטים'!Q$8:Q$507,MATCH($B152,'תוצרים לפרויקטים'!$G$8:$G$507,0))))</f>
        <v/>
      </c>
      <c r="J152" s="200" t="str">
        <f>IF($B152="","",INDEX('תוצרים לפרויקטים'!$S$8:$S$507,MATCH($B152,'תוצרים לפרויקטים'!$G$8:$G$507,0)))</f>
        <v/>
      </c>
      <c r="K152" s="201" t="str">
        <f t="shared" si="9"/>
        <v/>
      </c>
      <c r="L152" s="200" t="str">
        <f t="shared" ca="1" si="10"/>
        <v/>
      </c>
      <c r="M152" s="214" t="str">
        <f ca="1">IF($C152="","",IF(OR(AND($H152&lt;=M$6,$I152&gt;=M$6),AND($H152&gt;=M$6,$H152&lt;N$6)),IF(OR($J152=1,COUNTIF($L152:L152,"&gt;0")&lt;$K152),3,IF(OR(AND(MONTH($H152)=MONTH(TODAY()),$J152=0),AND(TODAY()&lt;M$6)),1,IF($L152="כן",2,4))),""))</f>
        <v/>
      </c>
      <c r="N152" s="214" t="str">
        <f ca="1">IF($C152="","",IF(OR(AND($H152&lt;=N$6,$I152&gt;=N$6),AND($H152&gt;=N$6,$H152&lt;O$6)),IF(OR($J152=1,COUNTIF($L152:M152,"&gt;0")&lt;$K152),3,IF(OR(AND(MONTH($H152)=MONTH(TODAY()),$J152=0),AND(TODAY()&lt;N$6)),1,IF($L152="כן",2,4))),""))</f>
        <v/>
      </c>
      <c r="O152" s="214" t="str">
        <f ca="1">IF($C152="","",IF(OR(AND($H152&lt;=O$6,$I152&gt;=O$6),AND($H152&gt;=O$6,$H152&lt;P$6)),IF(OR($J152=1,COUNTIF($L152:N152,"&gt;0")&lt;$K152),3,IF(OR(AND(MONTH($H152)=MONTH(TODAY()),$J152=0),AND(TODAY()&lt;O$6)),1,IF($L152="כן",2,4))),""))</f>
        <v/>
      </c>
      <c r="P152" s="214" t="str">
        <f ca="1">IF($C152="","",IF(OR(AND($H152&lt;=P$6,$I152&gt;=P$6),AND($H152&gt;=P$6,$H152&lt;Q$6)),IF(OR($J152=1,COUNTIF($L152:O152,"&gt;0")&lt;$K152),3,IF(OR(AND(MONTH($H152)=MONTH(TODAY()),$J152=0),AND(TODAY()&lt;P$6)),1,IF($L152="כן",2,4))),""))</f>
        <v/>
      </c>
      <c r="Q152" s="214" t="str">
        <f ca="1">IF($C152="","",IF(OR(AND($H152&lt;=Q$6,$I152&gt;=Q$6),AND($H152&gt;=Q$6,$H152&lt;R$6)),IF(OR($J152=1,COUNTIF($L152:P152,"&gt;0")&lt;$K152),3,IF(OR(AND(MONTH($H152)=MONTH(TODAY()),$J152=0),AND(TODAY()&lt;Q$6)),1,IF($L152="כן",2,4))),""))</f>
        <v/>
      </c>
      <c r="R152" s="214" t="str">
        <f ca="1">IF($C152="","",IF(OR(AND($H152&lt;=R$6,$I152&gt;=R$6),AND($H152&gt;=R$6,$H152&lt;S$6)),IF(OR($J152=1,COUNTIF($L152:Q152,"&gt;0")&lt;$K152),3,IF(OR(AND(MONTH($H152)=MONTH(TODAY()),$J152=0),AND(TODAY()&lt;R$6)),1,IF($L152="כן",2,4))),""))</f>
        <v/>
      </c>
      <c r="S152" s="214" t="str">
        <f ca="1">IF($C152="","",IF(OR(AND($H152&lt;=S$6,$I152&gt;=S$6),AND($H152&gt;=S$6,$H152&lt;T$6)),IF(OR($J152=1,COUNTIF($L152:R152,"&gt;0")&lt;$K152),3,IF(OR(AND(MONTH($H152)=MONTH(TODAY()),$J152=0),AND(TODAY()&lt;S$6)),1,IF($L152="כן",2,4))),""))</f>
        <v/>
      </c>
      <c r="T152" s="214" t="str">
        <f ca="1">IF($C152="","",IF(OR(AND($H152&lt;=T$6,$I152&gt;=T$6),AND($H152&gt;=T$6,$H152&lt;U$6)),IF(OR($J152=1,COUNTIF($L152:S152,"&gt;0")&lt;$K152),3,IF(OR(AND(MONTH($H152)=MONTH(TODAY()),$J152=0),AND(TODAY()&lt;T$6)),1,IF($L152="כן",2,4))),""))</f>
        <v/>
      </c>
      <c r="U152" s="214" t="str">
        <f ca="1">IF($C152="","",IF(OR(AND($H152&lt;=U$6,$I152&gt;=U$6),AND($H152&gt;=U$6,$H152&lt;V$6)),IF(OR($J152=1,COUNTIF($L152:T152,"&gt;0")&lt;$K152),3,IF(OR(AND(MONTH($H152)=MONTH(TODAY()),$J152=0),AND(TODAY()&lt;U$6)),1,IF($L152="כן",2,4))),""))</f>
        <v/>
      </c>
      <c r="V152" s="214" t="str">
        <f ca="1">IF($C152="","",IF(OR(AND($H152&lt;=V$6,$I152&gt;=V$6),AND($H152&gt;=V$6,$H152&lt;W$6)),IF(OR($J152=1,COUNTIF($L152:U152,"&gt;0")&lt;$K152),3,IF(OR(AND(MONTH($H152)=MONTH(TODAY()),$J152=0),AND(TODAY()&lt;V$6)),1,IF($L152="כן",2,4))),""))</f>
        <v/>
      </c>
      <c r="W152" s="214" t="str">
        <f ca="1">IF($C152="","",IF(OR(AND($H152&lt;=W$6,$I152&gt;=W$6),AND($H152&gt;=W$6,$H152&lt;X$6)),IF(OR($J152=1,COUNTIF($L152:V152,"&gt;0")&lt;$K152),3,IF(OR(AND(MONTH($H152)=MONTH(TODAY()),$J152=0),AND(TODAY()&lt;W$6)),1,IF($L152="כן",2,4))),""))</f>
        <v/>
      </c>
      <c r="X152" s="214" t="str">
        <f ca="1">IF($C152="","",IF(OR(AND($H152&lt;=X$6,$I152&gt;=X$6),AND($H152&gt;=X$6,$H152&lt;Y$6)),IF(OR($J152=1,COUNTIF($L152:W152,"&gt;0")&lt;$K152),3,IF(OR(AND(MONTH($H152)=MONTH(TODAY()),$J152=0),AND(TODAY()&lt;X$6)),1,IF($L152="כן",2,4))),""))</f>
        <v/>
      </c>
      <c r="Y152" s="214" t="str">
        <f ca="1">IF($C152="","",IF(OR(AND($H152&lt;=Y$6,$I152&gt;=Y$6),AND($H152&gt;=Y$6,$H152&lt;Z$6)),IF(OR($J152=1,COUNTIF($L152:X152,"&gt;0")&lt;$K152),3,IF(OR(AND(MONTH($H152)=MONTH(TODAY()),$J152=0),AND(TODAY()&lt;Y$6)),1,IF($L152="כן",2,4))),""))</f>
        <v/>
      </c>
      <c r="Z152" s="214" t="str">
        <f ca="1">IF($C152="","",IF(OR(AND($H152&lt;=Z$6,$I152&gt;=Z$6),AND($H152&gt;=Z$6,$H152&lt;AA$6)),IF(OR($J152=1,COUNTIF($L152:Y152,"&gt;0")&lt;$K152),3,IF(OR(AND(MONTH($H152)=MONTH(TODAY()),$J152=0),AND(TODAY()&lt;Z$6)),1,IF($L152="כן",2,4))),""))</f>
        <v/>
      </c>
      <c r="AA152" s="214" t="str">
        <f ca="1">IF($C152="","",IF(OR(AND($H152&lt;=AA$6,$I152&gt;=AA$6),AND($H152&gt;=AA$6,$H152&lt;AB$6)),IF(OR($J152=1,COUNTIF($L152:Z152,"&gt;0")&lt;$K152),3,IF(OR(AND(MONTH($H152)=MONTH(TODAY()),$J152=0),AND(TODAY()&lt;AA$6)),1,IF($L152="כן",2,4))),""))</f>
        <v/>
      </c>
      <c r="AB152" s="214" t="str">
        <f ca="1">IF($C152="","",IF(OR(AND($H152&lt;=AB$6,$I152&gt;=AB$6),AND($H152&gt;=AB$6,$H152&lt;AC$6)),IF(OR($J152=1,COUNTIF($L152:AA152,"&gt;0")&lt;$K152),3,IF(OR(AND(MONTH($H152)=MONTH(TODAY()),$J152=0),AND(TODAY()&lt;AB$6)),1,IF($L152="כן",2,4))),""))</f>
        <v/>
      </c>
      <c r="AC152" s="214" t="str">
        <f ca="1">IF($C152="","",IF(OR(AND($H152&lt;=AC$6,$I152&gt;=AC$6),AND($H152&gt;=AC$6,$H152&lt;AD$6)),IF(OR($J152=1,COUNTIF($L152:AB152,"&gt;0")&lt;$K152),3,IF(OR(AND(MONTH($H152)=MONTH(TODAY()),$J152=0),AND(TODAY()&lt;AC$6)),1,IF($L152="כן",2,4))),""))</f>
        <v/>
      </c>
      <c r="AD152" s="214" t="str">
        <f ca="1">IF($C152="","",IF(OR(AND($H152&lt;=AD$6,$I152&gt;=AD$6),AND($H152&gt;=AD$6,$H152&lt;AE$6)),IF(OR($J152=1,COUNTIF($L152:AC152,"&gt;0")&lt;$K152),3,IF(OR(AND(MONTH($H152)=MONTH(TODAY()),$J152=0),AND(TODAY()&lt;AD$6)),1,IF($L152="כן",2,4))),""))</f>
        <v/>
      </c>
      <c r="AE152" s="214" t="str">
        <f ca="1">IF($C152="","",IF(OR(AND($H152&lt;=AE$6,$I152&gt;=AE$6),AND($H152&gt;=AE$6,$H152&lt;AF$6)),IF(OR($J152=1,COUNTIF($L152:AD152,"&gt;0")&lt;$K152),3,IF(OR(AND(MONTH($H152)=MONTH(TODAY()),$J152=0),AND(TODAY()&lt;AE$6)),1,IF($L152="כן",2,4))),""))</f>
        <v/>
      </c>
      <c r="AF152" s="214" t="str">
        <f ca="1">IF($C152="","",IF(OR(AND($H152&lt;=AF$6,$I152&gt;=AF$6),AND($H152&gt;=AF$6,$H152&lt;AG$6)),IF(OR($J152=1,COUNTIF($L152:AE152,"&gt;0")&lt;$K152),3,IF(OR(AND(MONTH($H152)=MONTH(TODAY()),$J152=0),AND(TODAY()&lt;AF$6)),1,IF($L152="כן",2,4))),""))</f>
        <v/>
      </c>
      <c r="AG152" s="214" t="str">
        <f t="shared" ca="1" si="11"/>
        <v/>
      </c>
      <c r="AH152" s="199" t="s">
        <v>224</v>
      </c>
    </row>
    <row r="153" spans="2:34" s="195" customFormat="1" ht="21" customHeight="1">
      <c r="B153" s="196" t="str">
        <f>IFERROR(INDEX('תוצרים לפרויקטים'!$G$8:$G$507,MATCH(ROWS($B$6:B152),דירוג_גאנט,0)),"")</f>
        <v/>
      </c>
      <c r="C153" s="197" t="str">
        <f>IF($B153="","",INDEX('תוצרים לפרויקטים'!$H$8:$H$507,MATCH($B153,'תוצרים לפרויקטים'!$G$8:$G$507,0)))</f>
        <v/>
      </c>
      <c r="D153" s="198" t="str">
        <f>IF($B153="","",INDEX('תוצרים לפרויקטים'!$E$8:$E$507,MATCH($B153,'תוצרים לפרויקטים'!$G$8:$G$507,0)))</f>
        <v/>
      </c>
      <c r="E153" s="198" t="str">
        <f>IF($B153="","",IF(INDEX('תוצרים לפרויקטים'!$J$8:$J$507,MATCH($B153,'תוצרים לפרויקטים'!$G$8:$G$507,0))="","",INDEX('תוצרים לפרויקטים'!$J$8:$J$507,MATCH($B153,'תוצרים לפרויקטים'!$G$8:$G$507,0))))</f>
        <v/>
      </c>
      <c r="F153" s="198" t="str">
        <f>IF($B153="","",IF(INDEX('תוצרים לפרויקטים'!$K$8:$K$507,MATCH($B153,'תוצרים לפרויקטים'!$G$8:$G$507,0))="","",INDEX('תוצרים לפרויקטים'!$K$8:$K$507,MATCH($B153,'תוצרים לפרויקטים'!$G$8:$G$507,0))))</f>
        <v/>
      </c>
      <c r="G153" s="198" t="str">
        <f>IF($B153="","",IF(INDEX('תוצרים לפרויקטים'!$R$8:$R$507,MATCH($B153,'תוצרים לפרויקטים'!$G$8:$G$507,0))="","",INDEX('תוצרים לפרויקטים'!$R$8:$R$507,MATCH($B153,'תוצרים לפרויקטים'!$G$8:$G$507,0))))</f>
        <v/>
      </c>
      <c r="H153" s="199" t="str">
        <f>IF($B153="","",IF(INDEX('תוצרים לפרויקטים'!P$8:P$507,MATCH($B153,'תוצרים לפרויקטים'!$G$8:$G$507,0))="","",INDEX('תוצרים לפרויקטים'!P$8:P$507,MATCH($B153,'תוצרים לפרויקטים'!$G$8:$G$507,0))))</f>
        <v/>
      </c>
      <c r="I153" s="199" t="str">
        <f>IF($B153="","",IF(INDEX('תוצרים לפרויקטים'!Q$8:Q$507,MATCH($B153,'תוצרים לפרויקטים'!$G$8:$G$507,0))="","",INDEX('תוצרים לפרויקטים'!Q$8:Q$507,MATCH($B153,'תוצרים לפרויקטים'!$G$8:$G$507,0))))</f>
        <v/>
      </c>
      <c r="J153" s="200" t="str">
        <f>IF($B153="","",INDEX('תוצרים לפרויקטים'!$S$8:$S$507,MATCH($B153,'תוצרים לפרויקטים'!$G$8:$G$507,0)))</f>
        <v/>
      </c>
      <c r="K153" s="201" t="str">
        <f t="shared" si="9"/>
        <v/>
      </c>
      <c r="L153" s="200" t="str">
        <f t="shared" ca="1" si="10"/>
        <v/>
      </c>
      <c r="M153" s="214" t="str">
        <f ca="1">IF($C153="","",IF(OR(AND($H153&lt;=M$6,$I153&gt;=M$6),AND($H153&gt;=M$6,$H153&lt;N$6)),IF(OR($J153=1,COUNTIF($L153:L153,"&gt;0")&lt;$K153),3,IF(OR(AND(MONTH($H153)=MONTH(TODAY()),$J153=0),AND(TODAY()&lt;M$6)),1,IF($L153="כן",2,4))),""))</f>
        <v/>
      </c>
      <c r="N153" s="214" t="str">
        <f ca="1">IF($C153="","",IF(OR(AND($H153&lt;=N$6,$I153&gt;=N$6),AND($H153&gt;=N$6,$H153&lt;O$6)),IF(OR($J153=1,COUNTIF($L153:M153,"&gt;0")&lt;$K153),3,IF(OR(AND(MONTH($H153)=MONTH(TODAY()),$J153=0),AND(TODAY()&lt;N$6)),1,IF($L153="כן",2,4))),""))</f>
        <v/>
      </c>
      <c r="O153" s="214" t="str">
        <f ca="1">IF($C153="","",IF(OR(AND($H153&lt;=O$6,$I153&gt;=O$6),AND($H153&gt;=O$6,$H153&lt;P$6)),IF(OR($J153=1,COUNTIF($L153:N153,"&gt;0")&lt;$K153),3,IF(OR(AND(MONTH($H153)=MONTH(TODAY()),$J153=0),AND(TODAY()&lt;O$6)),1,IF($L153="כן",2,4))),""))</f>
        <v/>
      </c>
      <c r="P153" s="214" t="str">
        <f ca="1">IF($C153="","",IF(OR(AND($H153&lt;=P$6,$I153&gt;=P$6),AND($H153&gt;=P$6,$H153&lt;Q$6)),IF(OR($J153=1,COUNTIF($L153:O153,"&gt;0")&lt;$K153),3,IF(OR(AND(MONTH($H153)=MONTH(TODAY()),$J153=0),AND(TODAY()&lt;P$6)),1,IF($L153="כן",2,4))),""))</f>
        <v/>
      </c>
      <c r="Q153" s="214" t="str">
        <f ca="1">IF($C153="","",IF(OR(AND($H153&lt;=Q$6,$I153&gt;=Q$6),AND($H153&gt;=Q$6,$H153&lt;R$6)),IF(OR($J153=1,COUNTIF($L153:P153,"&gt;0")&lt;$K153),3,IF(OR(AND(MONTH($H153)=MONTH(TODAY()),$J153=0),AND(TODAY()&lt;Q$6)),1,IF($L153="כן",2,4))),""))</f>
        <v/>
      </c>
      <c r="R153" s="214" t="str">
        <f ca="1">IF($C153="","",IF(OR(AND($H153&lt;=R$6,$I153&gt;=R$6),AND($H153&gt;=R$6,$H153&lt;S$6)),IF(OR($J153=1,COUNTIF($L153:Q153,"&gt;0")&lt;$K153),3,IF(OR(AND(MONTH($H153)=MONTH(TODAY()),$J153=0),AND(TODAY()&lt;R$6)),1,IF($L153="כן",2,4))),""))</f>
        <v/>
      </c>
      <c r="S153" s="214" t="str">
        <f ca="1">IF($C153="","",IF(OR(AND($H153&lt;=S$6,$I153&gt;=S$6),AND($H153&gt;=S$6,$H153&lt;T$6)),IF(OR($J153=1,COUNTIF($L153:R153,"&gt;0")&lt;$K153),3,IF(OR(AND(MONTH($H153)=MONTH(TODAY()),$J153=0),AND(TODAY()&lt;S$6)),1,IF($L153="כן",2,4))),""))</f>
        <v/>
      </c>
      <c r="T153" s="214" t="str">
        <f ca="1">IF($C153="","",IF(OR(AND($H153&lt;=T$6,$I153&gt;=T$6),AND($H153&gt;=T$6,$H153&lt;U$6)),IF(OR($J153=1,COUNTIF($L153:S153,"&gt;0")&lt;$K153),3,IF(OR(AND(MONTH($H153)=MONTH(TODAY()),$J153=0),AND(TODAY()&lt;T$6)),1,IF($L153="כן",2,4))),""))</f>
        <v/>
      </c>
      <c r="U153" s="214" t="str">
        <f ca="1">IF($C153="","",IF(OR(AND($H153&lt;=U$6,$I153&gt;=U$6),AND($H153&gt;=U$6,$H153&lt;V$6)),IF(OR($J153=1,COUNTIF($L153:T153,"&gt;0")&lt;$K153),3,IF(OR(AND(MONTH($H153)=MONTH(TODAY()),$J153=0),AND(TODAY()&lt;U$6)),1,IF($L153="כן",2,4))),""))</f>
        <v/>
      </c>
      <c r="V153" s="214" t="str">
        <f ca="1">IF($C153="","",IF(OR(AND($H153&lt;=V$6,$I153&gt;=V$6),AND($H153&gt;=V$6,$H153&lt;W$6)),IF(OR($J153=1,COUNTIF($L153:U153,"&gt;0")&lt;$K153),3,IF(OR(AND(MONTH($H153)=MONTH(TODAY()),$J153=0),AND(TODAY()&lt;V$6)),1,IF($L153="כן",2,4))),""))</f>
        <v/>
      </c>
      <c r="W153" s="214" t="str">
        <f ca="1">IF($C153="","",IF(OR(AND($H153&lt;=W$6,$I153&gt;=W$6),AND($H153&gt;=W$6,$H153&lt;X$6)),IF(OR($J153=1,COUNTIF($L153:V153,"&gt;0")&lt;$K153),3,IF(OR(AND(MONTH($H153)=MONTH(TODAY()),$J153=0),AND(TODAY()&lt;W$6)),1,IF($L153="כן",2,4))),""))</f>
        <v/>
      </c>
      <c r="X153" s="214" t="str">
        <f ca="1">IF($C153="","",IF(OR(AND($H153&lt;=X$6,$I153&gt;=X$6),AND($H153&gt;=X$6,$H153&lt;Y$6)),IF(OR($J153=1,COUNTIF($L153:W153,"&gt;0")&lt;$K153),3,IF(OR(AND(MONTH($H153)=MONTH(TODAY()),$J153=0),AND(TODAY()&lt;X$6)),1,IF($L153="כן",2,4))),""))</f>
        <v/>
      </c>
      <c r="Y153" s="214" t="str">
        <f ca="1">IF($C153="","",IF(OR(AND($H153&lt;=Y$6,$I153&gt;=Y$6),AND($H153&gt;=Y$6,$H153&lt;Z$6)),IF(OR($J153=1,COUNTIF($L153:X153,"&gt;0")&lt;$K153),3,IF(OR(AND(MONTH($H153)=MONTH(TODAY()),$J153=0),AND(TODAY()&lt;Y$6)),1,IF($L153="כן",2,4))),""))</f>
        <v/>
      </c>
      <c r="Z153" s="214" t="str">
        <f ca="1">IF($C153="","",IF(OR(AND($H153&lt;=Z$6,$I153&gt;=Z$6),AND($H153&gt;=Z$6,$H153&lt;AA$6)),IF(OR($J153=1,COUNTIF($L153:Y153,"&gt;0")&lt;$K153),3,IF(OR(AND(MONTH($H153)=MONTH(TODAY()),$J153=0),AND(TODAY()&lt;Z$6)),1,IF($L153="כן",2,4))),""))</f>
        <v/>
      </c>
      <c r="AA153" s="214" t="str">
        <f ca="1">IF($C153="","",IF(OR(AND($H153&lt;=AA$6,$I153&gt;=AA$6),AND($H153&gt;=AA$6,$H153&lt;AB$6)),IF(OR($J153=1,COUNTIF($L153:Z153,"&gt;0")&lt;$K153),3,IF(OR(AND(MONTH($H153)=MONTH(TODAY()),$J153=0),AND(TODAY()&lt;AA$6)),1,IF($L153="כן",2,4))),""))</f>
        <v/>
      </c>
      <c r="AB153" s="214" t="str">
        <f ca="1">IF($C153="","",IF(OR(AND($H153&lt;=AB$6,$I153&gt;=AB$6),AND($H153&gt;=AB$6,$H153&lt;AC$6)),IF(OR($J153=1,COUNTIF($L153:AA153,"&gt;0")&lt;$K153),3,IF(OR(AND(MONTH($H153)=MONTH(TODAY()),$J153=0),AND(TODAY()&lt;AB$6)),1,IF($L153="כן",2,4))),""))</f>
        <v/>
      </c>
      <c r="AC153" s="214" t="str">
        <f ca="1">IF($C153="","",IF(OR(AND($H153&lt;=AC$6,$I153&gt;=AC$6),AND($H153&gt;=AC$6,$H153&lt;AD$6)),IF(OR($J153=1,COUNTIF($L153:AB153,"&gt;0")&lt;$K153),3,IF(OR(AND(MONTH($H153)=MONTH(TODAY()),$J153=0),AND(TODAY()&lt;AC$6)),1,IF($L153="כן",2,4))),""))</f>
        <v/>
      </c>
      <c r="AD153" s="214" t="str">
        <f ca="1">IF($C153="","",IF(OR(AND($H153&lt;=AD$6,$I153&gt;=AD$6),AND($H153&gt;=AD$6,$H153&lt;AE$6)),IF(OR($J153=1,COUNTIF($L153:AC153,"&gt;0")&lt;$K153),3,IF(OR(AND(MONTH($H153)=MONTH(TODAY()),$J153=0),AND(TODAY()&lt;AD$6)),1,IF($L153="כן",2,4))),""))</f>
        <v/>
      </c>
      <c r="AE153" s="214" t="str">
        <f ca="1">IF($C153="","",IF(OR(AND($H153&lt;=AE$6,$I153&gt;=AE$6),AND($H153&gt;=AE$6,$H153&lt;AF$6)),IF(OR($J153=1,COUNTIF($L153:AD153,"&gt;0")&lt;$K153),3,IF(OR(AND(MONTH($H153)=MONTH(TODAY()),$J153=0),AND(TODAY()&lt;AE$6)),1,IF($L153="כן",2,4))),""))</f>
        <v/>
      </c>
      <c r="AF153" s="214" t="str">
        <f ca="1">IF($C153="","",IF(OR(AND($H153&lt;=AF$6,$I153&gt;=AF$6),AND($H153&gt;=AF$6,$H153&lt;AG$6)),IF(OR($J153=1,COUNTIF($L153:AE153,"&gt;0")&lt;$K153),3,IF(OR(AND(MONTH($H153)=MONTH(TODAY()),$J153=0),AND(TODAY()&lt;AF$6)),1,IF($L153="כן",2,4))),""))</f>
        <v/>
      </c>
      <c r="AG153" s="214" t="str">
        <f t="shared" ca="1" si="11"/>
        <v/>
      </c>
      <c r="AH153" s="199" t="s">
        <v>224</v>
      </c>
    </row>
    <row r="154" spans="2:34" s="195" customFormat="1" ht="21" customHeight="1">
      <c r="B154" s="196" t="str">
        <f>IFERROR(INDEX('תוצרים לפרויקטים'!$G$8:$G$507,MATCH(ROWS($B$6:B153),דירוג_גאנט,0)),"")</f>
        <v/>
      </c>
      <c r="C154" s="197" t="str">
        <f>IF($B154="","",INDEX('תוצרים לפרויקטים'!$H$8:$H$507,MATCH($B154,'תוצרים לפרויקטים'!$G$8:$G$507,0)))</f>
        <v/>
      </c>
      <c r="D154" s="198" t="str">
        <f>IF($B154="","",INDEX('תוצרים לפרויקטים'!$E$8:$E$507,MATCH($B154,'תוצרים לפרויקטים'!$G$8:$G$507,0)))</f>
        <v/>
      </c>
      <c r="E154" s="198" t="str">
        <f>IF($B154="","",IF(INDEX('תוצרים לפרויקטים'!$J$8:$J$507,MATCH($B154,'תוצרים לפרויקטים'!$G$8:$G$507,0))="","",INDEX('תוצרים לפרויקטים'!$J$8:$J$507,MATCH($B154,'תוצרים לפרויקטים'!$G$8:$G$507,0))))</f>
        <v/>
      </c>
      <c r="F154" s="198" t="str">
        <f>IF($B154="","",IF(INDEX('תוצרים לפרויקטים'!$K$8:$K$507,MATCH($B154,'תוצרים לפרויקטים'!$G$8:$G$507,0))="","",INDEX('תוצרים לפרויקטים'!$K$8:$K$507,MATCH($B154,'תוצרים לפרויקטים'!$G$8:$G$507,0))))</f>
        <v/>
      </c>
      <c r="G154" s="198" t="str">
        <f>IF($B154="","",IF(INDEX('תוצרים לפרויקטים'!$R$8:$R$507,MATCH($B154,'תוצרים לפרויקטים'!$G$8:$G$507,0))="","",INDEX('תוצרים לפרויקטים'!$R$8:$R$507,MATCH($B154,'תוצרים לפרויקטים'!$G$8:$G$507,0))))</f>
        <v/>
      </c>
      <c r="H154" s="199" t="str">
        <f>IF($B154="","",IF(INDEX('תוצרים לפרויקטים'!P$8:P$507,MATCH($B154,'תוצרים לפרויקטים'!$G$8:$G$507,0))="","",INDEX('תוצרים לפרויקטים'!P$8:P$507,MATCH($B154,'תוצרים לפרויקטים'!$G$8:$G$507,0))))</f>
        <v/>
      </c>
      <c r="I154" s="199" t="str">
        <f>IF($B154="","",IF(INDEX('תוצרים לפרויקטים'!Q$8:Q$507,MATCH($B154,'תוצרים לפרויקטים'!$G$8:$G$507,0))="","",INDEX('תוצרים לפרויקטים'!Q$8:Q$507,MATCH($B154,'תוצרים לפרויקטים'!$G$8:$G$507,0))))</f>
        <v/>
      </c>
      <c r="J154" s="200" t="str">
        <f>IF($B154="","",INDEX('תוצרים לפרויקטים'!$S$8:$S$507,MATCH($B154,'תוצרים לפרויקטים'!$G$8:$G$507,0)))</f>
        <v/>
      </c>
      <c r="K154" s="201" t="str">
        <f t="shared" si="9"/>
        <v/>
      </c>
      <c r="L154" s="200" t="str">
        <f t="shared" ca="1" si="10"/>
        <v/>
      </c>
      <c r="M154" s="214" t="str">
        <f ca="1">IF($C154="","",IF(OR(AND($H154&lt;=M$6,$I154&gt;=M$6),AND($H154&gt;=M$6,$H154&lt;N$6)),IF(OR($J154=1,COUNTIF($L154:L154,"&gt;0")&lt;$K154),3,IF(OR(AND(MONTH($H154)=MONTH(TODAY()),$J154=0),AND(TODAY()&lt;M$6)),1,IF($L154="כן",2,4))),""))</f>
        <v/>
      </c>
      <c r="N154" s="214" t="str">
        <f ca="1">IF($C154="","",IF(OR(AND($H154&lt;=N$6,$I154&gt;=N$6),AND($H154&gt;=N$6,$H154&lt;O$6)),IF(OR($J154=1,COUNTIF($L154:M154,"&gt;0")&lt;$K154),3,IF(OR(AND(MONTH($H154)=MONTH(TODAY()),$J154=0),AND(TODAY()&lt;N$6)),1,IF($L154="כן",2,4))),""))</f>
        <v/>
      </c>
      <c r="O154" s="214" t="str">
        <f ca="1">IF($C154="","",IF(OR(AND($H154&lt;=O$6,$I154&gt;=O$6),AND($H154&gt;=O$6,$H154&lt;P$6)),IF(OR($J154=1,COUNTIF($L154:N154,"&gt;0")&lt;$K154),3,IF(OR(AND(MONTH($H154)=MONTH(TODAY()),$J154=0),AND(TODAY()&lt;O$6)),1,IF($L154="כן",2,4))),""))</f>
        <v/>
      </c>
      <c r="P154" s="214" t="str">
        <f ca="1">IF($C154="","",IF(OR(AND($H154&lt;=P$6,$I154&gt;=P$6),AND($H154&gt;=P$6,$H154&lt;Q$6)),IF(OR($J154=1,COUNTIF($L154:O154,"&gt;0")&lt;$K154),3,IF(OR(AND(MONTH($H154)=MONTH(TODAY()),$J154=0),AND(TODAY()&lt;P$6)),1,IF($L154="כן",2,4))),""))</f>
        <v/>
      </c>
      <c r="Q154" s="214" t="str">
        <f ca="1">IF($C154="","",IF(OR(AND($H154&lt;=Q$6,$I154&gt;=Q$6),AND($H154&gt;=Q$6,$H154&lt;R$6)),IF(OR($J154=1,COUNTIF($L154:P154,"&gt;0")&lt;$K154),3,IF(OR(AND(MONTH($H154)=MONTH(TODAY()),$J154=0),AND(TODAY()&lt;Q$6)),1,IF($L154="כן",2,4))),""))</f>
        <v/>
      </c>
      <c r="R154" s="214" t="str">
        <f ca="1">IF($C154="","",IF(OR(AND($H154&lt;=R$6,$I154&gt;=R$6),AND($H154&gt;=R$6,$H154&lt;S$6)),IF(OR($J154=1,COUNTIF($L154:Q154,"&gt;0")&lt;$K154),3,IF(OR(AND(MONTH($H154)=MONTH(TODAY()),$J154=0),AND(TODAY()&lt;R$6)),1,IF($L154="כן",2,4))),""))</f>
        <v/>
      </c>
      <c r="S154" s="214" t="str">
        <f ca="1">IF($C154="","",IF(OR(AND($H154&lt;=S$6,$I154&gt;=S$6),AND($H154&gt;=S$6,$H154&lt;T$6)),IF(OR($J154=1,COUNTIF($L154:R154,"&gt;0")&lt;$K154),3,IF(OR(AND(MONTH($H154)=MONTH(TODAY()),$J154=0),AND(TODAY()&lt;S$6)),1,IF($L154="כן",2,4))),""))</f>
        <v/>
      </c>
      <c r="T154" s="214" t="str">
        <f ca="1">IF($C154="","",IF(OR(AND($H154&lt;=T$6,$I154&gt;=T$6),AND($H154&gt;=T$6,$H154&lt;U$6)),IF(OR($J154=1,COUNTIF($L154:S154,"&gt;0")&lt;$K154),3,IF(OR(AND(MONTH($H154)=MONTH(TODAY()),$J154=0),AND(TODAY()&lt;T$6)),1,IF($L154="כן",2,4))),""))</f>
        <v/>
      </c>
      <c r="U154" s="214" t="str">
        <f ca="1">IF($C154="","",IF(OR(AND($H154&lt;=U$6,$I154&gt;=U$6),AND($H154&gt;=U$6,$H154&lt;V$6)),IF(OR($J154=1,COUNTIF($L154:T154,"&gt;0")&lt;$K154),3,IF(OR(AND(MONTH($H154)=MONTH(TODAY()),$J154=0),AND(TODAY()&lt;U$6)),1,IF($L154="כן",2,4))),""))</f>
        <v/>
      </c>
      <c r="V154" s="214" t="str">
        <f ca="1">IF($C154="","",IF(OR(AND($H154&lt;=V$6,$I154&gt;=V$6),AND($H154&gt;=V$6,$H154&lt;W$6)),IF(OR($J154=1,COUNTIF($L154:U154,"&gt;0")&lt;$K154),3,IF(OR(AND(MONTH($H154)=MONTH(TODAY()),$J154=0),AND(TODAY()&lt;V$6)),1,IF($L154="כן",2,4))),""))</f>
        <v/>
      </c>
      <c r="W154" s="214" t="str">
        <f ca="1">IF($C154="","",IF(OR(AND($H154&lt;=W$6,$I154&gt;=W$6),AND($H154&gt;=W$6,$H154&lt;X$6)),IF(OR($J154=1,COUNTIF($L154:V154,"&gt;0")&lt;$K154),3,IF(OR(AND(MONTH($H154)=MONTH(TODAY()),$J154=0),AND(TODAY()&lt;W$6)),1,IF($L154="כן",2,4))),""))</f>
        <v/>
      </c>
      <c r="X154" s="214" t="str">
        <f ca="1">IF($C154="","",IF(OR(AND($H154&lt;=X$6,$I154&gt;=X$6),AND($H154&gt;=X$6,$H154&lt;Y$6)),IF(OR($J154=1,COUNTIF($L154:W154,"&gt;0")&lt;$K154),3,IF(OR(AND(MONTH($H154)=MONTH(TODAY()),$J154=0),AND(TODAY()&lt;X$6)),1,IF($L154="כן",2,4))),""))</f>
        <v/>
      </c>
      <c r="Y154" s="214" t="str">
        <f ca="1">IF($C154="","",IF(OR(AND($H154&lt;=Y$6,$I154&gt;=Y$6),AND($H154&gt;=Y$6,$H154&lt;Z$6)),IF(OR($J154=1,COUNTIF($L154:X154,"&gt;0")&lt;$K154),3,IF(OR(AND(MONTH($H154)=MONTH(TODAY()),$J154=0),AND(TODAY()&lt;Y$6)),1,IF($L154="כן",2,4))),""))</f>
        <v/>
      </c>
      <c r="Z154" s="214" t="str">
        <f ca="1">IF($C154="","",IF(OR(AND($H154&lt;=Z$6,$I154&gt;=Z$6),AND($H154&gt;=Z$6,$H154&lt;AA$6)),IF(OR($J154=1,COUNTIF($L154:Y154,"&gt;0")&lt;$K154),3,IF(OR(AND(MONTH($H154)=MONTH(TODAY()),$J154=0),AND(TODAY()&lt;Z$6)),1,IF($L154="כן",2,4))),""))</f>
        <v/>
      </c>
      <c r="AA154" s="214" t="str">
        <f ca="1">IF($C154="","",IF(OR(AND($H154&lt;=AA$6,$I154&gt;=AA$6),AND($H154&gt;=AA$6,$H154&lt;AB$6)),IF(OR($J154=1,COUNTIF($L154:Z154,"&gt;0")&lt;$K154),3,IF(OR(AND(MONTH($H154)=MONTH(TODAY()),$J154=0),AND(TODAY()&lt;AA$6)),1,IF($L154="כן",2,4))),""))</f>
        <v/>
      </c>
      <c r="AB154" s="214" t="str">
        <f ca="1">IF($C154="","",IF(OR(AND($H154&lt;=AB$6,$I154&gt;=AB$6),AND($H154&gt;=AB$6,$H154&lt;AC$6)),IF(OR($J154=1,COUNTIF($L154:AA154,"&gt;0")&lt;$K154),3,IF(OR(AND(MONTH($H154)=MONTH(TODAY()),$J154=0),AND(TODAY()&lt;AB$6)),1,IF($L154="כן",2,4))),""))</f>
        <v/>
      </c>
      <c r="AC154" s="214" t="str">
        <f ca="1">IF($C154="","",IF(OR(AND($H154&lt;=AC$6,$I154&gt;=AC$6),AND($H154&gt;=AC$6,$H154&lt;AD$6)),IF(OR($J154=1,COUNTIF($L154:AB154,"&gt;0")&lt;$K154),3,IF(OR(AND(MONTH($H154)=MONTH(TODAY()),$J154=0),AND(TODAY()&lt;AC$6)),1,IF($L154="כן",2,4))),""))</f>
        <v/>
      </c>
      <c r="AD154" s="214" t="str">
        <f ca="1">IF($C154="","",IF(OR(AND($H154&lt;=AD$6,$I154&gt;=AD$6),AND($H154&gt;=AD$6,$H154&lt;AE$6)),IF(OR($J154=1,COUNTIF($L154:AC154,"&gt;0")&lt;$K154),3,IF(OR(AND(MONTH($H154)=MONTH(TODAY()),$J154=0),AND(TODAY()&lt;AD$6)),1,IF($L154="כן",2,4))),""))</f>
        <v/>
      </c>
      <c r="AE154" s="214" t="str">
        <f ca="1">IF($C154="","",IF(OR(AND($H154&lt;=AE$6,$I154&gt;=AE$6),AND($H154&gt;=AE$6,$H154&lt;AF$6)),IF(OR($J154=1,COUNTIF($L154:AD154,"&gt;0")&lt;$K154),3,IF(OR(AND(MONTH($H154)=MONTH(TODAY()),$J154=0),AND(TODAY()&lt;AE$6)),1,IF($L154="כן",2,4))),""))</f>
        <v/>
      </c>
      <c r="AF154" s="214" t="str">
        <f ca="1">IF($C154="","",IF(OR(AND($H154&lt;=AF$6,$I154&gt;=AF$6),AND($H154&gt;=AF$6,$H154&lt;AG$6)),IF(OR($J154=1,COUNTIF($L154:AE154,"&gt;0")&lt;$K154),3,IF(OR(AND(MONTH($H154)=MONTH(TODAY()),$J154=0),AND(TODAY()&lt;AF$6)),1,IF($L154="כן",2,4))),""))</f>
        <v/>
      </c>
      <c r="AG154" s="214" t="str">
        <f t="shared" ca="1" si="11"/>
        <v/>
      </c>
      <c r="AH154" s="199" t="s">
        <v>224</v>
      </c>
    </row>
    <row r="155" spans="2:34" s="195" customFormat="1" ht="21" customHeight="1">
      <c r="B155" s="196" t="str">
        <f>IFERROR(INDEX('תוצרים לפרויקטים'!$G$8:$G$507,MATCH(ROWS($B$6:B154),דירוג_גאנט,0)),"")</f>
        <v/>
      </c>
      <c r="C155" s="197" t="str">
        <f>IF($B155="","",INDEX('תוצרים לפרויקטים'!$H$8:$H$507,MATCH($B155,'תוצרים לפרויקטים'!$G$8:$G$507,0)))</f>
        <v/>
      </c>
      <c r="D155" s="198" t="str">
        <f>IF($B155="","",INDEX('תוצרים לפרויקטים'!$E$8:$E$507,MATCH($B155,'תוצרים לפרויקטים'!$G$8:$G$507,0)))</f>
        <v/>
      </c>
      <c r="E155" s="198" t="str">
        <f>IF($B155="","",IF(INDEX('תוצרים לפרויקטים'!$J$8:$J$507,MATCH($B155,'תוצרים לפרויקטים'!$G$8:$G$507,0))="","",INDEX('תוצרים לפרויקטים'!$J$8:$J$507,MATCH($B155,'תוצרים לפרויקטים'!$G$8:$G$507,0))))</f>
        <v/>
      </c>
      <c r="F155" s="198" t="str">
        <f>IF($B155="","",IF(INDEX('תוצרים לפרויקטים'!$K$8:$K$507,MATCH($B155,'תוצרים לפרויקטים'!$G$8:$G$507,0))="","",INDEX('תוצרים לפרויקטים'!$K$8:$K$507,MATCH($B155,'תוצרים לפרויקטים'!$G$8:$G$507,0))))</f>
        <v/>
      </c>
      <c r="G155" s="198" t="str">
        <f>IF($B155="","",IF(INDEX('תוצרים לפרויקטים'!$R$8:$R$507,MATCH($B155,'תוצרים לפרויקטים'!$G$8:$G$507,0))="","",INDEX('תוצרים לפרויקטים'!$R$8:$R$507,MATCH($B155,'תוצרים לפרויקטים'!$G$8:$G$507,0))))</f>
        <v/>
      </c>
      <c r="H155" s="199" t="str">
        <f>IF($B155="","",IF(INDEX('תוצרים לפרויקטים'!P$8:P$507,MATCH($B155,'תוצרים לפרויקטים'!$G$8:$G$507,0))="","",INDEX('תוצרים לפרויקטים'!P$8:P$507,MATCH($B155,'תוצרים לפרויקטים'!$G$8:$G$507,0))))</f>
        <v/>
      </c>
      <c r="I155" s="199" t="str">
        <f>IF($B155="","",IF(INDEX('תוצרים לפרויקטים'!Q$8:Q$507,MATCH($B155,'תוצרים לפרויקטים'!$G$8:$G$507,0))="","",INDEX('תוצרים לפרויקטים'!Q$8:Q$507,MATCH($B155,'תוצרים לפרויקטים'!$G$8:$G$507,0))))</f>
        <v/>
      </c>
      <c r="J155" s="200" t="str">
        <f>IF($B155="","",INDEX('תוצרים לפרויקטים'!$S$8:$S$507,MATCH($B155,'תוצרים לפרויקטים'!$G$8:$G$507,0)))</f>
        <v/>
      </c>
      <c r="K155" s="201" t="str">
        <f t="shared" si="9"/>
        <v/>
      </c>
      <c r="L155" s="200" t="str">
        <f t="shared" ca="1" si="10"/>
        <v/>
      </c>
      <c r="M155" s="214" t="str">
        <f ca="1">IF($C155="","",IF(OR(AND($H155&lt;=M$6,$I155&gt;=M$6),AND($H155&gt;=M$6,$H155&lt;N$6)),IF(OR($J155=1,COUNTIF($L155:L155,"&gt;0")&lt;$K155),3,IF(OR(AND(MONTH($H155)=MONTH(TODAY()),$J155=0),AND(TODAY()&lt;M$6)),1,IF($L155="כן",2,4))),""))</f>
        <v/>
      </c>
      <c r="N155" s="214" t="str">
        <f ca="1">IF($C155="","",IF(OR(AND($H155&lt;=N$6,$I155&gt;=N$6),AND($H155&gt;=N$6,$H155&lt;O$6)),IF(OR($J155=1,COUNTIF($L155:M155,"&gt;0")&lt;$K155),3,IF(OR(AND(MONTH($H155)=MONTH(TODAY()),$J155=0),AND(TODAY()&lt;N$6)),1,IF($L155="כן",2,4))),""))</f>
        <v/>
      </c>
      <c r="O155" s="214" t="str">
        <f ca="1">IF($C155="","",IF(OR(AND($H155&lt;=O$6,$I155&gt;=O$6),AND($H155&gt;=O$6,$H155&lt;P$6)),IF(OR($J155=1,COUNTIF($L155:N155,"&gt;0")&lt;$K155),3,IF(OR(AND(MONTH($H155)=MONTH(TODAY()),$J155=0),AND(TODAY()&lt;O$6)),1,IF($L155="כן",2,4))),""))</f>
        <v/>
      </c>
      <c r="P155" s="214" t="str">
        <f ca="1">IF($C155="","",IF(OR(AND($H155&lt;=P$6,$I155&gt;=P$6),AND($H155&gt;=P$6,$H155&lt;Q$6)),IF(OR($J155=1,COUNTIF($L155:O155,"&gt;0")&lt;$K155),3,IF(OR(AND(MONTH($H155)=MONTH(TODAY()),$J155=0),AND(TODAY()&lt;P$6)),1,IF($L155="כן",2,4))),""))</f>
        <v/>
      </c>
      <c r="Q155" s="214" t="str">
        <f ca="1">IF($C155="","",IF(OR(AND($H155&lt;=Q$6,$I155&gt;=Q$6),AND($H155&gt;=Q$6,$H155&lt;R$6)),IF(OR($J155=1,COUNTIF($L155:P155,"&gt;0")&lt;$K155),3,IF(OR(AND(MONTH($H155)=MONTH(TODAY()),$J155=0),AND(TODAY()&lt;Q$6)),1,IF($L155="כן",2,4))),""))</f>
        <v/>
      </c>
      <c r="R155" s="214" t="str">
        <f ca="1">IF($C155="","",IF(OR(AND($H155&lt;=R$6,$I155&gt;=R$6),AND($H155&gt;=R$6,$H155&lt;S$6)),IF(OR($J155=1,COUNTIF($L155:Q155,"&gt;0")&lt;$K155),3,IF(OR(AND(MONTH($H155)=MONTH(TODAY()),$J155=0),AND(TODAY()&lt;R$6)),1,IF($L155="כן",2,4))),""))</f>
        <v/>
      </c>
      <c r="S155" s="214" t="str">
        <f ca="1">IF($C155="","",IF(OR(AND($H155&lt;=S$6,$I155&gt;=S$6),AND($H155&gt;=S$6,$H155&lt;T$6)),IF(OR($J155=1,COUNTIF($L155:R155,"&gt;0")&lt;$K155),3,IF(OR(AND(MONTH($H155)=MONTH(TODAY()),$J155=0),AND(TODAY()&lt;S$6)),1,IF($L155="כן",2,4))),""))</f>
        <v/>
      </c>
      <c r="T155" s="214" t="str">
        <f ca="1">IF($C155="","",IF(OR(AND($H155&lt;=T$6,$I155&gt;=T$6),AND($H155&gt;=T$6,$H155&lt;U$6)),IF(OR($J155=1,COUNTIF($L155:S155,"&gt;0")&lt;$K155),3,IF(OR(AND(MONTH($H155)=MONTH(TODAY()),$J155=0),AND(TODAY()&lt;T$6)),1,IF($L155="כן",2,4))),""))</f>
        <v/>
      </c>
      <c r="U155" s="214" t="str">
        <f ca="1">IF($C155="","",IF(OR(AND($H155&lt;=U$6,$I155&gt;=U$6),AND($H155&gt;=U$6,$H155&lt;V$6)),IF(OR($J155=1,COUNTIF($L155:T155,"&gt;0")&lt;$K155),3,IF(OR(AND(MONTH($H155)=MONTH(TODAY()),$J155=0),AND(TODAY()&lt;U$6)),1,IF($L155="כן",2,4))),""))</f>
        <v/>
      </c>
      <c r="V155" s="214" t="str">
        <f ca="1">IF($C155="","",IF(OR(AND($H155&lt;=V$6,$I155&gt;=V$6),AND($H155&gt;=V$6,$H155&lt;W$6)),IF(OR($J155=1,COUNTIF($L155:U155,"&gt;0")&lt;$K155),3,IF(OR(AND(MONTH($H155)=MONTH(TODAY()),$J155=0),AND(TODAY()&lt;V$6)),1,IF($L155="כן",2,4))),""))</f>
        <v/>
      </c>
      <c r="W155" s="214" t="str">
        <f ca="1">IF($C155="","",IF(OR(AND($H155&lt;=W$6,$I155&gt;=W$6),AND($H155&gt;=W$6,$H155&lt;X$6)),IF(OR($J155=1,COUNTIF($L155:V155,"&gt;0")&lt;$K155),3,IF(OR(AND(MONTH($H155)=MONTH(TODAY()),$J155=0),AND(TODAY()&lt;W$6)),1,IF($L155="כן",2,4))),""))</f>
        <v/>
      </c>
      <c r="X155" s="214" t="str">
        <f ca="1">IF($C155="","",IF(OR(AND($H155&lt;=X$6,$I155&gt;=X$6),AND($H155&gt;=X$6,$H155&lt;Y$6)),IF(OR($J155=1,COUNTIF($L155:W155,"&gt;0")&lt;$K155),3,IF(OR(AND(MONTH($H155)=MONTH(TODAY()),$J155=0),AND(TODAY()&lt;X$6)),1,IF($L155="כן",2,4))),""))</f>
        <v/>
      </c>
      <c r="Y155" s="214" t="str">
        <f ca="1">IF($C155="","",IF(OR(AND($H155&lt;=Y$6,$I155&gt;=Y$6),AND($H155&gt;=Y$6,$H155&lt;Z$6)),IF(OR($J155=1,COUNTIF($L155:X155,"&gt;0")&lt;$K155),3,IF(OR(AND(MONTH($H155)=MONTH(TODAY()),$J155=0),AND(TODAY()&lt;Y$6)),1,IF($L155="כן",2,4))),""))</f>
        <v/>
      </c>
      <c r="Z155" s="214" t="str">
        <f ca="1">IF($C155="","",IF(OR(AND($H155&lt;=Z$6,$I155&gt;=Z$6),AND($H155&gt;=Z$6,$H155&lt;AA$6)),IF(OR($J155=1,COUNTIF($L155:Y155,"&gt;0")&lt;$K155),3,IF(OR(AND(MONTH($H155)=MONTH(TODAY()),$J155=0),AND(TODAY()&lt;Z$6)),1,IF($L155="כן",2,4))),""))</f>
        <v/>
      </c>
      <c r="AA155" s="214" t="str">
        <f ca="1">IF($C155="","",IF(OR(AND($H155&lt;=AA$6,$I155&gt;=AA$6),AND($H155&gt;=AA$6,$H155&lt;AB$6)),IF(OR($J155=1,COUNTIF($L155:Z155,"&gt;0")&lt;$K155),3,IF(OR(AND(MONTH($H155)=MONTH(TODAY()),$J155=0),AND(TODAY()&lt;AA$6)),1,IF($L155="כן",2,4))),""))</f>
        <v/>
      </c>
      <c r="AB155" s="214" t="str">
        <f ca="1">IF($C155="","",IF(OR(AND($H155&lt;=AB$6,$I155&gt;=AB$6),AND($H155&gt;=AB$6,$H155&lt;AC$6)),IF(OR($J155=1,COUNTIF($L155:AA155,"&gt;0")&lt;$K155),3,IF(OR(AND(MONTH($H155)=MONTH(TODAY()),$J155=0),AND(TODAY()&lt;AB$6)),1,IF($L155="כן",2,4))),""))</f>
        <v/>
      </c>
      <c r="AC155" s="214" t="str">
        <f ca="1">IF($C155="","",IF(OR(AND($H155&lt;=AC$6,$I155&gt;=AC$6),AND($H155&gt;=AC$6,$H155&lt;AD$6)),IF(OR($J155=1,COUNTIF($L155:AB155,"&gt;0")&lt;$K155),3,IF(OR(AND(MONTH($H155)=MONTH(TODAY()),$J155=0),AND(TODAY()&lt;AC$6)),1,IF($L155="כן",2,4))),""))</f>
        <v/>
      </c>
      <c r="AD155" s="214" t="str">
        <f ca="1">IF($C155="","",IF(OR(AND($H155&lt;=AD$6,$I155&gt;=AD$6),AND($H155&gt;=AD$6,$H155&lt;AE$6)),IF(OR($J155=1,COUNTIF($L155:AC155,"&gt;0")&lt;$K155),3,IF(OR(AND(MONTH($H155)=MONTH(TODAY()),$J155=0),AND(TODAY()&lt;AD$6)),1,IF($L155="כן",2,4))),""))</f>
        <v/>
      </c>
      <c r="AE155" s="214" t="str">
        <f ca="1">IF($C155="","",IF(OR(AND($H155&lt;=AE$6,$I155&gt;=AE$6),AND($H155&gt;=AE$6,$H155&lt;AF$6)),IF(OR($J155=1,COUNTIF($L155:AD155,"&gt;0")&lt;$K155),3,IF(OR(AND(MONTH($H155)=MONTH(TODAY()),$J155=0),AND(TODAY()&lt;AE$6)),1,IF($L155="כן",2,4))),""))</f>
        <v/>
      </c>
      <c r="AF155" s="214" t="str">
        <f ca="1">IF($C155="","",IF(OR(AND($H155&lt;=AF$6,$I155&gt;=AF$6),AND($H155&gt;=AF$6,$H155&lt;AG$6)),IF(OR($J155=1,COUNTIF($L155:AE155,"&gt;0")&lt;$K155),3,IF(OR(AND(MONTH($H155)=MONTH(TODAY()),$J155=0),AND(TODAY()&lt;AF$6)),1,IF($L155="כן",2,4))),""))</f>
        <v/>
      </c>
      <c r="AG155" s="214" t="str">
        <f t="shared" ca="1" si="11"/>
        <v/>
      </c>
      <c r="AH155" s="199" t="s">
        <v>224</v>
      </c>
    </row>
    <row r="156" spans="2:34" s="195" customFormat="1" ht="21" customHeight="1">
      <c r="B156" s="196" t="str">
        <f>IFERROR(INDEX('תוצרים לפרויקטים'!$G$8:$G$507,MATCH(ROWS($B$6:B155),דירוג_גאנט,0)),"")</f>
        <v/>
      </c>
      <c r="C156" s="197" t="str">
        <f>IF($B156="","",INDEX('תוצרים לפרויקטים'!$H$8:$H$507,MATCH($B156,'תוצרים לפרויקטים'!$G$8:$G$507,0)))</f>
        <v/>
      </c>
      <c r="D156" s="198" t="str">
        <f>IF($B156="","",INDEX('תוצרים לפרויקטים'!$E$8:$E$507,MATCH($B156,'תוצרים לפרויקטים'!$G$8:$G$507,0)))</f>
        <v/>
      </c>
      <c r="E156" s="198" t="str">
        <f>IF($B156="","",IF(INDEX('תוצרים לפרויקטים'!$J$8:$J$507,MATCH($B156,'תוצרים לפרויקטים'!$G$8:$G$507,0))="","",INDEX('תוצרים לפרויקטים'!$J$8:$J$507,MATCH($B156,'תוצרים לפרויקטים'!$G$8:$G$507,0))))</f>
        <v/>
      </c>
      <c r="F156" s="198" t="str">
        <f>IF($B156="","",IF(INDEX('תוצרים לפרויקטים'!$K$8:$K$507,MATCH($B156,'תוצרים לפרויקטים'!$G$8:$G$507,0))="","",INDEX('תוצרים לפרויקטים'!$K$8:$K$507,MATCH($B156,'תוצרים לפרויקטים'!$G$8:$G$507,0))))</f>
        <v/>
      </c>
      <c r="G156" s="198" t="str">
        <f>IF($B156="","",IF(INDEX('תוצרים לפרויקטים'!$R$8:$R$507,MATCH($B156,'תוצרים לפרויקטים'!$G$8:$G$507,0))="","",INDEX('תוצרים לפרויקטים'!$R$8:$R$507,MATCH($B156,'תוצרים לפרויקטים'!$G$8:$G$507,0))))</f>
        <v/>
      </c>
      <c r="H156" s="199" t="str">
        <f>IF($B156="","",IF(INDEX('תוצרים לפרויקטים'!P$8:P$507,MATCH($B156,'תוצרים לפרויקטים'!$G$8:$G$507,0))="","",INDEX('תוצרים לפרויקטים'!P$8:P$507,MATCH($B156,'תוצרים לפרויקטים'!$G$8:$G$507,0))))</f>
        <v/>
      </c>
      <c r="I156" s="199" t="str">
        <f>IF($B156="","",IF(INDEX('תוצרים לפרויקטים'!Q$8:Q$507,MATCH($B156,'תוצרים לפרויקטים'!$G$8:$G$507,0))="","",INDEX('תוצרים לפרויקטים'!Q$8:Q$507,MATCH($B156,'תוצרים לפרויקטים'!$G$8:$G$507,0))))</f>
        <v/>
      </c>
      <c r="J156" s="200" t="str">
        <f>IF($B156="","",INDEX('תוצרים לפרויקטים'!$S$8:$S$507,MATCH($B156,'תוצרים לפרויקטים'!$G$8:$G$507,0)))</f>
        <v/>
      </c>
      <c r="K156" s="201" t="str">
        <f t="shared" si="9"/>
        <v/>
      </c>
      <c r="L156" s="200" t="str">
        <f t="shared" ca="1" si="10"/>
        <v/>
      </c>
      <c r="M156" s="214" t="str">
        <f ca="1">IF($C156="","",IF(OR(AND($H156&lt;=M$6,$I156&gt;=M$6),AND($H156&gt;=M$6,$H156&lt;N$6)),IF(OR($J156=1,COUNTIF($L156:L156,"&gt;0")&lt;$K156),3,IF(OR(AND(MONTH($H156)=MONTH(TODAY()),$J156=0),AND(TODAY()&lt;M$6)),1,IF($L156="כן",2,4))),""))</f>
        <v/>
      </c>
      <c r="N156" s="214" t="str">
        <f ca="1">IF($C156="","",IF(OR(AND($H156&lt;=N$6,$I156&gt;=N$6),AND($H156&gt;=N$6,$H156&lt;O$6)),IF(OR($J156=1,COUNTIF($L156:M156,"&gt;0")&lt;$K156),3,IF(OR(AND(MONTH($H156)=MONTH(TODAY()),$J156=0),AND(TODAY()&lt;N$6)),1,IF($L156="כן",2,4))),""))</f>
        <v/>
      </c>
      <c r="O156" s="214" t="str">
        <f ca="1">IF($C156="","",IF(OR(AND($H156&lt;=O$6,$I156&gt;=O$6),AND($H156&gt;=O$6,$H156&lt;P$6)),IF(OR($J156=1,COUNTIF($L156:N156,"&gt;0")&lt;$K156),3,IF(OR(AND(MONTH($H156)=MONTH(TODAY()),$J156=0),AND(TODAY()&lt;O$6)),1,IF($L156="כן",2,4))),""))</f>
        <v/>
      </c>
      <c r="P156" s="214" t="str">
        <f ca="1">IF($C156="","",IF(OR(AND($H156&lt;=P$6,$I156&gt;=P$6),AND($H156&gt;=P$6,$H156&lt;Q$6)),IF(OR($J156=1,COUNTIF($L156:O156,"&gt;0")&lt;$K156),3,IF(OR(AND(MONTH($H156)=MONTH(TODAY()),$J156=0),AND(TODAY()&lt;P$6)),1,IF($L156="כן",2,4))),""))</f>
        <v/>
      </c>
      <c r="Q156" s="214" t="str">
        <f ca="1">IF($C156="","",IF(OR(AND($H156&lt;=Q$6,$I156&gt;=Q$6),AND($H156&gt;=Q$6,$H156&lt;R$6)),IF(OR($J156=1,COUNTIF($L156:P156,"&gt;0")&lt;$K156),3,IF(OR(AND(MONTH($H156)=MONTH(TODAY()),$J156=0),AND(TODAY()&lt;Q$6)),1,IF($L156="כן",2,4))),""))</f>
        <v/>
      </c>
      <c r="R156" s="214" t="str">
        <f ca="1">IF($C156="","",IF(OR(AND($H156&lt;=R$6,$I156&gt;=R$6),AND($H156&gt;=R$6,$H156&lt;S$6)),IF(OR($J156=1,COUNTIF($L156:Q156,"&gt;0")&lt;$K156),3,IF(OR(AND(MONTH($H156)=MONTH(TODAY()),$J156=0),AND(TODAY()&lt;R$6)),1,IF($L156="כן",2,4))),""))</f>
        <v/>
      </c>
      <c r="S156" s="214" t="str">
        <f ca="1">IF($C156="","",IF(OR(AND($H156&lt;=S$6,$I156&gt;=S$6),AND($H156&gt;=S$6,$H156&lt;T$6)),IF(OR($J156=1,COUNTIF($L156:R156,"&gt;0")&lt;$K156),3,IF(OR(AND(MONTH($H156)=MONTH(TODAY()),$J156=0),AND(TODAY()&lt;S$6)),1,IF($L156="כן",2,4))),""))</f>
        <v/>
      </c>
      <c r="T156" s="214" t="str">
        <f ca="1">IF($C156="","",IF(OR(AND($H156&lt;=T$6,$I156&gt;=T$6),AND($H156&gt;=T$6,$H156&lt;U$6)),IF(OR($J156=1,COUNTIF($L156:S156,"&gt;0")&lt;$K156),3,IF(OR(AND(MONTH($H156)=MONTH(TODAY()),$J156=0),AND(TODAY()&lt;T$6)),1,IF($L156="כן",2,4))),""))</f>
        <v/>
      </c>
      <c r="U156" s="214" t="str">
        <f ca="1">IF($C156="","",IF(OR(AND($H156&lt;=U$6,$I156&gt;=U$6),AND($H156&gt;=U$6,$H156&lt;V$6)),IF(OR($J156=1,COUNTIF($L156:T156,"&gt;0")&lt;$K156),3,IF(OR(AND(MONTH($H156)=MONTH(TODAY()),$J156=0),AND(TODAY()&lt;U$6)),1,IF($L156="כן",2,4))),""))</f>
        <v/>
      </c>
      <c r="V156" s="214" t="str">
        <f ca="1">IF($C156="","",IF(OR(AND($H156&lt;=V$6,$I156&gt;=V$6),AND($H156&gt;=V$6,$H156&lt;W$6)),IF(OR($J156=1,COUNTIF($L156:U156,"&gt;0")&lt;$K156),3,IF(OR(AND(MONTH($H156)=MONTH(TODAY()),$J156=0),AND(TODAY()&lt;V$6)),1,IF($L156="כן",2,4))),""))</f>
        <v/>
      </c>
      <c r="W156" s="214" t="str">
        <f ca="1">IF($C156="","",IF(OR(AND($H156&lt;=W$6,$I156&gt;=W$6),AND($H156&gt;=W$6,$H156&lt;X$6)),IF(OR($J156=1,COUNTIF($L156:V156,"&gt;0")&lt;$K156),3,IF(OR(AND(MONTH($H156)=MONTH(TODAY()),$J156=0),AND(TODAY()&lt;W$6)),1,IF($L156="כן",2,4))),""))</f>
        <v/>
      </c>
      <c r="X156" s="214" t="str">
        <f ca="1">IF($C156="","",IF(OR(AND($H156&lt;=X$6,$I156&gt;=X$6),AND($H156&gt;=X$6,$H156&lt;Y$6)),IF(OR($J156=1,COUNTIF($L156:W156,"&gt;0")&lt;$K156),3,IF(OR(AND(MONTH($H156)=MONTH(TODAY()),$J156=0),AND(TODAY()&lt;X$6)),1,IF($L156="כן",2,4))),""))</f>
        <v/>
      </c>
      <c r="Y156" s="214" t="str">
        <f ca="1">IF($C156="","",IF(OR(AND($H156&lt;=Y$6,$I156&gt;=Y$6),AND($H156&gt;=Y$6,$H156&lt;Z$6)),IF(OR($J156=1,COUNTIF($L156:X156,"&gt;0")&lt;$K156),3,IF(OR(AND(MONTH($H156)=MONTH(TODAY()),$J156=0),AND(TODAY()&lt;Y$6)),1,IF($L156="כן",2,4))),""))</f>
        <v/>
      </c>
      <c r="Z156" s="214" t="str">
        <f ca="1">IF($C156="","",IF(OR(AND($H156&lt;=Z$6,$I156&gt;=Z$6),AND($H156&gt;=Z$6,$H156&lt;AA$6)),IF(OR($J156=1,COUNTIF($L156:Y156,"&gt;0")&lt;$K156),3,IF(OR(AND(MONTH($H156)=MONTH(TODAY()),$J156=0),AND(TODAY()&lt;Z$6)),1,IF($L156="כן",2,4))),""))</f>
        <v/>
      </c>
      <c r="AA156" s="214" t="str">
        <f ca="1">IF($C156="","",IF(OR(AND($H156&lt;=AA$6,$I156&gt;=AA$6),AND($H156&gt;=AA$6,$H156&lt;AB$6)),IF(OR($J156=1,COUNTIF($L156:Z156,"&gt;0")&lt;$K156),3,IF(OR(AND(MONTH($H156)=MONTH(TODAY()),$J156=0),AND(TODAY()&lt;AA$6)),1,IF($L156="כן",2,4))),""))</f>
        <v/>
      </c>
      <c r="AB156" s="214" t="str">
        <f ca="1">IF($C156="","",IF(OR(AND($H156&lt;=AB$6,$I156&gt;=AB$6),AND($H156&gt;=AB$6,$H156&lt;AC$6)),IF(OR($J156=1,COUNTIF($L156:AA156,"&gt;0")&lt;$K156),3,IF(OR(AND(MONTH($H156)=MONTH(TODAY()),$J156=0),AND(TODAY()&lt;AB$6)),1,IF($L156="כן",2,4))),""))</f>
        <v/>
      </c>
      <c r="AC156" s="214" t="str">
        <f ca="1">IF($C156="","",IF(OR(AND($H156&lt;=AC$6,$I156&gt;=AC$6),AND($H156&gt;=AC$6,$H156&lt;AD$6)),IF(OR($J156=1,COUNTIF($L156:AB156,"&gt;0")&lt;$K156),3,IF(OR(AND(MONTH($H156)=MONTH(TODAY()),$J156=0),AND(TODAY()&lt;AC$6)),1,IF($L156="כן",2,4))),""))</f>
        <v/>
      </c>
      <c r="AD156" s="214" t="str">
        <f ca="1">IF($C156="","",IF(OR(AND($H156&lt;=AD$6,$I156&gt;=AD$6),AND($H156&gt;=AD$6,$H156&lt;AE$6)),IF(OR($J156=1,COUNTIF($L156:AC156,"&gt;0")&lt;$K156),3,IF(OR(AND(MONTH($H156)=MONTH(TODAY()),$J156=0),AND(TODAY()&lt;AD$6)),1,IF($L156="כן",2,4))),""))</f>
        <v/>
      </c>
      <c r="AE156" s="214" t="str">
        <f ca="1">IF($C156="","",IF(OR(AND($H156&lt;=AE$6,$I156&gt;=AE$6),AND($H156&gt;=AE$6,$H156&lt;AF$6)),IF(OR($J156=1,COUNTIF($L156:AD156,"&gt;0")&lt;$K156),3,IF(OR(AND(MONTH($H156)=MONTH(TODAY()),$J156=0),AND(TODAY()&lt;AE$6)),1,IF($L156="כן",2,4))),""))</f>
        <v/>
      </c>
      <c r="AF156" s="214" t="str">
        <f ca="1">IF($C156="","",IF(OR(AND($H156&lt;=AF$6,$I156&gt;=AF$6),AND($H156&gt;=AF$6,$H156&lt;AG$6)),IF(OR($J156=1,COUNTIF($L156:AE156,"&gt;0")&lt;$K156),3,IF(OR(AND(MONTH($H156)=MONTH(TODAY()),$J156=0),AND(TODAY()&lt;AF$6)),1,IF($L156="כן",2,4))),""))</f>
        <v/>
      </c>
      <c r="AG156" s="214" t="str">
        <f t="shared" ca="1" si="11"/>
        <v/>
      </c>
      <c r="AH156" s="199" t="s">
        <v>224</v>
      </c>
    </row>
    <row r="157" spans="2:34" s="195" customFormat="1" ht="21" customHeight="1">
      <c r="B157" s="196" t="str">
        <f>IFERROR(INDEX('תוצרים לפרויקטים'!$G$8:$G$507,MATCH(ROWS($B$6:B156),דירוג_גאנט,0)),"")</f>
        <v/>
      </c>
      <c r="C157" s="197" t="str">
        <f>IF($B157="","",INDEX('תוצרים לפרויקטים'!$H$8:$H$507,MATCH($B157,'תוצרים לפרויקטים'!$G$8:$G$507,0)))</f>
        <v/>
      </c>
      <c r="D157" s="198" t="str">
        <f>IF($B157="","",INDEX('תוצרים לפרויקטים'!$E$8:$E$507,MATCH($B157,'תוצרים לפרויקטים'!$G$8:$G$507,0)))</f>
        <v/>
      </c>
      <c r="E157" s="198" t="str">
        <f>IF($B157="","",IF(INDEX('תוצרים לפרויקטים'!$J$8:$J$507,MATCH($B157,'תוצרים לפרויקטים'!$G$8:$G$507,0))="","",INDEX('תוצרים לפרויקטים'!$J$8:$J$507,MATCH($B157,'תוצרים לפרויקטים'!$G$8:$G$507,0))))</f>
        <v/>
      </c>
      <c r="F157" s="198" t="str">
        <f>IF($B157="","",IF(INDEX('תוצרים לפרויקטים'!$K$8:$K$507,MATCH($B157,'תוצרים לפרויקטים'!$G$8:$G$507,0))="","",INDEX('תוצרים לפרויקטים'!$K$8:$K$507,MATCH($B157,'תוצרים לפרויקטים'!$G$8:$G$507,0))))</f>
        <v/>
      </c>
      <c r="G157" s="198" t="str">
        <f>IF($B157="","",IF(INDEX('תוצרים לפרויקטים'!$R$8:$R$507,MATCH($B157,'תוצרים לפרויקטים'!$G$8:$G$507,0))="","",INDEX('תוצרים לפרויקטים'!$R$8:$R$507,MATCH($B157,'תוצרים לפרויקטים'!$G$8:$G$507,0))))</f>
        <v/>
      </c>
      <c r="H157" s="199" t="str">
        <f>IF($B157="","",IF(INDEX('תוצרים לפרויקטים'!P$8:P$507,MATCH($B157,'תוצרים לפרויקטים'!$G$8:$G$507,0))="","",INDEX('תוצרים לפרויקטים'!P$8:P$507,MATCH($B157,'תוצרים לפרויקטים'!$G$8:$G$507,0))))</f>
        <v/>
      </c>
      <c r="I157" s="199" t="str">
        <f>IF($B157="","",IF(INDEX('תוצרים לפרויקטים'!Q$8:Q$507,MATCH($B157,'תוצרים לפרויקטים'!$G$8:$G$507,0))="","",INDEX('תוצרים לפרויקטים'!Q$8:Q$507,MATCH($B157,'תוצרים לפרויקטים'!$G$8:$G$507,0))))</f>
        <v/>
      </c>
      <c r="J157" s="200" t="str">
        <f>IF($B157="","",INDEX('תוצרים לפרויקטים'!$S$8:$S$507,MATCH($B157,'תוצרים לפרויקטים'!$G$8:$G$507,0)))</f>
        <v/>
      </c>
      <c r="K157" s="201" t="str">
        <f t="shared" si="9"/>
        <v/>
      </c>
      <c r="L157" s="200" t="str">
        <f t="shared" ca="1" si="10"/>
        <v/>
      </c>
      <c r="M157" s="214" t="str">
        <f ca="1">IF($C157="","",IF(OR(AND($H157&lt;=M$6,$I157&gt;=M$6),AND($H157&gt;=M$6,$H157&lt;N$6)),IF(OR($J157=1,COUNTIF($L157:L157,"&gt;0")&lt;$K157),3,IF(OR(AND(MONTH($H157)=MONTH(TODAY()),$J157=0),AND(TODAY()&lt;M$6)),1,IF($L157="כן",2,4))),""))</f>
        <v/>
      </c>
      <c r="N157" s="214" t="str">
        <f ca="1">IF($C157="","",IF(OR(AND($H157&lt;=N$6,$I157&gt;=N$6),AND($H157&gt;=N$6,$H157&lt;O$6)),IF(OR($J157=1,COUNTIF($L157:M157,"&gt;0")&lt;$K157),3,IF(OR(AND(MONTH($H157)=MONTH(TODAY()),$J157=0),AND(TODAY()&lt;N$6)),1,IF($L157="כן",2,4))),""))</f>
        <v/>
      </c>
      <c r="O157" s="214" t="str">
        <f ca="1">IF($C157="","",IF(OR(AND($H157&lt;=O$6,$I157&gt;=O$6),AND($H157&gt;=O$6,$H157&lt;P$6)),IF(OR($J157=1,COUNTIF($L157:N157,"&gt;0")&lt;$K157),3,IF(OR(AND(MONTH($H157)=MONTH(TODAY()),$J157=0),AND(TODAY()&lt;O$6)),1,IF($L157="כן",2,4))),""))</f>
        <v/>
      </c>
      <c r="P157" s="214" t="str">
        <f ca="1">IF($C157="","",IF(OR(AND($H157&lt;=P$6,$I157&gt;=P$6),AND($H157&gt;=P$6,$H157&lt;Q$6)),IF(OR($J157=1,COUNTIF($L157:O157,"&gt;0")&lt;$K157),3,IF(OR(AND(MONTH($H157)=MONTH(TODAY()),$J157=0),AND(TODAY()&lt;P$6)),1,IF($L157="כן",2,4))),""))</f>
        <v/>
      </c>
      <c r="Q157" s="214" t="str">
        <f ca="1">IF($C157="","",IF(OR(AND($H157&lt;=Q$6,$I157&gt;=Q$6),AND($H157&gt;=Q$6,$H157&lt;R$6)),IF(OR($J157=1,COUNTIF($L157:P157,"&gt;0")&lt;$K157),3,IF(OR(AND(MONTH($H157)=MONTH(TODAY()),$J157=0),AND(TODAY()&lt;Q$6)),1,IF($L157="כן",2,4))),""))</f>
        <v/>
      </c>
      <c r="R157" s="214" t="str">
        <f ca="1">IF($C157="","",IF(OR(AND($H157&lt;=R$6,$I157&gt;=R$6),AND($H157&gt;=R$6,$H157&lt;S$6)),IF(OR($J157=1,COUNTIF($L157:Q157,"&gt;0")&lt;$K157),3,IF(OR(AND(MONTH($H157)=MONTH(TODAY()),$J157=0),AND(TODAY()&lt;R$6)),1,IF($L157="כן",2,4))),""))</f>
        <v/>
      </c>
      <c r="S157" s="214" t="str">
        <f ca="1">IF($C157="","",IF(OR(AND($H157&lt;=S$6,$I157&gt;=S$6),AND($H157&gt;=S$6,$H157&lt;T$6)),IF(OR($J157=1,COUNTIF($L157:R157,"&gt;0")&lt;$K157),3,IF(OR(AND(MONTH($H157)=MONTH(TODAY()),$J157=0),AND(TODAY()&lt;S$6)),1,IF($L157="כן",2,4))),""))</f>
        <v/>
      </c>
      <c r="T157" s="214" t="str">
        <f ca="1">IF($C157="","",IF(OR(AND($H157&lt;=T$6,$I157&gt;=T$6),AND($H157&gt;=T$6,$H157&lt;U$6)),IF(OR($J157=1,COUNTIF($L157:S157,"&gt;0")&lt;$K157),3,IF(OR(AND(MONTH($H157)=MONTH(TODAY()),$J157=0),AND(TODAY()&lt;T$6)),1,IF($L157="כן",2,4))),""))</f>
        <v/>
      </c>
      <c r="U157" s="214" t="str">
        <f ca="1">IF($C157="","",IF(OR(AND($H157&lt;=U$6,$I157&gt;=U$6),AND($H157&gt;=U$6,$H157&lt;V$6)),IF(OR($J157=1,COUNTIF($L157:T157,"&gt;0")&lt;$K157),3,IF(OR(AND(MONTH($H157)=MONTH(TODAY()),$J157=0),AND(TODAY()&lt;U$6)),1,IF($L157="כן",2,4))),""))</f>
        <v/>
      </c>
      <c r="V157" s="214" t="str">
        <f ca="1">IF($C157="","",IF(OR(AND($H157&lt;=V$6,$I157&gt;=V$6),AND($H157&gt;=V$6,$H157&lt;W$6)),IF(OR($J157=1,COUNTIF($L157:U157,"&gt;0")&lt;$K157),3,IF(OR(AND(MONTH($H157)=MONTH(TODAY()),$J157=0),AND(TODAY()&lt;V$6)),1,IF($L157="כן",2,4))),""))</f>
        <v/>
      </c>
      <c r="W157" s="214" t="str">
        <f ca="1">IF($C157="","",IF(OR(AND($H157&lt;=W$6,$I157&gt;=W$6),AND($H157&gt;=W$6,$H157&lt;X$6)),IF(OR($J157=1,COUNTIF($L157:V157,"&gt;0")&lt;$K157),3,IF(OR(AND(MONTH($H157)=MONTH(TODAY()),$J157=0),AND(TODAY()&lt;W$6)),1,IF($L157="כן",2,4))),""))</f>
        <v/>
      </c>
      <c r="X157" s="214" t="str">
        <f ca="1">IF($C157="","",IF(OR(AND($H157&lt;=X$6,$I157&gt;=X$6),AND($H157&gt;=X$6,$H157&lt;Y$6)),IF(OR($J157=1,COUNTIF($L157:W157,"&gt;0")&lt;$K157),3,IF(OR(AND(MONTH($H157)=MONTH(TODAY()),$J157=0),AND(TODAY()&lt;X$6)),1,IF($L157="כן",2,4))),""))</f>
        <v/>
      </c>
      <c r="Y157" s="214" t="str">
        <f ca="1">IF($C157="","",IF(OR(AND($H157&lt;=Y$6,$I157&gt;=Y$6),AND($H157&gt;=Y$6,$H157&lt;Z$6)),IF(OR($J157=1,COUNTIF($L157:X157,"&gt;0")&lt;$K157),3,IF(OR(AND(MONTH($H157)=MONTH(TODAY()),$J157=0),AND(TODAY()&lt;Y$6)),1,IF($L157="כן",2,4))),""))</f>
        <v/>
      </c>
      <c r="Z157" s="214" t="str">
        <f ca="1">IF($C157="","",IF(OR(AND($H157&lt;=Z$6,$I157&gt;=Z$6),AND($H157&gt;=Z$6,$H157&lt;AA$6)),IF(OR($J157=1,COUNTIF($L157:Y157,"&gt;0")&lt;$K157),3,IF(OR(AND(MONTH($H157)=MONTH(TODAY()),$J157=0),AND(TODAY()&lt;Z$6)),1,IF($L157="כן",2,4))),""))</f>
        <v/>
      </c>
      <c r="AA157" s="214" t="str">
        <f ca="1">IF($C157="","",IF(OR(AND($H157&lt;=AA$6,$I157&gt;=AA$6),AND($H157&gt;=AA$6,$H157&lt;AB$6)),IF(OR($J157=1,COUNTIF($L157:Z157,"&gt;0")&lt;$K157),3,IF(OR(AND(MONTH($H157)=MONTH(TODAY()),$J157=0),AND(TODAY()&lt;AA$6)),1,IF($L157="כן",2,4))),""))</f>
        <v/>
      </c>
      <c r="AB157" s="214" t="str">
        <f ca="1">IF($C157="","",IF(OR(AND($H157&lt;=AB$6,$I157&gt;=AB$6),AND($H157&gt;=AB$6,$H157&lt;AC$6)),IF(OR($J157=1,COUNTIF($L157:AA157,"&gt;0")&lt;$K157),3,IF(OR(AND(MONTH($H157)=MONTH(TODAY()),$J157=0),AND(TODAY()&lt;AB$6)),1,IF($L157="כן",2,4))),""))</f>
        <v/>
      </c>
      <c r="AC157" s="214" t="str">
        <f ca="1">IF($C157="","",IF(OR(AND($H157&lt;=AC$6,$I157&gt;=AC$6),AND($H157&gt;=AC$6,$H157&lt;AD$6)),IF(OR($J157=1,COUNTIF($L157:AB157,"&gt;0")&lt;$K157),3,IF(OR(AND(MONTH($H157)=MONTH(TODAY()),$J157=0),AND(TODAY()&lt;AC$6)),1,IF($L157="כן",2,4))),""))</f>
        <v/>
      </c>
      <c r="AD157" s="214" t="str">
        <f ca="1">IF($C157="","",IF(OR(AND($H157&lt;=AD$6,$I157&gt;=AD$6),AND($H157&gt;=AD$6,$H157&lt;AE$6)),IF(OR($J157=1,COUNTIF($L157:AC157,"&gt;0")&lt;$K157),3,IF(OR(AND(MONTH($H157)=MONTH(TODAY()),$J157=0),AND(TODAY()&lt;AD$6)),1,IF($L157="כן",2,4))),""))</f>
        <v/>
      </c>
      <c r="AE157" s="214" t="str">
        <f ca="1">IF($C157="","",IF(OR(AND($H157&lt;=AE$6,$I157&gt;=AE$6),AND($H157&gt;=AE$6,$H157&lt;AF$6)),IF(OR($J157=1,COUNTIF($L157:AD157,"&gt;0")&lt;$K157),3,IF(OR(AND(MONTH($H157)=MONTH(TODAY()),$J157=0),AND(TODAY()&lt;AE$6)),1,IF($L157="כן",2,4))),""))</f>
        <v/>
      </c>
      <c r="AF157" s="214" t="str">
        <f ca="1">IF($C157="","",IF(OR(AND($H157&lt;=AF$6,$I157&gt;=AF$6),AND($H157&gt;=AF$6,$H157&lt;AG$6)),IF(OR($J157=1,COUNTIF($L157:AE157,"&gt;0")&lt;$K157),3,IF(OR(AND(MONTH($H157)=MONTH(TODAY()),$J157=0),AND(TODAY()&lt;AF$6)),1,IF($L157="כן",2,4))),""))</f>
        <v/>
      </c>
      <c r="AG157" s="214" t="str">
        <f t="shared" ca="1" si="11"/>
        <v/>
      </c>
      <c r="AH157" s="199" t="s">
        <v>224</v>
      </c>
    </row>
    <row r="158" spans="2:34" s="195" customFormat="1" ht="21" customHeight="1">
      <c r="B158" s="196" t="str">
        <f>IFERROR(INDEX('תוצרים לפרויקטים'!$G$8:$G$507,MATCH(ROWS($B$6:B157),דירוג_גאנט,0)),"")</f>
        <v/>
      </c>
      <c r="C158" s="197" t="str">
        <f>IF($B158="","",INDEX('תוצרים לפרויקטים'!$H$8:$H$507,MATCH($B158,'תוצרים לפרויקטים'!$G$8:$G$507,0)))</f>
        <v/>
      </c>
      <c r="D158" s="198" t="str">
        <f>IF($B158="","",INDEX('תוצרים לפרויקטים'!$E$8:$E$507,MATCH($B158,'תוצרים לפרויקטים'!$G$8:$G$507,0)))</f>
        <v/>
      </c>
      <c r="E158" s="198" t="str">
        <f>IF($B158="","",IF(INDEX('תוצרים לפרויקטים'!$J$8:$J$507,MATCH($B158,'תוצרים לפרויקטים'!$G$8:$G$507,0))="","",INDEX('תוצרים לפרויקטים'!$J$8:$J$507,MATCH($B158,'תוצרים לפרויקטים'!$G$8:$G$507,0))))</f>
        <v/>
      </c>
      <c r="F158" s="198" t="str">
        <f>IF($B158="","",IF(INDEX('תוצרים לפרויקטים'!$K$8:$K$507,MATCH($B158,'תוצרים לפרויקטים'!$G$8:$G$507,0))="","",INDEX('תוצרים לפרויקטים'!$K$8:$K$507,MATCH($B158,'תוצרים לפרויקטים'!$G$8:$G$507,0))))</f>
        <v/>
      </c>
      <c r="G158" s="198" t="str">
        <f>IF($B158="","",IF(INDEX('תוצרים לפרויקטים'!$R$8:$R$507,MATCH($B158,'תוצרים לפרויקטים'!$G$8:$G$507,0))="","",INDEX('תוצרים לפרויקטים'!$R$8:$R$507,MATCH($B158,'תוצרים לפרויקטים'!$G$8:$G$507,0))))</f>
        <v/>
      </c>
      <c r="H158" s="199" t="str">
        <f>IF($B158="","",IF(INDEX('תוצרים לפרויקטים'!P$8:P$507,MATCH($B158,'תוצרים לפרויקטים'!$G$8:$G$507,0))="","",INDEX('תוצרים לפרויקטים'!P$8:P$507,MATCH($B158,'תוצרים לפרויקטים'!$G$8:$G$507,0))))</f>
        <v/>
      </c>
      <c r="I158" s="199" t="str">
        <f>IF($B158="","",IF(INDEX('תוצרים לפרויקטים'!Q$8:Q$507,MATCH($B158,'תוצרים לפרויקטים'!$G$8:$G$507,0))="","",INDEX('תוצרים לפרויקטים'!Q$8:Q$507,MATCH($B158,'תוצרים לפרויקטים'!$G$8:$G$507,0))))</f>
        <v/>
      </c>
      <c r="J158" s="200" t="str">
        <f>IF($B158="","",INDEX('תוצרים לפרויקטים'!$S$8:$S$507,MATCH($B158,'תוצרים לפרויקטים'!$G$8:$G$507,0)))</f>
        <v/>
      </c>
      <c r="K158" s="201" t="str">
        <f t="shared" si="9"/>
        <v/>
      </c>
      <c r="L158" s="200" t="str">
        <f t="shared" ca="1" si="10"/>
        <v/>
      </c>
      <c r="M158" s="214" t="str">
        <f ca="1">IF($C158="","",IF(OR(AND($H158&lt;=M$6,$I158&gt;=M$6),AND($H158&gt;=M$6,$H158&lt;N$6)),IF(OR($J158=1,COUNTIF($L158:L158,"&gt;0")&lt;$K158),3,IF(OR(AND(MONTH($H158)=MONTH(TODAY()),$J158=0),AND(TODAY()&lt;M$6)),1,IF($L158="כן",2,4))),""))</f>
        <v/>
      </c>
      <c r="N158" s="214" t="str">
        <f ca="1">IF($C158="","",IF(OR(AND($H158&lt;=N$6,$I158&gt;=N$6),AND($H158&gt;=N$6,$H158&lt;O$6)),IF(OR($J158=1,COUNTIF($L158:M158,"&gt;0")&lt;$K158),3,IF(OR(AND(MONTH($H158)=MONTH(TODAY()),$J158=0),AND(TODAY()&lt;N$6)),1,IF($L158="כן",2,4))),""))</f>
        <v/>
      </c>
      <c r="O158" s="214" t="str">
        <f ca="1">IF($C158="","",IF(OR(AND($H158&lt;=O$6,$I158&gt;=O$6),AND($H158&gt;=O$6,$H158&lt;P$6)),IF(OR($J158=1,COUNTIF($L158:N158,"&gt;0")&lt;$K158),3,IF(OR(AND(MONTH($H158)=MONTH(TODAY()),$J158=0),AND(TODAY()&lt;O$6)),1,IF($L158="כן",2,4))),""))</f>
        <v/>
      </c>
      <c r="P158" s="214" t="str">
        <f ca="1">IF($C158="","",IF(OR(AND($H158&lt;=P$6,$I158&gt;=P$6),AND($H158&gt;=P$6,$H158&lt;Q$6)),IF(OR($J158=1,COUNTIF($L158:O158,"&gt;0")&lt;$K158),3,IF(OR(AND(MONTH($H158)=MONTH(TODAY()),$J158=0),AND(TODAY()&lt;P$6)),1,IF($L158="כן",2,4))),""))</f>
        <v/>
      </c>
      <c r="Q158" s="214" t="str">
        <f ca="1">IF($C158="","",IF(OR(AND($H158&lt;=Q$6,$I158&gt;=Q$6),AND($H158&gt;=Q$6,$H158&lt;R$6)),IF(OR($J158=1,COUNTIF($L158:P158,"&gt;0")&lt;$K158),3,IF(OR(AND(MONTH($H158)=MONTH(TODAY()),$J158=0),AND(TODAY()&lt;Q$6)),1,IF($L158="כן",2,4))),""))</f>
        <v/>
      </c>
      <c r="R158" s="214" t="str">
        <f ca="1">IF($C158="","",IF(OR(AND($H158&lt;=R$6,$I158&gt;=R$6),AND($H158&gt;=R$6,$H158&lt;S$6)),IF(OR($J158=1,COUNTIF($L158:Q158,"&gt;0")&lt;$K158),3,IF(OR(AND(MONTH($H158)=MONTH(TODAY()),$J158=0),AND(TODAY()&lt;R$6)),1,IF($L158="כן",2,4))),""))</f>
        <v/>
      </c>
      <c r="S158" s="214" t="str">
        <f ca="1">IF($C158="","",IF(OR(AND($H158&lt;=S$6,$I158&gt;=S$6),AND($H158&gt;=S$6,$H158&lt;T$6)),IF(OR($J158=1,COUNTIF($L158:R158,"&gt;0")&lt;$K158),3,IF(OR(AND(MONTH($H158)=MONTH(TODAY()),$J158=0),AND(TODAY()&lt;S$6)),1,IF($L158="כן",2,4))),""))</f>
        <v/>
      </c>
      <c r="T158" s="214" t="str">
        <f ca="1">IF($C158="","",IF(OR(AND($H158&lt;=T$6,$I158&gt;=T$6),AND($H158&gt;=T$6,$H158&lt;U$6)),IF(OR($J158=1,COUNTIF($L158:S158,"&gt;0")&lt;$K158),3,IF(OR(AND(MONTH($H158)=MONTH(TODAY()),$J158=0),AND(TODAY()&lt;T$6)),1,IF($L158="כן",2,4))),""))</f>
        <v/>
      </c>
      <c r="U158" s="214" t="str">
        <f ca="1">IF($C158="","",IF(OR(AND($H158&lt;=U$6,$I158&gt;=U$6),AND($H158&gt;=U$6,$H158&lt;V$6)),IF(OR($J158=1,COUNTIF($L158:T158,"&gt;0")&lt;$K158),3,IF(OR(AND(MONTH($H158)=MONTH(TODAY()),$J158=0),AND(TODAY()&lt;U$6)),1,IF($L158="כן",2,4))),""))</f>
        <v/>
      </c>
      <c r="V158" s="214" t="str">
        <f ca="1">IF($C158="","",IF(OR(AND($H158&lt;=V$6,$I158&gt;=V$6),AND($H158&gt;=V$6,$H158&lt;W$6)),IF(OR($J158=1,COUNTIF($L158:U158,"&gt;0")&lt;$K158),3,IF(OR(AND(MONTH($H158)=MONTH(TODAY()),$J158=0),AND(TODAY()&lt;V$6)),1,IF($L158="כן",2,4))),""))</f>
        <v/>
      </c>
      <c r="W158" s="214" t="str">
        <f ca="1">IF($C158="","",IF(OR(AND($H158&lt;=W$6,$I158&gt;=W$6),AND($H158&gt;=W$6,$H158&lt;X$6)),IF(OR($J158=1,COUNTIF($L158:V158,"&gt;0")&lt;$K158),3,IF(OR(AND(MONTH($H158)=MONTH(TODAY()),$J158=0),AND(TODAY()&lt;W$6)),1,IF($L158="כן",2,4))),""))</f>
        <v/>
      </c>
      <c r="X158" s="214" t="str">
        <f ca="1">IF($C158="","",IF(OR(AND($H158&lt;=X$6,$I158&gt;=X$6),AND($H158&gt;=X$6,$H158&lt;Y$6)),IF(OR($J158=1,COUNTIF($L158:W158,"&gt;0")&lt;$K158),3,IF(OR(AND(MONTH($H158)=MONTH(TODAY()),$J158=0),AND(TODAY()&lt;X$6)),1,IF($L158="כן",2,4))),""))</f>
        <v/>
      </c>
      <c r="Y158" s="214" t="str">
        <f ca="1">IF($C158="","",IF(OR(AND($H158&lt;=Y$6,$I158&gt;=Y$6),AND($H158&gt;=Y$6,$H158&lt;Z$6)),IF(OR($J158=1,COUNTIF($L158:X158,"&gt;0")&lt;$K158),3,IF(OR(AND(MONTH($H158)=MONTH(TODAY()),$J158=0),AND(TODAY()&lt;Y$6)),1,IF($L158="כן",2,4))),""))</f>
        <v/>
      </c>
      <c r="Z158" s="214" t="str">
        <f ca="1">IF($C158="","",IF(OR(AND($H158&lt;=Z$6,$I158&gt;=Z$6),AND($H158&gt;=Z$6,$H158&lt;AA$6)),IF(OR($J158=1,COUNTIF($L158:Y158,"&gt;0")&lt;$K158),3,IF(OR(AND(MONTH($H158)=MONTH(TODAY()),$J158=0),AND(TODAY()&lt;Z$6)),1,IF($L158="כן",2,4))),""))</f>
        <v/>
      </c>
      <c r="AA158" s="214" t="str">
        <f ca="1">IF($C158="","",IF(OR(AND($H158&lt;=AA$6,$I158&gt;=AA$6),AND($H158&gt;=AA$6,$H158&lt;AB$6)),IF(OR($J158=1,COUNTIF($L158:Z158,"&gt;0")&lt;$K158),3,IF(OR(AND(MONTH($H158)=MONTH(TODAY()),$J158=0),AND(TODAY()&lt;AA$6)),1,IF($L158="כן",2,4))),""))</f>
        <v/>
      </c>
      <c r="AB158" s="214" t="str">
        <f ca="1">IF($C158="","",IF(OR(AND($H158&lt;=AB$6,$I158&gt;=AB$6),AND($H158&gt;=AB$6,$H158&lt;AC$6)),IF(OR($J158=1,COUNTIF($L158:AA158,"&gt;0")&lt;$K158),3,IF(OR(AND(MONTH($H158)=MONTH(TODAY()),$J158=0),AND(TODAY()&lt;AB$6)),1,IF($L158="כן",2,4))),""))</f>
        <v/>
      </c>
      <c r="AC158" s="214" t="str">
        <f ca="1">IF($C158="","",IF(OR(AND($H158&lt;=AC$6,$I158&gt;=AC$6),AND($H158&gt;=AC$6,$H158&lt;AD$6)),IF(OR($J158=1,COUNTIF($L158:AB158,"&gt;0")&lt;$K158),3,IF(OR(AND(MONTH($H158)=MONTH(TODAY()),$J158=0),AND(TODAY()&lt;AC$6)),1,IF($L158="כן",2,4))),""))</f>
        <v/>
      </c>
      <c r="AD158" s="214" t="str">
        <f ca="1">IF($C158="","",IF(OR(AND($H158&lt;=AD$6,$I158&gt;=AD$6),AND($H158&gt;=AD$6,$H158&lt;AE$6)),IF(OR($J158=1,COUNTIF($L158:AC158,"&gt;0")&lt;$K158),3,IF(OR(AND(MONTH($H158)=MONTH(TODAY()),$J158=0),AND(TODAY()&lt;AD$6)),1,IF($L158="כן",2,4))),""))</f>
        <v/>
      </c>
      <c r="AE158" s="214" t="str">
        <f ca="1">IF($C158="","",IF(OR(AND($H158&lt;=AE$6,$I158&gt;=AE$6),AND($H158&gt;=AE$6,$H158&lt;AF$6)),IF(OR($J158=1,COUNTIF($L158:AD158,"&gt;0")&lt;$K158),3,IF(OR(AND(MONTH($H158)=MONTH(TODAY()),$J158=0),AND(TODAY()&lt;AE$6)),1,IF($L158="כן",2,4))),""))</f>
        <v/>
      </c>
      <c r="AF158" s="214" t="str">
        <f ca="1">IF($C158="","",IF(OR(AND($H158&lt;=AF$6,$I158&gt;=AF$6),AND($H158&gt;=AF$6,$H158&lt;AG$6)),IF(OR($J158=1,COUNTIF($L158:AE158,"&gt;0")&lt;$K158),3,IF(OR(AND(MONTH($H158)=MONTH(TODAY()),$J158=0),AND(TODAY()&lt;AF$6)),1,IF($L158="כן",2,4))),""))</f>
        <v/>
      </c>
      <c r="AG158" s="214" t="str">
        <f t="shared" ca="1" si="11"/>
        <v/>
      </c>
      <c r="AH158" s="199" t="s">
        <v>224</v>
      </c>
    </row>
    <row r="159" spans="2:34" s="195" customFormat="1" ht="21" customHeight="1">
      <c r="B159" s="196" t="str">
        <f>IFERROR(INDEX('תוצרים לפרויקטים'!$G$8:$G$507,MATCH(ROWS($B$6:B158),דירוג_גאנט,0)),"")</f>
        <v/>
      </c>
      <c r="C159" s="197" t="str">
        <f>IF($B159="","",INDEX('תוצרים לפרויקטים'!$H$8:$H$507,MATCH($B159,'תוצרים לפרויקטים'!$G$8:$G$507,0)))</f>
        <v/>
      </c>
      <c r="D159" s="198" t="str">
        <f>IF($B159="","",INDEX('תוצרים לפרויקטים'!$E$8:$E$507,MATCH($B159,'תוצרים לפרויקטים'!$G$8:$G$507,0)))</f>
        <v/>
      </c>
      <c r="E159" s="198" t="str">
        <f>IF($B159="","",IF(INDEX('תוצרים לפרויקטים'!$J$8:$J$507,MATCH($B159,'תוצרים לפרויקטים'!$G$8:$G$507,0))="","",INDEX('תוצרים לפרויקטים'!$J$8:$J$507,MATCH($B159,'תוצרים לפרויקטים'!$G$8:$G$507,0))))</f>
        <v/>
      </c>
      <c r="F159" s="198" t="str">
        <f>IF($B159="","",IF(INDEX('תוצרים לפרויקטים'!$K$8:$K$507,MATCH($B159,'תוצרים לפרויקטים'!$G$8:$G$507,0))="","",INDEX('תוצרים לפרויקטים'!$K$8:$K$507,MATCH($B159,'תוצרים לפרויקטים'!$G$8:$G$507,0))))</f>
        <v/>
      </c>
      <c r="G159" s="198" t="str">
        <f>IF($B159="","",IF(INDEX('תוצרים לפרויקטים'!$R$8:$R$507,MATCH($B159,'תוצרים לפרויקטים'!$G$8:$G$507,0))="","",INDEX('תוצרים לפרויקטים'!$R$8:$R$507,MATCH($B159,'תוצרים לפרויקטים'!$G$8:$G$507,0))))</f>
        <v/>
      </c>
      <c r="H159" s="199" t="str">
        <f>IF($B159="","",IF(INDEX('תוצרים לפרויקטים'!P$8:P$507,MATCH($B159,'תוצרים לפרויקטים'!$G$8:$G$507,0))="","",INDEX('תוצרים לפרויקטים'!P$8:P$507,MATCH($B159,'תוצרים לפרויקטים'!$G$8:$G$507,0))))</f>
        <v/>
      </c>
      <c r="I159" s="199" t="str">
        <f>IF($B159="","",IF(INDEX('תוצרים לפרויקטים'!Q$8:Q$507,MATCH($B159,'תוצרים לפרויקטים'!$G$8:$G$507,0))="","",INDEX('תוצרים לפרויקטים'!Q$8:Q$507,MATCH($B159,'תוצרים לפרויקטים'!$G$8:$G$507,0))))</f>
        <v/>
      </c>
      <c r="J159" s="200" t="str">
        <f>IF($B159="","",INDEX('תוצרים לפרויקטים'!$S$8:$S$507,MATCH($B159,'תוצרים לפרויקטים'!$G$8:$G$507,0)))</f>
        <v/>
      </c>
      <c r="K159" s="201" t="str">
        <f t="shared" si="9"/>
        <v/>
      </c>
      <c r="L159" s="200" t="str">
        <f t="shared" ca="1" si="10"/>
        <v/>
      </c>
      <c r="M159" s="214" t="str">
        <f ca="1">IF($C159="","",IF(OR(AND($H159&lt;=M$6,$I159&gt;=M$6),AND($H159&gt;=M$6,$H159&lt;N$6)),IF(OR($J159=1,COUNTIF($L159:L159,"&gt;0")&lt;$K159),3,IF(OR(AND(MONTH($H159)=MONTH(TODAY()),$J159=0),AND(TODAY()&lt;M$6)),1,IF($L159="כן",2,4))),""))</f>
        <v/>
      </c>
      <c r="N159" s="214" t="str">
        <f ca="1">IF($C159="","",IF(OR(AND($H159&lt;=N$6,$I159&gt;=N$6),AND($H159&gt;=N$6,$H159&lt;O$6)),IF(OR($J159=1,COUNTIF($L159:M159,"&gt;0")&lt;$K159),3,IF(OR(AND(MONTH($H159)=MONTH(TODAY()),$J159=0),AND(TODAY()&lt;N$6)),1,IF($L159="כן",2,4))),""))</f>
        <v/>
      </c>
      <c r="O159" s="214" t="str">
        <f ca="1">IF($C159="","",IF(OR(AND($H159&lt;=O$6,$I159&gt;=O$6),AND($H159&gt;=O$6,$H159&lt;P$6)),IF(OR($J159=1,COUNTIF($L159:N159,"&gt;0")&lt;$K159),3,IF(OR(AND(MONTH($H159)=MONTH(TODAY()),$J159=0),AND(TODAY()&lt;O$6)),1,IF($L159="כן",2,4))),""))</f>
        <v/>
      </c>
      <c r="P159" s="214" t="str">
        <f ca="1">IF($C159="","",IF(OR(AND($H159&lt;=P$6,$I159&gt;=P$6),AND($H159&gt;=P$6,$H159&lt;Q$6)),IF(OR($J159=1,COUNTIF($L159:O159,"&gt;0")&lt;$K159),3,IF(OR(AND(MONTH($H159)=MONTH(TODAY()),$J159=0),AND(TODAY()&lt;P$6)),1,IF($L159="כן",2,4))),""))</f>
        <v/>
      </c>
      <c r="Q159" s="214" t="str">
        <f ca="1">IF($C159="","",IF(OR(AND($H159&lt;=Q$6,$I159&gt;=Q$6),AND($H159&gt;=Q$6,$H159&lt;R$6)),IF(OR($J159=1,COUNTIF($L159:P159,"&gt;0")&lt;$K159),3,IF(OR(AND(MONTH($H159)=MONTH(TODAY()),$J159=0),AND(TODAY()&lt;Q$6)),1,IF($L159="כן",2,4))),""))</f>
        <v/>
      </c>
      <c r="R159" s="214" t="str">
        <f ca="1">IF($C159="","",IF(OR(AND($H159&lt;=R$6,$I159&gt;=R$6),AND($H159&gt;=R$6,$H159&lt;S$6)),IF(OR($J159=1,COUNTIF($L159:Q159,"&gt;0")&lt;$K159),3,IF(OR(AND(MONTH($H159)=MONTH(TODAY()),$J159=0),AND(TODAY()&lt;R$6)),1,IF($L159="כן",2,4))),""))</f>
        <v/>
      </c>
      <c r="S159" s="214" t="str">
        <f ca="1">IF($C159="","",IF(OR(AND($H159&lt;=S$6,$I159&gt;=S$6),AND($H159&gt;=S$6,$H159&lt;T$6)),IF(OR($J159=1,COUNTIF($L159:R159,"&gt;0")&lt;$K159),3,IF(OR(AND(MONTH($H159)=MONTH(TODAY()),$J159=0),AND(TODAY()&lt;S$6)),1,IF($L159="כן",2,4))),""))</f>
        <v/>
      </c>
      <c r="T159" s="214" t="str">
        <f ca="1">IF($C159="","",IF(OR(AND($H159&lt;=T$6,$I159&gt;=T$6),AND($H159&gt;=T$6,$H159&lt;U$6)),IF(OR($J159=1,COUNTIF($L159:S159,"&gt;0")&lt;$K159),3,IF(OR(AND(MONTH($H159)=MONTH(TODAY()),$J159=0),AND(TODAY()&lt;T$6)),1,IF($L159="כן",2,4))),""))</f>
        <v/>
      </c>
      <c r="U159" s="214" t="str">
        <f ca="1">IF($C159="","",IF(OR(AND($H159&lt;=U$6,$I159&gt;=U$6),AND($H159&gt;=U$6,$H159&lt;V$6)),IF(OR($J159=1,COUNTIF($L159:T159,"&gt;0")&lt;$K159),3,IF(OR(AND(MONTH($H159)=MONTH(TODAY()),$J159=0),AND(TODAY()&lt;U$6)),1,IF($L159="כן",2,4))),""))</f>
        <v/>
      </c>
      <c r="V159" s="214" t="str">
        <f ca="1">IF($C159="","",IF(OR(AND($H159&lt;=V$6,$I159&gt;=V$6),AND($H159&gt;=V$6,$H159&lt;W$6)),IF(OR($J159=1,COUNTIF($L159:U159,"&gt;0")&lt;$K159),3,IF(OR(AND(MONTH($H159)=MONTH(TODAY()),$J159=0),AND(TODAY()&lt;V$6)),1,IF($L159="כן",2,4))),""))</f>
        <v/>
      </c>
      <c r="W159" s="214" t="str">
        <f ca="1">IF($C159="","",IF(OR(AND($H159&lt;=W$6,$I159&gt;=W$6),AND($H159&gt;=W$6,$H159&lt;X$6)),IF(OR($J159=1,COUNTIF($L159:V159,"&gt;0")&lt;$K159),3,IF(OR(AND(MONTH($H159)=MONTH(TODAY()),$J159=0),AND(TODAY()&lt;W$6)),1,IF($L159="כן",2,4))),""))</f>
        <v/>
      </c>
      <c r="X159" s="214" t="str">
        <f ca="1">IF($C159="","",IF(OR(AND($H159&lt;=X$6,$I159&gt;=X$6),AND($H159&gt;=X$6,$H159&lt;Y$6)),IF(OR($J159=1,COUNTIF($L159:W159,"&gt;0")&lt;$K159),3,IF(OR(AND(MONTH($H159)=MONTH(TODAY()),$J159=0),AND(TODAY()&lt;X$6)),1,IF($L159="כן",2,4))),""))</f>
        <v/>
      </c>
      <c r="Y159" s="214" t="str">
        <f ca="1">IF($C159="","",IF(OR(AND($H159&lt;=Y$6,$I159&gt;=Y$6),AND($H159&gt;=Y$6,$H159&lt;Z$6)),IF(OR($J159=1,COUNTIF($L159:X159,"&gt;0")&lt;$K159),3,IF(OR(AND(MONTH($H159)=MONTH(TODAY()),$J159=0),AND(TODAY()&lt;Y$6)),1,IF($L159="כן",2,4))),""))</f>
        <v/>
      </c>
      <c r="Z159" s="214" t="str">
        <f ca="1">IF($C159="","",IF(OR(AND($H159&lt;=Z$6,$I159&gt;=Z$6),AND($H159&gt;=Z$6,$H159&lt;AA$6)),IF(OR($J159=1,COUNTIF($L159:Y159,"&gt;0")&lt;$K159),3,IF(OR(AND(MONTH($H159)=MONTH(TODAY()),$J159=0),AND(TODAY()&lt;Z$6)),1,IF($L159="כן",2,4))),""))</f>
        <v/>
      </c>
      <c r="AA159" s="214" t="str">
        <f ca="1">IF($C159="","",IF(OR(AND($H159&lt;=AA$6,$I159&gt;=AA$6),AND($H159&gt;=AA$6,$H159&lt;AB$6)),IF(OR($J159=1,COUNTIF($L159:Z159,"&gt;0")&lt;$K159),3,IF(OR(AND(MONTH($H159)=MONTH(TODAY()),$J159=0),AND(TODAY()&lt;AA$6)),1,IF($L159="כן",2,4))),""))</f>
        <v/>
      </c>
      <c r="AB159" s="214" t="str">
        <f ca="1">IF($C159="","",IF(OR(AND($H159&lt;=AB$6,$I159&gt;=AB$6),AND($H159&gt;=AB$6,$H159&lt;AC$6)),IF(OR($J159=1,COUNTIF($L159:AA159,"&gt;0")&lt;$K159),3,IF(OR(AND(MONTH($H159)=MONTH(TODAY()),$J159=0),AND(TODAY()&lt;AB$6)),1,IF($L159="כן",2,4))),""))</f>
        <v/>
      </c>
      <c r="AC159" s="214" t="str">
        <f ca="1">IF($C159="","",IF(OR(AND($H159&lt;=AC$6,$I159&gt;=AC$6),AND($H159&gt;=AC$6,$H159&lt;AD$6)),IF(OR($J159=1,COUNTIF($L159:AB159,"&gt;0")&lt;$K159),3,IF(OR(AND(MONTH($H159)=MONTH(TODAY()),$J159=0),AND(TODAY()&lt;AC$6)),1,IF($L159="כן",2,4))),""))</f>
        <v/>
      </c>
      <c r="AD159" s="214" t="str">
        <f ca="1">IF($C159="","",IF(OR(AND($H159&lt;=AD$6,$I159&gt;=AD$6),AND($H159&gt;=AD$6,$H159&lt;AE$6)),IF(OR($J159=1,COUNTIF($L159:AC159,"&gt;0")&lt;$K159),3,IF(OR(AND(MONTH($H159)=MONTH(TODAY()),$J159=0),AND(TODAY()&lt;AD$6)),1,IF($L159="כן",2,4))),""))</f>
        <v/>
      </c>
      <c r="AE159" s="214" t="str">
        <f ca="1">IF($C159="","",IF(OR(AND($H159&lt;=AE$6,$I159&gt;=AE$6),AND($H159&gt;=AE$6,$H159&lt;AF$6)),IF(OR($J159=1,COUNTIF($L159:AD159,"&gt;0")&lt;$K159),3,IF(OR(AND(MONTH($H159)=MONTH(TODAY()),$J159=0),AND(TODAY()&lt;AE$6)),1,IF($L159="כן",2,4))),""))</f>
        <v/>
      </c>
      <c r="AF159" s="214" t="str">
        <f ca="1">IF($C159="","",IF(OR(AND($H159&lt;=AF$6,$I159&gt;=AF$6),AND($H159&gt;=AF$6,$H159&lt;AG$6)),IF(OR($J159=1,COUNTIF($L159:AE159,"&gt;0")&lt;$K159),3,IF(OR(AND(MONTH($H159)=MONTH(TODAY()),$J159=0),AND(TODAY()&lt;AF$6)),1,IF($L159="כן",2,4))),""))</f>
        <v/>
      </c>
      <c r="AG159" s="214" t="str">
        <f t="shared" ca="1" si="11"/>
        <v/>
      </c>
      <c r="AH159" s="199" t="s">
        <v>224</v>
      </c>
    </row>
    <row r="160" spans="2:34" s="195" customFormat="1" ht="21" customHeight="1">
      <c r="B160" s="196" t="str">
        <f>IFERROR(INDEX('תוצרים לפרויקטים'!$G$8:$G$507,MATCH(ROWS($B$6:B159),דירוג_גאנט,0)),"")</f>
        <v/>
      </c>
      <c r="C160" s="197" t="str">
        <f>IF($B160="","",INDEX('תוצרים לפרויקטים'!$H$8:$H$507,MATCH($B160,'תוצרים לפרויקטים'!$G$8:$G$507,0)))</f>
        <v/>
      </c>
      <c r="D160" s="198" t="str">
        <f>IF($B160="","",INDEX('תוצרים לפרויקטים'!$E$8:$E$507,MATCH($B160,'תוצרים לפרויקטים'!$G$8:$G$507,0)))</f>
        <v/>
      </c>
      <c r="E160" s="198" t="str">
        <f>IF($B160="","",IF(INDEX('תוצרים לפרויקטים'!$J$8:$J$507,MATCH($B160,'תוצרים לפרויקטים'!$G$8:$G$507,0))="","",INDEX('תוצרים לפרויקטים'!$J$8:$J$507,MATCH($B160,'תוצרים לפרויקטים'!$G$8:$G$507,0))))</f>
        <v/>
      </c>
      <c r="F160" s="198" t="str">
        <f>IF($B160="","",IF(INDEX('תוצרים לפרויקטים'!$K$8:$K$507,MATCH($B160,'תוצרים לפרויקטים'!$G$8:$G$507,0))="","",INDEX('תוצרים לפרויקטים'!$K$8:$K$507,MATCH($B160,'תוצרים לפרויקטים'!$G$8:$G$507,0))))</f>
        <v/>
      </c>
      <c r="G160" s="198" t="str">
        <f>IF($B160="","",IF(INDEX('תוצרים לפרויקטים'!$R$8:$R$507,MATCH($B160,'תוצרים לפרויקטים'!$G$8:$G$507,0))="","",INDEX('תוצרים לפרויקטים'!$R$8:$R$507,MATCH($B160,'תוצרים לפרויקטים'!$G$8:$G$507,0))))</f>
        <v/>
      </c>
      <c r="H160" s="199" t="str">
        <f>IF($B160="","",IF(INDEX('תוצרים לפרויקטים'!P$8:P$507,MATCH($B160,'תוצרים לפרויקטים'!$G$8:$G$507,0))="","",INDEX('תוצרים לפרויקטים'!P$8:P$507,MATCH($B160,'תוצרים לפרויקטים'!$G$8:$G$507,0))))</f>
        <v/>
      </c>
      <c r="I160" s="199" t="str">
        <f>IF($B160="","",IF(INDEX('תוצרים לפרויקטים'!Q$8:Q$507,MATCH($B160,'תוצרים לפרויקטים'!$G$8:$G$507,0))="","",INDEX('תוצרים לפרויקטים'!Q$8:Q$507,MATCH($B160,'תוצרים לפרויקטים'!$G$8:$G$507,0))))</f>
        <v/>
      </c>
      <c r="J160" s="200" t="str">
        <f>IF($B160="","",INDEX('תוצרים לפרויקטים'!$S$8:$S$507,MATCH($B160,'תוצרים לפרויקטים'!$G$8:$G$507,0)))</f>
        <v/>
      </c>
      <c r="K160" s="201" t="str">
        <f t="shared" si="9"/>
        <v/>
      </c>
      <c r="L160" s="200" t="str">
        <f t="shared" ca="1" si="10"/>
        <v/>
      </c>
      <c r="M160" s="214" t="str">
        <f ca="1">IF($C160="","",IF(OR(AND($H160&lt;=M$6,$I160&gt;=M$6),AND($H160&gt;=M$6,$H160&lt;N$6)),IF(OR($J160=1,COUNTIF($L160:L160,"&gt;0")&lt;$K160),3,IF(OR(AND(MONTH($H160)=MONTH(TODAY()),$J160=0),AND(TODAY()&lt;M$6)),1,IF($L160="כן",2,4))),""))</f>
        <v/>
      </c>
      <c r="N160" s="214" t="str">
        <f ca="1">IF($C160="","",IF(OR(AND($H160&lt;=N$6,$I160&gt;=N$6),AND($H160&gt;=N$6,$H160&lt;O$6)),IF(OR($J160=1,COUNTIF($L160:M160,"&gt;0")&lt;$K160),3,IF(OR(AND(MONTH($H160)=MONTH(TODAY()),$J160=0),AND(TODAY()&lt;N$6)),1,IF($L160="כן",2,4))),""))</f>
        <v/>
      </c>
      <c r="O160" s="214" t="str">
        <f ca="1">IF($C160="","",IF(OR(AND($H160&lt;=O$6,$I160&gt;=O$6),AND($H160&gt;=O$6,$H160&lt;P$6)),IF(OR($J160=1,COUNTIF($L160:N160,"&gt;0")&lt;$K160),3,IF(OR(AND(MONTH($H160)=MONTH(TODAY()),$J160=0),AND(TODAY()&lt;O$6)),1,IF($L160="כן",2,4))),""))</f>
        <v/>
      </c>
      <c r="P160" s="214" t="str">
        <f ca="1">IF($C160="","",IF(OR(AND($H160&lt;=P$6,$I160&gt;=P$6),AND($H160&gt;=P$6,$H160&lt;Q$6)),IF(OR($J160=1,COUNTIF($L160:O160,"&gt;0")&lt;$K160),3,IF(OR(AND(MONTH($H160)=MONTH(TODAY()),$J160=0),AND(TODAY()&lt;P$6)),1,IF($L160="כן",2,4))),""))</f>
        <v/>
      </c>
      <c r="Q160" s="214" t="str">
        <f ca="1">IF($C160="","",IF(OR(AND($H160&lt;=Q$6,$I160&gt;=Q$6),AND($H160&gt;=Q$6,$H160&lt;R$6)),IF(OR($J160=1,COUNTIF($L160:P160,"&gt;0")&lt;$K160),3,IF(OR(AND(MONTH($H160)=MONTH(TODAY()),$J160=0),AND(TODAY()&lt;Q$6)),1,IF($L160="כן",2,4))),""))</f>
        <v/>
      </c>
      <c r="R160" s="214" t="str">
        <f ca="1">IF($C160="","",IF(OR(AND($H160&lt;=R$6,$I160&gt;=R$6),AND($H160&gt;=R$6,$H160&lt;S$6)),IF(OR($J160=1,COUNTIF($L160:Q160,"&gt;0")&lt;$K160),3,IF(OR(AND(MONTH($H160)=MONTH(TODAY()),$J160=0),AND(TODAY()&lt;R$6)),1,IF($L160="כן",2,4))),""))</f>
        <v/>
      </c>
      <c r="S160" s="214" t="str">
        <f ca="1">IF($C160="","",IF(OR(AND($H160&lt;=S$6,$I160&gt;=S$6),AND($H160&gt;=S$6,$H160&lt;T$6)),IF(OR($J160=1,COUNTIF($L160:R160,"&gt;0")&lt;$K160),3,IF(OR(AND(MONTH($H160)=MONTH(TODAY()),$J160=0),AND(TODAY()&lt;S$6)),1,IF($L160="כן",2,4))),""))</f>
        <v/>
      </c>
      <c r="T160" s="214" t="str">
        <f ca="1">IF($C160="","",IF(OR(AND($H160&lt;=T$6,$I160&gt;=T$6),AND($H160&gt;=T$6,$H160&lt;U$6)),IF(OR($J160=1,COUNTIF($L160:S160,"&gt;0")&lt;$K160),3,IF(OR(AND(MONTH($H160)=MONTH(TODAY()),$J160=0),AND(TODAY()&lt;T$6)),1,IF($L160="כן",2,4))),""))</f>
        <v/>
      </c>
      <c r="U160" s="214" t="str">
        <f ca="1">IF($C160="","",IF(OR(AND($H160&lt;=U$6,$I160&gt;=U$6),AND($H160&gt;=U$6,$H160&lt;V$6)),IF(OR($J160=1,COUNTIF($L160:T160,"&gt;0")&lt;$K160),3,IF(OR(AND(MONTH($H160)=MONTH(TODAY()),$J160=0),AND(TODAY()&lt;U$6)),1,IF($L160="כן",2,4))),""))</f>
        <v/>
      </c>
      <c r="V160" s="214" t="str">
        <f ca="1">IF($C160="","",IF(OR(AND($H160&lt;=V$6,$I160&gt;=V$6),AND($H160&gt;=V$6,$H160&lt;W$6)),IF(OR($J160=1,COUNTIF($L160:U160,"&gt;0")&lt;$K160),3,IF(OR(AND(MONTH($H160)=MONTH(TODAY()),$J160=0),AND(TODAY()&lt;V$6)),1,IF($L160="כן",2,4))),""))</f>
        <v/>
      </c>
      <c r="W160" s="214" t="str">
        <f ca="1">IF($C160="","",IF(OR(AND($H160&lt;=W$6,$I160&gt;=W$6),AND($H160&gt;=W$6,$H160&lt;X$6)),IF(OR($J160=1,COUNTIF($L160:V160,"&gt;0")&lt;$K160),3,IF(OR(AND(MONTH($H160)=MONTH(TODAY()),$J160=0),AND(TODAY()&lt;W$6)),1,IF($L160="כן",2,4))),""))</f>
        <v/>
      </c>
      <c r="X160" s="214" t="str">
        <f ca="1">IF($C160="","",IF(OR(AND($H160&lt;=X$6,$I160&gt;=X$6),AND($H160&gt;=X$6,$H160&lt;Y$6)),IF(OR($J160=1,COUNTIF($L160:W160,"&gt;0")&lt;$K160),3,IF(OR(AND(MONTH($H160)=MONTH(TODAY()),$J160=0),AND(TODAY()&lt;X$6)),1,IF($L160="כן",2,4))),""))</f>
        <v/>
      </c>
      <c r="Y160" s="214" t="str">
        <f ca="1">IF($C160="","",IF(OR(AND($H160&lt;=Y$6,$I160&gt;=Y$6),AND($H160&gt;=Y$6,$H160&lt;Z$6)),IF(OR($J160=1,COUNTIF($L160:X160,"&gt;0")&lt;$K160),3,IF(OR(AND(MONTH($H160)=MONTH(TODAY()),$J160=0),AND(TODAY()&lt;Y$6)),1,IF($L160="כן",2,4))),""))</f>
        <v/>
      </c>
      <c r="Z160" s="214" t="str">
        <f ca="1">IF($C160="","",IF(OR(AND($H160&lt;=Z$6,$I160&gt;=Z$6),AND($H160&gt;=Z$6,$H160&lt;AA$6)),IF(OR($J160=1,COUNTIF($L160:Y160,"&gt;0")&lt;$K160),3,IF(OR(AND(MONTH($H160)=MONTH(TODAY()),$J160=0),AND(TODAY()&lt;Z$6)),1,IF($L160="כן",2,4))),""))</f>
        <v/>
      </c>
      <c r="AA160" s="214" t="str">
        <f ca="1">IF($C160="","",IF(OR(AND($H160&lt;=AA$6,$I160&gt;=AA$6),AND($H160&gt;=AA$6,$H160&lt;AB$6)),IF(OR($J160=1,COUNTIF($L160:Z160,"&gt;0")&lt;$K160),3,IF(OR(AND(MONTH($H160)=MONTH(TODAY()),$J160=0),AND(TODAY()&lt;AA$6)),1,IF($L160="כן",2,4))),""))</f>
        <v/>
      </c>
      <c r="AB160" s="214" t="str">
        <f ca="1">IF($C160="","",IF(OR(AND($H160&lt;=AB$6,$I160&gt;=AB$6),AND($H160&gt;=AB$6,$H160&lt;AC$6)),IF(OR($J160=1,COUNTIF($L160:AA160,"&gt;0")&lt;$K160),3,IF(OR(AND(MONTH($H160)=MONTH(TODAY()),$J160=0),AND(TODAY()&lt;AB$6)),1,IF($L160="כן",2,4))),""))</f>
        <v/>
      </c>
      <c r="AC160" s="214" t="str">
        <f ca="1">IF($C160="","",IF(OR(AND($H160&lt;=AC$6,$I160&gt;=AC$6),AND($H160&gt;=AC$6,$H160&lt;AD$6)),IF(OR($J160=1,COUNTIF($L160:AB160,"&gt;0")&lt;$K160),3,IF(OR(AND(MONTH($H160)=MONTH(TODAY()),$J160=0),AND(TODAY()&lt;AC$6)),1,IF($L160="כן",2,4))),""))</f>
        <v/>
      </c>
      <c r="AD160" s="214" t="str">
        <f ca="1">IF($C160="","",IF(OR(AND($H160&lt;=AD$6,$I160&gt;=AD$6),AND($H160&gt;=AD$6,$H160&lt;AE$6)),IF(OR($J160=1,COUNTIF($L160:AC160,"&gt;0")&lt;$K160),3,IF(OR(AND(MONTH($H160)=MONTH(TODAY()),$J160=0),AND(TODAY()&lt;AD$6)),1,IF($L160="כן",2,4))),""))</f>
        <v/>
      </c>
      <c r="AE160" s="214" t="str">
        <f ca="1">IF($C160="","",IF(OR(AND($H160&lt;=AE$6,$I160&gt;=AE$6),AND($H160&gt;=AE$6,$H160&lt;AF$6)),IF(OR($J160=1,COUNTIF($L160:AD160,"&gt;0")&lt;$K160),3,IF(OR(AND(MONTH($H160)=MONTH(TODAY()),$J160=0),AND(TODAY()&lt;AE$6)),1,IF($L160="כן",2,4))),""))</f>
        <v/>
      </c>
      <c r="AF160" s="214" t="str">
        <f ca="1">IF($C160="","",IF(OR(AND($H160&lt;=AF$6,$I160&gt;=AF$6),AND($H160&gt;=AF$6,$H160&lt;AG$6)),IF(OR($J160=1,COUNTIF($L160:AE160,"&gt;0")&lt;$K160),3,IF(OR(AND(MONTH($H160)=MONTH(TODAY()),$J160=0),AND(TODAY()&lt;AF$6)),1,IF($L160="כן",2,4))),""))</f>
        <v/>
      </c>
      <c r="AG160" s="214" t="str">
        <f t="shared" ca="1" si="11"/>
        <v/>
      </c>
      <c r="AH160" s="199" t="s">
        <v>224</v>
      </c>
    </row>
    <row r="161" spans="2:34" s="195" customFormat="1" ht="21" customHeight="1">
      <c r="B161" s="196" t="str">
        <f>IFERROR(INDEX('תוצרים לפרויקטים'!$G$8:$G$507,MATCH(ROWS($B$6:B160),דירוג_גאנט,0)),"")</f>
        <v/>
      </c>
      <c r="C161" s="197" t="str">
        <f>IF($B161="","",INDEX('תוצרים לפרויקטים'!$H$8:$H$507,MATCH($B161,'תוצרים לפרויקטים'!$G$8:$G$507,0)))</f>
        <v/>
      </c>
      <c r="D161" s="198" t="str">
        <f>IF($B161="","",INDEX('תוצרים לפרויקטים'!$E$8:$E$507,MATCH($B161,'תוצרים לפרויקטים'!$G$8:$G$507,0)))</f>
        <v/>
      </c>
      <c r="E161" s="198" t="str">
        <f>IF($B161="","",IF(INDEX('תוצרים לפרויקטים'!$J$8:$J$507,MATCH($B161,'תוצרים לפרויקטים'!$G$8:$G$507,0))="","",INDEX('תוצרים לפרויקטים'!$J$8:$J$507,MATCH($B161,'תוצרים לפרויקטים'!$G$8:$G$507,0))))</f>
        <v/>
      </c>
      <c r="F161" s="198" t="str">
        <f>IF($B161="","",IF(INDEX('תוצרים לפרויקטים'!$K$8:$K$507,MATCH($B161,'תוצרים לפרויקטים'!$G$8:$G$507,0))="","",INDEX('תוצרים לפרויקטים'!$K$8:$K$507,MATCH($B161,'תוצרים לפרויקטים'!$G$8:$G$507,0))))</f>
        <v/>
      </c>
      <c r="G161" s="198" t="str">
        <f>IF($B161="","",IF(INDEX('תוצרים לפרויקטים'!$R$8:$R$507,MATCH($B161,'תוצרים לפרויקטים'!$G$8:$G$507,0))="","",INDEX('תוצרים לפרויקטים'!$R$8:$R$507,MATCH($B161,'תוצרים לפרויקטים'!$G$8:$G$507,0))))</f>
        <v/>
      </c>
      <c r="H161" s="199" t="str">
        <f>IF($B161="","",IF(INDEX('תוצרים לפרויקטים'!P$8:P$507,MATCH($B161,'תוצרים לפרויקטים'!$G$8:$G$507,0))="","",INDEX('תוצרים לפרויקטים'!P$8:P$507,MATCH($B161,'תוצרים לפרויקטים'!$G$8:$G$507,0))))</f>
        <v/>
      </c>
      <c r="I161" s="199" t="str">
        <f>IF($B161="","",IF(INDEX('תוצרים לפרויקטים'!Q$8:Q$507,MATCH($B161,'תוצרים לפרויקטים'!$G$8:$G$507,0))="","",INDEX('תוצרים לפרויקטים'!Q$8:Q$507,MATCH($B161,'תוצרים לפרויקטים'!$G$8:$G$507,0))))</f>
        <v/>
      </c>
      <c r="J161" s="200" t="str">
        <f>IF($B161="","",INDEX('תוצרים לפרויקטים'!$S$8:$S$507,MATCH($B161,'תוצרים לפרויקטים'!$G$8:$G$507,0)))</f>
        <v/>
      </c>
      <c r="K161" s="201" t="str">
        <f t="shared" si="9"/>
        <v/>
      </c>
      <c r="L161" s="200" t="str">
        <f t="shared" ca="1" si="10"/>
        <v/>
      </c>
      <c r="M161" s="214" t="str">
        <f ca="1">IF($C161="","",IF(OR(AND($H161&lt;=M$6,$I161&gt;=M$6),AND($H161&gt;=M$6,$H161&lt;N$6)),IF(OR($J161=1,COUNTIF($L161:L161,"&gt;0")&lt;$K161),3,IF(OR(AND(MONTH($H161)=MONTH(TODAY()),$J161=0),AND(TODAY()&lt;M$6)),1,IF($L161="כן",2,4))),""))</f>
        <v/>
      </c>
      <c r="N161" s="214" t="str">
        <f ca="1">IF($C161="","",IF(OR(AND($H161&lt;=N$6,$I161&gt;=N$6),AND($H161&gt;=N$6,$H161&lt;O$6)),IF(OR($J161=1,COUNTIF($L161:M161,"&gt;0")&lt;$K161),3,IF(OR(AND(MONTH($H161)=MONTH(TODAY()),$J161=0),AND(TODAY()&lt;N$6)),1,IF($L161="כן",2,4))),""))</f>
        <v/>
      </c>
      <c r="O161" s="214" t="str">
        <f ca="1">IF($C161="","",IF(OR(AND($H161&lt;=O$6,$I161&gt;=O$6),AND($H161&gt;=O$6,$H161&lt;P$6)),IF(OR($J161=1,COUNTIF($L161:N161,"&gt;0")&lt;$K161),3,IF(OR(AND(MONTH($H161)=MONTH(TODAY()),$J161=0),AND(TODAY()&lt;O$6)),1,IF($L161="כן",2,4))),""))</f>
        <v/>
      </c>
      <c r="P161" s="214" t="str">
        <f ca="1">IF($C161="","",IF(OR(AND($H161&lt;=P$6,$I161&gt;=P$6),AND($H161&gt;=P$6,$H161&lt;Q$6)),IF(OR($J161=1,COUNTIF($L161:O161,"&gt;0")&lt;$K161),3,IF(OR(AND(MONTH($H161)=MONTH(TODAY()),$J161=0),AND(TODAY()&lt;P$6)),1,IF($L161="כן",2,4))),""))</f>
        <v/>
      </c>
      <c r="Q161" s="214" t="str">
        <f ca="1">IF($C161="","",IF(OR(AND($H161&lt;=Q$6,$I161&gt;=Q$6),AND($H161&gt;=Q$6,$H161&lt;R$6)),IF(OR($J161=1,COUNTIF($L161:P161,"&gt;0")&lt;$K161),3,IF(OR(AND(MONTH($H161)=MONTH(TODAY()),$J161=0),AND(TODAY()&lt;Q$6)),1,IF($L161="כן",2,4))),""))</f>
        <v/>
      </c>
      <c r="R161" s="214" t="str">
        <f ca="1">IF($C161="","",IF(OR(AND($H161&lt;=R$6,$I161&gt;=R$6),AND($H161&gt;=R$6,$H161&lt;S$6)),IF(OR($J161=1,COUNTIF($L161:Q161,"&gt;0")&lt;$K161),3,IF(OR(AND(MONTH($H161)=MONTH(TODAY()),$J161=0),AND(TODAY()&lt;R$6)),1,IF($L161="כן",2,4))),""))</f>
        <v/>
      </c>
      <c r="S161" s="214" t="str">
        <f ca="1">IF($C161="","",IF(OR(AND($H161&lt;=S$6,$I161&gt;=S$6),AND($H161&gt;=S$6,$H161&lt;T$6)),IF(OR($J161=1,COUNTIF($L161:R161,"&gt;0")&lt;$K161),3,IF(OR(AND(MONTH($H161)=MONTH(TODAY()),$J161=0),AND(TODAY()&lt;S$6)),1,IF($L161="כן",2,4))),""))</f>
        <v/>
      </c>
      <c r="T161" s="214" t="str">
        <f ca="1">IF($C161="","",IF(OR(AND($H161&lt;=T$6,$I161&gt;=T$6),AND($H161&gt;=T$6,$H161&lt;U$6)),IF(OR($J161=1,COUNTIF($L161:S161,"&gt;0")&lt;$K161),3,IF(OR(AND(MONTH($H161)=MONTH(TODAY()),$J161=0),AND(TODAY()&lt;T$6)),1,IF($L161="כן",2,4))),""))</f>
        <v/>
      </c>
      <c r="U161" s="214" t="str">
        <f ca="1">IF($C161="","",IF(OR(AND($H161&lt;=U$6,$I161&gt;=U$6),AND($H161&gt;=U$6,$H161&lt;V$6)),IF(OR($J161=1,COUNTIF($L161:T161,"&gt;0")&lt;$K161),3,IF(OR(AND(MONTH($H161)=MONTH(TODAY()),$J161=0),AND(TODAY()&lt;U$6)),1,IF($L161="כן",2,4))),""))</f>
        <v/>
      </c>
      <c r="V161" s="214" t="str">
        <f ca="1">IF($C161="","",IF(OR(AND($H161&lt;=V$6,$I161&gt;=V$6),AND($H161&gt;=V$6,$H161&lt;W$6)),IF(OR($J161=1,COUNTIF($L161:U161,"&gt;0")&lt;$K161),3,IF(OR(AND(MONTH($H161)=MONTH(TODAY()),$J161=0),AND(TODAY()&lt;V$6)),1,IF($L161="כן",2,4))),""))</f>
        <v/>
      </c>
      <c r="W161" s="214" t="str">
        <f ca="1">IF($C161="","",IF(OR(AND($H161&lt;=W$6,$I161&gt;=W$6),AND($H161&gt;=W$6,$H161&lt;X$6)),IF(OR($J161=1,COUNTIF($L161:V161,"&gt;0")&lt;$K161),3,IF(OR(AND(MONTH($H161)=MONTH(TODAY()),$J161=0),AND(TODAY()&lt;W$6)),1,IF($L161="כן",2,4))),""))</f>
        <v/>
      </c>
      <c r="X161" s="214" t="str">
        <f ca="1">IF($C161="","",IF(OR(AND($H161&lt;=X$6,$I161&gt;=X$6),AND($H161&gt;=X$6,$H161&lt;Y$6)),IF(OR($J161=1,COUNTIF($L161:W161,"&gt;0")&lt;$K161),3,IF(OR(AND(MONTH($H161)=MONTH(TODAY()),$J161=0),AND(TODAY()&lt;X$6)),1,IF($L161="כן",2,4))),""))</f>
        <v/>
      </c>
      <c r="Y161" s="214" t="str">
        <f ca="1">IF($C161="","",IF(OR(AND($H161&lt;=Y$6,$I161&gt;=Y$6),AND($H161&gt;=Y$6,$H161&lt;Z$6)),IF(OR($J161=1,COUNTIF($L161:X161,"&gt;0")&lt;$K161),3,IF(OR(AND(MONTH($H161)=MONTH(TODAY()),$J161=0),AND(TODAY()&lt;Y$6)),1,IF($L161="כן",2,4))),""))</f>
        <v/>
      </c>
      <c r="Z161" s="214" t="str">
        <f ca="1">IF($C161="","",IF(OR(AND($H161&lt;=Z$6,$I161&gt;=Z$6),AND($H161&gt;=Z$6,$H161&lt;AA$6)),IF(OR($J161=1,COUNTIF($L161:Y161,"&gt;0")&lt;$K161),3,IF(OR(AND(MONTH($H161)=MONTH(TODAY()),$J161=0),AND(TODAY()&lt;Z$6)),1,IF($L161="כן",2,4))),""))</f>
        <v/>
      </c>
      <c r="AA161" s="214" t="str">
        <f ca="1">IF($C161="","",IF(OR(AND($H161&lt;=AA$6,$I161&gt;=AA$6),AND($H161&gt;=AA$6,$H161&lt;AB$6)),IF(OR($J161=1,COUNTIF($L161:Z161,"&gt;0")&lt;$K161),3,IF(OR(AND(MONTH($H161)=MONTH(TODAY()),$J161=0),AND(TODAY()&lt;AA$6)),1,IF($L161="כן",2,4))),""))</f>
        <v/>
      </c>
      <c r="AB161" s="214" t="str">
        <f ca="1">IF($C161="","",IF(OR(AND($H161&lt;=AB$6,$I161&gt;=AB$6),AND($H161&gt;=AB$6,$H161&lt;AC$6)),IF(OR($J161=1,COUNTIF($L161:AA161,"&gt;0")&lt;$K161),3,IF(OR(AND(MONTH($H161)=MONTH(TODAY()),$J161=0),AND(TODAY()&lt;AB$6)),1,IF($L161="כן",2,4))),""))</f>
        <v/>
      </c>
      <c r="AC161" s="214" t="str">
        <f ca="1">IF($C161="","",IF(OR(AND($H161&lt;=AC$6,$I161&gt;=AC$6),AND($H161&gt;=AC$6,$H161&lt;AD$6)),IF(OR($J161=1,COUNTIF($L161:AB161,"&gt;0")&lt;$K161),3,IF(OR(AND(MONTH($H161)=MONTH(TODAY()),$J161=0),AND(TODAY()&lt;AC$6)),1,IF($L161="כן",2,4))),""))</f>
        <v/>
      </c>
      <c r="AD161" s="214" t="str">
        <f ca="1">IF($C161="","",IF(OR(AND($H161&lt;=AD$6,$I161&gt;=AD$6),AND($H161&gt;=AD$6,$H161&lt;AE$6)),IF(OR($J161=1,COUNTIF($L161:AC161,"&gt;0")&lt;$K161),3,IF(OR(AND(MONTH($H161)=MONTH(TODAY()),$J161=0),AND(TODAY()&lt;AD$6)),1,IF($L161="כן",2,4))),""))</f>
        <v/>
      </c>
      <c r="AE161" s="214" t="str">
        <f ca="1">IF($C161="","",IF(OR(AND($H161&lt;=AE$6,$I161&gt;=AE$6),AND($H161&gt;=AE$6,$H161&lt;AF$6)),IF(OR($J161=1,COUNTIF($L161:AD161,"&gt;0")&lt;$K161),3,IF(OR(AND(MONTH($H161)=MONTH(TODAY()),$J161=0),AND(TODAY()&lt;AE$6)),1,IF($L161="כן",2,4))),""))</f>
        <v/>
      </c>
      <c r="AF161" s="214" t="str">
        <f ca="1">IF($C161="","",IF(OR(AND($H161&lt;=AF$6,$I161&gt;=AF$6),AND($H161&gt;=AF$6,$H161&lt;AG$6)),IF(OR($J161=1,COUNTIF($L161:AE161,"&gt;0")&lt;$K161),3,IF(OR(AND(MONTH($H161)=MONTH(TODAY()),$J161=0),AND(TODAY()&lt;AF$6)),1,IF($L161="כן",2,4))),""))</f>
        <v/>
      </c>
      <c r="AG161" s="214" t="str">
        <f t="shared" ca="1" si="11"/>
        <v/>
      </c>
      <c r="AH161" s="199" t="s">
        <v>224</v>
      </c>
    </row>
    <row r="162" spans="2:34" s="195" customFormat="1" ht="21" customHeight="1">
      <c r="B162" s="196" t="str">
        <f>IFERROR(INDEX('תוצרים לפרויקטים'!$G$8:$G$507,MATCH(ROWS($B$6:B161),דירוג_גאנט,0)),"")</f>
        <v/>
      </c>
      <c r="C162" s="197" t="str">
        <f>IF($B162="","",INDEX('תוצרים לפרויקטים'!$H$8:$H$507,MATCH($B162,'תוצרים לפרויקטים'!$G$8:$G$507,0)))</f>
        <v/>
      </c>
      <c r="D162" s="198" t="str">
        <f>IF($B162="","",INDEX('תוצרים לפרויקטים'!$E$8:$E$507,MATCH($B162,'תוצרים לפרויקטים'!$G$8:$G$507,0)))</f>
        <v/>
      </c>
      <c r="E162" s="198" t="str">
        <f>IF($B162="","",IF(INDEX('תוצרים לפרויקטים'!$J$8:$J$507,MATCH($B162,'תוצרים לפרויקטים'!$G$8:$G$507,0))="","",INDEX('תוצרים לפרויקטים'!$J$8:$J$507,MATCH($B162,'תוצרים לפרויקטים'!$G$8:$G$507,0))))</f>
        <v/>
      </c>
      <c r="F162" s="198" t="str">
        <f>IF($B162="","",IF(INDEX('תוצרים לפרויקטים'!$K$8:$K$507,MATCH($B162,'תוצרים לפרויקטים'!$G$8:$G$507,0))="","",INDEX('תוצרים לפרויקטים'!$K$8:$K$507,MATCH($B162,'תוצרים לפרויקטים'!$G$8:$G$507,0))))</f>
        <v/>
      </c>
      <c r="G162" s="198" t="str">
        <f>IF($B162="","",IF(INDEX('תוצרים לפרויקטים'!$R$8:$R$507,MATCH($B162,'תוצרים לפרויקטים'!$G$8:$G$507,0))="","",INDEX('תוצרים לפרויקטים'!$R$8:$R$507,MATCH($B162,'תוצרים לפרויקטים'!$G$8:$G$507,0))))</f>
        <v/>
      </c>
      <c r="H162" s="199" t="str">
        <f>IF($B162="","",IF(INDEX('תוצרים לפרויקטים'!P$8:P$507,MATCH($B162,'תוצרים לפרויקטים'!$G$8:$G$507,0))="","",INDEX('תוצרים לפרויקטים'!P$8:P$507,MATCH($B162,'תוצרים לפרויקטים'!$G$8:$G$507,0))))</f>
        <v/>
      </c>
      <c r="I162" s="199" t="str">
        <f>IF($B162="","",IF(INDEX('תוצרים לפרויקטים'!Q$8:Q$507,MATCH($B162,'תוצרים לפרויקטים'!$G$8:$G$507,0))="","",INDEX('תוצרים לפרויקטים'!Q$8:Q$507,MATCH($B162,'תוצרים לפרויקטים'!$G$8:$G$507,0))))</f>
        <v/>
      </c>
      <c r="J162" s="200" t="str">
        <f>IF($B162="","",INDEX('תוצרים לפרויקטים'!$S$8:$S$507,MATCH($B162,'תוצרים לפרויקטים'!$G$8:$G$507,0)))</f>
        <v/>
      </c>
      <c r="K162" s="201" t="str">
        <f t="shared" si="9"/>
        <v/>
      </c>
      <c r="L162" s="200" t="str">
        <f t="shared" ca="1" si="10"/>
        <v/>
      </c>
      <c r="M162" s="214" t="str">
        <f ca="1">IF($C162="","",IF(OR(AND($H162&lt;=M$6,$I162&gt;=M$6),AND($H162&gt;=M$6,$H162&lt;N$6)),IF(OR($J162=1,COUNTIF($L162:L162,"&gt;0")&lt;$K162),3,IF(OR(AND(MONTH($H162)=MONTH(TODAY()),$J162=0),AND(TODAY()&lt;M$6)),1,IF($L162="כן",2,4))),""))</f>
        <v/>
      </c>
      <c r="N162" s="214" t="str">
        <f ca="1">IF($C162="","",IF(OR(AND($H162&lt;=N$6,$I162&gt;=N$6),AND($H162&gt;=N$6,$H162&lt;O$6)),IF(OR($J162=1,COUNTIF($L162:M162,"&gt;0")&lt;$K162),3,IF(OR(AND(MONTH($H162)=MONTH(TODAY()),$J162=0),AND(TODAY()&lt;N$6)),1,IF($L162="כן",2,4))),""))</f>
        <v/>
      </c>
      <c r="O162" s="214" t="str">
        <f ca="1">IF($C162="","",IF(OR(AND($H162&lt;=O$6,$I162&gt;=O$6),AND($H162&gt;=O$6,$H162&lt;P$6)),IF(OR($J162=1,COUNTIF($L162:N162,"&gt;0")&lt;$K162),3,IF(OR(AND(MONTH($H162)=MONTH(TODAY()),$J162=0),AND(TODAY()&lt;O$6)),1,IF($L162="כן",2,4))),""))</f>
        <v/>
      </c>
      <c r="P162" s="214" t="str">
        <f ca="1">IF($C162="","",IF(OR(AND($H162&lt;=P$6,$I162&gt;=P$6),AND($H162&gt;=P$6,$H162&lt;Q$6)),IF(OR($J162=1,COUNTIF($L162:O162,"&gt;0")&lt;$K162),3,IF(OR(AND(MONTH($H162)=MONTH(TODAY()),$J162=0),AND(TODAY()&lt;P$6)),1,IF($L162="כן",2,4))),""))</f>
        <v/>
      </c>
      <c r="Q162" s="214" t="str">
        <f ca="1">IF($C162="","",IF(OR(AND($H162&lt;=Q$6,$I162&gt;=Q$6),AND($H162&gt;=Q$6,$H162&lt;R$6)),IF(OR($J162=1,COUNTIF($L162:P162,"&gt;0")&lt;$K162),3,IF(OR(AND(MONTH($H162)=MONTH(TODAY()),$J162=0),AND(TODAY()&lt;Q$6)),1,IF($L162="כן",2,4))),""))</f>
        <v/>
      </c>
      <c r="R162" s="214" t="str">
        <f ca="1">IF($C162="","",IF(OR(AND($H162&lt;=R$6,$I162&gt;=R$6),AND($H162&gt;=R$6,$H162&lt;S$6)),IF(OR($J162=1,COUNTIF($L162:Q162,"&gt;0")&lt;$K162),3,IF(OR(AND(MONTH($H162)=MONTH(TODAY()),$J162=0),AND(TODAY()&lt;R$6)),1,IF($L162="כן",2,4))),""))</f>
        <v/>
      </c>
      <c r="S162" s="214" t="str">
        <f ca="1">IF($C162="","",IF(OR(AND($H162&lt;=S$6,$I162&gt;=S$6),AND($H162&gt;=S$6,$H162&lt;T$6)),IF(OR($J162=1,COUNTIF($L162:R162,"&gt;0")&lt;$K162),3,IF(OR(AND(MONTH($H162)=MONTH(TODAY()),$J162=0),AND(TODAY()&lt;S$6)),1,IF($L162="כן",2,4))),""))</f>
        <v/>
      </c>
      <c r="T162" s="214" t="str">
        <f ca="1">IF($C162="","",IF(OR(AND($H162&lt;=T$6,$I162&gt;=T$6),AND($H162&gt;=T$6,$H162&lt;U$6)),IF(OR($J162=1,COUNTIF($L162:S162,"&gt;0")&lt;$K162),3,IF(OR(AND(MONTH($H162)=MONTH(TODAY()),$J162=0),AND(TODAY()&lt;T$6)),1,IF($L162="כן",2,4))),""))</f>
        <v/>
      </c>
      <c r="U162" s="214" t="str">
        <f ca="1">IF($C162="","",IF(OR(AND($H162&lt;=U$6,$I162&gt;=U$6),AND($H162&gt;=U$6,$H162&lt;V$6)),IF(OR($J162=1,COUNTIF($L162:T162,"&gt;0")&lt;$K162),3,IF(OR(AND(MONTH($H162)=MONTH(TODAY()),$J162=0),AND(TODAY()&lt;U$6)),1,IF($L162="כן",2,4))),""))</f>
        <v/>
      </c>
      <c r="V162" s="214" t="str">
        <f ca="1">IF($C162="","",IF(OR(AND($H162&lt;=V$6,$I162&gt;=V$6),AND($H162&gt;=V$6,$H162&lt;W$6)),IF(OR($J162=1,COUNTIF($L162:U162,"&gt;0")&lt;$K162),3,IF(OR(AND(MONTH($H162)=MONTH(TODAY()),$J162=0),AND(TODAY()&lt;V$6)),1,IF($L162="כן",2,4))),""))</f>
        <v/>
      </c>
      <c r="W162" s="214" t="str">
        <f ca="1">IF($C162="","",IF(OR(AND($H162&lt;=W$6,$I162&gt;=W$6),AND($H162&gt;=W$6,$H162&lt;X$6)),IF(OR($J162=1,COUNTIF($L162:V162,"&gt;0")&lt;$K162),3,IF(OR(AND(MONTH($H162)=MONTH(TODAY()),$J162=0),AND(TODAY()&lt;W$6)),1,IF($L162="כן",2,4))),""))</f>
        <v/>
      </c>
      <c r="X162" s="214" t="str">
        <f ca="1">IF($C162="","",IF(OR(AND($H162&lt;=X$6,$I162&gt;=X$6),AND($H162&gt;=X$6,$H162&lt;Y$6)),IF(OR($J162=1,COUNTIF($L162:W162,"&gt;0")&lt;$K162),3,IF(OR(AND(MONTH($H162)=MONTH(TODAY()),$J162=0),AND(TODAY()&lt;X$6)),1,IF($L162="כן",2,4))),""))</f>
        <v/>
      </c>
      <c r="Y162" s="214" t="str">
        <f ca="1">IF($C162="","",IF(OR(AND($H162&lt;=Y$6,$I162&gt;=Y$6),AND($H162&gt;=Y$6,$H162&lt;Z$6)),IF(OR($J162=1,COUNTIF($L162:X162,"&gt;0")&lt;$K162),3,IF(OR(AND(MONTH($H162)=MONTH(TODAY()),$J162=0),AND(TODAY()&lt;Y$6)),1,IF($L162="כן",2,4))),""))</f>
        <v/>
      </c>
      <c r="Z162" s="214" t="str">
        <f ca="1">IF($C162="","",IF(OR(AND($H162&lt;=Z$6,$I162&gt;=Z$6),AND($H162&gt;=Z$6,$H162&lt;AA$6)),IF(OR($J162=1,COUNTIF($L162:Y162,"&gt;0")&lt;$K162),3,IF(OR(AND(MONTH($H162)=MONTH(TODAY()),$J162=0),AND(TODAY()&lt;Z$6)),1,IF($L162="כן",2,4))),""))</f>
        <v/>
      </c>
      <c r="AA162" s="214" t="str">
        <f ca="1">IF($C162="","",IF(OR(AND($H162&lt;=AA$6,$I162&gt;=AA$6),AND($H162&gt;=AA$6,$H162&lt;AB$6)),IF(OR($J162=1,COUNTIF($L162:Z162,"&gt;0")&lt;$K162),3,IF(OR(AND(MONTH($H162)=MONTH(TODAY()),$J162=0),AND(TODAY()&lt;AA$6)),1,IF($L162="כן",2,4))),""))</f>
        <v/>
      </c>
      <c r="AB162" s="214" t="str">
        <f ca="1">IF($C162="","",IF(OR(AND($H162&lt;=AB$6,$I162&gt;=AB$6),AND($H162&gt;=AB$6,$H162&lt;AC$6)),IF(OR($J162=1,COUNTIF($L162:AA162,"&gt;0")&lt;$K162),3,IF(OR(AND(MONTH($H162)=MONTH(TODAY()),$J162=0),AND(TODAY()&lt;AB$6)),1,IF($L162="כן",2,4))),""))</f>
        <v/>
      </c>
      <c r="AC162" s="214" t="str">
        <f ca="1">IF($C162="","",IF(OR(AND($H162&lt;=AC$6,$I162&gt;=AC$6),AND($H162&gt;=AC$6,$H162&lt;AD$6)),IF(OR($J162=1,COUNTIF($L162:AB162,"&gt;0")&lt;$K162),3,IF(OR(AND(MONTH($H162)=MONTH(TODAY()),$J162=0),AND(TODAY()&lt;AC$6)),1,IF($L162="כן",2,4))),""))</f>
        <v/>
      </c>
      <c r="AD162" s="214" t="str">
        <f ca="1">IF($C162="","",IF(OR(AND($H162&lt;=AD$6,$I162&gt;=AD$6),AND($H162&gt;=AD$6,$H162&lt;AE$6)),IF(OR($J162=1,COUNTIF($L162:AC162,"&gt;0")&lt;$K162),3,IF(OR(AND(MONTH($H162)=MONTH(TODAY()),$J162=0),AND(TODAY()&lt;AD$6)),1,IF($L162="כן",2,4))),""))</f>
        <v/>
      </c>
      <c r="AE162" s="214" t="str">
        <f ca="1">IF($C162="","",IF(OR(AND($H162&lt;=AE$6,$I162&gt;=AE$6),AND($H162&gt;=AE$6,$H162&lt;AF$6)),IF(OR($J162=1,COUNTIF($L162:AD162,"&gt;0")&lt;$K162),3,IF(OR(AND(MONTH($H162)=MONTH(TODAY()),$J162=0),AND(TODAY()&lt;AE$6)),1,IF($L162="כן",2,4))),""))</f>
        <v/>
      </c>
      <c r="AF162" s="214" t="str">
        <f ca="1">IF($C162="","",IF(OR(AND($H162&lt;=AF$6,$I162&gt;=AF$6),AND($H162&gt;=AF$6,$H162&lt;AG$6)),IF(OR($J162=1,COUNTIF($L162:AE162,"&gt;0")&lt;$K162),3,IF(OR(AND(MONTH($H162)=MONTH(TODAY()),$J162=0),AND(TODAY()&lt;AF$6)),1,IF($L162="כן",2,4))),""))</f>
        <v/>
      </c>
      <c r="AG162" s="214" t="str">
        <f t="shared" ca="1" si="11"/>
        <v/>
      </c>
      <c r="AH162" s="199" t="s">
        <v>224</v>
      </c>
    </row>
    <row r="163" spans="2:34" s="195" customFormat="1" ht="21" customHeight="1">
      <c r="B163" s="196" t="str">
        <f>IFERROR(INDEX('תוצרים לפרויקטים'!$G$8:$G$507,MATCH(ROWS($B$6:B162),דירוג_גאנט,0)),"")</f>
        <v/>
      </c>
      <c r="C163" s="197" t="str">
        <f>IF($B163="","",INDEX('תוצרים לפרויקטים'!$H$8:$H$507,MATCH($B163,'תוצרים לפרויקטים'!$G$8:$G$507,0)))</f>
        <v/>
      </c>
      <c r="D163" s="198" t="str">
        <f>IF($B163="","",INDEX('תוצרים לפרויקטים'!$E$8:$E$507,MATCH($B163,'תוצרים לפרויקטים'!$G$8:$G$507,0)))</f>
        <v/>
      </c>
      <c r="E163" s="198" t="str">
        <f>IF($B163="","",IF(INDEX('תוצרים לפרויקטים'!$J$8:$J$507,MATCH($B163,'תוצרים לפרויקטים'!$G$8:$G$507,0))="","",INDEX('תוצרים לפרויקטים'!$J$8:$J$507,MATCH($B163,'תוצרים לפרויקטים'!$G$8:$G$507,0))))</f>
        <v/>
      </c>
      <c r="F163" s="198" t="str">
        <f>IF($B163="","",IF(INDEX('תוצרים לפרויקטים'!$K$8:$K$507,MATCH($B163,'תוצרים לפרויקטים'!$G$8:$G$507,0))="","",INDEX('תוצרים לפרויקטים'!$K$8:$K$507,MATCH($B163,'תוצרים לפרויקטים'!$G$8:$G$507,0))))</f>
        <v/>
      </c>
      <c r="G163" s="198" t="str">
        <f>IF($B163="","",IF(INDEX('תוצרים לפרויקטים'!$R$8:$R$507,MATCH($B163,'תוצרים לפרויקטים'!$G$8:$G$507,0))="","",INDEX('תוצרים לפרויקטים'!$R$8:$R$507,MATCH($B163,'תוצרים לפרויקטים'!$G$8:$G$507,0))))</f>
        <v/>
      </c>
      <c r="H163" s="199" t="str">
        <f>IF($B163="","",IF(INDEX('תוצרים לפרויקטים'!P$8:P$507,MATCH($B163,'תוצרים לפרויקטים'!$G$8:$G$507,0))="","",INDEX('תוצרים לפרויקטים'!P$8:P$507,MATCH($B163,'תוצרים לפרויקטים'!$G$8:$G$507,0))))</f>
        <v/>
      </c>
      <c r="I163" s="199" t="str">
        <f>IF($B163="","",IF(INDEX('תוצרים לפרויקטים'!Q$8:Q$507,MATCH($B163,'תוצרים לפרויקטים'!$G$8:$G$507,0))="","",INDEX('תוצרים לפרויקטים'!Q$8:Q$507,MATCH($B163,'תוצרים לפרויקטים'!$G$8:$G$507,0))))</f>
        <v/>
      </c>
      <c r="J163" s="200" t="str">
        <f>IF($B163="","",INDEX('תוצרים לפרויקטים'!$S$8:$S$507,MATCH($B163,'תוצרים לפרויקטים'!$G$8:$G$507,0)))</f>
        <v/>
      </c>
      <c r="K163" s="201" t="str">
        <f t="shared" si="9"/>
        <v/>
      </c>
      <c r="L163" s="200" t="str">
        <f t="shared" ca="1" si="10"/>
        <v/>
      </c>
      <c r="M163" s="214" t="str">
        <f ca="1">IF($C163="","",IF(OR(AND($H163&lt;=M$6,$I163&gt;=M$6),AND($H163&gt;=M$6,$H163&lt;N$6)),IF(OR($J163=1,COUNTIF($L163:L163,"&gt;0")&lt;$K163),3,IF(OR(AND(MONTH($H163)=MONTH(TODAY()),$J163=0),AND(TODAY()&lt;M$6)),1,IF($L163="כן",2,4))),""))</f>
        <v/>
      </c>
      <c r="N163" s="214" t="str">
        <f ca="1">IF($C163="","",IF(OR(AND($H163&lt;=N$6,$I163&gt;=N$6),AND($H163&gt;=N$6,$H163&lt;O$6)),IF(OR($J163=1,COUNTIF($L163:M163,"&gt;0")&lt;$K163),3,IF(OR(AND(MONTH($H163)=MONTH(TODAY()),$J163=0),AND(TODAY()&lt;N$6)),1,IF($L163="כן",2,4))),""))</f>
        <v/>
      </c>
      <c r="O163" s="214" t="str">
        <f ca="1">IF($C163="","",IF(OR(AND($H163&lt;=O$6,$I163&gt;=O$6),AND($H163&gt;=O$6,$H163&lt;P$6)),IF(OR($J163=1,COUNTIF($L163:N163,"&gt;0")&lt;$K163),3,IF(OR(AND(MONTH($H163)=MONTH(TODAY()),$J163=0),AND(TODAY()&lt;O$6)),1,IF($L163="כן",2,4))),""))</f>
        <v/>
      </c>
      <c r="P163" s="214" t="str">
        <f ca="1">IF($C163="","",IF(OR(AND($H163&lt;=P$6,$I163&gt;=P$6),AND($H163&gt;=P$6,$H163&lt;Q$6)),IF(OR($J163=1,COUNTIF($L163:O163,"&gt;0")&lt;$K163),3,IF(OR(AND(MONTH($H163)=MONTH(TODAY()),$J163=0),AND(TODAY()&lt;P$6)),1,IF($L163="כן",2,4))),""))</f>
        <v/>
      </c>
      <c r="Q163" s="214" t="str">
        <f ca="1">IF($C163="","",IF(OR(AND($H163&lt;=Q$6,$I163&gt;=Q$6),AND($H163&gt;=Q$6,$H163&lt;R$6)),IF(OR($J163=1,COUNTIF($L163:P163,"&gt;0")&lt;$K163),3,IF(OR(AND(MONTH($H163)=MONTH(TODAY()),$J163=0),AND(TODAY()&lt;Q$6)),1,IF($L163="כן",2,4))),""))</f>
        <v/>
      </c>
      <c r="R163" s="214" t="str">
        <f ca="1">IF($C163="","",IF(OR(AND($H163&lt;=R$6,$I163&gt;=R$6),AND($H163&gt;=R$6,$H163&lt;S$6)),IF(OR($J163=1,COUNTIF($L163:Q163,"&gt;0")&lt;$K163),3,IF(OR(AND(MONTH($H163)=MONTH(TODAY()),$J163=0),AND(TODAY()&lt;R$6)),1,IF($L163="כן",2,4))),""))</f>
        <v/>
      </c>
      <c r="S163" s="214" t="str">
        <f ca="1">IF($C163="","",IF(OR(AND($H163&lt;=S$6,$I163&gt;=S$6),AND($H163&gt;=S$6,$H163&lt;T$6)),IF(OR($J163=1,COUNTIF($L163:R163,"&gt;0")&lt;$K163),3,IF(OR(AND(MONTH($H163)=MONTH(TODAY()),$J163=0),AND(TODAY()&lt;S$6)),1,IF($L163="כן",2,4))),""))</f>
        <v/>
      </c>
      <c r="T163" s="214" t="str">
        <f ca="1">IF($C163="","",IF(OR(AND($H163&lt;=T$6,$I163&gt;=T$6),AND($H163&gt;=T$6,$H163&lt;U$6)),IF(OR($J163=1,COUNTIF($L163:S163,"&gt;0")&lt;$K163),3,IF(OR(AND(MONTH($H163)=MONTH(TODAY()),$J163=0),AND(TODAY()&lt;T$6)),1,IF($L163="כן",2,4))),""))</f>
        <v/>
      </c>
      <c r="U163" s="214" t="str">
        <f ca="1">IF($C163="","",IF(OR(AND($H163&lt;=U$6,$I163&gt;=U$6),AND($H163&gt;=U$6,$H163&lt;V$6)),IF(OR($J163=1,COUNTIF($L163:T163,"&gt;0")&lt;$K163),3,IF(OR(AND(MONTH($H163)=MONTH(TODAY()),$J163=0),AND(TODAY()&lt;U$6)),1,IF($L163="כן",2,4))),""))</f>
        <v/>
      </c>
      <c r="V163" s="214" t="str">
        <f ca="1">IF($C163="","",IF(OR(AND($H163&lt;=V$6,$I163&gt;=V$6),AND($H163&gt;=V$6,$H163&lt;W$6)),IF(OR($J163=1,COUNTIF($L163:U163,"&gt;0")&lt;$K163),3,IF(OR(AND(MONTH($H163)=MONTH(TODAY()),$J163=0),AND(TODAY()&lt;V$6)),1,IF($L163="כן",2,4))),""))</f>
        <v/>
      </c>
      <c r="W163" s="214" t="str">
        <f ca="1">IF($C163="","",IF(OR(AND($H163&lt;=W$6,$I163&gt;=W$6),AND($H163&gt;=W$6,$H163&lt;X$6)),IF(OR($J163=1,COUNTIF($L163:V163,"&gt;0")&lt;$K163),3,IF(OR(AND(MONTH($H163)=MONTH(TODAY()),$J163=0),AND(TODAY()&lt;W$6)),1,IF($L163="כן",2,4))),""))</f>
        <v/>
      </c>
      <c r="X163" s="214" t="str">
        <f ca="1">IF($C163="","",IF(OR(AND($H163&lt;=X$6,$I163&gt;=X$6),AND($H163&gt;=X$6,$H163&lt;Y$6)),IF(OR($J163=1,COUNTIF($L163:W163,"&gt;0")&lt;$K163),3,IF(OR(AND(MONTH($H163)=MONTH(TODAY()),$J163=0),AND(TODAY()&lt;X$6)),1,IF($L163="כן",2,4))),""))</f>
        <v/>
      </c>
      <c r="Y163" s="214" t="str">
        <f ca="1">IF($C163="","",IF(OR(AND($H163&lt;=Y$6,$I163&gt;=Y$6),AND($H163&gt;=Y$6,$H163&lt;Z$6)),IF(OR($J163=1,COUNTIF($L163:X163,"&gt;0")&lt;$K163),3,IF(OR(AND(MONTH($H163)=MONTH(TODAY()),$J163=0),AND(TODAY()&lt;Y$6)),1,IF($L163="כן",2,4))),""))</f>
        <v/>
      </c>
      <c r="Z163" s="214" t="str">
        <f ca="1">IF($C163="","",IF(OR(AND($H163&lt;=Z$6,$I163&gt;=Z$6),AND($H163&gt;=Z$6,$H163&lt;AA$6)),IF(OR($J163=1,COUNTIF($L163:Y163,"&gt;0")&lt;$K163),3,IF(OR(AND(MONTH($H163)=MONTH(TODAY()),$J163=0),AND(TODAY()&lt;Z$6)),1,IF($L163="כן",2,4))),""))</f>
        <v/>
      </c>
      <c r="AA163" s="214" t="str">
        <f ca="1">IF($C163="","",IF(OR(AND($H163&lt;=AA$6,$I163&gt;=AA$6),AND($H163&gt;=AA$6,$H163&lt;AB$6)),IF(OR($J163=1,COUNTIF($L163:Z163,"&gt;0")&lt;$K163),3,IF(OR(AND(MONTH($H163)=MONTH(TODAY()),$J163=0),AND(TODAY()&lt;AA$6)),1,IF($L163="כן",2,4))),""))</f>
        <v/>
      </c>
      <c r="AB163" s="214" t="str">
        <f ca="1">IF($C163="","",IF(OR(AND($H163&lt;=AB$6,$I163&gt;=AB$6),AND($H163&gt;=AB$6,$H163&lt;AC$6)),IF(OR($J163=1,COUNTIF($L163:AA163,"&gt;0")&lt;$K163),3,IF(OR(AND(MONTH($H163)=MONTH(TODAY()),$J163=0),AND(TODAY()&lt;AB$6)),1,IF($L163="כן",2,4))),""))</f>
        <v/>
      </c>
      <c r="AC163" s="214" t="str">
        <f ca="1">IF($C163="","",IF(OR(AND($H163&lt;=AC$6,$I163&gt;=AC$6),AND($H163&gt;=AC$6,$H163&lt;AD$6)),IF(OR($J163=1,COUNTIF($L163:AB163,"&gt;0")&lt;$K163),3,IF(OR(AND(MONTH($H163)=MONTH(TODAY()),$J163=0),AND(TODAY()&lt;AC$6)),1,IF($L163="כן",2,4))),""))</f>
        <v/>
      </c>
      <c r="AD163" s="214" t="str">
        <f ca="1">IF($C163="","",IF(OR(AND($H163&lt;=AD$6,$I163&gt;=AD$6),AND($H163&gt;=AD$6,$H163&lt;AE$6)),IF(OR($J163=1,COUNTIF($L163:AC163,"&gt;0")&lt;$K163),3,IF(OR(AND(MONTH($H163)=MONTH(TODAY()),$J163=0),AND(TODAY()&lt;AD$6)),1,IF($L163="כן",2,4))),""))</f>
        <v/>
      </c>
      <c r="AE163" s="214" t="str">
        <f ca="1">IF($C163="","",IF(OR(AND($H163&lt;=AE$6,$I163&gt;=AE$6),AND($H163&gt;=AE$6,$H163&lt;AF$6)),IF(OR($J163=1,COUNTIF($L163:AD163,"&gt;0")&lt;$K163),3,IF(OR(AND(MONTH($H163)=MONTH(TODAY()),$J163=0),AND(TODAY()&lt;AE$6)),1,IF($L163="כן",2,4))),""))</f>
        <v/>
      </c>
      <c r="AF163" s="214" t="str">
        <f ca="1">IF($C163="","",IF(OR(AND($H163&lt;=AF$6,$I163&gt;=AF$6),AND($H163&gt;=AF$6,$H163&lt;AG$6)),IF(OR($J163=1,COUNTIF($L163:AE163,"&gt;0")&lt;$K163),3,IF(OR(AND(MONTH($H163)=MONTH(TODAY()),$J163=0),AND(TODAY()&lt;AF$6)),1,IF($L163="כן",2,4))),""))</f>
        <v/>
      </c>
      <c r="AG163" s="214" t="str">
        <f t="shared" ca="1" si="11"/>
        <v/>
      </c>
      <c r="AH163" s="199" t="s">
        <v>224</v>
      </c>
    </row>
    <row r="164" spans="2:34" s="195" customFormat="1" ht="21" customHeight="1">
      <c r="B164" s="196" t="str">
        <f>IFERROR(INDEX('תוצרים לפרויקטים'!$G$8:$G$507,MATCH(ROWS($B$6:B163),דירוג_גאנט,0)),"")</f>
        <v/>
      </c>
      <c r="C164" s="197" t="str">
        <f>IF($B164="","",INDEX('תוצרים לפרויקטים'!$H$8:$H$507,MATCH($B164,'תוצרים לפרויקטים'!$G$8:$G$507,0)))</f>
        <v/>
      </c>
      <c r="D164" s="198" t="str">
        <f>IF($B164="","",INDEX('תוצרים לפרויקטים'!$E$8:$E$507,MATCH($B164,'תוצרים לפרויקטים'!$G$8:$G$507,0)))</f>
        <v/>
      </c>
      <c r="E164" s="198" t="str">
        <f>IF($B164="","",IF(INDEX('תוצרים לפרויקטים'!$J$8:$J$507,MATCH($B164,'תוצרים לפרויקטים'!$G$8:$G$507,0))="","",INDEX('תוצרים לפרויקטים'!$J$8:$J$507,MATCH($B164,'תוצרים לפרויקטים'!$G$8:$G$507,0))))</f>
        <v/>
      </c>
      <c r="F164" s="198" t="str">
        <f>IF($B164="","",IF(INDEX('תוצרים לפרויקטים'!$K$8:$K$507,MATCH($B164,'תוצרים לפרויקטים'!$G$8:$G$507,0))="","",INDEX('תוצרים לפרויקטים'!$K$8:$K$507,MATCH($B164,'תוצרים לפרויקטים'!$G$8:$G$507,0))))</f>
        <v/>
      </c>
      <c r="G164" s="198" t="str">
        <f>IF($B164="","",IF(INDEX('תוצרים לפרויקטים'!$R$8:$R$507,MATCH($B164,'תוצרים לפרויקטים'!$G$8:$G$507,0))="","",INDEX('תוצרים לפרויקטים'!$R$8:$R$507,MATCH($B164,'תוצרים לפרויקטים'!$G$8:$G$507,0))))</f>
        <v/>
      </c>
      <c r="H164" s="199" t="str">
        <f>IF($B164="","",IF(INDEX('תוצרים לפרויקטים'!P$8:P$507,MATCH($B164,'תוצרים לפרויקטים'!$G$8:$G$507,0))="","",INDEX('תוצרים לפרויקטים'!P$8:P$507,MATCH($B164,'תוצרים לפרויקטים'!$G$8:$G$507,0))))</f>
        <v/>
      </c>
      <c r="I164" s="199" t="str">
        <f>IF($B164="","",IF(INDEX('תוצרים לפרויקטים'!Q$8:Q$507,MATCH($B164,'תוצרים לפרויקטים'!$G$8:$G$507,0))="","",INDEX('תוצרים לפרויקטים'!Q$8:Q$507,MATCH($B164,'תוצרים לפרויקטים'!$G$8:$G$507,0))))</f>
        <v/>
      </c>
      <c r="J164" s="200" t="str">
        <f>IF($B164="","",INDEX('תוצרים לפרויקטים'!$S$8:$S$507,MATCH($B164,'תוצרים לפרויקטים'!$G$8:$G$507,0)))</f>
        <v/>
      </c>
      <c r="K164" s="201" t="str">
        <f t="shared" si="9"/>
        <v/>
      </c>
      <c r="L164" s="200" t="str">
        <f t="shared" ca="1" si="10"/>
        <v/>
      </c>
      <c r="M164" s="214" t="str">
        <f ca="1">IF($C164="","",IF(OR(AND($H164&lt;=M$6,$I164&gt;=M$6),AND($H164&gt;=M$6,$H164&lt;N$6)),IF(OR($J164=1,COUNTIF($L164:L164,"&gt;0")&lt;$K164),3,IF(OR(AND(MONTH($H164)=MONTH(TODAY()),$J164=0),AND(TODAY()&lt;M$6)),1,IF($L164="כן",2,4))),""))</f>
        <v/>
      </c>
      <c r="N164" s="214" t="str">
        <f ca="1">IF($C164="","",IF(OR(AND($H164&lt;=N$6,$I164&gt;=N$6),AND($H164&gt;=N$6,$H164&lt;O$6)),IF(OR($J164=1,COUNTIF($L164:M164,"&gt;0")&lt;$K164),3,IF(OR(AND(MONTH($H164)=MONTH(TODAY()),$J164=0),AND(TODAY()&lt;N$6)),1,IF($L164="כן",2,4))),""))</f>
        <v/>
      </c>
      <c r="O164" s="214" t="str">
        <f ca="1">IF($C164="","",IF(OR(AND($H164&lt;=O$6,$I164&gt;=O$6),AND($H164&gt;=O$6,$H164&lt;P$6)),IF(OR($J164=1,COUNTIF($L164:N164,"&gt;0")&lt;$K164),3,IF(OR(AND(MONTH($H164)=MONTH(TODAY()),$J164=0),AND(TODAY()&lt;O$6)),1,IF($L164="כן",2,4))),""))</f>
        <v/>
      </c>
      <c r="P164" s="214" t="str">
        <f ca="1">IF($C164="","",IF(OR(AND($H164&lt;=P$6,$I164&gt;=P$6),AND($H164&gt;=P$6,$H164&lt;Q$6)),IF(OR($J164=1,COUNTIF($L164:O164,"&gt;0")&lt;$K164),3,IF(OR(AND(MONTH($H164)=MONTH(TODAY()),$J164=0),AND(TODAY()&lt;P$6)),1,IF($L164="כן",2,4))),""))</f>
        <v/>
      </c>
      <c r="Q164" s="214" t="str">
        <f ca="1">IF($C164="","",IF(OR(AND($H164&lt;=Q$6,$I164&gt;=Q$6),AND($H164&gt;=Q$6,$H164&lt;R$6)),IF(OR($J164=1,COUNTIF($L164:P164,"&gt;0")&lt;$K164),3,IF(OR(AND(MONTH($H164)=MONTH(TODAY()),$J164=0),AND(TODAY()&lt;Q$6)),1,IF($L164="כן",2,4))),""))</f>
        <v/>
      </c>
      <c r="R164" s="214" t="str">
        <f ca="1">IF($C164="","",IF(OR(AND($H164&lt;=R$6,$I164&gt;=R$6),AND($H164&gt;=R$6,$H164&lt;S$6)),IF(OR($J164=1,COUNTIF($L164:Q164,"&gt;0")&lt;$K164),3,IF(OR(AND(MONTH($H164)=MONTH(TODAY()),$J164=0),AND(TODAY()&lt;R$6)),1,IF($L164="כן",2,4))),""))</f>
        <v/>
      </c>
      <c r="S164" s="214" t="str">
        <f ca="1">IF($C164="","",IF(OR(AND($H164&lt;=S$6,$I164&gt;=S$6),AND($H164&gt;=S$6,$H164&lt;T$6)),IF(OR($J164=1,COUNTIF($L164:R164,"&gt;0")&lt;$K164),3,IF(OR(AND(MONTH($H164)=MONTH(TODAY()),$J164=0),AND(TODAY()&lt;S$6)),1,IF($L164="כן",2,4))),""))</f>
        <v/>
      </c>
      <c r="T164" s="214" t="str">
        <f ca="1">IF($C164="","",IF(OR(AND($H164&lt;=T$6,$I164&gt;=T$6),AND($H164&gt;=T$6,$H164&lt;U$6)),IF(OR($J164=1,COUNTIF($L164:S164,"&gt;0")&lt;$K164),3,IF(OR(AND(MONTH($H164)=MONTH(TODAY()),$J164=0),AND(TODAY()&lt;T$6)),1,IF($L164="כן",2,4))),""))</f>
        <v/>
      </c>
      <c r="U164" s="214" t="str">
        <f ca="1">IF($C164="","",IF(OR(AND($H164&lt;=U$6,$I164&gt;=U$6),AND($H164&gt;=U$6,$H164&lt;V$6)),IF(OR($J164=1,COUNTIF($L164:T164,"&gt;0")&lt;$K164),3,IF(OR(AND(MONTH($H164)=MONTH(TODAY()),$J164=0),AND(TODAY()&lt;U$6)),1,IF($L164="כן",2,4))),""))</f>
        <v/>
      </c>
      <c r="V164" s="214" t="str">
        <f ca="1">IF($C164="","",IF(OR(AND($H164&lt;=V$6,$I164&gt;=V$6),AND($H164&gt;=V$6,$H164&lt;W$6)),IF(OR($J164=1,COUNTIF($L164:U164,"&gt;0")&lt;$K164),3,IF(OR(AND(MONTH($H164)=MONTH(TODAY()),$J164=0),AND(TODAY()&lt;V$6)),1,IF($L164="כן",2,4))),""))</f>
        <v/>
      </c>
      <c r="W164" s="214" t="str">
        <f ca="1">IF($C164="","",IF(OR(AND($H164&lt;=W$6,$I164&gt;=W$6),AND($H164&gt;=W$6,$H164&lt;X$6)),IF(OR($J164=1,COUNTIF($L164:V164,"&gt;0")&lt;$K164),3,IF(OR(AND(MONTH($H164)=MONTH(TODAY()),$J164=0),AND(TODAY()&lt;W$6)),1,IF($L164="כן",2,4))),""))</f>
        <v/>
      </c>
      <c r="X164" s="214" t="str">
        <f ca="1">IF($C164="","",IF(OR(AND($H164&lt;=X$6,$I164&gt;=X$6),AND($H164&gt;=X$6,$H164&lt;Y$6)),IF(OR($J164=1,COUNTIF($L164:W164,"&gt;0")&lt;$K164),3,IF(OR(AND(MONTH($H164)=MONTH(TODAY()),$J164=0),AND(TODAY()&lt;X$6)),1,IF($L164="כן",2,4))),""))</f>
        <v/>
      </c>
      <c r="Y164" s="214" t="str">
        <f ca="1">IF($C164="","",IF(OR(AND($H164&lt;=Y$6,$I164&gt;=Y$6),AND($H164&gt;=Y$6,$H164&lt;Z$6)),IF(OR($J164=1,COUNTIF($L164:X164,"&gt;0")&lt;$K164),3,IF(OR(AND(MONTH($H164)=MONTH(TODAY()),$J164=0),AND(TODAY()&lt;Y$6)),1,IF($L164="כן",2,4))),""))</f>
        <v/>
      </c>
      <c r="Z164" s="214" t="str">
        <f ca="1">IF($C164="","",IF(OR(AND($H164&lt;=Z$6,$I164&gt;=Z$6),AND($H164&gt;=Z$6,$H164&lt;AA$6)),IF(OR($J164=1,COUNTIF($L164:Y164,"&gt;0")&lt;$K164),3,IF(OR(AND(MONTH($H164)=MONTH(TODAY()),$J164=0),AND(TODAY()&lt;Z$6)),1,IF($L164="כן",2,4))),""))</f>
        <v/>
      </c>
      <c r="AA164" s="214" t="str">
        <f ca="1">IF($C164="","",IF(OR(AND($H164&lt;=AA$6,$I164&gt;=AA$6),AND($H164&gt;=AA$6,$H164&lt;AB$6)),IF(OR($J164=1,COUNTIF($L164:Z164,"&gt;0")&lt;$K164),3,IF(OR(AND(MONTH($H164)=MONTH(TODAY()),$J164=0),AND(TODAY()&lt;AA$6)),1,IF($L164="כן",2,4))),""))</f>
        <v/>
      </c>
      <c r="AB164" s="214" t="str">
        <f ca="1">IF($C164="","",IF(OR(AND($H164&lt;=AB$6,$I164&gt;=AB$6),AND($H164&gt;=AB$6,$H164&lt;AC$6)),IF(OR($J164=1,COUNTIF($L164:AA164,"&gt;0")&lt;$K164),3,IF(OR(AND(MONTH($H164)=MONTH(TODAY()),$J164=0),AND(TODAY()&lt;AB$6)),1,IF($L164="כן",2,4))),""))</f>
        <v/>
      </c>
      <c r="AC164" s="214" t="str">
        <f ca="1">IF($C164="","",IF(OR(AND($H164&lt;=AC$6,$I164&gt;=AC$6),AND($H164&gt;=AC$6,$H164&lt;AD$6)),IF(OR($J164=1,COUNTIF($L164:AB164,"&gt;0")&lt;$K164),3,IF(OR(AND(MONTH($H164)=MONTH(TODAY()),$J164=0),AND(TODAY()&lt;AC$6)),1,IF($L164="כן",2,4))),""))</f>
        <v/>
      </c>
      <c r="AD164" s="214" t="str">
        <f ca="1">IF($C164="","",IF(OR(AND($H164&lt;=AD$6,$I164&gt;=AD$6),AND($H164&gt;=AD$6,$H164&lt;AE$6)),IF(OR($J164=1,COUNTIF($L164:AC164,"&gt;0")&lt;$K164),3,IF(OR(AND(MONTH($H164)=MONTH(TODAY()),$J164=0),AND(TODAY()&lt;AD$6)),1,IF($L164="כן",2,4))),""))</f>
        <v/>
      </c>
      <c r="AE164" s="214" t="str">
        <f ca="1">IF($C164="","",IF(OR(AND($H164&lt;=AE$6,$I164&gt;=AE$6),AND($H164&gt;=AE$6,$H164&lt;AF$6)),IF(OR($J164=1,COUNTIF($L164:AD164,"&gt;0")&lt;$K164),3,IF(OR(AND(MONTH($H164)=MONTH(TODAY()),$J164=0),AND(TODAY()&lt;AE$6)),1,IF($L164="כן",2,4))),""))</f>
        <v/>
      </c>
      <c r="AF164" s="214" t="str">
        <f ca="1">IF($C164="","",IF(OR(AND($H164&lt;=AF$6,$I164&gt;=AF$6),AND($H164&gt;=AF$6,$H164&lt;AG$6)),IF(OR($J164=1,COUNTIF($L164:AE164,"&gt;0")&lt;$K164),3,IF(OR(AND(MONTH($H164)=MONTH(TODAY()),$J164=0),AND(TODAY()&lt;AF$6)),1,IF($L164="כן",2,4))),""))</f>
        <v/>
      </c>
      <c r="AG164" s="214" t="str">
        <f t="shared" ca="1" si="11"/>
        <v/>
      </c>
      <c r="AH164" s="199" t="s">
        <v>224</v>
      </c>
    </row>
    <row r="165" spans="2:34" s="195" customFormat="1" ht="21" customHeight="1">
      <c r="B165" s="196" t="str">
        <f>IFERROR(INDEX('תוצרים לפרויקטים'!$G$8:$G$507,MATCH(ROWS($B$6:B164),דירוג_גאנט,0)),"")</f>
        <v/>
      </c>
      <c r="C165" s="197" t="str">
        <f>IF($B165="","",INDEX('תוצרים לפרויקטים'!$H$8:$H$507,MATCH($B165,'תוצרים לפרויקטים'!$G$8:$G$507,0)))</f>
        <v/>
      </c>
      <c r="D165" s="198" t="str">
        <f>IF($B165="","",INDEX('תוצרים לפרויקטים'!$E$8:$E$507,MATCH($B165,'תוצרים לפרויקטים'!$G$8:$G$507,0)))</f>
        <v/>
      </c>
      <c r="E165" s="198" t="str">
        <f>IF($B165="","",IF(INDEX('תוצרים לפרויקטים'!$J$8:$J$507,MATCH($B165,'תוצרים לפרויקטים'!$G$8:$G$507,0))="","",INDEX('תוצרים לפרויקטים'!$J$8:$J$507,MATCH($B165,'תוצרים לפרויקטים'!$G$8:$G$507,0))))</f>
        <v/>
      </c>
      <c r="F165" s="198" t="str">
        <f>IF($B165="","",IF(INDEX('תוצרים לפרויקטים'!$K$8:$K$507,MATCH($B165,'תוצרים לפרויקטים'!$G$8:$G$507,0))="","",INDEX('תוצרים לפרויקטים'!$K$8:$K$507,MATCH($B165,'תוצרים לפרויקטים'!$G$8:$G$507,0))))</f>
        <v/>
      </c>
      <c r="G165" s="198" t="str">
        <f>IF($B165="","",IF(INDEX('תוצרים לפרויקטים'!$R$8:$R$507,MATCH($B165,'תוצרים לפרויקטים'!$G$8:$G$507,0))="","",INDEX('תוצרים לפרויקטים'!$R$8:$R$507,MATCH($B165,'תוצרים לפרויקטים'!$G$8:$G$507,0))))</f>
        <v/>
      </c>
      <c r="H165" s="199" t="str">
        <f>IF($B165="","",IF(INDEX('תוצרים לפרויקטים'!P$8:P$507,MATCH($B165,'תוצרים לפרויקטים'!$G$8:$G$507,0))="","",INDEX('תוצרים לפרויקטים'!P$8:P$507,MATCH($B165,'תוצרים לפרויקטים'!$G$8:$G$507,0))))</f>
        <v/>
      </c>
      <c r="I165" s="199" t="str">
        <f>IF($B165="","",IF(INDEX('תוצרים לפרויקטים'!Q$8:Q$507,MATCH($B165,'תוצרים לפרויקטים'!$G$8:$G$507,0))="","",INDEX('תוצרים לפרויקטים'!Q$8:Q$507,MATCH($B165,'תוצרים לפרויקטים'!$G$8:$G$507,0))))</f>
        <v/>
      </c>
      <c r="J165" s="200" t="str">
        <f>IF($B165="","",INDEX('תוצרים לפרויקטים'!$S$8:$S$507,MATCH($B165,'תוצרים לפרויקטים'!$G$8:$G$507,0)))</f>
        <v/>
      </c>
      <c r="K165" s="201" t="str">
        <f t="shared" si="9"/>
        <v/>
      </c>
      <c r="L165" s="200" t="str">
        <f t="shared" ca="1" si="10"/>
        <v/>
      </c>
      <c r="M165" s="214" t="str">
        <f ca="1">IF($C165="","",IF(OR(AND($H165&lt;=M$6,$I165&gt;=M$6),AND($H165&gt;=M$6,$H165&lt;N$6)),IF(OR($J165=1,COUNTIF($L165:L165,"&gt;0")&lt;$K165),3,IF(OR(AND(MONTH($H165)=MONTH(TODAY()),$J165=0),AND(TODAY()&lt;M$6)),1,IF($L165="כן",2,4))),""))</f>
        <v/>
      </c>
      <c r="N165" s="214" t="str">
        <f ca="1">IF($C165="","",IF(OR(AND($H165&lt;=N$6,$I165&gt;=N$6),AND($H165&gt;=N$6,$H165&lt;O$6)),IF(OR($J165=1,COUNTIF($L165:M165,"&gt;0")&lt;$K165),3,IF(OR(AND(MONTH($H165)=MONTH(TODAY()),$J165=0),AND(TODAY()&lt;N$6)),1,IF($L165="כן",2,4))),""))</f>
        <v/>
      </c>
      <c r="O165" s="214" t="str">
        <f ca="1">IF($C165="","",IF(OR(AND($H165&lt;=O$6,$I165&gt;=O$6),AND($H165&gt;=O$6,$H165&lt;P$6)),IF(OR($J165=1,COUNTIF($L165:N165,"&gt;0")&lt;$K165),3,IF(OR(AND(MONTH($H165)=MONTH(TODAY()),$J165=0),AND(TODAY()&lt;O$6)),1,IF($L165="כן",2,4))),""))</f>
        <v/>
      </c>
      <c r="P165" s="214" t="str">
        <f ca="1">IF($C165="","",IF(OR(AND($H165&lt;=P$6,$I165&gt;=P$6),AND($H165&gt;=P$6,$H165&lt;Q$6)),IF(OR($J165=1,COUNTIF($L165:O165,"&gt;0")&lt;$K165),3,IF(OR(AND(MONTH($H165)=MONTH(TODAY()),$J165=0),AND(TODAY()&lt;P$6)),1,IF($L165="כן",2,4))),""))</f>
        <v/>
      </c>
      <c r="Q165" s="214" t="str">
        <f ca="1">IF($C165="","",IF(OR(AND($H165&lt;=Q$6,$I165&gt;=Q$6),AND($H165&gt;=Q$6,$H165&lt;R$6)),IF(OR($J165=1,COUNTIF($L165:P165,"&gt;0")&lt;$K165),3,IF(OR(AND(MONTH($H165)=MONTH(TODAY()),$J165=0),AND(TODAY()&lt;Q$6)),1,IF($L165="כן",2,4))),""))</f>
        <v/>
      </c>
      <c r="R165" s="214" t="str">
        <f ca="1">IF($C165="","",IF(OR(AND($H165&lt;=R$6,$I165&gt;=R$6),AND($H165&gt;=R$6,$H165&lt;S$6)),IF(OR($J165=1,COUNTIF($L165:Q165,"&gt;0")&lt;$K165),3,IF(OR(AND(MONTH($H165)=MONTH(TODAY()),$J165=0),AND(TODAY()&lt;R$6)),1,IF($L165="כן",2,4))),""))</f>
        <v/>
      </c>
      <c r="S165" s="214" t="str">
        <f ca="1">IF($C165="","",IF(OR(AND($H165&lt;=S$6,$I165&gt;=S$6),AND($H165&gt;=S$6,$H165&lt;T$6)),IF(OR($J165=1,COUNTIF($L165:R165,"&gt;0")&lt;$K165),3,IF(OR(AND(MONTH($H165)=MONTH(TODAY()),$J165=0),AND(TODAY()&lt;S$6)),1,IF($L165="כן",2,4))),""))</f>
        <v/>
      </c>
      <c r="T165" s="214" t="str">
        <f ca="1">IF($C165="","",IF(OR(AND($H165&lt;=T$6,$I165&gt;=T$6),AND($H165&gt;=T$6,$H165&lt;U$6)),IF(OR($J165=1,COUNTIF($L165:S165,"&gt;0")&lt;$K165),3,IF(OR(AND(MONTH($H165)=MONTH(TODAY()),$J165=0),AND(TODAY()&lt;T$6)),1,IF($L165="כן",2,4))),""))</f>
        <v/>
      </c>
      <c r="U165" s="214" t="str">
        <f ca="1">IF($C165="","",IF(OR(AND($H165&lt;=U$6,$I165&gt;=U$6),AND($H165&gt;=U$6,$H165&lt;V$6)),IF(OR($J165=1,COUNTIF($L165:T165,"&gt;0")&lt;$K165),3,IF(OR(AND(MONTH($H165)=MONTH(TODAY()),$J165=0),AND(TODAY()&lt;U$6)),1,IF($L165="כן",2,4))),""))</f>
        <v/>
      </c>
      <c r="V165" s="214" t="str">
        <f ca="1">IF($C165="","",IF(OR(AND($H165&lt;=V$6,$I165&gt;=V$6),AND($H165&gt;=V$6,$H165&lt;W$6)),IF(OR($J165=1,COUNTIF($L165:U165,"&gt;0")&lt;$K165),3,IF(OR(AND(MONTH($H165)=MONTH(TODAY()),$J165=0),AND(TODAY()&lt;V$6)),1,IF($L165="כן",2,4))),""))</f>
        <v/>
      </c>
      <c r="W165" s="214" t="str">
        <f ca="1">IF($C165="","",IF(OR(AND($H165&lt;=W$6,$I165&gt;=W$6),AND($H165&gt;=W$6,$H165&lt;X$6)),IF(OR($J165=1,COUNTIF($L165:V165,"&gt;0")&lt;$K165),3,IF(OR(AND(MONTH($H165)=MONTH(TODAY()),$J165=0),AND(TODAY()&lt;W$6)),1,IF($L165="כן",2,4))),""))</f>
        <v/>
      </c>
      <c r="X165" s="214" t="str">
        <f ca="1">IF($C165="","",IF(OR(AND($H165&lt;=X$6,$I165&gt;=X$6),AND($H165&gt;=X$6,$H165&lt;Y$6)),IF(OR($J165=1,COUNTIF($L165:W165,"&gt;0")&lt;$K165),3,IF(OR(AND(MONTH($H165)=MONTH(TODAY()),$J165=0),AND(TODAY()&lt;X$6)),1,IF($L165="כן",2,4))),""))</f>
        <v/>
      </c>
      <c r="Y165" s="214" t="str">
        <f ca="1">IF($C165="","",IF(OR(AND($H165&lt;=Y$6,$I165&gt;=Y$6),AND($H165&gt;=Y$6,$H165&lt;Z$6)),IF(OR($J165=1,COUNTIF($L165:X165,"&gt;0")&lt;$K165),3,IF(OR(AND(MONTH($H165)=MONTH(TODAY()),$J165=0),AND(TODAY()&lt;Y$6)),1,IF($L165="כן",2,4))),""))</f>
        <v/>
      </c>
      <c r="Z165" s="214" t="str">
        <f ca="1">IF($C165="","",IF(OR(AND($H165&lt;=Z$6,$I165&gt;=Z$6),AND($H165&gt;=Z$6,$H165&lt;AA$6)),IF(OR($J165=1,COUNTIF($L165:Y165,"&gt;0")&lt;$K165),3,IF(OR(AND(MONTH($H165)=MONTH(TODAY()),$J165=0),AND(TODAY()&lt;Z$6)),1,IF($L165="כן",2,4))),""))</f>
        <v/>
      </c>
      <c r="AA165" s="214" t="str">
        <f ca="1">IF($C165="","",IF(OR(AND($H165&lt;=AA$6,$I165&gt;=AA$6),AND($H165&gt;=AA$6,$H165&lt;AB$6)),IF(OR($J165=1,COUNTIF($L165:Z165,"&gt;0")&lt;$K165),3,IF(OR(AND(MONTH($H165)=MONTH(TODAY()),$J165=0),AND(TODAY()&lt;AA$6)),1,IF($L165="כן",2,4))),""))</f>
        <v/>
      </c>
      <c r="AB165" s="214" t="str">
        <f ca="1">IF($C165="","",IF(OR(AND($H165&lt;=AB$6,$I165&gt;=AB$6),AND($H165&gt;=AB$6,$H165&lt;AC$6)),IF(OR($J165=1,COUNTIF($L165:AA165,"&gt;0")&lt;$K165),3,IF(OR(AND(MONTH($H165)=MONTH(TODAY()),$J165=0),AND(TODAY()&lt;AB$6)),1,IF($L165="כן",2,4))),""))</f>
        <v/>
      </c>
      <c r="AC165" s="214" t="str">
        <f ca="1">IF($C165="","",IF(OR(AND($H165&lt;=AC$6,$I165&gt;=AC$6),AND($H165&gt;=AC$6,$H165&lt;AD$6)),IF(OR($J165=1,COUNTIF($L165:AB165,"&gt;0")&lt;$K165),3,IF(OR(AND(MONTH($H165)=MONTH(TODAY()),$J165=0),AND(TODAY()&lt;AC$6)),1,IF($L165="כן",2,4))),""))</f>
        <v/>
      </c>
      <c r="AD165" s="214" t="str">
        <f ca="1">IF($C165="","",IF(OR(AND($H165&lt;=AD$6,$I165&gt;=AD$6),AND($H165&gt;=AD$6,$H165&lt;AE$6)),IF(OR($J165=1,COUNTIF($L165:AC165,"&gt;0")&lt;$K165),3,IF(OR(AND(MONTH($H165)=MONTH(TODAY()),$J165=0),AND(TODAY()&lt;AD$6)),1,IF($L165="כן",2,4))),""))</f>
        <v/>
      </c>
      <c r="AE165" s="214" t="str">
        <f ca="1">IF($C165="","",IF(OR(AND($H165&lt;=AE$6,$I165&gt;=AE$6),AND($H165&gt;=AE$6,$H165&lt;AF$6)),IF(OR($J165=1,COUNTIF($L165:AD165,"&gt;0")&lt;$K165),3,IF(OR(AND(MONTH($H165)=MONTH(TODAY()),$J165=0),AND(TODAY()&lt;AE$6)),1,IF($L165="כן",2,4))),""))</f>
        <v/>
      </c>
      <c r="AF165" s="214" t="str">
        <f ca="1">IF($C165="","",IF(OR(AND($H165&lt;=AF$6,$I165&gt;=AF$6),AND($H165&gt;=AF$6,$H165&lt;AG$6)),IF(OR($J165=1,COUNTIF($L165:AE165,"&gt;0")&lt;$K165),3,IF(OR(AND(MONTH($H165)=MONTH(TODAY()),$J165=0),AND(TODAY()&lt;AF$6)),1,IF($L165="כן",2,4))),""))</f>
        <v/>
      </c>
      <c r="AG165" s="214" t="str">
        <f t="shared" ca="1" si="11"/>
        <v/>
      </c>
      <c r="AH165" s="199" t="s">
        <v>224</v>
      </c>
    </row>
    <row r="166" spans="2:34" s="195" customFormat="1" ht="21" customHeight="1">
      <c r="B166" s="196" t="str">
        <f>IFERROR(INDEX('תוצרים לפרויקטים'!$G$8:$G$507,MATCH(ROWS($B$6:B165),דירוג_גאנט,0)),"")</f>
        <v/>
      </c>
      <c r="C166" s="197" t="str">
        <f>IF($B166="","",INDEX('תוצרים לפרויקטים'!$H$8:$H$507,MATCH($B166,'תוצרים לפרויקטים'!$G$8:$G$507,0)))</f>
        <v/>
      </c>
      <c r="D166" s="198" t="str">
        <f>IF($B166="","",INDEX('תוצרים לפרויקטים'!$E$8:$E$507,MATCH($B166,'תוצרים לפרויקטים'!$G$8:$G$507,0)))</f>
        <v/>
      </c>
      <c r="E166" s="198" t="str">
        <f>IF($B166="","",IF(INDEX('תוצרים לפרויקטים'!$J$8:$J$507,MATCH($B166,'תוצרים לפרויקטים'!$G$8:$G$507,0))="","",INDEX('תוצרים לפרויקטים'!$J$8:$J$507,MATCH($B166,'תוצרים לפרויקטים'!$G$8:$G$507,0))))</f>
        <v/>
      </c>
      <c r="F166" s="198" t="str">
        <f>IF($B166="","",IF(INDEX('תוצרים לפרויקטים'!$K$8:$K$507,MATCH($B166,'תוצרים לפרויקטים'!$G$8:$G$507,0))="","",INDEX('תוצרים לפרויקטים'!$K$8:$K$507,MATCH($B166,'תוצרים לפרויקטים'!$G$8:$G$507,0))))</f>
        <v/>
      </c>
      <c r="G166" s="198" t="str">
        <f>IF($B166="","",IF(INDEX('תוצרים לפרויקטים'!$R$8:$R$507,MATCH($B166,'תוצרים לפרויקטים'!$G$8:$G$507,0))="","",INDEX('תוצרים לפרויקטים'!$R$8:$R$507,MATCH($B166,'תוצרים לפרויקטים'!$G$8:$G$507,0))))</f>
        <v/>
      </c>
      <c r="H166" s="199" t="str">
        <f>IF($B166="","",IF(INDEX('תוצרים לפרויקטים'!P$8:P$507,MATCH($B166,'תוצרים לפרויקטים'!$G$8:$G$507,0))="","",INDEX('תוצרים לפרויקטים'!P$8:P$507,MATCH($B166,'תוצרים לפרויקטים'!$G$8:$G$507,0))))</f>
        <v/>
      </c>
      <c r="I166" s="199" t="str">
        <f>IF($B166="","",IF(INDEX('תוצרים לפרויקטים'!Q$8:Q$507,MATCH($B166,'תוצרים לפרויקטים'!$G$8:$G$507,0))="","",INDEX('תוצרים לפרויקטים'!Q$8:Q$507,MATCH($B166,'תוצרים לפרויקטים'!$G$8:$G$507,0))))</f>
        <v/>
      </c>
      <c r="J166" s="200" t="str">
        <f>IF($B166="","",INDEX('תוצרים לפרויקטים'!$S$8:$S$507,MATCH($B166,'תוצרים לפרויקטים'!$G$8:$G$507,0)))</f>
        <v/>
      </c>
      <c r="K166" s="201" t="str">
        <f t="shared" si="9"/>
        <v/>
      </c>
      <c r="L166" s="200" t="str">
        <f t="shared" ca="1" si="10"/>
        <v/>
      </c>
      <c r="M166" s="214" t="str">
        <f ca="1">IF($C166="","",IF(OR(AND($H166&lt;=M$6,$I166&gt;=M$6),AND($H166&gt;=M$6,$H166&lt;N$6)),IF(OR($J166=1,COUNTIF($L166:L166,"&gt;0")&lt;$K166),3,IF(OR(AND(MONTH($H166)=MONTH(TODAY()),$J166=0),AND(TODAY()&lt;M$6)),1,IF($L166="כן",2,4))),""))</f>
        <v/>
      </c>
      <c r="N166" s="214" t="str">
        <f ca="1">IF($C166="","",IF(OR(AND($H166&lt;=N$6,$I166&gt;=N$6),AND($H166&gt;=N$6,$H166&lt;O$6)),IF(OR($J166=1,COUNTIF($L166:M166,"&gt;0")&lt;$K166),3,IF(OR(AND(MONTH($H166)=MONTH(TODAY()),$J166=0),AND(TODAY()&lt;N$6)),1,IF($L166="כן",2,4))),""))</f>
        <v/>
      </c>
      <c r="O166" s="214" t="str">
        <f ca="1">IF($C166="","",IF(OR(AND($H166&lt;=O$6,$I166&gt;=O$6),AND($H166&gt;=O$6,$H166&lt;P$6)),IF(OR($J166=1,COUNTIF($L166:N166,"&gt;0")&lt;$K166),3,IF(OR(AND(MONTH($H166)=MONTH(TODAY()),$J166=0),AND(TODAY()&lt;O$6)),1,IF($L166="כן",2,4))),""))</f>
        <v/>
      </c>
      <c r="P166" s="214" t="str">
        <f ca="1">IF($C166="","",IF(OR(AND($H166&lt;=P$6,$I166&gt;=P$6),AND($H166&gt;=P$6,$H166&lt;Q$6)),IF(OR($J166=1,COUNTIF($L166:O166,"&gt;0")&lt;$K166),3,IF(OR(AND(MONTH($H166)=MONTH(TODAY()),$J166=0),AND(TODAY()&lt;P$6)),1,IF($L166="כן",2,4))),""))</f>
        <v/>
      </c>
      <c r="Q166" s="214" t="str">
        <f ca="1">IF($C166="","",IF(OR(AND($H166&lt;=Q$6,$I166&gt;=Q$6),AND($H166&gt;=Q$6,$H166&lt;R$6)),IF(OR($J166=1,COUNTIF($L166:P166,"&gt;0")&lt;$K166),3,IF(OR(AND(MONTH($H166)=MONTH(TODAY()),$J166=0),AND(TODAY()&lt;Q$6)),1,IF($L166="כן",2,4))),""))</f>
        <v/>
      </c>
      <c r="R166" s="214" t="str">
        <f ca="1">IF($C166="","",IF(OR(AND($H166&lt;=R$6,$I166&gt;=R$6),AND($H166&gt;=R$6,$H166&lt;S$6)),IF(OR($J166=1,COUNTIF($L166:Q166,"&gt;0")&lt;$K166),3,IF(OR(AND(MONTH($H166)=MONTH(TODAY()),$J166=0),AND(TODAY()&lt;R$6)),1,IF($L166="כן",2,4))),""))</f>
        <v/>
      </c>
      <c r="S166" s="214" t="str">
        <f ca="1">IF($C166="","",IF(OR(AND($H166&lt;=S$6,$I166&gt;=S$6),AND($H166&gt;=S$6,$H166&lt;T$6)),IF(OR($J166=1,COUNTIF($L166:R166,"&gt;0")&lt;$K166),3,IF(OR(AND(MONTH($H166)=MONTH(TODAY()),$J166=0),AND(TODAY()&lt;S$6)),1,IF($L166="כן",2,4))),""))</f>
        <v/>
      </c>
      <c r="T166" s="214" t="str">
        <f ca="1">IF($C166="","",IF(OR(AND($H166&lt;=T$6,$I166&gt;=T$6),AND($H166&gt;=T$6,$H166&lt;U$6)),IF(OR($J166=1,COUNTIF($L166:S166,"&gt;0")&lt;$K166),3,IF(OR(AND(MONTH($H166)=MONTH(TODAY()),$J166=0),AND(TODAY()&lt;T$6)),1,IF($L166="כן",2,4))),""))</f>
        <v/>
      </c>
      <c r="U166" s="214" t="str">
        <f ca="1">IF($C166="","",IF(OR(AND($H166&lt;=U$6,$I166&gt;=U$6),AND($H166&gt;=U$6,$H166&lt;V$6)),IF(OR($J166=1,COUNTIF($L166:T166,"&gt;0")&lt;$K166),3,IF(OR(AND(MONTH($H166)=MONTH(TODAY()),$J166=0),AND(TODAY()&lt;U$6)),1,IF($L166="כן",2,4))),""))</f>
        <v/>
      </c>
      <c r="V166" s="214" t="str">
        <f ca="1">IF($C166="","",IF(OR(AND($H166&lt;=V$6,$I166&gt;=V$6),AND($H166&gt;=V$6,$H166&lt;W$6)),IF(OR($J166=1,COUNTIF($L166:U166,"&gt;0")&lt;$K166),3,IF(OR(AND(MONTH($H166)=MONTH(TODAY()),$J166=0),AND(TODAY()&lt;V$6)),1,IF($L166="כן",2,4))),""))</f>
        <v/>
      </c>
      <c r="W166" s="214" t="str">
        <f ca="1">IF($C166="","",IF(OR(AND($H166&lt;=W$6,$I166&gt;=W$6),AND($H166&gt;=W$6,$H166&lt;X$6)),IF(OR($J166=1,COUNTIF($L166:V166,"&gt;0")&lt;$K166),3,IF(OR(AND(MONTH($H166)=MONTH(TODAY()),$J166=0),AND(TODAY()&lt;W$6)),1,IF($L166="כן",2,4))),""))</f>
        <v/>
      </c>
      <c r="X166" s="214" t="str">
        <f ca="1">IF($C166="","",IF(OR(AND($H166&lt;=X$6,$I166&gt;=X$6),AND($H166&gt;=X$6,$H166&lt;Y$6)),IF(OR($J166=1,COUNTIF($L166:W166,"&gt;0")&lt;$K166),3,IF(OR(AND(MONTH($H166)=MONTH(TODAY()),$J166=0),AND(TODAY()&lt;X$6)),1,IF($L166="כן",2,4))),""))</f>
        <v/>
      </c>
      <c r="Y166" s="214" t="str">
        <f ca="1">IF($C166="","",IF(OR(AND($H166&lt;=Y$6,$I166&gt;=Y$6),AND($H166&gt;=Y$6,$H166&lt;Z$6)),IF(OR($J166=1,COUNTIF($L166:X166,"&gt;0")&lt;$K166),3,IF(OR(AND(MONTH($H166)=MONTH(TODAY()),$J166=0),AND(TODAY()&lt;Y$6)),1,IF($L166="כן",2,4))),""))</f>
        <v/>
      </c>
      <c r="Z166" s="214" t="str">
        <f ca="1">IF($C166="","",IF(OR(AND($H166&lt;=Z$6,$I166&gt;=Z$6),AND($H166&gt;=Z$6,$H166&lt;AA$6)),IF(OR($J166=1,COUNTIF($L166:Y166,"&gt;0")&lt;$K166),3,IF(OR(AND(MONTH($H166)=MONTH(TODAY()),$J166=0),AND(TODAY()&lt;Z$6)),1,IF($L166="כן",2,4))),""))</f>
        <v/>
      </c>
      <c r="AA166" s="214" t="str">
        <f ca="1">IF($C166="","",IF(OR(AND($H166&lt;=AA$6,$I166&gt;=AA$6),AND($H166&gt;=AA$6,$H166&lt;AB$6)),IF(OR($J166=1,COUNTIF($L166:Z166,"&gt;0")&lt;$K166),3,IF(OR(AND(MONTH($H166)=MONTH(TODAY()),$J166=0),AND(TODAY()&lt;AA$6)),1,IF($L166="כן",2,4))),""))</f>
        <v/>
      </c>
      <c r="AB166" s="214" t="str">
        <f ca="1">IF($C166="","",IF(OR(AND($H166&lt;=AB$6,$I166&gt;=AB$6),AND($H166&gt;=AB$6,$H166&lt;AC$6)),IF(OR($J166=1,COUNTIF($L166:AA166,"&gt;0")&lt;$K166),3,IF(OR(AND(MONTH($H166)=MONTH(TODAY()),$J166=0),AND(TODAY()&lt;AB$6)),1,IF($L166="כן",2,4))),""))</f>
        <v/>
      </c>
      <c r="AC166" s="214" t="str">
        <f ca="1">IF($C166="","",IF(OR(AND($H166&lt;=AC$6,$I166&gt;=AC$6),AND($H166&gt;=AC$6,$H166&lt;AD$6)),IF(OR($J166=1,COUNTIF($L166:AB166,"&gt;0")&lt;$K166),3,IF(OR(AND(MONTH($H166)=MONTH(TODAY()),$J166=0),AND(TODAY()&lt;AC$6)),1,IF($L166="כן",2,4))),""))</f>
        <v/>
      </c>
      <c r="AD166" s="214" t="str">
        <f ca="1">IF($C166="","",IF(OR(AND($H166&lt;=AD$6,$I166&gt;=AD$6),AND($H166&gt;=AD$6,$H166&lt;AE$6)),IF(OR($J166=1,COUNTIF($L166:AC166,"&gt;0")&lt;$K166),3,IF(OR(AND(MONTH($H166)=MONTH(TODAY()),$J166=0),AND(TODAY()&lt;AD$6)),1,IF($L166="כן",2,4))),""))</f>
        <v/>
      </c>
      <c r="AE166" s="214" t="str">
        <f ca="1">IF($C166="","",IF(OR(AND($H166&lt;=AE$6,$I166&gt;=AE$6),AND($H166&gt;=AE$6,$H166&lt;AF$6)),IF(OR($J166=1,COUNTIF($L166:AD166,"&gt;0")&lt;$K166),3,IF(OR(AND(MONTH($H166)=MONTH(TODAY()),$J166=0),AND(TODAY()&lt;AE$6)),1,IF($L166="כן",2,4))),""))</f>
        <v/>
      </c>
      <c r="AF166" s="214" t="str">
        <f ca="1">IF($C166="","",IF(OR(AND($H166&lt;=AF$6,$I166&gt;=AF$6),AND($H166&gt;=AF$6,$H166&lt;AG$6)),IF(OR($J166=1,COUNTIF($L166:AE166,"&gt;0")&lt;$K166),3,IF(OR(AND(MONTH($H166)=MONTH(TODAY()),$J166=0),AND(TODAY()&lt;AF$6)),1,IF($L166="כן",2,4))),""))</f>
        <v/>
      </c>
      <c r="AG166" s="214" t="str">
        <f t="shared" ca="1" si="11"/>
        <v/>
      </c>
      <c r="AH166" s="199" t="s">
        <v>224</v>
      </c>
    </row>
    <row r="167" spans="2:34" s="195" customFormat="1" ht="21" customHeight="1">
      <c r="B167" s="196" t="str">
        <f>IFERROR(INDEX('תוצרים לפרויקטים'!$G$8:$G$507,MATCH(ROWS($B$6:B166),דירוג_גאנט,0)),"")</f>
        <v/>
      </c>
      <c r="C167" s="197" t="str">
        <f>IF($B167="","",INDEX('תוצרים לפרויקטים'!$H$8:$H$507,MATCH($B167,'תוצרים לפרויקטים'!$G$8:$G$507,0)))</f>
        <v/>
      </c>
      <c r="D167" s="198" t="str">
        <f>IF($B167="","",INDEX('תוצרים לפרויקטים'!$E$8:$E$507,MATCH($B167,'תוצרים לפרויקטים'!$G$8:$G$507,0)))</f>
        <v/>
      </c>
      <c r="E167" s="198" t="str">
        <f>IF($B167="","",IF(INDEX('תוצרים לפרויקטים'!$J$8:$J$507,MATCH($B167,'תוצרים לפרויקטים'!$G$8:$G$507,0))="","",INDEX('תוצרים לפרויקטים'!$J$8:$J$507,MATCH($B167,'תוצרים לפרויקטים'!$G$8:$G$507,0))))</f>
        <v/>
      </c>
      <c r="F167" s="198" t="str">
        <f>IF($B167="","",IF(INDEX('תוצרים לפרויקטים'!$K$8:$K$507,MATCH($B167,'תוצרים לפרויקטים'!$G$8:$G$507,0))="","",INDEX('תוצרים לפרויקטים'!$K$8:$K$507,MATCH($B167,'תוצרים לפרויקטים'!$G$8:$G$507,0))))</f>
        <v/>
      </c>
      <c r="G167" s="198" t="str">
        <f>IF($B167="","",IF(INDEX('תוצרים לפרויקטים'!$R$8:$R$507,MATCH($B167,'תוצרים לפרויקטים'!$G$8:$G$507,0))="","",INDEX('תוצרים לפרויקטים'!$R$8:$R$507,MATCH($B167,'תוצרים לפרויקטים'!$G$8:$G$507,0))))</f>
        <v/>
      </c>
      <c r="H167" s="199" t="str">
        <f>IF($B167="","",IF(INDEX('תוצרים לפרויקטים'!P$8:P$507,MATCH($B167,'תוצרים לפרויקטים'!$G$8:$G$507,0))="","",INDEX('תוצרים לפרויקטים'!P$8:P$507,MATCH($B167,'תוצרים לפרויקטים'!$G$8:$G$507,0))))</f>
        <v/>
      </c>
      <c r="I167" s="199" t="str">
        <f>IF($B167="","",IF(INDEX('תוצרים לפרויקטים'!Q$8:Q$507,MATCH($B167,'תוצרים לפרויקטים'!$G$8:$G$507,0))="","",INDEX('תוצרים לפרויקטים'!Q$8:Q$507,MATCH($B167,'תוצרים לפרויקטים'!$G$8:$G$507,0))))</f>
        <v/>
      </c>
      <c r="J167" s="200" t="str">
        <f>IF($B167="","",INDEX('תוצרים לפרויקטים'!$S$8:$S$507,MATCH($B167,'תוצרים לפרויקטים'!$G$8:$G$507,0)))</f>
        <v/>
      </c>
      <c r="K167" s="201" t="str">
        <f t="shared" si="9"/>
        <v/>
      </c>
      <c r="L167" s="200" t="str">
        <f t="shared" ca="1" si="10"/>
        <v/>
      </c>
      <c r="M167" s="214" t="str">
        <f ca="1">IF($C167="","",IF(OR(AND($H167&lt;=M$6,$I167&gt;=M$6),AND($H167&gt;=M$6,$H167&lt;N$6)),IF(OR($J167=1,COUNTIF($L167:L167,"&gt;0")&lt;$K167),3,IF(OR(AND(MONTH($H167)=MONTH(TODAY()),$J167=0),AND(TODAY()&lt;M$6)),1,IF($L167="כן",2,4))),""))</f>
        <v/>
      </c>
      <c r="N167" s="214" t="str">
        <f ca="1">IF($C167="","",IF(OR(AND($H167&lt;=N$6,$I167&gt;=N$6),AND($H167&gt;=N$6,$H167&lt;O$6)),IF(OR($J167=1,COUNTIF($L167:M167,"&gt;0")&lt;$K167),3,IF(OR(AND(MONTH($H167)=MONTH(TODAY()),$J167=0),AND(TODAY()&lt;N$6)),1,IF($L167="כן",2,4))),""))</f>
        <v/>
      </c>
      <c r="O167" s="214" t="str">
        <f ca="1">IF($C167="","",IF(OR(AND($H167&lt;=O$6,$I167&gt;=O$6),AND($H167&gt;=O$6,$H167&lt;P$6)),IF(OR($J167=1,COUNTIF($L167:N167,"&gt;0")&lt;$K167),3,IF(OR(AND(MONTH($H167)=MONTH(TODAY()),$J167=0),AND(TODAY()&lt;O$6)),1,IF($L167="כן",2,4))),""))</f>
        <v/>
      </c>
      <c r="P167" s="214" t="str">
        <f ca="1">IF($C167="","",IF(OR(AND($H167&lt;=P$6,$I167&gt;=P$6),AND($H167&gt;=P$6,$H167&lt;Q$6)),IF(OR($J167=1,COUNTIF($L167:O167,"&gt;0")&lt;$K167),3,IF(OR(AND(MONTH($H167)=MONTH(TODAY()),$J167=0),AND(TODAY()&lt;P$6)),1,IF($L167="כן",2,4))),""))</f>
        <v/>
      </c>
      <c r="Q167" s="214" t="str">
        <f ca="1">IF($C167="","",IF(OR(AND($H167&lt;=Q$6,$I167&gt;=Q$6),AND($H167&gt;=Q$6,$H167&lt;R$6)),IF(OR($J167=1,COUNTIF($L167:P167,"&gt;0")&lt;$K167),3,IF(OR(AND(MONTH($H167)=MONTH(TODAY()),$J167=0),AND(TODAY()&lt;Q$6)),1,IF($L167="כן",2,4))),""))</f>
        <v/>
      </c>
      <c r="R167" s="214" t="str">
        <f ca="1">IF($C167="","",IF(OR(AND($H167&lt;=R$6,$I167&gt;=R$6),AND($H167&gt;=R$6,$H167&lt;S$6)),IF(OR($J167=1,COUNTIF($L167:Q167,"&gt;0")&lt;$K167),3,IF(OR(AND(MONTH($H167)=MONTH(TODAY()),$J167=0),AND(TODAY()&lt;R$6)),1,IF($L167="כן",2,4))),""))</f>
        <v/>
      </c>
      <c r="S167" s="214" t="str">
        <f ca="1">IF($C167="","",IF(OR(AND($H167&lt;=S$6,$I167&gt;=S$6),AND($H167&gt;=S$6,$H167&lt;T$6)),IF(OR($J167=1,COUNTIF($L167:R167,"&gt;0")&lt;$K167),3,IF(OR(AND(MONTH($H167)=MONTH(TODAY()),$J167=0),AND(TODAY()&lt;S$6)),1,IF($L167="כן",2,4))),""))</f>
        <v/>
      </c>
      <c r="T167" s="214" t="str">
        <f ca="1">IF($C167="","",IF(OR(AND($H167&lt;=T$6,$I167&gt;=T$6),AND($H167&gt;=T$6,$H167&lt;U$6)),IF(OR($J167=1,COUNTIF($L167:S167,"&gt;0")&lt;$K167),3,IF(OR(AND(MONTH($H167)=MONTH(TODAY()),$J167=0),AND(TODAY()&lt;T$6)),1,IF($L167="כן",2,4))),""))</f>
        <v/>
      </c>
      <c r="U167" s="214" t="str">
        <f ca="1">IF($C167="","",IF(OR(AND($H167&lt;=U$6,$I167&gt;=U$6),AND($H167&gt;=U$6,$H167&lt;V$6)),IF(OR($J167=1,COUNTIF($L167:T167,"&gt;0")&lt;$K167),3,IF(OR(AND(MONTH($H167)=MONTH(TODAY()),$J167=0),AND(TODAY()&lt;U$6)),1,IF($L167="כן",2,4))),""))</f>
        <v/>
      </c>
      <c r="V167" s="214" t="str">
        <f ca="1">IF($C167="","",IF(OR(AND($H167&lt;=V$6,$I167&gt;=V$6),AND($H167&gt;=V$6,$H167&lt;W$6)),IF(OR($J167=1,COUNTIF($L167:U167,"&gt;0")&lt;$K167),3,IF(OR(AND(MONTH($H167)=MONTH(TODAY()),$J167=0),AND(TODAY()&lt;V$6)),1,IF($L167="כן",2,4))),""))</f>
        <v/>
      </c>
      <c r="W167" s="214" t="str">
        <f ca="1">IF($C167="","",IF(OR(AND($H167&lt;=W$6,$I167&gt;=W$6),AND($H167&gt;=W$6,$H167&lt;X$6)),IF(OR($J167=1,COUNTIF($L167:V167,"&gt;0")&lt;$K167),3,IF(OR(AND(MONTH($H167)=MONTH(TODAY()),$J167=0),AND(TODAY()&lt;W$6)),1,IF($L167="כן",2,4))),""))</f>
        <v/>
      </c>
      <c r="X167" s="214" t="str">
        <f ca="1">IF($C167="","",IF(OR(AND($H167&lt;=X$6,$I167&gt;=X$6),AND($H167&gt;=X$6,$H167&lt;Y$6)),IF(OR($J167=1,COUNTIF($L167:W167,"&gt;0")&lt;$K167),3,IF(OR(AND(MONTH($H167)=MONTH(TODAY()),$J167=0),AND(TODAY()&lt;X$6)),1,IF($L167="כן",2,4))),""))</f>
        <v/>
      </c>
      <c r="Y167" s="214" t="str">
        <f ca="1">IF($C167="","",IF(OR(AND($H167&lt;=Y$6,$I167&gt;=Y$6),AND($H167&gt;=Y$6,$H167&lt;Z$6)),IF(OR($J167=1,COUNTIF($L167:X167,"&gt;0")&lt;$K167),3,IF(OR(AND(MONTH($H167)=MONTH(TODAY()),$J167=0),AND(TODAY()&lt;Y$6)),1,IF($L167="כן",2,4))),""))</f>
        <v/>
      </c>
      <c r="Z167" s="214" t="str">
        <f ca="1">IF($C167="","",IF(OR(AND($H167&lt;=Z$6,$I167&gt;=Z$6),AND($H167&gt;=Z$6,$H167&lt;AA$6)),IF(OR($J167=1,COUNTIF($L167:Y167,"&gt;0")&lt;$K167),3,IF(OR(AND(MONTH($H167)=MONTH(TODAY()),$J167=0),AND(TODAY()&lt;Z$6)),1,IF($L167="כן",2,4))),""))</f>
        <v/>
      </c>
      <c r="AA167" s="214" t="str">
        <f ca="1">IF($C167="","",IF(OR(AND($H167&lt;=AA$6,$I167&gt;=AA$6),AND($H167&gt;=AA$6,$H167&lt;AB$6)),IF(OR($J167=1,COUNTIF($L167:Z167,"&gt;0")&lt;$K167),3,IF(OR(AND(MONTH($H167)=MONTH(TODAY()),$J167=0),AND(TODAY()&lt;AA$6)),1,IF($L167="כן",2,4))),""))</f>
        <v/>
      </c>
      <c r="AB167" s="214" t="str">
        <f ca="1">IF($C167="","",IF(OR(AND($H167&lt;=AB$6,$I167&gt;=AB$6),AND($H167&gt;=AB$6,$H167&lt;AC$6)),IF(OR($J167=1,COUNTIF($L167:AA167,"&gt;0")&lt;$K167),3,IF(OR(AND(MONTH($H167)=MONTH(TODAY()),$J167=0),AND(TODAY()&lt;AB$6)),1,IF($L167="כן",2,4))),""))</f>
        <v/>
      </c>
      <c r="AC167" s="214" t="str">
        <f ca="1">IF($C167="","",IF(OR(AND($H167&lt;=AC$6,$I167&gt;=AC$6),AND($H167&gt;=AC$6,$H167&lt;AD$6)),IF(OR($J167=1,COUNTIF($L167:AB167,"&gt;0")&lt;$K167),3,IF(OR(AND(MONTH($H167)=MONTH(TODAY()),$J167=0),AND(TODAY()&lt;AC$6)),1,IF($L167="כן",2,4))),""))</f>
        <v/>
      </c>
      <c r="AD167" s="214" t="str">
        <f ca="1">IF($C167="","",IF(OR(AND($H167&lt;=AD$6,$I167&gt;=AD$6),AND($H167&gt;=AD$6,$H167&lt;AE$6)),IF(OR($J167=1,COUNTIF($L167:AC167,"&gt;0")&lt;$K167),3,IF(OR(AND(MONTH($H167)=MONTH(TODAY()),$J167=0),AND(TODAY()&lt;AD$6)),1,IF($L167="כן",2,4))),""))</f>
        <v/>
      </c>
      <c r="AE167" s="214" t="str">
        <f ca="1">IF($C167="","",IF(OR(AND($H167&lt;=AE$6,$I167&gt;=AE$6),AND($H167&gt;=AE$6,$H167&lt;AF$6)),IF(OR($J167=1,COUNTIF($L167:AD167,"&gt;0")&lt;$K167),3,IF(OR(AND(MONTH($H167)=MONTH(TODAY()),$J167=0),AND(TODAY()&lt;AE$6)),1,IF($L167="כן",2,4))),""))</f>
        <v/>
      </c>
      <c r="AF167" s="214" t="str">
        <f ca="1">IF($C167="","",IF(OR(AND($H167&lt;=AF$6,$I167&gt;=AF$6),AND($H167&gt;=AF$6,$H167&lt;AG$6)),IF(OR($J167=1,COUNTIF($L167:AE167,"&gt;0")&lt;$K167),3,IF(OR(AND(MONTH($H167)=MONTH(TODAY()),$J167=0),AND(TODAY()&lt;AF$6)),1,IF($L167="כן",2,4))),""))</f>
        <v/>
      </c>
      <c r="AG167" s="214" t="str">
        <f t="shared" ca="1" si="11"/>
        <v/>
      </c>
      <c r="AH167" s="199" t="s">
        <v>224</v>
      </c>
    </row>
    <row r="168" spans="2:34" s="195" customFormat="1" ht="21" customHeight="1">
      <c r="B168" s="196" t="str">
        <f>IFERROR(INDEX('תוצרים לפרויקטים'!$G$8:$G$507,MATCH(ROWS($B$6:B167),דירוג_גאנט,0)),"")</f>
        <v/>
      </c>
      <c r="C168" s="197" t="str">
        <f>IF($B168="","",INDEX('תוצרים לפרויקטים'!$H$8:$H$507,MATCH($B168,'תוצרים לפרויקטים'!$G$8:$G$507,0)))</f>
        <v/>
      </c>
      <c r="D168" s="198" t="str">
        <f>IF($B168="","",INDEX('תוצרים לפרויקטים'!$E$8:$E$507,MATCH($B168,'תוצרים לפרויקטים'!$G$8:$G$507,0)))</f>
        <v/>
      </c>
      <c r="E168" s="198" t="str">
        <f>IF($B168="","",IF(INDEX('תוצרים לפרויקטים'!$J$8:$J$507,MATCH($B168,'תוצרים לפרויקטים'!$G$8:$G$507,0))="","",INDEX('תוצרים לפרויקטים'!$J$8:$J$507,MATCH($B168,'תוצרים לפרויקטים'!$G$8:$G$507,0))))</f>
        <v/>
      </c>
      <c r="F168" s="198" t="str">
        <f>IF($B168="","",IF(INDEX('תוצרים לפרויקטים'!$K$8:$K$507,MATCH($B168,'תוצרים לפרויקטים'!$G$8:$G$507,0))="","",INDEX('תוצרים לפרויקטים'!$K$8:$K$507,MATCH($B168,'תוצרים לפרויקטים'!$G$8:$G$507,0))))</f>
        <v/>
      </c>
      <c r="G168" s="198" t="str">
        <f>IF($B168="","",IF(INDEX('תוצרים לפרויקטים'!$R$8:$R$507,MATCH($B168,'תוצרים לפרויקטים'!$G$8:$G$507,0))="","",INDEX('תוצרים לפרויקטים'!$R$8:$R$507,MATCH($B168,'תוצרים לפרויקטים'!$G$8:$G$507,0))))</f>
        <v/>
      </c>
      <c r="H168" s="199" t="str">
        <f>IF($B168="","",IF(INDEX('תוצרים לפרויקטים'!P$8:P$507,MATCH($B168,'תוצרים לפרויקטים'!$G$8:$G$507,0))="","",INDEX('תוצרים לפרויקטים'!P$8:P$507,MATCH($B168,'תוצרים לפרויקטים'!$G$8:$G$507,0))))</f>
        <v/>
      </c>
      <c r="I168" s="199" t="str">
        <f>IF($B168="","",IF(INDEX('תוצרים לפרויקטים'!Q$8:Q$507,MATCH($B168,'תוצרים לפרויקטים'!$G$8:$G$507,0))="","",INDEX('תוצרים לפרויקטים'!Q$8:Q$507,MATCH($B168,'תוצרים לפרויקטים'!$G$8:$G$507,0))))</f>
        <v/>
      </c>
      <c r="J168" s="200" t="str">
        <f>IF($B168="","",INDEX('תוצרים לפרויקטים'!$S$8:$S$507,MATCH($B168,'תוצרים לפרויקטים'!$G$8:$G$507,0)))</f>
        <v/>
      </c>
      <c r="K168" s="201" t="str">
        <f t="shared" si="9"/>
        <v/>
      </c>
      <c r="L168" s="200" t="str">
        <f t="shared" ca="1" si="10"/>
        <v/>
      </c>
      <c r="M168" s="214" t="str">
        <f ca="1">IF($C168="","",IF(OR(AND($H168&lt;=M$6,$I168&gt;=M$6),AND($H168&gt;=M$6,$H168&lt;N$6)),IF(OR($J168=1,COUNTIF($L168:L168,"&gt;0")&lt;$K168),3,IF(OR(AND(MONTH($H168)=MONTH(TODAY()),$J168=0),AND(TODAY()&lt;M$6)),1,IF($L168="כן",2,4))),""))</f>
        <v/>
      </c>
      <c r="N168" s="214" t="str">
        <f ca="1">IF($C168="","",IF(OR(AND($H168&lt;=N$6,$I168&gt;=N$6),AND($H168&gt;=N$6,$H168&lt;O$6)),IF(OR($J168=1,COUNTIF($L168:M168,"&gt;0")&lt;$K168),3,IF(OR(AND(MONTH($H168)=MONTH(TODAY()),$J168=0),AND(TODAY()&lt;N$6)),1,IF($L168="כן",2,4))),""))</f>
        <v/>
      </c>
      <c r="O168" s="214" t="str">
        <f ca="1">IF($C168="","",IF(OR(AND($H168&lt;=O$6,$I168&gt;=O$6),AND($H168&gt;=O$6,$H168&lt;P$6)),IF(OR($J168=1,COUNTIF($L168:N168,"&gt;0")&lt;$K168),3,IF(OR(AND(MONTH($H168)=MONTH(TODAY()),$J168=0),AND(TODAY()&lt;O$6)),1,IF($L168="כן",2,4))),""))</f>
        <v/>
      </c>
      <c r="P168" s="214" t="str">
        <f ca="1">IF($C168="","",IF(OR(AND($H168&lt;=P$6,$I168&gt;=P$6),AND($H168&gt;=P$6,$H168&lt;Q$6)),IF(OR($J168=1,COUNTIF($L168:O168,"&gt;0")&lt;$K168),3,IF(OR(AND(MONTH($H168)=MONTH(TODAY()),$J168=0),AND(TODAY()&lt;P$6)),1,IF($L168="כן",2,4))),""))</f>
        <v/>
      </c>
      <c r="Q168" s="214" t="str">
        <f ca="1">IF($C168="","",IF(OR(AND($H168&lt;=Q$6,$I168&gt;=Q$6),AND($H168&gt;=Q$6,$H168&lt;R$6)),IF(OR($J168=1,COUNTIF($L168:P168,"&gt;0")&lt;$K168),3,IF(OR(AND(MONTH($H168)=MONTH(TODAY()),$J168=0),AND(TODAY()&lt;Q$6)),1,IF($L168="כן",2,4))),""))</f>
        <v/>
      </c>
      <c r="R168" s="214" t="str">
        <f ca="1">IF($C168="","",IF(OR(AND($H168&lt;=R$6,$I168&gt;=R$6),AND($H168&gt;=R$6,$H168&lt;S$6)),IF(OR($J168=1,COUNTIF($L168:Q168,"&gt;0")&lt;$K168),3,IF(OR(AND(MONTH($H168)=MONTH(TODAY()),$J168=0),AND(TODAY()&lt;R$6)),1,IF($L168="כן",2,4))),""))</f>
        <v/>
      </c>
      <c r="S168" s="214" t="str">
        <f ca="1">IF($C168="","",IF(OR(AND($H168&lt;=S$6,$I168&gt;=S$6),AND($H168&gt;=S$6,$H168&lt;T$6)),IF(OR($J168=1,COUNTIF($L168:R168,"&gt;0")&lt;$K168),3,IF(OR(AND(MONTH($H168)=MONTH(TODAY()),$J168=0),AND(TODAY()&lt;S$6)),1,IF($L168="כן",2,4))),""))</f>
        <v/>
      </c>
      <c r="T168" s="214" t="str">
        <f ca="1">IF($C168="","",IF(OR(AND($H168&lt;=T$6,$I168&gt;=T$6),AND($H168&gt;=T$6,$H168&lt;U$6)),IF(OR($J168=1,COUNTIF($L168:S168,"&gt;0")&lt;$K168),3,IF(OR(AND(MONTH($H168)=MONTH(TODAY()),$J168=0),AND(TODAY()&lt;T$6)),1,IF($L168="כן",2,4))),""))</f>
        <v/>
      </c>
      <c r="U168" s="214" t="str">
        <f ca="1">IF($C168="","",IF(OR(AND($H168&lt;=U$6,$I168&gt;=U$6),AND($H168&gt;=U$6,$H168&lt;V$6)),IF(OR($J168=1,COUNTIF($L168:T168,"&gt;0")&lt;$K168),3,IF(OR(AND(MONTH($H168)=MONTH(TODAY()),$J168=0),AND(TODAY()&lt;U$6)),1,IF($L168="כן",2,4))),""))</f>
        <v/>
      </c>
      <c r="V168" s="214" t="str">
        <f ca="1">IF($C168="","",IF(OR(AND($H168&lt;=V$6,$I168&gt;=V$6),AND($H168&gt;=V$6,$H168&lt;W$6)),IF(OR($J168=1,COUNTIF($L168:U168,"&gt;0")&lt;$K168),3,IF(OR(AND(MONTH($H168)=MONTH(TODAY()),$J168=0),AND(TODAY()&lt;V$6)),1,IF($L168="כן",2,4))),""))</f>
        <v/>
      </c>
      <c r="W168" s="214" t="str">
        <f ca="1">IF($C168="","",IF(OR(AND($H168&lt;=W$6,$I168&gt;=W$6),AND($H168&gt;=W$6,$H168&lt;X$6)),IF(OR($J168=1,COUNTIF($L168:V168,"&gt;0")&lt;$K168),3,IF(OR(AND(MONTH($H168)=MONTH(TODAY()),$J168=0),AND(TODAY()&lt;W$6)),1,IF($L168="כן",2,4))),""))</f>
        <v/>
      </c>
      <c r="X168" s="214" t="str">
        <f ca="1">IF($C168="","",IF(OR(AND($H168&lt;=X$6,$I168&gt;=X$6),AND($H168&gt;=X$6,$H168&lt;Y$6)),IF(OR($J168=1,COUNTIF($L168:W168,"&gt;0")&lt;$K168),3,IF(OR(AND(MONTH($H168)=MONTH(TODAY()),$J168=0),AND(TODAY()&lt;X$6)),1,IF($L168="כן",2,4))),""))</f>
        <v/>
      </c>
      <c r="Y168" s="214" t="str">
        <f ca="1">IF($C168="","",IF(OR(AND($H168&lt;=Y$6,$I168&gt;=Y$6),AND($H168&gt;=Y$6,$H168&lt;Z$6)),IF(OR($J168=1,COUNTIF($L168:X168,"&gt;0")&lt;$K168),3,IF(OR(AND(MONTH($H168)=MONTH(TODAY()),$J168=0),AND(TODAY()&lt;Y$6)),1,IF($L168="כן",2,4))),""))</f>
        <v/>
      </c>
      <c r="Z168" s="214" t="str">
        <f ca="1">IF($C168="","",IF(OR(AND($H168&lt;=Z$6,$I168&gt;=Z$6),AND($H168&gt;=Z$6,$H168&lt;AA$6)),IF(OR($J168=1,COUNTIF($L168:Y168,"&gt;0")&lt;$K168),3,IF(OR(AND(MONTH($H168)=MONTH(TODAY()),$J168=0),AND(TODAY()&lt;Z$6)),1,IF($L168="כן",2,4))),""))</f>
        <v/>
      </c>
      <c r="AA168" s="214" t="str">
        <f ca="1">IF($C168="","",IF(OR(AND($H168&lt;=AA$6,$I168&gt;=AA$6),AND($H168&gt;=AA$6,$H168&lt;AB$6)),IF(OR($J168=1,COUNTIF($L168:Z168,"&gt;0")&lt;$K168),3,IF(OR(AND(MONTH($H168)=MONTH(TODAY()),$J168=0),AND(TODAY()&lt;AA$6)),1,IF($L168="כן",2,4))),""))</f>
        <v/>
      </c>
      <c r="AB168" s="214" t="str">
        <f ca="1">IF($C168="","",IF(OR(AND($H168&lt;=AB$6,$I168&gt;=AB$6),AND($H168&gt;=AB$6,$H168&lt;AC$6)),IF(OR($J168=1,COUNTIF($L168:AA168,"&gt;0")&lt;$K168),3,IF(OR(AND(MONTH($H168)=MONTH(TODAY()),$J168=0),AND(TODAY()&lt;AB$6)),1,IF($L168="כן",2,4))),""))</f>
        <v/>
      </c>
      <c r="AC168" s="214" t="str">
        <f ca="1">IF($C168="","",IF(OR(AND($H168&lt;=AC$6,$I168&gt;=AC$6),AND($H168&gt;=AC$6,$H168&lt;AD$6)),IF(OR($J168=1,COUNTIF($L168:AB168,"&gt;0")&lt;$K168),3,IF(OR(AND(MONTH($H168)=MONTH(TODAY()),$J168=0),AND(TODAY()&lt;AC$6)),1,IF($L168="כן",2,4))),""))</f>
        <v/>
      </c>
      <c r="AD168" s="214" t="str">
        <f ca="1">IF($C168="","",IF(OR(AND($H168&lt;=AD$6,$I168&gt;=AD$6),AND($H168&gt;=AD$6,$H168&lt;AE$6)),IF(OR($J168=1,COUNTIF($L168:AC168,"&gt;0")&lt;$K168),3,IF(OR(AND(MONTH($H168)=MONTH(TODAY()),$J168=0),AND(TODAY()&lt;AD$6)),1,IF($L168="כן",2,4))),""))</f>
        <v/>
      </c>
      <c r="AE168" s="214" t="str">
        <f ca="1">IF($C168="","",IF(OR(AND($H168&lt;=AE$6,$I168&gt;=AE$6),AND($H168&gt;=AE$6,$H168&lt;AF$6)),IF(OR($J168=1,COUNTIF($L168:AD168,"&gt;0")&lt;$K168),3,IF(OR(AND(MONTH($H168)=MONTH(TODAY()),$J168=0),AND(TODAY()&lt;AE$6)),1,IF($L168="כן",2,4))),""))</f>
        <v/>
      </c>
      <c r="AF168" s="214" t="str">
        <f ca="1">IF($C168="","",IF(OR(AND($H168&lt;=AF$6,$I168&gt;=AF$6),AND($H168&gt;=AF$6,$H168&lt;AG$6)),IF(OR($J168=1,COUNTIF($L168:AE168,"&gt;0")&lt;$K168),3,IF(OR(AND(MONTH($H168)=MONTH(TODAY()),$J168=0),AND(TODAY()&lt;AF$6)),1,IF($L168="כן",2,4))),""))</f>
        <v/>
      </c>
      <c r="AG168" s="214" t="str">
        <f t="shared" ca="1" si="11"/>
        <v/>
      </c>
      <c r="AH168" s="199" t="s">
        <v>224</v>
      </c>
    </row>
    <row r="169" spans="2:34" s="195" customFormat="1" ht="21" customHeight="1">
      <c r="B169" s="196" t="str">
        <f>IFERROR(INDEX('תוצרים לפרויקטים'!$G$8:$G$507,MATCH(ROWS($B$6:B168),דירוג_גאנט,0)),"")</f>
        <v/>
      </c>
      <c r="C169" s="197" t="str">
        <f>IF($B169="","",INDEX('תוצרים לפרויקטים'!$H$8:$H$507,MATCH($B169,'תוצרים לפרויקטים'!$G$8:$G$507,0)))</f>
        <v/>
      </c>
      <c r="D169" s="198" t="str">
        <f>IF($B169="","",INDEX('תוצרים לפרויקטים'!$E$8:$E$507,MATCH($B169,'תוצרים לפרויקטים'!$G$8:$G$507,0)))</f>
        <v/>
      </c>
      <c r="E169" s="198" t="str">
        <f>IF($B169="","",IF(INDEX('תוצרים לפרויקטים'!$J$8:$J$507,MATCH($B169,'תוצרים לפרויקטים'!$G$8:$G$507,0))="","",INDEX('תוצרים לפרויקטים'!$J$8:$J$507,MATCH($B169,'תוצרים לפרויקטים'!$G$8:$G$507,0))))</f>
        <v/>
      </c>
      <c r="F169" s="198" t="str">
        <f>IF($B169="","",IF(INDEX('תוצרים לפרויקטים'!$K$8:$K$507,MATCH($B169,'תוצרים לפרויקטים'!$G$8:$G$507,0))="","",INDEX('תוצרים לפרויקטים'!$K$8:$K$507,MATCH($B169,'תוצרים לפרויקטים'!$G$8:$G$507,0))))</f>
        <v/>
      </c>
      <c r="G169" s="198" t="str">
        <f>IF($B169="","",IF(INDEX('תוצרים לפרויקטים'!$R$8:$R$507,MATCH($B169,'תוצרים לפרויקטים'!$G$8:$G$507,0))="","",INDEX('תוצרים לפרויקטים'!$R$8:$R$507,MATCH($B169,'תוצרים לפרויקטים'!$G$8:$G$507,0))))</f>
        <v/>
      </c>
      <c r="H169" s="199" t="str">
        <f>IF($B169="","",IF(INDEX('תוצרים לפרויקטים'!P$8:P$507,MATCH($B169,'תוצרים לפרויקטים'!$G$8:$G$507,0))="","",INDEX('תוצרים לפרויקטים'!P$8:P$507,MATCH($B169,'תוצרים לפרויקטים'!$G$8:$G$507,0))))</f>
        <v/>
      </c>
      <c r="I169" s="199" t="str">
        <f>IF($B169="","",IF(INDEX('תוצרים לפרויקטים'!Q$8:Q$507,MATCH($B169,'תוצרים לפרויקטים'!$G$8:$G$507,0))="","",INDEX('תוצרים לפרויקטים'!Q$8:Q$507,MATCH($B169,'תוצרים לפרויקטים'!$G$8:$G$507,0))))</f>
        <v/>
      </c>
      <c r="J169" s="200" t="str">
        <f>IF($B169="","",INDEX('תוצרים לפרויקטים'!$S$8:$S$507,MATCH($B169,'תוצרים לפרויקטים'!$G$8:$G$507,0)))</f>
        <v/>
      </c>
      <c r="K169" s="201" t="str">
        <f t="shared" si="9"/>
        <v/>
      </c>
      <c r="L169" s="200" t="str">
        <f t="shared" ca="1" si="10"/>
        <v/>
      </c>
      <c r="M169" s="214" t="str">
        <f ca="1">IF($C169="","",IF(OR(AND($H169&lt;=M$6,$I169&gt;=M$6),AND($H169&gt;=M$6,$H169&lt;N$6)),IF(OR($J169=1,COUNTIF($L169:L169,"&gt;0")&lt;$K169),3,IF(OR(AND(MONTH($H169)=MONTH(TODAY()),$J169=0),AND(TODAY()&lt;M$6)),1,IF($L169="כן",2,4))),""))</f>
        <v/>
      </c>
      <c r="N169" s="214" t="str">
        <f ca="1">IF($C169="","",IF(OR(AND($H169&lt;=N$6,$I169&gt;=N$6),AND($H169&gt;=N$6,$H169&lt;O$6)),IF(OR($J169=1,COUNTIF($L169:M169,"&gt;0")&lt;$K169),3,IF(OR(AND(MONTH($H169)=MONTH(TODAY()),$J169=0),AND(TODAY()&lt;N$6)),1,IF($L169="כן",2,4))),""))</f>
        <v/>
      </c>
      <c r="O169" s="214" t="str">
        <f ca="1">IF($C169="","",IF(OR(AND($H169&lt;=O$6,$I169&gt;=O$6),AND($H169&gt;=O$6,$H169&lt;P$6)),IF(OR($J169=1,COUNTIF($L169:N169,"&gt;0")&lt;$K169),3,IF(OR(AND(MONTH($H169)=MONTH(TODAY()),$J169=0),AND(TODAY()&lt;O$6)),1,IF($L169="כן",2,4))),""))</f>
        <v/>
      </c>
      <c r="P169" s="214" t="str">
        <f ca="1">IF($C169="","",IF(OR(AND($H169&lt;=P$6,$I169&gt;=P$6),AND($H169&gt;=P$6,$H169&lt;Q$6)),IF(OR($J169=1,COUNTIF($L169:O169,"&gt;0")&lt;$K169),3,IF(OR(AND(MONTH($H169)=MONTH(TODAY()),$J169=0),AND(TODAY()&lt;P$6)),1,IF($L169="כן",2,4))),""))</f>
        <v/>
      </c>
      <c r="Q169" s="214" t="str">
        <f ca="1">IF($C169="","",IF(OR(AND($H169&lt;=Q$6,$I169&gt;=Q$6),AND($H169&gt;=Q$6,$H169&lt;R$6)),IF(OR($J169=1,COUNTIF($L169:P169,"&gt;0")&lt;$K169),3,IF(OR(AND(MONTH($H169)=MONTH(TODAY()),$J169=0),AND(TODAY()&lt;Q$6)),1,IF($L169="כן",2,4))),""))</f>
        <v/>
      </c>
      <c r="R169" s="214" t="str">
        <f ca="1">IF($C169="","",IF(OR(AND($H169&lt;=R$6,$I169&gt;=R$6),AND($H169&gt;=R$6,$H169&lt;S$6)),IF(OR($J169=1,COUNTIF($L169:Q169,"&gt;0")&lt;$K169),3,IF(OR(AND(MONTH($H169)=MONTH(TODAY()),$J169=0),AND(TODAY()&lt;R$6)),1,IF($L169="כן",2,4))),""))</f>
        <v/>
      </c>
      <c r="S169" s="214" t="str">
        <f ca="1">IF($C169="","",IF(OR(AND($H169&lt;=S$6,$I169&gt;=S$6),AND($H169&gt;=S$6,$H169&lt;T$6)),IF(OR($J169=1,COUNTIF($L169:R169,"&gt;0")&lt;$K169),3,IF(OR(AND(MONTH($H169)=MONTH(TODAY()),$J169=0),AND(TODAY()&lt;S$6)),1,IF($L169="כן",2,4))),""))</f>
        <v/>
      </c>
      <c r="T169" s="214" t="str">
        <f ca="1">IF($C169="","",IF(OR(AND($H169&lt;=T$6,$I169&gt;=T$6),AND($H169&gt;=T$6,$H169&lt;U$6)),IF(OR($J169=1,COUNTIF($L169:S169,"&gt;0")&lt;$K169),3,IF(OR(AND(MONTH($H169)=MONTH(TODAY()),$J169=0),AND(TODAY()&lt;T$6)),1,IF($L169="כן",2,4))),""))</f>
        <v/>
      </c>
      <c r="U169" s="214" t="str">
        <f ca="1">IF($C169="","",IF(OR(AND($H169&lt;=U$6,$I169&gt;=U$6),AND($H169&gt;=U$6,$H169&lt;V$6)),IF(OR($J169=1,COUNTIF($L169:T169,"&gt;0")&lt;$K169),3,IF(OR(AND(MONTH($H169)=MONTH(TODAY()),$J169=0),AND(TODAY()&lt;U$6)),1,IF($L169="כן",2,4))),""))</f>
        <v/>
      </c>
      <c r="V169" s="214" t="str">
        <f ca="1">IF($C169="","",IF(OR(AND($H169&lt;=V$6,$I169&gt;=V$6),AND($H169&gt;=V$6,$H169&lt;W$6)),IF(OR($J169=1,COUNTIF($L169:U169,"&gt;0")&lt;$K169),3,IF(OR(AND(MONTH($H169)=MONTH(TODAY()),$J169=0),AND(TODAY()&lt;V$6)),1,IF($L169="כן",2,4))),""))</f>
        <v/>
      </c>
      <c r="W169" s="214" t="str">
        <f ca="1">IF($C169="","",IF(OR(AND($H169&lt;=W$6,$I169&gt;=W$6),AND($H169&gt;=W$6,$H169&lt;X$6)),IF(OR($J169=1,COUNTIF($L169:V169,"&gt;0")&lt;$K169),3,IF(OR(AND(MONTH($H169)=MONTH(TODAY()),$J169=0),AND(TODAY()&lt;W$6)),1,IF($L169="כן",2,4))),""))</f>
        <v/>
      </c>
      <c r="X169" s="214" t="str">
        <f ca="1">IF($C169="","",IF(OR(AND($H169&lt;=X$6,$I169&gt;=X$6),AND($H169&gt;=X$6,$H169&lt;Y$6)),IF(OR($J169=1,COUNTIF($L169:W169,"&gt;0")&lt;$K169),3,IF(OR(AND(MONTH($H169)=MONTH(TODAY()),$J169=0),AND(TODAY()&lt;X$6)),1,IF($L169="כן",2,4))),""))</f>
        <v/>
      </c>
      <c r="Y169" s="214" t="str">
        <f ca="1">IF($C169="","",IF(OR(AND($H169&lt;=Y$6,$I169&gt;=Y$6),AND($H169&gt;=Y$6,$H169&lt;Z$6)),IF(OR($J169=1,COUNTIF($L169:X169,"&gt;0")&lt;$K169),3,IF(OR(AND(MONTH($H169)=MONTH(TODAY()),$J169=0),AND(TODAY()&lt;Y$6)),1,IF($L169="כן",2,4))),""))</f>
        <v/>
      </c>
      <c r="Z169" s="214" t="str">
        <f ca="1">IF($C169="","",IF(OR(AND($H169&lt;=Z$6,$I169&gt;=Z$6),AND($H169&gt;=Z$6,$H169&lt;AA$6)),IF(OR($J169=1,COUNTIF($L169:Y169,"&gt;0")&lt;$K169),3,IF(OR(AND(MONTH($H169)=MONTH(TODAY()),$J169=0),AND(TODAY()&lt;Z$6)),1,IF($L169="כן",2,4))),""))</f>
        <v/>
      </c>
      <c r="AA169" s="214" t="str">
        <f ca="1">IF($C169="","",IF(OR(AND($H169&lt;=AA$6,$I169&gt;=AA$6),AND($H169&gt;=AA$6,$H169&lt;AB$6)),IF(OR($J169=1,COUNTIF($L169:Z169,"&gt;0")&lt;$K169),3,IF(OR(AND(MONTH($H169)=MONTH(TODAY()),$J169=0),AND(TODAY()&lt;AA$6)),1,IF($L169="כן",2,4))),""))</f>
        <v/>
      </c>
      <c r="AB169" s="214" t="str">
        <f ca="1">IF($C169="","",IF(OR(AND($H169&lt;=AB$6,$I169&gt;=AB$6),AND($H169&gt;=AB$6,$H169&lt;AC$6)),IF(OR($J169=1,COUNTIF($L169:AA169,"&gt;0")&lt;$K169),3,IF(OR(AND(MONTH($H169)=MONTH(TODAY()),$J169=0),AND(TODAY()&lt;AB$6)),1,IF($L169="כן",2,4))),""))</f>
        <v/>
      </c>
      <c r="AC169" s="214" t="str">
        <f ca="1">IF($C169="","",IF(OR(AND($H169&lt;=AC$6,$I169&gt;=AC$6),AND($H169&gt;=AC$6,$H169&lt;AD$6)),IF(OR($J169=1,COUNTIF($L169:AB169,"&gt;0")&lt;$K169),3,IF(OR(AND(MONTH($H169)=MONTH(TODAY()),$J169=0),AND(TODAY()&lt;AC$6)),1,IF($L169="כן",2,4))),""))</f>
        <v/>
      </c>
      <c r="AD169" s="214" t="str">
        <f ca="1">IF($C169="","",IF(OR(AND($H169&lt;=AD$6,$I169&gt;=AD$6),AND($H169&gt;=AD$6,$H169&lt;AE$6)),IF(OR($J169=1,COUNTIF($L169:AC169,"&gt;0")&lt;$K169),3,IF(OR(AND(MONTH($H169)=MONTH(TODAY()),$J169=0),AND(TODAY()&lt;AD$6)),1,IF($L169="כן",2,4))),""))</f>
        <v/>
      </c>
      <c r="AE169" s="214" t="str">
        <f ca="1">IF($C169="","",IF(OR(AND($H169&lt;=AE$6,$I169&gt;=AE$6),AND($H169&gt;=AE$6,$H169&lt;AF$6)),IF(OR($J169=1,COUNTIF($L169:AD169,"&gt;0")&lt;$K169),3,IF(OR(AND(MONTH($H169)=MONTH(TODAY()),$J169=0),AND(TODAY()&lt;AE$6)),1,IF($L169="כן",2,4))),""))</f>
        <v/>
      </c>
      <c r="AF169" s="214" t="str">
        <f ca="1">IF($C169="","",IF(OR(AND($H169&lt;=AF$6,$I169&gt;=AF$6),AND($H169&gt;=AF$6,$H169&lt;AG$6)),IF(OR($J169=1,COUNTIF($L169:AE169,"&gt;0")&lt;$K169),3,IF(OR(AND(MONTH($H169)=MONTH(TODAY()),$J169=0),AND(TODAY()&lt;AF$6)),1,IF($L169="כן",2,4))),""))</f>
        <v/>
      </c>
      <c r="AG169" s="214" t="str">
        <f t="shared" ca="1" si="11"/>
        <v/>
      </c>
      <c r="AH169" s="199" t="s">
        <v>224</v>
      </c>
    </row>
    <row r="170" spans="2:34" s="195" customFormat="1" ht="21" customHeight="1">
      <c r="B170" s="196" t="str">
        <f>IFERROR(INDEX('תוצרים לפרויקטים'!$G$8:$G$507,MATCH(ROWS($B$6:B169),דירוג_גאנט,0)),"")</f>
        <v/>
      </c>
      <c r="C170" s="197" t="str">
        <f>IF($B170="","",INDEX('תוצרים לפרויקטים'!$H$8:$H$507,MATCH($B170,'תוצרים לפרויקטים'!$G$8:$G$507,0)))</f>
        <v/>
      </c>
      <c r="D170" s="198" t="str">
        <f>IF($B170="","",INDEX('תוצרים לפרויקטים'!$E$8:$E$507,MATCH($B170,'תוצרים לפרויקטים'!$G$8:$G$507,0)))</f>
        <v/>
      </c>
      <c r="E170" s="198" t="str">
        <f>IF($B170="","",IF(INDEX('תוצרים לפרויקטים'!$J$8:$J$507,MATCH($B170,'תוצרים לפרויקטים'!$G$8:$G$507,0))="","",INDEX('תוצרים לפרויקטים'!$J$8:$J$507,MATCH($B170,'תוצרים לפרויקטים'!$G$8:$G$507,0))))</f>
        <v/>
      </c>
      <c r="F170" s="198" t="str">
        <f>IF($B170="","",IF(INDEX('תוצרים לפרויקטים'!$K$8:$K$507,MATCH($B170,'תוצרים לפרויקטים'!$G$8:$G$507,0))="","",INDEX('תוצרים לפרויקטים'!$K$8:$K$507,MATCH($B170,'תוצרים לפרויקטים'!$G$8:$G$507,0))))</f>
        <v/>
      </c>
      <c r="G170" s="198" t="str">
        <f>IF($B170="","",IF(INDEX('תוצרים לפרויקטים'!$R$8:$R$507,MATCH($B170,'תוצרים לפרויקטים'!$G$8:$G$507,0))="","",INDEX('תוצרים לפרויקטים'!$R$8:$R$507,MATCH($B170,'תוצרים לפרויקטים'!$G$8:$G$507,0))))</f>
        <v/>
      </c>
      <c r="H170" s="199" t="str">
        <f>IF($B170="","",IF(INDEX('תוצרים לפרויקטים'!P$8:P$507,MATCH($B170,'תוצרים לפרויקטים'!$G$8:$G$507,0))="","",INDEX('תוצרים לפרויקטים'!P$8:P$507,MATCH($B170,'תוצרים לפרויקטים'!$G$8:$G$507,0))))</f>
        <v/>
      </c>
      <c r="I170" s="199" t="str">
        <f>IF($B170="","",IF(INDEX('תוצרים לפרויקטים'!Q$8:Q$507,MATCH($B170,'תוצרים לפרויקטים'!$G$8:$G$507,0))="","",INDEX('תוצרים לפרויקטים'!Q$8:Q$507,MATCH($B170,'תוצרים לפרויקטים'!$G$8:$G$507,0))))</f>
        <v/>
      </c>
      <c r="J170" s="200" t="str">
        <f>IF($B170="","",INDEX('תוצרים לפרויקטים'!$S$8:$S$507,MATCH($B170,'תוצרים לפרויקטים'!$G$8:$G$507,0)))</f>
        <v/>
      </c>
      <c r="K170" s="201" t="str">
        <f t="shared" si="9"/>
        <v/>
      </c>
      <c r="L170" s="200" t="str">
        <f t="shared" ca="1" si="10"/>
        <v/>
      </c>
      <c r="M170" s="214" t="str">
        <f ca="1">IF($C170="","",IF(OR(AND($H170&lt;=M$6,$I170&gt;=M$6),AND($H170&gt;=M$6,$H170&lt;N$6)),IF(OR($J170=1,COUNTIF($L170:L170,"&gt;0")&lt;$K170),3,IF(OR(AND(MONTH($H170)=MONTH(TODAY()),$J170=0),AND(TODAY()&lt;M$6)),1,IF($L170="כן",2,4))),""))</f>
        <v/>
      </c>
      <c r="N170" s="214" t="str">
        <f ca="1">IF($C170="","",IF(OR(AND($H170&lt;=N$6,$I170&gt;=N$6),AND($H170&gt;=N$6,$H170&lt;O$6)),IF(OR($J170=1,COUNTIF($L170:M170,"&gt;0")&lt;$K170),3,IF(OR(AND(MONTH($H170)=MONTH(TODAY()),$J170=0),AND(TODAY()&lt;N$6)),1,IF($L170="כן",2,4))),""))</f>
        <v/>
      </c>
      <c r="O170" s="214" t="str">
        <f ca="1">IF($C170="","",IF(OR(AND($H170&lt;=O$6,$I170&gt;=O$6),AND($H170&gt;=O$6,$H170&lt;P$6)),IF(OR($J170=1,COUNTIF($L170:N170,"&gt;0")&lt;$K170),3,IF(OR(AND(MONTH($H170)=MONTH(TODAY()),$J170=0),AND(TODAY()&lt;O$6)),1,IF($L170="כן",2,4))),""))</f>
        <v/>
      </c>
      <c r="P170" s="214" t="str">
        <f ca="1">IF($C170="","",IF(OR(AND($H170&lt;=P$6,$I170&gt;=P$6),AND($H170&gt;=P$6,$H170&lt;Q$6)),IF(OR($J170=1,COUNTIF($L170:O170,"&gt;0")&lt;$K170),3,IF(OR(AND(MONTH($H170)=MONTH(TODAY()),$J170=0),AND(TODAY()&lt;P$6)),1,IF($L170="כן",2,4))),""))</f>
        <v/>
      </c>
      <c r="Q170" s="214" t="str">
        <f ca="1">IF($C170="","",IF(OR(AND($H170&lt;=Q$6,$I170&gt;=Q$6),AND($H170&gt;=Q$6,$H170&lt;R$6)),IF(OR($J170=1,COUNTIF($L170:P170,"&gt;0")&lt;$K170),3,IF(OR(AND(MONTH($H170)=MONTH(TODAY()),$J170=0),AND(TODAY()&lt;Q$6)),1,IF($L170="כן",2,4))),""))</f>
        <v/>
      </c>
      <c r="R170" s="214" t="str">
        <f ca="1">IF($C170="","",IF(OR(AND($H170&lt;=R$6,$I170&gt;=R$6),AND($H170&gt;=R$6,$H170&lt;S$6)),IF(OR($J170=1,COUNTIF($L170:Q170,"&gt;0")&lt;$K170),3,IF(OR(AND(MONTH($H170)=MONTH(TODAY()),$J170=0),AND(TODAY()&lt;R$6)),1,IF($L170="כן",2,4))),""))</f>
        <v/>
      </c>
      <c r="S170" s="214" t="str">
        <f ca="1">IF($C170="","",IF(OR(AND($H170&lt;=S$6,$I170&gt;=S$6),AND($H170&gt;=S$6,$H170&lt;T$6)),IF(OR($J170=1,COUNTIF($L170:R170,"&gt;0")&lt;$K170),3,IF(OR(AND(MONTH($H170)=MONTH(TODAY()),$J170=0),AND(TODAY()&lt;S$6)),1,IF($L170="כן",2,4))),""))</f>
        <v/>
      </c>
      <c r="T170" s="214" t="str">
        <f ca="1">IF($C170="","",IF(OR(AND($H170&lt;=T$6,$I170&gt;=T$6),AND($H170&gt;=T$6,$H170&lt;U$6)),IF(OR($J170=1,COUNTIF($L170:S170,"&gt;0")&lt;$K170),3,IF(OR(AND(MONTH($H170)=MONTH(TODAY()),$J170=0),AND(TODAY()&lt;T$6)),1,IF($L170="כן",2,4))),""))</f>
        <v/>
      </c>
      <c r="U170" s="214" t="str">
        <f ca="1">IF($C170="","",IF(OR(AND($H170&lt;=U$6,$I170&gt;=U$6),AND($H170&gt;=U$6,$H170&lt;V$6)),IF(OR($J170=1,COUNTIF($L170:T170,"&gt;0")&lt;$K170),3,IF(OR(AND(MONTH($H170)=MONTH(TODAY()),$J170=0),AND(TODAY()&lt;U$6)),1,IF($L170="כן",2,4))),""))</f>
        <v/>
      </c>
      <c r="V170" s="214" t="str">
        <f ca="1">IF($C170="","",IF(OR(AND($H170&lt;=V$6,$I170&gt;=V$6),AND($H170&gt;=V$6,$H170&lt;W$6)),IF(OR($J170=1,COUNTIF($L170:U170,"&gt;0")&lt;$K170),3,IF(OR(AND(MONTH($H170)=MONTH(TODAY()),$J170=0),AND(TODAY()&lt;V$6)),1,IF($L170="כן",2,4))),""))</f>
        <v/>
      </c>
      <c r="W170" s="214" t="str">
        <f ca="1">IF($C170="","",IF(OR(AND($H170&lt;=W$6,$I170&gt;=W$6),AND($H170&gt;=W$6,$H170&lt;X$6)),IF(OR($J170=1,COUNTIF($L170:V170,"&gt;0")&lt;$K170),3,IF(OR(AND(MONTH($H170)=MONTH(TODAY()),$J170=0),AND(TODAY()&lt;W$6)),1,IF($L170="כן",2,4))),""))</f>
        <v/>
      </c>
      <c r="X170" s="214" t="str">
        <f ca="1">IF($C170="","",IF(OR(AND($H170&lt;=X$6,$I170&gt;=X$6),AND($H170&gt;=X$6,$H170&lt;Y$6)),IF(OR($J170=1,COUNTIF($L170:W170,"&gt;0")&lt;$K170),3,IF(OR(AND(MONTH($H170)=MONTH(TODAY()),$J170=0),AND(TODAY()&lt;X$6)),1,IF($L170="כן",2,4))),""))</f>
        <v/>
      </c>
      <c r="Y170" s="214" t="str">
        <f ca="1">IF($C170="","",IF(OR(AND($H170&lt;=Y$6,$I170&gt;=Y$6),AND($H170&gt;=Y$6,$H170&lt;Z$6)),IF(OR($J170=1,COUNTIF($L170:X170,"&gt;0")&lt;$K170),3,IF(OR(AND(MONTH($H170)=MONTH(TODAY()),$J170=0),AND(TODAY()&lt;Y$6)),1,IF($L170="כן",2,4))),""))</f>
        <v/>
      </c>
      <c r="Z170" s="214" t="str">
        <f ca="1">IF($C170="","",IF(OR(AND($H170&lt;=Z$6,$I170&gt;=Z$6),AND($H170&gt;=Z$6,$H170&lt;AA$6)),IF(OR($J170=1,COUNTIF($L170:Y170,"&gt;0")&lt;$K170),3,IF(OR(AND(MONTH($H170)=MONTH(TODAY()),$J170=0),AND(TODAY()&lt;Z$6)),1,IF($L170="כן",2,4))),""))</f>
        <v/>
      </c>
      <c r="AA170" s="214" t="str">
        <f ca="1">IF($C170="","",IF(OR(AND($H170&lt;=AA$6,$I170&gt;=AA$6),AND($H170&gt;=AA$6,$H170&lt;AB$6)),IF(OR($J170=1,COUNTIF($L170:Z170,"&gt;0")&lt;$K170),3,IF(OR(AND(MONTH($H170)=MONTH(TODAY()),$J170=0),AND(TODAY()&lt;AA$6)),1,IF($L170="כן",2,4))),""))</f>
        <v/>
      </c>
      <c r="AB170" s="214" t="str">
        <f ca="1">IF($C170="","",IF(OR(AND($H170&lt;=AB$6,$I170&gt;=AB$6),AND($H170&gt;=AB$6,$H170&lt;AC$6)),IF(OR($J170=1,COUNTIF($L170:AA170,"&gt;0")&lt;$K170),3,IF(OR(AND(MONTH($H170)=MONTH(TODAY()),$J170=0),AND(TODAY()&lt;AB$6)),1,IF($L170="כן",2,4))),""))</f>
        <v/>
      </c>
      <c r="AC170" s="214" t="str">
        <f ca="1">IF($C170="","",IF(OR(AND($H170&lt;=AC$6,$I170&gt;=AC$6),AND($H170&gt;=AC$6,$H170&lt;AD$6)),IF(OR($J170=1,COUNTIF($L170:AB170,"&gt;0")&lt;$K170),3,IF(OR(AND(MONTH($H170)=MONTH(TODAY()),$J170=0),AND(TODAY()&lt;AC$6)),1,IF($L170="כן",2,4))),""))</f>
        <v/>
      </c>
      <c r="AD170" s="214" t="str">
        <f ca="1">IF($C170="","",IF(OR(AND($H170&lt;=AD$6,$I170&gt;=AD$6),AND($H170&gt;=AD$6,$H170&lt;AE$6)),IF(OR($J170=1,COUNTIF($L170:AC170,"&gt;0")&lt;$K170),3,IF(OR(AND(MONTH($H170)=MONTH(TODAY()),$J170=0),AND(TODAY()&lt;AD$6)),1,IF($L170="כן",2,4))),""))</f>
        <v/>
      </c>
      <c r="AE170" s="214" t="str">
        <f ca="1">IF($C170="","",IF(OR(AND($H170&lt;=AE$6,$I170&gt;=AE$6),AND($H170&gt;=AE$6,$H170&lt;AF$6)),IF(OR($J170=1,COUNTIF($L170:AD170,"&gt;0")&lt;$K170),3,IF(OR(AND(MONTH($H170)=MONTH(TODAY()),$J170=0),AND(TODAY()&lt;AE$6)),1,IF($L170="כן",2,4))),""))</f>
        <v/>
      </c>
      <c r="AF170" s="214" t="str">
        <f ca="1">IF($C170="","",IF(OR(AND($H170&lt;=AF$6,$I170&gt;=AF$6),AND($H170&gt;=AF$6,$H170&lt;AG$6)),IF(OR($J170=1,COUNTIF($L170:AE170,"&gt;0")&lt;$K170),3,IF(OR(AND(MONTH($H170)=MONTH(TODAY()),$J170=0),AND(TODAY()&lt;AF$6)),1,IF($L170="כן",2,4))),""))</f>
        <v/>
      </c>
      <c r="AG170" s="214" t="str">
        <f t="shared" ca="1" si="11"/>
        <v/>
      </c>
      <c r="AH170" s="199" t="s">
        <v>224</v>
      </c>
    </row>
    <row r="171" spans="2:34" s="195" customFormat="1" ht="21" customHeight="1">
      <c r="B171" s="196" t="str">
        <f>IFERROR(INDEX('תוצרים לפרויקטים'!$G$8:$G$507,MATCH(ROWS($B$6:B170),דירוג_גאנט,0)),"")</f>
        <v/>
      </c>
      <c r="C171" s="197" t="str">
        <f>IF($B171="","",INDEX('תוצרים לפרויקטים'!$H$8:$H$507,MATCH($B171,'תוצרים לפרויקטים'!$G$8:$G$507,0)))</f>
        <v/>
      </c>
      <c r="D171" s="198" t="str">
        <f>IF($B171="","",INDEX('תוצרים לפרויקטים'!$E$8:$E$507,MATCH($B171,'תוצרים לפרויקטים'!$G$8:$G$507,0)))</f>
        <v/>
      </c>
      <c r="E171" s="198" t="str">
        <f>IF($B171="","",IF(INDEX('תוצרים לפרויקטים'!$J$8:$J$507,MATCH($B171,'תוצרים לפרויקטים'!$G$8:$G$507,0))="","",INDEX('תוצרים לפרויקטים'!$J$8:$J$507,MATCH($B171,'תוצרים לפרויקטים'!$G$8:$G$507,0))))</f>
        <v/>
      </c>
      <c r="F171" s="198" t="str">
        <f>IF($B171="","",IF(INDEX('תוצרים לפרויקטים'!$K$8:$K$507,MATCH($B171,'תוצרים לפרויקטים'!$G$8:$G$507,0))="","",INDEX('תוצרים לפרויקטים'!$K$8:$K$507,MATCH($B171,'תוצרים לפרויקטים'!$G$8:$G$507,0))))</f>
        <v/>
      </c>
      <c r="G171" s="198" t="str">
        <f>IF($B171="","",IF(INDEX('תוצרים לפרויקטים'!$R$8:$R$507,MATCH($B171,'תוצרים לפרויקטים'!$G$8:$G$507,0))="","",INDEX('תוצרים לפרויקטים'!$R$8:$R$507,MATCH($B171,'תוצרים לפרויקטים'!$G$8:$G$507,0))))</f>
        <v/>
      </c>
      <c r="H171" s="199" t="str">
        <f>IF($B171="","",IF(INDEX('תוצרים לפרויקטים'!P$8:P$507,MATCH($B171,'תוצרים לפרויקטים'!$G$8:$G$507,0))="","",INDEX('תוצרים לפרויקטים'!P$8:P$507,MATCH($B171,'תוצרים לפרויקטים'!$G$8:$G$507,0))))</f>
        <v/>
      </c>
      <c r="I171" s="199" t="str">
        <f>IF($B171="","",IF(INDEX('תוצרים לפרויקטים'!Q$8:Q$507,MATCH($B171,'תוצרים לפרויקטים'!$G$8:$G$507,0))="","",INDEX('תוצרים לפרויקטים'!Q$8:Q$507,MATCH($B171,'תוצרים לפרויקטים'!$G$8:$G$507,0))))</f>
        <v/>
      </c>
      <c r="J171" s="200" t="str">
        <f>IF($B171="","",INDEX('תוצרים לפרויקטים'!$S$8:$S$507,MATCH($B171,'תוצרים לפרויקטים'!$G$8:$G$507,0)))</f>
        <v/>
      </c>
      <c r="K171" s="201" t="str">
        <f t="shared" si="9"/>
        <v/>
      </c>
      <c r="L171" s="200" t="str">
        <f t="shared" ca="1" si="10"/>
        <v/>
      </c>
      <c r="M171" s="214" t="str">
        <f ca="1">IF($C171="","",IF(OR(AND($H171&lt;=M$6,$I171&gt;=M$6),AND($H171&gt;=M$6,$H171&lt;N$6)),IF(OR($J171=1,COUNTIF($L171:L171,"&gt;0")&lt;$K171),3,IF(OR(AND(MONTH($H171)=MONTH(TODAY()),$J171=0),AND(TODAY()&lt;M$6)),1,IF($L171="כן",2,4))),""))</f>
        <v/>
      </c>
      <c r="N171" s="214" t="str">
        <f ca="1">IF($C171="","",IF(OR(AND($H171&lt;=N$6,$I171&gt;=N$6),AND($H171&gt;=N$6,$H171&lt;O$6)),IF(OR($J171=1,COUNTIF($L171:M171,"&gt;0")&lt;$K171),3,IF(OR(AND(MONTH($H171)=MONTH(TODAY()),$J171=0),AND(TODAY()&lt;N$6)),1,IF($L171="כן",2,4))),""))</f>
        <v/>
      </c>
      <c r="O171" s="214" t="str">
        <f ca="1">IF($C171="","",IF(OR(AND($H171&lt;=O$6,$I171&gt;=O$6),AND($H171&gt;=O$6,$H171&lt;P$6)),IF(OR($J171=1,COUNTIF($L171:N171,"&gt;0")&lt;$K171),3,IF(OR(AND(MONTH($H171)=MONTH(TODAY()),$J171=0),AND(TODAY()&lt;O$6)),1,IF($L171="כן",2,4))),""))</f>
        <v/>
      </c>
      <c r="P171" s="214" t="str">
        <f ca="1">IF($C171="","",IF(OR(AND($H171&lt;=P$6,$I171&gt;=P$6),AND($H171&gt;=P$6,$H171&lt;Q$6)),IF(OR($J171=1,COUNTIF($L171:O171,"&gt;0")&lt;$K171),3,IF(OR(AND(MONTH($H171)=MONTH(TODAY()),$J171=0),AND(TODAY()&lt;P$6)),1,IF($L171="כן",2,4))),""))</f>
        <v/>
      </c>
      <c r="Q171" s="214" t="str">
        <f ca="1">IF($C171="","",IF(OR(AND($H171&lt;=Q$6,$I171&gt;=Q$6),AND($H171&gt;=Q$6,$H171&lt;R$6)),IF(OR($J171=1,COUNTIF($L171:P171,"&gt;0")&lt;$K171),3,IF(OR(AND(MONTH($H171)=MONTH(TODAY()),$J171=0),AND(TODAY()&lt;Q$6)),1,IF($L171="כן",2,4))),""))</f>
        <v/>
      </c>
      <c r="R171" s="214" t="str">
        <f ca="1">IF($C171="","",IF(OR(AND($H171&lt;=R$6,$I171&gt;=R$6),AND($H171&gt;=R$6,$H171&lt;S$6)),IF(OR($J171=1,COUNTIF($L171:Q171,"&gt;0")&lt;$K171),3,IF(OR(AND(MONTH($H171)=MONTH(TODAY()),$J171=0),AND(TODAY()&lt;R$6)),1,IF($L171="כן",2,4))),""))</f>
        <v/>
      </c>
      <c r="S171" s="214" t="str">
        <f ca="1">IF($C171="","",IF(OR(AND($H171&lt;=S$6,$I171&gt;=S$6),AND($H171&gt;=S$6,$H171&lt;T$6)),IF(OR($J171=1,COUNTIF($L171:R171,"&gt;0")&lt;$K171),3,IF(OR(AND(MONTH($H171)=MONTH(TODAY()),$J171=0),AND(TODAY()&lt;S$6)),1,IF($L171="כן",2,4))),""))</f>
        <v/>
      </c>
      <c r="T171" s="214" t="str">
        <f ca="1">IF($C171="","",IF(OR(AND($H171&lt;=T$6,$I171&gt;=T$6),AND($H171&gt;=T$6,$H171&lt;U$6)),IF(OR($J171=1,COUNTIF($L171:S171,"&gt;0")&lt;$K171),3,IF(OR(AND(MONTH($H171)=MONTH(TODAY()),$J171=0),AND(TODAY()&lt;T$6)),1,IF($L171="כן",2,4))),""))</f>
        <v/>
      </c>
      <c r="U171" s="214" t="str">
        <f ca="1">IF($C171="","",IF(OR(AND($H171&lt;=U$6,$I171&gt;=U$6),AND($H171&gt;=U$6,$H171&lt;V$6)),IF(OR($J171=1,COUNTIF($L171:T171,"&gt;0")&lt;$K171),3,IF(OR(AND(MONTH($H171)=MONTH(TODAY()),$J171=0),AND(TODAY()&lt;U$6)),1,IF($L171="כן",2,4))),""))</f>
        <v/>
      </c>
      <c r="V171" s="214" t="str">
        <f ca="1">IF($C171="","",IF(OR(AND($H171&lt;=V$6,$I171&gt;=V$6),AND($H171&gt;=V$6,$H171&lt;W$6)),IF(OR($J171=1,COUNTIF($L171:U171,"&gt;0")&lt;$K171),3,IF(OR(AND(MONTH($H171)=MONTH(TODAY()),$J171=0),AND(TODAY()&lt;V$6)),1,IF($L171="כן",2,4))),""))</f>
        <v/>
      </c>
      <c r="W171" s="214" t="str">
        <f ca="1">IF($C171="","",IF(OR(AND($H171&lt;=W$6,$I171&gt;=W$6),AND($H171&gt;=W$6,$H171&lt;X$6)),IF(OR($J171=1,COUNTIF($L171:V171,"&gt;0")&lt;$K171),3,IF(OR(AND(MONTH($H171)=MONTH(TODAY()),$J171=0),AND(TODAY()&lt;W$6)),1,IF($L171="כן",2,4))),""))</f>
        <v/>
      </c>
      <c r="X171" s="214" t="str">
        <f ca="1">IF($C171="","",IF(OR(AND($H171&lt;=X$6,$I171&gt;=X$6),AND($H171&gt;=X$6,$H171&lt;Y$6)),IF(OR($J171=1,COUNTIF($L171:W171,"&gt;0")&lt;$K171),3,IF(OR(AND(MONTH($H171)=MONTH(TODAY()),$J171=0),AND(TODAY()&lt;X$6)),1,IF($L171="כן",2,4))),""))</f>
        <v/>
      </c>
      <c r="Y171" s="214" t="str">
        <f ca="1">IF($C171="","",IF(OR(AND($H171&lt;=Y$6,$I171&gt;=Y$6),AND($H171&gt;=Y$6,$H171&lt;Z$6)),IF(OR($J171=1,COUNTIF($L171:X171,"&gt;0")&lt;$K171),3,IF(OR(AND(MONTH($H171)=MONTH(TODAY()),$J171=0),AND(TODAY()&lt;Y$6)),1,IF($L171="כן",2,4))),""))</f>
        <v/>
      </c>
      <c r="Z171" s="214" t="str">
        <f ca="1">IF($C171="","",IF(OR(AND($H171&lt;=Z$6,$I171&gt;=Z$6),AND($H171&gt;=Z$6,$H171&lt;AA$6)),IF(OR($J171=1,COUNTIF($L171:Y171,"&gt;0")&lt;$K171),3,IF(OR(AND(MONTH($H171)=MONTH(TODAY()),$J171=0),AND(TODAY()&lt;Z$6)),1,IF($L171="כן",2,4))),""))</f>
        <v/>
      </c>
      <c r="AA171" s="214" t="str">
        <f ca="1">IF($C171="","",IF(OR(AND($H171&lt;=AA$6,$I171&gt;=AA$6),AND($H171&gt;=AA$6,$H171&lt;AB$6)),IF(OR($J171=1,COUNTIF($L171:Z171,"&gt;0")&lt;$K171),3,IF(OR(AND(MONTH($H171)=MONTH(TODAY()),$J171=0),AND(TODAY()&lt;AA$6)),1,IF($L171="כן",2,4))),""))</f>
        <v/>
      </c>
      <c r="AB171" s="214" t="str">
        <f ca="1">IF($C171="","",IF(OR(AND($H171&lt;=AB$6,$I171&gt;=AB$6),AND($H171&gt;=AB$6,$H171&lt;AC$6)),IF(OR($J171=1,COUNTIF($L171:AA171,"&gt;0")&lt;$K171),3,IF(OR(AND(MONTH($H171)=MONTH(TODAY()),$J171=0),AND(TODAY()&lt;AB$6)),1,IF($L171="כן",2,4))),""))</f>
        <v/>
      </c>
      <c r="AC171" s="214" t="str">
        <f ca="1">IF($C171="","",IF(OR(AND($H171&lt;=AC$6,$I171&gt;=AC$6),AND($H171&gt;=AC$6,$H171&lt;AD$6)),IF(OR($J171=1,COUNTIF($L171:AB171,"&gt;0")&lt;$K171),3,IF(OR(AND(MONTH($H171)=MONTH(TODAY()),$J171=0),AND(TODAY()&lt;AC$6)),1,IF($L171="כן",2,4))),""))</f>
        <v/>
      </c>
      <c r="AD171" s="214" t="str">
        <f ca="1">IF($C171="","",IF(OR(AND($H171&lt;=AD$6,$I171&gt;=AD$6),AND($H171&gt;=AD$6,$H171&lt;AE$6)),IF(OR($J171=1,COUNTIF($L171:AC171,"&gt;0")&lt;$K171),3,IF(OR(AND(MONTH($H171)=MONTH(TODAY()),$J171=0),AND(TODAY()&lt;AD$6)),1,IF($L171="כן",2,4))),""))</f>
        <v/>
      </c>
      <c r="AE171" s="214" t="str">
        <f ca="1">IF($C171="","",IF(OR(AND($H171&lt;=AE$6,$I171&gt;=AE$6),AND($H171&gt;=AE$6,$H171&lt;AF$6)),IF(OR($J171=1,COUNTIF($L171:AD171,"&gt;0")&lt;$K171),3,IF(OR(AND(MONTH($H171)=MONTH(TODAY()),$J171=0),AND(TODAY()&lt;AE$6)),1,IF($L171="כן",2,4))),""))</f>
        <v/>
      </c>
      <c r="AF171" s="214" t="str">
        <f ca="1">IF($C171="","",IF(OR(AND($H171&lt;=AF$6,$I171&gt;=AF$6),AND($H171&gt;=AF$6,$H171&lt;AG$6)),IF(OR($J171=1,COUNTIF($L171:AE171,"&gt;0")&lt;$K171),3,IF(OR(AND(MONTH($H171)=MONTH(TODAY()),$J171=0),AND(TODAY()&lt;AF$6)),1,IF($L171="כן",2,4))),""))</f>
        <v/>
      </c>
      <c r="AG171" s="214" t="str">
        <f t="shared" ca="1" si="11"/>
        <v/>
      </c>
      <c r="AH171" s="199" t="s">
        <v>224</v>
      </c>
    </row>
    <row r="172" spans="2:34" s="195" customFormat="1" ht="21" customHeight="1">
      <c r="B172" s="196" t="str">
        <f>IFERROR(INDEX('תוצרים לפרויקטים'!$G$8:$G$507,MATCH(ROWS($B$6:B171),דירוג_גאנט,0)),"")</f>
        <v/>
      </c>
      <c r="C172" s="197" t="str">
        <f>IF($B172="","",INDEX('תוצרים לפרויקטים'!$H$8:$H$507,MATCH($B172,'תוצרים לפרויקטים'!$G$8:$G$507,0)))</f>
        <v/>
      </c>
      <c r="D172" s="198" t="str">
        <f>IF($B172="","",INDEX('תוצרים לפרויקטים'!$E$8:$E$507,MATCH($B172,'תוצרים לפרויקטים'!$G$8:$G$507,0)))</f>
        <v/>
      </c>
      <c r="E172" s="198" t="str">
        <f>IF($B172="","",IF(INDEX('תוצרים לפרויקטים'!$J$8:$J$507,MATCH($B172,'תוצרים לפרויקטים'!$G$8:$G$507,0))="","",INDEX('תוצרים לפרויקטים'!$J$8:$J$507,MATCH($B172,'תוצרים לפרויקטים'!$G$8:$G$507,0))))</f>
        <v/>
      </c>
      <c r="F172" s="198" t="str">
        <f>IF($B172="","",IF(INDEX('תוצרים לפרויקטים'!$K$8:$K$507,MATCH($B172,'תוצרים לפרויקטים'!$G$8:$G$507,0))="","",INDEX('תוצרים לפרויקטים'!$K$8:$K$507,MATCH($B172,'תוצרים לפרויקטים'!$G$8:$G$507,0))))</f>
        <v/>
      </c>
      <c r="G172" s="198" t="str">
        <f>IF($B172="","",IF(INDEX('תוצרים לפרויקטים'!$R$8:$R$507,MATCH($B172,'תוצרים לפרויקטים'!$G$8:$G$507,0))="","",INDEX('תוצרים לפרויקטים'!$R$8:$R$507,MATCH($B172,'תוצרים לפרויקטים'!$G$8:$G$507,0))))</f>
        <v/>
      </c>
      <c r="H172" s="199" t="str">
        <f>IF($B172="","",IF(INDEX('תוצרים לפרויקטים'!P$8:P$507,MATCH($B172,'תוצרים לפרויקטים'!$G$8:$G$507,0))="","",INDEX('תוצרים לפרויקטים'!P$8:P$507,MATCH($B172,'תוצרים לפרויקטים'!$G$8:$G$507,0))))</f>
        <v/>
      </c>
      <c r="I172" s="199" t="str">
        <f>IF($B172="","",IF(INDEX('תוצרים לפרויקטים'!Q$8:Q$507,MATCH($B172,'תוצרים לפרויקטים'!$G$8:$G$507,0))="","",INDEX('תוצרים לפרויקטים'!Q$8:Q$507,MATCH($B172,'תוצרים לפרויקטים'!$G$8:$G$507,0))))</f>
        <v/>
      </c>
      <c r="J172" s="200" t="str">
        <f>IF($B172="","",INDEX('תוצרים לפרויקטים'!$S$8:$S$507,MATCH($B172,'תוצרים לפרויקטים'!$G$8:$G$507,0)))</f>
        <v/>
      </c>
      <c r="K172" s="201" t="str">
        <f t="shared" si="9"/>
        <v/>
      </c>
      <c r="L172" s="200" t="str">
        <f t="shared" ca="1" si="10"/>
        <v/>
      </c>
      <c r="M172" s="214" t="str">
        <f ca="1">IF($C172="","",IF(OR(AND($H172&lt;=M$6,$I172&gt;=M$6),AND($H172&gt;=M$6,$H172&lt;N$6)),IF(OR($J172=1,COUNTIF($L172:L172,"&gt;0")&lt;$K172),3,IF(OR(AND(MONTH($H172)=MONTH(TODAY()),$J172=0),AND(TODAY()&lt;M$6)),1,IF($L172="כן",2,4))),""))</f>
        <v/>
      </c>
      <c r="N172" s="214" t="str">
        <f ca="1">IF($C172="","",IF(OR(AND($H172&lt;=N$6,$I172&gt;=N$6),AND($H172&gt;=N$6,$H172&lt;O$6)),IF(OR($J172=1,COUNTIF($L172:M172,"&gt;0")&lt;$K172),3,IF(OR(AND(MONTH($H172)=MONTH(TODAY()),$J172=0),AND(TODAY()&lt;N$6)),1,IF($L172="כן",2,4))),""))</f>
        <v/>
      </c>
      <c r="O172" s="214" t="str">
        <f ca="1">IF($C172="","",IF(OR(AND($H172&lt;=O$6,$I172&gt;=O$6),AND($H172&gt;=O$6,$H172&lt;P$6)),IF(OR($J172=1,COUNTIF($L172:N172,"&gt;0")&lt;$K172),3,IF(OR(AND(MONTH($H172)=MONTH(TODAY()),$J172=0),AND(TODAY()&lt;O$6)),1,IF($L172="כן",2,4))),""))</f>
        <v/>
      </c>
      <c r="P172" s="214" t="str">
        <f ca="1">IF($C172="","",IF(OR(AND($H172&lt;=P$6,$I172&gt;=P$6),AND($H172&gt;=P$6,$H172&lt;Q$6)),IF(OR($J172=1,COUNTIF($L172:O172,"&gt;0")&lt;$K172),3,IF(OR(AND(MONTH($H172)=MONTH(TODAY()),$J172=0),AND(TODAY()&lt;P$6)),1,IF($L172="כן",2,4))),""))</f>
        <v/>
      </c>
      <c r="Q172" s="214" t="str">
        <f ca="1">IF($C172="","",IF(OR(AND($H172&lt;=Q$6,$I172&gt;=Q$6),AND($H172&gt;=Q$6,$H172&lt;R$6)),IF(OR($J172=1,COUNTIF($L172:P172,"&gt;0")&lt;$K172),3,IF(OR(AND(MONTH($H172)=MONTH(TODAY()),$J172=0),AND(TODAY()&lt;Q$6)),1,IF($L172="כן",2,4))),""))</f>
        <v/>
      </c>
      <c r="R172" s="214" t="str">
        <f ca="1">IF($C172="","",IF(OR(AND($H172&lt;=R$6,$I172&gt;=R$6),AND($H172&gt;=R$6,$H172&lt;S$6)),IF(OR($J172=1,COUNTIF($L172:Q172,"&gt;0")&lt;$K172),3,IF(OR(AND(MONTH($H172)=MONTH(TODAY()),$J172=0),AND(TODAY()&lt;R$6)),1,IF($L172="כן",2,4))),""))</f>
        <v/>
      </c>
      <c r="S172" s="214" t="str">
        <f ca="1">IF($C172="","",IF(OR(AND($H172&lt;=S$6,$I172&gt;=S$6),AND($H172&gt;=S$6,$H172&lt;T$6)),IF(OR($J172=1,COUNTIF($L172:R172,"&gt;0")&lt;$K172),3,IF(OR(AND(MONTH($H172)=MONTH(TODAY()),$J172=0),AND(TODAY()&lt;S$6)),1,IF($L172="כן",2,4))),""))</f>
        <v/>
      </c>
      <c r="T172" s="214" t="str">
        <f ca="1">IF($C172="","",IF(OR(AND($H172&lt;=T$6,$I172&gt;=T$6),AND($H172&gt;=T$6,$H172&lt;U$6)),IF(OR($J172=1,COUNTIF($L172:S172,"&gt;0")&lt;$K172),3,IF(OR(AND(MONTH($H172)=MONTH(TODAY()),$J172=0),AND(TODAY()&lt;T$6)),1,IF($L172="כן",2,4))),""))</f>
        <v/>
      </c>
      <c r="U172" s="214" t="str">
        <f ca="1">IF($C172="","",IF(OR(AND($H172&lt;=U$6,$I172&gt;=U$6),AND($H172&gt;=U$6,$H172&lt;V$6)),IF(OR($J172=1,COUNTIF($L172:T172,"&gt;0")&lt;$K172),3,IF(OR(AND(MONTH($H172)=MONTH(TODAY()),$J172=0),AND(TODAY()&lt;U$6)),1,IF($L172="כן",2,4))),""))</f>
        <v/>
      </c>
      <c r="V172" s="214" t="str">
        <f ca="1">IF($C172="","",IF(OR(AND($H172&lt;=V$6,$I172&gt;=V$6),AND($H172&gt;=V$6,$H172&lt;W$6)),IF(OR($J172=1,COUNTIF($L172:U172,"&gt;0")&lt;$K172),3,IF(OR(AND(MONTH($H172)=MONTH(TODAY()),$J172=0),AND(TODAY()&lt;V$6)),1,IF($L172="כן",2,4))),""))</f>
        <v/>
      </c>
      <c r="W172" s="214" t="str">
        <f ca="1">IF($C172="","",IF(OR(AND($H172&lt;=W$6,$I172&gt;=W$6),AND($H172&gt;=W$6,$H172&lt;X$6)),IF(OR($J172=1,COUNTIF($L172:V172,"&gt;0")&lt;$K172),3,IF(OR(AND(MONTH($H172)=MONTH(TODAY()),$J172=0),AND(TODAY()&lt;W$6)),1,IF($L172="כן",2,4))),""))</f>
        <v/>
      </c>
      <c r="X172" s="214" t="str">
        <f ca="1">IF($C172="","",IF(OR(AND($H172&lt;=X$6,$I172&gt;=X$6),AND($H172&gt;=X$6,$H172&lt;Y$6)),IF(OR($J172=1,COUNTIF($L172:W172,"&gt;0")&lt;$K172),3,IF(OR(AND(MONTH($H172)=MONTH(TODAY()),$J172=0),AND(TODAY()&lt;X$6)),1,IF($L172="כן",2,4))),""))</f>
        <v/>
      </c>
      <c r="Y172" s="214" t="str">
        <f ca="1">IF($C172="","",IF(OR(AND($H172&lt;=Y$6,$I172&gt;=Y$6),AND($H172&gt;=Y$6,$H172&lt;Z$6)),IF(OR($J172=1,COUNTIF($L172:X172,"&gt;0")&lt;$K172),3,IF(OR(AND(MONTH($H172)=MONTH(TODAY()),$J172=0),AND(TODAY()&lt;Y$6)),1,IF($L172="כן",2,4))),""))</f>
        <v/>
      </c>
      <c r="Z172" s="214" t="str">
        <f ca="1">IF($C172="","",IF(OR(AND($H172&lt;=Z$6,$I172&gt;=Z$6),AND($H172&gt;=Z$6,$H172&lt;AA$6)),IF(OR($J172=1,COUNTIF($L172:Y172,"&gt;0")&lt;$K172),3,IF(OR(AND(MONTH($H172)=MONTH(TODAY()),$J172=0),AND(TODAY()&lt;Z$6)),1,IF($L172="כן",2,4))),""))</f>
        <v/>
      </c>
      <c r="AA172" s="214" t="str">
        <f ca="1">IF($C172="","",IF(OR(AND($H172&lt;=AA$6,$I172&gt;=AA$6),AND($H172&gt;=AA$6,$H172&lt;AB$6)),IF(OR($J172=1,COUNTIF($L172:Z172,"&gt;0")&lt;$K172),3,IF(OR(AND(MONTH($H172)=MONTH(TODAY()),$J172=0),AND(TODAY()&lt;AA$6)),1,IF($L172="כן",2,4))),""))</f>
        <v/>
      </c>
      <c r="AB172" s="214" t="str">
        <f ca="1">IF($C172="","",IF(OR(AND($H172&lt;=AB$6,$I172&gt;=AB$6),AND($H172&gt;=AB$6,$H172&lt;AC$6)),IF(OR($J172=1,COUNTIF($L172:AA172,"&gt;0")&lt;$K172),3,IF(OR(AND(MONTH($H172)=MONTH(TODAY()),$J172=0),AND(TODAY()&lt;AB$6)),1,IF($L172="כן",2,4))),""))</f>
        <v/>
      </c>
      <c r="AC172" s="214" t="str">
        <f ca="1">IF($C172="","",IF(OR(AND($H172&lt;=AC$6,$I172&gt;=AC$6),AND($H172&gt;=AC$6,$H172&lt;AD$6)),IF(OR($J172=1,COUNTIF($L172:AB172,"&gt;0")&lt;$K172),3,IF(OR(AND(MONTH($H172)=MONTH(TODAY()),$J172=0),AND(TODAY()&lt;AC$6)),1,IF($L172="כן",2,4))),""))</f>
        <v/>
      </c>
      <c r="AD172" s="214" t="str">
        <f ca="1">IF($C172="","",IF(OR(AND($H172&lt;=AD$6,$I172&gt;=AD$6),AND($H172&gt;=AD$6,$H172&lt;AE$6)),IF(OR($J172=1,COUNTIF($L172:AC172,"&gt;0")&lt;$K172),3,IF(OR(AND(MONTH($H172)=MONTH(TODAY()),$J172=0),AND(TODAY()&lt;AD$6)),1,IF($L172="כן",2,4))),""))</f>
        <v/>
      </c>
      <c r="AE172" s="214" t="str">
        <f ca="1">IF($C172="","",IF(OR(AND($H172&lt;=AE$6,$I172&gt;=AE$6),AND($H172&gt;=AE$6,$H172&lt;AF$6)),IF(OR($J172=1,COUNTIF($L172:AD172,"&gt;0")&lt;$K172),3,IF(OR(AND(MONTH($H172)=MONTH(TODAY()),$J172=0),AND(TODAY()&lt;AE$6)),1,IF($L172="כן",2,4))),""))</f>
        <v/>
      </c>
      <c r="AF172" s="214" t="str">
        <f ca="1">IF($C172="","",IF(OR(AND($H172&lt;=AF$6,$I172&gt;=AF$6),AND($H172&gt;=AF$6,$H172&lt;AG$6)),IF(OR($J172=1,COUNTIF($L172:AE172,"&gt;0")&lt;$K172),3,IF(OR(AND(MONTH($H172)=MONTH(TODAY()),$J172=0),AND(TODAY()&lt;AF$6)),1,IF($L172="כן",2,4))),""))</f>
        <v/>
      </c>
      <c r="AG172" s="214" t="str">
        <f t="shared" ca="1" si="11"/>
        <v/>
      </c>
      <c r="AH172" s="199" t="s">
        <v>224</v>
      </c>
    </row>
    <row r="173" spans="2:34" s="195" customFormat="1" ht="21" customHeight="1">
      <c r="B173" s="196" t="str">
        <f>IFERROR(INDEX('תוצרים לפרויקטים'!$G$8:$G$507,MATCH(ROWS($B$6:B172),דירוג_גאנט,0)),"")</f>
        <v/>
      </c>
      <c r="C173" s="197" t="str">
        <f>IF($B173="","",INDEX('תוצרים לפרויקטים'!$H$8:$H$507,MATCH($B173,'תוצרים לפרויקטים'!$G$8:$G$507,0)))</f>
        <v/>
      </c>
      <c r="D173" s="198" t="str">
        <f>IF($B173="","",INDEX('תוצרים לפרויקטים'!$E$8:$E$507,MATCH($B173,'תוצרים לפרויקטים'!$G$8:$G$507,0)))</f>
        <v/>
      </c>
      <c r="E173" s="198" t="str">
        <f>IF($B173="","",IF(INDEX('תוצרים לפרויקטים'!$J$8:$J$507,MATCH($B173,'תוצרים לפרויקטים'!$G$8:$G$507,0))="","",INDEX('תוצרים לפרויקטים'!$J$8:$J$507,MATCH($B173,'תוצרים לפרויקטים'!$G$8:$G$507,0))))</f>
        <v/>
      </c>
      <c r="F173" s="198" t="str">
        <f>IF($B173="","",IF(INDEX('תוצרים לפרויקטים'!$K$8:$K$507,MATCH($B173,'תוצרים לפרויקטים'!$G$8:$G$507,0))="","",INDEX('תוצרים לפרויקטים'!$K$8:$K$507,MATCH($B173,'תוצרים לפרויקטים'!$G$8:$G$507,0))))</f>
        <v/>
      </c>
      <c r="G173" s="198" t="str">
        <f>IF($B173="","",IF(INDEX('תוצרים לפרויקטים'!$R$8:$R$507,MATCH($B173,'תוצרים לפרויקטים'!$G$8:$G$507,0))="","",INDEX('תוצרים לפרויקטים'!$R$8:$R$507,MATCH($B173,'תוצרים לפרויקטים'!$G$8:$G$507,0))))</f>
        <v/>
      </c>
      <c r="H173" s="199" t="str">
        <f>IF($B173="","",IF(INDEX('תוצרים לפרויקטים'!P$8:P$507,MATCH($B173,'תוצרים לפרויקטים'!$G$8:$G$507,0))="","",INDEX('תוצרים לפרויקטים'!P$8:P$507,MATCH($B173,'תוצרים לפרויקטים'!$G$8:$G$507,0))))</f>
        <v/>
      </c>
      <c r="I173" s="199" t="str">
        <f>IF($B173="","",IF(INDEX('תוצרים לפרויקטים'!Q$8:Q$507,MATCH($B173,'תוצרים לפרויקטים'!$G$8:$G$507,0))="","",INDEX('תוצרים לפרויקטים'!Q$8:Q$507,MATCH($B173,'תוצרים לפרויקטים'!$G$8:$G$507,0))))</f>
        <v/>
      </c>
      <c r="J173" s="200" t="str">
        <f>IF($B173="","",INDEX('תוצרים לפרויקטים'!$S$8:$S$507,MATCH($B173,'תוצרים לפרויקטים'!$G$8:$G$507,0)))</f>
        <v/>
      </c>
      <c r="K173" s="201" t="str">
        <f t="shared" si="9"/>
        <v/>
      </c>
      <c r="L173" s="200" t="str">
        <f t="shared" ca="1" si="10"/>
        <v/>
      </c>
      <c r="M173" s="214" t="str">
        <f ca="1">IF($C173="","",IF(OR(AND($H173&lt;=M$6,$I173&gt;=M$6),AND($H173&gt;=M$6,$H173&lt;N$6)),IF(OR($J173=1,COUNTIF($L173:L173,"&gt;0")&lt;$K173),3,IF(OR(AND(MONTH($H173)=MONTH(TODAY()),$J173=0),AND(TODAY()&lt;M$6)),1,IF($L173="כן",2,4))),""))</f>
        <v/>
      </c>
      <c r="N173" s="214" t="str">
        <f ca="1">IF($C173="","",IF(OR(AND($H173&lt;=N$6,$I173&gt;=N$6),AND($H173&gt;=N$6,$H173&lt;O$6)),IF(OR($J173=1,COUNTIF($L173:M173,"&gt;0")&lt;$K173),3,IF(OR(AND(MONTH($H173)=MONTH(TODAY()),$J173=0),AND(TODAY()&lt;N$6)),1,IF($L173="כן",2,4))),""))</f>
        <v/>
      </c>
      <c r="O173" s="214" t="str">
        <f ca="1">IF($C173="","",IF(OR(AND($H173&lt;=O$6,$I173&gt;=O$6),AND($H173&gt;=O$6,$H173&lt;P$6)),IF(OR($J173=1,COUNTIF($L173:N173,"&gt;0")&lt;$K173),3,IF(OR(AND(MONTH($H173)=MONTH(TODAY()),$J173=0),AND(TODAY()&lt;O$6)),1,IF($L173="כן",2,4))),""))</f>
        <v/>
      </c>
      <c r="P173" s="214" t="str">
        <f ca="1">IF($C173="","",IF(OR(AND($H173&lt;=P$6,$I173&gt;=P$6),AND($H173&gt;=P$6,$H173&lt;Q$6)),IF(OR($J173=1,COUNTIF($L173:O173,"&gt;0")&lt;$K173),3,IF(OR(AND(MONTH($H173)=MONTH(TODAY()),$J173=0),AND(TODAY()&lt;P$6)),1,IF($L173="כן",2,4))),""))</f>
        <v/>
      </c>
      <c r="Q173" s="214" t="str">
        <f ca="1">IF($C173="","",IF(OR(AND($H173&lt;=Q$6,$I173&gt;=Q$6),AND($H173&gt;=Q$6,$H173&lt;R$6)),IF(OR($J173=1,COUNTIF($L173:P173,"&gt;0")&lt;$K173),3,IF(OR(AND(MONTH($H173)=MONTH(TODAY()),$J173=0),AND(TODAY()&lt;Q$6)),1,IF($L173="כן",2,4))),""))</f>
        <v/>
      </c>
      <c r="R173" s="214" t="str">
        <f ca="1">IF($C173="","",IF(OR(AND($H173&lt;=R$6,$I173&gt;=R$6),AND($H173&gt;=R$6,$H173&lt;S$6)),IF(OR($J173=1,COUNTIF($L173:Q173,"&gt;0")&lt;$K173),3,IF(OR(AND(MONTH($H173)=MONTH(TODAY()),$J173=0),AND(TODAY()&lt;R$6)),1,IF($L173="כן",2,4))),""))</f>
        <v/>
      </c>
      <c r="S173" s="214" t="str">
        <f ca="1">IF($C173="","",IF(OR(AND($H173&lt;=S$6,$I173&gt;=S$6),AND($H173&gt;=S$6,$H173&lt;T$6)),IF(OR($J173=1,COUNTIF($L173:R173,"&gt;0")&lt;$K173),3,IF(OR(AND(MONTH($H173)=MONTH(TODAY()),$J173=0),AND(TODAY()&lt;S$6)),1,IF($L173="כן",2,4))),""))</f>
        <v/>
      </c>
      <c r="T173" s="214" t="str">
        <f ca="1">IF($C173="","",IF(OR(AND($H173&lt;=T$6,$I173&gt;=T$6),AND($H173&gt;=T$6,$H173&lt;U$6)),IF(OR($J173=1,COUNTIF($L173:S173,"&gt;0")&lt;$K173),3,IF(OR(AND(MONTH($H173)=MONTH(TODAY()),$J173=0),AND(TODAY()&lt;T$6)),1,IF($L173="כן",2,4))),""))</f>
        <v/>
      </c>
      <c r="U173" s="214" t="str">
        <f ca="1">IF($C173="","",IF(OR(AND($H173&lt;=U$6,$I173&gt;=U$6),AND($H173&gt;=U$6,$H173&lt;V$6)),IF(OR($J173=1,COUNTIF($L173:T173,"&gt;0")&lt;$K173),3,IF(OR(AND(MONTH($H173)=MONTH(TODAY()),$J173=0),AND(TODAY()&lt;U$6)),1,IF($L173="כן",2,4))),""))</f>
        <v/>
      </c>
      <c r="V173" s="214" t="str">
        <f ca="1">IF($C173="","",IF(OR(AND($H173&lt;=V$6,$I173&gt;=V$6),AND($H173&gt;=V$6,$H173&lt;W$6)),IF(OR($J173=1,COUNTIF($L173:U173,"&gt;0")&lt;$K173),3,IF(OR(AND(MONTH($H173)=MONTH(TODAY()),$J173=0),AND(TODAY()&lt;V$6)),1,IF($L173="כן",2,4))),""))</f>
        <v/>
      </c>
      <c r="W173" s="214" t="str">
        <f ca="1">IF($C173="","",IF(OR(AND($H173&lt;=W$6,$I173&gt;=W$6),AND($H173&gt;=W$6,$H173&lt;X$6)),IF(OR($J173=1,COUNTIF($L173:V173,"&gt;0")&lt;$K173),3,IF(OR(AND(MONTH($H173)=MONTH(TODAY()),$J173=0),AND(TODAY()&lt;W$6)),1,IF($L173="כן",2,4))),""))</f>
        <v/>
      </c>
      <c r="X173" s="214" t="str">
        <f ca="1">IF($C173="","",IF(OR(AND($H173&lt;=X$6,$I173&gt;=X$6),AND($H173&gt;=X$6,$H173&lt;Y$6)),IF(OR($J173=1,COUNTIF($L173:W173,"&gt;0")&lt;$K173),3,IF(OR(AND(MONTH($H173)=MONTH(TODAY()),$J173=0),AND(TODAY()&lt;X$6)),1,IF($L173="כן",2,4))),""))</f>
        <v/>
      </c>
      <c r="Y173" s="214" t="str">
        <f ca="1">IF($C173="","",IF(OR(AND($H173&lt;=Y$6,$I173&gt;=Y$6),AND($H173&gt;=Y$6,$H173&lt;Z$6)),IF(OR($J173=1,COUNTIF($L173:X173,"&gt;0")&lt;$K173),3,IF(OR(AND(MONTH($H173)=MONTH(TODAY()),$J173=0),AND(TODAY()&lt;Y$6)),1,IF($L173="כן",2,4))),""))</f>
        <v/>
      </c>
      <c r="Z173" s="214" t="str">
        <f ca="1">IF($C173="","",IF(OR(AND($H173&lt;=Z$6,$I173&gt;=Z$6),AND($H173&gt;=Z$6,$H173&lt;AA$6)),IF(OR($J173=1,COUNTIF($L173:Y173,"&gt;0")&lt;$K173),3,IF(OR(AND(MONTH($H173)=MONTH(TODAY()),$J173=0),AND(TODAY()&lt;Z$6)),1,IF($L173="כן",2,4))),""))</f>
        <v/>
      </c>
      <c r="AA173" s="214" t="str">
        <f ca="1">IF($C173="","",IF(OR(AND($H173&lt;=AA$6,$I173&gt;=AA$6),AND($H173&gt;=AA$6,$H173&lt;AB$6)),IF(OR($J173=1,COUNTIF($L173:Z173,"&gt;0")&lt;$K173),3,IF(OR(AND(MONTH($H173)=MONTH(TODAY()),$J173=0),AND(TODAY()&lt;AA$6)),1,IF($L173="כן",2,4))),""))</f>
        <v/>
      </c>
      <c r="AB173" s="214" t="str">
        <f ca="1">IF($C173="","",IF(OR(AND($H173&lt;=AB$6,$I173&gt;=AB$6),AND($H173&gt;=AB$6,$H173&lt;AC$6)),IF(OR($J173=1,COUNTIF($L173:AA173,"&gt;0")&lt;$K173),3,IF(OR(AND(MONTH($H173)=MONTH(TODAY()),$J173=0),AND(TODAY()&lt;AB$6)),1,IF($L173="כן",2,4))),""))</f>
        <v/>
      </c>
      <c r="AC173" s="214" t="str">
        <f ca="1">IF($C173="","",IF(OR(AND($H173&lt;=AC$6,$I173&gt;=AC$6),AND($H173&gt;=AC$6,$H173&lt;AD$6)),IF(OR($J173=1,COUNTIF($L173:AB173,"&gt;0")&lt;$K173),3,IF(OR(AND(MONTH($H173)=MONTH(TODAY()),$J173=0),AND(TODAY()&lt;AC$6)),1,IF($L173="כן",2,4))),""))</f>
        <v/>
      </c>
      <c r="AD173" s="214" t="str">
        <f ca="1">IF($C173="","",IF(OR(AND($H173&lt;=AD$6,$I173&gt;=AD$6),AND($H173&gt;=AD$6,$H173&lt;AE$6)),IF(OR($J173=1,COUNTIF($L173:AC173,"&gt;0")&lt;$K173),3,IF(OR(AND(MONTH($H173)=MONTH(TODAY()),$J173=0),AND(TODAY()&lt;AD$6)),1,IF($L173="כן",2,4))),""))</f>
        <v/>
      </c>
      <c r="AE173" s="214" t="str">
        <f ca="1">IF($C173="","",IF(OR(AND($H173&lt;=AE$6,$I173&gt;=AE$6),AND($H173&gt;=AE$6,$H173&lt;AF$6)),IF(OR($J173=1,COUNTIF($L173:AD173,"&gt;0")&lt;$K173),3,IF(OR(AND(MONTH($H173)=MONTH(TODAY()),$J173=0),AND(TODAY()&lt;AE$6)),1,IF($L173="כן",2,4))),""))</f>
        <v/>
      </c>
      <c r="AF173" s="214" t="str">
        <f ca="1">IF($C173="","",IF(OR(AND($H173&lt;=AF$6,$I173&gt;=AF$6),AND($H173&gt;=AF$6,$H173&lt;AG$6)),IF(OR($J173=1,COUNTIF($L173:AE173,"&gt;0")&lt;$K173),3,IF(OR(AND(MONTH($H173)=MONTH(TODAY()),$J173=0),AND(TODAY()&lt;AF$6)),1,IF($L173="כן",2,4))),""))</f>
        <v/>
      </c>
      <c r="AG173" s="214" t="str">
        <f t="shared" ca="1" si="11"/>
        <v/>
      </c>
      <c r="AH173" s="199" t="s">
        <v>224</v>
      </c>
    </row>
    <row r="174" spans="2:34" s="195" customFormat="1" ht="21" customHeight="1">
      <c r="B174" s="196" t="str">
        <f>IFERROR(INDEX('תוצרים לפרויקטים'!$G$8:$G$507,MATCH(ROWS($B$6:B173),דירוג_גאנט,0)),"")</f>
        <v/>
      </c>
      <c r="C174" s="197" t="str">
        <f>IF($B174="","",INDEX('תוצרים לפרויקטים'!$H$8:$H$507,MATCH($B174,'תוצרים לפרויקטים'!$G$8:$G$507,0)))</f>
        <v/>
      </c>
      <c r="D174" s="198" t="str">
        <f>IF($B174="","",INDEX('תוצרים לפרויקטים'!$E$8:$E$507,MATCH($B174,'תוצרים לפרויקטים'!$G$8:$G$507,0)))</f>
        <v/>
      </c>
      <c r="E174" s="198" t="str">
        <f>IF($B174="","",IF(INDEX('תוצרים לפרויקטים'!$J$8:$J$507,MATCH($B174,'תוצרים לפרויקטים'!$G$8:$G$507,0))="","",INDEX('תוצרים לפרויקטים'!$J$8:$J$507,MATCH($B174,'תוצרים לפרויקטים'!$G$8:$G$507,0))))</f>
        <v/>
      </c>
      <c r="F174" s="198" t="str">
        <f>IF($B174="","",IF(INDEX('תוצרים לפרויקטים'!$K$8:$K$507,MATCH($B174,'תוצרים לפרויקטים'!$G$8:$G$507,0))="","",INDEX('תוצרים לפרויקטים'!$K$8:$K$507,MATCH($B174,'תוצרים לפרויקטים'!$G$8:$G$507,0))))</f>
        <v/>
      </c>
      <c r="G174" s="198" t="str">
        <f>IF($B174="","",IF(INDEX('תוצרים לפרויקטים'!$R$8:$R$507,MATCH($B174,'תוצרים לפרויקטים'!$G$8:$G$507,0))="","",INDEX('תוצרים לפרויקטים'!$R$8:$R$507,MATCH($B174,'תוצרים לפרויקטים'!$G$8:$G$507,0))))</f>
        <v/>
      </c>
      <c r="H174" s="199" t="str">
        <f>IF($B174="","",IF(INDEX('תוצרים לפרויקטים'!P$8:P$507,MATCH($B174,'תוצרים לפרויקטים'!$G$8:$G$507,0))="","",INDEX('תוצרים לפרויקטים'!P$8:P$507,MATCH($B174,'תוצרים לפרויקטים'!$G$8:$G$507,0))))</f>
        <v/>
      </c>
      <c r="I174" s="199" t="str">
        <f>IF($B174="","",IF(INDEX('תוצרים לפרויקטים'!Q$8:Q$507,MATCH($B174,'תוצרים לפרויקטים'!$G$8:$G$507,0))="","",INDEX('תוצרים לפרויקטים'!Q$8:Q$507,MATCH($B174,'תוצרים לפרויקטים'!$G$8:$G$507,0))))</f>
        <v/>
      </c>
      <c r="J174" s="200" t="str">
        <f>IF($B174="","",INDEX('תוצרים לפרויקטים'!$S$8:$S$507,MATCH($B174,'תוצרים לפרויקטים'!$G$8:$G$507,0)))</f>
        <v/>
      </c>
      <c r="K174" s="201" t="str">
        <f t="shared" si="9"/>
        <v/>
      </c>
      <c r="L174" s="200" t="str">
        <f t="shared" ca="1" si="10"/>
        <v/>
      </c>
      <c r="M174" s="214" t="str">
        <f ca="1">IF($C174="","",IF(OR(AND($H174&lt;=M$6,$I174&gt;=M$6),AND($H174&gt;=M$6,$H174&lt;N$6)),IF(OR($J174=1,COUNTIF($L174:L174,"&gt;0")&lt;$K174),3,IF(OR(AND(MONTH($H174)=MONTH(TODAY()),$J174=0),AND(TODAY()&lt;M$6)),1,IF($L174="כן",2,4))),""))</f>
        <v/>
      </c>
      <c r="N174" s="214" t="str">
        <f ca="1">IF($C174="","",IF(OR(AND($H174&lt;=N$6,$I174&gt;=N$6),AND($H174&gt;=N$6,$H174&lt;O$6)),IF(OR($J174=1,COUNTIF($L174:M174,"&gt;0")&lt;$K174),3,IF(OR(AND(MONTH($H174)=MONTH(TODAY()),$J174=0),AND(TODAY()&lt;N$6)),1,IF($L174="כן",2,4))),""))</f>
        <v/>
      </c>
      <c r="O174" s="214" t="str">
        <f ca="1">IF($C174="","",IF(OR(AND($H174&lt;=O$6,$I174&gt;=O$6),AND($H174&gt;=O$6,$H174&lt;P$6)),IF(OR($J174=1,COUNTIF($L174:N174,"&gt;0")&lt;$K174),3,IF(OR(AND(MONTH($H174)=MONTH(TODAY()),$J174=0),AND(TODAY()&lt;O$6)),1,IF($L174="כן",2,4))),""))</f>
        <v/>
      </c>
      <c r="P174" s="214" t="str">
        <f ca="1">IF($C174="","",IF(OR(AND($H174&lt;=P$6,$I174&gt;=P$6),AND($H174&gt;=P$6,$H174&lt;Q$6)),IF(OR($J174=1,COUNTIF($L174:O174,"&gt;0")&lt;$K174),3,IF(OR(AND(MONTH($H174)=MONTH(TODAY()),$J174=0),AND(TODAY()&lt;P$6)),1,IF($L174="כן",2,4))),""))</f>
        <v/>
      </c>
      <c r="Q174" s="214" t="str">
        <f ca="1">IF($C174="","",IF(OR(AND($H174&lt;=Q$6,$I174&gt;=Q$6),AND($H174&gt;=Q$6,$H174&lt;R$6)),IF(OR($J174=1,COUNTIF($L174:P174,"&gt;0")&lt;$K174),3,IF(OR(AND(MONTH($H174)=MONTH(TODAY()),$J174=0),AND(TODAY()&lt;Q$6)),1,IF($L174="כן",2,4))),""))</f>
        <v/>
      </c>
      <c r="R174" s="214" t="str">
        <f ca="1">IF($C174="","",IF(OR(AND($H174&lt;=R$6,$I174&gt;=R$6),AND($H174&gt;=R$6,$H174&lt;S$6)),IF(OR($J174=1,COUNTIF($L174:Q174,"&gt;0")&lt;$K174),3,IF(OR(AND(MONTH($H174)=MONTH(TODAY()),$J174=0),AND(TODAY()&lt;R$6)),1,IF($L174="כן",2,4))),""))</f>
        <v/>
      </c>
      <c r="S174" s="214" t="str">
        <f ca="1">IF($C174="","",IF(OR(AND($H174&lt;=S$6,$I174&gt;=S$6),AND($H174&gt;=S$6,$H174&lt;T$6)),IF(OR($J174=1,COUNTIF($L174:R174,"&gt;0")&lt;$K174),3,IF(OR(AND(MONTH($H174)=MONTH(TODAY()),$J174=0),AND(TODAY()&lt;S$6)),1,IF($L174="כן",2,4))),""))</f>
        <v/>
      </c>
      <c r="T174" s="214" t="str">
        <f ca="1">IF($C174="","",IF(OR(AND($H174&lt;=T$6,$I174&gt;=T$6),AND($H174&gt;=T$6,$H174&lt;U$6)),IF(OR($J174=1,COUNTIF($L174:S174,"&gt;0")&lt;$K174),3,IF(OR(AND(MONTH($H174)=MONTH(TODAY()),$J174=0),AND(TODAY()&lt;T$6)),1,IF($L174="כן",2,4))),""))</f>
        <v/>
      </c>
      <c r="U174" s="214" t="str">
        <f ca="1">IF($C174="","",IF(OR(AND($H174&lt;=U$6,$I174&gt;=U$6),AND($H174&gt;=U$6,$H174&lt;V$6)),IF(OR($J174=1,COUNTIF($L174:T174,"&gt;0")&lt;$K174),3,IF(OR(AND(MONTH($H174)=MONTH(TODAY()),$J174=0),AND(TODAY()&lt;U$6)),1,IF($L174="כן",2,4))),""))</f>
        <v/>
      </c>
      <c r="V174" s="214" t="str">
        <f ca="1">IF($C174="","",IF(OR(AND($H174&lt;=V$6,$I174&gt;=V$6),AND($H174&gt;=V$6,$H174&lt;W$6)),IF(OR($J174=1,COUNTIF($L174:U174,"&gt;0")&lt;$K174),3,IF(OR(AND(MONTH($H174)=MONTH(TODAY()),$J174=0),AND(TODAY()&lt;V$6)),1,IF($L174="כן",2,4))),""))</f>
        <v/>
      </c>
      <c r="W174" s="214" t="str">
        <f ca="1">IF($C174="","",IF(OR(AND($H174&lt;=W$6,$I174&gt;=W$6),AND($H174&gt;=W$6,$H174&lt;X$6)),IF(OR($J174=1,COUNTIF($L174:V174,"&gt;0")&lt;$K174),3,IF(OR(AND(MONTH($H174)=MONTH(TODAY()),$J174=0),AND(TODAY()&lt;W$6)),1,IF($L174="כן",2,4))),""))</f>
        <v/>
      </c>
      <c r="X174" s="214" t="str">
        <f ca="1">IF($C174="","",IF(OR(AND($H174&lt;=X$6,$I174&gt;=X$6),AND($H174&gt;=X$6,$H174&lt;Y$6)),IF(OR($J174=1,COUNTIF($L174:W174,"&gt;0")&lt;$K174),3,IF(OR(AND(MONTH($H174)=MONTH(TODAY()),$J174=0),AND(TODAY()&lt;X$6)),1,IF($L174="כן",2,4))),""))</f>
        <v/>
      </c>
      <c r="Y174" s="214" t="str">
        <f ca="1">IF($C174="","",IF(OR(AND($H174&lt;=Y$6,$I174&gt;=Y$6),AND($H174&gt;=Y$6,$H174&lt;Z$6)),IF(OR($J174=1,COUNTIF($L174:X174,"&gt;0")&lt;$K174),3,IF(OR(AND(MONTH($H174)=MONTH(TODAY()),$J174=0),AND(TODAY()&lt;Y$6)),1,IF($L174="כן",2,4))),""))</f>
        <v/>
      </c>
      <c r="Z174" s="214" t="str">
        <f ca="1">IF($C174="","",IF(OR(AND($H174&lt;=Z$6,$I174&gt;=Z$6),AND($H174&gt;=Z$6,$H174&lt;AA$6)),IF(OR($J174=1,COUNTIF($L174:Y174,"&gt;0")&lt;$K174),3,IF(OR(AND(MONTH($H174)=MONTH(TODAY()),$J174=0),AND(TODAY()&lt;Z$6)),1,IF($L174="כן",2,4))),""))</f>
        <v/>
      </c>
      <c r="AA174" s="214" t="str">
        <f ca="1">IF($C174="","",IF(OR(AND($H174&lt;=AA$6,$I174&gt;=AA$6),AND($H174&gt;=AA$6,$H174&lt;AB$6)),IF(OR($J174=1,COUNTIF($L174:Z174,"&gt;0")&lt;$K174),3,IF(OR(AND(MONTH($H174)=MONTH(TODAY()),$J174=0),AND(TODAY()&lt;AA$6)),1,IF($L174="כן",2,4))),""))</f>
        <v/>
      </c>
      <c r="AB174" s="214" t="str">
        <f ca="1">IF($C174="","",IF(OR(AND($H174&lt;=AB$6,$I174&gt;=AB$6),AND($H174&gt;=AB$6,$H174&lt;AC$6)),IF(OR($J174=1,COUNTIF($L174:AA174,"&gt;0")&lt;$K174),3,IF(OR(AND(MONTH($H174)=MONTH(TODAY()),$J174=0),AND(TODAY()&lt;AB$6)),1,IF($L174="כן",2,4))),""))</f>
        <v/>
      </c>
      <c r="AC174" s="214" t="str">
        <f ca="1">IF($C174="","",IF(OR(AND($H174&lt;=AC$6,$I174&gt;=AC$6),AND($H174&gt;=AC$6,$H174&lt;AD$6)),IF(OR($J174=1,COUNTIF($L174:AB174,"&gt;0")&lt;$K174),3,IF(OR(AND(MONTH($H174)=MONTH(TODAY()),$J174=0),AND(TODAY()&lt;AC$6)),1,IF($L174="כן",2,4))),""))</f>
        <v/>
      </c>
      <c r="AD174" s="214" t="str">
        <f ca="1">IF($C174="","",IF(OR(AND($H174&lt;=AD$6,$I174&gt;=AD$6),AND($H174&gt;=AD$6,$H174&lt;AE$6)),IF(OR($J174=1,COUNTIF($L174:AC174,"&gt;0")&lt;$K174),3,IF(OR(AND(MONTH($H174)=MONTH(TODAY()),$J174=0),AND(TODAY()&lt;AD$6)),1,IF($L174="כן",2,4))),""))</f>
        <v/>
      </c>
      <c r="AE174" s="214" t="str">
        <f ca="1">IF($C174="","",IF(OR(AND($H174&lt;=AE$6,$I174&gt;=AE$6),AND($H174&gt;=AE$6,$H174&lt;AF$6)),IF(OR($J174=1,COUNTIF($L174:AD174,"&gt;0")&lt;$K174),3,IF(OR(AND(MONTH($H174)=MONTH(TODAY()),$J174=0),AND(TODAY()&lt;AE$6)),1,IF($L174="כן",2,4))),""))</f>
        <v/>
      </c>
      <c r="AF174" s="214" t="str">
        <f ca="1">IF($C174="","",IF(OR(AND($H174&lt;=AF$6,$I174&gt;=AF$6),AND($H174&gt;=AF$6,$H174&lt;AG$6)),IF(OR($J174=1,COUNTIF($L174:AE174,"&gt;0")&lt;$K174),3,IF(OR(AND(MONTH($H174)=MONTH(TODAY()),$J174=0),AND(TODAY()&lt;AF$6)),1,IF($L174="כן",2,4))),""))</f>
        <v/>
      </c>
      <c r="AG174" s="214" t="str">
        <f t="shared" ca="1" si="11"/>
        <v/>
      </c>
      <c r="AH174" s="199" t="s">
        <v>224</v>
      </c>
    </row>
    <row r="175" spans="2:34" s="195" customFormat="1" ht="21" customHeight="1">
      <c r="B175" s="196" t="str">
        <f>IFERROR(INDEX('תוצרים לפרויקטים'!$G$8:$G$507,MATCH(ROWS($B$6:B174),דירוג_גאנט,0)),"")</f>
        <v/>
      </c>
      <c r="C175" s="197" t="str">
        <f>IF($B175="","",INDEX('תוצרים לפרויקטים'!$H$8:$H$507,MATCH($B175,'תוצרים לפרויקטים'!$G$8:$G$507,0)))</f>
        <v/>
      </c>
      <c r="D175" s="198" t="str">
        <f>IF($B175="","",INDEX('תוצרים לפרויקטים'!$E$8:$E$507,MATCH($B175,'תוצרים לפרויקטים'!$G$8:$G$507,0)))</f>
        <v/>
      </c>
      <c r="E175" s="198" t="str">
        <f>IF($B175="","",IF(INDEX('תוצרים לפרויקטים'!$J$8:$J$507,MATCH($B175,'תוצרים לפרויקטים'!$G$8:$G$507,0))="","",INDEX('תוצרים לפרויקטים'!$J$8:$J$507,MATCH($B175,'תוצרים לפרויקטים'!$G$8:$G$507,0))))</f>
        <v/>
      </c>
      <c r="F175" s="198" t="str">
        <f>IF($B175="","",IF(INDEX('תוצרים לפרויקטים'!$K$8:$K$507,MATCH($B175,'תוצרים לפרויקטים'!$G$8:$G$507,0))="","",INDEX('תוצרים לפרויקטים'!$K$8:$K$507,MATCH($B175,'תוצרים לפרויקטים'!$G$8:$G$507,0))))</f>
        <v/>
      </c>
      <c r="G175" s="198" t="str">
        <f>IF($B175="","",IF(INDEX('תוצרים לפרויקטים'!$R$8:$R$507,MATCH($B175,'תוצרים לפרויקטים'!$G$8:$G$507,0))="","",INDEX('תוצרים לפרויקטים'!$R$8:$R$507,MATCH($B175,'תוצרים לפרויקטים'!$G$8:$G$507,0))))</f>
        <v/>
      </c>
      <c r="H175" s="199" t="str">
        <f>IF($B175="","",IF(INDEX('תוצרים לפרויקטים'!P$8:P$507,MATCH($B175,'תוצרים לפרויקטים'!$G$8:$G$507,0))="","",INDEX('תוצרים לפרויקטים'!P$8:P$507,MATCH($B175,'תוצרים לפרויקטים'!$G$8:$G$507,0))))</f>
        <v/>
      </c>
      <c r="I175" s="199" t="str">
        <f>IF($B175="","",IF(INDEX('תוצרים לפרויקטים'!Q$8:Q$507,MATCH($B175,'תוצרים לפרויקטים'!$G$8:$G$507,0))="","",INDEX('תוצרים לפרויקטים'!Q$8:Q$507,MATCH($B175,'תוצרים לפרויקטים'!$G$8:$G$507,0))))</f>
        <v/>
      </c>
      <c r="J175" s="200" t="str">
        <f>IF($B175="","",INDEX('תוצרים לפרויקטים'!$S$8:$S$507,MATCH($B175,'תוצרים לפרויקטים'!$G$8:$G$507,0)))</f>
        <v/>
      </c>
      <c r="K175" s="201" t="str">
        <f t="shared" si="9"/>
        <v/>
      </c>
      <c r="L175" s="200" t="str">
        <f t="shared" ca="1" si="10"/>
        <v/>
      </c>
      <c r="M175" s="214" t="str">
        <f ca="1">IF($C175="","",IF(OR(AND($H175&lt;=M$6,$I175&gt;=M$6),AND($H175&gt;=M$6,$H175&lt;N$6)),IF(OR($J175=1,COUNTIF($L175:L175,"&gt;0")&lt;$K175),3,IF(OR(AND(MONTH($H175)=MONTH(TODAY()),$J175=0),AND(TODAY()&lt;M$6)),1,IF($L175="כן",2,4))),""))</f>
        <v/>
      </c>
      <c r="N175" s="214" t="str">
        <f ca="1">IF($C175="","",IF(OR(AND($H175&lt;=N$6,$I175&gt;=N$6),AND($H175&gt;=N$6,$H175&lt;O$6)),IF(OR($J175=1,COUNTIF($L175:M175,"&gt;0")&lt;$K175),3,IF(OR(AND(MONTH($H175)=MONTH(TODAY()),$J175=0),AND(TODAY()&lt;N$6)),1,IF($L175="כן",2,4))),""))</f>
        <v/>
      </c>
      <c r="O175" s="214" t="str">
        <f ca="1">IF($C175="","",IF(OR(AND($H175&lt;=O$6,$I175&gt;=O$6),AND($H175&gt;=O$6,$H175&lt;P$6)),IF(OR($J175=1,COUNTIF($L175:N175,"&gt;0")&lt;$K175),3,IF(OR(AND(MONTH($H175)=MONTH(TODAY()),$J175=0),AND(TODAY()&lt;O$6)),1,IF($L175="כן",2,4))),""))</f>
        <v/>
      </c>
      <c r="P175" s="214" t="str">
        <f ca="1">IF($C175="","",IF(OR(AND($H175&lt;=P$6,$I175&gt;=P$6),AND($H175&gt;=P$6,$H175&lt;Q$6)),IF(OR($J175=1,COUNTIF($L175:O175,"&gt;0")&lt;$K175),3,IF(OR(AND(MONTH($H175)=MONTH(TODAY()),$J175=0),AND(TODAY()&lt;P$6)),1,IF($L175="כן",2,4))),""))</f>
        <v/>
      </c>
      <c r="Q175" s="214" t="str">
        <f ca="1">IF($C175="","",IF(OR(AND($H175&lt;=Q$6,$I175&gt;=Q$6),AND($H175&gt;=Q$6,$H175&lt;R$6)),IF(OR($J175=1,COUNTIF($L175:P175,"&gt;0")&lt;$K175),3,IF(OR(AND(MONTH($H175)=MONTH(TODAY()),$J175=0),AND(TODAY()&lt;Q$6)),1,IF($L175="כן",2,4))),""))</f>
        <v/>
      </c>
      <c r="R175" s="214" t="str">
        <f ca="1">IF($C175="","",IF(OR(AND($H175&lt;=R$6,$I175&gt;=R$6),AND($H175&gt;=R$6,$H175&lt;S$6)),IF(OR($J175=1,COUNTIF($L175:Q175,"&gt;0")&lt;$K175),3,IF(OR(AND(MONTH($H175)=MONTH(TODAY()),$J175=0),AND(TODAY()&lt;R$6)),1,IF($L175="כן",2,4))),""))</f>
        <v/>
      </c>
      <c r="S175" s="214" t="str">
        <f ca="1">IF($C175="","",IF(OR(AND($H175&lt;=S$6,$I175&gt;=S$6),AND($H175&gt;=S$6,$H175&lt;T$6)),IF(OR($J175=1,COUNTIF($L175:R175,"&gt;0")&lt;$K175),3,IF(OR(AND(MONTH($H175)=MONTH(TODAY()),$J175=0),AND(TODAY()&lt;S$6)),1,IF($L175="כן",2,4))),""))</f>
        <v/>
      </c>
      <c r="T175" s="214" t="str">
        <f ca="1">IF($C175="","",IF(OR(AND($H175&lt;=T$6,$I175&gt;=T$6),AND($H175&gt;=T$6,$H175&lt;U$6)),IF(OR($J175=1,COUNTIF($L175:S175,"&gt;0")&lt;$K175),3,IF(OR(AND(MONTH($H175)=MONTH(TODAY()),$J175=0),AND(TODAY()&lt;T$6)),1,IF($L175="כן",2,4))),""))</f>
        <v/>
      </c>
      <c r="U175" s="214" t="str">
        <f ca="1">IF($C175="","",IF(OR(AND($H175&lt;=U$6,$I175&gt;=U$6),AND($H175&gt;=U$6,$H175&lt;V$6)),IF(OR($J175=1,COUNTIF($L175:T175,"&gt;0")&lt;$K175),3,IF(OR(AND(MONTH($H175)=MONTH(TODAY()),$J175=0),AND(TODAY()&lt;U$6)),1,IF($L175="כן",2,4))),""))</f>
        <v/>
      </c>
      <c r="V175" s="214" t="str">
        <f ca="1">IF($C175="","",IF(OR(AND($H175&lt;=V$6,$I175&gt;=V$6),AND($H175&gt;=V$6,$H175&lt;W$6)),IF(OR($J175=1,COUNTIF($L175:U175,"&gt;0")&lt;$K175),3,IF(OR(AND(MONTH($H175)=MONTH(TODAY()),$J175=0),AND(TODAY()&lt;V$6)),1,IF($L175="כן",2,4))),""))</f>
        <v/>
      </c>
      <c r="W175" s="214" t="str">
        <f ca="1">IF($C175="","",IF(OR(AND($H175&lt;=W$6,$I175&gt;=W$6),AND($H175&gt;=W$6,$H175&lt;X$6)),IF(OR($J175=1,COUNTIF($L175:V175,"&gt;0")&lt;$K175),3,IF(OR(AND(MONTH($H175)=MONTH(TODAY()),$J175=0),AND(TODAY()&lt;W$6)),1,IF($L175="כן",2,4))),""))</f>
        <v/>
      </c>
      <c r="X175" s="214" t="str">
        <f ca="1">IF($C175="","",IF(OR(AND($H175&lt;=X$6,$I175&gt;=X$6),AND($H175&gt;=X$6,$H175&lt;Y$6)),IF(OR($J175=1,COUNTIF($L175:W175,"&gt;0")&lt;$K175),3,IF(OR(AND(MONTH($H175)=MONTH(TODAY()),$J175=0),AND(TODAY()&lt;X$6)),1,IF($L175="כן",2,4))),""))</f>
        <v/>
      </c>
      <c r="Y175" s="214" t="str">
        <f ca="1">IF($C175="","",IF(OR(AND($H175&lt;=Y$6,$I175&gt;=Y$6),AND($H175&gt;=Y$6,$H175&lt;Z$6)),IF(OR($J175=1,COUNTIF($L175:X175,"&gt;0")&lt;$K175),3,IF(OR(AND(MONTH($H175)=MONTH(TODAY()),$J175=0),AND(TODAY()&lt;Y$6)),1,IF($L175="כן",2,4))),""))</f>
        <v/>
      </c>
      <c r="Z175" s="214" t="str">
        <f ca="1">IF($C175="","",IF(OR(AND($H175&lt;=Z$6,$I175&gt;=Z$6),AND($H175&gt;=Z$6,$H175&lt;AA$6)),IF(OR($J175=1,COUNTIF($L175:Y175,"&gt;0")&lt;$K175),3,IF(OR(AND(MONTH($H175)=MONTH(TODAY()),$J175=0),AND(TODAY()&lt;Z$6)),1,IF($L175="כן",2,4))),""))</f>
        <v/>
      </c>
      <c r="AA175" s="214" t="str">
        <f ca="1">IF($C175="","",IF(OR(AND($H175&lt;=AA$6,$I175&gt;=AA$6),AND($H175&gt;=AA$6,$H175&lt;AB$6)),IF(OR($J175=1,COUNTIF($L175:Z175,"&gt;0")&lt;$K175),3,IF(OR(AND(MONTH($H175)=MONTH(TODAY()),$J175=0),AND(TODAY()&lt;AA$6)),1,IF($L175="כן",2,4))),""))</f>
        <v/>
      </c>
      <c r="AB175" s="214" t="str">
        <f ca="1">IF($C175="","",IF(OR(AND($H175&lt;=AB$6,$I175&gt;=AB$6),AND($H175&gt;=AB$6,$H175&lt;AC$6)),IF(OR($J175=1,COUNTIF($L175:AA175,"&gt;0")&lt;$K175),3,IF(OR(AND(MONTH($H175)=MONTH(TODAY()),$J175=0),AND(TODAY()&lt;AB$6)),1,IF($L175="כן",2,4))),""))</f>
        <v/>
      </c>
      <c r="AC175" s="214" t="str">
        <f ca="1">IF($C175="","",IF(OR(AND($H175&lt;=AC$6,$I175&gt;=AC$6),AND($H175&gt;=AC$6,$H175&lt;AD$6)),IF(OR($J175=1,COUNTIF($L175:AB175,"&gt;0")&lt;$K175),3,IF(OR(AND(MONTH($H175)=MONTH(TODAY()),$J175=0),AND(TODAY()&lt;AC$6)),1,IF($L175="כן",2,4))),""))</f>
        <v/>
      </c>
      <c r="AD175" s="214" t="str">
        <f ca="1">IF($C175="","",IF(OR(AND($H175&lt;=AD$6,$I175&gt;=AD$6),AND($H175&gt;=AD$6,$H175&lt;AE$6)),IF(OR($J175=1,COUNTIF($L175:AC175,"&gt;0")&lt;$K175),3,IF(OR(AND(MONTH($H175)=MONTH(TODAY()),$J175=0),AND(TODAY()&lt;AD$6)),1,IF($L175="כן",2,4))),""))</f>
        <v/>
      </c>
      <c r="AE175" s="214" t="str">
        <f ca="1">IF($C175="","",IF(OR(AND($H175&lt;=AE$6,$I175&gt;=AE$6),AND($H175&gt;=AE$6,$H175&lt;AF$6)),IF(OR($J175=1,COUNTIF($L175:AD175,"&gt;0")&lt;$K175),3,IF(OR(AND(MONTH($H175)=MONTH(TODAY()),$J175=0),AND(TODAY()&lt;AE$6)),1,IF($L175="כן",2,4))),""))</f>
        <v/>
      </c>
      <c r="AF175" s="214" t="str">
        <f ca="1">IF($C175="","",IF(OR(AND($H175&lt;=AF$6,$I175&gt;=AF$6),AND($H175&gt;=AF$6,$H175&lt;AG$6)),IF(OR($J175=1,COUNTIF($L175:AE175,"&gt;0")&lt;$K175),3,IF(OR(AND(MONTH($H175)=MONTH(TODAY()),$J175=0),AND(TODAY()&lt;AF$6)),1,IF($L175="כן",2,4))),""))</f>
        <v/>
      </c>
      <c r="AG175" s="214" t="str">
        <f t="shared" ca="1" si="11"/>
        <v/>
      </c>
      <c r="AH175" s="199" t="s">
        <v>224</v>
      </c>
    </row>
    <row r="176" spans="2:34" s="195" customFormat="1" ht="21" customHeight="1">
      <c r="B176" s="196" t="str">
        <f>IFERROR(INDEX('תוצרים לפרויקטים'!$G$8:$G$507,MATCH(ROWS($B$6:B175),דירוג_גאנט,0)),"")</f>
        <v/>
      </c>
      <c r="C176" s="197" t="str">
        <f>IF($B176="","",INDEX('תוצרים לפרויקטים'!$H$8:$H$507,MATCH($B176,'תוצרים לפרויקטים'!$G$8:$G$507,0)))</f>
        <v/>
      </c>
      <c r="D176" s="198" t="str">
        <f>IF($B176="","",INDEX('תוצרים לפרויקטים'!$E$8:$E$507,MATCH($B176,'תוצרים לפרויקטים'!$G$8:$G$507,0)))</f>
        <v/>
      </c>
      <c r="E176" s="198" t="str">
        <f>IF($B176="","",IF(INDEX('תוצרים לפרויקטים'!$J$8:$J$507,MATCH($B176,'תוצרים לפרויקטים'!$G$8:$G$507,0))="","",INDEX('תוצרים לפרויקטים'!$J$8:$J$507,MATCH($B176,'תוצרים לפרויקטים'!$G$8:$G$507,0))))</f>
        <v/>
      </c>
      <c r="F176" s="198" t="str">
        <f>IF($B176="","",IF(INDEX('תוצרים לפרויקטים'!$K$8:$K$507,MATCH($B176,'תוצרים לפרויקטים'!$G$8:$G$507,0))="","",INDEX('תוצרים לפרויקטים'!$K$8:$K$507,MATCH($B176,'תוצרים לפרויקטים'!$G$8:$G$507,0))))</f>
        <v/>
      </c>
      <c r="G176" s="198" t="str">
        <f>IF($B176="","",IF(INDEX('תוצרים לפרויקטים'!$R$8:$R$507,MATCH($B176,'תוצרים לפרויקטים'!$G$8:$G$507,0))="","",INDEX('תוצרים לפרויקטים'!$R$8:$R$507,MATCH($B176,'תוצרים לפרויקטים'!$G$8:$G$507,0))))</f>
        <v/>
      </c>
      <c r="H176" s="199" t="str">
        <f>IF($B176="","",IF(INDEX('תוצרים לפרויקטים'!P$8:P$507,MATCH($B176,'תוצרים לפרויקטים'!$G$8:$G$507,0))="","",INDEX('תוצרים לפרויקטים'!P$8:P$507,MATCH($B176,'תוצרים לפרויקטים'!$G$8:$G$507,0))))</f>
        <v/>
      </c>
      <c r="I176" s="199" t="str">
        <f>IF($B176="","",IF(INDEX('תוצרים לפרויקטים'!Q$8:Q$507,MATCH($B176,'תוצרים לפרויקטים'!$G$8:$G$507,0))="","",INDEX('תוצרים לפרויקטים'!Q$8:Q$507,MATCH($B176,'תוצרים לפרויקטים'!$G$8:$G$507,0))))</f>
        <v/>
      </c>
      <c r="J176" s="200" t="str">
        <f>IF($B176="","",INDEX('תוצרים לפרויקטים'!$S$8:$S$507,MATCH($B176,'תוצרים לפרויקטים'!$G$8:$G$507,0)))</f>
        <v/>
      </c>
      <c r="K176" s="201" t="str">
        <f t="shared" si="9"/>
        <v/>
      </c>
      <c r="L176" s="200" t="str">
        <f t="shared" ca="1" si="10"/>
        <v/>
      </c>
      <c r="M176" s="214" t="str">
        <f ca="1">IF($C176="","",IF(OR(AND($H176&lt;=M$6,$I176&gt;=M$6),AND($H176&gt;=M$6,$H176&lt;N$6)),IF(OR($J176=1,COUNTIF($L176:L176,"&gt;0")&lt;$K176),3,IF(OR(AND(MONTH($H176)=MONTH(TODAY()),$J176=0),AND(TODAY()&lt;M$6)),1,IF($L176="כן",2,4))),""))</f>
        <v/>
      </c>
      <c r="N176" s="214" t="str">
        <f ca="1">IF($C176="","",IF(OR(AND($H176&lt;=N$6,$I176&gt;=N$6),AND($H176&gt;=N$6,$H176&lt;O$6)),IF(OR($J176=1,COUNTIF($L176:M176,"&gt;0")&lt;$K176),3,IF(OR(AND(MONTH($H176)=MONTH(TODAY()),$J176=0),AND(TODAY()&lt;N$6)),1,IF($L176="כן",2,4))),""))</f>
        <v/>
      </c>
      <c r="O176" s="214" t="str">
        <f ca="1">IF($C176="","",IF(OR(AND($H176&lt;=O$6,$I176&gt;=O$6),AND($H176&gt;=O$6,$H176&lt;P$6)),IF(OR($J176=1,COUNTIF($L176:N176,"&gt;0")&lt;$K176),3,IF(OR(AND(MONTH($H176)=MONTH(TODAY()),$J176=0),AND(TODAY()&lt;O$6)),1,IF($L176="כן",2,4))),""))</f>
        <v/>
      </c>
      <c r="P176" s="214" t="str">
        <f ca="1">IF($C176="","",IF(OR(AND($H176&lt;=P$6,$I176&gt;=P$6),AND($H176&gt;=P$6,$H176&lt;Q$6)),IF(OR($J176=1,COUNTIF($L176:O176,"&gt;0")&lt;$K176),3,IF(OR(AND(MONTH($H176)=MONTH(TODAY()),$J176=0),AND(TODAY()&lt;P$6)),1,IF($L176="כן",2,4))),""))</f>
        <v/>
      </c>
      <c r="Q176" s="214" t="str">
        <f ca="1">IF($C176="","",IF(OR(AND($H176&lt;=Q$6,$I176&gt;=Q$6),AND($H176&gt;=Q$6,$H176&lt;R$6)),IF(OR($J176=1,COUNTIF($L176:P176,"&gt;0")&lt;$K176),3,IF(OR(AND(MONTH($H176)=MONTH(TODAY()),$J176=0),AND(TODAY()&lt;Q$6)),1,IF($L176="כן",2,4))),""))</f>
        <v/>
      </c>
      <c r="R176" s="214" t="str">
        <f ca="1">IF($C176="","",IF(OR(AND($H176&lt;=R$6,$I176&gt;=R$6),AND($H176&gt;=R$6,$H176&lt;S$6)),IF(OR($J176=1,COUNTIF($L176:Q176,"&gt;0")&lt;$K176),3,IF(OR(AND(MONTH($H176)=MONTH(TODAY()),$J176=0),AND(TODAY()&lt;R$6)),1,IF($L176="כן",2,4))),""))</f>
        <v/>
      </c>
      <c r="S176" s="214" t="str">
        <f ca="1">IF($C176="","",IF(OR(AND($H176&lt;=S$6,$I176&gt;=S$6),AND($H176&gt;=S$6,$H176&lt;T$6)),IF(OR($J176=1,COUNTIF($L176:R176,"&gt;0")&lt;$K176),3,IF(OR(AND(MONTH($H176)=MONTH(TODAY()),$J176=0),AND(TODAY()&lt;S$6)),1,IF($L176="כן",2,4))),""))</f>
        <v/>
      </c>
      <c r="T176" s="214" t="str">
        <f ca="1">IF($C176="","",IF(OR(AND($H176&lt;=T$6,$I176&gt;=T$6),AND($H176&gt;=T$6,$H176&lt;U$6)),IF(OR($J176=1,COUNTIF($L176:S176,"&gt;0")&lt;$K176),3,IF(OR(AND(MONTH($H176)=MONTH(TODAY()),$J176=0),AND(TODAY()&lt;T$6)),1,IF($L176="כן",2,4))),""))</f>
        <v/>
      </c>
      <c r="U176" s="214" t="str">
        <f ca="1">IF($C176="","",IF(OR(AND($H176&lt;=U$6,$I176&gt;=U$6),AND($H176&gt;=U$6,$H176&lt;V$6)),IF(OR($J176=1,COUNTIF($L176:T176,"&gt;0")&lt;$K176),3,IF(OR(AND(MONTH($H176)=MONTH(TODAY()),$J176=0),AND(TODAY()&lt;U$6)),1,IF($L176="כן",2,4))),""))</f>
        <v/>
      </c>
      <c r="V176" s="214" t="str">
        <f ca="1">IF($C176="","",IF(OR(AND($H176&lt;=V$6,$I176&gt;=V$6),AND($H176&gt;=V$6,$H176&lt;W$6)),IF(OR($J176=1,COUNTIF($L176:U176,"&gt;0")&lt;$K176),3,IF(OR(AND(MONTH($H176)=MONTH(TODAY()),$J176=0),AND(TODAY()&lt;V$6)),1,IF($L176="כן",2,4))),""))</f>
        <v/>
      </c>
      <c r="W176" s="214" t="str">
        <f ca="1">IF($C176="","",IF(OR(AND($H176&lt;=W$6,$I176&gt;=W$6),AND($H176&gt;=W$6,$H176&lt;X$6)),IF(OR($J176=1,COUNTIF($L176:V176,"&gt;0")&lt;$K176),3,IF(OR(AND(MONTH($H176)=MONTH(TODAY()),$J176=0),AND(TODAY()&lt;W$6)),1,IF($L176="כן",2,4))),""))</f>
        <v/>
      </c>
      <c r="X176" s="214" t="str">
        <f ca="1">IF($C176="","",IF(OR(AND($H176&lt;=X$6,$I176&gt;=X$6),AND($H176&gt;=X$6,$H176&lt;Y$6)),IF(OR($J176=1,COUNTIF($L176:W176,"&gt;0")&lt;$K176),3,IF(OR(AND(MONTH($H176)=MONTH(TODAY()),$J176=0),AND(TODAY()&lt;X$6)),1,IF($L176="כן",2,4))),""))</f>
        <v/>
      </c>
      <c r="Y176" s="214" t="str">
        <f ca="1">IF($C176="","",IF(OR(AND($H176&lt;=Y$6,$I176&gt;=Y$6),AND($H176&gt;=Y$6,$H176&lt;Z$6)),IF(OR($J176=1,COUNTIF($L176:X176,"&gt;0")&lt;$K176),3,IF(OR(AND(MONTH($H176)=MONTH(TODAY()),$J176=0),AND(TODAY()&lt;Y$6)),1,IF($L176="כן",2,4))),""))</f>
        <v/>
      </c>
      <c r="Z176" s="214" t="str">
        <f ca="1">IF($C176="","",IF(OR(AND($H176&lt;=Z$6,$I176&gt;=Z$6),AND($H176&gt;=Z$6,$H176&lt;AA$6)),IF(OR($J176=1,COUNTIF($L176:Y176,"&gt;0")&lt;$K176),3,IF(OR(AND(MONTH($H176)=MONTH(TODAY()),$J176=0),AND(TODAY()&lt;Z$6)),1,IF($L176="כן",2,4))),""))</f>
        <v/>
      </c>
      <c r="AA176" s="214" t="str">
        <f ca="1">IF($C176="","",IF(OR(AND($H176&lt;=AA$6,$I176&gt;=AA$6),AND($H176&gt;=AA$6,$H176&lt;AB$6)),IF(OR($J176=1,COUNTIF($L176:Z176,"&gt;0")&lt;$K176),3,IF(OR(AND(MONTH($H176)=MONTH(TODAY()),$J176=0),AND(TODAY()&lt;AA$6)),1,IF($L176="כן",2,4))),""))</f>
        <v/>
      </c>
      <c r="AB176" s="214" t="str">
        <f ca="1">IF($C176="","",IF(OR(AND($H176&lt;=AB$6,$I176&gt;=AB$6),AND($H176&gt;=AB$6,$H176&lt;AC$6)),IF(OR($J176=1,COUNTIF($L176:AA176,"&gt;0")&lt;$K176),3,IF(OR(AND(MONTH($H176)=MONTH(TODAY()),$J176=0),AND(TODAY()&lt;AB$6)),1,IF($L176="כן",2,4))),""))</f>
        <v/>
      </c>
      <c r="AC176" s="214" t="str">
        <f ca="1">IF($C176="","",IF(OR(AND($H176&lt;=AC$6,$I176&gt;=AC$6),AND($H176&gt;=AC$6,$H176&lt;AD$6)),IF(OR($J176=1,COUNTIF($L176:AB176,"&gt;0")&lt;$K176),3,IF(OR(AND(MONTH($H176)=MONTH(TODAY()),$J176=0),AND(TODAY()&lt;AC$6)),1,IF($L176="כן",2,4))),""))</f>
        <v/>
      </c>
      <c r="AD176" s="214" t="str">
        <f ca="1">IF($C176="","",IF(OR(AND($H176&lt;=AD$6,$I176&gt;=AD$6),AND($H176&gt;=AD$6,$H176&lt;AE$6)),IF(OR($J176=1,COUNTIF($L176:AC176,"&gt;0")&lt;$K176),3,IF(OR(AND(MONTH($H176)=MONTH(TODAY()),$J176=0),AND(TODAY()&lt;AD$6)),1,IF($L176="כן",2,4))),""))</f>
        <v/>
      </c>
      <c r="AE176" s="214" t="str">
        <f ca="1">IF($C176="","",IF(OR(AND($H176&lt;=AE$6,$I176&gt;=AE$6),AND($H176&gt;=AE$6,$H176&lt;AF$6)),IF(OR($J176=1,COUNTIF($L176:AD176,"&gt;0")&lt;$K176),3,IF(OR(AND(MONTH($H176)=MONTH(TODAY()),$J176=0),AND(TODAY()&lt;AE$6)),1,IF($L176="כן",2,4))),""))</f>
        <v/>
      </c>
      <c r="AF176" s="214" t="str">
        <f ca="1">IF($C176="","",IF(OR(AND($H176&lt;=AF$6,$I176&gt;=AF$6),AND($H176&gt;=AF$6,$H176&lt;AG$6)),IF(OR($J176=1,COUNTIF($L176:AE176,"&gt;0")&lt;$K176),3,IF(OR(AND(MONTH($H176)=MONTH(TODAY()),$J176=0),AND(TODAY()&lt;AF$6)),1,IF($L176="כן",2,4))),""))</f>
        <v/>
      </c>
      <c r="AG176" s="214" t="str">
        <f t="shared" ca="1" si="11"/>
        <v/>
      </c>
      <c r="AH176" s="199" t="s">
        <v>224</v>
      </c>
    </row>
    <row r="177" spans="2:34" s="195" customFormat="1" ht="21" customHeight="1">
      <c r="B177" s="196" t="str">
        <f>IFERROR(INDEX('תוצרים לפרויקטים'!$G$8:$G$507,MATCH(ROWS($B$6:B176),דירוג_גאנט,0)),"")</f>
        <v/>
      </c>
      <c r="C177" s="197" t="str">
        <f>IF($B177="","",INDEX('תוצרים לפרויקטים'!$H$8:$H$507,MATCH($B177,'תוצרים לפרויקטים'!$G$8:$G$507,0)))</f>
        <v/>
      </c>
      <c r="D177" s="198" t="str">
        <f>IF($B177="","",INDEX('תוצרים לפרויקטים'!$E$8:$E$507,MATCH($B177,'תוצרים לפרויקטים'!$G$8:$G$507,0)))</f>
        <v/>
      </c>
      <c r="E177" s="198" t="str">
        <f>IF($B177="","",IF(INDEX('תוצרים לפרויקטים'!$J$8:$J$507,MATCH($B177,'תוצרים לפרויקטים'!$G$8:$G$507,0))="","",INDEX('תוצרים לפרויקטים'!$J$8:$J$507,MATCH($B177,'תוצרים לפרויקטים'!$G$8:$G$507,0))))</f>
        <v/>
      </c>
      <c r="F177" s="198" t="str">
        <f>IF($B177="","",IF(INDEX('תוצרים לפרויקטים'!$K$8:$K$507,MATCH($B177,'תוצרים לפרויקטים'!$G$8:$G$507,0))="","",INDEX('תוצרים לפרויקטים'!$K$8:$K$507,MATCH($B177,'תוצרים לפרויקטים'!$G$8:$G$507,0))))</f>
        <v/>
      </c>
      <c r="G177" s="198" t="str">
        <f>IF($B177="","",IF(INDEX('תוצרים לפרויקטים'!$R$8:$R$507,MATCH($B177,'תוצרים לפרויקטים'!$G$8:$G$507,0))="","",INDEX('תוצרים לפרויקטים'!$R$8:$R$507,MATCH($B177,'תוצרים לפרויקטים'!$G$8:$G$507,0))))</f>
        <v/>
      </c>
      <c r="H177" s="199" t="str">
        <f>IF($B177="","",IF(INDEX('תוצרים לפרויקטים'!P$8:P$507,MATCH($B177,'תוצרים לפרויקטים'!$G$8:$G$507,0))="","",INDEX('תוצרים לפרויקטים'!P$8:P$507,MATCH($B177,'תוצרים לפרויקטים'!$G$8:$G$507,0))))</f>
        <v/>
      </c>
      <c r="I177" s="199" t="str">
        <f>IF($B177="","",IF(INDEX('תוצרים לפרויקטים'!Q$8:Q$507,MATCH($B177,'תוצרים לפרויקטים'!$G$8:$G$507,0))="","",INDEX('תוצרים לפרויקטים'!Q$8:Q$507,MATCH($B177,'תוצרים לפרויקטים'!$G$8:$G$507,0))))</f>
        <v/>
      </c>
      <c r="J177" s="200" t="str">
        <f>IF($B177="","",INDEX('תוצרים לפרויקטים'!$S$8:$S$507,MATCH($B177,'תוצרים לפרויקטים'!$G$8:$G$507,0)))</f>
        <v/>
      </c>
      <c r="K177" s="201" t="str">
        <f t="shared" si="9"/>
        <v/>
      </c>
      <c r="L177" s="200" t="str">
        <f t="shared" ca="1" si="10"/>
        <v/>
      </c>
      <c r="M177" s="214" t="str">
        <f ca="1">IF($C177="","",IF(OR(AND($H177&lt;=M$6,$I177&gt;=M$6),AND($H177&gt;=M$6,$H177&lt;N$6)),IF(OR($J177=1,COUNTIF($L177:L177,"&gt;0")&lt;$K177),3,IF(OR(AND(MONTH($H177)=MONTH(TODAY()),$J177=0),AND(TODAY()&lt;M$6)),1,IF($L177="כן",2,4))),""))</f>
        <v/>
      </c>
      <c r="N177" s="214" t="str">
        <f ca="1">IF($C177="","",IF(OR(AND($H177&lt;=N$6,$I177&gt;=N$6),AND($H177&gt;=N$6,$H177&lt;O$6)),IF(OR($J177=1,COUNTIF($L177:M177,"&gt;0")&lt;$K177),3,IF(OR(AND(MONTH($H177)=MONTH(TODAY()),$J177=0),AND(TODAY()&lt;N$6)),1,IF($L177="כן",2,4))),""))</f>
        <v/>
      </c>
      <c r="O177" s="214" t="str">
        <f ca="1">IF($C177="","",IF(OR(AND($H177&lt;=O$6,$I177&gt;=O$6),AND($H177&gt;=O$6,$H177&lt;P$6)),IF(OR($J177=1,COUNTIF($L177:N177,"&gt;0")&lt;$K177),3,IF(OR(AND(MONTH($H177)=MONTH(TODAY()),$J177=0),AND(TODAY()&lt;O$6)),1,IF($L177="כן",2,4))),""))</f>
        <v/>
      </c>
      <c r="P177" s="214" t="str">
        <f ca="1">IF($C177="","",IF(OR(AND($H177&lt;=P$6,$I177&gt;=P$6),AND($H177&gt;=P$6,$H177&lt;Q$6)),IF(OR($J177=1,COUNTIF($L177:O177,"&gt;0")&lt;$K177),3,IF(OR(AND(MONTH($H177)=MONTH(TODAY()),$J177=0),AND(TODAY()&lt;P$6)),1,IF($L177="כן",2,4))),""))</f>
        <v/>
      </c>
      <c r="Q177" s="214" t="str">
        <f ca="1">IF($C177="","",IF(OR(AND($H177&lt;=Q$6,$I177&gt;=Q$6),AND($H177&gt;=Q$6,$H177&lt;R$6)),IF(OR($J177=1,COUNTIF($L177:P177,"&gt;0")&lt;$K177),3,IF(OR(AND(MONTH($H177)=MONTH(TODAY()),$J177=0),AND(TODAY()&lt;Q$6)),1,IF($L177="כן",2,4))),""))</f>
        <v/>
      </c>
      <c r="R177" s="214" t="str">
        <f ca="1">IF($C177="","",IF(OR(AND($H177&lt;=R$6,$I177&gt;=R$6),AND($H177&gt;=R$6,$H177&lt;S$6)),IF(OR($J177=1,COUNTIF($L177:Q177,"&gt;0")&lt;$K177),3,IF(OR(AND(MONTH($H177)=MONTH(TODAY()),$J177=0),AND(TODAY()&lt;R$6)),1,IF($L177="כן",2,4))),""))</f>
        <v/>
      </c>
      <c r="S177" s="214" t="str">
        <f ca="1">IF($C177="","",IF(OR(AND($H177&lt;=S$6,$I177&gt;=S$6),AND($H177&gt;=S$6,$H177&lt;T$6)),IF(OR($J177=1,COUNTIF($L177:R177,"&gt;0")&lt;$K177),3,IF(OR(AND(MONTH($H177)=MONTH(TODAY()),$J177=0),AND(TODAY()&lt;S$6)),1,IF($L177="כן",2,4))),""))</f>
        <v/>
      </c>
      <c r="T177" s="214" t="str">
        <f ca="1">IF($C177="","",IF(OR(AND($H177&lt;=T$6,$I177&gt;=T$6),AND($H177&gt;=T$6,$H177&lt;U$6)),IF(OR($J177=1,COUNTIF($L177:S177,"&gt;0")&lt;$K177),3,IF(OR(AND(MONTH($H177)=MONTH(TODAY()),$J177=0),AND(TODAY()&lt;T$6)),1,IF($L177="כן",2,4))),""))</f>
        <v/>
      </c>
      <c r="U177" s="214" t="str">
        <f ca="1">IF($C177="","",IF(OR(AND($H177&lt;=U$6,$I177&gt;=U$6),AND($H177&gt;=U$6,$H177&lt;V$6)),IF(OR($J177=1,COUNTIF($L177:T177,"&gt;0")&lt;$K177),3,IF(OR(AND(MONTH($H177)=MONTH(TODAY()),$J177=0),AND(TODAY()&lt;U$6)),1,IF($L177="כן",2,4))),""))</f>
        <v/>
      </c>
      <c r="V177" s="214" t="str">
        <f ca="1">IF($C177="","",IF(OR(AND($H177&lt;=V$6,$I177&gt;=V$6),AND($H177&gt;=V$6,$H177&lt;W$6)),IF(OR($J177=1,COUNTIF($L177:U177,"&gt;0")&lt;$K177),3,IF(OR(AND(MONTH($H177)=MONTH(TODAY()),$J177=0),AND(TODAY()&lt;V$6)),1,IF($L177="כן",2,4))),""))</f>
        <v/>
      </c>
      <c r="W177" s="214" t="str">
        <f ca="1">IF($C177="","",IF(OR(AND($H177&lt;=W$6,$I177&gt;=W$6),AND($H177&gt;=W$6,$H177&lt;X$6)),IF(OR($J177=1,COUNTIF($L177:V177,"&gt;0")&lt;$K177),3,IF(OR(AND(MONTH($H177)=MONTH(TODAY()),$J177=0),AND(TODAY()&lt;W$6)),1,IF($L177="כן",2,4))),""))</f>
        <v/>
      </c>
      <c r="X177" s="214" t="str">
        <f ca="1">IF($C177="","",IF(OR(AND($H177&lt;=X$6,$I177&gt;=X$6),AND($H177&gt;=X$6,$H177&lt;Y$6)),IF(OR($J177=1,COUNTIF($L177:W177,"&gt;0")&lt;$K177),3,IF(OR(AND(MONTH($H177)=MONTH(TODAY()),$J177=0),AND(TODAY()&lt;X$6)),1,IF($L177="כן",2,4))),""))</f>
        <v/>
      </c>
      <c r="Y177" s="214" t="str">
        <f ca="1">IF($C177="","",IF(OR(AND($H177&lt;=Y$6,$I177&gt;=Y$6),AND($H177&gt;=Y$6,$H177&lt;Z$6)),IF(OR($J177=1,COUNTIF($L177:X177,"&gt;0")&lt;$K177),3,IF(OR(AND(MONTH($H177)=MONTH(TODAY()),$J177=0),AND(TODAY()&lt;Y$6)),1,IF($L177="כן",2,4))),""))</f>
        <v/>
      </c>
      <c r="Z177" s="214" t="str">
        <f ca="1">IF($C177="","",IF(OR(AND($H177&lt;=Z$6,$I177&gt;=Z$6),AND($H177&gt;=Z$6,$H177&lt;AA$6)),IF(OR($J177=1,COUNTIF($L177:Y177,"&gt;0")&lt;$K177),3,IF(OR(AND(MONTH($H177)=MONTH(TODAY()),$J177=0),AND(TODAY()&lt;Z$6)),1,IF($L177="כן",2,4))),""))</f>
        <v/>
      </c>
      <c r="AA177" s="214" t="str">
        <f ca="1">IF($C177="","",IF(OR(AND($H177&lt;=AA$6,$I177&gt;=AA$6),AND($H177&gt;=AA$6,$H177&lt;AB$6)),IF(OR($J177=1,COUNTIF($L177:Z177,"&gt;0")&lt;$K177),3,IF(OR(AND(MONTH($H177)=MONTH(TODAY()),$J177=0),AND(TODAY()&lt;AA$6)),1,IF($L177="כן",2,4))),""))</f>
        <v/>
      </c>
      <c r="AB177" s="214" t="str">
        <f ca="1">IF($C177="","",IF(OR(AND($H177&lt;=AB$6,$I177&gt;=AB$6),AND($H177&gt;=AB$6,$H177&lt;AC$6)),IF(OR($J177=1,COUNTIF($L177:AA177,"&gt;0")&lt;$K177),3,IF(OR(AND(MONTH($H177)=MONTH(TODAY()),$J177=0),AND(TODAY()&lt;AB$6)),1,IF($L177="כן",2,4))),""))</f>
        <v/>
      </c>
      <c r="AC177" s="214" t="str">
        <f ca="1">IF($C177="","",IF(OR(AND($H177&lt;=AC$6,$I177&gt;=AC$6),AND($H177&gt;=AC$6,$H177&lt;AD$6)),IF(OR($J177=1,COUNTIF($L177:AB177,"&gt;0")&lt;$K177),3,IF(OR(AND(MONTH($H177)=MONTH(TODAY()),$J177=0),AND(TODAY()&lt;AC$6)),1,IF($L177="כן",2,4))),""))</f>
        <v/>
      </c>
      <c r="AD177" s="214" t="str">
        <f ca="1">IF($C177="","",IF(OR(AND($H177&lt;=AD$6,$I177&gt;=AD$6),AND($H177&gt;=AD$6,$H177&lt;AE$6)),IF(OR($J177=1,COUNTIF($L177:AC177,"&gt;0")&lt;$K177),3,IF(OR(AND(MONTH($H177)=MONTH(TODAY()),$J177=0),AND(TODAY()&lt;AD$6)),1,IF($L177="כן",2,4))),""))</f>
        <v/>
      </c>
      <c r="AE177" s="214" t="str">
        <f ca="1">IF($C177="","",IF(OR(AND($H177&lt;=AE$6,$I177&gt;=AE$6),AND($H177&gt;=AE$6,$H177&lt;AF$6)),IF(OR($J177=1,COUNTIF($L177:AD177,"&gt;0")&lt;$K177),3,IF(OR(AND(MONTH($H177)=MONTH(TODAY()),$J177=0),AND(TODAY()&lt;AE$6)),1,IF($L177="כן",2,4))),""))</f>
        <v/>
      </c>
      <c r="AF177" s="214" t="str">
        <f ca="1">IF($C177="","",IF(OR(AND($H177&lt;=AF$6,$I177&gt;=AF$6),AND($H177&gt;=AF$6,$H177&lt;AG$6)),IF(OR($J177=1,COUNTIF($L177:AE177,"&gt;0")&lt;$K177),3,IF(OR(AND(MONTH($H177)=MONTH(TODAY()),$J177=0),AND(TODAY()&lt;AF$6)),1,IF($L177="כן",2,4))),""))</f>
        <v/>
      </c>
      <c r="AG177" s="214" t="str">
        <f t="shared" ca="1" si="11"/>
        <v/>
      </c>
      <c r="AH177" s="199" t="s">
        <v>224</v>
      </c>
    </row>
    <row r="178" spans="2:34" s="195" customFormat="1" ht="21" customHeight="1">
      <c r="B178" s="196" t="str">
        <f>IFERROR(INDEX('תוצרים לפרויקטים'!$G$8:$G$507,MATCH(ROWS($B$6:B177),דירוג_גאנט,0)),"")</f>
        <v/>
      </c>
      <c r="C178" s="197" t="str">
        <f>IF($B178="","",INDEX('תוצרים לפרויקטים'!$H$8:$H$507,MATCH($B178,'תוצרים לפרויקטים'!$G$8:$G$507,0)))</f>
        <v/>
      </c>
      <c r="D178" s="198" t="str">
        <f>IF($B178="","",INDEX('תוצרים לפרויקטים'!$E$8:$E$507,MATCH($B178,'תוצרים לפרויקטים'!$G$8:$G$507,0)))</f>
        <v/>
      </c>
      <c r="E178" s="198" t="str">
        <f>IF($B178="","",IF(INDEX('תוצרים לפרויקטים'!$J$8:$J$507,MATCH($B178,'תוצרים לפרויקטים'!$G$8:$G$507,0))="","",INDEX('תוצרים לפרויקטים'!$J$8:$J$507,MATCH($B178,'תוצרים לפרויקטים'!$G$8:$G$507,0))))</f>
        <v/>
      </c>
      <c r="F178" s="198" t="str">
        <f>IF($B178="","",IF(INDEX('תוצרים לפרויקטים'!$K$8:$K$507,MATCH($B178,'תוצרים לפרויקטים'!$G$8:$G$507,0))="","",INDEX('תוצרים לפרויקטים'!$K$8:$K$507,MATCH($B178,'תוצרים לפרויקטים'!$G$8:$G$507,0))))</f>
        <v/>
      </c>
      <c r="G178" s="198" t="str">
        <f>IF($B178="","",IF(INDEX('תוצרים לפרויקטים'!$R$8:$R$507,MATCH($B178,'תוצרים לפרויקטים'!$G$8:$G$507,0))="","",INDEX('תוצרים לפרויקטים'!$R$8:$R$507,MATCH($B178,'תוצרים לפרויקטים'!$G$8:$G$507,0))))</f>
        <v/>
      </c>
      <c r="H178" s="199" t="str">
        <f>IF($B178="","",IF(INDEX('תוצרים לפרויקטים'!P$8:P$507,MATCH($B178,'תוצרים לפרויקטים'!$G$8:$G$507,0))="","",INDEX('תוצרים לפרויקטים'!P$8:P$507,MATCH($B178,'תוצרים לפרויקטים'!$G$8:$G$507,0))))</f>
        <v/>
      </c>
      <c r="I178" s="199" t="str">
        <f>IF($B178="","",IF(INDEX('תוצרים לפרויקטים'!Q$8:Q$507,MATCH($B178,'תוצרים לפרויקטים'!$G$8:$G$507,0))="","",INDEX('תוצרים לפרויקטים'!Q$8:Q$507,MATCH($B178,'תוצרים לפרויקטים'!$G$8:$G$507,0))))</f>
        <v/>
      </c>
      <c r="J178" s="200" t="str">
        <f>IF($B178="","",INDEX('תוצרים לפרויקטים'!$S$8:$S$507,MATCH($B178,'תוצרים לפרויקטים'!$G$8:$G$507,0)))</f>
        <v/>
      </c>
      <c r="K178" s="201" t="str">
        <f t="shared" si="9"/>
        <v/>
      </c>
      <c r="L178" s="200" t="str">
        <f t="shared" ca="1" si="10"/>
        <v/>
      </c>
      <c r="M178" s="214" t="str">
        <f ca="1">IF($C178="","",IF(OR(AND($H178&lt;=M$6,$I178&gt;=M$6),AND($H178&gt;=M$6,$H178&lt;N$6)),IF(OR($J178=1,COUNTIF($L178:L178,"&gt;0")&lt;$K178),3,IF(OR(AND(MONTH($H178)=MONTH(TODAY()),$J178=0),AND(TODAY()&lt;M$6)),1,IF($L178="כן",2,4))),""))</f>
        <v/>
      </c>
      <c r="N178" s="214" t="str">
        <f ca="1">IF($C178="","",IF(OR(AND($H178&lt;=N$6,$I178&gt;=N$6),AND($H178&gt;=N$6,$H178&lt;O$6)),IF(OR($J178=1,COUNTIF($L178:M178,"&gt;0")&lt;$K178),3,IF(OR(AND(MONTH($H178)=MONTH(TODAY()),$J178=0),AND(TODAY()&lt;N$6)),1,IF($L178="כן",2,4))),""))</f>
        <v/>
      </c>
      <c r="O178" s="214" t="str">
        <f ca="1">IF($C178="","",IF(OR(AND($H178&lt;=O$6,$I178&gt;=O$6),AND($H178&gt;=O$6,$H178&lt;P$6)),IF(OR($J178=1,COUNTIF($L178:N178,"&gt;0")&lt;$K178),3,IF(OR(AND(MONTH($H178)=MONTH(TODAY()),$J178=0),AND(TODAY()&lt;O$6)),1,IF($L178="כן",2,4))),""))</f>
        <v/>
      </c>
      <c r="P178" s="214" t="str">
        <f ca="1">IF($C178="","",IF(OR(AND($H178&lt;=P$6,$I178&gt;=P$6),AND($H178&gt;=P$6,$H178&lt;Q$6)),IF(OR($J178=1,COUNTIF($L178:O178,"&gt;0")&lt;$K178),3,IF(OR(AND(MONTH($H178)=MONTH(TODAY()),$J178=0),AND(TODAY()&lt;P$6)),1,IF($L178="כן",2,4))),""))</f>
        <v/>
      </c>
      <c r="Q178" s="214" t="str">
        <f ca="1">IF($C178="","",IF(OR(AND($H178&lt;=Q$6,$I178&gt;=Q$6),AND($H178&gt;=Q$6,$H178&lt;R$6)),IF(OR($J178=1,COUNTIF($L178:P178,"&gt;0")&lt;$K178),3,IF(OR(AND(MONTH($H178)=MONTH(TODAY()),$J178=0),AND(TODAY()&lt;Q$6)),1,IF($L178="כן",2,4))),""))</f>
        <v/>
      </c>
      <c r="R178" s="214" t="str">
        <f ca="1">IF($C178="","",IF(OR(AND($H178&lt;=R$6,$I178&gt;=R$6),AND($H178&gt;=R$6,$H178&lt;S$6)),IF(OR($J178=1,COUNTIF($L178:Q178,"&gt;0")&lt;$K178),3,IF(OR(AND(MONTH($H178)=MONTH(TODAY()),$J178=0),AND(TODAY()&lt;R$6)),1,IF($L178="כן",2,4))),""))</f>
        <v/>
      </c>
      <c r="S178" s="214" t="str">
        <f ca="1">IF($C178="","",IF(OR(AND($H178&lt;=S$6,$I178&gt;=S$6),AND($H178&gt;=S$6,$H178&lt;T$6)),IF(OR($J178=1,COUNTIF($L178:R178,"&gt;0")&lt;$K178),3,IF(OR(AND(MONTH($H178)=MONTH(TODAY()),$J178=0),AND(TODAY()&lt;S$6)),1,IF($L178="כן",2,4))),""))</f>
        <v/>
      </c>
      <c r="T178" s="214" t="str">
        <f ca="1">IF($C178="","",IF(OR(AND($H178&lt;=T$6,$I178&gt;=T$6),AND($H178&gt;=T$6,$H178&lt;U$6)),IF(OR($J178=1,COUNTIF($L178:S178,"&gt;0")&lt;$K178),3,IF(OR(AND(MONTH($H178)=MONTH(TODAY()),$J178=0),AND(TODAY()&lt;T$6)),1,IF($L178="כן",2,4))),""))</f>
        <v/>
      </c>
      <c r="U178" s="214" t="str">
        <f ca="1">IF($C178="","",IF(OR(AND($H178&lt;=U$6,$I178&gt;=U$6),AND($H178&gt;=U$6,$H178&lt;V$6)),IF(OR($J178=1,COUNTIF($L178:T178,"&gt;0")&lt;$K178),3,IF(OR(AND(MONTH($H178)=MONTH(TODAY()),$J178=0),AND(TODAY()&lt;U$6)),1,IF($L178="כן",2,4))),""))</f>
        <v/>
      </c>
      <c r="V178" s="214" t="str">
        <f ca="1">IF($C178="","",IF(OR(AND($H178&lt;=V$6,$I178&gt;=V$6),AND($H178&gt;=V$6,$H178&lt;W$6)),IF(OR($J178=1,COUNTIF($L178:U178,"&gt;0")&lt;$K178),3,IF(OR(AND(MONTH($H178)=MONTH(TODAY()),$J178=0),AND(TODAY()&lt;V$6)),1,IF($L178="כן",2,4))),""))</f>
        <v/>
      </c>
      <c r="W178" s="214" t="str">
        <f ca="1">IF($C178="","",IF(OR(AND($H178&lt;=W$6,$I178&gt;=W$6),AND($H178&gt;=W$6,$H178&lt;X$6)),IF(OR($J178=1,COUNTIF($L178:V178,"&gt;0")&lt;$K178),3,IF(OR(AND(MONTH($H178)=MONTH(TODAY()),$J178=0),AND(TODAY()&lt;W$6)),1,IF($L178="כן",2,4))),""))</f>
        <v/>
      </c>
      <c r="X178" s="214" t="str">
        <f ca="1">IF($C178="","",IF(OR(AND($H178&lt;=X$6,$I178&gt;=X$6),AND($H178&gt;=X$6,$H178&lt;Y$6)),IF(OR($J178=1,COUNTIF($L178:W178,"&gt;0")&lt;$K178),3,IF(OR(AND(MONTH($H178)=MONTH(TODAY()),$J178=0),AND(TODAY()&lt;X$6)),1,IF($L178="כן",2,4))),""))</f>
        <v/>
      </c>
      <c r="Y178" s="214" t="str">
        <f ca="1">IF($C178="","",IF(OR(AND($H178&lt;=Y$6,$I178&gt;=Y$6),AND($H178&gt;=Y$6,$H178&lt;Z$6)),IF(OR($J178=1,COUNTIF($L178:X178,"&gt;0")&lt;$K178),3,IF(OR(AND(MONTH($H178)=MONTH(TODAY()),$J178=0),AND(TODAY()&lt;Y$6)),1,IF($L178="כן",2,4))),""))</f>
        <v/>
      </c>
      <c r="Z178" s="214" t="str">
        <f ca="1">IF($C178="","",IF(OR(AND($H178&lt;=Z$6,$I178&gt;=Z$6),AND($H178&gt;=Z$6,$H178&lt;AA$6)),IF(OR($J178=1,COUNTIF($L178:Y178,"&gt;0")&lt;$K178),3,IF(OR(AND(MONTH($H178)=MONTH(TODAY()),$J178=0),AND(TODAY()&lt;Z$6)),1,IF($L178="כן",2,4))),""))</f>
        <v/>
      </c>
      <c r="AA178" s="214" t="str">
        <f ca="1">IF($C178="","",IF(OR(AND($H178&lt;=AA$6,$I178&gt;=AA$6),AND($H178&gt;=AA$6,$H178&lt;AB$6)),IF(OR($J178=1,COUNTIF($L178:Z178,"&gt;0")&lt;$K178),3,IF(OR(AND(MONTH($H178)=MONTH(TODAY()),$J178=0),AND(TODAY()&lt;AA$6)),1,IF($L178="כן",2,4))),""))</f>
        <v/>
      </c>
      <c r="AB178" s="214" t="str">
        <f ca="1">IF($C178="","",IF(OR(AND($H178&lt;=AB$6,$I178&gt;=AB$6),AND($H178&gt;=AB$6,$H178&lt;AC$6)),IF(OR($J178=1,COUNTIF($L178:AA178,"&gt;0")&lt;$K178),3,IF(OR(AND(MONTH($H178)=MONTH(TODAY()),$J178=0),AND(TODAY()&lt;AB$6)),1,IF($L178="כן",2,4))),""))</f>
        <v/>
      </c>
      <c r="AC178" s="214" t="str">
        <f ca="1">IF($C178="","",IF(OR(AND($H178&lt;=AC$6,$I178&gt;=AC$6),AND($H178&gt;=AC$6,$H178&lt;AD$6)),IF(OR($J178=1,COUNTIF($L178:AB178,"&gt;0")&lt;$K178),3,IF(OR(AND(MONTH($H178)=MONTH(TODAY()),$J178=0),AND(TODAY()&lt;AC$6)),1,IF($L178="כן",2,4))),""))</f>
        <v/>
      </c>
      <c r="AD178" s="214" t="str">
        <f ca="1">IF($C178="","",IF(OR(AND($H178&lt;=AD$6,$I178&gt;=AD$6),AND($H178&gt;=AD$6,$H178&lt;AE$6)),IF(OR($J178=1,COUNTIF($L178:AC178,"&gt;0")&lt;$K178),3,IF(OR(AND(MONTH($H178)=MONTH(TODAY()),$J178=0),AND(TODAY()&lt;AD$6)),1,IF($L178="כן",2,4))),""))</f>
        <v/>
      </c>
      <c r="AE178" s="214" t="str">
        <f ca="1">IF($C178="","",IF(OR(AND($H178&lt;=AE$6,$I178&gt;=AE$6),AND($H178&gt;=AE$6,$H178&lt;AF$6)),IF(OR($J178=1,COUNTIF($L178:AD178,"&gt;0")&lt;$K178),3,IF(OR(AND(MONTH($H178)=MONTH(TODAY()),$J178=0),AND(TODAY()&lt;AE$6)),1,IF($L178="כן",2,4))),""))</f>
        <v/>
      </c>
      <c r="AF178" s="214" t="str">
        <f ca="1">IF($C178="","",IF(OR(AND($H178&lt;=AF$6,$I178&gt;=AF$6),AND($H178&gt;=AF$6,$H178&lt;AG$6)),IF(OR($J178=1,COUNTIF($L178:AE178,"&gt;0")&lt;$K178),3,IF(OR(AND(MONTH($H178)=MONTH(TODAY()),$J178=0),AND(TODAY()&lt;AF$6)),1,IF($L178="כן",2,4))),""))</f>
        <v/>
      </c>
      <c r="AG178" s="214" t="str">
        <f t="shared" ca="1" si="11"/>
        <v/>
      </c>
      <c r="AH178" s="199" t="s">
        <v>224</v>
      </c>
    </row>
    <row r="179" spans="2:34" s="195" customFormat="1" ht="21" customHeight="1">
      <c r="B179" s="196" t="str">
        <f>IFERROR(INDEX('תוצרים לפרויקטים'!$G$8:$G$507,MATCH(ROWS($B$6:B178),דירוג_גאנט,0)),"")</f>
        <v/>
      </c>
      <c r="C179" s="197" t="str">
        <f>IF($B179="","",INDEX('תוצרים לפרויקטים'!$H$8:$H$507,MATCH($B179,'תוצרים לפרויקטים'!$G$8:$G$507,0)))</f>
        <v/>
      </c>
      <c r="D179" s="198" t="str">
        <f>IF($B179="","",INDEX('תוצרים לפרויקטים'!$E$8:$E$507,MATCH($B179,'תוצרים לפרויקטים'!$G$8:$G$507,0)))</f>
        <v/>
      </c>
      <c r="E179" s="198" t="str">
        <f>IF($B179="","",IF(INDEX('תוצרים לפרויקטים'!$J$8:$J$507,MATCH($B179,'תוצרים לפרויקטים'!$G$8:$G$507,0))="","",INDEX('תוצרים לפרויקטים'!$J$8:$J$507,MATCH($B179,'תוצרים לפרויקטים'!$G$8:$G$507,0))))</f>
        <v/>
      </c>
      <c r="F179" s="198" t="str">
        <f>IF($B179="","",IF(INDEX('תוצרים לפרויקטים'!$K$8:$K$507,MATCH($B179,'תוצרים לפרויקטים'!$G$8:$G$507,0))="","",INDEX('תוצרים לפרויקטים'!$K$8:$K$507,MATCH($B179,'תוצרים לפרויקטים'!$G$8:$G$507,0))))</f>
        <v/>
      </c>
      <c r="G179" s="198" t="str">
        <f>IF($B179="","",IF(INDEX('תוצרים לפרויקטים'!$R$8:$R$507,MATCH($B179,'תוצרים לפרויקטים'!$G$8:$G$507,0))="","",INDEX('תוצרים לפרויקטים'!$R$8:$R$507,MATCH($B179,'תוצרים לפרויקטים'!$G$8:$G$507,0))))</f>
        <v/>
      </c>
      <c r="H179" s="199" t="str">
        <f>IF($B179="","",IF(INDEX('תוצרים לפרויקטים'!P$8:P$507,MATCH($B179,'תוצרים לפרויקטים'!$G$8:$G$507,0))="","",INDEX('תוצרים לפרויקטים'!P$8:P$507,MATCH($B179,'תוצרים לפרויקטים'!$G$8:$G$507,0))))</f>
        <v/>
      </c>
      <c r="I179" s="199" t="str">
        <f>IF($B179="","",IF(INDEX('תוצרים לפרויקטים'!Q$8:Q$507,MATCH($B179,'תוצרים לפרויקטים'!$G$8:$G$507,0))="","",INDEX('תוצרים לפרויקטים'!Q$8:Q$507,MATCH($B179,'תוצרים לפרויקטים'!$G$8:$G$507,0))))</f>
        <v/>
      </c>
      <c r="J179" s="200" t="str">
        <f>IF($B179="","",INDEX('תוצרים לפרויקטים'!$S$8:$S$507,MATCH($B179,'תוצרים לפרויקטים'!$G$8:$G$507,0)))</f>
        <v/>
      </c>
      <c r="K179" s="201" t="str">
        <f t="shared" si="9"/>
        <v/>
      </c>
      <c r="L179" s="200" t="str">
        <f t="shared" ca="1" si="10"/>
        <v/>
      </c>
      <c r="M179" s="214" t="str">
        <f ca="1">IF($C179="","",IF(OR(AND($H179&lt;=M$6,$I179&gt;=M$6),AND($H179&gt;=M$6,$H179&lt;N$6)),IF(OR($J179=1,COUNTIF($L179:L179,"&gt;0")&lt;$K179),3,IF(OR(AND(MONTH($H179)=MONTH(TODAY()),$J179=0),AND(TODAY()&lt;M$6)),1,IF($L179="כן",2,4))),""))</f>
        <v/>
      </c>
      <c r="N179" s="214" t="str">
        <f ca="1">IF($C179="","",IF(OR(AND($H179&lt;=N$6,$I179&gt;=N$6),AND($H179&gt;=N$6,$H179&lt;O$6)),IF(OR($J179=1,COUNTIF($L179:M179,"&gt;0")&lt;$K179),3,IF(OR(AND(MONTH($H179)=MONTH(TODAY()),$J179=0),AND(TODAY()&lt;N$6)),1,IF($L179="כן",2,4))),""))</f>
        <v/>
      </c>
      <c r="O179" s="214" t="str">
        <f ca="1">IF($C179="","",IF(OR(AND($H179&lt;=O$6,$I179&gt;=O$6),AND($H179&gt;=O$6,$H179&lt;P$6)),IF(OR($J179=1,COUNTIF($L179:N179,"&gt;0")&lt;$K179),3,IF(OR(AND(MONTH($H179)=MONTH(TODAY()),$J179=0),AND(TODAY()&lt;O$6)),1,IF($L179="כן",2,4))),""))</f>
        <v/>
      </c>
      <c r="P179" s="214" t="str">
        <f ca="1">IF($C179="","",IF(OR(AND($H179&lt;=P$6,$I179&gt;=P$6),AND($H179&gt;=P$6,$H179&lt;Q$6)),IF(OR($J179=1,COUNTIF($L179:O179,"&gt;0")&lt;$K179),3,IF(OR(AND(MONTH($H179)=MONTH(TODAY()),$J179=0),AND(TODAY()&lt;P$6)),1,IF($L179="כן",2,4))),""))</f>
        <v/>
      </c>
      <c r="Q179" s="214" t="str">
        <f ca="1">IF($C179="","",IF(OR(AND($H179&lt;=Q$6,$I179&gt;=Q$6),AND($H179&gt;=Q$6,$H179&lt;R$6)),IF(OR($J179=1,COUNTIF($L179:P179,"&gt;0")&lt;$K179),3,IF(OR(AND(MONTH($H179)=MONTH(TODAY()),$J179=0),AND(TODAY()&lt;Q$6)),1,IF($L179="כן",2,4))),""))</f>
        <v/>
      </c>
      <c r="R179" s="214" t="str">
        <f ca="1">IF($C179="","",IF(OR(AND($H179&lt;=R$6,$I179&gt;=R$6),AND($H179&gt;=R$6,$H179&lt;S$6)),IF(OR($J179=1,COUNTIF($L179:Q179,"&gt;0")&lt;$K179),3,IF(OR(AND(MONTH($H179)=MONTH(TODAY()),$J179=0),AND(TODAY()&lt;R$6)),1,IF($L179="כן",2,4))),""))</f>
        <v/>
      </c>
      <c r="S179" s="214" t="str">
        <f ca="1">IF($C179="","",IF(OR(AND($H179&lt;=S$6,$I179&gt;=S$6),AND($H179&gt;=S$6,$H179&lt;T$6)),IF(OR($J179=1,COUNTIF($L179:R179,"&gt;0")&lt;$K179),3,IF(OR(AND(MONTH($H179)=MONTH(TODAY()),$J179=0),AND(TODAY()&lt;S$6)),1,IF($L179="כן",2,4))),""))</f>
        <v/>
      </c>
      <c r="T179" s="214" t="str">
        <f ca="1">IF($C179="","",IF(OR(AND($H179&lt;=T$6,$I179&gt;=T$6),AND($H179&gt;=T$6,$H179&lt;U$6)),IF(OR($J179=1,COUNTIF($L179:S179,"&gt;0")&lt;$K179),3,IF(OR(AND(MONTH($H179)=MONTH(TODAY()),$J179=0),AND(TODAY()&lt;T$6)),1,IF($L179="כן",2,4))),""))</f>
        <v/>
      </c>
      <c r="U179" s="214" t="str">
        <f ca="1">IF($C179="","",IF(OR(AND($H179&lt;=U$6,$I179&gt;=U$6),AND($H179&gt;=U$6,$H179&lt;V$6)),IF(OR($J179=1,COUNTIF($L179:T179,"&gt;0")&lt;$K179),3,IF(OR(AND(MONTH($H179)=MONTH(TODAY()),$J179=0),AND(TODAY()&lt;U$6)),1,IF($L179="כן",2,4))),""))</f>
        <v/>
      </c>
      <c r="V179" s="214" t="str">
        <f ca="1">IF($C179="","",IF(OR(AND($H179&lt;=V$6,$I179&gt;=V$6),AND($H179&gt;=V$6,$H179&lt;W$6)),IF(OR($J179=1,COUNTIF($L179:U179,"&gt;0")&lt;$K179),3,IF(OR(AND(MONTH($H179)=MONTH(TODAY()),$J179=0),AND(TODAY()&lt;V$6)),1,IF($L179="כן",2,4))),""))</f>
        <v/>
      </c>
      <c r="W179" s="214" t="str">
        <f ca="1">IF($C179="","",IF(OR(AND($H179&lt;=W$6,$I179&gt;=W$6),AND($H179&gt;=W$6,$H179&lt;X$6)),IF(OR($J179=1,COUNTIF($L179:V179,"&gt;0")&lt;$K179),3,IF(OR(AND(MONTH($H179)=MONTH(TODAY()),$J179=0),AND(TODAY()&lt;W$6)),1,IF($L179="כן",2,4))),""))</f>
        <v/>
      </c>
      <c r="X179" s="214" t="str">
        <f ca="1">IF($C179="","",IF(OR(AND($H179&lt;=X$6,$I179&gt;=X$6),AND($H179&gt;=X$6,$H179&lt;Y$6)),IF(OR($J179=1,COUNTIF($L179:W179,"&gt;0")&lt;$K179),3,IF(OR(AND(MONTH($H179)=MONTH(TODAY()),$J179=0),AND(TODAY()&lt;X$6)),1,IF($L179="כן",2,4))),""))</f>
        <v/>
      </c>
      <c r="Y179" s="214" t="str">
        <f ca="1">IF($C179="","",IF(OR(AND($H179&lt;=Y$6,$I179&gt;=Y$6),AND($H179&gt;=Y$6,$H179&lt;Z$6)),IF(OR($J179=1,COUNTIF($L179:X179,"&gt;0")&lt;$K179),3,IF(OR(AND(MONTH($H179)=MONTH(TODAY()),$J179=0),AND(TODAY()&lt;Y$6)),1,IF($L179="כן",2,4))),""))</f>
        <v/>
      </c>
      <c r="Z179" s="214" t="str">
        <f ca="1">IF($C179="","",IF(OR(AND($H179&lt;=Z$6,$I179&gt;=Z$6),AND($H179&gt;=Z$6,$H179&lt;AA$6)),IF(OR($J179=1,COUNTIF($L179:Y179,"&gt;0")&lt;$K179),3,IF(OR(AND(MONTH($H179)=MONTH(TODAY()),$J179=0),AND(TODAY()&lt;Z$6)),1,IF($L179="כן",2,4))),""))</f>
        <v/>
      </c>
      <c r="AA179" s="214" t="str">
        <f ca="1">IF($C179="","",IF(OR(AND($H179&lt;=AA$6,$I179&gt;=AA$6),AND($H179&gt;=AA$6,$H179&lt;AB$6)),IF(OR($J179=1,COUNTIF($L179:Z179,"&gt;0")&lt;$K179),3,IF(OR(AND(MONTH($H179)=MONTH(TODAY()),$J179=0),AND(TODAY()&lt;AA$6)),1,IF($L179="כן",2,4))),""))</f>
        <v/>
      </c>
      <c r="AB179" s="214" t="str">
        <f ca="1">IF($C179="","",IF(OR(AND($H179&lt;=AB$6,$I179&gt;=AB$6),AND($H179&gt;=AB$6,$H179&lt;AC$6)),IF(OR($J179=1,COUNTIF($L179:AA179,"&gt;0")&lt;$K179),3,IF(OR(AND(MONTH($H179)=MONTH(TODAY()),$J179=0),AND(TODAY()&lt;AB$6)),1,IF($L179="כן",2,4))),""))</f>
        <v/>
      </c>
      <c r="AC179" s="214" t="str">
        <f ca="1">IF($C179="","",IF(OR(AND($H179&lt;=AC$6,$I179&gt;=AC$6),AND($H179&gt;=AC$6,$H179&lt;AD$6)),IF(OR($J179=1,COUNTIF($L179:AB179,"&gt;0")&lt;$K179),3,IF(OR(AND(MONTH($H179)=MONTH(TODAY()),$J179=0),AND(TODAY()&lt;AC$6)),1,IF($L179="כן",2,4))),""))</f>
        <v/>
      </c>
      <c r="AD179" s="214" t="str">
        <f ca="1">IF($C179="","",IF(OR(AND($H179&lt;=AD$6,$I179&gt;=AD$6),AND($H179&gt;=AD$6,$H179&lt;AE$6)),IF(OR($J179=1,COUNTIF($L179:AC179,"&gt;0")&lt;$K179),3,IF(OR(AND(MONTH($H179)=MONTH(TODAY()),$J179=0),AND(TODAY()&lt;AD$6)),1,IF($L179="כן",2,4))),""))</f>
        <v/>
      </c>
      <c r="AE179" s="214" t="str">
        <f ca="1">IF($C179="","",IF(OR(AND($H179&lt;=AE$6,$I179&gt;=AE$6),AND($H179&gt;=AE$6,$H179&lt;AF$6)),IF(OR($J179=1,COUNTIF($L179:AD179,"&gt;0")&lt;$K179),3,IF(OR(AND(MONTH($H179)=MONTH(TODAY()),$J179=0),AND(TODAY()&lt;AE$6)),1,IF($L179="כן",2,4))),""))</f>
        <v/>
      </c>
      <c r="AF179" s="214" t="str">
        <f ca="1">IF($C179="","",IF(OR(AND($H179&lt;=AF$6,$I179&gt;=AF$6),AND($H179&gt;=AF$6,$H179&lt;AG$6)),IF(OR($J179=1,COUNTIF($L179:AE179,"&gt;0")&lt;$K179),3,IF(OR(AND(MONTH($H179)=MONTH(TODAY()),$J179=0),AND(TODAY()&lt;AF$6)),1,IF($L179="כן",2,4))),""))</f>
        <v/>
      </c>
      <c r="AG179" s="214" t="str">
        <f t="shared" ca="1" si="11"/>
        <v/>
      </c>
      <c r="AH179" s="199" t="s">
        <v>224</v>
      </c>
    </row>
    <row r="180" spans="2:34" s="195" customFormat="1" ht="21" customHeight="1">
      <c r="B180" s="196" t="str">
        <f>IFERROR(INDEX('תוצרים לפרויקטים'!$G$8:$G$507,MATCH(ROWS($B$6:B179),דירוג_גאנט,0)),"")</f>
        <v/>
      </c>
      <c r="C180" s="197" t="str">
        <f>IF($B180="","",INDEX('תוצרים לפרויקטים'!$H$8:$H$507,MATCH($B180,'תוצרים לפרויקטים'!$G$8:$G$507,0)))</f>
        <v/>
      </c>
      <c r="D180" s="198" t="str">
        <f>IF($B180="","",INDEX('תוצרים לפרויקטים'!$E$8:$E$507,MATCH($B180,'תוצרים לפרויקטים'!$G$8:$G$507,0)))</f>
        <v/>
      </c>
      <c r="E180" s="198" t="str">
        <f>IF($B180="","",IF(INDEX('תוצרים לפרויקטים'!$J$8:$J$507,MATCH($B180,'תוצרים לפרויקטים'!$G$8:$G$507,0))="","",INDEX('תוצרים לפרויקטים'!$J$8:$J$507,MATCH($B180,'תוצרים לפרויקטים'!$G$8:$G$507,0))))</f>
        <v/>
      </c>
      <c r="F180" s="198" t="str">
        <f>IF($B180="","",IF(INDEX('תוצרים לפרויקטים'!$K$8:$K$507,MATCH($B180,'תוצרים לפרויקטים'!$G$8:$G$507,0))="","",INDEX('תוצרים לפרויקטים'!$K$8:$K$507,MATCH($B180,'תוצרים לפרויקטים'!$G$8:$G$507,0))))</f>
        <v/>
      </c>
      <c r="G180" s="198" t="str">
        <f>IF($B180="","",IF(INDEX('תוצרים לפרויקטים'!$R$8:$R$507,MATCH($B180,'תוצרים לפרויקטים'!$G$8:$G$507,0))="","",INDEX('תוצרים לפרויקטים'!$R$8:$R$507,MATCH($B180,'תוצרים לפרויקטים'!$G$8:$G$507,0))))</f>
        <v/>
      </c>
      <c r="H180" s="199" t="str">
        <f>IF($B180="","",IF(INDEX('תוצרים לפרויקטים'!P$8:P$507,MATCH($B180,'תוצרים לפרויקטים'!$G$8:$G$507,0))="","",INDEX('תוצרים לפרויקטים'!P$8:P$507,MATCH($B180,'תוצרים לפרויקטים'!$G$8:$G$507,0))))</f>
        <v/>
      </c>
      <c r="I180" s="199" t="str">
        <f>IF($B180="","",IF(INDEX('תוצרים לפרויקטים'!Q$8:Q$507,MATCH($B180,'תוצרים לפרויקטים'!$G$8:$G$507,0))="","",INDEX('תוצרים לפרויקטים'!Q$8:Q$507,MATCH($B180,'תוצרים לפרויקטים'!$G$8:$G$507,0))))</f>
        <v/>
      </c>
      <c r="J180" s="200" t="str">
        <f>IF($B180="","",INDEX('תוצרים לפרויקטים'!$S$8:$S$507,MATCH($B180,'תוצרים לפרויקטים'!$G$8:$G$507,0)))</f>
        <v/>
      </c>
      <c r="K180" s="201" t="str">
        <f t="shared" si="9"/>
        <v/>
      </c>
      <c r="L180" s="200" t="str">
        <f t="shared" ca="1" si="10"/>
        <v/>
      </c>
      <c r="M180" s="214" t="str">
        <f ca="1">IF($C180="","",IF(OR(AND($H180&lt;=M$6,$I180&gt;=M$6),AND($H180&gt;=M$6,$H180&lt;N$6)),IF(OR($J180=1,COUNTIF($L180:L180,"&gt;0")&lt;$K180),3,IF(OR(AND(MONTH($H180)=MONTH(TODAY()),$J180=0),AND(TODAY()&lt;M$6)),1,IF($L180="כן",2,4))),""))</f>
        <v/>
      </c>
      <c r="N180" s="214" t="str">
        <f ca="1">IF($C180="","",IF(OR(AND($H180&lt;=N$6,$I180&gt;=N$6),AND($H180&gt;=N$6,$H180&lt;O$6)),IF(OR($J180=1,COUNTIF($L180:M180,"&gt;0")&lt;$K180),3,IF(OR(AND(MONTH($H180)=MONTH(TODAY()),$J180=0),AND(TODAY()&lt;N$6)),1,IF($L180="כן",2,4))),""))</f>
        <v/>
      </c>
      <c r="O180" s="214" t="str">
        <f ca="1">IF($C180="","",IF(OR(AND($H180&lt;=O$6,$I180&gt;=O$6),AND($H180&gt;=O$6,$H180&lt;P$6)),IF(OR($J180=1,COUNTIF($L180:N180,"&gt;0")&lt;$K180),3,IF(OR(AND(MONTH($H180)=MONTH(TODAY()),$J180=0),AND(TODAY()&lt;O$6)),1,IF($L180="כן",2,4))),""))</f>
        <v/>
      </c>
      <c r="P180" s="214" t="str">
        <f ca="1">IF($C180="","",IF(OR(AND($H180&lt;=P$6,$I180&gt;=P$6),AND($H180&gt;=P$6,$H180&lt;Q$6)),IF(OR($J180=1,COUNTIF($L180:O180,"&gt;0")&lt;$K180),3,IF(OR(AND(MONTH($H180)=MONTH(TODAY()),$J180=0),AND(TODAY()&lt;P$6)),1,IF($L180="כן",2,4))),""))</f>
        <v/>
      </c>
      <c r="Q180" s="214" t="str">
        <f ca="1">IF($C180="","",IF(OR(AND($H180&lt;=Q$6,$I180&gt;=Q$6),AND($H180&gt;=Q$6,$H180&lt;R$6)),IF(OR($J180=1,COUNTIF($L180:P180,"&gt;0")&lt;$K180),3,IF(OR(AND(MONTH($H180)=MONTH(TODAY()),$J180=0),AND(TODAY()&lt;Q$6)),1,IF($L180="כן",2,4))),""))</f>
        <v/>
      </c>
      <c r="R180" s="214" t="str">
        <f ca="1">IF($C180="","",IF(OR(AND($H180&lt;=R$6,$I180&gt;=R$6),AND($H180&gt;=R$6,$H180&lt;S$6)),IF(OR($J180=1,COUNTIF($L180:Q180,"&gt;0")&lt;$K180),3,IF(OR(AND(MONTH($H180)=MONTH(TODAY()),$J180=0),AND(TODAY()&lt;R$6)),1,IF($L180="כן",2,4))),""))</f>
        <v/>
      </c>
      <c r="S180" s="214" t="str">
        <f ca="1">IF($C180="","",IF(OR(AND($H180&lt;=S$6,$I180&gt;=S$6),AND($H180&gt;=S$6,$H180&lt;T$6)),IF(OR($J180=1,COUNTIF($L180:R180,"&gt;0")&lt;$K180),3,IF(OR(AND(MONTH($H180)=MONTH(TODAY()),$J180=0),AND(TODAY()&lt;S$6)),1,IF($L180="כן",2,4))),""))</f>
        <v/>
      </c>
      <c r="T180" s="214" t="str">
        <f ca="1">IF($C180="","",IF(OR(AND($H180&lt;=T$6,$I180&gt;=T$6),AND($H180&gt;=T$6,$H180&lt;U$6)),IF(OR($J180=1,COUNTIF($L180:S180,"&gt;0")&lt;$K180),3,IF(OR(AND(MONTH($H180)=MONTH(TODAY()),$J180=0),AND(TODAY()&lt;T$6)),1,IF($L180="כן",2,4))),""))</f>
        <v/>
      </c>
      <c r="U180" s="214" t="str">
        <f ca="1">IF($C180="","",IF(OR(AND($H180&lt;=U$6,$I180&gt;=U$6),AND($H180&gt;=U$6,$H180&lt;V$6)),IF(OR($J180=1,COUNTIF($L180:T180,"&gt;0")&lt;$K180),3,IF(OR(AND(MONTH($H180)=MONTH(TODAY()),$J180=0),AND(TODAY()&lt;U$6)),1,IF($L180="כן",2,4))),""))</f>
        <v/>
      </c>
      <c r="V180" s="214" t="str">
        <f ca="1">IF($C180="","",IF(OR(AND($H180&lt;=V$6,$I180&gt;=V$6),AND($H180&gt;=V$6,$H180&lt;W$6)),IF(OR($J180=1,COUNTIF($L180:U180,"&gt;0")&lt;$K180),3,IF(OR(AND(MONTH($H180)=MONTH(TODAY()),$J180=0),AND(TODAY()&lt;V$6)),1,IF($L180="כן",2,4))),""))</f>
        <v/>
      </c>
      <c r="W180" s="214" t="str">
        <f ca="1">IF($C180="","",IF(OR(AND($H180&lt;=W$6,$I180&gt;=W$6),AND($H180&gt;=W$6,$H180&lt;X$6)),IF(OR($J180=1,COUNTIF($L180:V180,"&gt;0")&lt;$K180),3,IF(OR(AND(MONTH($H180)=MONTH(TODAY()),$J180=0),AND(TODAY()&lt;W$6)),1,IF($L180="כן",2,4))),""))</f>
        <v/>
      </c>
      <c r="X180" s="214" t="str">
        <f ca="1">IF($C180="","",IF(OR(AND($H180&lt;=X$6,$I180&gt;=X$6),AND($H180&gt;=X$6,$H180&lt;Y$6)),IF(OR($J180=1,COUNTIF($L180:W180,"&gt;0")&lt;$K180),3,IF(OR(AND(MONTH($H180)=MONTH(TODAY()),$J180=0),AND(TODAY()&lt;X$6)),1,IF($L180="כן",2,4))),""))</f>
        <v/>
      </c>
      <c r="Y180" s="214" t="str">
        <f ca="1">IF($C180="","",IF(OR(AND($H180&lt;=Y$6,$I180&gt;=Y$6),AND($H180&gt;=Y$6,$H180&lt;Z$6)),IF(OR($J180=1,COUNTIF($L180:X180,"&gt;0")&lt;$K180),3,IF(OR(AND(MONTH($H180)=MONTH(TODAY()),$J180=0),AND(TODAY()&lt;Y$6)),1,IF($L180="כן",2,4))),""))</f>
        <v/>
      </c>
      <c r="Z180" s="214" t="str">
        <f ca="1">IF($C180="","",IF(OR(AND($H180&lt;=Z$6,$I180&gt;=Z$6),AND($H180&gt;=Z$6,$H180&lt;AA$6)),IF(OR($J180=1,COUNTIF($L180:Y180,"&gt;0")&lt;$K180),3,IF(OR(AND(MONTH($H180)=MONTH(TODAY()),$J180=0),AND(TODAY()&lt;Z$6)),1,IF($L180="כן",2,4))),""))</f>
        <v/>
      </c>
      <c r="AA180" s="214" t="str">
        <f ca="1">IF($C180="","",IF(OR(AND($H180&lt;=AA$6,$I180&gt;=AA$6),AND($H180&gt;=AA$6,$H180&lt;AB$6)),IF(OR($J180=1,COUNTIF($L180:Z180,"&gt;0")&lt;$K180),3,IF(OR(AND(MONTH($H180)=MONTH(TODAY()),$J180=0),AND(TODAY()&lt;AA$6)),1,IF($L180="כן",2,4))),""))</f>
        <v/>
      </c>
      <c r="AB180" s="214" t="str">
        <f ca="1">IF($C180="","",IF(OR(AND($H180&lt;=AB$6,$I180&gt;=AB$6),AND($H180&gt;=AB$6,$H180&lt;AC$6)),IF(OR($J180=1,COUNTIF($L180:AA180,"&gt;0")&lt;$K180),3,IF(OR(AND(MONTH($H180)=MONTH(TODAY()),$J180=0),AND(TODAY()&lt;AB$6)),1,IF($L180="כן",2,4))),""))</f>
        <v/>
      </c>
      <c r="AC180" s="214" t="str">
        <f ca="1">IF($C180="","",IF(OR(AND($H180&lt;=AC$6,$I180&gt;=AC$6),AND($H180&gt;=AC$6,$H180&lt;AD$6)),IF(OR($J180=1,COUNTIF($L180:AB180,"&gt;0")&lt;$K180),3,IF(OR(AND(MONTH($H180)=MONTH(TODAY()),$J180=0),AND(TODAY()&lt;AC$6)),1,IF($L180="כן",2,4))),""))</f>
        <v/>
      </c>
      <c r="AD180" s="214" t="str">
        <f ca="1">IF($C180="","",IF(OR(AND($H180&lt;=AD$6,$I180&gt;=AD$6),AND($H180&gt;=AD$6,$H180&lt;AE$6)),IF(OR($J180=1,COUNTIF($L180:AC180,"&gt;0")&lt;$K180),3,IF(OR(AND(MONTH($H180)=MONTH(TODAY()),$J180=0),AND(TODAY()&lt;AD$6)),1,IF($L180="כן",2,4))),""))</f>
        <v/>
      </c>
      <c r="AE180" s="214" t="str">
        <f ca="1">IF($C180="","",IF(OR(AND($H180&lt;=AE$6,$I180&gt;=AE$6),AND($H180&gt;=AE$6,$H180&lt;AF$6)),IF(OR($J180=1,COUNTIF($L180:AD180,"&gt;0")&lt;$K180),3,IF(OR(AND(MONTH($H180)=MONTH(TODAY()),$J180=0),AND(TODAY()&lt;AE$6)),1,IF($L180="כן",2,4))),""))</f>
        <v/>
      </c>
      <c r="AF180" s="214" t="str">
        <f ca="1">IF($C180="","",IF(OR(AND($H180&lt;=AF$6,$I180&gt;=AF$6),AND($H180&gt;=AF$6,$H180&lt;AG$6)),IF(OR($J180=1,COUNTIF($L180:AE180,"&gt;0")&lt;$K180),3,IF(OR(AND(MONTH($H180)=MONTH(TODAY()),$J180=0),AND(TODAY()&lt;AF$6)),1,IF($L180="כן",2,4))),""))</f>
        <v/>
      </c>
      <c r="AG180" s="214" t="str">
        <f t="shared" ca="1" si="11"/>
        <v/>
      </c>
      <c r="AH180" s="199" t="s">
        <v>224</v>
      </c>
    </row>
    <row r="181" spans="2:34" s="195" customFormat="1" ht="21" customHeight="1">
      <c r="B181" s="196" t="str">
        <f>IFERROR(INDEX('תוצרים לפרויקטים'!$G$8:$G$507,MATCH(ROWS($B$6:B180),דירוג_גאנט,0)),"")</f>
        <v/>
      </c>
      <c r="C181" s="197" t="str">
        <f>IF($B181="","",INDEX('תוצרים לפרויקטים'!$H$8:$H$507,MATCH($B181,'תוצרים לפרויקטים'!$G$8:$G$507,0)))</f>
        <v/>
      </c>
      <c r="D181" s="198" t="str">
        <f>IF($B181="","",INDEX('תוצרים לפרויקטים'!$E$8:$E$507,MATCH($B181,'תוצרים לפרויקטים'!$G$8:$G$507,0)))</f>
        <v/>
      </c>
      <c r="E181" s="198" t="str">
        <f>IF($B181="","",IF(INDEX('תוצרים לפרויקטים'!$J$8:$J$507,MATCH($B181,'תוצרים לפרויקטים'!$G$8:$G$507,0))="","",INDEX('תוצרים לפרויקטים'!$J$8:$J$507,MATCH($B181,'תוצרים לפרויקטים'!$G$8:$G$507,0))))</f>
        <v/>
      </c>
      <c r="F181" s="198" t="str">
        <f>IF($B181="","",IF(INDEX('תוצרים לפרויקטים'!$K$8:$K$507,MATCH($B181,'תוצרים לפרויקטים'!$G$8:$G$507,0))="","",INDEX('תוצרים לפרויקטים'!$K$8:$K$507,MATCH($B181,'תוצרים לפרויקטים'!$G$8:$G$507,0))))</f>
        <v/>
      </c>
      <c r="G181" s="198" t="str">
        <f>IF($B181="","",IF(INDEX('תוצרים לפרויקטים'!$R$8:$R$507,MATCH($B181,'תוצרים לפרויקטים'!$G$8:$G$507,0))="","",INDEX('תוצרים לפרויקטים'!$R$8:$R$507,MATCH($B181,'תוצרים לפרויקטים'!$G$8:$G$507,0))))</f>
        <v/>
      </c>
      <c r="H181" s="199" t="str">
        <f>IF($B181="","",IF(INDEX('תוצרים לפרויקטים'!P$8:P$507,MATCH($B181,'תוצרים לפרויקטים'!$G$8:$G$507,0))="","",INDEX('תוצרים לפרויקטים'!P$8:P$507,MATCH($B181,'תוצרים לפרויקטים'!$G$8:$G$507,0))))</f>
        <v/>
      </c>
      <c r="I181" s="199" t="str">
        <f>IF($B181="","",IF(INDEX('תוצרים לפרויקטים'!Q$8:Q$507,MATCH($B181,'תוצרים לפרויקטים'!$G$8:$G$507,0))="","",INDEX('תוצרים לפרויקטים'!Q$8:Q$507,MATCH($B181,'תוצרים לפרויקטים'!$G$8:$G$507,0))))</f>
        <v/>
      </c>
      <c r="J181" s="200" t="str">
        <f>IF($B181="","",INDEX('תוצרים לפרויקטים'!$S$8:$S$507,MATCH($B181,'תוצרים לפרויקטים'!$G$8:$G$507,0)))</f>
        <v/>
      </c>
      <c r="K181" s="201" t="str">
        <f t="shared" si="9"/>
        <v/>
      </c>
      <c r="L181" s="200" t="str">
        <f t="shared" ca="1" si="10"/>
        <v/>
      </c>
      <c r="M181" s="214" t="str">
        <f ca="1">IF($C181="","",IF(OR(AND($H181&lt;=M$6,$I181&gt;=M$6),AND($H181&gt;=M$6,$H181&lt;N$6)),IF(OR($J181=1,COUNTIF($L181:L181,"&gt;0")&lt;$K181),3,IF(OR(AND(MONTH($H181)=MONTH(TODAY()),$J181=0),AND(TODAY()&lt;M$6)),1,IF($L181="כן",2,4))),""))</f>
        <v/>
      </c>
      <c r="N181" s="214" t="str">
        <f ca="1">IF($C181="","",IF(OR(AND($H181&lt;=N$6,$I181&gt;=N$6),AND($H181&gt;=N$6,$H181&lt;O$6)),IF(OR($J181=1,COUNTIF($L181:M181,"&gt;0")&lt;$K181),3,IF(OR(AND(MONTH($H181)=MONTH(TODAY()),$J181=0),AND(TODAY()&lt;N$6)),1,IF($L181="כן",2,4))),""))</f>
        <v/>
      </c>
      <c r="O181" s="214" t="str">
        <f ca="1">IF($C181="","",IF(OR(AND($H181&lt;=O$6,$I181&gt;=O$6),AND($H181&gt;=O$6,$H181&lt;P$6)),IF(OR($J181=1,COUNTIF($L181:N181,"&gt;0")&lt;$K181),3,IF(OR(AND(MONTH($H181)=MONTH(TODAY()),$J181=0),AND(TODAY()&lt;O$6)),1,IF($L181="כן",2,4))),""))</f>
        <v/>
      </c>
      <c r="P181" s="214" t="str">
        <f ca="1">IF($C181="","",IF(OR(AND($H181&lt;=P$6,$I181&gt;=P$6),AND($H181&gt;=P$6,$H181&lt;Q$6)),IF(OR($J181=1,COUNTIF($L181:O181,"&gt;0")&lt;$K181),3,IF(OR(AND(MONTH($H181)=MONTH(TODAY()),$J181=0),AND(TODAY()&lt;P$6)),1,IF($L181="כן",2,4))),""))</f>
        <v/>
      </c>
      <c r="Q181" s="214" t="str">
        <f ca="1">IF($C181="","",IF(OR(AND($H181&lt;=Q$6,$I181&gt;=Q$6),AND($H181&gt;=Q$6,$H181&lt;R$6)),IF(OR($J181=1,COUNTIF($L181:P181,"&gt;0")&lt;$K181),3,IF(OR(AND(MONTH($H181)=MONTH(TODAY()),$J181=0),AND(TODAY()&lt;Q$6)),1,IF($L181="כן",2,4))),""))</f>
        <v/>
      </c>
      <c r="R181" s="214" t="str">
        <f ca="1">IF($C181="","",IF(OR(AND($H181&lt;=R$6,$I181&gt;=R$6),AND($H181&gt;=R$6,$H181&lt;S$6)),IF(OR($J181=1,COUNTIF($L181:Q181,"&gt;0")&lt;$K181),3,IF(OR(AND(MONTH($H181)=MONTH(TODAY()),$J181=0),AND(TODAY()&lt;R$6)),1,IF($L181="כן",2,4))),""))</f>
        <v/>
      </c>
      <c r="S181" s="214" t="str">
        <f ca="1">IF($C181="","",IF(OR(AND($H181&lt;=S$6,$I181&gt;=S$6),AND($H181&gt;=S$6,$H181&lt;T$6)),IF(OR($J181=1,COUNTIF($L181:R181,"&gt;0")&lt;$K181),3,IF(OR(AND(MONTH($H181)=MONTH(TODAY()),$J181=0),AND(TODAY()&lt;S$6)),1,IF($L181="כן",2,4))),""))</f>
        <v/>
      </c>
      <c r="T181" s="214" t="str">
        <f ca="1">IF($C181="","",IF(OR(AND($H181&lt;=T$6,$I181&gt;=T$6),AND($H181&gt;=T$6,$H181&lt;U$6)),IF(OR($J181=1,COUNTIF($L181:S181,"&gt;0")&lt;$K181),3,IF(OR(AND(MONTH($H181)=MONTH(TODAY()),$J181=0),AND(TODAY()&lt;T$6)),1,IF($L181="כן",2,4))),""))</f>
        <v/>
      </c>
      <c r="U181" s="214" t="str">
        <f ca="1">IF($C181="","",IF(OR(AND($H181&lt;=U$6,$I181&gt;=U$6),AND($H181&gt;=U$6,$H181&lt;V$6)),IF(OR($J181=1,COUNTIF($L181:T181,"&gt;0")&lt;$K181),3,IF(OR(AND(MONTH($H181)=MONTH(TODAY()),$J181=0),AND(TODAY()&lt;U$6)),1,IF($L181="כן",2,4))),""))</f>
        <v/>
      </c>
      <c r="V181" s="214" t="str">
        <f ca="1">IF($C181="","",IF(OR(AND($H181&lt;=V$6,$I181&gt;=V$6),AND($H181&gt;=V$6,$H181&lt;W$6)),IF(OR($J181=1,COUNTIF($L181:U181,"&gt;0")&lt;$K181),3,IF(OR(AND(MONTH($H181)=MONTH(TODAY()),$J181=0),AND(TODAY()&lt;V$6)),1,IF($L181="כן",2,4))),""))</f>
        <v/>
      </c>
      <c r="W181" s="214" t="str">
        <f ca="1">IF($C181="","",IF(OR(AND($H181&lt;=W$6,$I181&gt;=W$6),AND($H181&gt;=W$6,$H181&lt;X$6)),IF(OR($J181=1,COUNTIF($L181:V181,"&gt;0")&lt;$K181),3,IF(OR(AND(MONTH($H181)=MONTH(TODAY()),$J181=0),AND(TODAY()&lt;W$6)),1,IF($L181="כן",2,4))),""))</f>
        <v/>
      </c>
      <c r="X181" s="214" t="str">
        <f ca="1">IF($C181="","",IF(OR(AND($H181&lt;=X$6,$I181&gt;=X$6),AND($H181&gt;=X$6,$H181&lt;Y$6)),IF(OR($J181=1,COUNTIF($L181:W181,"&gt;0")&lt;$K181),3,IF(OR(AND(MONTH($H181)=MONTH(TODAY()),$J181=0),AND(TODAY()&lt;X$6)),1,IF($L181="כן",2,4))),""))</f>
        <v/>
      </c>
      <c r="Y181" s="214" t="str">
        <f ca="1">IF($C181="","",IF(OR(AND($H181&lt;=Y$6,$I181&gt;=Y$6),AND($H181&gt;=Y$6,$H181&lt;Z$6)),IF(OR($J181=1,COUNTIF($L181:X181,"&gt;0")&lt;$K181),3,IF(OR(AND(MONTH($H181)=MONTH(TODAY()),$J181=0),AND(TODAY()&lt;Y$6)),1,IF($L181="כן",2,4))),""))</f>
        <v/>
      </c>
      <c r="Z181" s="214" t="str">
        <f ca="1">IF($C181="","",IF(OR(AND($H181&lt;=Z$6,$I181&gt;=Z$6),AND($H181&gt;=Z$6,$H181&lt;AA$6)),IF(OR($J181=1,COUNTIF($L181:Y181,"&gt;0")&lt;$K181),3,IF(OR(AND(MONTH($H181)=MONTH(TODAY()),$J181=0),AND(TODAY()&lt;Z$6)),1,IF($L181="כן",2,4))),""))</f>
        <v/>
      </c>
      <c r="AA181" s="214" t="str">
        <f ca="1">IF($C181="","",IF(OR(AND($H181&lt;=AA$6,$I181&gt;=AA$6),AND($H181&gt;=AA$6,$H181&lt;AB$6)),IF(OR($J181=1,COUNTIF($L181:Z181,"&gt;0")&lt;$K181),3,IF(OR(AND(MONTH($H181)=MONTH(TODAY()),$J181=0),AND(TODAY()&lt;AA$6)),1,IF($L181="כן",2,4))),""))</f>
        <v/>
      </c>
      <c r="AB181" s="214" t="str">
        <f ca="1">IF($C181="","",IF(OR(AND($H181&lt;=AB$6,$I181&gt;=AB$6),AND($H181&gt;=AB$6,$H181&lt;AC$6)),IF(OR($J181=1,COUNTIF($L181:AA181,"&gt;0")&lt;$K181),3,IF(OR(AND(MONTH($H181)=MONTH(TODAY()),$J181=0),AND(TODAY()&lt;AB$6)),1,IF($L181="כן",2,4))),""))</f>
        <v/>
      </c>
      <c r="AC181" s="214" t="str">
        <f ca="1">IF($C181="","",IF(OR(AND($H181&lt;=AC$6,$I181&gt;=AC$6),AND($H181&gt;=AC$6,$H181&lt;AD$6)),IF(OR($J181=1,COUNTIF($L181:AB181,"&gt;0")&lt;$K181),3,IF(OR(AND(MONTH($H181)=MONTH(TODAY()),$J181=0),AND(TODAY()&lt;AC$6)),1,IF($L181="כן",2,4))),""))</f>
        <v/>
      </c>
      <c r="AD181" s="214" t="str">
        <f ca="1">IF($C181="","",IF(OR(AND($H181&lt;=AD$6,$I181&gt;=AD$6),AND($H181&gt;=AD$6,$H181&lt;AE$6)),IF(OR($J181=1,COUNTIF($L181:AC181,"&gt;0")&lt;$K181),3,IF(OR(AND(MONTH($H181)=MONTH(TODAY()),$J181=0),AND(TODAY()&lt;AD$6)),1,IF($L181="כן",2,4))),""))</f>
        <v/>
      </c>
      <c r="AE181" s="214" t="str">
        <f ca="1">IF($C181="","",IF(OR(AND($H181&lt;=AE$6,$I181&gt;=AE$6),AND($H181&gt;=AE$6,$H181&lt;AF$6)),IF(OR($J181=1,COUNTIF($L181:AD181,"&gt;0")&lt;$K181),3,IF(OR(AND(MONTH($H181)=MONTH(TODAY()),$J181=0),AND(TODAY()&lt;AE$6)),1,IF($L181="כן",2,4))),""))</f>
        <v/>
      </c>
      <c r="AF181" s="214" t="str">
        <f ca="1">IF($C181="","",IF(OR(AND($H181&lt;=AF$6,$I181&gt;=AF$6),AND($H181&gt;=AF$6,$H181&lt;AG$6)),IF(OR($J181=1,COUNTIF($L181:AE181,"&gt;0")&lt;$K181),3,IF(OR(AND(MONTH($H181)=MONTH(TODAY()),$J181=0),AND(TODAY()&lt;AF$6)),1,IF($L181="כן",2,4))),""))</f>
        <v/>
      </c>
      <c r="AG181" s="214" t="str">
        <f t="shared" ca="1" si="11"/>
        <v/>
      </c>
      <c r="AH181" s="199" t="s">
        <v>224</v>
      </c>
    </row>
    <row r="182" spans="2:34" s="195" customFormat="1" ht="21" customHeight="1">
      <c r="B182" s="196" t="str">
        <f>IFERROR(INDEX('תוצרים לפרויקטים'!$G$8:$G$507,MATCH(ROWS($B$6:B181),דירוג_גאנט,0)),"")</f>
        <v/>
      </c>
      <c r="C182" s="197" t="str">
        <f>IF($B182="","",INDEX('תוצרים לפרויקטים'!$H$8:$H$507,MATCH($B182,'תוצרים לפרויקטים'!$G$8:$G$507,0)))</f>
        <v/>
      </c>
      <c r="D182" s="198" t="str">
        <f>IF($B182="","",INDEX('תוצרים לפרויקטים'!$E$8:$E$507,MATCH($B182,'תוצרים לפרויקטים'!$G$8:$G$507,0)))</f>
        <v/>
      </c>
      <c r="E182" s="198" t="str">
        <f>IF($B182="","",IF(INDEX('תוצרים לפרויקטים'!$J$8:$J$507,MATCH($B182,'תוצרים לפרויקטים'!$G$8:$G$507,0))="","",INDEX('תוצרים לפרויקטים'!$J$8:$J$507,MATCH($B182,'תוצרים לפרויקטים'!$G$8:$G$507,0))))</f>
        <v/>
      </c>
      <c r="F182" s="198" t="str">
        <f>IF($B182="","",IF(INDEX('תוצרים לפרויקטים'!$K$8:$K$507,MATCH($B182,'תוצרים לפרויקטים'!$G$8:$G$507,0))="","",INDEX('תוצרים לפרויקטים'!$K$8:$K$507,MATCH($B182,'תוצרים לפרויקטים'!$G$8:$G$507,0))))</f>
        <v/>
      </c>
      <c r="G182" s="198" t="str">
        <f>IF($B182="","",IF(INDEX('תוצרים לפרויקטים'!$R$8:$R$507,MATCH($B182,'תוצרים לפרויקטים'!$G$8:$G$507,0))="","",INDEX('תוצרים לפרויקטים'!$R$8:$R$507,MATCH($B182,'תוצרים לפרויקטים'!$G$8:$G$507,0))))</f>
        <v/>
      </c>
      <c r="H182" s="199" t="str">
        <f>IF($B182="","",IF(INDEX('תוצרים לפרויקטים'!P$8:P$507,MATCH($B182,'תוצרים לפרויקטים'!$G$8:$G$507,0))="","",INDEX('תוצרים לפרויקטים'!P$8:P$507,MATCH($B182,'תוצרים לפרויקטים'!$G$8:$G$507,0))))</f>
        <v/>
      </c>
      <c r="I182" s="199" t="str">
        <f>IF($B182="","",IF(INDEX('תוצרים לפרויקטים'!Q$8:Q$507,MATCH($B182,'תוצרים לפרויקטים'!$G$8:$G$507,0))="","",INDEX('תוצרים לפרויקטים'!Q$8:Q$507,MATCH($B182,'תוצרים לפרויקטים'!$G$8:$G$507,0))))</f>
        <v/>
      </c>
      <c r="J182" s="200" t="str">
        <f>IF($B182="","",INDEX('תוצרים לפרויקטים'!$S$8:$S$507,MATCH($B182,'תוצרים לפרויקטים'!$G$8:$G$507,0)))</f>
        <v/>
      </c>
      <c r="K182" s="201" t="str">
        <f t="shared" si="9"/>
        <v/>
      </c>
      <c r="L182" s="200" t="str">
        <f t="shared" ca="1" si="10"/>
        <v/>
      </c>
      <c r="M182" s="214" t="str">
        <f ca="1">IF($C182="","",IF(OR(AND($H182&lt;=M$6,$I182&gt;=M$6),AND($H182&gt;=M$6,$H182&lt;N$6)),IF(OR($J182=1,COUNTIF($L182:L182,"&gt;0")&lt;$K182),3,IF(OR(AND(MONTH($H182)=MONTH(TODAY()),$J182=0),AND(TODAY()&lt;M$6)),1,IF($L182="כן",2,4))),""))</f>
        <v/>
      </c>
      <c r="N182" s="214" t="str">
        <f ca="1">IF($C182="","",IF(OR(AND($H182&lt;=N$6,$I182&gt;=N$6),AND($H182&gt;=N$6,$H182&lt;O$6)),IF(OR($J182=1,COUNTIF($L182:M182,"&gt;0")&lt;$K182),3,IF(OR(AND(MONTH($H182)=MONTH(TODAY()),$J182=0),AND(TODAY()&lt;N$6)),1,IF($L182="כן",2,4))),""))</f>
        <v/>
      </c>
      <c r="O182" s="214" t="str">
        <f ca="1">IF($C182="","",IF(OR(AND($H182&lt;=O$6,$I182&gt;=O$6),AND($H182&gt;=O$6,$H182&lt;P$6)),IF(OR($J182=1,COUNTIF($L182:N182,"&gt;0")&lt;$K182),3,IF(OR(AND(MONTH($H182)=MONTH(TODAY()),$J182=0),AND(TODAY()&lt;O$6)),1,IF($L182="כן",2,4))),""))</f>
        <v/>
      </c>
      <c r="P182" s="214" t="str">
        <f ca="1">IF($C182="","",IF(OR(AND($H182&lt;=P$6,$I182&gt;=P$6),AND($H182&gt;=P$6,$H182&lt;Q$6)),IF(OR($J182=1,COUNTIF($L182:O182,"&gt;0")&lt;$K182),3,IF(OR(AND(MONTH($H182)=MONTH(TODAY()),$J182=0),AND(TODAY()&lt;P$6)),1,IF($L182="כן",2,4))),""))</f>
        <v/>
      </c>
      <c r="Q182" s="214" t="str">
        <f ca="1">IF($C182="","",IF(OR(AND($H182&lt;=Q$6,$I182&gt;=Q$6),AND($H182&gt;=Q$6,$H182&lt;R$6)),IF(OR($J182=1,COUNTIF($L182:P182,"&gt;0")&lt;$K182),3,IF(OR(AND(MONTH($H182)=MONTH(TODAY()),$J182=0),AND(TODAY()&lt;Q$6)),1,IF($L182="כן",2,4))),""))</f>
        <v/>
      </c>
      <c r="R182" s="214" t="str">
        <f ca="1">IF($C182="","",IF(OR(AND($H182&lt;=R$6,$I182&gt;=R$6),AND($H182&gt;=R$6,$H182&lt;S$6)),IF(OR($J182=1,COUNTIF($L182:Q182,"&gt;0")&lt;$K182),3,IF(OR(AND(MONTH($H182)=MONTH(TODAY()),$J182=0),AND(TODAY()&lt;R$6)),1,IF($L182="כן",2,4))),""))</f>
        <v/>
      </c>
      <c r="S182" s="214" t="str">
        <f ca="1">IF($C182="","",IF(OR(AND($H182&lt;=S$6,$I182&gt;=S$6),AND($H182&gt;=S$6,$H182&lt;T$6)),IF(OR($J182=1,COUNTIF($L182:R182,"&gt;0")&lt;$K182),3,IF(OR(AND(MONTH($H182)=MONTH(TODAY()),$J182=0),AND(TODAY()&lt;S$6)),1,IF($L182="כן",2,4))),""))</f>
        <v/>
      </c>
      <c r="T182" s="214" t="str">
        <f ca="1">IF($C182="","",IF(OR(AND($H182&lt;=T$6,$I182&gt;=T$6),AND($H182&gt;=T$6,$H182&lt;U$6)),IF(OR($J182=1,COUNTIF($L182:S182,"&gt;0")&lt;$K182),3,IF(OR(AND(MONTH($H182)=MONTH(TODAY()),$J182=0),AND(TODAY()&lt;T$6)),1,IF($L182="כן",2,4))),""))</f>
        <v/>
      </c>
      <c r="U182" s="214" t="str">
        <f ca="1">IF($C182="","",IF(OR(AND($H182&lt;=U$6,$I182&gt;=U$6),AND($H182&gt;=U$6,$H182&lt;V$6)),IF(OR($J182=1,COUNTIF($L182:T182,"&gt;0")&lt;$K182),3,IF(OR(AND(MONTH($H182)=MONTH(TODAY()),$J182=0),AND(TODAY()&lt;U$6)),1,IF($L182="כן",2,4))),""))</f>
        <v/>
      </c>
      <c r="V182" s="214" t="str">
        <f ca="1">IF($C182="","",IF(OR(AND($H182&lt;=V$6,$I182&gt;=V$6),AND($H182&gt;=V$6,$H182&lt;W$6)),IF(OR($J182=1,COUNTIF($L182:U182,"&gt;0")&lt;$K182),3,IF(OR(AND(MONTH($H182)=MONTH(TODAY()),$J182=0),AND(TODAY()&lt;V$6)),1,IF($L182="כן",2,4))),""))</f>
        <v/>
      </c>
      <c r="W182" s="214" t="str">
        <f ca="1">IF($C182="","",IF(OR(AND($H182&lt;=W$6,$I182&gt;=W$6),AND($H182&gt;=W$6,$H182&lt;X$6)),IF(OR($J182=1,COUNTIF($L182:V182,"&gt;0")&lt;$K182),3,IF(OR(AND(MONTH($H182)=MONTH(TODAY()),$J182=0),AND(TODAY()&lt;W$6)),1,IF($L182="כן",2,4))),""))</f>
        <v/>
      </c>
      <c r="X182" s="214" t="str">
        <f ca="1">IF($C182="","",IF(OR(AND($H182&lt;=X$6,$I182&gt;=X$6),AND($H182&gt;=X$6,$H182&lt;Y$6)),IF(OR($J182=1,COUNTIF($L182:W182,"&gt;0")&lt;$K182),3,IF(OR(AND(MONTH($H182)=MONTH(TODAY()),$J182=0),AND(TODAY()&lt;X$6)),1,IF($L182="כן",2,4))),""))</f>
        <v/>
      </c>
      <c r="Y182" s="214" t="str">
        <f ca="1">IF($C182="","",IF(OR(AND($H182&lt;=Y$6,$I182&gt;=Y$6),AND($H182&gt;=Y$6,$H182&lt;Z$6)),IF(OR($J182=1,COUNTIF($L182:X182,"&gt;0")&lt;$K182),3,IF(OR(AND(MONTH($H182)=MONTH(TODAY()),$J182=0),AND(TODAY()&lt;Y$6)),1,IF($L182="כן",2,4))),""))</f>
        <v/>
      </c>
      <c r="Z182" s="214" t="str">
        <f ca="1">IF($C182="","",IF(OR(AND($H182&lt;=Z$6,$I182&gt;=Z$6),AND($H182&gt;=Z$6,$H182&lt;AA$6)),IF(OR($J182=1,COUNTIF($L182:Y182,"&gt;0")&lt;$K182),3,IF(OR(AND(MONTH($H182)=MONTH(TODAY()),$J182=0),AND(TODAY()&lt;Z$6)),1,IF($L182="כן",2,4))),""))</f>
        <v/>
      </c>
      <c r="AA182" s="214" t="str">
        <f ca="1">IF($C182="","",IF(OR(AND($H182&lt;=AA$6,$I182&gt;=AA$6),AND($H182&gt;=AA$6,$H182&lt;AB$6)),IF(OR($J182=1,COUNTIF($L182:Z182,"&gt;0")&lt;$K182),3,IF(OR(AND(MONTH($H182)=MONTH(TODAY()),$J182=0),AND(TODAY()&lt;AA$6)),1,IF($L182="כן",2,4))),""))</f>
        <v/>
      </c>
      <c r="AB182" s="214" t="str">
        <f ca="1">IF($C182="","",IF(OR(AND($H182&lt;=AB$6,$I182&gt;=AB$6),AND($H182&gt;=AB$6,$H182&lt;AC$6)),IF(OR($J182=1,COUNTIF($L182:AA182,"&gt;0")&lt;$K182),3,IF(OR(AND(MONTH($H182)=MONTH(TODAY()),$J182=0),AND(TODAY()&lt;AB$6)),1,IF($L182="כן",2,4))),""))</f>
        <v/>
      </c>
      <c r="AC182" s="214" t="str">
        <f ca="1">IF($C182="","",IF(OR(AND($H182&lt;=AC$6,$I182&gt;=AC$6),AND($H182&gt;=AC$6,$H182&lt;AD$6)),IF(OR($J182=1,COUNTIF($L182:AB182,"&gt;0")&lt;$K182),3,IF(OR(AND(MONTH($H182)=MONTH(TODAY()),$J182=0),AND(TODAY()&lt;AC$6)),1,IF($L182="כן",2,4))),""))</f>
        <v/>
      </c>
      <c r="AD182" s="214" t="str">
        <f ca="1">IF($C182="","",IF(OR(AND($H182&lt;=AD$6,$I182&gt;=AD$6),AND($H182&gt;=AD$6,$H182&lt;AE$6)),IF(OR($J182=1,COUNTIF($L182:AC182,"&gt;0")&lt;$K182),3,IF(OR(AND(MONTH($H182)=MONTH(TODAY()),$J182=0),AND(TODAY()&lt;AD$6)),1,IF($L182="כן",2,4))),""))</f>
        <v/>
      </c>
      <c r="AE182" s="214" t="str">
        <f ca="1">IF($C182="","",IF(OR(AND($H182&lt;=AE$6,$I182&gt;=AE$6),AND($H182&gt;=AE$6,$H182&lt;AF$6)),IF(OR($J182=1,COUNTIF($L182:AD182,"&gt;0")&lt;$K182),3,IF(OR(AND(MONTH($H182)=MONTH(TODAY()),$J182=0),AND(TODAY()&lt;AE$6)),1,IF($L182="כן",2,4))),""))</f>
        <v/>
      </c>
      <c r="AF182" s="214" t="str">
        <f ca="1">IF($C182="","",IF(OR(AND($H182&lt;=AF$6,$I182&gt;=AF$6),AND($H182&gt;=AF$6,$H182&lt;AG$6)),IF(OR($J182=1,COUNTIF($L182:AE182,"&gt;0")&lt;$K182),3,IF(OR(AND(MONTH($H182)=MONTH(TODAY()),$J182=0),AND(TODAY()&lt;AF$6)),1,IF($L182="כן",2,4))),""))</f>
        <v/>
      </c>
      <c r="AG182" s="214" t="str">
        <f t="shared" ca="1" si="11"/>
        <v/>
      </c>
      <c r="AH182" s="199" t="s">
        <v>224</v>
      </c>
    </row>
    <row r="183" spans="2:34" s="195" customFormat="1" ht="21" customHeight="1">
      <c r="B183" s="196" t="str">
        <f>IFERROR(INDEX('תוצרים לפרויקטים'!$G$8:$G$507,MATCH(ROWS($B$6:B182),דירוג_גאנט,0)),"")</f>
        <v/>
      </c>
      <c r="C183" s="197" t="str">
        <f>IF($B183="","",INDEX('תוצרים לפרויקטים'!$H$8:$H$507,MATCH($B183,'תוצרים לפרויקטים'!$G$8:$G$507,0)))</f>
        <v/>
      </c>
      <c r="D183" s="198" t="str">
        <f>IF($B183="","",INDEX('תוצרים לפרויקטים'!$E$8:$E$507,MATCH($B183,'תוצרים לפרויקטים'!$G$8:$G$507,0)))</f>
        <v/>
      </c>
      <c r="E183" s="198" t="str">
        <f>IF($B183="","",IF(INDEX('תוצרים לפרויקטים'!$J$8:$J$507,MATCH($B183,'תוצרים לפרויקטים'!$G$8:$G$507,0))="","",INDEX('תוצרים לפרויקטים'!$J$8:$J$507,MATCH($B183,'תוצרים לפרויקטים'!$G$8:$G$507,0))))</f>
        <v/>
      </c>
      <c r="F183" s="198" t="str">
        <f>IF($B183="","",IF(INDEX('תוצרים לפרויקטים'!$K$8:$K$507,MATCH($B183,'תוצרים לפרויקטים'!$G$8:$G$507,0))="","",INDEX('תוצרים לפרויקטים'!$K$8:$K$507,MATCH($B183,'תוצרים לפרויקטים'!$G$8:$G$507,0))))</f>
        <v/>
      </c>
      <c r="G183" s="198" t="str">
        <f>IF($B183="","",IF(INDEX('תוצרים לפרויקטים'!$R$8:$R$507,MATCH($B183,'תוצרים לפרויקטים'!$G$8:$G$507,0))="","",INDEX('תוצרים לפרויקטים'!$R$8:$R$507,MATCH($B183,'תוצרים לפרויקטים'!$G$8:$G$507,0))))</f>
        <v/>
      </c>
      <c r="H183" s="199" t="str">
        <f>IF($B183="","",IF(INDEX('תוצרים לפרויקטים'!P$8:P$507,MATCH($B183,'תוצרים לפרויקטים'!$G$8:$G$507,0))="","",INDEX('תוצרים לפרויקטים'!P$8:P$507,MATCH($B183,'תוצרים לפרויקטים'!$G$8:$G$507,0))))</f>
        <v/>
      </c>
      <c r="I183" s="199" t="str">
        <f>IF($B183="","",IF(INDEX('תוצרים לפרויקטים'!Q$8:Q$507,MATCH($B183,'תוצרים לפרויקטים'!$G$8:$G$507,0))="","",INDEX('תוצרים לפרויקטים'!Q$8:Q$507,MATCH($B183,'תוצרים לפרויקטים'!$G$8:$G$507,0))))</f>
        <v/>
      </c>
      <c r="J183" s="200" t="str">
        <f>IF($B183="","",INDEX('תוצרים לפרויקטים'!$S$8:$S$507,MATCH($B183,'תוצרים לפרויקטים'!$G$8:$G$507,0)))</f>
        <v/>
      </c>
      <c r="K183" s="201" t="str">
        <f t="shared" si="9"/>
        <v/>
      </c>
      <c r="L183" s="200" t="str">
        <f t="shared" ca="1" si="10"/>
        <v/>
      </c>
      <c r="M183" s="214" t="str">
        <f ca="1">IF($C183="","",IF(OR(AND($H183&lt;=M$6,$I183&gt;=M$6),AND($H183&gt;=M$6,$H183&lt;N$6)),IF(OR($J183=1,COUNTIF($L183:L183,"&gt;0")&lt;$K183),3,IF(OR(AND(MONTH($H183)=MONTH(TODAY()),$J183=0),AND(TODAY()&lt;M$6)),1,IF($L183="כן",2,4))),""))</f>
        <v/>
      </c>
      <c r="N183" s="214" t="str">
        <f ca="1">IF($C183="","",IF(OR(AND($H183&lt;=N$6,$I183&gt;=N$6),AND($H183&gt;=N$6,$H183&lt;O$6)),IF(OR($J183=1,COUNTIF($L183:M183,"&gt;0")&lt;$K183),3,IF(OR(AND(MONTH($H183)=MONTH(TODAY()),$J183=0),AND(TODAY()&lt;N$6)),1,IF($L183="כן",2,4))),""))</f>
        <v/>
      </c>
      <c r="O183" s="214" t="str">
        <f ca="1">IF($C183="","",IF(OR(AND($H183&lt;=O$6,$I183&gt;=O$6),AND($H183&gt;=O$6,$H183&lt;P$6)),IF(OR($J183=1,COUNTIF($L183:N183,"&gt;0")&lt;$K183),3,IF(OR(AND(MONTH($H183)=MONTH(TODAY()),$J183=0),AND(TODAY()&lt;O$6)),1,IF($L183="כן",2,4))),""))</f>
        <v/>
      </c>
      <c r="P183" s="214" t="str">
        <f ca="1">IF($C183="","",IF(OR(AND($H183&lt;=P$6,$I183&gt;=P$6),AND($H183&gt;=P$6,$H183&lt;Q$6)),IF(OR($J183=1,COUNTIF($L183:O183,"&gt;0")&lt;$K183),3,IF(OR(AND(MONTH($H183)=MONTH(TODAY()),$J183=0),AND(TODAY()&lt;P$6)),1,IF($L183="כן",2,4))),""))</f>
        <v/>
      </c>
      <c r="Q183" s="214" t="str">
        <f ca="1">IF($C183="","",IF(OR(AND($H183&lt;=Q$6,$I183&gt;=Q$6),AND($H183&gt;=Q$6,$H183&lt;R$6)),IF(OR($J183=1,COUNTIF($L183:P183,"&gt;0")&lt;$K183),3,IF(OR(AND(MONTH($H183)=MONTH(TODAY()),$J183=0),AND(TODAY()&lt;Q$6)),1,IF($L183="כן",2,4))),""))</f>
        <v/>
      </c>
      <c r="R183" s="214" t="str">
        <f ca="1">IF($C183="","",IF(OR(AND($H183&lt;=R$6,$I183&gt;=R$6),AND($H183&gt;=R$6,$H183&lt;S$6)),IF(OR($J183=1,COUNTIF($L183:Q183,"&gt;0")&lt;$K183),3,IF(OR(AND(MONTH($H183)=MONTH(TODAY()),$J183=0),AND(TODAY()&lt;R$6)),1,IF($L183="כן",2,4))),""))</f>
        <v/>
      </c>
      <c r="S183" s="214" t="str">
        <f ca="1">IF($C183="","",IF(OR(AND($H183&lt;=S$6,$I183&gt;=S$6),AND($H183&gt;=S$6,$H183&lt;T$6)),IF(OR($J183=1,COUNTIF($L183:R183,"&gt;0")&lt;$K183),3,IF(OR(AND(MONTH($H183)=MONTH(TODAY()),$J183=0),AND(TODAY()&lt;S$6)),1,IF($L183="כן",2,4))),""))</f>
        <v/>
      </c>
      <c r="T183" s="214" t="str">
        <f ca="1">IF($C183="","",IF(OR(AND($H183&lt;=T$6,$I183&gt;=T$6),AND($H183&gt;=T$6,$H183&lt;U$6)),IF(OR($J183=1,COUNTIF($L183:S183,"&gt;0")&lt;$K183),3,IF(OR(AND(MONTH($H183)=MONTH(TODAY()),$J183=0),AND(TODAY()&lt;T$6)),1,IF($L183="כן",2,4))),""))</f>
        <v/>
      </c>
      <c r="U183" s="214" t="str">
        <f ca="1">IF($C183="","",IF(OR(AND($H183&lt;=U$6,$I183&gt;=U$6),AND($H183&gt;=U$6,$H183&lt;V$6)),IF(OR($J183=1,COUNTIF($L183:T183,"&gt;0")&lt;$K183),3,IF(OR(AND(MONTH($H183)=MONTH(TODAY()),$J183=0),AND(TODAY()&lt;U$6)),1,IF($L183="כן",2,4))),""))</f>
        <v/>
      </c>
      <c r="V183" s="214" t="str">
        <f ca="1">IF($C183="","",IF(OR(AND($H183&lt;=V$6,$I183&gt;=V$6),AND($H183&gt;=V$6,$H183&lt;W$6)),IF(OR($J183=1,COUNTIF($L183:U183,"&gt;0")&lt;$K183),3,IF(OR(AND(MONTH($H183)=MONTH(TODAY()),$J183=0),AND(TODAY()&lt;V$6)),1,IF($L183="כן",2,4))),""))</f>
        <v/>
      </c>
      <c r="W183" s="214" t="str">
        <f ca="1">IF($C183="","",IF(OR(AND($H183&lt;=W$6,$I183&gt;=W$6),AND($H183&gt;=W$6,$H183&lt;X$6)),IF(OR($J183=1,COUNTIF($L183:V183,"&gt;0")&lt;$K183),3,IF(OR(AND(MONTH($H183)=MONTH(TODAY()),$J183=0),AND(TODAY()&lt;W$6)),1,IF($L183="כן",2,4))),""))</f>
        <v/>
      </c>
      <c r="X183" s="214" t="str">
        <f ca="1">IF($C183="","",IF(OR(AND($H183&lt;=X$6,$I183&gt;=X$6),AND($H183&gt;=X$6,$H183&lt;Y$6)),IF(OR($J183=1,COUNTIF($L183:W183,"&gt;0")&lt;$K183),3,IF(OR(AND(MONTH($H183)=MONTH(TODAY()),$J183=0),AND(TODAY()&lt;X$6)),1,IF($L183="כן",2,4))),""))</f>
        <v/>
      </c>
      <c r="Y183" s="214" t="str">
        <f ca="1">IF($C183="","",IF(OR(AND($H183&lt;=Y$6,$I183&gt;=Y$6),AND($H183&gt;=Y$6,$H183&lt;Z$6)),IF(OR($J183=1,COUNTIF($L183:X183,"&gt;0")&lt;$K183),3,IF(OR(AND(MONTH($H183)=MONTH(TODAY()),$J183=0),AND(TODAY()&lt;Y$6)),1,IF($L183="כן",2,4))),""))</f>
        <v/>
      </c>
      <c r="Z183" s="214" t="str">
        <f ca="1">IF($C183="","",IF(OR(AND($H183&lt;=Z$6,$I183&gt;=Z$6),AND($H183&gt;=Z$6,$H183&lt;AA$6)),IF(OR($J183=1,COUNTIF($L183:Y183,"&gt;0")&lt;$K183),3,IF(OR(AND(MONTH($H183)=MONTH(TODAY()),$J183=0),AND(TODAY()&lt;Z$6)),1,IF($L183="כן",2,4))),""))</f>
        <v/>
      </c>
      <c r="AA183" s="214" t="str">
        <f ca="1">IF($C183="","",IF(OR(AND($H183&lt;=AA$6,$I183&gt;=AA$6),AND($H183&gt;=AA$6,$H183&lt;AB$6)),IF(OR($J183=1,COUNTIF($L183:Z183,"&gt;0")&lt;$K183),3,IF(OR(AND(MONTH($H183)=MONTH(TODAY()),$J183=0),AND(TODAY()&lt;AA$6)),1,IF($L183="כן",2,4))),""))</f>
        <v/>
      </c>
      <c r="AB183" s="214" t="str">
        <f ca="1">IF($C183="","",IF(OR(AND($H183&lt;=AB$6,$I183&gt;=AB$6),AND($H183&gt;=AB$6,$H183&lt;AC$6)),IF(OR($J183=1,COUNTIF($L183:AA183,"&gt;0")&lt;$K183),3,IF(OR(AND(MONTH($H183)=MONTH(TODAY()),$J183=0),AND(TODAY()&lt;AB$6)),1,IF($L183="כן",2,4))),""))</f>
        <v/>
      </c>
      <c r="AC183" s="214" t="str">
        <f ca="1">IF($C183="","",IF(OR(AND($H183&lt;=AC$6,$I183&gt;=AC$6),AND($H183&gt;=AC$6,$H183&lt;AD$6)),IF(OR($J183=1,COUNTIF($L183:AB183,"&gt;0")&lt;$K183),3,IF(OR(AND(MONTH($H183)=MONTH(TODAY()),$J183=0),AND(TODAY()&lt;AC$6)),1,IF($L183="כן",2,4))),""))</f>
        <v/>
      </c>
      <c r="AD183" s="214" t="str">
        <f ca="1">IF($C183="","",IF(OR(AND($H183&lt;=AD$6,$I183&gt;=AD$6),AND($H183&gt;=AD$6,$H183&lt;AE$6)),IF(OR($J183=1,COUNTIF($L183:AC183,"&gt;0")&lt;$K183),3,IF(OR(AND(MONTH($H183)=MONTH(TODAY()),$J183=0),AND(TODAY()&lt;AD$6)),1,IF($L183="כן",2,4))),""))</f>
        <v/>
      </c>
      <c r="AE183" s="214" t="str">
        <f ca="1">IF($C183="","",IF(OR(AND($H183&lt;=AE$6,$I183&gt;=AE$6),AND($H183&gt;=AE$6,$H183&lt;AF$6)),IF(OR($J183=1,COUNTIF($L183:AD183,"&gt;0")&lt;$K183),3,IF(OR(AND(MONTH($H183)=MONTH(TODAY()),$J183=0),AND(TODAY()&lt;AE$6)),1,IF($L183="כן",2,4))),""))</f>
        <v/>
      </c>
      <c r="AF183" s="214" t="str">
        <f ca="1">IF($C183="","",IF(OR(AND($H183&lt;=AF$6,$I183&gt;=AF$6),AND($H183&gt;=AF$6,$H183&lt;AG$6)),IF(OR($J183=1,COUNTIF($L183:AE183,"&gt;0")&lt;$K183),3,IF(OR(AND(MONTH($H183)=MONTH(TODAY()),$J183=0),AND(TODAY()&lt;AF$6)),1,IF($L183="כן",2,4))),""))</f>
        <v/>
      </c>
      <c r="AG183" s="214" t="str">
        <f t="shared" ca="1" si="11"/>
        <v/>
      </c>
      <c r="AH183" s="199" t="s">
        <v>224</v>
      </c>
    </row>
    <row r="184" spans="2:34" s="195" customFormat="1" ht="21" customHeight="1">
      <c r="B184" s="196" t="str">
        <f>IFERROR(INDEX('תוצרים לפרויקטים'!$G$8:$G$507,MATCH(ROWS($B$6:B183),דירוג_גאנט,0)),"")</f>
        <v/>
      </c>
      <c r="C184" s="197" t="str">
        <f>IF($B184="","",INDEX('תוצרים לפרויקטים'!$H$8:$H$507,MATCH($B184,'תוצרים לפרויקטים'!$G$8:$G$507,0)))</f>
        <v/>
      </c>
      <c r="D184" s="198" t="str">
        <f>IF($B184="","",INDEX('תוצרים לפרויקטים'!$E$8:$E$507,MATCH($B184,'תוצרים לפרויקטים'!$G$8:$G$507,0)))</f>
        <v/>
      </c>
      <c r="E184" s="198" t="str">
        <f>IF($B184="","",IF(INDEX('תוצרים לפרויקטים'!$J$8:$J$507,MATCH($B184,'תוצרים לפרויקטים'!$G$8:$G$507,0))="","",INDEX('תוצרים לפרויקטים'!$J$8:$J$507,MATCH($B184,'תוצרים לפרויקטים'!$G$8:$G$507,0))))</f>
        <v/>
      </c>
      <c r="F184" s="198" t="str">
        <f>IF($B184="","",IF(INDEX('תוצרים לפרויקטים'!$K$8:$K$507,MATCH($B184,'תוצרים לפרויקטים'!$G$8:$G$507,0))="","",INDEX('תוצרים לפרויקטים'!$K$8:$K$507,MATCH($B184,'תוצרים לפרויקטים'!$G$8:$G$507,0))))</f>
        <v/>
      </c>
      <c r="G184" s="198" t="str">
        <f>IF($B184="","",IF(INDEX('תוצרים לפרויקטים'!$R$8:$R$507,MATCH($B184,'תוצרים לפרויקטים'!$G$8:$G$507,0))="","",INDEX('תוצרים לפרויקטים'!$R$8:$R$507,MATCH($B184,'תוצרים לפרויקטים'!$G$8:$G$507,0))))</f>
        <v/>
      </c>
      <c r="H184" s="199" t="str">
        <f>IF($B184="","",IF(INDEX('תוצרים לפרויקטים'!P$8:P$507,MATCH($B184,'תוצרים לפרויקטים'!$G$8:$G$507,0))="","",INDEX('תוצרים לפרויקטים'!P$8:P$507,MATCH($B184,'תוצרים לפרויקטים'!$G$8:$G$507,0))))</f>
        <v/>
      </c>
      <c r="I184" s="199" t="str">
        <f>IF($B184="","",IF(INDEX('תוצרים לפרויקטים'!Q$8:Q$507,MATCH($B184,'תוצרים לפרויקטים'!$G$8:$G$507,0))="","",INDEX('תוצרים לפרויקטים'!Q$8:Q$507,MATCH($B184,'תוצרים לפרויקטים'!$G$8:$G$507,0))))</f>
        <v/>
      </c>
      <c r="J184" s="200" t="str">
        <f>IF($B184="","",INDEX('תוצרים לפרויקטים'!$S$8:$S$507,MATCH($B184,'תוצרים לפרויקטים'!$G$8:$G$507,0)))</f>
        <v/>
      </c>
      <c r="K184" s="201" t="str">
        <f t="shared" si="9"/>
        <v/>
      </c>
      <c r="L184" s="200" t="str">
        <f t="shared" ca="1" si="10"/>
        <v/>
      </c>
      <c r="M184" s="214" t="str">
        <f ca="1">IF($C184="","",IF(OR(AND($H184&lt;=M$6,$I184&gt;=M$6),AND($H184&gt;=M$6,$H184&lt;N$6)),IF(OR($J184=1,COUNTIF($L184:L184,"&gt;0")&lt;$K184),3,IF(OR(AND(MONTH($H184)=MONTH(TODAY()),$J184=0),AND(TODAY()&lt;M$6)),1,IF($L184="כן",2,4))),""))</f>
        <v/>
      </c>
      <c r="N184" s="214" t="str">
        <f ca="1">IF($C184="","",IF(OR(AND($H184&lt;=N$6,$I184&gt;=N$6),AND($H184&gt;=N$6,$H184&lt;O$6)),IF(OR($J184=1,COUNTIF($L184:M184,"&gt;0")&lt;$K184),3,IF(OR(AND(MONTH($H184)=MONTH(TODAY()),$J184=0),AND(TODAY()&lt;N$6)),1,IF($L184="כן",2,4))),""))</f>
        <v/>
      </c>
      <c r="O184" s="214" t="str">
        <f ca="1">IF($C184="","",IF(OR(AND($H184&lt;=O$6,$I184&gt;=O$6),AND($H184&gt;=O$6,$H184&lt;P$6)),IF(OR($J184=1,COUNTIF($L184:N184,"&gt;0")&lt;$K184),3,IF(OR(AND(MONTH($H184)=MONTH(TODAY()),$J184=0),AND(TODAY()&lt;O$6)),1,IF($L184="כן",2,4))),""))</f>
        <v/>
      </c>
      <c r="P184" s="214" t="str">
        <f ca="1">IF($C184="","",IF(OR(AND($H184&lt;=P$6,$I184&gt;=P$6),AND($H184&gt;=P$6,$H184&lt;Q$6)),IF(OR($J184=1,COUNTIF($L184:O184,"&gt;0")&lt;$K184),3,IF(OR(AND(MONTH($H184)=MONTH(TODAY()),$J184=0),AND(TODAY()&lt;P$6)),1,IF($L184="כן",2,4))),""))</f>
        <v/>
      </c>
      <c r="Q184" s="214" t="str">
        <f ca="1">IF($C184="","",IF(OR(AND($H184&lt;=Q$6,$I184&gt;=Q$6),AND($H184&gt;=Q$6,$H184&lt;R$6)),IF(OR($J184=1,COUNTIF($L184:P184,"&gt;0")&lt;$K184),3,IF(OR(AND(MONTH($H184)=MONTH(TODAY()),$J184=0),AND(TODAY()&lt;Q$6)),1,IF($L184="כן",2,4))),""))</f>
        <v/>
      </c>
      <c r="R184" s="214" t="str">
        <f ca="1">IF($C184="","",IF(OR(AND($H184&lt;=R$6,$I184&gt;=R$6),AND($H184&gt;=R$6,$H184&lt;S$6)),IF(OR($J184=1,COUNTIF($L184:Q184,"&gt;0")&lt;$K184),3,IF(OR(AND(MONTH($H184)=MONTH(TODAY()),$J184=0),AND(TODAY()&lt;R$6)),1,IF($L184="כן",2,4))),""))</f>
        <v/>
      </c>
      <c r="S184" s="214" t="str">
        <f ca="1">IF($C184="","",IF(OR(AND($H184&lt;=S$6,$I184&gt;=S$6),AND($H184&gt;=S$6,$H184&lt;T$6)),IF(OR($J184=1,COUNTIF($L184:R184,"&gt;0")&lt;$K184),3,IF(OR(AND(MONTH($H184)=MONTH(TODAY()),$J184=0),AND(TODAY()&lt;S$6)),1,IF($L184="כן",2,4))),""))</f>
        <v/>
      </c>
      <c r="T184" s="214" t="str">
        <f ca="1">IF($C184="","",IF(OR(AND($H184&lt;=T$6,$I184&gt;=T$6),AND($H184&gt;=T$6,$H184&lt;U$6)),IF(OR($J184=1,COUNTIF($L184:S184,"&gt;0")&lt;$K184),3,IF(OR(AND(MONTH($H184)=MONTH(TODAY()),$J184=0),AND(TODAY()&lt;T$6)),1,IF($L184="כן",2,4))),""))</f>
        <v/>
      </c>
      <c r="U184" s="214" t="str">
        <f ca="1">IF($C184="","",IF(OR(AND($H184&lt;=U$6,$I184&gt;=U$6),AND($H184&gt;=U$6,$H184&lt;V$6)),IF(OR($J184=1,COUNTIF($L184:T184,"&gt;0")&lt;$K184),3,IF(OR(AND(MONTH($H184)=MONTH(TODAY()),$J184=0),AND(TODAY()&lt;U$6)),1,IF($L184="כן",2,4))),""))</f>
        <v/>
      </c>
      <c r="V184" s="214" t="str">
        <f ca="1">IF($C184="","",IF(OR(AND($H184&lt;=V$6,$I184&gt;=V$6),AND($H184&gt;=V$6,$H184&lt;W$6)),IF(OR($J184=1,COUNTIF($L184:U184,"&gt;0")&lt;$K184),3,IF(OR(AND(MONTH($H184)=MONTH(TODAY()),$J184=0),AND(TODAY()&lt;V$6)),1,IF($L184="כן",2,4))),""))</f>
        <v/>
      </c>
      <c r="W184" s="214" t="str">
        <f ca="1">IF($C184="","",IF(OR(AND($H184&lt;=W$6,$I184&gt;=W$6),AND($H184&gt;=W$6,$H184&lt;X$6)),IF(OR($J184=1,COUNTIF($L184:V184,"&gt;0")&lt;$K184),3,IF(OR(AND(MONTH($H184)=MONTH(TODAY()),$J184=0),AND(TODAY()&lt;W$6)),1,IF($L184="כן",2,4))),""))</f>
        <v/>
      </c>
      <c r="X184" s="214" t="str">
        <f ca="1">IF($C184="","",IF(OR(AND($H184&lt;=X$6,$I184&gt;=X$6),AND($H184&gt;=X$6,$H184&lt;Y$6)),IF(OR($J184=1,COUNTIF($L184:W184,"&gt;0")&lt;$K184),3,IF(OR(AND(MONTH($H184)=MONTH(TODAY()),$J184=0),AND(TODAY()&lt;X$6)),1,IF($L184="כן",2,4))),""))</f>
        <v/>
      </c>
      <c r="Y184" s="214" t="str">
        <f ca="1">IF($C184="","",IF(OR(AND($H184&lt;=Y$6,$I184&gt;=Y$6),AND($H184&gt;=Y$6,$H184&lt;Z$6)),IF(OR($J184=1,COUNTIF($L184:X184,"&gt;0")&lt;$K184),3,IF(OR(AND(MONTH($H184)=MONTH(TODAY()),$J184=0),AND(TODAY()&lt;Y$6)),1,IF($L184="כן",2,4))),""))</f>
        <v/>
      </c>
      <c r="Z184" s="214" t="str">
        <f ca="1">IF($C184="","",IF(OR(AND($H184&lt;=Z$6,$I184&gt;=Z$6),AND($H184&gt;=Z$6,$H184&lt;AA$6)),IF(OR($J184=1,COUNTIF($L184:Y184,"&gt;0")&lt;$K184),3,IF(OR(AND(MONTH($H184)=MONTH(TODAY()),$J184=0),AND(TODAY()&lt;Z$6)),1,IF($L184="כן",2,4))),""))</f>
        <v/>
      </c>
      <c r="AA184" s="214" t="str">
        <f ca="1">IF($C184="","",IF(OR(AND($H184&lt;=AA$6,$I184&gt;=AA$6),AND($H184&gt;=AA$6,$H184&lt;AB$6)),IF(OR($J184=1,COUNTIF($L184:Z184,"&gt;0")&lt;$K184),3,IF(OR(AND(MONTH($H184)=MONTH(TODAY()),$J184=0),AND(TODAY()&lt;AA$6)),1,IF($L184="כן",2,4))),""))</f>
        <v/>
      </c>
      <c r="AB184" s="214" t="str">
        <f ca="1">IF($C184="","",IF(OR(AND($H184&lt;=AB$6,$I184&gt;=AB$6),AND($H184&gt;=AB$6,$H184&lt;AC$6)),IF(OR($J184=1,COUNTIF($L184:AA184,"&gt;0")&lt;$K184),3,IF(OR(AND(MONTH($H184)=MONTH(TODAY()),$J184=0),AND(TODAY()&lt;AB$6)),1,IF($L184="כן",2,4))),""))</f>
        <v/>
      </c>
      <c r="AC184" s="214" t="str">
        <f ca="1">IF($C184="","",IF(OR(AND($H184&lt;=AC$6,$I184&gt;=AC$6),AND($H184&gt;=AC$6,$H184&lt;AD$6)),IF(OR($J184=1,COUNTIF($L184:AB184,"&gt;0")&lt;$K184),3,IF(OR(AND(MONTH($H184)=MONTH(TODAY()),$J184=0),AND(TODAY()&lt;AC$6)),1,IF($L184="כן",2,4))),""))</f>
        <v/>
      </c>
      <c r="AD184" s="214" t="str">
        <f ca="1">IF($C184="","",IF(OR(AND($H184&lt;=AD$6,$I184&gt;=AD$6),AND($H184&gt;=AD$6,$H184&lt;AE$6)),IF(OR($J184=1,COUNTIF($L184:AC184,"&gt;0")&lt;$K184),3,IF(OR(AND(MONTH($H184)=MONTH(TODAY()),$J184=0),AND(TODAY()&lt;AD$6)),1,IF($L184="כן",2,4))),""))</f>
        <v/>
      </c>
      <c r="AE184" s="214" t="str">
        <f ca="1">IF($C184="","",IF(OR(AND($H184&lt;=AE$6,$I184&gt;=AE$6),AND($H184&gt;=AE$6,$H184&lt;AF$6)),IF(OR($J184=1,COUNTIF($L184:AD184,"&gt;0")&lt;$K184),3,IF(OR(AND(MONTH($H184)=MONTH(TODAY()),$J184=0),AND(TODAY()&lt;AE$6)),1,IF($L184="כן",2,4))),""))</f>
        <v/>
      </c>
      <c r="AF184" s="214" t="str">
        <f ca="1">IF($C184="","",IF(OR(AND($H184&lt;=AF$6,$I184&gt;=AF$6),AND($H184&gt;=AF$6,$H184&lt;AG$6)),IF(OR($J184=1,COUNTIF($L184:AE184,"&gt;0")&lt;$K184),3,IF(OR(AND(MONTH($H184)=MONTH(TODAY()),$J184=0),AND(TODAY()&lt;AF$6)),1,IF($L184="כן",2,4))),""))</f>
        <v/>
      </c>
      <c r="AG184" s="214" t="str">
        <f t="shared" ca="1" si="11"/>
        <v/>
      </c>
      <c r="AH184" s="199" t="s">
        <v>224</v>
      </c>
    </row>
    <row r="185" spans="2:34" s="195" customFormat="1" ht="21" customHeight="1">
      <c r="B185" s="196" t="str">
        <f>IFERROR(INDEX('תוצרים לפרויקטים'!$G$8:$G$507,MATCH(ROWS($B$6:B184),דירוג_גאנט,0)),"")</f>
        <v/>
      </c>
      <c r="C185" s="197" t="str">
        <f>IF($B185="","",INDEX('תוצרים לפרויקטים'!$H$8:$H$507,MATCH($B185,'תוצרים לפרויקטים'!$G$8:$G$507,0)))</f>
        <v/>
      </c>
      <c r="D185" s="198" t="str">
        <f>IF($B185="","",INDEX('תוצרים לפרויקטים'!$E$8:$E$507,MATCH($B185,'תוצרים לפרויקטים'!$G$8:$G$507,0)))</f>
        <v/>
      </c>
      <c r="E185" s="198" t="str">
        <f>IF($B185="","",IF(INDEX('תוצרים לפרויקטים'!$J$8:$J$507,MATCH($B185,'תוצרים לפרויקטים'!$G$8:$G$507,0))="","",INDEX('תוצרים לפרויקטים'!$J$8:$J$507,MATCH($B185,'תוצרים לפרויקטים'!$G$8:$G$507,0))))</f>
        <v/>
      </c>
      <c r="F185" s="198" t="str">
        <f>IF($B185="","",IF(INDEX('תוצרים לפרויקטים'!$K$8:$K$507,MATCH($B185,'תוצרים לפרויקטים'!$G$8:$G$507,0))="","",INDEX('תוצרים לפרויקטים'!$K$8:$K$507,MATCH($B185,'תוצרים לפרויקטים'!$G$8:$G$507,0))))</f>
        <v/>
      </c>
      <c r="G185" s="198" t="str">
        <f>IF($B185="","",IF(INDEX('תוצרים לפרויקטים'!$R$8:$R$507,MATCH($B185,'תוצרים לפרויקטים'!$G$8:$G$507,0))="","",INDEX('תוצרים לפרויקטים'!$R$8:$R$507,MATCH($B185,'תוצרים לפרויקטים'!$G$8:$G$507,0))))</f>
        <v/>
      </c>
      <c r="H185" s="199" t="str">
        <f>IF($B185="","",IF(INDEX('תוצרים לפרויקטים'!P$8:P$507,MATCH($B185,'תוצרים לפרויקטים'!$G$8:$G$507,0))="","",INDEX('תוצרים לפרויקטים'!P$8:P$507,MATCH($B185,'תוצרים לפרויקטים'!$G$8:$G$507,0))))</f>
        <v/>
      </c>
      <c r="I185" s="199" t="str">
        <f>IF($B185="","",IF(INDEX('תוצרים לפרויקטים'!Q$8:Q$507,MATCH($B185,'תוצרים לפרויקטים'!$G$8:$G$507,0))="","",INDEX('תוצרים לפרויקטים'!Q$8:Q$507,MATCH($B185,'תוצרים לפרויקטים'!$G$8:$G$507,0))))</f>
        <v/>
      </c>
      <c r="J185" s="200" t="str">
        <f>IF($B185="","",INDEX('תוצרים לפרויקטים'!$S$8:$S$507,MATCH($B185,'תוצרים לפרויקטים'!$G$8:$G$507,0)))</f>
        <v/>
      </c>
      <c r="K185" s="201" t="str">
        <f t="shared" si="9"/>
        <v/>
      </c>
      <c r="L185" s="200" t="str">
        <f t="shared" ca="1" si="10"/>
        <v/>
      </c>
      <c r="M185" s="214" t="str">
        <f ca="1">IF($C185="","",IF(OR(AND($H185&lt;=M$6,$I185&gt;=M$6),AND($H185&gt;=M$6,$H185&lt;N$6)),IF(OR($J185=1,COUNTIF($L185:L185,"&gt;0")&lt;$K185),3,IF(OR(AND(MONTH($H185)=MONTH(TODAY()),$J185=0),AND(TODAY()&lt;M$6)),1,IF($L185="כן",2,4))),""))</f>
        <v/>
      </c>
      <c r="N185" s="214" t="str">
        <f ca="1">IF($C185="","",IF(OR(AND($H185&lt;=N$6,$I185&gt;=N$6),AND($H185&gt;=N$6,$H185&lt;O$6)),IF(OR($J185=1,COUNTIF($L185:M185,"&gt;0")&lt;$K185),3,IF(OR(AND(MONTH($H185)=MONTH(TODAY()),$J185=0),AND(TODAY()&lt;N$6)),1,IF($L185="כן",2,4))),""))</f>
        <v/>
      </c>
      <c r="O185" s="214" t="str">
        <f ca="1">IF($C185="","",IF(OR(AND($H185&lt;=O$6,$I185&gt;=O$6),AND($H185&gt;=O$6,$H185&lt;P$6)),IF(OR($J185=1,COUNTIF($L185:N185,"&gt;0")&lt;$K185),3,IF(OR(AND(MONTH($H185)=MONTH(TODAY()),$J185=0),AND(TODAY()&lt;O$6)),1,IF($L185="כן",2,4))),""))</f>
        <v/>
      </c>
      <c r="P185" s="214" t="str">
        <f ca="1">IF($C185="","",IF(OR(AND($H185&lt;=P$6,$I185&gt;=P$6),AND($H185&gt;=P$6,$H185&lt;Q$6)),IF(OR($J185=1,COUNTIF($L185:O185,"&gt;0")&lt;$K185),3,IF(OR(AND(MONTH($H185)=MONTH(TODAY()),$J185=0),AND(TODAY()&lt;P$6)),1,IF($L185="כן",2,4))),""))</f>
        <v/>
      </c>
      <c r="Q185" s="214" t="str">
        <f ca="1">IF($C185="","",IF(OR(AND($H185&lt;=Q$6,$I185&gt;=Q$6),AND($H185&gt;=Q$6,$H185&lt;R$6)),IF(OR($J185=1,COUNTIF($L185:P185,"&gt;0")&lt;$K185),3,IF(OR(AND(MONTH($H185)=MONTH(TODAY()),$J185=0),AND(TODAY()&lt;Q$6)),1,IF($L185="כן",2,4))),""))</f>
        <v/>
      </c>
      <c r="R185" s="214" t="str">
        <f ca="1">IF($C185="","",IF(OR(AND($H185&lt;=R$6,$I185&gt;=R$6),AND($H185&gt;=R$6,$H185&lt;S$6)),IF(OR($J185=1,COUNTIF($L185:Q185,"&gt;0")&lt;$K185),3,IF(OR(AND(MONTH($H185)=MONTH(TODAY()),$J185=0),AND(TODAY()&lt;R$6)),1,IF($L185="כן",2,4))),""))</f>
        <v/>
      </c>
      <c r="S185" s="214" t="str">
        <f ca="1">IF($C185="","",IF(OR(AND($H185&lt;=S$6,$I185&gt;=S$6),AND($H185&gt;=S$6,$H185&lt;T$6)),IF(OR($J185=1,COUNTIF($L185:R185,"&gt;0")&lt;$K185),3,IF(OR(AND(MONTH($H185)=MONTH(TODAY()),$J185=0),AND(TODAY()&lt;S$6)),1,IF($L185="כן",2,4))),""))</f>
        <v/>
      </c>
      <c r="T185" s="214" t="str">
        <f ca="1">IF($C185="","",IF(OR(AND($H185&lt;=T$6,$I185&gt;=T$6),AND($H185&gt;=T$6,$H185&lt;U$6)),IF(OR($J185=1,COUNTIF($L185:S185,"&gt;0")&lt;$K185),3,IF(OR(AND(MONTH($H185)=MONTH(TODAY()),$J185=0),AND(TODAY()&lt;T$6)),1,IF($L185="כן",2,4))),""))</f>
        <v/>
      </c>
      <c r="U185" s="214" t="str">
        <f ca="1">IF($C185="","",IF(OR(AND($H185&lt;=U$6,$I185&gt;=U$6),AND($H185&gt;=U$6,$H185&lt;V$6)),IF(OR($J185=1,COUNTIF($L185:T185,"&gt;0")&lt;$K185),3,IF(OR(AND(MONTH($H185)=MONTH(TODAY()),$J185=0),AND(TODAY()&lt;U$6)),1,IF($L185="כן",2,4))),""))</f>
        <v/>
      </c>
      <c r="V185" s="214" t="str">
        <f ca="1">IF($C185="","",IF(OR(AND($H185&lt;=V$6,$I185&gt;=V$6),AND($H185&gt;=V$6,$H185&lt;W$6)),IF(OR($J185=1,COUNTIF($L185:U185,"&gt;0")&lt;$K185),3,IF(OR(AND(MONTH($H185)=MONTH(TODAY()),$J185=0),AND(TODAY()&lt;V$6)),1,IF($L185="כן",2,4))),""))</f>
        <v/>
      </c>
      <c r="W185" s="214" t="str">
        <f ca="1">IF($C185="","",IF(OR(AND($H185&lt;=W$6,$I185&gt;=W$6),AND($H185&gt;=W$6,$H185&lt;X$6)),IF(OR($J185=1,COUNTIF($L185:V185,"&gt;0")&lt;$K185),3,IF(OR(AND(MONTH($H185)=MONTH(TODAY()),$J185=0),AND(TODAY()&lt;W$6)),1,IF($L185="כן",2,4))),""))</f>
        <v/>
      </c>
      <c r="X185" s="214" t="str">
        <f ca="1">IF($C185="","",IF(OR(AND($H185&lt;=X$6,$I185&gt;=X$6),AND($H185&gt;=X$6,$H185&lt;Y$6)),IF(OR($J185=1,COUNTIF($L185:W185,"&gt;0")&lt;$K185),3,IF(OR(AND(MONTH($H185)=MONTH(TODAY()),$J185=0),AND(TODAY()&lt;X$6)),1,IF($L185="כן",2,4))),""))</f>
        <v/>
      </c>
      <c r="Y185" s="214" t="str">
        <f ca="1">IF($C185="","",IF(OR(AND($H185&lt;=Y$6,$I185&gt;=Y$6),AND($H185&gt;=Y$6,$H185&lt;Z$6)),IF(OR($J185=1,COUNTIF($L185:X185,"&gt;0")&lt;$K185),3,IF(OR(AND(MONTH($H185)=MONTH(TODAY()),$J185=0),AND(TODAY()&lt;Y$6)),1,IF($L185="כן",2,4))),""))</f>
        <v/>
      </c>
      <c r="Z185" s="214" t="str">
        <f ca="1">IF($C185="","",IF(OR(AND($H185&lt;=Z$6,$I185&gt;=Z$6),AND($H185&gt;=Z$6,$H185&lt;AA$6)),IF(OR($J185=1,COUNTIF($L185:Y185,"&gt;0")&lt;$K185),3,IF(OR(AND(MONTH($H185)=MONTH(TODAY()),$J185=0),AND(TODAY()&lt;Z$6)),1,IF($L185="כן",2,4))),""))</f>
        <v/>
      </c>
      <c r="AA185" s="214" t="str">
        <f ca="1">IF($C185="","",IF(OR(AND($H185&lt;=AA$6,$I185&gt;=AA$6),AND($H185&gt;=AA$6,$H185&lt;AB$6)),IF(OR($J185=1,COUNTIF($L185:Z185,"&gt;0")&lt;$K185),3,IF(OR(AND(MONTH($H185)=MONTH(TODAY()),$J185=0),AND(TODAY()&lt;AA$6)),1,IF($L185="כן",2,4))),""))</f>
        <v/>
      </c>
      <c r="AB185" s="214" t="str">
        <f ca="1">IF($C185="","",IF(OR(AND($H185&lt;=AB$6,$I185&gt;=AB$6),AND($H185&gt;=AB$6,$H185&lt;AC$6)),IF(OR($J185=1,COUNTIF($L185:AA185,"&gt;0")&lt;$K185),3,IF(OR(AND(MONTH($H185)=MONTH(TODAY()),$J185=0),AND(TODAY()&lt;AB$6)),1,IF($L185="כן",2,4))),""))</f>
        <v/>
      </c>
      <c r="AC185" s="214" t="str">
        <f ca="1">IF($C185="","",IF(OR(AND($H185&lt;=AC$6,$I185&gt;=AC$6),AND($H185&gt;=AC$6,$H185&lt;AD$6)),IF(OR($J185=1,COUNTIF($L185:AB185,"&gt;0")&lt;$K185),3,IF(OR(AND(MONTH($H185)=MONTH(TODAY()),$J185=0),AND(TODAY()&lt;AC$6)),1,IF($L185="כן",2,4))),""))</f>
        <v/>
      </c>
      <c r="AD185" s="214" t="str">
        <f ca="1">IF($C185="","",IF(OR(AND($H185&lt;=AD$6,$I185&gt;=AD$6),AND($H185&gt;=AD$6,$H185&lt;AE$6)),IF(OR($J185=1,COUNTIF($L185:AC185,"&gt;0")&lt;$K185),3,IF(OR(AND(MONTH($H185)=MONTH(TODAY()),$J185=0),AND(TODAY()&lt;AD$6)),1,IF($L185="כן",2,4))),""))</f>
        <v/>
      </c>
      <c r="AE185" s="214" t="str">
        <f ca="1">IF($C185="","",IF(OR(AND($H185&lt;=AE$6,$I185&gt;=AE$6),AND($H185&gt;=AE$6,$H185&lt;AF$6)),IF(OR($J185=1,COUNTIF($L185:AD185,"&gt;0")&lt;$K185),3,IF(OR(AND(MONTH($H185)=MONTH(TODAY()),$J185=0),AND(TODAY()&lt;AE$6)),1,IF($L185="כן",2,4))),""))</f>
        <v/>
      </c>
      <c r="AF185" s="214" t="str">
        <f ca="1">IF($C185="","",IF(OR(AND($H185&lt;=AF$6,$I185&gt;=AF$6),AND($H185&gt;=AF$6,$H185&lt;AG$6)),IF(OR($J185=1,COUNTIF($L185:AE185,"&gt;0")&lt;$K185),3,IF(OR(AND(MONTH($H185)=MONTH(TODAY()),$J185=0),AND(TODAY()&lt;AF$6)),1,IF($L185="כן",2,4))),""))</f>
        <v/>
      </c>
      <c r="AG185" s="214" t="str">
        <f t="shared" ca="1" si="11"/>
        <v/>
      </c>
      <c r="AH185" s="199" t="s">
        <v>224</v>
      </c>
    </row>
    <row r="186" spans="2:34" s="195" customFormat="1" ht="21" customHeight="1">
      <c r="B186" s="196" t="str">
        <f>IFERROR(INDEX('תוצרים לפרויקטים'!$G$8:$G$507,MATCH(ROWS($B$6:B185),דירוג_גאנט,0)),"")</f>
        <v/>
      </c>
      <c r="C186" s="197" t="str">
        <f>IF($B186="","",INDEX('תוצרים לפרויקטים'!$H$8:$H$507,MATCH($B186,'תוצרים לפרויקטים'!$G$8:$G$507,0)))</f>
        <v/>
      </c>
      <c r="D186" s="198" t="str">
        <f>IF($B186="","",INDEX('תוצרים לפרויקטים'!$E$8:$E$507,MATCH($B186,'תוצרים לפרויקטים'!$G$8:$G$507,0)))</f>
        <v/>
      </c>
      <c r="E186" s="198" t="str">
        <f>IF($B186="","",IF(INDEX('תוצרים לפרויקטים'!$J$8:$J$507,MATCH($B186,'תוצרים לפרויקטים'!$G$8:$G$507,0))="","",INDEX('תוצרים לפרויקטים'!$J$8:$J$507,MATCH($B186,'תוצרים לפרויקטים'!$G$8:$G$507,0))))</f>
        <v/>
      </c>
      <c r="F186" s="198" t="str">
        <f>IF($B186="","",IF(INDEX('תוצרים לפרויקטים'!$K$8:$K$507,MATCH($B186,'תוצרים לפרויקטים'!$G$8:$G$507,0))="","",INDEX('תוצרים לפרויקטים'!$K$8:$K$507,MATCH($B186,'תוצרים לפרויקטים'!$G$8:$G$507,0))))</f>
        <v/>
      </c>
      <c r="G186" s="198" t="str">
        <f>IF($B186="","",IF(INDEX('תוצרים לפרויקטים'!$R$8:$R$507,MATCH($B186,'תוצרים לפרויקטים'!$G$8:$G$507,0))="","",INDEX('תוצרים לפרויקטים'!$R$8:$R$507,MATCH($B186,'תוצרים לפרויקטים'!$G$8:$G$507,0))))</f>
        <v/>
      </c>
      <c r="H186" s="199" t="str">
        <f>IF($B186="","",IF(INDEX('תוצרים לפרויקטים'!P$8:P$507,MATCH($B186,'תוצרים לפרויקטים'!$G$8:$G$507,0))="","",INDEX('תוצרים לפרויקטים'!P$8:P$507,MATCH($B186,'תוצרים לפרויקטים'!$G$8:$G$507,0))))</f>
        <v/>
      </c>
      <c r="I186" s="199" t="str">
        <f>IF($B186="","",IF(INDEX('תוצרים לפרויקטים'!Q$8:Q$507,MATCH($B186,'תוצרים לפרויקטים'!$G$8:$G$507,0))="","",INDEX('תוצרים לפרויקטים'!Q$8:Q$507,MATCH($B186,'תוצרים לפרויקטים'!$G$8:$G$507,0))))</f>
        <v/>
      </c>
      <c r="J186" s="200" t="str">
        <f>IF($B186="","",INDEX('תוצרים לפרויקטים'!$S$8:$S$507,MATCH($B186,'תוצרים לפרויקטים'!$G$8:$G$507,0)))</f>
        <v/>
      </c>
      <c r="K186" s="201" t="str">
        <f t="shared" si="9"/>
        <v/>
      </c>
      <c r="L186" s="200" t="str">
        <f t="shared" ca="1" si="10"/>
        <v/>
      </c>
      <c r="M186" s="214" t="str">
        <f ca="1">IF($C186="","",IF(OR(AND($H186&lt;=M$6,$I186&gt;=M$6),AND($H186&gt;=M$6,$H186&lt;N$6)),IF(OR($J186=1,COUNTIF($L186:L186,"&gt;0")&lt;$K186),3,IF(OR(AND(MONTH($H186)=MONTH(TODAY()),$J186=0),AND(TODAY()&lt;M$6)),1,IF($L186="כן",2,4))),""))</f>
        <v/>
      </c>
      <c r="N186" s="214" t="str">
        <f ca="1">IF($C186="","",IF(OR(AND($H186&lt;=N$6,$I186&gt;=N$6),AND($H186&gt;=N$6,$H186&lt;O$6)),IF(OR($J186=1,COUNTIF($L186:M186,"&gt;0")&lt;$K186),3,IF(OR(AND(MONTH($H186)=MONTH(TODAY()),$J186=0),AND(TODAY()&lt;N$6)),1,IF($L186="כן",2,4))),""))</f>
        <v/>
      </c>
      <c r="O186" s="214" t="str">
        <f ca="1">IF($C186="","",IF(OR(AND($H186&lt;=O$6,$I186&gt;=O$6),AND($H186&gt;=O$6,$H186&lt;P$6)),IF(OR($J186=1,COUNTIF($L186:N186,"&gt;0")&lt;$K186),3,IF(OR(AND(MONTH($H186)=MONTH(TODAY()),$J186=0),AND(TODAY()&lt;O$6)),1,IF($L186="כן",2,4))),""))</f>
        <v/>
      </c>
      <c r="P186" s="214" t="str">
        <f ca="1">IF($C186="","",IF(OR(AND($H186&lt;=P$6,$I186&gt;=P$6),AND($H186&gt;=P$6,$H186&lt;Q$6)),IF(OR($J186=1,COUNTIF($L186:O186,"&gt;0")&lt;$K186),3,IF(OR(AND(MONTH($H186)=MONTH(TODAY()),$J186=0),AND(TODAY()&lt;P$6)),1,IF($L186="כן",2,4))),""))</f>
        <v/>
      </c>
      <c r="Q186" s="214" t="str">
        <f ca="1">IF($C186="","",IF(OR(AND($H186&lt;=Q$6,$I186&gt;=Q$6),AND($H186&gt;=Q$6,$H186&lt;R$6)),IF(OR($J186=1,COUNTIF($L186:P186,"&gt;0")&lt;$K186),3,IF(OR(AND(MONTH($H186)=MONTH(TODAY()),$J186=0),AND(TODAY()&lt;Q$6)),1,IF($L186="כן",2,4))),""))</f>
        <v/>
      </c>
      <c r="R186" s="214" t="str">
        <f ca="1">IF($C186="","",IF(OR(AND($H186&lt;=R$6,$I186&gt;=R$6),AND($H186&gt;=R$6,$H186&lt;S$6)),IF(OR($J186=1,COUNTIF($L186:Q186,"&gt;0")&lt;$K186),3,IF(OR(AND(MONTH($H186)=MONTH(TODAY()),$J186=0),AND(TODAY()&lt;R$6)),1,IF($L186="כן",2,4))),""))</f>
        <v/>
      </c>
      <c r="S186" s="214" t="str">
        <f ca="1">IF($C186="","",IF(OR(AND($H186&lt;=S$6,$I186&gt;=S$6),AND($H186&gt;=S$6,$H186&lt;T$6)),IF(OR($J186=1,COUNTIF($L186:R186,"&gt;0")&lt;$K186),3,IF(OR(AND(MONTH($H186)=MONTH(TODAY()),$J186=0),AND(TODAY()&lt;S$6)),1,IF($L186="כן",2,4))),""))</f>
        <v/>
      </c>
      <c r="T186" s="214" t="str">
        <f ca="1">IF($C186="","",IF(OR(AND($H186&lt;=T$6,$I186&gt;=T$6),AND($H186&gt;=T$6,$H186&lt;U$6)),IF(OR($J186=1,COUNTIF($L186:S186,"&gt;0")&lt;$K186),3,IF(OR(AND(MONTH($H186)=MONTH(TODAY()),$J186=0),AND(TODAY()&lt;T$6)),1,IF($L186="כן",2,4))),""))</f>
        <v/>
      </c>
      <c r="U186" s="214" t="str">
        <f ca="1">IF($C186="","",IF(OR(AND($H186&lt;=U$6,$I186&gt;=U$6),AND($H186&gt;=U$6,$H186&lt;V$6)),IF(OR($J186=1,COUNTIF($L186:T186,"&gt;0")&lt;$K186),3,IF(OR(AND(MONTH($H186)=MONTH(TODAY()),$J186=0),AND(TODAY()&lt;U$6)),1,IF($L186="כן",2,4))),""))</f>
        <v/>
      </c>
      <c r="V186" s="214" t="str">
        <f ca="1">IF($C186="","",IF(OR(AND($H186&lt;=V$6,$I186&gt;=V$6),AND($H186&gt;=V$6,$H186&lt;W$6)),IF(OR($J186=1,COUNTIF($L186:U186,"&gt;0")&lt;$K186),3,IF(OR(AND(MONTH($H186)=MONTH(TODAY()),$J186=0),AND(TODAY()&lt;V$6)),1,IF($L186="כן",2,4))),""))</f>
        <v/>
      </c>
      <c r="W186" s="214" t="str">
        <f ca="1">IF($C186="","",IF(OR(AND($H186&lt;=W$6,$I186&gt;=W$6),AND($H186&gt;=W$6,$H186&lt;X$6)),IF(OR($J186=1,COUNTIF($L186:V186,"&gt;0")&lt;$K186),3,IF(OR(AND(MONTH($H186)=MONTH(TODAY()),$J186=0),AND(TODAY()&lt;W$6)),1,IF($L186="כן",2,4))),""))</f>
        <v/>
      </c>
      <c r="X186" s="214" t="str">
        <f ca="1">IF($C186="","",IF(OR(AND($H186&lt;=X$6,$I186&gt;=X$6),AND($H186&gt;=X$6,$H186&lt;Y$6)),IF(OR($J186=1,COUNTIF($L186:W186,"&gt;0")&lt;$K186),3,IF(OR(AND(MONTH($H186)=MONTH(TODAY()),$J186=0),AND(TODAY()&lt;X$6)),1,IF($L186="כן",2,4))),""))</f>
        <v/>
      </c>
      <c r="Y186" s="214" t="str">
        <f ca="1">IF($C186="","",IF(OR(AND($H186&lt;=Y$6,$I186&gt;=Y$6),AND($H186&gt;=Y$6,$H186&lt;Z$6)),IF(OR($J186=1,COUNTIF($L186:X186,"&gt;0")&lt;$K186),3,IF(OR(AND(MONTH($H186)=MONTH(TODAY()),$J186=0),AND(TODAY()&lt;Y$6)),1,IF($L186="כן",2,4))),""))</f>
        <v/>
      </c>
      <c r="Z186" s="214" t="str">
        <f ca="1">IF($C186="","",IF(OR(AND($H186&lt;=Z$6,$I186&gt;=Z$6),AND($H186&gt;=Z$6,$H186&lt;AA$6)),IF(OR($J186=1,COUNTIF($L186:Y186,"&gt;0")&lt;$K186),3,IF(OR(AND(MONTH($H186)=MONTH(TODAY()),$J186=0),AND(TODAY()&lt;Z$6)),1,IF($L186="כן",2,4))),""))</f>
        <v/>
      </c>
      <c r="AA186" s="214" t="str">
        <f ca="1">IF($C186="","",IF(OR(AND($H186&lt;=AA$6,$I186&gt;=AA$6),AND($H186&gt;=AA$6,$H186&lt;AB$6)),IF(OR($J186=1,COUNTIF($L186:Z186,"&gt;0")&lt;$K186),3,IF(OR(AND(MONTH($H186)=MONTH(TODAY()),$J186=0),AND(TODAY()&lt;AA$6)),1,IF($L186="כן",2,4))),""))</f>
        <v/>
      </c>
      <c r="AB186" s="214" t="str">
        <f ca="1">IF($C186="","",IF(OR(AND($H186&lt;=AB$6,$I186&gt;=AB$6),AND($H186&gt;=AB$6,$H186&lt;AC$6)),IF(OR($J186=1,COUNTIF($L186:AA186,"&gt;0")&lt;$K186),3,IF(OR(AND(MONTH($H186)=MONTH(TODAY()),$J186=0),AND(TODAY()&lt;AB$6)),1,IF($L186="כן",2,4))),""))</f>
        <v/>
      </c>
      <c r="AC186" s="214" t="str">
        <f ca="1">IF($C186="","",IF(OR(AND($H186&lt;=AC$6,$I186&gt;=AC$6),AND($H186&gt;=AC$6,$H186&lt;AD$6)),IF(OR($J186=1,COUNTIF($L186:AB186,"&gt;0")&lt;$K186),3,IF(OR(AND(MONTH($H186)=MONTH(TODAY()),$J186=0),AND(TODAY()&lt;AC$6)),1,IF($L186="כן",2,4))),""))</f>
        <v/>
      </c>
      <c r="AD186" s="214" t="str">
        <f ca="1">IF($C186="","",IF(OR(AND($H186&lt;=AD$6,$I186&gt;=AD$6),AND($H186&gt;=AD$6,$H186&lt;AE$6)),IF(OR($J186=1,COUNTIF($L186:AC186,"&gt;0")&lt;$K186),3,IF(OR(AND(MONTH($H186)=MONTH(TODAY()),$J186=0),AND(TODAY()&lt;AD$6)),1,IF($L186="כן",2,4))),""))</f>
        <v/>
      </c>
      <c r="AE186" s="214" t="str">
        <f ca="1">IF($C186="","",IF(OR(AND($H186&lt;=AE$6,$I186&gt;=AE$6),AND($H186&gt;=AE$6,$H186&lt;AF$6)),IF(OR($J186=1,COUNTIF($L186:AD186,"&gt;0")&lt;$K186),3,IF(OR(AND(MONTH($H186)=MONTH(TODAY()),$J186=0),AND(TODAY()&lt;AE$6)),1,IF($L186="כן",2,4))),""))</f>
        <v/>
      </c>
      <c r="AF186" s="214" t="str">
        <f ca="1">IF($C186="","",IF(OR(AND($H186&lt;=AF$6,$I186&gt;=AF$6),AND($H186&gt;=AF$6,$H186&lt;AG$6)),IF(OR($J186=1,COUNTIF($L186:AE186,"&gt;0")&lt;$K186),3,IF(OR(AND(MONTH($H186)=MONTH(TODAY()),$J186=0),AND(TODAY()&lt;AF$6)),1,IF($L186="כן",2,4))),""))</f>
        <v/>
      </c>
      <c r="AG186" s="214" t="str">
        <f t="shared" ca="1" si="11"/>
        <v/>
      </c>
      <c r="AH186" s="199" t="s">
        <v>224</v>
      </c>
    </row>
    <row r="187" spans="2:34" s="195" customFormat="1" ht="21" customHeight="1">
      <c r="B187" s="196" t="str">
        <f>IFERROR(INDEX('תוצרים לפרויקטים'!$G$8:$G$507,MATCH(ROWS($B$6:B186),דירוג_גאנט,0)),"")</f>
        <v/>
      </c>
      <c r="C187" s="197" t="str">
        <f>IF($B187="","",INDEX('תוצרים לפרויקטים'!$H$8:$H$507,MATCH($B187,'תוצרים לפרויקטים'!$G$8:$G$507,0)))</f>
        <v/>
      </c>
      <c r="D187" s="198" t="str">
        <f>IF($B187="","",INDEX('תוצרים לפרויקטים'!$E$8:$E$507,MATCH($B187,'תוצרים לפרויקטים'!$G$8:$G$507,0)))</f>
        <v/>
      </c>
      <c r="E187" s="198" t="str">
        <f>IF($B187="","",IF(INDEX('תוצרים לפרויקטים'!$J$8:$J$507,MATCH($B187,'תוצרים לפרויקטים'!$G$8:$G$507,0))="","",INDEX('תוצרים לפרויקטים'!$J$8:$J$507,MATCH($B187,'תוצרים לפרויקטים'!$G$8:$G$507,0))))</f>
        <v/>
      </c>
      <c r="F187" s="198" t="str">
        <f>IF($B187="","",IF(INDEX('תוצרים לפרויקטים'!$K$8:$K$507,MATCH($B187,'תוצרים לפרויקטים'!$G$8:$G$507,0))="","",INDEX('תוצרים לפרויקטים'!$K$8:$K$507,MATCH($B187,'תוצרים לפרויקטים'!$G$8:$G$507,0))))</f>
        <v/>
      </c>
      <c r="G187" s="198" t="str">
        <f>IF($B187="","",IF(INDEX('תוצרים לפרויקטים'!$R$8:$R$507,MATCH($B187,'תוצרים לפרויקטים'!$G$8:$G$507,0))="","",INDEX('תוצרים לפרויקטים'!$R$8:$R$507,MATCH($B187,'תוצרים לפרויקטים'!$G$8:$G$507,0))))</f>
        <v/>
      </c>
      <c r="H187" s="199" t="str">
        <f>IF($B187="","",IF(INDEX('תוצרים לפרויקטים'!P$8:P$507,MATCH($B187,'תוצרים לפרויקטים'!$G$8:$G$507,0))="","",INDEX('תוצרים לפרויקטים'!P$8:P$507,MATCH($B187,'תוצרים לפרויקטים'!$G$8:$G$507,0))))</f>
        <v/>
      </c>
      <c r="I187" s="199" t="str">
        <f>IF($B187="","",IF(INDEX('תוצרים לפרויקטים'!Q$8:Q$507,MATCH($B187,'תוצרים לפרויקטים'!$G$8:$G$507,0))="","",INDEX('תוצרים לפרויקטים'!Q$8:Q$507,MATCH($B187,'תוצרים לפרויקטים'!$G$8:$G$507,0))))</f>
        <v/>
      </c>
      <c r="J187" s="200" t="str">
        <f>IF($B187="","",INDEX('תוצרים לפרויקטים'!$S$8:$S$507,MATCH($B187,'תוצרים לפרויקטים'!$G$8:$G$507,0)))</f>
        <v/>
      </c>
      <c r="K187" s="201" t="str">
        <f t="shared" si="9"/>
        <v/>
      </c>
      <c r="L187" s="200" t="str">
        <f t="shared" ca="1" si="10"/>
        <v/>
      </c>
      <c r="M187" s="214" t="str">
        <f ca="1">IF($C187="","",IF(OR(AND($H187&lt;=M$6,$I187&gt;=M$6),AND($H187&gt;=M$6,$H187&lt;N$6)),IF(OR($J187=1,COUNTIF($L187:L187,"&gt;0")&lt;$K187),3,IF(OR(AND(MONTH($H187)=MONTH(TODAY()),$J187=0),AND(TODAY()&lt;M$6)),1,IF($L187="כן",2,4))),""))</f>
        <v/>
      </c>
      <c r="N187" s="214" t="str">
        <f ca="1">IF($C187="","",IF(OR(AND($H187&lt;=N$6,$I187&gt;=N$6),AND($H187&gt;=N$6,$H187&lt;O$6)),IF(OR($J187=1,COUNTIF($L187:M187,"&gt;0")&lt;$K187),3,IF(OR(AND(MONTH($H187)=MONTH(TODAY()),$J187=0),AND(TODAY()&lt;N$6)),1,IF($L187="כן",2,4))),""))</f>
        <v/>
      </c>
      <c r="O187" s="214" t="str">
        <f ca="1">IF($C187="","",IF(OR(AND($H187&lt;=O$6,$I187&gt;=O$6),AND($H187&gt;=O$6,$H187&lt;P$6)),IF(OR($J187=1,COUNTIF($L187:N187,"&gt;0")&lt;$K187),3,IF(OR(AND(MONTH($H187)=MONTH(TODAY()),$J187=0),AND(TODAY()&lt;O$6)),1,IF($L187="כן",2,4))),""))</f>
        <v/>
      </c>
      <c r="P187" s="214" t="str">
        <f ca="1">IF($C187="","",IF(OR(AND($H187&lt;=P$6,$I187&gt;=P$6),AND($H187&gt;=P$6,$H187&lt;Q$6)),IF(OR($J187=1,COUNTIF($L187:O187,"&gt;0")&lt;$K187),3,IF(OR(AND(MONTH($H187)=MONTH(TODAY()),$J187=0),AND(TODAY()&lt;P$6)),1,IF($L187="כן",2,4))),""))</f>
        <v/>
      </c>
      <c r="Q187" s="214" t="str">
        <f ca="1">IF($C187="","",IF(OR(AND($H187&lt;=Q$6,$I187&gt;=Q$6),AND($H187&gt;=Q$6,$H187&lt;R$6)),IF(OR($J187=1,COUNTIF($L187:P187,"&gt;0")&lt;$K187),3,IF(OR(AND(MONTH($H187)=MONTH(TODAY()),$J187=0),AND(TODAY()&lt;Q$6)),1,IF($L187="כן",2,4))),""))</f>
        <v/>
      </c>
      <c r="R187" s="214" t="str">
        <f ca="1">IF($C187="","",IF(OR(AND($H187&lt;=R$6,$I187&gt;=R$6),AND($H187&gt;=R$6,$H187&lt;S$6)),IF(OR($J187=1,COUNTIF($L187:Q187,"&gt;0")&lt;$K187),3,IF(OR(AND(MONTH($H187)=MONTH(TODAY()),$J187=0),AND(TODAY()&lt;R$6)),1,IF($L187="כן",2,4))),""))</f>
        <v/>
      </c>
      <c r="S187" s="214" t="str">
        <f ca="1">IF($C187="","",IF(OR(AND($H187&lt;=S$6,$I187&gt;=S$6),AND($H187&gt;=S$6,$H187&lt;T$6)),IF(OR($J187=1,COUNTIF($L187:R187,"&gt;0")&lt;$K187),3,IF(OR(AND(MONTH($H187)=MONTH(TODAY()),$J187=0),AND(TODAY()&lt;S$6)),1,IF($L187="כן",2,4))),""))</f>
        <v/>
      </c>
      <c r="T187" s="214" t="str">
        <f ca="1">IF($C187="","",IF(OR(AND($H187&lt;=T$6,$I187&gt;=T$6),AND($H187&gt;=T$6,$H187&lt;U$6)),IF(OR($J187=1,COUNTIF($L187:S187,"&gt;0")&lt;$K187),3,IF(OR(AND(MONTH($H187)=MONTH(TODAY()),$J187=0),AND(TODAY()&lt;T$6)),1,IF($L187="כן",2,4))),""))</f>
        <v/>
      </c>
      <c r="U187" s="214" t="str">
        <f ca="1">IF($C187="","",IF(OR(AND($H187&lt;=U$6,$I187&gt;=U$6),AND($H187&gt;=U$6,$H187&lt;V$6)),IF(OR($J187=1,COUNTIF($L187:T187,"&gt;0")&lt;$K187),3,IF(OR(AND(MONTH($H187)=MONTH(TODAY()),$J187=0),AND(TODAY()&lt;U$6)),1,IF($L187="כן",2,4))),""))</f>
        <v/>
      </c>
      <c r="V187" s="214" t="str">
        <f ca="1">IF($C187="","",IF(OR(AND($H187&lt;=V$6,$I187&gt;=V$6),AND($H187&gt;=V$6,$H187&lt;W$6)),IF(OR($J187=1,COUNTIF($L187:U187,"&gt;0")&lt;$K187),3,IF(OR(AND(MONTH($H187)=MONTH(TODAY()),$J187=0),AND(TODAY()&lt;V$6)),1,IF($L187="כן",2,4))),""))</f>
        <v/>
      </c>
      <c r="W187" s="214" t="str">
        <f ca="1">IF($C187="","",IF(OR(AND($H187&lt;=W$6,$I187&gt;=W$6),AND($H187&gt;=W$6,$H187&lt;X$6)),IF(OR($J187=1,COUNTIF($L187:V187,"&gt;0")&lt;$K187),3,IF(OR(AND(MONTH($H187)=MONTH(TODAY()),$J187=0),AND(TODAY()&lt;W$6)),1,IF($L187="כן",2,4))),""))</f>
        <v/>
      </c>
      <c r="X187" s="214" t="str">
        <f ca="1">IF($C187="","",IF(OR(AND($H187&lt;=X$6,$I187&gt;=X$6),AND($H187&gt;=X$6,$H187&lt;Y$6)),IF(OR($J187=1,COUNTIF($L187:W187,"&gt;0")&lt;$K187),3,IF(OR(AND(MONTH($H187)=MONTH(TODAY()),$J187=0),AND(TODAY()&lt;X$6)),1,IF($L187="כן",2,4))),""))</f>
        <v/>
      </c>
      <c r="Y187" s="214" t="str">
        <f ca="1">IF($C187="","",IF(OR(AND($H187&lt;=Y$6,$I187&gt;=Y$6),AND($H187&gt;=Y$6,$H187&lt;Z$6)),IF(OR($J187=1,COUNTIF($L187:X187,"&gt;0")&lt;$K187),3,IF(OR(AND(MONTH($H187)=MONTH(TODAY()),$J187=0),AND(TODAY()&lt;Y$6)),1,IF($L187="כן",2,4))),""))</f>
        <v/>
      </c>
      <c r="Z187" s="214" t="str">
        <f ca="1">IF($C187="","",IF(OR(AND($H187&lt;=Z$6,$I187&gt;=Z$6),AND($H187&gt;=Z$6,$H187&lt;AA$6)),IF(OR($J187=1,COUNTIF($L187:Y187,"&gt;0")&lt;$K187),3,IF(OR(AND(MONTH($H187)=MONTH(TODAY()),$J187=0),AND(TODAY()&lt;Z$6)),1,IF($L187="כן",2,4))),""))</f>
        <v/>
      </c>
      <c r="AA187" s="214" t="str">
        <f ca="1">IF($C187="","",IF(OR(AND($H187&lt;=AA$6,$I187&gt;=AA$6),AND($H187&gt;=AA$6,$H187&lt;AB$6)),IF(OR($J187=1,COUNTIF($L187:Z187,"&gt;0")&lt;$K187),3,IF(OR(AND(MONTH($H187)=MONTH(TODAY()),$J187=0),AND(TODAY()&lt;AA$6)),1,IF($L187="כן",2,4))),""))</f>
        <v/>
      </c>
      <c r="AB187" s="214" t="str">
        <f ca="1">IF($C187="","",IF(OR(AND($H187&lt;=AB$6,$I187&gt;=AB$6),AND($H187&gt;=AB$6,$H187&lt;AC$6)),IF(OR($J187=1,COUNTIF($L187:AA187,"&gt;0")&lt;$K187),3,IF(OR(AND(MONTH($H187)=MONTH(TODAY()),$J187=0),AND(TODAY()&lt;AB$6)),1,IF($L187="כן",2,4))),""))</f>
        <v/>
      </c>
      <c r="AC187" s="214" t="str">
        <f ca="1">IF($C187="","",IF(OR(AND($H187&lt;=AC$6,$I187&gt;=AC$6),AND($H187&gt;=AC$6,$H187&lt;AD$6)),IF(OR($J187=1,COUNTIF($L187:AB187,"&gt;0")&lt;$K187),3,IF(OR(AND(MONTH($H187)=MONTH(TODAY()),$J187=0),AND(TODAY()&lt;AC$6)),1,IF($L187="כן",2,4))),""))</f>
        <v/>
      </c>
      <c r="AD187" s="214" t="str">
        <f ca="1">IF($C187="","",IF(OR(AND($H187&lt;=AD$6,$I187&gt;=AD$6),AND($H187&gt;=AD$6,$H187&lt;AE$6)),IF(OR($J187=1,COUNTIF($L187:AC187,"&gt;0")&lt;$K187),3,IF(OR(AND(MONTH($H187)=MONTH(TODAY()),$J187=0),AND(TODAY()&lt;AD$6)),1,IF($L187="כן",2,4))),""))</f>
        <v/>
      </c>
      <c r="AE187" s="214" t="str">
        <f ca="1">IF($C187="","",IF(OR(AND($H187&lt;=AE$6,$I187&gt;=AE$6),AND($H187&gt;=AE$6,$H187&lt;AF$6)),IF(OR($J187=1,COUNTIF($L187:AD187,"&gt;0")&lt;$K187),3,IF(OR(AND(MONTH($H187)=MONTH(TODAY()),$J187=0),AND(TODAY()&lt;AE$6)),1,IF($L187="כן",2,4))),""))</f>
        <v/>
      </c>
      <c r="AF187" s="214" t="str">
        <f ca="1">IF($C187="","",IF(OR(AND($H187&lt;=AF$6,$I187&gt;=AF$6),AND($H187&gt;=AF$6,$H187&lt;AG$6)),IF(OR($J187=1,COUNTIF($L187:AE187,"&gt;0")&lt;$K187),3,IF(OR(AND(MONTH($H187)=MONTH(TODAY()),$J187=0),AND(TODAY()&lt;AF$6)),1,IF($L187="כן",2,4))),""))</f>
        <v/>
      </c>
      <c r="AG187" s="214" t="str">
        <f t="shared" ca="1" si="11"/>
        <v/>
      </c>
      <c r="AH187" s="199" t="s">
        <v>224</v>
      </c>
    </row>
    <row r="188" spans="2:34" s="195" customFormat="1" ht="21" customHeight="1">
      <c r="B188" s="196" t="str">
        <f>IFERROR(INDEX('תוצרים לפרויקטים'!$G$8:$G$507,MATCH(ROWS($B$6:B187),דירוג_גאנט,0)),"")</f>
        <v/>
      </c>
      <c r="C188" s="197" t="str">
        <f>IF($B188="","",INDEX('תוצרים לפרויקטים'!$H$8:$H$507,MATCH($B188,'תוצרים לפרויקטים'!$G$8:$G$507,0)))</f>
        <v/>
      </c>
      <c r="D188" s="198" t="str">
        <f>IF($B188="","",INDEX('תוצרים לפרויקטים'!$E$8:$E$507,MATCH($B188,'תוצרים לפרויקטים'!$G$8:$G$507,0)))</f>
        <v/>
      </c>
      <c r="E188" s="198" t="str">
        <f>IF($B188="","",IF(INDEX('תוצרים לפרויקטים'!$J$8:$J$507,MATCH($B188,'תוצרים לפרויקטים'!$G$8:$G$507,0))="","",INDEX('תוצרים לפרויקטים'!$J$8:$J$507,MATCH($B188,'תוצרים לפרויקטים'!$G$8:$G$507,0))))</f>
        <v/>
      </c>
      <c r="F188" s="198" t="str">
        <f>IF($B188="","",IF(INDEX('תוצרים לפרויקטים'!$K$8:$K$507,MATCH($B188,'תוצרים לפרויקטים'!$G$8:$G$507,0))="","",INDEX('תוצרים לפרויקטים'!$K$8:$K$507,MATCH($B188,'תוצרים לפרויקטים'!$G$8:$G$507,0))))</f>
        <v/>
      </c>
      <c r="G188" s="198" t="str">
        <f>IF($B188="","",IF(INDEX('תוצרים לפרויקטים'!$R$8:$R$507,MATCH($B188,'תוצרים לפרויקטים'!$G$8:$G$507,0))="","",INDEX('תוצרים לפרויקטים'!$R$8:$R$507,MATCH($B188,'תוצרים לפרויקטים'!$G$8:$G$507,0))))</f>
        <v/>
      </c>
      <c r="H188" s="199" t="str">
        <f>IF($B188="","",IF(INDEX('תוצרים לפרויקטים'!P$8:P$507,MATCH($B188,'תוצרים לפרויקטים'!$G$8:$G$507,0))="","",INDEX('תוצרים לפרויקטים'!P$8:P$507,MATCH($B188,'תוצרים לפרויקטים'!$G$8:$G$507,0))))</f>
        <v/>
      </c>
      <c r="I188" s="199" t="str">
        <f>IF($B188="","",IF(INDEX('תוצרים לפרויקטים'!Q$8:Q$507,MATCH($B188,'תוצרים לפרויקטים'!$G$8:$G$507,0))="","",INDEX('תוצרים לפרויקטים'!Q$8:Q$507,MATCH($B188,'תוצרים לפרויקטים'!$G$8:$G$507,0))))</f>
        <v/>
      </c>
      <c r="J188" s="200" t="str">
        <f>IF($B188="","",INDEX('תוצרים לפרויקטים'!$S$8:$S$507,MATCH($B188,'תוצרים לפרויקטים'!$G$8:$G$507,0)))</f>
        <v/>
      </c>
      <c r="K188" s="201" t="str">
        <f t="shared" si="9"/>
        <v/>
      </c>
      <c r="L188" s="200" t="str">
        <f t="shared" ca="1" si="10"/>
        <v/>
      </c>
      <c r="M188" s="214" t="str">
        <f ca="1">IF($C188="","",IF(OR(AND($H188&lt;=M$6,$I188&gt;=M$6),AND($H188&gt;=M$6,$H188&lt;N$6)),IF(OR($J188=1,COUNTIF($L188:L188,"&gt;0")&lt;$K188),3,IF(OR(AND(MONTH($H188)=MONTH(TODAY()),$J188=0),AND(TODAY()&lt;M$6)),1,IF($L188="כן",2,4))),""))</f>
        <v/>
      </c>
      <c r="N188" s="214" t="str">
        <f ca="1">IF($C188="","",IF(OR(AND($H188&lt;=N$6,$I188&gt;=N$6),AND($H188&gt;=N$6,$H188&lt;O$6)),IF(OR($J188=1,COUNTIF($L188:M188,"&gt;0")&lt;$K188),3,IF(OR(AND(MONTH($H188)=MONTH(TODAY()),$J188=0),AND(TODAY()&lt;N$6)),1,IF($L188="כן",2,4))),""))</f>
        <v/>
      </c>
      <c r="O188" s="214" t="str">
        <f ca="1">IF($C188="","",IF(OR(AND($H188&lt;=O$6,$I188&gt;=O$6),AND($H188&gt;=O$6,$H188&lt;P$6)),IF(OR($J188=1,COUNTIF($L188:N188,"&gt;0")&lt;$K188),3,IF(OR(AND(MONTH($H188)=MONTH(TODAY()),$J188=0),AND(TODAY()&lt;O$6)),1,IF($L188="כן",2,4))),""))</f>
        <v/>
      </c>
      <c r="P188" s="214" t="str">
        <f ca="1">IF($C188="","",IF(OR(AND($H188&lt;=P$6,$I188&gt;=P$6),AND($H188&gt;=P$6,$H188&lt;Q$6)),IF(OR($J188=1,COUNTIF($L188:O188,"&gt;0")&lt;$K188),3,IF(OR(AND(MONTH($H188)=MONTH(TODAY()),$J188=0),AND(TODAY()&lt;P$6)),1,IF($L188="כן",2,4))),""))</f>
        <v/>
      </c>
      <c r="Q188" s="214" t="str">
        <f ca="1">IF($C188="","",IF(OR(AND($H188&lt;=Q$6,$I188&gt;=Q$6),AND($H188&gt;=Q$6,$H188&lt;R$6)),IF(OR($J188=1,COUNTIF($L188:P188,"&gt;0")&lt;$K188),3,IF(OR(AND(MONTH($H188)=MONTH(TODAY()),$J188=0),AND(TODAY()&lt;Q$6)),1,IF($L188="כן",2,4))),""))</f>
        <v/>
      </c>
      <c r="R188" s="214" t="str">
        <f ca="1">IF($C188="","",IF(OR(AND($H188&lt;=R$6,$I188&gt;=R$6),AND($H188&gt;=R$6,$H188&lt;S$6)),IF(OR($J188=1,COUNTIF($L188:Q188,"&gt;0")&lt;$K188),3,IF(OR(AND(MONTH($H188)=MONTH(TODAY()),$J188=0),AND(TODAY()&lt;R$6)),1,IF($L188="כן",2,4))),""))</f>
        <v/>
      </c>
      <c r="S188" s="214" t="str">
        <f ca="1">IF($C188="","",IF(OR(AND($H188&lt;=S$6,$I188&gt;=S$6),AND($H188&gt;=S$6,$H188&lt;T$6)),IF(OR($J188=1,COUNTIF($L188:R188,"&gt;0")&lt;$K188),3,IF(OR(AND(MONTH($H188)=MONTH(TODAY()),$J188=0),AND(TODAY()&lt;S$6)),1,IF($L188="כן",2,4))),""))</f>
        <v/>
      </c>
      <c r="T188" s="214" t="str">
        <f ca="1">IF($C188="","",IF(OR(AND($H188&lt;=T$6,$I188&gt;=T$6),AND($H188&gt;=T$6,$H188&lt;U$6)),IF(OR($J188=1,COUNTIF($L188:S188,"&gt;0")&lt;$K188),3,IF(OR(AND(MONTH($H188)=MONTH(TODAY()),$J188=0),AND(TODAY()&lt;T$6)),1,IF($L188="כן",2,4))),""))</f>
        <v/>
      </c>
      <c r="U188" s="214" t="str">
        <f ca="1">IF($C188="","",IF(OR(AND($H188&lt;=U$6,$I188&gt;=U$6),AND($H188&gt;=U$6,$H188&lt;V$6)),IF(OR($J188=1,COUNTIF($L188:T188,"&gt;0")&lt;$K188),3,IF(OR(AND(MONTH($H188)=MONTH(TODAY()),$J188=0),AND(TODAY()&lt;U$6)),1,IF($L188="כן",2,4))),""))</f>
        <v/>
      </c>
      <c r="V188" s="214" t="str">
        <f ca="1">IF($C188="","",IF(OR(AND($H188&lt;=V$6,$I188&gt;=V$6),AND($H188&gt;=V$6,$H188&lt;W$6)),IF(OR($J188=1,COUNTIF($L188:U188,"&gt;0")&lt;$K188),3,IF(OR(AND(MONTH($H188)=MONTH(TODAY()),$J188=0),AND(TODAY()&lt;V$6)),1,IF($L188="כן",2,4))),""))</f>
        <v/>
      </c>
      <c r="W188" s="214" t="str">
        <f ca="1">IF($C188="","",IF(OR(AND($H188&lt;=W$6,$I188&gt;=W$6),AND($H188&gt;=W$6,$H188&lt;X$6)),IF(OR($J188=1,COUNTIF($L188:V188,"&gt;0")&lt;$K188),3,IF(OR(AND(MONTH($H188)=MONTH(TODAY()),$J188=0),AND(TODAY()&lt;W$6)),1,IF($L188="כן",2,4))),""))</f>
        <v/>
      </c>
      <c r="X188" s="214" t="str">
        <f ca="1">IF($C188="","",IF(OR(AND($H188&lt;=X$6,$I188&gt;=X$6),AND($H188&gt;=X$6,$H188&lt;Y$6)),IF(OR($J188=1,COUNTIF($L188:W188,"&gt;0")&lt;$K188),3,IF(OR(AND(MONTH($H188)=MONTH(TODAY()),$J188=0),AND(TODAY()&lt;X$6)),1,IF($L188="כן",2,4))),""))</f>
        <v/>
      </c>
      <c r="Y188" s="214" t="str">
        <f ca="1">IF($C188="","",IF(OR(AND($H188&lt;=Y$6,$I188&gt;=Y$6),AND($H188&gt;=Y$6,$H188&lt;Z$6)),IF(OR($J188=1,COUNTIF($L188:X188,"&gt;0")&lt;$K188),3,IF(OR(AND(MONTH($H188)=MONTH(TODAY()),$J188=0),AND(TODAY()&lt;Y$6)),1,IF($L188="כן",2,4))),""))</f>
        <v/>
      </c>
      <c r="Z188" s="214" t="str">
        <f ca="1">IF($C188="","",IF(OR(AND($H188&lt;=Z$6,$I188&gt;=Z$6),AND($H188&gt;=Z$6,$H188&lt;AA$6)),IF(OR($J188=1,COUNTIF($L188:Y188,"&gt;0")&lt;$K188),3,IF(OR(AND(MONTH($H188)=MONTH(TODAY()),$J188=0),AND(TODAY()&lt;Z$6)),1,IF($L188="כן",2,4))),""))</f>
        <v/>
      </c>
      <c r="AA188" s="214" t="str">
        <f ca="1">IF($C188="","",IF(OR(AND($H188&lt;=AA$6,$I188&gt;=AA$6),AND($H188&gt;=AA$6,$H188&lt;AB$6)),IF(OR($J188=1,COUNTIF($L188:Z188,"&gt;0")&lt;$K188),3,IF(OR(AND(MONTH($H188)=MONTH(TODAY()),$J188=0),AND(TODAY()&lt;AA$6)),1,IF($L188="כן",2,4))),""))</f>
        <v/>
      </c>
      <c r="AB188" s="214" t="str">
        <f ca="1">IF($C188="","",IF(OR(AND($H188&lt;=AB$6,$I188&gt;=AB$6),AND($H188&gt;=AB$6,$H188&lt;AC$6)),IF(OR($J188=1,COUNTIF($L188:AA188,"&gt;0")&lt;$K188),3,IF(OR(AND(MONTH($H188)=MONTH(TODAY()),$J188=0),AND(TODAY()&lt;AB$6)),1,IF($L188="כן",2,4))),""))</f>
        <v/>
      </c>
      <c r="AC188" s="214" t="str">
        <f ca="1">IF($C188="","",IF(OR(AND($H188&lt;=AC$6,$I188&gt;=AC$6),AND($H188&gt;=AC$6,$H188&lt;AD$6)),IF(OR($J188=1,COUNTIF($L188:AB188,"&gt;0")&lt;$K188),3,IF(OR(AND(MONTH($H188)=MONTH(TODAY()),$J188=0),AND(TODAY()&lt;AC$6)),1,IF($L188="כן",2,4))),""))</f>
        <v/>
      </c>
      <c r="AD188" s="214" t="str">
        <f ca="1">IF($C188="","",IF(OR(AND($H188&lt;=AD$6,$I188&gt;=AD$6),AND($H188&gt;=AD$6,$H188&lt;AE$6)),IF(OR($J188=1,COUNTIF($L188:AC188,"&gt;0")&lt;$K188),3,IF(OR(AND(MONTH($H188)=MONTH(TODAY()),$J188=0),AND(TODAY()&lt;AD$6)),1,IF($L188="כן",2,4))),""))</f>
        <v/>
      </c>
      <c r="AE188" s="214" t="str">
        <f ca="1">IF($C188="","",IF(OR(AND($H188&lt;=AE$6,$I188&gt;=AE$6),AND($H188&gt;=AE$6,$H188&lt;AF$6)),IF(OR($J188=1,COUNTIF($L188:AD188,"&gt;0")&lt;$K188),3,IF(OR(AND(MONTH($H188)=MONTH(TODAY()),$J188=0),AND(TODAY()&lt;AE$6)),1,IF($L188="כן",2,4))),""))</f>
        <v/>
      </c>
      <c r="AF188" s="214" t="str">
        <f ca="1">IF($C188="","",IF(OR(AND($H188&lt;=AF$6,$I188&gt;=AF$6),AND($H188&gt;=AF$6,$H188&lt;AG$6)),IF(OR($J188=1,COUNTIF($L188:AE188,"&gt;0")&lt;$K188),3,IF(OR(AND(MONTH($H188)=MONTH(TODAY()),$J188=0),AND(TODAY()&lt;AF$6)),1,IF($L188="כן",2,4))),""))</f>
        <v/>
      </c>
      <c r="AG188" s="214" t="str">
        <f t="shared" ca="1" si="11"/>
        <v/>
      </c>
      <c r="AH188" s="199" t="s">
        <v>224</v>
      </c>
    </row>
    <row r="189" spans="2:34" s="195" customFormat="1" ht="21" customHeight="1">
      <c r="B189" s="196" t="str">
        <f>IFERROR(INDEX('תוצרים לפרויקטים'!$G$8:$G$507,MATCH(ROWS($B$6:B188),דירוג_גאנט,0)),"")</f>
        <v/>
      </c>
      <c r="C189" s="197" t="str">
        <f>IF($B189="","",INDEX('תוצרים לפרויקטים'!$H$8:$H$507,MATCH($B189,'תוצרים לפרויקטים'!$G$8:$G$507,0)))</f>
        <v/>
      </c>
      <c r="D189" s="198" t="str">
        <f>IF($B189="","",INDEX('תוצרים לפרויקטים'!$E$8:$E$507,MATCH($B189,'תוצרים לפרויקטים'!$G$8:$G$507,0)))</f>
        <v/>
      </c>
      <c r="E189" s="198" t="str">
        <f>IF($B189="","",IF(INDEX('תוצרים לפרויקטים'!$J$8:$J$507,MATCH($B189,'תוצרים לפרויקטים'!$G$8:$G$507,0))="","",INDEX('תוצרים לפרויקטים'!$J$8:$J$507,MATCH($B189,'תוצרים לפרויקטים'!$G$8:$G$507,0))))</f>
        <v/>
      </c>
      <c r="F189" s="198" t="str">
        <f>IF($B189="","",IF(INDEX('תוצרים לפרויקטים'!$K$8:$K$507,MATCH($B189,'תוצרים לפרויקטים'!$G$8:$G$507,0))="","",INDEX('תוצרים לפרויקטים'!$K$8:$K$507,MATCH($B189,'תוצרים לפרויקטים'!$G$8:$G$507,0))))</f>
        <v/>
      </c>
      <c r="G189" s="198" t="str">
        <f>IF($B189="","",IF(INDEX('תוצרים לפרויקטים'!$R$8:$R$507,MATCH($B189,'תוצרים לפרויקטים'!$G$8:$G$507,0))="","",INDEX('תוצרים לפרויקטים'!$R$8:$R$507,MATCH($B189,'תוצרים לפרויקטים'!$G$8:$G$507,0))))</f>
        <v/>
      </c>
      <c r="H189" s="199" t="str">
        <f>IF($B189="","",IF(INDEX('תוצרים לפרויקטים'!P$8:P$507,MATCH($B189,'תוצרים לפרויקטים'!$G$8:$G$507,0))="","",INDEX('תוצרים לפרויקטים'!P$8:P$507,MATCH($B189,'תוצרים לפרויקטים'!$G$8:$G$507,0))))</f>
        <v/>
      </c>
      <c r="I189" s="199" t="str">
        <f>IF($B189="","",IF(INDEX('תוצרים לפרויקטים'!Q$8:Q$507,MATCH($B189,'תוצרים לפרויקטים'!$G$8:$G$507,0))="","",INDEX('תוצרים לפרויקטים'!Q$8:Q$507,MATCH($B189,'תוצרים לפרויקטים'!$G$8:$G$507,0))))</f>
        <v/>
      </c>
      <c r="J189" s="200" t="str">
        <f>IF($B189="","",INDEX('תוצרים לפרויקטים'!$S$8:$S$507,MATCH($B189,'תוצרים לפרויקטים'!$G$8:$G$507,0)))</f>
        <v/>
      </c>
      <c r="K189" s="201" t="str">
        <f t="shared" si="9"/>
        <v/>
      </c>
      <c r="L189" s="200" t="str">
        <f t="shared" ca="1" si="10"/>
        <v/>
      </c>
      <c r="M189" s="214" t="str">
        <f ca="1">IF($C189="","",IF(OR(AND($H189&lt;=M$6,$I189&gt;=M$6),AND($H189&gt;=M$6,$H189&lt;N$6)),IF(OR($J189=1,COUNTIF($L189:L189,"&gt;0")&lt;$K189),3,IF(OR(AND(MONTH($H189)=MONTH(TODAY()),$J189=0),AND(TODAY()&lt;M$6)),1,IF($L189="כן",2,4))),""))</f>
        <v/>
      </c>
      <c r="N189" s="214" t="str">
        <f ca="1">IF($C189="","",IF(OR(AND($H189&lt;=N$6,$I189&gt;=N$6),AND($H189&gt;=N$6,$H189&lt;O$6)),IF(OR($J189=1,COUNTIF($L189:M189,"&gt;0")&lt;$K189),3,IF(OR(AND(MONTH($H189)=MONTH(TODAY()),$J189=0),AND(TODAY()&lt;N$6)),1,IF($L189="כן",2,4))),""))</f>
        <v/>
      </c>
      <c r="O189" s="214" t="str">
        <f ca="1">IF($C189="","",IF(OR(AND($H189&lt;=O$6,$I189&gt;=O$6),AND($H189&gt;=O$6,$H189&lt;P$6)),IF(OR($J189=1,COUNTIF($L189:N189,"&gt;0")&lt;$K189),3,IF(OR(AND(MONTH($H189)=MONTH(TODAY()),$J189=0),AND(TODAY()&lt;O$6)),1,IF($L189="כן",2,4))),""))</f>
        <v/>
      </c>
      <c r="P189" s="214" t="str">
        <f ca="1">IF($C189="","",IF(OR(AND($H189&lt;=P$6,$I189&gt;=P$6),AND($H189&gt;=P$6,$H189&lt;Q$6)),IF(OR($J189=1,COUNTIF($L189:O189,"&gt;0")&lt;$K189),3,IF(OR(AND(MONTH($H189)=MONTH(TODAY()),$J189=0),AND(TODAY()&lt;P$6)),1,IF($L189="כן",2,4))),""))</f>
        <v/>
      </c>
      <c r="Q189" s="214" t="str">
        <f ca="1">IF($C189="","",IF(OR(AND($H189&lt;=Q$6,$I189&gt;=Q$6),AND($H189&gt;=Q$6,$H189&lt;R$6)),IF(OR($J189=1,COUNTIF($L189:P189,"&gt;0")&lt;$K189),3,IF(OR(AND(MONTH($H189)=MONTH(TODAY()),$J189=0),AND(TODAY()&lt;Q$6)),1,IF($L189="כן",2,4))),""))</f>
        <v/>
      </c>
      <c r="R189" s="214" t="str">
        <f ca="1">IF($C189="","",IF(OR(AND($H189&lt;=R$6,$I189&gt;=R$6),AND($H189&gt;=R$6,$H189&lt;S$6)),IF(OR($J189=1,COUNTIF($L189:Q189,"&gt;0")&lt;$K189),3,IF(OR(AND(MONTH($H189)=MONTH(TODAY()),$J189=0),AND(TODAY()&lt;R$6)),1,IF($L189="כן",2,4))),""))</f>
        <v/>
      </c>
      <c r="S189" s="214" t="str">
        <f ca="1">IF($C189="","",IF(OR(AND($H189&lt;=S$6,$I189&gt;=S$6),AND($H189&gt;=S$6,$H189&lt;T$6)),IF(OR($J189=1,COUNTIF($L189:R189,"&gt;0")&lt;$K189),3,IF(OR(AND(MONTH($H189)=MONTH(TODAY()),$J189=0),AND(TODAY()&lt;S$6)),1,IF($L189="כן",2,4))),""))</f>
        <v/>
      </c>
      <c r="T189" s="214" t="str">
        <f ca="1">IF($C189="","",IF(OR(AND($H189&lt;=T$6,$I189&gt;=T$6),AND($H189&gt;=T$6,$H189&lt;U$6)),IF(OR($J189=1,COUNTIF($L189:S189,"&gt;0")&lt;$K189),3,IF(OR(AND(MONTH($H189)=MONTH(TODAY()),$J189=0),AND(TODAY()&lt;T$6)),1,IF($L189="כן",2,4))),""))</f>
        <v/>
      </c>
      <c r="U189" s="214" t="str">
        <f ca="1">IF($C189="","",IF(OR(AND($H189&lt;=U$6,$I189&gt;=U$6),AND($H189&gt;=U$6,$H189&lt;V$6)),IF(OR($J189=1,COUNTIF($L189:T189,"&gt;0")&lt;$K189),3,IF(OR(AND(MONTH($H189)=MONTH(TODAY()),$J189=0),AND(TODAY()&lt;U$6)),1,IF($L189="כן",2,4))),""))</f>
        <v/>
      </c>
      <c r="V189" s="214" t="str">
        <f ca="1">IF($C189="","",IF(OR(AND($H189&lt;=V$6,$I189&gt;=V$6),AND($H189&gt;=V$6,$H189&lt;W$6)),IF(OR($J189=1,COUNTIF($L189:U189,"&gt;0")&lt;$K189),3,IF(OR(AND(MONTH($H189)=MONTH(TODAY()),$J189=0),AND(TODAY()&lt;V$6)),1,IF($L189="כן",2,4))),""))</f>
        <v/>
      </c>
      <c r="W189" s="214" t="str">
        <f ca="1">IF($C189="","",IF(OR(AND($H189&lt;=W$6,$I189&gt;=W$6),AND($H189&gt;=W$6,$H189&lt;X$6)),IF(OR($J189=1,COUNTIF($L189:V189,"&gt;0")&lt;$K189),3,IF(OR(AND(MONTH($H189)=MONTH(TODAY()),$J189=0),AND(TODAY()&lt;W$6)),1,IF($L189="כן",2,4))),""))</f>
        <v/>
      </c>
      <c r="X189" s="214" t="str">
        <f ca="1">IF($C189="","",IF(OR(AND($H189&lt;=X$6,$I189&gt;=X$6),AND($H189&gt;=X$6,$H189&lt;Y$6)),IF(OR($J189=1,COUNTIF($L189:W189,"&gt;0")&lt;$K189),3,IF(OR(AND(MONTH($H189)=MONTH(TODAY()),$J189=0),AND(TODAY()&lt;X$6)),1,IF($L189="כן",2,4))),""))</f>
        <v/>
      </c>
      <c r="Y189" s="214" t="str">
        <f ca="1">IF($C189="","",IF(OR(AND($H189&lt;=Y$6,$I189&gt;=Y$6),AND($H189&gt;=Y$6,$H189&lt;Z$6)),IF(OR($J189=1,COUNTIF($L189:X189,"&gt;0")&lt;$K189),3,IF(OR(AND(MONTH($H189)=MONTH(TODAY()),$J189=0),AND(TODAY()&lt;Y$6)),1,IF($L189="כן",2,4))),""))</f>
        <v/>
      </c>
      <c r="Z189" s="214" t="str">
        <f ca="1">IF($C189="","",IF(OR(AND($H189&lt;=Z$6,$I189&gt;=Z$6),AND($H189&gt;=Z$6,$H189&lt;AA$6)),IF(OR($J189=1,COUNTIF($L189:Y189,"&gt;0")&lt;$K189),3,IF(OR(AND(MONTH($H189)=MONTH(TODAY()),$J189=0),AND(TODAY()&lt;Z$6)),1,IF($L189="כן",2,4))),""))</f>
        <v/>
      </c>
      <c r="AA189" s="214" t="str">
        <f ca="1">IF($C189="","",IF(OR(AND($H189&lt;=AA$6,$I189&gt;=AA$6),AND($H189&gt;=AA$6,$H189&lt;AB$6)),IF(OR($J189=1,COUNTIF($L189:Z189,"&gt;0")&lt;$K189),3,IF(OR(AND(MONTH($H189)=MONTH(TODAY()),$J189=0),AND(TODAY()&lt;AA$6)),1,IF($L189="כן",2,4))),""))</f>
        <v/>
      </c>
      <c r="AB189" s="214" t="str">
        <f ca="1">IF($C189="","",IF(OR(AND($H189&lt;=AB$6,$I189&gt;=AB$6),AND($H189&gt;=AB$6,$H189&lt;AC$6)),IF(OR($J189=1,COUNTIF($L189:AA189,"&gt;0")&lt;$K189),3,IF(OR(AND(MONTH($H189)=MONTH(TODAY()),$J189=0),AND(TODAY()&lt;AB$6)),1,IF($L189="כן",2,4))),""))</f>
        <v/>
      </c>
      <c r="AC189" s="214" t="str">
        <f ca="1">IF($C189="","",IF(OR(AND($H189&lt;=AC$6,$I189&gt;=AC$6),AND($H189&gt;=AC$6,$H189&lt;AD$6)),IF(OR($J189=1,COUNTIF($L189:AB189,"&gt;0")&lt;$K189),3,IF(OR(AND(MONTH($H189)=MONTH(TODAY()),$J189=0),AND(TODAY()&lt;AC$6)),1,IF($L189="כן",2,4))),""))</f>
        <v/>
      </c>
      <c r="AD189" s="214" t="str">
        <f ca="1">IF($C189="","",IF(OR(AND($H189&lt;=AD$6,$I189&gt;=AD$6),AND($H189&gt;=AD$6,$H189&lt;AE$6)),IF(OR($J189=1,COUNTIF($L189:AC189,"&gt;0")&lt;$K189),3,IF(OR(AND(MONTH($H189)=MONTH(TODAY()),$J189=0),AND(TODAY()&lt;AD$6)),1,IF($L189="כן",2,4))),""))</f>
        <v/>
      </c>
      <c r="AE189" s="214" t="str">
        <f ca="1">IF($C189="","",IF(OR(AND($H189&lt;=AE$6,$I189&gt;=AE$6),AND($H189&gt;=AE$6,$H189&lt;AF$6)),IF(OR($J189=1,COUNTIF($L189:AD189,"&gt;0")&lt;$K189),3,IF(OR(AND(MONTH($H189)=MONTH(TODAY()),$J189=0),AND(TODAY()&lt;AE$6)),1,IF($L189="כן",2,4))),""))</f>
        <v/>
      </c>
      <c r="AF189" s="214" t="str">
        <f ca="1">IF($C189="","",IF(OR(AND($H189&lt;=AF$6,$I189&gt;=AF$6),AND($H189&gt;=AF$6,$H189&lt;AG$6)),IF(OR($J189=1,COUNTIF($L189:AE189,"&gt;0")&lt;$K189),3,IF(OR(AND(MONTH($H189)=MONTH(TODAY()),$J189=0),AND(TODAY()&lt;AF$6)),1,IF($L189="כן",2,4))),""))</f>
        <v/>
      </c>
      <c r="AG189" s="214" t="str">
        <f t="shared" ca="1" si="11"/>
        <v/>
      </c>
      <c r="AH189" s="199" t="s">
        <v>224</v>
      </c>
    </row>
    <row r="190" spans="2:34" s="195" customFormat="1" ht="21" customHeight="1">
      <c r="B190" s="196" t="str">
        <f>IFERROR(INDEX('תוצרים לפרויקטים'!$G$8:$G$507,MATCH(ROWS($B$6:B189),דירוג_גאנט,0)),"")</f>
        <v/>
      </c>
      <c r="C190" s="197" t="str">
        <f>IF($B190="","",INDEX('תוצרים לפרויקטים'!$H$8:$H$507,MATCH($B190,'תוצרים לפרויקטים'!$G$8:$G$507,0)))</f>
        <v/>
      </c>
      <c r="D190" s="198" t="str">
        <f>IF($B190="","",INDEX('תוצרים לפרויקטים'!$E$8:$E$507,MATCH($B190,'תוצרים לפרויקטים'!$G$8:$G$507,0)))</f>
        <v/>
      </c>
      <c r="E190" s="198" t="str">
        <f>IF($B190="","",IF(INDEX('תוצרים לפרויקטים'!$J$8:$J$507,MATCH($B190,'תוצרים לפרויקטים'!$G$8:$G$507,0))="","",INDEX('תוצרים לפרויקטים'!$J$8:$J$507,MATCH($B190,'תוצרים לפרויקטים'!$G$8:$G$507,0))))</f>
        <v/>
      </c>
      <c r="F190" s="198" t="str">
        <f>IF($B190="","",IF(INDEX('תוצרים לפרויקטים'!$K$8:$K$507,MATCH($B190,'תוצרים לפרויקטים'!$G$8:$G$507,0))="","",INDEX('תוצרים לפרויקטים'!$K$8:$K$507,MATCH($B190,'תוצרים לפרויקטים'!$G$8:$G$507,0))))</f>
        <v/>
      </c>
      <c r="G190" s="198" t="str">
        <f>IF($B190="","",IF(INDEX('תוצרים לפרויקטים'!$R$8:$R$507,MATCH($B190,'תוצרים לפרויקטים'!$G$8:$G$507,0))="","",INDEX('תוצרים לפרויקטים'!$R$8:$R$507,MATCH($B190,'תוצרים לפרויקטים'!$G$8:$G$507,0))))</f>
        <v/>
      </c>
      <c r="H190" s="199" t="str">
        <f>IF($B190="","",IF(INDEX('תוצרים לפרויקטים'!P$8:P$507,MATCH($B190,'תוצרים לפרויקטים'!$G$8:$G$507,0))="","",INDEX('תוצרים לפרויקטים'!P$8:P$507,MATCH($B190,'תוצרים לפרויקטים'!$G$8:$G$507,0))))</f>
        <v/>
      </c>
      <c r="I190" s="199" t="str">
        <f>IF($B190="","",IF(INDEX('תוצרים לפרויקטים'!Q$8:Q$507,MATCH($B190,'תוצרים לפרויקטים'!$G$8:$G$507,0))="","",INDEX('תוצרים לפרויקטים'!Q$8:Q$507,MATCH($B190,'תוצרים לפרויקטים'!$G$8:$G$507,0))))</f>
        <v/>
      </c>
      <c r="J190" s="200" t="str">
        <f>IF($B190="","",INDEX('תוצרים לפרויקטים'!$S$8:$S$507,MATCH($B190,'תוצרים לפרויקטים'!$G$8:$G$507,0)))</f>
        <v/>
      </c>
      <c r="K190" s="201" t="str">
        <f t="shared" si="9"/>
        <v/>
      </c>
      <c r="L190" s="200" t="str">
        <f t="shared" ca="1" si="10"/>
        <v/>
      </c>
      <c r="M190" s="214" t="str">
        <f ca="1">IF($C190="","",IF(OR(AND($H190&lt;=M$6,$I190&gt;=M$6),AND($H190&gt;=M$6,$H190&lt;N$6)),IF(OR($J190=1,COUNTIF($L190:L190,"&gt;0")&lt;$K190),3,IF(OR(AND(MONTH($H190)=MONTH(TODAY()),$J190=0),AND(TODAY()&lt;M$6)),1,IF($L190="כן",2,4))),""))</f>
        <v/>
      </c>
      <c r="N190" s="214" t="str">
        <f ca="1">IF($C190="","",IF(OR(AND($H190&lt;=N$6,$I190&gt;=N$6),AND($H190&gt;=N$6,$H190&lt;O$6)),IF(OR($J190=1,COUNTIF($L190:M190,"&gt;0")&lt;$K190),3,IF(OR(AND(MONTH($H190)=MONTH(TODAY()),$J190=0),AND(TODAY()&lt;N$6)),1,IF($L190="כן",2,4))),""))</f>
        <v/>
      </c>
      <c r="O190" s="214" t="str">
        <f ca="1">IF($C190="","",IF(OR(AND($H190&lt;=O$6,$I190&gt;=O$6),AND($H190&gt;=O$6,$H190&lt;P$6)),IF(OR($J190=1,COUNTIF($L190:N190,"&gt;0")&lt;$K190),3,IF(OR(AND(MONTH($H190)=MONTH(TODAY()),$J190=0),AND(TODAY()&lt;O$6)),1,IF($L190="כן",2,4))),""))</f>
        <v/>
      </c>
      <c r="P190" s="214" t="str">
        <f ca="1">IF($C190="","",IF(OR(AND($H190&lt;=P$6,$I190&gt;=P$6),AND($H190&gt;=P$6,$H190&lt;Q$6)),IF(OR($J190=1,COUNTIF($L190:O190,"&gt;0")&lt;$K190),3,IF(OR(AND(MONTH($H190)=MONTH(TODAY()),$J190=0),AND(TODAY()&lt;P$6)),1,IF($L190="כן",2,4))),""))</f>
        <v/>
      </c>
      <c r="Q190" s="214" t="str">
        <f ca="1">IF($C190="","",IF(OR(AND($H190&lt;=Q$6,$I190&gt;=Q$6),AND($H190&gt;=Q$6,$H190&lt;R$6)),IF(OR($J190=1,COUNTIF($L190:P190,"&gt;0")&lt;$K190),3,IF(OR(AND(MONTH($H190)=MONTH(TODAY()),$J190=0),AND(TODAY()&lt;Q$6)),1,IF($L190="כן",2,4))),""))</f>
        <v/>
      </c>
      <c r="R190" s="214" t="str">
        <f ca="1">IF($C190="","",IF(OR(AND($H190&lt;=R$6,$I190&gt;=R$6),AND($H190&gt;=R$6,$H190&lt;S$6)),IF(OR($J190=1,COUNTIF($L190:Q190,"&gt;0")&lt;$K190),3,IF(OR(AND(MONTH($H190)=MONTH(TODAY()),$J190=0),AND(TODAY()&lt;R$6)),1,IF($L190="כן",2,4))),""))</f>
        <v/>
      </c>
      <c r="S190" s="214" t="str">
        <f ca="1">IF($C190="","",IF(OR(AND($H190&lt;=S$6,$I190&gt;=S$6),AND($H190&gt;=S$6,$H190&lt;T$6)),IF(OR($J190=1,COUNTIF($L190:R190,"&gt;0")&lt;$K190),3,IF(OR(AND(MONTH($H190)=MONTH(TODAY()),$J190=0),AND(TODAY()&lt;S$6)),1,IF($L190="כן",2,4))),""))</f>
        <v/>
      </c>
      <c r="T190" s="214" t="str">
        <f ca="1">IF($C190="","",IF(OR(AND($H190&lt;=T$6,$I190&gt;=T$6),AND($H190&gt;=T$6,$H190&lt;U$6)),IF(OR($J190=1,COUNTIF($L190:S190,"&gt;0")&lt;$K190),3,IF(OR(AND(MONTH($H190)=MONTH(TODAY()),$J190=0),AND(TODAY()&lt;T$6)),1,IF($L190="כן",2,4))),""))</f>
        <v/>
      </c>
      <c r="U190" s="214" t="str">
        <f ca="1">IF($C190="","",IF(OR(AND($H190&lt;=U$6,$I190&gt;=U$6),AND($H190&gt;=U$6,$H190&lt;V$6)),IF(OR($J190=1,COUNTIF($L190:T190,"&gt;0")&lt;$K190),3,IF(OR(AND(MONTH($H190)=MONTH(TODAY()),$J190=0),AND(TODAY()&lt;U$6)),1,IF($L190="כן",2,4))),""))</f>
        <v/>
      </c>
      <c r="V190" s="214" t="str">
        <f ca="1">IF($C190="","",IF(OR(AND($H190&lt;=V$6,$I190&gt;=V$6),AND($H190&gt;=V$6,$H190&lt;W$6)),IF(OR($J190=1,COUNTIF($L190:U190,"&gt;0")&lt;$K190),3,IF(OR(AND(MONTH($H190)=MONTH(TODAY()),$J190=0),AND(TODAY()&lt;V$6)),1,IF($L190="כן",2,4))),""))</f>
        <v/>
      </c>
      <c r="W190" s="214" t="str">
        <f ca="1">IF($C190="","",IF(OR(AND($H190&lt;=W$6,$I190&gt;=W$6),AND($H190&gt;=W$6,$H190&lt;X$6)),IF(OR($J190=1,COUNTIF($L190:V190,"&gt;0")&lt;$K190),3,IF(OR(AND(MONTH($H190)=MONTH(TODAY()),$J190=0),AND(TODAY()&lt;W$6)),1,IF($L190="כן",2,4))),""))</f>
        <v/>
      </c>
      <c r="X190" s="214" t="str">
        <f ca="1">IF($C190="","",IF(OR(AND($H190&lt;=X$6,$I190&gt;=X$6),AND($H190&gt;=X$6,$H190&lt;Y$6)),IF(OR($J190=1,COUNTIF($L190:W190,"&gt;0")&lt;$K190),3,IF(OR(AND(MONTH($H190)=MONTH(TODAY()),$J190=0),AND(TODAY()&lt;X$6)),1,IF($L190="כן",2,4))),""))</f>
        <v/>
      </c>
      <c r="Y190" s="214" t="str">
        <f ca="1">IF($C190="","",IF(OR(AND($H190&lt;=Y$6,$I190&gt;=Y$6),AND($H190&gt;=Y$6,$H190&lt;Z$6)),IF(OR($J190=1,COUNTIF($L190:X190,"&gt;0")&lt;$K190),3,IF(OR(AND(MONTH($H190)=MONTH(TODAY()),$J190=0),AND(TODAY()&lt;Y$6)),1,IF($L190="כן",2,4))),""))</f>
        <v/>
      </c>
      <c r="Z190" s="214" t="str">
        <f ca="1">IF($C190="","",IF(OR(AND($H190&lt;=Z$6,$I190&gt;=Z$6),AND($H190&gt;=Z$6,$H190&lt;AA$6)),IF(OR($J190=1,COUNTIF($L190:Y190,"&gt;0")&lt;$K190),3,IF(OR(AND(MONTH($H190)=MONTH(TODAY()),$J190=0),AND(TODAY()&lt;Z$6)),1,IF($L190="כן",2,4))),""))</f>
        <v/>
      </c>
      <c r="AA190" s="214" t="str">
        <f ca="1">IF($C190="","",IF(OR(AND($H190&lt;=AA$6,$I190&gt;=AA$6),AND($H190&gt;=AA$6,$H190&lt;AB$6)),IF(OR($J190=1,COUNTIF($L190:Z190,"&gt;0")&lt;$K190),3,IF(OR(AND(MONTH($H190)=MONTH(TODAY()),$J190=0),AND(TODAY()&lt;AA$6)),1,IF($L190="כן",2,4))),""))</f>
        <v/>
      </c>
      <c r="AB190" s="214" t="str">
        <f ca="1">IF($C190="","",IF(OR(AND($H190&lt;=AB$6,$I190&gt;=AB$6),AND($H190&gt;=AB$6,$H190&lt;AC$6)),IF(OR($J190=1,COUNTIF($L190:AA190,"&gt;0")&lt;$K190),3,IF(OR(AND(MONTH($H190)=MONTH(TODAY()),$J190=0),AND(TODAY()&lt;AB$6)),1,IF($L190="כן",2,4))),""))</f>
        <v/>
      </c>
      <c r="AC190" s="214" t="str">
        <f ca="1">IF($C190="","",IF(OR(AND($H190&lt;=AC$6,$I190&gt;=AC$6),AND($H190&gt;=AC$6,$H190&lt;AD$6)),IF(OR($J190=1,COUNTIF($L190:AB190,"&gt;0")&lt;$K190),3,IF(OR(AND(MONTH($H190)=MONTH(TODAY()),$J190=0),AND(TODAY()&lt;AC$6)),1,IF($L190="כן",2,4))),""))</f>
        <v/>
      </c>
      <c r="AD190" s="214" t="str">
        <f ca="1">IF($C190="","",IF(OR(AND($H190&lt;=AD$6,$I190&gt;=AD$6),AND($H190&gt;=AD$6,$H190&lt;AE$6)),IF(OR($J190=1,COUNTIF($L190:AC190,"&gt;0")&lt;$K190),3,IF(OR(AND(MONTH($H190)=MONTH(TODAY()),$J190=0),AND(TODAY()&lt;AD$6)),1,IF($L190="כן",2,4))),""))</f>
        <v/>
      </c>
      <c r="AE190" s="214" t="str">
        <f ca="1">IF($C190="","",IF(OR(AND($H190&lt;=AE$6,$I190&gt;=AE$6),AND($H190&gt;=AE$6,$H190&lt;AF$6)),IF(OR($J190=1,COUNTIF($L190:AD190,"&gt;0")&lt;$K190),3,IF(OR(AND(MONTH($H190)=MONTH(TODAY()),$J190=0),AND(TODAY()&lt;AE$6)),1,IF($L190="כן",2,4))),""))</f>
        <v/>
      </c>
      <c r="AF190" s="214" t="str">
        <f ca="1">IF($C190="","",IF(OR(AND($H190&lt;=AF$6,$I190&gt;=AF$6),AND($H190&gt;=AF$6,$H190&lt;AG$6)),IF(OR($J190=1,COUNTIF($L190:AE190,"&gt;0")&lt;$K190),3,IF(OR(AND(MONTH($H190)=MONTH(TODAY()),$J190=0),AND(TODAY()&lt;AF$6)),1,IF($L190="כן",2,4))),""))</f>
        <v/>
      </c>
      <c r="AG190" s="214" t="str">
        <f t="shared" ca="1" si="11"/>
        <v/>
      </c>
      <c r="AH190" s="199" t="s">
        <v>224</v>
      </c>
    </row>
    <row r="191" spans="2:34" s="195" customFormat="1" ht="21" customHeight="1">
      <c r="B191" s="196" t="str">
        <f>IFERROR(INDEX('תוצרים לפרויקטים'!$G$8:$G$507,MATCH(ROWS($B$6:B190),דירוג_גאנט,0)),"")</f>
        <v/>
      </c>
      <c r="C191" s="197" t="str">
        <f>IF($B191="","",INDEX('תוצרים לפרויקטים'!$H$8:$H$507,MATCH($B191,'תוצרים לפרויקטים'!$G$8:$G$507,0)))</f>
        <v/>
      </c>
      <c r="D191" s="198" t="str">
        <f>IF($B191="","",INDEX('תוצרים לפרויקטים'!$E$8:$E$507,MATCH($B191,'תוצרים לפרויקטים'!$G$8:$G$507,0)))</f>
        <v/>
      </c>
      <c r="E191" s="198" t="str">
        <f>IF($B191="","",IF(INDEX('תוצרים לפרויקטים'!$J$8:$J$507,MATCH($B191,'תוצרים לפרויקטים'!$G$8:$G$507,0))="","",INDEX('תוצרים לפרויקטים'!$J$8:$J$507,MATCH($B191,'תוצרים לפרויקטים'!$G$8:$G$507,0))))</f>
        <v/>
      </c>
      <c r="F191" s="198" t="str">
        <f>IF($B191="","",IF(INDEX('תוצרים לפרויקטים'!$K$8:$K$507,MATCH($B191,'תוצרים לפרויקטים'!$G$8:$G$507,0))="","",INDEX('תוצרים לפרויקטים'!$K$8:$K$507,MATCH($B191,'תוצרים לפרויקטים'!$G$8:$G$507,0))))</f>
        <v/>
      </c>
      <c r="G191" s="198" t="str">
        <f>IF($B191="","",IF(INDEX('תוצרים לפרויקטים'!$R$8:$R$507,MATCH($B191,'תוצרים לפרויקטים'!$G$8:$G$507,0))="","",INDEX('תוצרים לפרויקטים'!$R$8:$R$507,MATCH($B191,'תוצרים לפרויקטים'!$G$8:$G$507,0))))</f>
        <v/>
      </c>
      <c r="H191" s="199" t="str">
        <f>IF($B191="","",IF(INDEX('תוצרים לפרויקטים'!P$8:P$507,MATCH($B191,'תוצרים לפרויקטים'!$G$8:$G$507,0))="","",INDEX('תוצרים לפרויקטים'!P$8:P$507,MATCH($B191,'תוצרים לפרויקטים'!$G$8:$G$507,0))))</f>
        <v/>
      </c>
      <c r="I191" s="199" t="str">
        <f>IF($B191="","",IF(INDEX('תוצרים לפרויקטים'!Q$8:Q$507,MATCH($B191,'תוצרים לפרויקטים'!$G$8:$G$507,0))="","",INDEX('תוצרים לפרויקטים'!Q$8:Q$507,MATCH($B191,'תוצרים לפרויקטים'!$G$8:$G$507,0))))</f>
        <v/>
      </c>
      <c r="J191" s="200" t="str">
        <f>IF($B191="","",INDEX('תוצרים לפרויקטים'!$S$8:$S$507,MATCH($B191,'תוצרים לפרויקטים'!$G$8:$G$507,0)))</f>
        <v/>
      </c>
      <c r="K191" s="201" t="str">
        <f t="shared" si="9"/>
        <v/>
      </c>
      <c r="L191" s="200" t="str">
        <f t="shared" ca="1" si="10"/>
        <v/>
      </c>
      <c r="M191" s="214" t="str">
        <f ca="1">IF($C191="","",IF(OR(AND($H191&lt;=M$6,$I191&gt;=M$6),AND($H191&gt;=M$6,$H191&lt;N$6)),IF(OR($J191=1,COUNTIF($L191:L191,"&gt;0")&lt;$K191),3,IF(OR(AND(MONTH($H191)=MONTH(TODAY()),$J191=0),AND(TODAY()&lt;M$6)),1,IF($L191="כן",2,4))),""))</f>
        <v/>
      </c>
      <c r="N191" s="214" t="str">
        <f ca="1">IF($C191="","",IF(OR(AND($H191&lt;=N$6,$I191&gt;=N$6),AND($H191&gt;=N$6,$H191&lt;O$6)),IF(OR($J191=1,COUNTIF($L191:M191,"&gt;0")&lt;$K191),3,IF(OR(AND(MONTH($H191)=MONTH(TODAY()),$J191=0),AND(TODAY()&lt;N$6)),1,IF($L191="כן",2,4))),""))</f>
        <v/>
      </c>
      <c r="O191" s="214" t="str">
        <f ca="1">IF($C191="","",IF(OR(AND($H191&lt;=O$6,$I191&gt;=O$6),AND($H191&gt;=O$6,$H191&lt;P$6)),IF(OR($J191=1,COUNTIF($L191:N191,"&gt;0")&lt;$K191),3,IF(OR(AND(MONTH($H191)=MONTH(TODAY()),$J191=0),AND(TODAY()&lt;O$6)),1,IF($L191="כן",2,4))),""))</f>
        <v/>
      </c>
      <c r="P191" s="214" t="str">
        <f ca="1">IF($C191="","",IF(OR(AND($H191&lt;=P$6,$I191&gt;=P$6),AND($H191&gt;=P$6,$H191&lt;Q$6)),IF(OR($J191=1,COUNTIF($L191:O191,"&gt;0")&lt;$K191),3,IF(OR(AND(MONTH($H191)=MONTH(TODAY()),$J191=0),AND(TODAY()&lt;P$6)),1,IF($L191="כן",2,4))),""))</f>
        <v/>
      </c>
      <c r="Q191" s="214" t="str">
        <f ca="1">IF($C191="","",IF(OR(AND($H191&lt;=Q$6,$I191&gt;=Q$6),AND($H191&gt;=Q$6,$H191&lt;R$6)),IF(OR($J191=1,COUNTIF($L191:P191,"&gt;0")&lt;$K191),3,IF(OR(AND(MONTH($H191)=MONTH(TODAY()),$J191=0),AND(TODAY()&lt;Q$6)),1,IF($L191="כן",2,4))),""))</f>
        <v/>
      </c>
      <c r="R191" s="214" t="str">
        <f ca="1">IF($C191="","",IF(OR(AND($H191&lt;=R$6,$I191&gt;=R$6),AND($H191&gt;=R$6,$H191&lt;S$6)),IF(OR($J191=1,COUNTIF($L191:Q191,"&gt;0")&lt;$K191),3,IF(OR(AND(MONTH($H191)=MONTH(TODAY()),$J191=0),AND(TODAY()&lt;R$6)),1,IF($L191="כן",2,4))),""))</f>
        <v/>
      </c>
      <c r="S191" s="214" t="str">
        <f ca="1">IF($C191="","",IF(OR(AND($H191&lt;=S$6,$I191&gt;=S$6),AND($H191&gt;=S$6,$H191&lt;T$6)),IF(OR($J191=1,COUNTIF($L191:R191,"&gt;0")&lt;$K191),3,IF(OR(AND(MONTH($H191)=MONTH(TODAY()),$J191=0),AND(TODAY()&lt;S$6)),1,IF($L191="כן",2,4))),""))</f>
        <v/>
      </c>
      <c r="T191" s="214" t="str">
        <f ca="1">IF($C191="","",IF(OR(AND($H191&lt;=T$6,$I191&gt;=T$6),AND($H191&gt;=T$6,$H191&lt;U$6)),IF(OR($J191=1,COUNTIF($L191:S191,"&gt;0")&lt;$K191),3,IF(OR(AND(MONTH($H191)=MONTH(TODAY()),$J191=0),AND(TODAY()&lt;T$6)),1,IF($L191="כן",2,4))),""))</f>
        <v/>
      </c>
      <c r="U191" s="214" t="str">
        <f ca="1">IF($C191="","",IF(OR(AND($H191&lt;=U$6,$I191&gt;=U$6),AND($H191&gt;=U$6,$H191&lt;V$6)),IF(OR($J191=1,COUNTIF($L191:T191,"&gt;0")&lt;$K191),3,IF(OR(AND(MONTH($H191)=MONTH(TODAY()),$J191=0),AND(TODAY()&lt;U$6)),1,IF($L191="כן",2,4))),""))</f>
        <v/>
      </c>
      <c r="V191" s="214" t="str">
        <f ca="1">IF($C191="","",IF(OR(AND($H191&lt;=V$6,$I191&gt;=V$6),AND($H191&gt;=V$6,$H191&lt;W$6)),IF(OR($J191=1,COUNTIF($L191:U191,"&gt;0")&lt;$K191),3,IF(OR(AND(MONTH($H191)=MONTH(TODAY()),$J191=0),AND(TODAY()&lt;V$6)),1,IF($L191="כן",2,4))),""))</f>
        <v/>
      </c>
      <c r="W191" s="214" t="str">
        <f ca="1">IF($C191="","",IF(OR(AND($H191&lt;=W$6,$I191&gt;=W$6),AND($H191&gt;=W$6,$H191&lt;X$6)),IF(OR($J191=1,COUNTIF($L191:V191,"&gt;0")&lt;$K191),3,IF(OR(AND(MONTH($H191)=MONTH(TODAY()),$J191=0),AND(TODAY()&lt;W$6)),1,IF($L191="כן",2,4))),""))</f>
        <v/>
      </c>
      <c r="X191" s="214" t="str">
        <f ca="1">IF($C191="","",IF(OR(AND($H191&lt;=X$6,$I191&gt;=X$6),AND($H191&gt;=X$6,$H191&lt;Y$6)),IF(OR($J191=1,COUNTIF($L191:W191,"&gt;0")&lt;$K191),3,IF(OR(AND(MONTH($H191)=MONTH(TODAY()),$J191=0),AND(TODAY()&lt;X$6)),1,IF($L191="כן",2,4))),""))</f>
        <v/>
      </c>
      <c r="Y191" s="214" t="str">
        <f ca="1">IF($C191="","",IF(OR(AND($H191&lt;=Y$6,$I191&gt;=Y$6),AND($H191&gt;=Y$6,$H191&lt;Z$6)),IF(OR($J191=1,COUNTIF($L191:X191,"&gt;0")&lt;$K191),3,IF(OR(AND(MONTH($H191)=MONTH(TODAY()),$J191=0),AND(TODAY()&lt;Y$6)),1,IF($L191="כן",2,4))),""))</f>
        <v/>
      </c>
      <c r="Z191" s="214" t="str">
        <f ca="1">IF($C191="","",IF(OR(AND($H191&lt;=Z$6,$I191&gt;=Z$6),AND($H191&gt;=Z$6,$H191&lt;AA$6)),IF(OR($J191=1,COUNTIF($L191:Y191,"&gt;0")&lt;$K191),3,IF(OR(AND(MONTH($H191)=MONTH(TODAY()),$J191=0),AND(TODAY()&lt;Z$6)),1,IF($L191="כן",2,4))),""))</f>
        <v/>
      </c>
      <c r="AA191" s="214" t="str">
        <f ca="1">IF($C191="","",IF(OR(AND($H191&lt;=AA$6,$I191&gt;=AA$6),AND($H191&gt;=AA$6,$H191&lt;AB$6)),IF(OR($J191=1,COUNTIF($L191:Z191,"&gt;0")&lt;$K191),3,IF(OR(AND(MONTH($H191)=MONTH(TODAY()),$J191=0),AND(TODAY()&lt;AA$6)),1,IF($L191="כן",2,4))),""))</f>
        <v/>
      </c>
      <c r="AB191" s="214" t="str">
        <f ca="1">IF($C191="","",IF(OR(AND($H191&lt;=AB$6,$I191&gt;=AB$6),AND($H191&gt;=AB$6,$H191&lt;AC$6)),IF(OR($J191=1,COUNTIF($L191:AA191,"&gt;0")&lt;$K191),3,IF(OR(AND(MONTH($H191)=MONTH(TODAY()),$J191=0),AND(TODAY()&lt;AB$6)),1,IF($L191="כן",2,4))),""))</f>
        <v/>
      </c>
      <c r="AC191" s="214" t="str">
        <f ca="1">IF($C191="","",IF(OR(AND($H191&lt;=AC$6,$I191&gt;=AC$6),AND($H191&gt;=AC$6,$H191&lt;AD$6)),IF(OR($J191=1,COUNTIF($L191:AB191,"&gt;0")&lt;$K191),3,IF(OR(AND(MONTH($H191)=MONTH(TODAY()),$J191=0),AND(TODAY()&lt;AC$6)),1,IF($L191="כן",2,4))),""))</f>
        <v/>
      </c>
      <c r="AD191" s="214" t="str">
        <f ca="1">IF($C191="","",IF(OR(AND($H191&lt;=AD$6,$I191&gt;=AD$6),AND($H191&gt;=AD$6,$H191&lt;AE$6)),IF(OR($J191=1,COUNTIF($L191:AC191,"&gt;0")&lt;$K191),3,IF(OR(AND(MONTH($H191)=MONTH(TODAY()),$J191=0),AND(TODAY()&lt;AD$6)),1,IF($L191="כן",2,4))),""))</f>
        <v/>
      </c>
      <c r="AE191" s="214" t="str">
        <f ca="1">IF($C191="","",IF(OR(AND($H191&lt;=AE$6,$I191&gt;=AE$6),AND($H191&gt;=AE$6,$H191&lt;AF$6)),IF(OR($J191=1,COUNTIF($L191:AD191,"&gt;0")&lt;$K191),3,IF(OR(AND(MONTH($H191)=MONTH(TODAY()),$J191=0),AND(TODAY()&lt;AE$6)),1,IF($L191="כן",2,4))),""))</f>
        <v/>
      </c>
      <c r="AF191" s="214" t="str">
        <f ca="1">IF($C191="","",IF(OR(AND($H191&lt;=AF$6,$I191&gt;=AF$6),AND($H191&gt;=AF$6,$H191&lt;AG$6)),IF(OR($J191=1,COUNTIF($L191:AE191,"&gt;0")&lt;$K191),3,IF(OR(AND(MONTH($H191)=MONTH(TODAY()),$J191=0),AND(TODAY()&lt;AF$6)),1,IF($L191="כן",2,4))),""))</f>
        <v/>
      </c>
      <c r="AG191" s="214" t="str">
        <f t="shared" ca="1" si="11"/>
        <v/>
      </c>
      <c r="AH191" s="199" t="s">
        <v>224</v>
      </c>
    </row>
    <row r="192" spans="2:34" s="195" customFormat="1" ht="21" customHeight="1">
      <c r="B192" s="196" t="str">
        <f>IFERROR(INDEX('תוצרים לפרויקטים'!$G$8:$G$507,MATCH(ROWS($B$6:B191),דירוג_גאנט,0)),"")</f>
        <v/>
      </c>
      <c r="C192" s="197" t="str">
        <f>IF($B192="","",INDEX('תוצרים לפרויקטים'!$H$8:$H$507,MATCH($B192,'תוצרים לפרויקטים'!$G$8:$G$507,0)))</f>
        <v/>
      </c>
      <c r="D192" s="198" t="str">
        <f>IF($B192="","",INDEX('תוצרים לפרויקטים'!$E$8:$E$507,MATCH($B192,'תוצרים לפרויקטים'!$G$8:$G$507,0)))</f>
        <v/>
      </c>
      <c r="E192" s="198" t="str">
        <f>IF($B192="","",IF(INDEX('תוצרים לפרויקטים'!$J$8:$J$507,MATCH($B192,'תוצרים לפרויקטים'!$G$8:$G$507,0))="","",INDEX('תוצרים לפרויקטים'!$J$8:$J$507,MATCH($B192,'תוצרים לפרויקטים'!$G$8:$G$507,0))))</f>
        <v/>
      </c>
      <c r="F192" s="198" t="str">
        <f>IF($B192="","",IF(INDEX('תוצרים לפרויקטים'!$K$8:$K$507,MATCH($B192,'תוצרים לפרויקטים'!$G$8:$G$507,0))="","",INDEX('תוצרים לפרויקטים'!$K$8:$K$507,MATCH($B192,'תוצרים לפרויקטים'!$G$8:$G$507,0))))</f>
        <v/>
      </c>
      <c r="G192" s="198" t="str">
        <f>IF($B192="","",IF(INDEX('תוצרים לפרויקטים'!$R$8:$R$507,MATCH($B192,'תוצרים לפרויקטים'!$G$8:$G$507,0))="","",INDEX('תוצרים לפרויקטים'!$R$8:$R$507,MATCH($B192,'תוצרים לפרויקטים'!$G$8:$G$507,0))))</f>
        <v/>
      </c>
      <c r="H192" s="199" t="str">
        <f>IF($B192="","",IF(INDEX('תוצרים לפרויקטים'!P$8:P$507,MATCH($B192,'תוצרים לפרויקטים'!$G$8:$G$507,0))="","",INDEX('תוצרים לפרויקטים'!P$8:P$507,MATCH($B192,'תוצרים לפרויקטים'!$G$8:$G$507,0))))</f>
        <v/>
      </c>
      <c r="I192" s="199" t="str">
        <f>IF($B192="","",IF(INDEX('תוצרים לפרויקטים'!Q$8:Q$507,MATCH($B192,'תוצרים לפרויקטים'!$G$8:$G$507,0))="","",INDEX('תוצרים לפרויקטים'!Q$8:Q$507,MATCH($B192,'תוצרים לפרויקטים'!$G$8:$G$507,0))))</f>
        <v/>
      </c>
      <c r="J192" s="200" t="str">
        <f>IF($B192="","",INDEX('תוצרים לפרויקטים'!$S$8:$S$507,MATCH($B192,'תוצרים לפרויקטים'!$G$8:$G$507,0)))</f>
        <v/>
      </c>
      <c r="K192" s="201" t="str">
        <f t="shared" si="9"/>
        <v/>
      </c>
      <c r="L192" s="200" t="str">
        <f t="shared" ca="1" si="10"/>
        <v/>
      </c>
      <c r="M192" s="214" t="str">
        <f ca="1">IF($C192="","",IF(OR(AND($H192&lt;=M$6,$I192&gt;=M$6),AND($H192&gt;=M$6,$H192&lt;N$6)),IF(OR($J192=1,COUNTIF($L192:L192,"&gt;0")&lt;$K192),3,IF(OR(AND(MONTH($H192)=MONTH(TODAY()),$J192=0),AND(TODAY()&lt;M$6)),1,IF($L192="כן",2,4))),""))</f>
        <v/>
      </c>
      <c r="N192" s="214" t="str">
        <f ca="1">IF($C192="","",IF(OR(AND($H192&lt;=N$6,$I192&gt;=N$6),AND($H192&gt;=N$6,$H192&lt;O$6)),IF(OR($J192=1,COUNTIF($L192:M192,"&gt;0")&lt;$K192),3,IF(OR(AND(MONTH($H192)=MONTH(TODAY()),$J192=0),AND(TODAY()&lt;N$6)),1,IF($L192="כן",2,4))),""))</f>
        <v/>
      </c>
      <c r="O192" s="214" t="str">
        <f ca="1">IF($C192="","",IF(OR(AND($H192&lt;=O$6,$I192&gt;=O$6),AND($H192&gt;=O$6,$H192&lt;P$6)),IF(OR($J192=1,COUNTIF($L192:N192,"&gt;0")&lt;$K192),3,IF(OR(AND(MONTH($H192)=MONTH(TODAY()),$J192=0),AND(TODAY()&lt;O$6)),1,IF($L192="כן",2,4))),""))</f>
        <v/>
      </c>
      <c r="P192" s="214" t="str">
        <f ca="1">IF($C192="","",IF(OR(AND($H192&lt;=P$6,$I192&gt;=P$6),AND($H192&gt;=P$6,$H192&lt;Q$6)),IF(OR($J192=1,COUNTIF($L192:O192,"&gt;0")&lt;$K192),3,IF(OR(AND(MONTH($H192)=MONTH(TODAY()),$J192=0),AND(TODAY()&lt;P$6)),1,IF($L192="כן",2,4))),""))</f>
        <v/>
      </c>
      <c r="Q192" s="214" t="str">
        <f ca="1">IF($C192="","",IF(OR(AND($H192&lt;=Q$6,$I192&gt;=Q$6),AND($H192&gt;=Q$6,$H192&lt;R$6)),IF(OR($J192=1,COUNTIF($L192:P192,"&gt;0")&lt;$K192),3,IF(OR(AND(MONTH($H192)=MONTH(TODAY()),$J192=0),AND(TODAY()&lt;Q$6)),1,IF($L192="כן",2,4))),""))</f>
        <v/>
      </c>
      <c r="R192" s="214" t="str">
        <f ca="1">IF($C192="","",IF(OR(AND($H192&lt;=R$6,$I192&gt;=R$6),AND($H192&gt;=R$6,$H192&lt;S$6)),IF(OR($J192=1,COUNTIF($L192:Q192,"&gt;0")&lt;$K192),3,IF(OR(AND(MONTH($H192)=MONTH(TODAY()),$J192=0),AND(TODAY()&lt;R$6)),1,IF($L192="כן",2,4))),""))</f>
        <v/>
      </c>
      <c r="S192" s="214" t="str">
        <f ca="1">IF($C192="","",IF(OR(AND($H192&lt;=S$6,$I192&gt;=S$6),AND($H192&gt;=S$6,$H192&lt;T$6)),IF(OR($J192=1,COUNTIF($L192:R192,"&gt;0")&lt;$K192),3,IF(OR(AND(MONTH($H192)=MONTH(TODAY()),$J192=0),AND(TODAY()&lt;S$6)),1,IF($L192="כן",2,4))),""))</f>
        <v/>
      </c>
      <c r="T192" s="214" t="str">
        <f ca="1">IF($C192="","",IF(OR(AND($H192&lt;=T$6,$I192&gt;=T$6),AND($H192&gt;=T$6,$H192&lt;U$6)),IF(OR($J192=1,COUNTIF($L192:S192,"&gt;0")&lt;$K192),3,IF(OR(AND(MONTH($H192)=MONTH(TODAY()),$J192=0),AND(TODAY()&lt;T$6)),1,IF($L192="כן",2,4))),""))</f>
        <v/>
      </c>
      <c r="U192" s="214" t="str">
        <f ca="1">IF($C192="","",IF(OR(AND($H192&lt;=U$6,$I192&gt;=U$6),AND($H192&gt;=U$6,$H192&lt;V$6)),IF(OR($J192=1,COUNTIF($L192:T192,"&gt;0")&lt;$K192),3,IF(OR(AND(MONTH($H192)=MONTH(TODAY()),$J192=0),AND(TODAY()&lt;U$6)),1,IF($L192="כן",2,4))),""))</f>
        <v/>
      </c>
      <c r="V192" s="214" t="str">
        <f ca="1">IF($C192="","",IF(OR(AND($H192&lt;=V$6,$I192&gt;=V$6),AND($H192&gt;=V$6,$H192&lt;W$6)),IF(OR($J192=1,COUNTIF($L192:U192,"&gt;0")&lt;$K192),3,IF(OR(AND(MONTH($H192)=MONTH(TODAY()),$J192=0),AND(TODAY()&lt;V$6)),1,IF($L192="כן",2,4))),""))</f>
        <v/>
      </c>
      <c r="W192" s="214" t="str">
        <f ca="1">IF($C192="","",IF(OR(AND($H192&lt;=W$6,$I192&gt;=W$6),AND($H192&gt;=W$6,$H192&lt;X$6)),IF(OR($J192=1,COUNTIF($L192:V192,"&gt;0")&lt;$K192),3,IF(OR(AND(MONTH($H192)=MONTH(TODAY()),$J192=0),AND(TODAY()&lt;W$6)),1,IF($L192="כן",2,4))),""))</f>
        <v/>
      </c>
      <c r="X192" s="214" t="str">
        <f ca="1">IF($C192="","",IF(OR(AND($H192&lt;=X$6,$I192&gt;=X$6),AND($H192&gt;=X$6,$H192&lt;Y$6)),IF(OR($J192=1,COUNTIF($L192:W192,"&gt;0")&lt;$K192),3,IF(OR(AND(MONTH($H192)=MONTH(TODAY()),$J192=0),AND(TODAY()&lt;X$6)),1,IF($L192="כן",2,4))),""))</f>
        <v/>
      </c>
      <c r="Y192" s="214" t="str">
        <f ca="1">IF($C192="","",IF(OR(AND($H192&lt;=Y$6,$I192&gt;=Y$6),AND($H192&gt;=Y$6,$H192&lt;Z$6)),IF(OR($J192=1,COUNTIF($L192:X192,"&gt;0")&lt;$K192),3,IF(OR(AND(MONTH($H192)=MONTH(TODAY()),$J192=0),AND(TODAY()&lt;Y$6)),1,IF($L192="כן",2,4))),""))</f>
        <v/>
      </c>
      <c r="Z192" s="214" t="str">
        <f ca="1">IF($C192="","",IF(OR(AND($H192&lt;=Z$6,$I192&gt;=Z$6),AND($H192&gt;=Z$6,$H192&lt;AA$6)),IF(OR($J192=1,COUNTIF($L192:Y192,"&gt;0")&lt;$K192),3,IF(OR(AND(MONTH($H192)=MONTH(TODAY()),$J192=0),AND(TODAY()&lt;Z$6)),1,IF($L192="כן",2,4))),""))</f>
        <v/>
      </c>
      <c r="AA192" s="214" t="str">
        <f ca="1">IF($C192="","",IF(OR(AND($H192&lt;=AA$6,$I192&gt;=AA$6),AND($H192&gt;=AA$6,$H192&lt;AB$6)),IF(OR($J192=1,COUNTIF($L192:Z192,"&gt;0")&lt;$K192),3,IF(OR(AND(MONTH($H192)=MONTH(TODAY()),$J192=0),AND(TODAY()&lt;AA$6)),1,IF($L192="כן",2,4))),""))</f>
        <v/>
      </c>
      <c r="AB192" s="214" t="str">
        <f ca="1">IF($C192="","",IF(OR(AND($H192&lt;=AB$6,$I192&gt;=AB$6),AND($H192&gt;=AB$6,$H192&lt;AC$6)),IF(OR($J192=1,COUNTIF($L192:AA192,"&gt;0")&lt;$K192),3,IF(OR(AND(MONTH($H192)=MONTH(TODAY()),$J192=0),AND(TODAY()&lt;AB$6)),1,IF($L192="כן",2,4))),""))</f>
        <v/>
      </c>
      <c r="AC192" s="214" t="str">
        <f ca="1">IF($C192="","",IF(OR(AND($H192&lt;=AC$6,$I192&gt;=AC$6),AND($H192&gt;=AC$6,$H192&lt;AD$6)),IF(OR($J192=1,COUNTIF($L192:AB192,"&gt;0")&lt;$K192),3,IF(OR(AND(MONTH($H192)=MONTH(TODAY()),$J192=0),AND(TODAY()&lt;AC$6)),1,IF($L192="כן",2,4))),""))</f>
        <v/>
      </c>
      <c r="AD192" s="214" t="str">
        <f ca="1">IF($C192="","",IF(OR(AND($H192&lt;=AD$6,$I192&gt;=AD$6),AND($H192&gt;=AD$6,$H192&lt;AE$6)),IF(OR($J192=1,COUNTIF($L192:AC192,"&gt;0")&lt;$K192),3,IF(OR(AND(MONTH($H192)=MONTH(TODAY()),$J192=0),AND(TODAY()&lt;AD$6)),1,IF($L192="כן",2,4))),""))</f>
        <v/>
      </c>
      <c r="AE192" s="214" t="str">
        <f ca="1">IF($C192="","",IF(OR(AND($H192&lt;=AE$6,$I192&gt;=AE$6),AND($H192&gt;=AE$6,$H192&lt;AF$6)),IF(OR($J192=1,COUNTIF($L192:AD192,"&gt;0")&lt;$K192),3,IF(OR(AND(MONTH($H192)=MONTH(TODAY()),$J192=0),AND(TODAY()&lt;AE$6)),1,IF($L192="כן",2,4))),""))</f>
        <v/>
      </c>
      <c r="AF192" s="214" t="str">
        <f ca="1">IF($C192="","",IF(OR(AND($H192&lt;=AF$6,$I192&gt;=AF$6),AND($H192&gt;=AF$6,$H192&lt;AG$6)),IF(OR($J192=1,COUNTIF($L192:AE192,"&gt;0")&lt;$K192),3,IF(OR(AND(MONTH($H192)=MONTH(TODAY()),$J192=0),AND(TODAY()&lt;AF$6)),1,IF($L192="כן",2,4))),""))</f>
        <v/>
      </c>
      <c r="AG192" s="214" t="str">
        <f t="shared" ca="1" si="11"/>
        <v/>
      </c>
      <c r="AH192" s="199" t="s">
        <v>224</v>
      </c>
    </row>
    <row r="193" spans="2:34" s="195" customFormat="1" ht="21" customHeight="1">
      <c r="B193" s="196" t="str">
        <f>IFERROR(INDEX('תוצרים לפרויקטים'!$G$8:$G$507,MATCH(ROWS($B$6:B192),דירוג_גאנט,0)),"")</f>
        <v/>
      </c>
      <c r="C193" s="197" t="str">
        <f>IF($B193="","",INDEX('תוצרים לפרויקטים'!$H$8:$H$507,MATCH($B193,'תוצרים לפרויקטים'!$G$8:$G$507,0)))</f>
        <v/>
      </c>
      <c r="D193" s="198" t="str">
        <f>IF($B193="","",INDEX('תוצרים לפרויקטים'!$E$8:$E$507,MATCH($B193,'תוצרים לפרויקטים'!$G$8:$G$507,0)))</f>
        <v/>
      </c>
      <c r="E193" s="198" t="str">
        <f>IF($B193="","",IF(INDEX('תוצרים לפרויקטים'!$J$8:$J$507,MATCH($B193,'תוצרים לפרויקטים'!$G$8:$G$507,0))="","",INDEX('תוצרים לפרויקטים'!$J$8:$J$507,MATCH($B193,'תוצרים לפרויקטים'!$G$8:$G$507,0))))</f>
        <v/>
      </c>
      <c r="F193" s="198" t="str">
        <f>IF($B193="","",IF(INDEX('תוצרים לפרויקטים'!$K$8:$K$507,MATCH($B193,'תוצרים לפרויקטים'!$G$8:$G$507,0))="","",INDEX('תוצרים לפרויקטים'!$K$8:$K$507,MATCH($B193,'תוצרים לפרויקטים'!$G$8:$G$507,0))))</f>
        <v/>
      </c>
      <c r="G193" s="198" t="str">
        <f>IF($B193="","",IF(INDEX('תוצרים לפרויקטים'!$R$8:$R$507,MATCH($B193,'תוצרים לפרויקטים'!$G$8:$G$507,0))="","",INDEX('תוצרים לפרויקטים'!$R$8:$R$507,MATCH($B193,'תוצרים לפרויקטים'!$G$8:$G$507,0))))</f>
        <v/>
      </c>
      <c r="H193" s="199" t="str">
        <f>IF($B193="","",IF(INDEX('תוצרים לפרויקטים'!P$8:P$507,MATCH($B193,'תוצרים לפרויקטים'!$G$8:$G$507,0))="","",INDEX('תוצרים לפרויקטים'!P$8:P$507,MATCH($B193,'תוצרים לפרויקטים'!$G$8:$G$507,0))))</f>
        <v/>
      </c>
      <c r="I193" s="199" t="str">
        <f>IF($B193="","",IF(INDEX('תוצרים לפרויקטים'!Q$8:Q$507,MATCH($B193,'תוצרים לפרויקטים'!$G$8:$G$507,0))="","",INDEX('תוצרים לפרויקטים'!Q$8:Q$507,MATCH($B193,'תוצרים לפרויקטים'!$G$8:$G$507,0))))</f>
        <v/>
      </c>
      <c r="J193" s="200" t="str">
        <f>IF($B193="","",INDEX('תוצרים לפרויקטים'!$S$8:$S$507,MATCH($B193,'תוצרים לפרויקטים'!$G$8:$G$507,0)))</f>
        <v/>
      </c>
      <c r="K193" s="201" t="str">
        <f t="shared" si="9"/>
        <v/>
      </c>
      <c r="L193" s="200" t="str">
        <f t="shared" ca="1" si="10"/>
        <v/>
      </c>
      <c r="M193" s="214" t="str">
        <f ca="1">IF($C193="","",IF(OR(AND($H193&lt;=M$6,$I193&gt;=M$6),AND($H193&gt;=M$6,$H193&lt;N$6)),IF(OR($J193=1,COUNTIF($L193:L193,"&gt;0")&lt;$K193),3,IF(OR(AND(MONTH($H193)=MONTH(TODAY()),$J193=0),AND(TODAY()&lt;M$6)),1,IF($L193="כן",2,4))),""))</f>
        <v/>
      </c>
      <c r="N193" s="214" t="str">
        <f ca="1">IF($C193="","",IF(OR(AND($H193&lt;=N$6,$I193&gt;=N$6),AND($H193&gt;=N$6,$H193&lt;O$6)),IF(OR($J193=1,COUNTIF($L193:M193,"&gt;0")&lt;$K193),3,IF(OR(AND(MONTH($H193)=MONTH(TODAY()),$J193=0),AND(TODAY()&lt;N$6)),1,IF($L193="כן",2,4))),""))</f>
        <v/>
      </c>
      <c r="O193" s="214" t="str">
        <f ca="1">IF($C193="","",IF(OR(AND($H193&lt;=O$6,$I193&gt;=O$6),AND($H193&gt;=O$6,$H193&lt;P$6)),IF(OR($J193=1,COUNTIF($L193:N193,"&gt;0")&lt;$K193),3,IF(OR(AND(MONTH($H193)=MONTH(TODAY()),$J193=0),AND(TODAY()&lt;O$6)),1,IF($L193="כן",2,4))),""))</f>
        <v/>
      </c>
      <c r="P193" s="214" t="str">
        <f ca="1">IF($C193="","",IF(OR(AND($H193&lt;=P$6,$I193&gt;=P$6),AND($H193&gt;=P$6,$H193&lt;Q$6)),IF(OR($J193=1,COUNTIF($L193:O193,"&gt;0")&lt;$K193),3,IF(OR(AND(MONTH($H193)=MONTH(TODAY()),$J193=0),AND(TODAY()&lt;P$6)),1,IF($L193="כן",2,4))),""))</f>
        <v/>
      </c>
      <c r="Q193" s="214" t="str">
        <f ca="1">IF($C193="","",IF(OR(AND($H193&lt;=Q$6,$I193&gt;=Q$6),AND($H193&gt;=Q$6,$H193&lt;R$6)),IF(OR($J193=1,COUNTIF($L193:P193,"&gt;0")&lt;$K193),3,IF(OR(AND(MONTH($H193)=MONTH(TODAY()),$J193=0),AND(TODAY()&lt;Q$6)),1,IF($L193="כן",2,4))),""))</f>
        <v/>
      </c>
      <c r="R193" s="214" t="str">
        <f ca="1">IF($C193="","",IF(OR(AND($H193&lt;=R$6,$I193&gt;=R$6),AND($H193&gt;=R$6,$H193&lt;S$6)),IF(OR($J193=1,COUNTIF($L193:Q193,"&gt;0")&lt;$K193),3,IF(OR(AND(MONTH($H193)=MONTH(TODAY()),$J193=0),AND(TODAY()&lt;R$6)),1,IF($L193="כן",2,4))),""))</f>
        <v/>
      </c>
      <c r="S193" s="214" t="str">
        <f ca="1">IF($C193="","",IF(OR(AND($H193&lt;=S$6,$I193&gt;=S$6),AND($H193&gt;=S$6,$H193&lt;T$6)),IF(OR($J193=1,COUNTIF($L193:R193,"&gt;0")&lt;$K193),3,IF(OR(AND(MONTH($H193)=MONTH(TODAY()),$J193=0),AND(TODAY()&lt;S$6)),1,IF($L193="כן",2,4))),""))</f>
        <v/>
      </c>
      <c r="T193" s="214" t="str">
        <f ca="1">IF($C193="","",IF(OR(AND($H193&lt;=T$6,$I193&gt;=T$6),AND($H193&gt;=T$6,$H193&lt;U$6)),IF(OR($J193=1,COUNTIF($L193:S193,"&gt;0")&lt;$K193),3,IF(OR(AND(MONTH($H193)=MONTH(TODAY()),$J193=0),AND(TODAY()&lt;T$6)),1,IF($L193="כן",2,4))),""))</f>
        <v/>
      </c>
      <c r="U193" s="214" t="str">
        <f ca="1">IF($C193="","",IF(OR(AND($H193&lt;=U$6,$I193&gt;=U$6),AND($H193&gt;=U$6,$H193&lt;V$6)),IF(OR($J193=1,COUNTIF($L193:T193,"&gt;0")&lt;$K193),3,IF(OR(AND(MONTH($H193)=MONTH(TODAY()),$J193=0),AND(TODAY()&lt;U$6)),1,IF($L193="כן",2,4))),""))</f>
        <v/>
      </c>
      <c r="V193" s="214" t="str">
        <f ca="1">IF($C193="","",IF(OR(AND($H193&lt;=V$6,$I193&gt;=V$6),AND($H193&gt;=V$6,$H193&lt;W$6)),IF(OR($J193=1,COUNTIF($L193:U193,"&gt;0")&lt;$K193),3,IF(OR(AND(MONTH($H193)=MONTH(TODAY()),$J193=0),AND(TODAY()&lt;V$6)),1,IF($L193="כן",2,4))),""))</f>
        <v/>
      </c>
      <c r="W193" s="214" t="str">
        <f ca="1">IF($C193="","",IF(OR(AND($H193&lt;=W$6,$I193&gt;=W$6),AND($H193&gt;=W$6,$H193&lt;X$6)),IF(OR($J193=1,COUNTIF($L193:V193,"&gt;0")&lt;$K193),3,IF(OR(AND(MONTH($H193)=MONTH(TODAY()),$J193=0),AND(TODAY()&lt;W$6)),1,IF($L193="כן",2,4))),""))</f>
        <v/>
      </c>
      <c r="X193" s="214" t="str">
        <f ca="1">IF($C193="","",IF(OR(AND($H193&lt;=X$6,$I193&gt;=X$6),AND($H193&gt;=X$6,$H193&lt;Y$6)),IF(OR($J193=1,COUNTIF($L193:W193,"&gt;0")&lt;$K193),3,IF(OR(AND(MONTH($H193)=MONTH(TODAY()),$J193=0),AND(TODAY()&lt;X$6)),1,IF($L193="כן",2,4))),""))</f>
        <v/>
      </c>
      <c r="Y193" s="214" t="str">
        <f ca="1">IF($C193="","",IF(OR(AND($H193&lt;=Y$6,$I193&gt;=Y$6),AND($H193&gt;=Y$6,$H193&lt;Z$6)),IF(OR($J193=1,COUNTIF($L193:X193,"&gt;0")&lt;$K193),3,IF(OR(AND(MONTH($H193)=MONTH(TODAY()),$J193=0),AND(TODAY()&lt;Y$6)),1,IF($L193="כן",2,4))),""))</f>
        <v/>
      </c>
      <c r="Z193" s="214" t="str">
        <f ca="1">IF($C193="","",IF(OR(AND($H193&lt;=Z$6,$I193&gt;=Z$6),AND($H193&gt;=Z$6,$H193&lt;AA$6)),IF(OR($J193=1,COUNTIF($L193:Y193,"&gt;0")&lt;$K193),3,IF(OR(AND(MONTH($H193)=MONTH(TODAY()),$J193=0),AND(TODAY()&lt;Z$6)),1,IF($L193="כן",2,4))),""))</f>
        <v/>
      </c>
      <c r="AA193" s="214" t="str">
        <f ca="1">IF($C193="","",IF(OR(AND($H193&lt;=AA$6,$I193&gt;=AA$6),AND($H193&gt;=AA$6,$H193&lt;AB$6)),IF(OR($J193=1,COUNTIF($L193:Z193,"&gt;0")&lt;$K193),3,IF(OR(AND(MONTH($H193)=MONTH(TODAY()),$J193=0),AND(TODAY()&lt;AA$6)),1,IF($L193="כן",2,4))),""))</f>
        <v/>
      </c>
      <c r="AB193" s="214" t="str">
        <f ca="1">IF($C193="","",IF(OR(AND($H193&lt;=AB$6,$I193&gt;=AB$6),AND($H193&gt;=AB$6,$H193&lt;AC$6)),IF(OR($J193=1,COUNTIF($L193:AA193,"&gt;0")&lt;$K193),3,IF(OR(AND(MONTH($H193)=MONTH(TODAY()),$J193=0),AND(TODAY()&lt;AB$6)),1,IF($L193="כן",2,4))),""))</f>
        <v/>
      </c>
      <c r="AC193" s="214" t="str">
        <f ca="1">IF($C193="","",IF(OR(AND($H193&lt;=AC$6,$I193&gt;=AC$6),AND($H193&gt;=AC$6,$H193&lt;AD$6)),IF(OR($J193=1,COUNTIF($L193:AB193,"&gt;0")&lt;$K193),3,IF(OR(AND(MONTH($H193)=MONTH(TODAY()),$J193=0),AND(TODAY()&lt;AC$6)),1,IF($L193="כן",2,4))),""))</f>
        <v/>
      </c>
      <c r="AD193" s="214" t="str">
        <f ca="1">IF($C193="","",IF(OR(AND($H193&lt;=AD$6,$I193&gt;=AD$6),AND($H193&gt;=AD$6,$H193&lt;AE$6)),IF(OR($J193=1,COUNTIF($L193:AC193,"&gt;0")&lt;$K193),3,IF(OR(AND(MONTH($H193)=MONTH(TODAY()),$J193=0),AND(TODAY()&lt;AD$6)),1,IF($L193="כן",2,4))),""))</f>
        <v/>
      </c>
      <c r="AE193" s="214" t="str">
        <f ca="1">IF($C193="","",IF(OR(AND($H193&lt;=AE$6,$I193&gt;=AE$6),AND($H193&gt;=AE$6,$H193&lt;AF$6)),IF(OR($J193=1,COUNTIF($L193:AD193,"&gt;0")&lt;$K193),3,IF(OR(AND(MONTH($H193)=MONTH(TODAY()),$J193=0),AND(TODAY()&lt;AE$6)),1,IF($L193="כן",2,4))),""))</f>
        <v/>
      </c>
      <c r="AF193" s="214" t="str">
        <f ca="1">IF($C193="","",IF(OR(AND($H193&lt;=AF$6,$I193&gt;=AF$6),AND($H193&gt;=AF$6,$H193&lt;AG$6)),IF(OR($J193=1,COUNTIF($L193:AE193,"&gt;0")&lt;$K193),3,IF(OR(AND(MONTH($H193)=MONTH(TODAY()),$J193=0),AND(TODAY()&lt;AF$6)),1,IF($L193="כן",2,4))),""))</f>
        <v/>
      </c>
      <c r="AG193" s="214" t="str">
        <f t="shared" ca="1" si="11"/>
        <v/>
      </c>
      <c r="AH193" s="199" t="s">
        <v>224</v>
      </c>
    </row>
    <row r="194" spans="2:34" s="195" customFormat="1" ht="21" customHeight="1">
      <c r="B194" s="196" t="str">
        <f>IFERROR(INDEX('תוצרים לפרויקטים'!$G$8:$G$507,MATCH(ROWS($B$6:B193),דירוג_גאנט,0)),"")</f>
        <v/>
      </c>
      <c r="C194" s="197" t="str">
        <f>IF($B194="","",INDEX('תוצרים לפרויקטים'!$H$8:$H$507,MATCH($B194,'תוצרים לפרויקטים'!$G$8:$G$507,0)))</f>
        <v/>
      </c>
      <c r="D194" s="198" t="str">
        <f>IF($B194="","",INDEX('תוצרים לפרויקטים'!$E$8:$E$507,MATCH($B194,'תוצרים לפרויקטים'!$G$8:$G$507,0)))</f>
        <v/>
      </c>
      <c r="E194" s="198" t="str">
        <f>IF($B194="","",IF(INDEX('תוצרים לפרויקטים'!$J$8:$J$507,MATCH($B194,'תוצרים לפרויקטים'!$G$8:$G$507,0))="","",INDEX('תוצרים לפרויקטים'!$J$8:$J$507,MATCH($B194,'תוצרים לפרויקטים'!$G$8:$G$507,0))))</f>
        <v/>
      </c>
      <c r="F194" s="198" t="str">
        <f>IF($B194="","",IF(INDEX('תוצרים לפרויקטים'!$K$8:$K$507,MATCH($B194,'תוצרים לפרויקטים'!$G$8:$G$507,0))="","",INDEX('תוצרים לפרויקטים'!$K$8:$K$507,MATCH($B194,'תוצרים לפרויקטים'!$G$8:$G$507,0))))</f>
        <v/>
      </c>
      <c r="G194" s="198" t="str">
        <f>IF($B194="","",IF(INDEX('תוצרים לפרויקטים'!$R$8:$R$507,MATCH($B194,'תוצרים לפרויקטים'!$G$8:$G$507,0))="","",INDEX('תוצרים לפרויקטים'!$R$8:$R$507,MATCH($B194,'תוצרים לפרויקטים'!$G$8:$G$507,0))))</f>
        <v/>
      </c>
      <c r="H194" s="199" t="str">
        <f>IF($B194="","",IF(INDEX('תוצרים לפרויקטים'!P$8:P$507,MATCH($B194,'תוצרים לפרויקטים'!$G$8:$G$507,0))="","",INDEX('תוצרים לפרויקטים'!P$8:P$507,MATCH($B194,'תוצרים לפרויקטים'!$G$8:$G$507,0))))</f>
        <v/>
      </c>
      <c r="I194" s="199" t="str">
        <f>IF($B194="","",IF(INDEX('תוצרים לפרויקטים'!Q$8:Q$507,MATCH($B194,'תוצרים לפרויקטים'!$G$8:$G$507,0))="","",INDEX('תוצרים לפרויקטים'!Q$8:Q$507,MATCH($B194,'תוצרים לפרויקטים'!$G$8:$G$507,0))))</f>
        <v/>
      </c>
      <c r="J194" s="200" t="str">
        <f>IF($B194="","",INDEX('תוצרים לפרויקטים'!$S$8:$S$507,MATCH($B194,'תוצרים לפרויקטים'!$G$8:$G$507,0)))</f>
        <v/>
      </c>
      <c r="K194" s="201" t="str">
        <f t="shared" si="9"/>
        <v/>
      </c>
      <c r="L194" s="200" t="str">
        <f t="shared" ca="1" si="10"/>
        <v/>
      </c>
      <c r="M194" s="214" t="str">
        <f ca="1">IF($C194="","",IF(OR(AND($H194&lt;=M$6,$I194&gt;=M$6),AND($H194&gt;=M$6,$H194&lt;N$6)),IF(OR($J194=1,COUNTIF($L194:L194,"&gt;0")&lt;$K194),3,IF(OR(AND(MONTH($H194)=MONTH(TODAY()),$J194=0),AND(TODAY()&lt;M$6)),1,IF($L194="כן",2,4))),""))</f>
        <v/>
      </c>
      <c r="N194" s="214" t="str">
        <f ca="1">IF($C194="","",IF(OR(AND($H194&lt;=N$6,$I194&gt;=N$6),AND($H194&gt;=N$6,$H194&lt;O$6)),IF(OR($J194=1,COUNTIF($L194:M194,"&gt;0")&lt;$K194),3,IF(OR(AND(MONTH($H194)=MONTH(TODAY()),$J194=0),AND(TODAY()&lt;N$6)),1,IF($L194="כן",2,4))),""))</f>
        <v/>
      </c>
      <c r="O194" s="214" t="str">
        <f ca="1">IF($C194="","",IF(OR(AND($H194&lt;=O$6,$I194&gt;=O$6),AND($H194&gt;=O$6,$H194&lt;P$6)),IF(OR($J194=1,COUNTIF($L194:N194,"&gt;0")&lt;$K194),3,IF(OR(AND(MONTH($H194)=MONTH(TODAY()),$J194=0),AND(TODAY()&lt;O$6)),1,IF($L194="כן",2,4))),""))</f>
        <v/>
      </c>
      <c r="P194" s="214" t="str">
        <f ca="1">IF($C194="","",IF(OR(AND($H194&lt;=P$6,$I194&gt;=P$6),AND($H194&gt;=P$6,$H194&lt;Q$6)),IF(OR($J194=1,COUNTIF($L194:O194,"&gt;0")&lt;$K194),3,IF(OR(AND(MONTH($H194)=MONTH(TODAY()),$J194=0),AND(TODAY()&lt;P$6)),1,IF($L194="כן",2,4))),""))</f>
        <v/>
      </c>
      <c r="Q194" s="214" t="str">
        <f ca="1">IF($C194="","",IF(OR(AND($H194&lt;=Q$6,$I194&gt;=Q$6),AND($H194&gt;=Q$6,$H194&lt;R$6)),IF(OR($J194=1,COUNTIF($L194:P194,"&gt;0")&lt;$K194),3,IF(OR(AND(MONTH($H194)=MONTH(TODAY()),$J194=0),AND(TODAY()&lt;Q$6)),1,IF($L194="כן",2,4))),""))</f>
        <v/>
      </c>
      <c r="R194" s="214" t="str">
        <f ca="1">IF($C194="","",IF(OR(AND($H194&lt;=R$6,$I194&gt;=R$6),AND($H194&gt;=R$6,$H194&lt;S$6)),IF(OR($J194=1,COUNTIF($L194:Q194,"&gt;0")&lt;$K194),3,IF(OR(AND(MONTH($H194)=MONTH(TODAY()),$J194=0),AND(TODAY()&lt;R$6)),1,IF($L194="כן",2,4))),""))</f>
        <v/>
      </c>
      <c r="S194" s="214" t="str">
        <f ca="1">IF($C194="","",IF(OR(AND($H194&lt;=S$6,$I194&gt;=S$6),AND($H194&gt;=S$6,$H194&lt;T$6)),IF(OR($J194=1,COUNTIF($L194:R194,"&gt;0")&lt;$K194),3,IF(OR(AND(MONTH($H194)=MONTH(TODAY()),$J194=0),AND(TODAY()&lt;S$6)),1,IF($L194="כן",2,4))),""))</f>
        <v/>
      </c>
      <c r="T194" s="214" t="str">
        <f ca="1">IF($C194="","",IF(OR(AND($H194&lt;=T$6,$I194&gt;=T$6),AND($H194&gt;=T$6,$H194&lt;U$6)),IF(OR($J194=1,COUNTIF($L194:S194,"&gt;0")&lt;$K194),3,IF(OR(AND(MONTH($H194)=MONTH(TODAY()),$J194=0),AND(TODAY()&lt;T$6)),1,IF($L194="כן",2,4))),""))</f>
        <v/>
      </c>
      <c r="U194" s="214" t="str">
        <f ca="1">IF($C194="","",IF(OR(AND($H194&lt;=U$6,$I194&gt;=U$6),AND($H194&gt;=U$6,$H194&lt;V$6)),IF(OR($J194=1,COUNTIF($L194:T194,"&gt;0")&lt;$K194),3,IF(OR(AND(MONTH($H194)=MONTH(TODAY()),$J194=0),AND(TODAY()&lt;U$6)),1,IF($L194="כן",2,4))),""))</f>
        <v/>
      </c>
      <c r="V194" s="214" t="str">
        <f ca="1">IF($C194="","",IF(OR(AND($H194&lt;=V$6,$I194&gt;=V$6),AND($H194&gt;=V$6,$H194&lt;W$6)),IF(OR($J194=1,COUNTIF($L194:U194,"&gt;0")&lt;$K194),3,IF(OR(AND(MONTH($H194)=MONTH(TODAY()),$J194=0),AND(TODAY()&lt;V$6)),1,IF($L194="כן",2,4))),""))</f>
        <v/>
      </c>
      <c r="W194" s="214" t="str">
        <f ca="1">IF($C194="","",IF(OR(AND($H194&lt;=W$6,$I194&gt;=W$6),AND($H194&gt;=W$6,$H194&lt;X$6)),IF(OR($J194=1,COUNTIF($L194:V194,"&gt;0")&lt;$K194),3,IF(OR(AND(MONTH($H194)=MONTH(TODAY()),$J194=0),AND(TODAY()&lt;W$6)),1,IF($L194="כן",2,4))),""))</f>
        <v/>
      </c>
      <c r="X194" s="214" t="str">
        <f ca="1">IF($C194="","",IF(OR(AND($H194&lt;=X$6,$I194&gt;=X$6),AND($H194&gt;=X$6,$H194&lt;Y$6)),IF(OR($J194=1,COUNTIF($L194:W194,"&gt;0")&lt;$K194),3,IF(OR(AND(MONTH($H194)=MONTH(TODAY()),$J194=0),AND(TODAY()&lt;X$6)),1,IF($L194="כן",2,4))),""))</f>
        <v/>
      </c>
      <c r="Y194" s="214" t="str">
        <f ca="1">IF($C194="","",IF(OR(AND($H194&lt;=Y$6,$I194&gt;=Y$6),AND($H194&gt;=Y$6,$H194&lt;Z$6)),IF(OR($J194=1,COUNTIF($L194:X194,"&gt;0")&lt;$K194),3,IF(OR(AND(MONTH($H194)=MONTH(TODAY()),$J194=0),AND(TODAY()&lt;Y$6)),1,IF($L194="כן",2,4))),""))</f>
        <v/>
      </c>
      <c r="Z194" s="214" t="str">
        <f ca="1">IF($C194="","",IF(OR(AND($H194&lt;=Z$6,$I194&gt;=Z$6),AND($H194&gt;=Z$6,$H194&lt;AA$6)),IF(OR($J194=1,COUNTIF($L194:Y194,"&gt;0")&lt;$K194),3,IF(OR(AND(MONTH($H194)=MONTH(TODAY()),$J194=0),AND(TODAY()&lt;Z$6)),1,IF($L194="כן",2,4))),""))</f>
        <v/>
      </c>
      <c r="AA194" s="214" t="str">
        <f ca="1">IF($C194="","",IF(OR(AND($H194&lt;=AA$6,$I194&gt;=AA$6),AND($H194&gt;=AA$6,$H194&lt;AB$6)),IF(OR($J194=1,COUNTIF($L194:Z194,"&gt;0")&lt;$K194),3,IF(OR(AND(MONTH($H194)=MONTH(TODAY()),$J194=0),AND(TODAY()&lt;AA$6)),1,IF($L194="כן",2,4))),""))</f>
        <v/>
      </c>
      <c r="AB194" s="214" t="str">
        <f ca="1">IF($C194="","",IF(OR(AND($H194&lt;=AB$6,$I194&gt;=AB$6),AND($H194&gt;=AB$6,$H194&lt;AC$6)),IF(OR($J194=1,COUNTIF($L194:AA194,"&gt;0")&lt;$K194),3,IF(OR(AND(MONTH($H194)=MONTH(TODAY()),$J194=0),AND(TODAY()&lt;AB$6)),1,IF($L194="כן",2,4))),""))</f>
        <v/>
      </c>
      <c r="AC194" s="214" t="str">
        <f ca="1">IF($C194="","",IF(OR(AND($H194&lt;=AC$6,$I194&gt;=AC$6),AND($H194&gt;=AC$6,$H194&lt;AD$6)),IF(OR($J194=1,COUNTIF($L194:AB194,"&gt;0")&lt;$K194),3,IF(OR(AND(MONTH($H194)=MONTH(TODAY()),$J194=0),AND(TODAY()&lt;AC$6)),1,IF($L194="כן",2,4))),""))</f>
        <v/>
      </c>
      <c r="AD194" s="214" t="str">
        <f ca="1">IF($C194="","",IF(OR(AND($H194&lt;=AD$6,$I194&gt;=AD$6),AND($H194&gt;=AD$6,$H194&lt;AE$6)),IF(OR($J194=1,COUNTIF($L194:AC194,"&gt;0")&lt;$K194),3,IF(OR(AND(MONTH($H194)=MONTH(TODAY()),$J194=0),AND(TODAY()&lt;AD$6)),1,IF($L194="כן",2,4))),""))</f>
        <v/>
      </c>
      <c r="AE194" s="214" t="str">
        <f ca="1">IF($C194="","",IF(OR(AND($H194&lt;=AE$6,$I194&gt;=AE$6),AND($H194&gt;=AE$6,$H194&lt;AF$6)),IF(OR($J194=1,COUNTIF($L194:AD194,"&gt;0")&lt;$K194),3,IF(OR(AND(MONTH($H194)=MONTH(TODAY()),$J194=0),AND(TODAY()&lt;AE$6)),1,IF($L194="כן",2,4))),""))</f>
        <v/>
      </c>
      <c r="AF194" s="214" t="str">
        <f ca="1">IF($C194="","",IF(OR(AND($H194&lt;=AF$6,$I194&gt;=AF$6),AND($H194&gt;=AF$6,$H194&lt;AG$6)),IF(OR($J194=1,COUNTIF($L194:AE194,"&gt;0")&lt;$K194),3,IF(OR(AND(MONTH($H194)=MONTH(TODAY()),$J194=0),AND(TODAY()&lt;AF$6)),1,IF($L194="כן",2,4))),""))</f>
        <v/>
      </c>
      <c r="AG194" s="214" t="str">
        <f t="shared" ca="1" si="11"/>
        <v/>
      </c>
      <c r="AH194" s="199" t="s">
        <v>224</v>
      </c>
    </row>
    <row r="195" spans="2:34" s="195" customFormat="1" ht="21" customHeight="1">
      <c r="B195" s="196" t="str">
        <f>IFERROR(INDEX('תוצרים לפרויקטים'!$G$8:$G$507,MATCH(ROWS($B$6:B194),דירוג_גאנט,0)),"")</f>
        <v/>
      </c>
      <c r="C195" s="197" t="str">
        <f>IF($B195="","",INDEX('תוצרים לפרויקטים'!$H$8:$H$507,MATCH($B195,'תוצרים לפרויקטים'!$G$8:$G$507,0)))</f>
        <v/>
      </c>
      <c r="D195" s="198" t="str">
        <f>IF($B195="","",INDEX('תוצרים לפרויקטים'!$E$8:$E$507,MATCH($B195,'תוצרים לפרויקטים'!$G$8:$G$507,0)))</f>
        <v/>
      </c>
      <c r="E195" s="198" t="str">
        <f>IF($B195="","",IF(INDEX('תוצרים לפרויקטים'!$J$8:$J$507,MATCH($B195,'תוצרים לפרויקטים'!$G$8:$G$507,0))="","",INDEX('תוצרים לפרויקטים'!$J$8:$J$507,MATCH($B195,'תוצרים לפרויקטים'!$G$8:$G$507,0))))</f>
        <v/>
      </c>
      <c r="F195" s="198" t="str">
        <f>IF($B195="","",IF(INDEX('תוצרים לפרויקטים'!$K$8:$K$507,MATCH($B195,'תוצרים לפרויקטים'!$G$8:$G$507,0))="","",INDEX('תוצרים לפרויקטים'!$K$8:$K$507,MATCH($B195,'תוצרים לפרויקטים'!$G$8:$G$507,0))))</f>
        <v/>
      </c>
      <c r="G195" s="198" t="str">
        <f>IF($B195="","",IF(INDEX('תוצרים לפרויקטים'!$R$8:$R$507,MATCH($B195,'תוצרים לפרויקטים'!$G$8:$G$507,0))="","",INDEX('תוצרים לפרויקטים'!$R$8:$R$507,MATCH($B195,'תוצרים לפרויקטים'!$G$8:$G$507,0))))</f>
        <v/>
      </c>
      <c r="H195" s="199" t="str">
        <f>IF($B195="","",IF(INDEX('תוצרים לפרויקטים'!P$8:P$507,MATCH($B195,'תוצרים לפרויקטים'!$G$8:$G$507,0))="","",INDEX('תוצרים לפרויקטים'!P$8:P$507,MATCH($B195,'תוצרים לפרויקטים'!$G$8:$G$507,0))))</f>
        <v/>
      </c>
      <c r="I195" s="199" t="str">
        <f>IF($B195="","",IF(INDEX('תוצרים לפרויקטים'!Q$8:Q$507,MATCH($B195,'תוצרים לפרויקטים'!$G$8:$G$507,0))="","",INDEX('תוצרים לפרויקטים'!Q$8:Q$507,MATCH($B195,'תוצרים לפרויקטים'!$G$8:$G$507,0))))</f>
        <v/>
      </c>
      <c r="J195" s="200" t="str">
        <f>IF($B195="","",INDEX('תוצרים לפרויקטים'!$S$8:$S$507,MATCH($B195,'תוצרים לפרויקטים'!$G$8:$G$507,0)))</f>
        <v/>
      </c>
      <c r="K195" s="201" t="str">
        <f t="shared" si="9"/>
        <v/>
      </c>
      <c r="L195" s="200" t="str">
        <f t="shared" ca="1" si="10"/>
        <v/>
      </c>
      <c r="M195" s="214" t="str">
        <f ca="1">IF($C195="","",IF(OR(AND($H195&lt;=M$6,$I195&gt;=M$6),AND($H195&gt;=M$6,$H195&lt;N$6)),IF(OR($J195=1,COUNTIF($L195:L195,"&gt;0")&lt;$K195),3,IF(OR(AND(MONTH($H195)=MONTH(TODAY()),$J195=0),AND(TODAY()&lt;M$6)),1,IF($L195="כן",2,4))),""))</f>
        <v/>
      </c>
      <c r="N195" s="214" t="str">
        <f ca="1">IF($C195="","",IF(OR(AND($H195&lt;=N$6,$I195&gt;=N$6),AND($H195&gt;=N$6,$H195&lt;O$6)),IF(OR($J195=1,COUNTIF($L195:M195,"&gt;0")&lt;$K195),3,IF(OR(AND(MONTH($H195)=MONTH(TODAY()),$J195=0),AND(TODAY()&lt;N$6)),1,IF($L195="כן",2,4))),""))</f>
        <v/>
      </c>
      <c r="O195" s="214" t="str">
        <f ca="1">IF($C195="","",IF(OR(AND($H195&lt;=O$6,$I195&gt;=O$6),AND($H195&gt;=O$6,$H195&lt;P$6)),IF(OR($J195=1,COUNTIF($L195:N195,"&gt;0")&lt;$K195),3,IF(OR(AND(MONTH($H195)=MONTH(TODAY()),$J195=0),AND(TODAY()&lt;O$6)),1,IF($L195="כן",2,4))),""))</f>
        <v/>
      </c>
      <c r="P195" s="214" t="str">
        <f ca="1">IF($C195="","",IF(OR(AND($H195&lt;=P$6,$I195&gt;=P$6),AND($H195&gt;=P$6,$H195&lt;Q$6)),IF(OR($J195=1,COUNTIF($L195:O195,"&gt;0")&lt;$K195),3,IF(OR(AND(MONTH($H195)=MONTH(TODAY()),$J195=0),AND(TODAY()&lt;P$6)),1,IF($L195="כן",2,4))),""))</f>
        <v/>
      </c>
      <c r="Q195" s="214" t="str">
        <f ca="1">IF($C195="","",IF(OR(AND($H195&lt;=Q$6,$I195&gt;=Q$6),AND($H195&gt;=Q$6,$H195&lt;R$6)),IF(OR($J195=1,COUNTIF($L195:P195,"&gt;0")&lt;$K195),3,IF(OR(AND(MONTH($H195)=MONTH(TODAY()),$J195=0),AND(TODAY()&lt;Q$6)),1,IF($L195="כן",2,4))),""))</f>
        <v/>
      </c>
      <c r="R195" s="214" t="str">
        <f ca="1">IF($C195="","",IF(OR(AND($H195&lt;=R$6,$I195&gt;=R$6),AND($H195&gt;=R$6,$H195&lt;S$6)),IF(OR($J195=1,COUNTIF($L195:Q195,"&gt;0")&lt;$K195),3,IF(OR(AND(MONTH($H195)=MONTH(TODAY()),$J195=0),AND(TODAY()&lt;R$6)),1,IF($L195="כן",2,4))),""))</f>
        <v/>
      </c>
      <c r="S195" s="214" t="str">
        <f ca="1">IF($C195="","",IF(OR(AND($H195&lt;=S$6,$I195&gt;=S$6),AND($H195&gt;=S$6,$H195&lt;T$6)),IF(OR($J195=1,COUNTIF($L195:R195,"&gt;0")&lt;$K195),3,IF(OR(AND(MONTH($H195)=MONTH(TODAY()),$J195=0),AND(TODAY()&lt;S$6)),1,IF($L195="כן",2,4))),""))</f>
        <v/>
      </c>
      <c r="T195" s="214" t="str">
        <f ca="1">IF($C195="","",IF(OR(AND($H195&lt;=T$6,$I195&gt;=T$6),AND($H195&gt;=T$6,$H195&lt;U$6)),IF(OR($J195=1,COUNTIF($L195:S195,"&gt;0")&lt;$K195),3,IF(OR(AND(MONTH($H195)=MONTH(TODAY()),$J195=0),AND(TODAY()&lt;T$6)),1,IF($L195="כן",2,4))),""))</f>
        <v/>
      </c>
      <c r="U195" s="214" t="str">
        <f ca="1">IF($C195="","",IF(OR(AND($H195&lt;=U$6,$I195&gt;=U$6),AND($H195&gt;=U$6,$H195&lt;V$6)),IF(OR($J195=1,COUNTIF($L195:T195,"&gt;0")&lt;$K195),3,IF(OR(AND(MONTH($H195)=MONTH(TODAY()),$J195=0),AND(TODAY()&lt;U$6)),1,IF($L195="כן",2,4))),""))</f>
        <v/>
      </c>
      <c r="V195" s="214" t="str">
        <f ca="1">IF($C195="","",IF(OR(AND($H195&lt;=V$6,$I195&gt;=V$6),AND($H195&gt;=V$6,$H195&lt;W$6)),IF(OR($J195=1,COUNTIF($L195:U195,"&gt;0")&lt;$K195),3,IF(OR(AND(MONTH($H195)=MONTH(TODAY()),$J195=0),AND(TODAY()&lt;V$6)),1,IF($L195="כן",2,4))),""))</f>
        <v/>
      </c>
      <c r="W195" s="214" t="str">
        <f ca="1">IF($C195="","",IF(OR(AND($H195&lt;=W$6,$I195&gt;=W$6),AND($H195&gt;=W$6,$H195&lt;X$6)),IF(OR($J195=1,COUNTIF($L195:V195,"&gt;0")&lt;$K195),3,IF(OR(AND(MONTH($H195)=MONTH(TODAY()),$J195=0),AND(TODAY()&lt;W$6)),1,IF($L195="כן",2,4))),""))</f>
        <v/>
      </c>
      <c r="X195" s="214" t="str">
        <f ca="1">IF($C195="","",IF(OR(AND($H195&lt;=X$6,$I195&gt;=X$6),AND($H195&gt;=X$6,$H195&lt;Y$6)),IF(OR($J195=1,COUNTIF($L195:W195,"&gt;0")&lt;$K195),3,IF(OR(AND(MONTH($H195)=MONTH(TODAY()),$J195=0),AND(TODAY()&lt;X$6)),1,IF($L195="כן",2,4))),""))</f>
        <v/>
      </c>
      <c r="Y195" s="214" t="str">
        <f ca="1">IF($C195="","",IF(OR(AND($H195&lt;=Y$6,$I195&gt;=Y$6),AND($H195&gt;=Y$6,$H195&lt;Z$6)),IF(OR($J195=1,COUNTIF($L195:X195,"&gt;0")&lt;$K195),3,IF(OR(AND(MONTH($H195)=MONTH(TODAY()),$J195=0),AND(TODAY()&lt;Y$6)),1,IF($L195="כן",2,4))),""))</f>
        <v/>
      </c>
      <c r="Z195" s="214" t="str">
        <f ca="1">IF($C195="","",IF(OR(AND($H195&lt;=Z$6,$I195&gt;=Z$6),AND($H195&gt;=Z$6,$H195&lt;AA$6)),IF(OR($J195=1,COUNTIF($L195:Y195,"&gt;0")&lt;$K195),3,IF(OR(AND(MONTH($H195)=MONTH(TODAY()),$J195=0),AND(TODAY()&lt;Z$6)),1,IF($L195="כן",2,4))),""))</f>
        <v/>
      </c>
      <c r="AA195" s="214" t="str">
        <f ca="1">IF($C195="","",IF(OR(AND($H195&lt;=AA$6,$I195&gt;=AA$6),AND($H195&gt;=AA$6,$H195&lt;AB$6)),IF(OR($J195=1,COUNTIF($L195:Z195,"&gt;0")&lt;$K195),3,IF(OR(AND(MONTH($H195)=MONTH(TODAY()),$J195=0),AND(TODAY()&lt;AA$6)),1,IF($L195="כן",2,4))),""))</f>
        <v/>
      </c>
      <c r="AB195" s="214" t="str">
        <f ca="1">IF($C195="","",IF(OR(AND($H195&lt;=AB$6,$I195&gt;=AB$6),AND($H195&gt;=AB$6,$H195&lt;AC$6)),IF(OR($J195=1,COUNTIF($L195:AA195,"&gt;0")&lt;$K195),3,IF(OR(AND(MONTH($H195)=MONTH(TODAY()),$J195=0),AND(TODAY()&lt;AB$6)),1,IF($L195="כן",2,4))),""))</f>
        <v/>
      </c>
      <c r="AC195" s="214" t="str">
        <f ca="1">IF($C195="","",IF(OR(AND($H195&lt;=AC$6,$I195&gt;=AC$6),AND($H195&gt;=AC$6,$H195&lt;AD$6)),IF(OR($J195=1,COUNTIF($L195:AB195,"&gt;0")&lt;$K195),3,IF(OR(AND(MONTH($H195)=MONTH(TODAY()),$J195=0),AND(TODAY()&lt;AC$6)),1,IF($L195="כן",2,4))),""))</f>
        <v/>
      </c>
      <c r="AD195" s="214" t="str">
        <f ca="1">IF($C195="","",IF(OR(AND($H195&lt;=AD$6,$I195&gt;=AD$6),AND($H195&gt;=AD$6,$H195&lt;AE$6)),IF(OR($J195=1,COUNTIF($L195:AC195,"&gt;0")&lt;$K195),3,IF(OR(AND(MONTH($H195)=MONTH(TODAY()),$J195=0),AND(TODAY()&lt;AD$6)),1,IF($L195="כן",2,4))),""))</f>
        <v/>
      </c>
      <c r="AE195" s="214" t="str">
        <f ca="1">IF($C195="","",IF(OR(AND($H195&lt;=AE$6,$I195&gt;=AE$6),AND($H195&gt;=AE$6,$H195&lt;AF$6)),IF(OR($J195=1,COUNTIF($L195:AD195,"&gt;0")&lt;$K195),3,IF(OR(AND(MONTH($H195)=MONTH(TODAY()),$J195=0),AND(TODAY()&lt;AE$6)),1,IF($L195="כן",2,4))),""))</f>
        <v/>
      </c>
      <c r="AF195" s="214" t="str">
        <f ca="1">IF($C195="","",IF(OR(AND($H195&lt;=AF$6,$I195&gt;=AF$6),AND($H195&gt;=AF$6,$H195&lt;AG$6)),IF(OR($J195=1,COUNTIF($L195:AE195,"&gt;0")&lt;$K195),3,IF(OR(AND(MONTH($H195)=MONTH(TODAY()),$J195=0),AND(TODAY()&lt;AF$6)),1,IF($L195="כן",2,4))),""))</f>
        <v/>
      </c>
      <c r="AG195" s="214" t="str">
        <f t="shared" ca="1" si="11"/>
        <v/>
      </c>
      <c r="AH195" s="199" t="s">
        <v>224</v>
      </c>
    </row>
    <row r="196" spans="2:34" s="195" customFormat="1" ht="21" customHeight="1">
      <c r="B196" s="196" t="str">
        <f>IFERROR(INDEX('תוצרים לפרויקטים'!$G$8:$G$507,MATCH(ROWS($B$6:B195),דירוג_גאנט,0)),"")</f>
        <v/>
      </c>
      <c r="C196" s="197" t="str">
        <f>IF($B196="","",INDEX('תוצרים לפרויקטים'!$H$8:$H$507,MATCH($B196,'תוצרים לפרויקטים'!$G$8:$G$507,0)))</f>
        <v/>
      </c>
      <c r="D196" s="198" t="str">
        <f>IF($B196="","",INDEX('תוצרים לפרויקטים'!$E$8:$E$507,MATCH($B196,'תוצרים לפרויקטים'!$G$8:$G$507,0)))</f>
        <v/>
      </c>
      <c r="E196" s="198" t="str">
        <f>IF($B196="","",IF(INDEX('תוצרים לפרויקטים'!$J$8:$J$507,MATCH($B196,'תוצרים לפרויקטים'!$G$8:$G$507,0))="","",INDEX('תוצרים לפרויקטים'!$J$8:$J$507,MATCH($B196,'תוצרים לפרויקטים'!$G$8:$G$507,0))))</f>
        <v/>
      </c>
      <c r="F196" s="198" t="str">
        <f>IF($B196="","",IF(INDEX('תוצרים לפרויקטים'!$K$8:$K$507,MATCH($B196,'תוצרים לפרויקטים'!$G$8:$G$507,0))="","",INDEX('תוצרים לפרויקטים'!$K$8:$K$507,MATCH($B196,'תוצרים לפרויקטים'!$G$8:$G$507,0))))</f>
        <v/>
      </c>
      <c r="G196" s="198" t="str">
        <f>IF($B196="","",IF(INDEX('תוצרים לפרויקטים'!$R$8:$R$507,MATCH($B196,'תוצרים לפרויקטים'!$G$8:$G$507,0))="","",INDEX('תוצרים לפרויקטים'!$R$8:$R$507,MATCH($B196,'תוצרים לפרויקטים'!$G$8:$G$507,0))))</f>
        <v/>
      </c>
      <c r="H196" s="199" t="str">
        <f>IF($B196="","",IF(INDEX('תוצרים לפרויקטים'!P$8:P$507,MATCH($B196,'תוצרים לפרויקטים'!$G$8:$G$507,0))="","",INDEX('תוצרים לפרויקטים'!P$8:P$507,MATCH($B196,'תוצרים לפרויקטים'!$G$8:$G$507,0))))</f>
        <v/>
      </c>
      <c r="I196" s="199" t="str">
        <f>IF($B196="","",IF(INDEX('תוצרים לפרויקטים'!Q$8:Q$507,MATCH($B196,'תוצרים לפרויקטים'!$G$8:$G$507,0))="","",INDEX('תוצרים לפרויקטים'!Q$8:Q$507,MATCH($B196,'תוצרים לפרויקטים'!$G$8:$G$507,0))))</f>
        <v/>
      </c>
      <c r="J196" s="200" t="str">
        <f>IF($B196="","",INDEX('תוצרים לפרויקטים'!$S$8:$S$507,MATCH($B196,'תוצרים לפרויקטים'!$G$8:$G$507,0)))</f>
        <v/>
      </c>
      <c r="K196" s="201" t="str">
        <f t="shared" si="9"/>
        <v/>
      </c>
      <c r="L196" s="200" t="str">
        <f t="shared" ca="1" si="10"/>
        <v/>
      </c>
      <c r="M196" s="214" t="str">
        <f ca="1">IF($C196="","",IF(OR(AND($H196&lt;=M$6,$I196&gt;=M$6),AND($H196&gt;=M$6,$H196&lt;N$6)),IF(OR($J196=1,COUNTIF($L196:L196,"&gt;0")&lt;$K196),3,IF(OR(AND(MONTH($H196)=MONTH(TODAY()),$J196=0),AND(TODAY()&lt;M$6)),1,IF($L196="כן",2,4))),""))</f>
        <v/>
      </c>
      <c r="N196" s="214" t="str">
        <f ca="1">IF($C196="","",IF(OR(AND($H196&lt;=N$6,$I196&gt;=N$6),AND($H196&gt;=N$6,$H196&lt;O$6)),IF(OR($J196=1,COUNTIF($L196:M196,"&gt;0")&lt;$K196),3,IF(OR(AND(MONTH($H196)=MONTH(TODAY()),$J196=0),AND(TODAY()&lt;N$6)),1,IF($L196="כן",2,4))),""))</f>
        <v/>
      </c>
      <c r="O196" s="214" t="str">
        <f ca="1">IF($C196="","",IF(OR(AND($H196&lt;=O$6,$I196&gt;=O$6),AND($H196&gt;=O$6,$H196&lt;P$6)),IF(OR($J196=1,COUNTIF($L196:N196,"&gt;0")&lt;$K196),3,IF(OR(AND(MONTH($H196)=MONTH(TODAY()),$J196=0),AND(TODAY()&lt;O$6)),1,IF($L196="כן",2,4))),""))</f>
        <v/>
      </c>
      <c r="P196" s="214" t="str">
        <f ca="1">IF($C196="","",IF(OR(AND($H196&lt;=P$6,$I196&gt;=P$6),AND($H196&gt;=P$6,$H196&lt;Q$6)),IF(OR($J196=1,COUNTIF($L196:O196,"&gt;0")&lt;$K196),3,IF(OR(AND(MONTH($H196)=MONTH(TODAY()),$J196=0),AND(TODAY()&lt;P$6)),1,IF($L196="כן",2,4))),""))</f>
        <v/>
      </c>
      <c r="Q196" s="214" t="str">
        <f ca="1">IF($C196="","",IF(OR(AND($H196&lt;=Q$6,$I196&gt;=Q$6),AND($H196&gt;=Q$6,$H196&lt;R$6)),IF(OR($J196=1,COUNTIF($L196:P196,"&gt;0")&lt;$K196),3,IF(OR(AND(MONTH($H196)=MONTH(TODAY()),$J196=0),AND(TODAY()&lt;Q$6)),1,IF($L196="כן",2,4))),""))</f>
        <v/>
      </c>
      <c r="R196" s="214" t="str">
        <f ca="1">IF($C196="","",IF(OR(AND($H196&lt;=R$6,$I196&gt;=R$6),AND($H196&gt;=R$6,$H196&lt;S$6)),IF(OR($J196=1,COUNTIF($L196:Q196,"&gt;0")&lt;$K196),3,IF(OR(AND(MONTH($H196)=MONTH(TODAY()),$J196=0),AND(TODAY()&lt;R$6)),1,IF($L196="כן",2,4))),""))</f>
        <v/>
      </c>
      <c r="S196" s="214" t="str">
        <f ca="1">IF($C196="","",IF(OR(AND($H196&lt;=S$6,$I196&gt;=S$6),AND($H196&gt;=S$6,$H196&lt;T$6)),IF(OR($J196=1,COUNTIF($L196:R196,"&gt;0")&lt;$K196),3,IF(OR(AND(MONTH($H196)=MONTH(TODAY()),$J196=0),AND(TODAY()&lt;S$6)),1,IF($L196="כן",2,4))),""))</f>
        <v/>
      </c>
      <c r="T196" s="214" t="str">
        <f ca="1">IF($C196="","",IF(OR(AND($H196&lt;=T$6,$I196&gt;=T$6),AND($H196&gt;=T$6,$H196&lt;U$6)),IF(OR($J196=1,COUNTIF($L196:S196,"&gt;0")&lt;$K196),3,IF(OR(AND(MONTH($H196)=MONTH(TODAY()),$J196=0),AND(TODAY()&lt;T$6)),1,IF($L196="כן",2,4))),""))</f>
        <v/>
      </c>
      <c r="U196" s="214" t="str">
        <f ca="1">IF($C196="","",IF(OR(AND($H196&lt;=U$6,$I196&gt;=U$6),AND($H196&gt;=U$6,$H196&lt;V$6)),IF(OR($J196=1,COUNTIF($L196:T196,"&gt;0")&lt;$K196),3,IF(OR(AND(MONTH($H196)=MONTH(TODAY()),$J196=0),AND(TODAY()&lt;U$6)),1,IF($L196="כן",2,4))),""))</f>
        <v/>
      </c>
      <c r="V196" s="214" t="str">
        <f ca="1">IF($C196="","",IF(OR(AND($H196&lt;=V$6,$I196&gt;=V$6),AND($H196&gt;=V$6,$H196&lt;W$6)),IF(OR($J196=1,COUNTIF($L196:U196,"&gt;0")&lt;$K196),3,IF(OR(AND(MONTH($H196)=MONTH(TODAY()),$J196=0),AND(TODAY()&lt;V$6)),1,IF($L196="כן",2,4))),""))</f>
        <v/>
      </c>
      <c r="W196" s="214" t="str">
        <f ca="1">IF($C196="","",IF(OR(AND($H196&lt;=W$6,$I196&gt;=W$6),AND($H196&gt;=W$6,$H196&lt;X$6)),IF(OR($J196=1,COUNTIF($L196:V196,"&gt;0")&lt;$K196),3,IF(OR(AND(MONTH($H196)=MONTH(TODAY()),$J196=0),AND(TODAY()&lt;W$6)),1,IF($L196="כן",2,4))),""))</f>
        <v/>
      </c>
      <c r="X196" s="214" t="str">
        <f ca="1">IF($C196="","",IF(OR(AND($H196&lt;=X$6,$I196&gt;=X$6),AND($H196&gt;=X$6,$H196&lt;Y$6)),IF(OR($J196=1,COUNTIF($L196:W196,"&gt;0")&lt;$K196),3,IF(OR(AND(MONTH($H196)=MONTH(TODAY()),$J196=0),AND(TODAY()&lt;X$6)),1,IF($L196="כן",2,4))),""))</f>
        <v/>
      </c>
      <c r="Y196" s="214" t="str">
        <f ca="1">IF($C196="","",IF(OR(AND($H196&lt;=Y$6,$I196&gt;=Y$6),AND($H196&gt;=Y$6,$H196&lt;Z$6)),IF(OR($J196=1,COUNTIF($L196:X196,"&gt;0")&lt;$K196),3,IF(OR(AND(MONTH($H196)=MONTH(TODAY()),$J196=0),AND(TODAY()&lt;Y$6)),1,IF($L196="כן",2,4))),""))</f>
        <v/>
      </c>
      <c r="Z196" s="214" t="str">
        <f ca="1">IF($C196="","",IF(OR(AND($H196&lt;=Z$6,$I196&gt;=Z$6),AND($H196&gt;=Z$6,$H196&lt;AA$6)),IF(OR($J196=1,COUNTIF($L196:Y196,"&gt;0")&lt;$K196),3,IF(OR(AND(MONTH($H196)=MONTH(TODAY()),$J196=0),AND(TODAY()&lt;Z$6)),1,IF($L196="כן",2,4))),""))</f>
        <v/>
      </c>
      <c r="AA196" s="214" t="str">
        <f ca="1">IF($C196="","",IF(OR(AND($H196&lt;=AA$6,$I196&gt;=AA$6),AND($H196&gt;=AA$6,$H196&lt;AB$6)),IF(OR($J196=1,COUNTIF($L196:Z196,"&gt;0")&lt;$K196),3,IF(OR(AND(MONTH($H196)=MONTH(TODAY()),$J196=0),AND(TODAY()&lt;AA$6)),1,IF($L196="כן",2,4))),""))</f>
        <v/>
      </c>
      <c r="AB196" s="214" t="str">
        <f ca="1">IF($C196="","",IF(OR(AND($H196&lt;=AB$6,$I196&gt;=AB$6),AND($H196&gt;=AB$6,$H196&lt;AC$6)),IF(OR($J196=1,COUNTIF($L196:AA196,"&gt;0")&lt;$K196),3,IF(OR(AND(MONTH($H196)=MONTH(TODAY()),$J196=0),AND(TODAY()&lt;AB$6)),1,IF($L196="כן",2,4))),""))</f>
        <v/>
      </c>
      <c r="AC196" s="214" t="str">
        <f ca="1">IF($C196="","",IF(OR(AND($H196&lt;=AC$6,$I196&gt;=AC$6),AND($H196&gt;=AC$6,$H196&lt;AD$6)),IF(OR($J196=1,COUNTIF($L196:AB196,"&gt;0")&lt;$K196),3,IF(OR(AND(MONTH($H196)=MONTH(TODAY()),$J196=0),AND(TODAY()&lt;AC$6)),1,IF($L196="כן",2,4))),""))</f>
        <v/>
      </c>
      <c r="AD196" s="214" t="str">
        <f ca="1">IF($C196="","",IF(OR(AND($H196&lt;=AD$6,$I196&gt;=AD$6),AND($H196&gt;=AD$6,$H196&lt;AE$6)),IF(OR($J196=1,COUNTIF($L196:AC196,"&gt;0")&lt;$K196),3,IF(OR(AND(MONTH($H196)=MONTH(TODAY()),$J196=0),AND(TODAY()&lt;AD$6)),1,IF($L196="כן",2,4))),""))</f>
        <v/>
      </c>
      <c r="AE196" s="214" t="str">
        <f ca="1">IF($C196="","",IF(OR(AND($H196&lt;=AE$6,$I196&gt;=AE$6),AND($H196&gt;=AE$6,$H196&lt;AF$6)),IF(OR($J196=1,COUNTIF($L196:AD196,"&gt;0")&lt;$K196),3,IF(OR(AND(MONTH($H196)=MONTH(TODAY()),$J196=0),AND(TODAY()&lt;AE$6)),1,IF($L196="כן",2,4))),""))</f>
        <v/>
      </c>
      <c r="AF196" s="214" t="str">
        <f ca="1">IF($C196="","",IF(OR(AND($H196&lt;=AF$6,$I196&gt;=AF$6),AND($H196&gt;=AF$6,$H196&lt;AG$6)),IF(OR($J196=1,COUNTIF($L196:AE196,"&gt;0")&lt;$K196),3,IF(OR(AND(MONTH($H196)=MONTH(TODAY()),$J196=0),AND(TODAY()&lt;AF$6)),1,IF($L196="כן",2,4))),""))</f>
        <v/>
      </c>
      <c r="AG196" s="214" t="str">
        <f t="shared" ca="1" si="11"/>
        <v/>
      </c>
      <c r="AH196" s="199" t="s">
        <v>224</v>
      </c>
    </row>
    <row r="197" spans="2:34" s="195" customFormat="1" ht="21" customHeight="1">
      <c r="B197" s="196" t="str">
        <f>IFERROR(INDEX('תוצרים לפרויקטים'!$G$8:$G$507,MATCH(ROWS($B$6:B196),דירוג_גאנט,0)),"")</f>
        <v/>
      </c>
      <c r="C197" s="197" t="str">
        <f>IF($B197="","",INDEX('תוצרים לפרויקטים'!$H$8:$H$507,MATCH($B197,'תוצרים לפרויקטים'!$G$8:$G$507,0)))</f>
        <v/>
      </c>
      <c r="D197" s="198" t="str">
        <f>IF($B197="","",INDEX('תוצרים לפרויקטים'!$E$8:$E$507,MATCH($B197,'תוצרים לפרויקטים'!$G$8:$G$507,0)))</f>
        <v/>
      </c>
      <c r="E197" s="198" t="str">
        <f>IF($B197="","",IF(INDEX('תוצרים לפרויקטים'!$J$8:$J$507,MATCH($B197,'תוצרים לפרויקטים'!$G$8:$G$507,0))="","",INDEX('תוצרים לפרויקטים'!$J$8:$J$507,MATCH($B197,'תוצרים לפרויקטים'!$G$8:$G$507,0))))</f>
        <v/>
      </c>
      <c r="F197" s="198" t="str">
        <f>IF($B197="","",IF(INDEX('תוצרים לפרויקטים'!$K$8:$K$507,MATCH($B197,'תוצרים לפרויקטים'!$G$8:$G$507,0))="","",INDEX('תוצרים לפרויקטים'!$K$8:$K$507,MATCH($B197,'תוצרים לפרויקטים'!$G$8:$G$507,0))))</f>
        <v/>
      </c>
      <c r="G197" s="198" t="str">
        <f>IF($B197="","",IF(INDEX('תוצרים לפרויקטים'!$R$8:$R$507,MATCH($B197,'תוצרים לפרויקטים'!$G$8:$G$507,0))="","",INDEX('תוצרים לפרויקטים'!$R$8:$R$507,MATCH($B197,'תוצרים לפרויקטים'!$G$8:$G$507,0))))</f>
        <v/>
      </c>
      <c r="H197" s="199" t="str">
        <f>IF($B197="","",IF(INDEX('תוצרים לפרויקטים'!P$8:P$507,MATCH($B197,'תוצרים לפרויקטים'!$G$8:$G$507,0))="","",INDEX('תוצרים לפרויקטים'!P$8:P$507,MATCH($B197,'תוצרים לפרויקטים'!$G$8:$G$507,0))))</f>
        <v/>
      </c>
      <c r="I197" s="199" t="str">
        <f>IF($B197="","",IF(INDEX('תוצרים לפרויקטים'!Q$8:Q$507,MATCH($B197,'תוצרים לפרויקטים'!$G$8:$G$507,0))="","",INDEX('תוצרים לפרויקטים'!Q$8:Q$507,MATCH($B197,'תוצרים לפרויקטים'!$G$8:$G$507,0))))</f>
        <v/>
      </c>
      <c r="J197" s="200" t="str">
        <f>IF($B197="","",INDEX('תוצרים לפרויקטים'!$S$8:$S$507,MATCH($B197,'תוצרים לפרויקטים'!$G$8:$G$507,0)))</f>
        <v/>
      </c>
      <c r="K197" s="201" t="str">
        <f t="shared" si="9"/>
        <v/>
      </c>
      <c r="L197" s="200" t="str">
        <f t="shared" ca="1" si="10"/>
        <v/>
      </c>
      <c r="M197" s="214" t="str">
        <f ca="1">IF($C197="","",IF(OR(AND($H197&lt;=M$6,$I197&gt;=M$6),AND($H197&gt;=M$6,$H197&lt;N$6)),IF(OR($J197=1,COUNTIF($L197:L197,"&gt;0")&lt;$K197),3,IF(OR(AND(MONTH($H197)=MONTH(TODAY()),$J197=0),AND(TODAY()&lt;M$6)),1,IF($L197="כן",2,4))),""))</f>
        <v/>
      </c>
      <c r="N197" s="214" t="str">
        <f ca="1">IF($C197="","",IF(OR(AND($H197&lt;=N$6,$I197&gt;=N$6),AND($H197&gt;=N$6,$H197&lt;O$6)),IF(OR($J197=1,COUNTIF($L197:M197,"&gt;0")&lt;$K197),3,IF(OR(AND(MONTH($H197)=MONTH(TODAY()),$J197=0),AND(TODAY()&lt;N$6)),1,IF($L197="כן",2,4))),""))</f>
        <v/>
      </c>
      <c r="O197" s="214" t="str">
        <f ca="1">IF($C197="","",IF(OR(AND($H197&lt;=O$6,$I197&gt;=O$6),AND($H197&gt;=O$6,$H197&lt;P$6)),IF(OR($J197=1,COUNTIF($L197:N197,"&gt;0")&lt;$K197),3,IF(OR(AND(MONTH($H197)=MONTH(TODAY()),$J197=0),AND(TODAY()&lt;O$6)),1,IF($L197="כן",2,4))),""))</f>
        <v/>
      </c>
      <c r="P197" s="214" t="str">
        <f ca="1">IF($C197="","",IF(OR(AND($H197&lt;=P$6,$I197&gt;=P$6),AND($H197&gt;=P$6,$H197&lt;Q$6)),IF(OR($J197=1,COUNTIF($L197:O197,"&gt;0")&lt;$K197),3,IF(OR(AND(MONTH($H197)=MONTH(TODAY()),$J197=0),AND(TODAY()&lt;P$6)),1,IF($L197="כן",2,4))),""))</f>
        <v/>
      </c>
      <c r="Q197" s="214" t="str">
        <f ca="1">IF($C197="","",IF(OR(AND($H197&lt;=Q$6,$I197&gt;=Q$6),AND($H197&gt;=Q$6,$H197&lt;R$6)),IF(OR($J197=1,COUNTIF($L197:P197,"&gt;0")&lt;$K197),3,IF(OR(AND(MONTH($H197)=MONTH(TODAY()),$J197=0),AND(TODAY()&lt;Q$6)),1,IF($L197="כן",2,4))),""))</f>
        <v/>
      </c>
      <c r="R197" s="214" t="str">
        <f ca="1">IF($C197="","",IF(OR(AND($H197&lt;=R$6,$I197&gt;=R$6),AND($H197&gt;=R$6,$H197&lt;S$6)),IF(OR($J197=1,COUNTIF($L197:Q197,"&gt;0")&lt;$K197),3,IF(OR(AND(MONTH($H197)=MONTH(TODAY()),$J197=0),AND(TODAY()&lt;R$6)),1,IF($L197="כן",2,4))),""))</f>
        <v/>
      </c>
      <c r="S197" s="214" t="str">
        <f ca="1">IF($C197="","",IF(OR(AND($H197&lt;=S$6,$I197&gt;=S$6),AND($H197&gt;=S$6,$H197&lt;T$6)),IF(OR($J197=1,COUNTIF($L197:R197,"&gt;0")&lt;$K197),3,IF(OR(AND(MONTH($H197)=MONTH(TODAY()),$J197=0),AND(TODAY()&lt;S$6)),1,IF($L197="כן",2,4))),""))</f>
        <v/>
      </c>
      <c r="T197" s="214" t="str">
        <f ca="1">IF($C197="","",IF(OR(AND($H197&lt;=T$6,$I197&gt;=T$6),AND($H197&gt;=T$6,$H197&lt;U$6)),IF(OR($J197=1,COUNTIF($L197:S197,"&gt;0")&lt;$K197),3,IF(OR(AND(MONTH($H197)=MONTH(TODAY()),$J197=0),AND(TODAY()&lt;T$6)),1,IF($L197="כן",2,4))),""))</f>
        <v/>
      </c>
      <c r="U197" s="214" t="str">
        <f ca="1">IF($C197="","",IF(OR(AND($H197&lt;=U$6,$I197&gt;=U$6),AND($H197&gt;=U$6,$H197&lt;V$6)),IF(OR($J197=1,COUNTIF($L197:T197,"&gt;0")&lt;$K197),3,IF(OR(AND(MONTH($H197)=MONTH(TODAY()),$J197=0),AND(TODAY()&lt;U$6)),1,IF($L197="כן",2,4))),""))</f>
        <v/>
      </c>
      <c r="V197" s="214" t="str">
        <f ca="1">IF($C197="","",IF(OR(AND($H197&lt;=V$6,$I197&gt;=V$6),AND($H197&gt;=V$6,$H197&lt;W$6)),IF(OR($J197=1,COUNTIF($L197:U197,"&gt;0")&lt;$K197),3,IF(OR(AND(MONTH($H197)=MONTH(TODAY()),$J197=0),AND(TODAY()&lt;V$6)),1,IF($L197="כן",2,4))),""))</f>
        <v/>
      </c>
      <c r="W197" s="214" t="str">
        <f ca="1">IF($C197="","",IF(OR(AND($H197&lt;=W$6,$I197&gt;=W$6),AND($H197&gt;=W$6,$H197&lt;X$6)),IF(OR($J197=1,COUNTIF($L197:V197,"&gt;0")&lt;$K197),3,IF(OR(AND(MONTH($H197)=MONTH(TODAY()),$J197=0),AND(TODAY()&lt;W$6)),1,IF($L197="כן",2,4))),""))</f>
        <v/>
      </c>
      <c r="X197" s="214" t="str">
        <f ca="1">IF($C197="","",IF(OR(AND($H197&lt;=X$6,$I197&gt;=X$6),AND($H197&gt;=X$6,$H197&lt;Y$6)),IF(OR($J197=1,COUNTIF($L197:W197,"&gt;0")&lt;$K197),3,IF(OR(AND(MONTH($H197)=MONTH(TODAY()),$J197=0),AND(TODAY()&lt;X$6)),1,IF($L197="כן",2,4))),""))</f>
        <v/>
      </c>
      <c r="Y197" s="214" t="str">
        <f ca="1">IF($C197="","",IF(OR(AND($H197&lt;=Y$6,$I197&gt;=Y$6),AND($H197&gt;=Y$6,$H197&lt;Z$6)),IF(OR($J197=1,COUNTIF($L197:X197,"&gt;0")&lt;$K197),3,IF(OR(AND(MONTH($H197)=MONTH(TODAY()),$J197=0),AND(TODAY()&lt;Y$6)),1,IF($L197="כן",2,4))),""))</f>
        <v/>
      </c>
      <c r="Z197" s="214" t="str">
        <f ca="1">IF($C197="","",IF(OR(AND($H197&lt;=Z$6,$I197&gt;=Z$6),AND($H197&gt;=Z$6,$H197&lt;AA$6)),IF(OR($J197=1,COUNTIF($L197:Y197,"&gt;0")&lt;$K197),3,IF(OR(AND(MONTH($H197)=MONTH(TODAY()),$J197=0),AND(TODAY()&lt;Z$6)),1,IF($L197="כן",2,4))),""))</f>
        <v/>
      </c>
      <c r="AA197" s="214" t="str">
        <f ca="1">IF($C197="","",IF(OR(AND($H197&lt;=AA$6,$I197&gt;=AA$6),AND($H197&gt;=AA$6,$H197&lt;AB$6)),IF(OR($J197=1,COUNTIF($L197:Z197,"&gt;0")&lt;$K197),3,IF(OR(AND(MONTH($H197)=MONTH(TODAY()),$J197=0),AND(TODAY()&lt;AA$6)),1,IF($L197="כן",2,4))),""))</f>
        <v/>
      </c>
      <c r="AB197" s="214" t="str">
        <f ca="1">IF($C197="","",IF(OR(AND($H197&lt;=AB$6,$I197&gt;=AB$6),AND($H197&gt;=AB$6,$H197&lt;AC$6)),IF(OR($J197=1,COUNTIF($L197:AA197,"&gt;0")&lt;$K197),3,IF(OR(AND(MONTH($H197)=MONTH(TODAY()),$J197=0),AND(TODAY()&lt;AB$6)),1,IF($L197="כן",2,4))),""))</f>
        <v/>
      </c>
      <c r="AC197" s="214" t="str">
        <f ca="1">IF($C197="","",IF(OR(AND($H197&lt;=AC$6,$I197&gt;=AC$6),AND($H197&gt;=AC$6,$H197&lt;AD$6)),IF(OR($J197=1,COUNTIF($L197:AB197,"&gt;0")&lt;$K197),3,IF(OR(AND(MONTH($H197)=MONTH(TODAY()),$J197=0),AND(TODAY()&lt;AC$6)),1,IF($L197="כן",2,4))),""))</f>
        <v/>
      </c>
      <c r="AD197" s="214" t="str">
        <f ca="1">IF($C197="","",IF(OR(AND($H197&lt;=AD$6,$I197&gt;=AD$6),AND($H197&gt;=AD$6,$H197&lt;AE$6)),IF(OR($J197=1,COUNTIF($L197:AC197,"&gt;0")&lt;$K197),3,IF(OR(AND(MONTH($H197)=MONTH(TODAY()),$J197=0),AND(TODAY()&lt;AD$6)),1,IF($L197="כן",2,4))),""))</f>
        <v/>
      </c>
      <c r="AE197" s="214" t="str">
        <f ca="1">IF($C197="","",IF(OR(AND($H197&lt;=AE$6,$I197&gt;=AE$6),AND($H197&gt;=AE$6,$H197&lt;AF$6)),IF(OR($J197=1,COUNTIF($L197:AD197,"&gt;0")&lt;$K197),3,IF(OR(AND(MONTH($H197)=MONTH(TODAY()),$J197=0),AND(TODAY()&lt;AE$6)),1,IF($L197="כן",2,4))),""))</f>
        <v/>
      </c>
      <c r="AF197" s="214" t="str">
        <f ca="1">IF($C197="","",IF(OR(AND($H197&lt;=AF$6,$I197&gt;=AF$6),AND($H197&gt;=AF$6,$H197&lt;AG$6)),IF(OR($J197=1,COUNTIF($L197:AE197,"&gt;0")&lt;$K197),3,IF(OR(AND(MONTH($H197)=MONTH(TODAY()),$J197=0),AND(TODAY()&lt;AF$6)),1,IF($L197="כן",2,4))),""))</f>
        <v/>
      </c>
      <c r="AG197" s="214" t="str">
        <f t="shared" ca="1" si="11"/>
        <v/>
      </c>
      <c r="AH197" s="199" t="s">
        <v>224</v>
      </c>
    </row>
    <row r="198" spans="2:34" s="195" customFormat="1" ht="21" customHeight="1">
      <c r="B198" s="196" t="str">
        <f>IFERROR(INDEX('תוצרים לפרויקטים'!$G$8:$G$507,MATCH(ROWS($B$6:B197),דירוג_גאנט,0)),"")</f>
        <v/>
      </c>
      <c r="C198" s="197" t="str">
        <f>IF($B198="","",INDEX('תוצרים לפרויקטים'!$H$8:$H$507,MATCH($B198,'תוצרים לפרויקטים'!$G$8:$G$507,0)))</f>
        <v/>
      </c>
      <c r="D198" s="198" t="str">
        <f>IF($B198="","",INDEX('תוצרים לפרויקטים'!$E$8:$E$507,MATCH($B198,'תוצרים לפרויקטים'!$G$8:$G$507,0)))</f>
        <v/>
      </c>
      <c r="E198" s="198" t="str">
        <f>IF($B198="","",IF(INDEX('תוצרים לפרויקטים'!$J$8:$J$507,MATCH($B198,'תוצרים לפרויקטים'!$G$8:$G$507,0))="","",INDEX('תוצרים לפרויקטים'!$J$8:$J$507,MATCH($B198,'תוצרים לפרויקטים'!$G$8:$G$507,0))))</f>
        <v/>
      </c>
      <c r="F198" s="198" t="str">
        <f>IF($B198="","",IF(INDEX('תוצרים לפרויקטים'!$K$8:$K$507,MATCH($B198,'תוצרים לפרויקטים'!$G$8:$G$507,0))="","",INDEX('תוצרים לפרויקטים'!$K$8:$K$507,MATCH($B198,'תוצרים לפרויקטים'!$G$8:$G$507,0))))</f>
        <v/>
      </c>
      <c r="G198" s="198" t="str">
        <f>IF($B198="","",IF(INDEX('תוצרים לפרויקטים'!$R$8:$R$507,MATCH($B198,'תוצרים לפרויקטים'!$G$8:$G$507,0))="","",INDEX('תוצרים לפרויקטים'!$R$8:$R$507,MATCH($B198,'תוצרים לפרויקטים'!$G$8:$G$507,0))))</f>
        <v/>
      </c>
      <c r="H198" s="199" t="str">
        <f>IF($B198="","",IF(INDEX('תוצרים לפרויקטים'!P$8:P$507,MATCH($B198,'תוצרים לפרויקטים'!$G$8:$G$507,0))="","",INDEX('תוצרים לפרויקטים'!P$8:P$507,MATCH($B198,'תוצרים לפרויקטים'!$G$8:$G$507,0))))</f>
        <v/>
      </c>
      <c r="I198" s="199" t="str">
        <f>IF($B198="","",IF(INDEX('תוצרים לפרויקטים'!Q$8:Q$507,MATCH($B198,'תוצרים לפרויקטים'!$G$8:$G$507,0))="","",INDEX('תוצרים לפרויקטים'!Q$8:Q$507,MATCH($B198,'תוצרים לפרויקטים'!$G$8:$G$507,0))))</f>
        <v/>
      </c>
      <c r="J198" s="200" t="str">
        <f>IF($B198="","",INDEX('תוצרים לפרויקטים'!$S$8:$S$507,MATCH($B198,'תוצרים לפרויקטים'!$G$8:$G$507,0)))</f>
        <v/>
      </c>
      <c r="K198" s="201" t="str">
        <f t="shared" si="9"/>
        <v/>
      </c>
      <c r="L198" s="200" t="str">
        <f t="shared" ca="1" si="10"/>
        <v/>
      </c>
      <c r="M198" s="214" t="str">
        <f ca="1">IF($C198="","",IF(OR(AND($H198&lt;=M$6,$I198&gt;=M$6),AND($H198&gt;=M$6,$H198&lt;N$6)),IF(OR($J198=1,COUNTIF($L198:L198,"&gt;0")&lt;$K198),3,IF(OR(AND(MONTH($H198)=MONTH(TODAY()),$J198=0),AND(TODAY()&lt;M$6)),1,IF($L198="כן",2,4))),""))</f>
        <v/>
      </c>
      <c r="N198" s="214" t="str">
        <f ca="1">IF($C198="","",IF(OR(AND($H198&lt;=N$6,$I198&gt;=N$6),AND($H198&gt;=N$6,$H198&lt;O$6)),IF(OR($J198=1,COUNTIF($L198:M198,"&gt;0")&lt;$K198),3,IF(OR(AND(MONTH($H198)=MONTH(TODAY()),$J198=0),AND(TODAY()&lt;N$6)),1,IF($L198="כן",2,4))),""))</f>
        <v/>
      </c>
      <c r="O198" s="214" t="str">
        <f ca="1">IF($C198="","",IF(OR(AND($H198&lt;=O$6,$I198&gt;=O$6),AND($H198&gt;=O$6,$H198&lt;P$6)),IF(OR($J198=1,COUNTIF($L198:N198,"&gt;0")&lt;$K198),3,IF(OR(AND(MONTH($H198)=MONTH(TODAY()),$J198=0),AND(TODAY()&lt;O$6)),1,IF($L198="כן",2,4))),""))</f>
        <v/>
      </c>
      <c r="P198" s="214" t="str">
        <f ca="1">IF($C198="","",IF(OR(AND($H198&lt;=P$6,$I198&gt;=P$6),AND($H198&gt;=P$6,$H198&lt;Q$6)),IF(OR($J198=1,COUNTIF($L198:O198,"&gt;0")&lt;$K198),3,IF(OR(AND(MONTH($H198)=MONTH(TODAY()),$J198=0),AND(TODAY()&lt;P$6)),1,IF($L198="כן",2,4))),""))</f>
        <v/>
      </c>
      <c r="Q198" s="214" t="str">
        <f ca="1">IF($C198="","",IF(OR(AND($H198&lt;=Q$6,$I198&gt;=Q$6),AND($H198&gt;=Q$6,$H198&lt;R$6)),IF(OR($J198=1,COUNTIF($L198:P198,"&gt;0")&lt;$K198),3,IF(OR(AND(MONTH($H198)=MONTH(TODAY()),$J198=0),AND(TODAY()&lt;Q$6)),1,IF($L198="כן",2,4))),""))</f>
        <v/>
      </c>
      <c r="R198" s="214" t="str">
        <f ca="1">IF($C198="","",IF(OR(AND($H198&lt;=R$6,$I198&gt;=R$6),AND($H198&gt;=R$6,$H198&lt;S$6)),IF(OR($J198=1,COUNTIF($L198:Q198,"&gt;0")&lt;$K198),3,IF(OR(AND(MONTH($H198)=MONTH(TODAY()),$J198=0),AND(TODAY()&lt;R$6)),1,IF($L198="כן",2,4))),""))</f>
        <v/>
      </c>
      <c r="S198" s="214" t="str">
        <f ca="1">IF($C198="","",IF(OR(AND($H198&lt;=S$6,$I198&gt;=S$6),AND($H198&gt;=S$6,$H198&lt;T$6)),IF(OR($J198=1,COUNTIF($L198:R198,"&gt;0")&lt;$K198),3,IF(OR(AND(MONTH($H198)=MONTH(TODAY()),$J198=0),AND(TODAY()&lt;S$6)),1,IF($L198="כן",2,4))),""))</f>
        <v/>
      </c>
      <c r="T198" s="214" t="str">
        <f ca="1">IF($C198="","",IF(OR(AND($H198&lt;=T$6,$I198&gt;=T$6),AND($H198&gt;=T$6,$H198&lt;U$6)),IF(OR($J198=1,COUNTIF($L198:S198,"&gt;0")&lt;$K198),3,IF(OR(AND(MONTH($H198)=MONTH(TODAY()),$J198=0),AND(TODAY()&lt;T$6)),1,IF($L198="כן",2,4))),""))</f>
        <v/>
      </c>
      <c r="U198" s="214" t="str">
        <f ca="1">IF($C198="","",IF(OR(AND($H198&lt;=U$6,$I198&gt;=U$6),AND($H198&gt;=U$6,$H198&lt;V$6)),IF(OR($J198=1,COUNTIF($L198:T198,"&gt;0")&lt;$K198),3,IF(OR(AND(MONTH($H198)=MONTH(TODAY()),$J198=0),AND(TODAY()&lt;U$6)),1,IF($L198="כן",2,4))),""))</f>
        <v/>
      </c>
      <c r="V198" s="214" t="str">
        <f ca="1">IF($C198="","",IF(OR(AND($H198&lt;=V$6,$I198&gt;=V$6),AND($H198&gt;=V$6,$H198&lt;W$6)),IF(OR($J198=1,COUNTIF($L198:U198,"&gt;0")&lt;$K198),3,IF(OR(AND(MONTH($H198)=MONTH(TODAY()),$J198=0),AND(TODAY()&lt;V$6)),1,IF($L198="כן",2,4))),""))</f>
        <v/>
      </c>
      <c r="W198" s="214" t="str">
        <f ca="1">IF($C198="","",IF(OR(AND($H198&lt;=W$6,$I198&gt;=W$6),AND($H198&gt;=W$6,$H198&lt;X$6)),IF(OR($J198=1,COUNTIF($L198:V198,"&gt;0")&lt;$K198),3,IF(OR(AND(MONTH($H198)=MONTH(TODAY()),$J198=0),AND(TODAY()&lt;W$6)),1,IF($L198="כן",2,4))),""))</f>
        <v/>
      </c>
      <c r="X198" s="214" t="str">
        <f ca="1">IF($C198="","",IF(OR(AND($H198&lt;=X$6,$I198&gt;=X$6),AND($H198&gt;=X$6,$H198&lt;Y$6)),IF(OR($J198=1,COUNTIF($L198:W198,"&gt;0")&lt;$K198),3,IF(OR(AND(MONTH($H198)=MONTH(TODAY()),$J198=0),AND(TODAY()&lt;X$6)),1,IF($L198="כן",2,4))),""))</f>
        <v/>
      </c>
      <c r="Y198" s="214" t="str">
        <f ca="1">IF($C198="","",IF(OR(AND($H198&lt;=Y$6,$I198&gt;=Y$6),AND($H198&gt;=Y$6,$H198&lt;Z$6)),IF(OR($J198=1,COUNTIF($L198:X198,"&gt;0")&lt;$K198),3,IF(OR(AND(MONTH($H198)=MONTH(TODAY()),$J198=0),AND(TODAY()&lt;Y$6)),1,IF($L198="כן",2,4))),""))</f>
        <v/>
      </c>
      <c r="Z198" s="214" t="str">
        <f ca="1">IF($C198="","",IF(OR(AND($H198&lt;=Z$6,$I198&gt;=Z$6),AND($H198&gt;=Z$6,$H198&lt;AA$6)),IF(OR($J198=1,COUNTIF($L198:Y198,"&gt;0")&lt;$K198),3,IF(OR(AND(MONTH($H198)=MONTH(TODAY()),$J198=0),AND(TODAY()&lt;Z$6)),1,IF($L198="כן",2,4))),""))</f>
        <v/>
      </c>
      <c r="AA198" s="214" t="str">
        <f ca="1">IF($C198="","",IF(OR(AND($H198&lt;=AA$6,$I198&gt;=AA$6),AND($H198&gt;=AA$6,$H198&lt;AB$6)),IF(OR($J198=1,COUNTIF($L198:Z198,"&gt;0")&lt;$K198),3,IF(OR(AND(MONTH($H198)=MONTH(TODAY()),$J198=0),AND(TODAY()&lt;AA$6)),1,IF($L198="כן",2,4))),""))</f>
        <v/>
      </c>
      <c r="AB198" s="214" t="str">
        <f ca="1">IF($C198="","",IF(OR(AND($H198&lt;=AB$6,$I198&gt;=AB$6),AND($H198&gt;=AB$6,$H198&lt;AC$6)),IF(OR($J198=1,COUNTIF($L198:AA198,"&gt;0")&lt;$K198),3,IF(OR(AND(MONTH($H198)=MONTH(TODAY()),$J198=0),AND(TODAY()&lt;AB$6)),1,IF($L198="כן",2,4))),""))</f>
        <v/>
      </c>
      <c r="AC198" s="214" t="str">
        <f ca="1">IF($C198="","",IF(OR(AND($H198&lt;=AC$6,$I198&gt;=AC$6),AND($H198&gt;=AC$6,$H198&lt;AD$6)),IF(OR($J198=1,COUNTIF($L198:AB198,"&gt;0")&lt;$K198),3,IF(OR(AND(MONTH($H198)=MONTH(TODAY()),$J198=0),AND(TODAY()&lt;AC$6)),1,IF($L198="כן",2,4))),""))</f>
        <v/>
      </c>
      <c r="AD198" s="214" t="str">
        <f ca="1">IF($C198="","",IF(OR(AND($H198&lt;=AD$6,$I198&gt;=AD$6),AND($H198&gt;=AD$6,$H198&lt;AE$6)),IF(OR($J198=1,COUNTIF($L198:AC198,"&gt;0")&lt;$K198),3,IF(OR(AND(MONTH($H198)=MONTH(TODAY()),$J198=0),AND(TODAY()&lt;AD$6)),1,IF($L198="כן",2,4))),""))</f>
        <v/>
      </c>
      <c r="AE198" s="214" t="str">
        <f ca="1">IF($C198="","",IF(OR(AND($H198&lt;=AE$6,$I198&gt;=AE$6),AND($H198&gt;=AE$6,$H198&lt;AF$6)),IF(OR($J198=1,COUNTIF($L198:AD198,"&gt;0")&lt;$K198),3,IF(OR(AND(MONTH($H198)=MONTH(TODAY()),$J198=0),AND(TODAY()&lt;AE$6)),1,IF($L198="כן",2,4))),""))</f>
        <v/>
      </c>
      <c r="AF198" s="214" t="str">
        <f ca="1">IF($C198="","",IF(OR(AND($H198&lt;=AF$6,$I198&gt;=AF$6),AND($H198&gt;=AF$6,$H198&lt;AG$6)),IF(OR($J198=1,COUNTIF($L198:AE198,"&gt;0")&lt;$K198),3,IF(OR(AND(MONTH($H198)=MONTH(TODAY()),$J198=0),AND(TODAY()&lt;AF$6)),1,IF($L198="כן",2,4))),""))</f>
        <v/>
      </c>
      <c r="AG198" s="214" t="str">
        <f t="shared" ca="1" si="11"/>
        <v/>
      </c>
      <c r="AH198" s="199" t="s">
        <v>224</v>
      </c>
    </row>
    <row r="199" spans="2:34" s="195" customFormat="1" ht="21" customHeight="1">
      <c r="B199" s="196" t="str">
        <f>IFERROR(INDEX('תוצרים לפרויקטים'!$G$8:$G$507,MATCH(ROWS($B$6:B198),דירוג_גאנט,0)),"")</f>
        <v/>
      </c>
      <c r="C199" s="197" t="str">
        <f>IF($B199="","",INDEX('תוצרים לפרויקטים'!$H$8:$H$507,MATCH($B199,'תוצרים לפרויקטים'!$G$8:$G$507,0)))</f>
        <v/>
      </c>
      <c r="D199" s="198" t="str">
        <f>IF($B199="","",INDEX('תוצרים לפרויקטים'!$E$8:$E$507,MATCH($B199,'תוצרים לפרויקטים'!$G$8:$G$507,0)))</f>
        <v/>
      </c>
      <c r="E199" s="198" t="str">
        <f>IF($B199="","",IF(INDEX('תוצרים לפרויקטים'!$J$8:$J$507,MATCH($B199,'תוצרים לפרויקטים'!$G$8:$G$507,0))="","",INDEX('תוצרים לפרויקטים'!$J$8:$J$507,MATCH($B199,'תוצרים לפרויקטים'!$G$8:$G$507,0))))</f>
        <v/>
      </c>
      <c r="F199" s="198" t="str">
        <f>IF($B199="","",IF(INDEX('תוצרים לפרויקטים'!$K$8:$K$507,MATCH($B199,'תוצרים לפרויקטים'!$G$8:$G$507,0))="","",INDEX('תוצרים לפרויקטים'!$K$8:$K$507,MATCH($B199,'תוצרים לפרויקטים'!$G$8:$G$507,0))))</f>
        <v/>
      </c>
      <c r="G199" s="198" t="str">
        <f>IF($B199="","",IF(INDEX('תוצרים לפרויקטים'!$R$8:$R$507,MATCH($B199,'תוצרים לפרויקטים'!$G$8:$G$507,0))="","",INDEX('תוצרים לפרויקטים'!$R$8:$R$507,MATCH($B199,'תוצרים לפרויקטים'!$G$8:$G$507,0))))</f>
        <v/>
      </c>
      <c r="H199" s="199" t="str">
        <f>IF($B199="","",IF(INDEX('תוצרים לפרויקטים'!P$8:P$507,MATCH($B199,'תוצרים לפרויקטים'!$G$8:$G$507,0))="","",INDEX('תוצרים לפרויקטים'!P$8:P$507,MATCH($B199,'תוצרים לפרויקטים'!$G$8:$G$507,0))))</f>
        <v/>
      </c>
      <c r="I199" s="199" t="str">
        <f>IF($B199="","",IF(INDEX('תוצרים לפרויקטים'!Q$8:Q$507,MATCH($B199,'תוצרים לפרויקטים'!$G$8:$G$507,0))="","",INDEX('תוצרים לפרויקטים'!Q$8:Q$507,MATCH($B199,'תוצרים לפרויקטים'!$G$8:$G$507,0))))</f>
        <v/>
      </c>
      <c r="J199" s="200" t="str">
        <f>IF($B199="","",INDEX('תוצרים לפרויקטים'!$S$8:$S$507,MATCH($B199,'תוצרים לפרויקטים'!$G$8:$G$507,0)))</f>
        <v/>
      </c>
      <c r="K199" s="201" t="str">
        <f t="shared" si="9"/>
        <v/>
      </c>
      <c r="L199" s="200" t="str">
        <f t="shared" ca="1" si="10"/>
        <v/>
      </c>
      <c r="M199" s="214" t="str">
        <f ca="1">IF($C199="","",IF(OR(AND($H199&lt;=M$6,$I199&gt;=M$6),AND($H199&gt;=M$6,$H199&lt;N$6)),IF(OR($J199=1,COUNTIF($L199:L199,"&gt;0")&lt;$K199),3,IF(OR(AND(MONTH($H199)=MONTH(TODAY()),$J199=0),AND(TODAY()&lt;M$6)),1,IF($L199="כן",2,4))),""))</f>
        <v/>
      </c>
      <c r="N199" s="214" t="str">
        <f ca="1">IF($C199="","",IF(OR(AND($H199&lt;=N$6,$I199&gt;=N$6),AND($H199&gt;=N$6,$H199&lt;O$6)),IF(OR($J199=1,COUNTIF($L199:M199,"&gt;0")&lt;$K199),3,IF(OR(AND(MONTH($H199)=MONTH(TODAY()),$J199=0),AND(TODAY()&lt;N$6)),1,IF($L199="כן",2,4))),""))</f>
        <v/>
      </c>
      <c r="O199" s="214" t="str">
        <f ca="1">IF($C199="","",IF(OR(AND($H199&lt;=O$6,$I199&gt;=O$6),AND($H199&gt;=O$6,$H199&lt;P$6)),IF(OR($J199=1,COUNTIF($L199:N199,"&gt;0")&lt;$K199),3,IF(OR(AND(MONTH($H199)=MONTH(TODAY()),$J199=0),AND(TODAY()&lt;O$6)),1,IF($L199="כן",2,4))),""))</f>
        <v/>
      </c>
      <c r="P199" s="214" t="str">
        <f ca="1">IF($C199="","",IF(OR(AND($H199&lt;=P$6,$I199&gt;=P$6),AND($H199&gt;=P$6,$H199&lt;Q$6)),IF(OR($J199=1,COUNTIF($L199:O199,"&gt;0")&lt;$K199),3,IF(OR(AND(MONTH($H199)=MONTH(TODAY()),$J199=0),AND(TODAY()&lt;P$6)),1,IF($L199="כן",2,4))),""))</f>
        <v/>
      </c>
      <c r="Q199" s="214" t="str">
        <f ca="1">IF($C199="","",IF(OR(AND($H199&lt;=Q$6,$I199&gt;=Q$6),AND($H199&gt;=Q$6,$H199&lt;R$6)),IF(OR($J199=1,COUNTIF($L199:P199,"&gt;0")&lt;$K199),3,IF(OR(AND(MONTH($H199)=MONTH(TODAY()),$J199=0),AND(TODAY()&lt;Q$6)),1,IF($L199="כן",2,4))),""))</f>
        <v/>
      </c>
      <c r="R199" s="214" t="str">
        <f ca="1">IF($C199="","",IF(OR(AND($H199&lt;=R$6,$I199&gt;=R$6),AND($H199&gt;=R$6,$H199&lt;S$6)),IF(OR($J199=1,COUNTIF($L199:Q199,"&gt;0")&lt;$K199),3,IF(OR(AND(MONTH($H199)=MONTH(TODAY()),$J199=0),AND(TODAY()&lt;R$6)),1,IF($L199="כן",2,4))),""))</f>
        <v/>
      </c>
      <c r="S199" s="214" t="str">
        <f ca="1">IF($C199="","",IF(OR(AND($H199&lt;=S$6,$I199&gt;=S$6),AND($H199&gt;=S$6,$H199&lt;T$6)),IF(OR($J199=1,COUNTIF($L199:R199,"&gt;0")&lt;$K199),3,IF(OR(AND(MONTH($H199)=MONTH(TODAY()),$J199=0),AND(TODAY()&lt;S$6)),1,IF($L199="כן",2,4))),""))</f>
        <v/>
      </c>
      <c r="T199" s="214" t="str">
        <f ca="1">IF($C199="","",IF(OR(AND($H199&lt;=T$6,$I199&gt;=T$6),AND($H199&gt;=T$6,$H199&lt;U$6)),IF(OR($J199=1,COUNTIF($L199:S199,"&gt;0")&lt;$K199),3,IF(OR(AND(MONTH($H199)=MONTH(TODAY()),$J199=0),AND(TODAY()&lt;T$6)),1,IF($L199="כן",2,4))),""))</f>
        <v/>
      </c>
      <c r="U199" s="214" t="str">
        <f ca="1">IF($C199="","",IF(OR(AND($H199&lt;=U$6,$I199&gt;=U$6),AND($H199&gt;=U$6,$H199&lt;V$6)),IF(OR($J199=1,COUNTIF($L199:T199,"&gt;0")&lt;$K199),3,IF(OR(AND(MONTH($H199)=MONTH(TODAY()),$J199=0),AND(TODAY()&lt;U$6)),1,IF($L199="כן",2,4))),""))</f>
        <v/>
      </c>
      <c r="V199" s="214" t="str">
        <f ca="1">IF($C199="","",IF(OR(AND($H199&lt;=V$6,$I199&gt;=V$6),AND($H199&gt;=V$6,$H199&lt;W$6)),IF(OR($J199=1,COUNTIF($L199:U199,"&gt;0")&lt;$K199),3,IF(OR(AND(MONTH($H199)=MONTH(TODAY()),$J199=0),AND(TODAY()&lt;V$6)),1,IF($L199="כן",2,4))),""))</f>
        <v/>
      </c>
      <c r="W199" s="214" t="str">
        <f ca="1">IF($C199="","",IF(OR(AND($H199&lt;=W$6,$I199&gt;=W$6),AND($H199&gt;=W$6,$H199&lt;X$6)),IF(OR($J199=1,COUNTIF($L199:V199,"&gt;0")&lt;$K199),3,IF(OR(AND(MONTH($H199)=MONTH(TODAY()),$J199=0),AND(TODAY()&lt;W$6)),1,IF($L199="כן",2,4))),""))</f>
        <v/>
      </c>
      <c r="X199" s="214" t="str">
        <f ca="1">IF($C199="","",IF(OR(AND($H199&lt;=X$6,$I199&gt;=X$6),AND($H199&gt;=X$6,$H199&lt;Y$6)),IF(OR($J199=1,COUNTIF($L199:W199,"&gt;0")&lt;$K199),3,IF(OR(AND(MONTH($H199)=MONTH(TODAY()),$J199=0),AND(TODAY()&lt;X$6)),1,IF($L199="כן",2,4))),""))</f>
        <v/>
      </c>
      <c r="Y199" s="214" t="str">
        <f ca="1">IF($C199="","",IF(OR(AND($H199&lt;=Y$6,$I199&gt;=Y$6),AND($H199&gt;=Y$6,$H199&lt;Z$6)),IF(OR($J199=1,COUNTIF($L199:X199,"&gt;0")&lt;$K199),3,IF(OR(AND(MONTH($H199)=MONTH(TODAY()),$J199=0),AND(TODAY()&lt;Y$6)),1,IF($L199="כן",2,4))),""))</f>
        <v/>
      </c>
      <c r="Z199" s="214" t="str">
        <f ca="1">IF($C199="","",IF(OR(AND($H199&lt;=Z$6,$I199&gt;=Z$6),AND($H199&gt;=Z$6,$H199&lt;AA$6)),IF(OR($J199=1,COUNTIF($L199:Y199,"&gt;0")&lt;$K199),3,IF(OR(AND(MONTH($H199)=MONTH(TODAY()),$J199=0),AND(TODAY()&lt;Z$6)),1,IF($L199="כן",2,4))),""))</f>
        <v/>
      </c>
      <c r="AA199" s="214" t="str">
        <f ca="1">IF($C199="","",IF(OR(AND($H199&lt;=AA$6,$I199&gt;=AA$6),AND($H199&gt;=AA$6,$H199&lt;AB$6)),IF(OR($J199=1,COUNTIF($L199:Z199,"&gt;0")&lt;$K199),3,IF(OR(AND(MONTH($H199)=MONTH(TODAY()),$J199=0),AND(TODAY()&lt;AA$6)),1,IF($L199="כן",2,4))),""))</f>
        <v/>
      </c>
      <c r="AB199" s="214" t="str">
        <f ca="1">IF($C199="","",IF(OR(AND($H199&lt;=AB$6,$I199&gt;=AB$6),AND($H199&gt;=AB$6,$H199&lt;AC$6)),IF(OR($J199=1,COUNTIF($L199:AA199,"&gt;0")&lt;$K199),3,IF(OR(AND(MONTH($H199)=MONTH(TODAY()),$J199=0),AND(TODAY()&lt;AB$6)),1,IF($L199="כן",2,4))),""))</f>
        <v/>
      </c>
      <c r="AC199" s="214" t="str">
        <f ca="1">IF($C199="","",IF(OR(AND($H199&lt;=AC$6,$I199&gt;=AC$6),AND($H199&gt;=AC$6,$H199&lt;AD$6)),IF(OR($J199=1,COUNTIF($L199:AB199,"&gt;0")&lt;$K199),3,IF(OR(AND(MONTH($H199)=MONTH(TODAY()),$J199=0),AND(TODAY()&lt;AC$6)),1,IF($L199="כן",2,4))),""))</f>
        <v/>
      </c>
      <c r="AD199" s="214" t="str">
        <f ca="1">IF($C199="","",IF(OR(AND($H199&lt;=AD$6,$I199&gt;=AD$6),AND($H199&gt;=AD$6,$H199&lt;AE$6)),IF(OR($J199=1,COUNTIF($L199:AC199,"&gt;0")&lt;$K199),3,IF(OR(AND(MONTH($H199)=MONTH(TODAY()),$J199=0),AND(TODAY()&lt;AD$6)),1,IF($L199="כן",2,4))),""))</f>
        <v/>
      </c>
      <c r="AE199" s="214" t="str">
        <f ca="1">IF($C199="","",IF(OR(AND($H199&lt;=AE$6,$I199&gt;=AE$6),AND($H199&gt;=AE$6,$H199&lt;AF$6)),IF(OR($J199=1,COUNTIF($L199:AD199,"&gt;0")&lt;$K199),3,IF(OR(AND(MONTH($H199)=MONTH(TODAY()),$J199=0),AND(TODAY()&lt;AE$6)),1,IF($L199="כן",2,4))),""))</f>
        <v/>
      </c>
      <c r="AF199" s="214" t="str">
        <f ca="1">IF($C199="","",IF(OR(AND($H199&lt;=AF$6,$I199&gt;=AF$6),AND($H199&gt;=AF$6,$H199&lt;AG$6)),IF(OR($J199=1,COUNTIF($L199:AE199,"&gt;0")&lt;$K199),3,IF(OR(AND(MONTH($H199)=MONTH(TODAY()),$J199=0),AND(TODAY()&lt;AF$6)),1,IF($L199="כן",2,4))),""))</f>
        <v/>
      </c>
      <c r="AG199" s="214" t="str">
        <f t="shared" ca="1" si="11"/>
        <v/>
      </c>
      <c r="AH199" s="199" t="s">
        <v>224</v>
      </c>
    </row>
    <row r="200" spans="2:34" s="195" customFormat="1" ht="21" customHeight="1">
      <c r="B200" s="196" t="str">
        <f>IFERROR(INDEX('תוצרים לפרויקטים'!$G$8:$G$507,MATCH(ROWS($B$6:B199),דירוג_גאנט,0)),"")</f>
        <v/>
      </c>
      <c r="C200" s="197" t="str">
        <f>IF($B200="","",INDEX('תוצרים לפרויקטים'!$H$8:$H$507,MATCH($B200,'תוצרים לפרויקטים'!$G$8:$G$507,0)))</f>
        <v/>
      </c>
      <c r="D200" s="198" t="str">
        <f>IF($B200="","",INDEX('תוצרים לפרויקטים'!$E$8:$E$507,MATCH($B200,'תוצרים לפרויקטים'!$G$8:$G$507,0)))</f>
        <v/>
      </c>
      <c r="E200" s="198" t="str">
        <f>IF($B200="","",IF(INDEX('תוצרים לפרויקטים'!$J$8:$J$507,MATCH($B200,'תוצרים לפרויקטים'!$G$8:$G$507,0))="","",INDEX('תוצרים לפרויקטים'!$J$8:$J$507,MATCH($B200,'תוצרים לפרויקטים'!$G$8:$G$507,0))))</f>
        <v/>
      </c>
      <c r="F200" s="198" t="str">
        <f>IF($B200="","",IF(INDEX('תוצרים לפרויקטים'!$K$8:$K$507,MATCH($B200,'תוצרים לפרויקטים'!$G$8:$G$507,0))="","",INDEX('תוצרים לפרויקטים'!$K$8:$K$507,MATCH($B200,'תוצרים לפרויקטים'!$G$8:$G$507,0))))</f>
        <v/>
      </c>
      <c r="G200" s="198" t="str">
        <f>IF($B200="","",IF(INDEX('תוצרים לפרויקטים'!$R$8:$R$507,MATCH($B200,'תוצרים לפרויקטים'!$G$8:$G$507,0))="","",INDEX('תוצרים לפרויקטים'!$R$8:$R$507,MATCH($B200,'תוצרים לפרויקטים'!$G$8:$G$507,0))))</f>
        <v/>
      </c>
      <c r="H200" s="199" t="str">
        <f>IF($B200="","",IF(INDEX('תוצרים לפרויקטים'!P$8:P$507,MATCH($B200,'תוצרים לפרויקטים'!$G$8:$G$507,0))="","",INDEX('תוצרים לפרויקטים'!P$8:P$507,MATCH($B200,'תוצרים לפרויקטים'!$G$8:$G$507,0))))</f>
        <v/>
      </c>
      <c r="I200" s="199" t="str">
        <f>IF($B200="","",IF(INDEX('תוצרים לפרויקטים'!Q$8:Q$507,MATCH($B200,'תוצרים לפרויקטים'!$G$8:$G$507,0))="","",INDEX('תוצרים לפרויקטים'!Q$8:Q$507,MATCH($B200,'תוצרים לפרויקטים'!$G$8:$G$507,0))))</f>
        <v/>
      </c>
      <c r="J200" s="200" t="str">
        <f>IF($B200="","",INDEX('תוצרים לפרויקטים'!$S$8:$S$507,MATCH($B200,'תוצרים לפרויקטים'!$G$8:$G$507,0)))</f>
        <v/>
      </c>
      <c r="K200" s="201" t="str">
        <f t="shared" ref="K200:K263" si="12">IF(C200="","",ROUNDDOWN(((YEAR(I200)-YEAR(MAX($H200,"01/01/2017")))*12+MONTH(I200)-MONTH(MAX($H200,"01/01/2017"))+(DAY(I200)-DAY(MAX($H200,"01/01/2017")))/30+1)*J200,0))</f>
        <v/>
      </c>
      <c r="L200" s="200" t="str">
        <f t="shared" ref="L200:L263" ca="1" si="13">IF(OR(AND(H200&lt;TODAY(),J200=0),AND(I200&lt;TODAY(),J200&lt;1)),"כן","")</f>
        <v/>
      </c>
      <c r="M200" s="214" t="str">
        <f ca="1">IF($C200="","",IF(OR(AND($H200&lt;=M$6,$I200&gt;=M$6),AND($H200&gt;=M$6,$H200&lt;N$6)),IF(OR($J200=1,COUNTIF($L200:L200,"&gt;0")&lt;$K200),3,IF(OR(AND(MONTH($H200)=MONTH(TODAY()),$J200=0),AND(TODAY()&lt;M$6)),1,IF($L200="כן",2,4))),""))</f>
        <v/>
      </c>
      <c r="N200" s="214" t="str">
        <f ca="1">IF($C200="","",IF(OR(AND($H200&lt;=N$6,$I200&gt;=N$6),AND($H200&gt;=N$6,$H200&lt;O$6)),IF(OR($J200=1,COUNTIF($L200:M200,"&gt;0")&lt;$K200),3,IF(OR(AND(MONTH($H200)=MONTH(TODAY()),$J200=0),AND(TODAY()&lt;N$6)),1,IF($L200="כן",2,4))),""))</f>
        <v/>
      </c>
      <c r="O200" s="214" t="str">
        <f ca="1">IF($C200="","",IF(OR(AND($H200&lt;=O$6,$I200&gt;=O$6),AND($H200&gt;=O$6,$H200&lt;P$6)),IF(OR($J200=1,COUNTIF($L200:N200,"&gt;0")&lt;$K200),3,IF(OR(AND(MONTH($H200)=MONTH(TODAY()),$J200=0),AND(TODAY()&lt;O$6)),1,IF($L200="כן",2,4))),""))</f>
        <v/>
      </c>
      <c r="P200" s="214" t="str">
        <f ca="1">IF($C200="","",IF(OR(AND($H200&lt;=P$6,$I200&gt;=P$6),AND($H200&gt;=P$6,$H200&lt;Q$6)),IF(OR($J200=1,COUNTIF($L200:O200,"&gt;0")&lt;$K200),3,IF(OR(AND(MONTH($H200)=MONTH(TODAY()),$J200=0),AND(TODAY()&lt;P$6)),1,IF($L200="כן",2,4))),""))</f>
        <v/>
      </c>
      <c r="Q200" s="214" t="str">
        <f ca="1">IF($C200="","",IF(OR(AND($H200&lt;=Q$6,$I200&gt;=Q$6),AND($H200&gt;=Q$6,$H200&lt;R$6)),IF(OR($J200=1,COUNTIF($L200:P200,"&gt;0")&lt;$K200),3,IF(OR(AND(MONTH($H200)=MONTH(TODAY()),$J200=0),AND(TODAY()&lt;Q$6)),1,IF($L200="כן",2,4))),""))</f>
        <v/>
      </c>
      <c r="R200" s="214" t="str">
        <f ca="1">IF($C200="","",IF(OR(AND($H200&lt;=R$6,$I200&gt;=R$6),AND($H200&gt;=R$6,$H200&lt;S$6)),IF(OR($J200=1,COUNTIF($L200:Q200,"&gt;0")&lt;$K200),3,IF(OR(AND(MONTH($H200)=MONTH(TODAY()),$J200=0),AND(TODAY()&lt;R$6)),1,IF($L200="כן",2,4))),""))</f>
        <v/>
      </c>
      <c r="S200" s="214" t="str">
        <f ca="1">IF($C200="","",IF(OR(AND($H200&lt;=S$6,$I200&gt;=S$6),AND($H200&gt;=S$6,$H200&lt;T$6)),IF(OR($J200=1,COUNTIF($L200:R200,"&gt;0")&lt;$K200),3,IF(OR(AND(MONTH($H200)=MONTH(TODAY()),$J200=0),AND(TODAY()&lt;S$6)),1,IF($L200="כן",2,4))),""))</f>
        <v/>
      </c>
      <c r="T200" s="214" t="str">
        <f ca="1">IF($C200="","",IF(OR(AND($H200&lt;=T$6,$I200&gt;=T$6),AND($H200&gt;=T$6,$H200&lt;U$6)),IF(OR($J200=1,COUNTIF($L200:S200,"&gt;0")&lt;$K200),3,IF(OR(AND(MONTH($H200)=MONTH(TODAY()),$J200=0),AND(TODAY()&lt;T$6)),1,IF($L200="כן",2,4))),""))</f>
        <v/>
      </c>
      <c r="U200" s="214" t="str">
        <f ca="1">IF($C200="","",IF(OR(AND($H200&lt;=U$6,$I200&gt;=U$6),AND($H200&gt;=U$6,$H200&lt;V$6)),IF(OR($J200=1,COUNTIF($L200:T200,"&gt;0")&lt;$K200),3,IF(OR(AND(MONTH($H200)=MONTH(TODAY()),$J200=0),AND(TODAY()&lt;U$6)),1,IF($L200="כן",2,4))),""))</f>
        <v/>
      </c>
      <c r="V200" s="214" t="str">
        <f ca="1">IF($C200="","",IF(OR(AND($H200&lt;=V$6,$I200&gt;=V$6),AND($H200&gt;=V$6,$H200&lt;W$6)),IF(OR($J200=1,COUNTIF($L200:U200,"&gt;0")&lt;$K200),3,IF(OR(AND(MONTH($H200)=MONTH(TODAY()),$J200=0),AND(TODAY()&lt;V$6)),1,IF($L200="כן",2,4))),""))</f>
        <v/>
      </c>
      <c r="W200" s="214" t="str">
        <f ca="1">IF($C200="","",IF(OR(AND($H200&lt;=W$6,$I200&gt;=W$6),AND($H200&gt;=W$6,$H200&lt;X$6)),IF(OR($J200=1,COUNTIF($L200:V200,"&gt;0")&lt;$K200),3,IF(OR(AND(MONTH($H200)=MONTH(TODAY()),$J200=0),AND(TODAY()&lt;W$6)),1,IF($L200="כן",2,4))),""))</f>
        <v/>
      </c>
      <c r="X200" s="214" t="str">
        <f ca="1">IF($C200="","",IF(OR(AND($H200&lt;=X$6,$I200&gt;=X$6),AND($H200&gt;=X$6,$H200&lt;Y$6)),IF(OR($J200=1,COUNTIF($L200:W200,"&gt;0")&lt;$K200),3,IF(OR(AND(MONTH($H200)=MONTH(TODAY()),$J200=0),AND(TODAY()&lt;X$6)),1,IF($L200="כן",2,4))),""))</f>
        <v/>
      </c>
      <c r="Y200" s="214" t="str">
        <f ca="1">IF($C200="","",IF(OR(AND($H200&lt;=Y$6,$I200&gt;=Y$6),AND($H200&gt;=Y$6,$H200&lt;Z$6)),IF(OR($J200=1,COUNTIF($L200:X200,"&gt;0")&lt;$K200),3,IF(OR(AND(MONTH($H200)=MONTH(TODAY()),$J200=0),AND(TODAY()&lt;Y$6)),1,IF($L200="כן",2,4))),""))</f>
        <v/>
      </c>
      <c r="Z200" s="214" t="str">
        <f ca="1">IF($C200="","",IF(OR(AND($H200&lt;=Z$6,$I200&gt;=Z$6),AND($H200&gt;=Z$6,$H200&lt;AA$6)),IF(OR($J200=1,COUNTIF($L200:Y200,"&gt;0")&lt;$K200),3,IF(OR(AND(MONTH($H200)=MONTH(TODAY()),$J200=0),AND(TODAY()&lt;Z$6)),1,IF($L200="כן",2,4))),""))</f>
        <v/>
      </c>
      <c r="AA200" s="214" t="str">
        <f ca="1">IF($C200="","",IF(OR(AND($H200&lt;=AA$6,$I200&gt;=AA$6),AND($H200&gt;=AA$6,$H200&lt;AB$6)),IF(OR($J200=1,COUNTIF($L200:Z200,"&gt;0")&lt;$K200),3,IF(OR(AND(MONTH($H200)=MONTH(TODAY()),$J200=0),AND(TODAY()&lt;AA$6)),1,IF($L200="כן",2,4))),""))</f>
        <v/>
      </c>
      <c r="AB200" s="214" t="str">
        <f ca="1">IF($C200="","",IF(OR(AND($H200&lt;=AB$6,$I200&gt;=AB$6),AND($H200&gt;=AB$6,$H200&lt;AC$6)),IF(OR($J200=1,COUNTIF($L200:AA200,"&gt;0")&lt;$K200),3,IF(OR(AND(MONTH($H200)=MONTH(TODAY()),$J200=0),AND(TODAY()&lt;AB$6)),1,IF($L200="כן",2,4))),""))</f>
        <v/>
      </c>
      <c r="AC200" s="214" t="str">
        <f ca="1">IF($C200="","",IF(OR(AND($H200&lt;=AC$6,$I200&gt;=AC$6),AND($H200&gt;=AC$6,$H200&lt;AD$6)),IF(OR($J200=1,COUNTIF($L200:AB200,"&gt;0")&lt;$K200),3,IF(OR(AND(MONTH($H200)=MONTH(TODAY()),$J200=0),AND(TODAY()&lt;AC$6)),1,IF($L200="כן",2,4))),""))</f>
        <v/>
      </c>
      <c r="AD200" s="214" t="str">
        <f ca="1">IF($C200="","",IF(OR(AND($H200&lt;=AD$6,$I200&gt;=AD$6),AND($H200&gt;=AD$6,$H200&lt;AE$6)),IF(OR($J200=1,COUNTIF($L200:AC200,"&gt;0")&lt;$K200),3,IF(OR(AND(MONTH($H200)=MONTH(TODAY()),$J200=0),AND(TODAY()&lt;AD$6)),1,IF($L200="כן",2,4))),""))</f>
        <v/>
      </c>
      <c r="AE200" s="214" t="str">
        <f ca="1">IF($C200="","",IF(OR(AND($H200&lt;=AE$6,$I200&gt;=AE$6),AND($H200&gt;=AE$6,$H200&lt;AF$6)),IF(OR($J200=1,COUNTIF($L200:AD200,"&gt;0")&lt;$K200),3,IF(OR(AND(MONTH($H200)=MONTH(TODAY()),$J200=0),AND(TODAY()&lt;AE$6)),1,IF($L200="כן",2,4))),""))</f>
        <v/>
      </c>
      <c r="AF200" s="214" t="str">
        <f ca="1">IF($C200="","",IF(OR(AND($H200&lt;=AF$6,$I200&gt;=AF$6),AND($H200&gt;=AF$6,$H200&lt;AG$6)),IF(OR($J200=1,COUNTIF($L200:AE200,"&gt;0")&lt;$K200),3,IF(OR(AND(MONTH($H200)=MONTH(TODAY()),$J200=0),AND(TODAY()&lt;AF$6)),1,IF($L200="כן",2,4))),""))</f>
        <v/>
      </c>
      <c r="AG200" s="214" t="str">
        <f t="shared" ref="AG200:AG263" ca="1" si="14">IF(OR($C200="",AG$6=""),"",IF(OR(AND($H200&lt;=AG$6,$I200&gt;=AG$6),AND($H200&gt;=AG$6,$H200&lt;AH$6)),IF(OR($J200=1,ABS(AG$6-$H200)/30&lt;$K200),3,IF(OR(AND(MONTH($H200)=MONTH(TODAY()),$J200=0),AND(TODAY()&lt;AG$6)),1,IF($L200="כן",2,4))),""))</f>
        <v/>
      </c>
      <c r="AH200" s="199" t="s">
        <v>224</v>
      </c>
    </row>
    <row r="201" spans="2:34" s="195" customFormat="1" ht="21" customHeight="1">
      <c r="B201" s="196" t="str">
        <f>IFERROR(INDEX('תוצרים לפרויקטים'!$G$8:$G$507,MATCH(ROWS($B$6:B200),דירוג_גאנט,0)),"")</f>
        <v/>
      </c>
      <c r="C201" s="197" t="str">
        <f>IF($B201="","",INDEX('תוצרים לפרויקטים'!$H$8:$H$507,MATCH($B201,'תוצרים לפרויקטים'!$G$8:$G$507,0)))</f>
        <v/>
      </c>
      <c r="D201" s="198" t="str">
        <f>IF($B201="","",INDEX('תוצרים לפרויקטים'!$E$8:$E$507,MATCH($B201,'תוצרים לפרויקטים'!$G$8:$G$507,0)))</f>
        <v/>
      </c>
      <c r="E201" s="198" t="str">
        <f>IF($B201="","",IF(INDEX('תוצרים לפרויקטים'!$J$8:$J$507,MATCH($B201,'תוצרים לפרויקטים'!$G$8:$G$507,0))="","",INDEX('תוצרים לפרויקטים'!$J$8:$J$507,MATCH($B201,'תוצרים לפרויקטים'!$G$8:$G$507,0))))</f>
        <v/>
      </c>
      <c r="F201" s="198" t="str">
        <f>IF($B201="","",IF(INDEX('תוצרים לפרויקטים'!$K$8:$K$507,MATCH($B201,'תוצרים לפרויקטים'!$G$8:$G$507,0))="","",INDEX('תוצרים לפרויקטים'!$K$8:$K$507,MATCH($B201,'תוצרים לפרויקטים'!$G$8:$G$507,0))))</f>
        <v/>
      </c>
      <c r="G201" s="198" t="str">
        <f>IF($B201="","",IF(INDEX('תוצרים לפרויקטים'!$R$8:$R$507,MATCH($B201,'תוצרים לפרויקטים'!$G$8:$G$507,0))="","",INDEX('תוצרים לפרויקטים'!$R$8:$R$507,MATCH($B201,'תוצרים לפרויקטים'!$G$8:$G$507,0))))</f>
        <v/>
      </c>
      <c r="H201" s="199" t="str">
        <f>IF($B201="","",IF(INDEX('תוצרים לפרויקטים'!P$8:P$507,MATCH($B201,'תוצרים לפרויקטים'!$G$8:$G$507,0))="","",INDEX('תוצרים לפרויקטים'!P$8:P$507,MATCH($B201,'תוצרים לפרויקטים'!$G$8:$G$507,0))))</f>
        <v/>
      </c>
      <c r="I201" s="199" t="str">
        <f>IF($B201="","",IF(INDEX('תוצרים לפרויקטים'!Q$8:Q$507,MATCH($B201,'תוצרים לפרויקטים'!$G$8:$G$507,0))="","",INDEX('תוצרים לפרויקטים'!Q$8:Q$507,MATCH($B201,'תוצרים לפרויקטים'!$G$8:$G$507,0))))</f>
        <v/>
      </c>
      <c r="J201" s="200" t="str">
        <f>IF($B201="","",INDEX('תוצרים לפרויקטים'!$S$8:$S$507,MATCH($B201,'תוצרים לפרויקטים'!$G$8:$G$507,0)))</f>
        <v/>
      </c>
      <c r="K201" s="201" t="str">
        <f t="shared" si="12"/>
        <v/>
      </c>
      <c r="L201" s="200" t="str">
        <f t="shared" ca="1" si="13"/>
        <v/>
      </c>
      <c r="M201" s="214" t="str">
        <f ca="1">IF($C201="","",IF(OR(AND($H201&lt;=M$6,$I201&gt;=M$6),AND($H201&gt;=M$6,$H201&lt;N$6)),IF(OR($J201=1,COUNTIF($L201:L201,"&gt;0")&lt;$K201),3,IF(OR(AND(MONTH($H201)=MONTH(TODAY()),$J201=0),AND(TODAY()&lt;M$6)),1,IF($L201="כן",2,4))),""))</f>
        <v/>
      </c>
      <c r="N201" s="214" t="str">
        <f ca="1">IF($C201="","",IF(OR(AND($H201&lt;=N$6,$I201&gt;=N$6),AND($H201&gt;=N$6,$H201&lt;O$6)),IF(OR($J201=1,COUNTIF($L201:M201,"&gt;0")&lt;$K201),3,IF(OR(AND(MONTH($H201)=MONTH(TODAY()),$J201=0),AND(TODAY()&lt;N$6)),1,IF($L201="כן",2,4))),""))</f>
        <v/>
      </c>
      <c r="O201" s="214" t="str">
        <f ca="1">IF($C201="","",IF(OR(AND($H201&lt;=O$6,$I201&gt;=O$6),AND($H201&gt;=O$6,$H201&lt;P$6)),IF(OR($J201=1,COUNTIF($L201:N201,"&gt;0")&lt;$K201),3,IF(OR(AND(MONTH($H201)=MONTH(TODAY()),$J201=0),AND(TODAY()&lt;O$6)),1,IF($L201="כן",2,4))),""))</f>
        <v/>
      </c>
      <c r="P201" s="214" t="str">
        <f ca="1">IF($C201="","",IF(OR(AND($H201&lt;=P$6,$I201&gt;=P$6),AND($H201&gt;=P$6,$H201&lt;Q$6)),IF(OR($J201=1,COUNTIF($L201:O201,"&gt;0")&lt;$K201),3,IF(OR(AND(MONTH($H201)=MONTH(TODAY()),$J201=0),AND(TODAY()&lt;P$6)),1,IF($L201="כן",2,4))),""))</f>
        <v/>
      </c>
      <c r="Q201" s="214" t="str">
        <f ca="1">IF($C201="","",IF(OR(AND($H201&lt;=Q$6,$I201&gt;=Q$6),AND($H201&gt;=Q$6,$H201&lt;R$6)),IF(OR($J201=1,COUNTIF($L201:P201,"&gt;0")&lt;$K201),3,IF(OR(AND(MONTH($H201)=MONTH(TODAY()),$J201=0),AND(TODAY()&lt;Q$6)),1,IF($L201="כן",2,4))),""))</f>
        <v/>
      </c>
      <c r="R201" s="214" t="str">
        <f ca="1">IF($C201="","",IF(OR(AND($H201&lt;=R$6,$I201&gt;=R$6),AND($H201&gt;=R$6,$H201&lt;S$6)),IF(OR($J201=1,COUNTIF($L201:Q201,"&gt;0")&lt;$K201),3,IF(OR(AND(MONTH($H201)=MONTH(TODAY()),$J201=0),AND(TODAY()&lt;R$6)),1,IF($L201="כן",2,4))),""))</f>
        <v/>
      </c>
      <c r="S201" s="214" t="str">
        <f ca="1">IF($C201="","",IF(OR(AND($H201&lt;=S$6,$I201&gt;=S$6),AND($H201&gt;=S$6,$H201&lt;T$6)),IF(OR($J201=1,COUNTIF($L201:R201,"&gt;0")&lt;$K201),3,IF(OR(AND(MONTH($H201)=MONTH(TODAY()),$J201=0),AND(TODAY()&lt;S$6)),1,IF($L201="כן",2,4))),""))</f>
        <v/>
      </c>
      <c r="T201" s="214" t="str">
        <f ca="1">IF($C201="","",IF(OR(AND($H201&lt;=T$6,$I201&gt;=T$6),AND($H201&gt;=T$6,$H201&lt;U$6)),IF(OR($J201=1,COUNTIF($L201:S201,"&gt;0")&lt;$K201),3,IF(OR(AND(MONTH($H201)=MONTH(TODAY()),$J201=0),AND(TODAY()&lt;T$6)),1,IF($L201="כן",2,4))),""))</f>
        <v/>
      </c>
      <c r="U201" s="214" t="str">
        <f ca="1">IF($C201="","",IF(OR(AND($H201&lt;=U$6,$I201&gt;=U$6),AND($H201&gt;=U$6,$H201&lt;V$6)),IF(OR($J201=1,COUNTIF($L201:T201,"&gt;0")&lt;$K201),3,IF(OR(AND(MONTH($H201)=MONTH(TODAY()),$J201=0),AND(TODAY()&lt;U$6)),1,IF($L201="כן",2,4))),""))</f>
        <v/>
      </c>
      <c r="V201" s="214" t="str">
        <f ca="1">IF($C201="","",IF(OR(AND($H201&lt;=V$6,$I201&gt;=V$6),AND($H201&gt;=V$6,$H201&lt;W$6)),IF(OR($J201=1,COUNTIF($L201:U201,"&gt;0")&lt;$K201),3,IF(OR(AND(MONTH($H201)=MONTH(TODAY()),$J201=0),AND(TODAY()&lt;V$6)),1,IF($L201="כן",2,4))),""))</f>
        <v/>
      </c>
      <c r="W201" s="214" t="str">
        <f ca="1">IF($C201="","",IF(OR(AND($H201&lt;=W$6,$I201&gt;=W$6),AND($H201&gt;=W$6,$H201&lt;X$6)),IF(OR($J201=1,COUNTIF($L201:V201,"&gt;0")&lt;$K201),3,IF(OR(AND(MONTH($H201)=MONTH(TODAY()),$J201=0),AND(TODAY()&lt;W$6)),1,IF($L201="כן",2,4))),""))</f>
        <v/>
      </c>
      <c r="X201" s="214" t="str">
        <f ca="1">IF($C201="","",IF(OR(AND($H201&lt;=X$6,$I201&gt;=X$6),AND($H201&gt;=X$6,$H201&lt;Y$6)),IF(OR($J201=1,COUNTIF($L201:W201,"&gt;0")&lt;$K201),3,IF(OR(AND(MONTH($H201)=MONTH(TODAY()),$J201=0),AND(TODAY()&lt;X$6)),1,IF($L201="כן",2,4))),""))</f>
        <v/>
      </c>
      <c r="Y201" s="214" t="str">
        <f ca="1">IF($C201="","",IF(OR(AND($H201&lt;=Y$6,$I201&gt;=Y$6),AND($H201&gt;=Y$6,$H201&lt;Z$6)),IF(OR($J201=1,COUNTIF($L201:X201,"&gt;0")&lt;$K201),3,IF(OR(AND(MONTH($H201)=MONTH(TODAY()),$J201=0),AND(TODAY()&lt;Y$6)),1,IF($L201="כן",2,4))),""))</f>
        <v/>
      </c>
      <c r="Z201" s="214" t="str">
        <f ca="1">IF($C201="","",IF(OR(AND($H201&lt;=Z$6,$I201&gt;=Z$6),AND($H201&gt;=Z$6,$H201&lt;AA$6)),IF(OR($J201=1,COUNTIF($L201:Y201,"&gt;0")&lt;$K201),3,IF(OR(AND(MONTH($H201)=MONTH(TODAY()),$J201=0),AND(TODAY()&lt;Z$6)),1,IF($L201="כן",2,4))),""))</f>
        <v/>
      </c>
      <c r="AA201" s="214" t="str">
        <f ca="1">IF($C201="","",IF(OR(AND($H201&lt;=AA$6,$I201&gt;=AA$6),AND($H201&gt;=AA$6,$H201&lt;AB$6)),IF(OR($J201=1,COUNTIF($L201:Z201,"&gt;0")&lt;$K201),3,IF(OR(AND(MONTH($H201)=MONTH(TODAY()),$J201=0),AND(TODAY()&lt;AA$6)),1,IF($L201="כן",2,4))),""))</f>
        <v/>
      </c>
      <c r="AB201" s="214" t="str">
        <f ca="1">IF($C201="","",IF(OR(AND($H201&lt;=AB$6,$I201&gt;=AB$6),AND($H201&gt;=AB$6,$H201&lt;AC$6)),IF(OR($J201=1,COUNTIF($L201:AA201,"&gt;0")&lt;$K201),3,IF(OR(AND(MONTH($H201)=MONTH(TODAY()),$J201=0),AND(TODAY()&lt;AB$6)),1,IF($L201="כן",2,4))),""))</f>
        <v/>
      </c>
      <c r="AC201" s="214" t="str">
        <f ca="1">IF($C201="","",IF(OR(AND($H201&lt;=AC$6,$I201&gt;=AC$6),AND($H201&gt;=AC$6,$H201&lt;AD$6)),IF(OR($J201=1,COUNTIF($L201:AB201,"&gt;0")&lt;$K201),3,IF(OR(AND(MONTH($H201)=MONTH(TODAY()),$J201=0),AND(TODAY()&lt;AC$6)),1,IF($L201="כן",2,4))),""))</f>
        <v/>
      </c>
      <c r="AD201" s="214" t="str">
        <f ca="1">IF($C201="","",IF(OR(AND($H201&lt;=AD$6,$I201&gt;=AD$6),AND($H201&gt;=AD$6,$H201&lt;AE$6)),IF(OR($J201=1,COUNTIF($L201:AC201,"&gt;0")&lt;$K201),3,IF(OR(AND(MONTH($H201)=MONTH(TODAY()),$J201=0),AND(TODAY()&lt;AD$6)),1,IF($L201="כן",2,4))),""))</f>
        <v/>
      </c>
      <c r="AE201" s="214" t="str">
        <f ca="1">IF($C201="","",IF(OR(AND($H201&lt;=AE$6,$I201&gt;=AE$6),AND($H201&gt;=AE$6,$H201&lt;AF$6)),IF(OR($J201=1,COUNTIF($L201:AD201,"&gt;0")&lt;$K201),3,IF(OR(AND(MONTH($H201)=MONTH(TODAY()),$J201=0),AND(TODAY()&lt;AE$6)),1,IF($L201="כן",2,4))),""))</f>
        <v/>
      </c>
      <c r="AF201" s="214" t="str">
        <f ca="1">IF($C201="","",IF(OR(AND($H201&lt;=AF$6,$I201&gt;=AF$6),AND($H201&gt;=AF$6,$H201&lt;AG$6)),IF(OR($J201=1,COUNTIF($L201:AE201,"&gt;0")&lt;$K201),3,IF(OR(AND(MONTH($H201)=MONTH(TODAY()),$J201=0),AND(TODAY()&lt;AF$6)),1,IF($L201="כן",2,4))),""))</f>
        <v/>
      </c>
      <c r="AG201" s="214" t="str">
        <f t="shared" ca="1" si="14"/>
        <v/>
      </c>
      <c r="AH201" s="199" t="s">
        <v>224</v>
      </c>
    </row>
    <row r="202" spans="2:34" s="195" customFormat="1" ht="21" customHeight="1">
      <c r="B202" s="196" t="str">
        <f>IFERROR(INDEX('תוצרים לפרויקטים'!$G$8:$G$507,MATCH(ROWS($B$6:B201),דירוג_גאנט,0)),"")</f>
        <v/>
      </c>
      <c r="C202" s="197" t="str">
        <f>IF($B202="","",INDEX('תוצרים לפרויקטים'!$H$8:$H$507,MATCH($B202,'תוצרים לפרויקטים'!$G$8:$G$507,0)))</f>
        <v/>
      </c>
      <c r="D202" s="198" t="str">
        <f>IF($B202="","",INDEX('תוצרים לפרויקטים'!$E$8:$E$507,MATCH($B202,'תוצרים לפרויקטים'!$G$8:$G$507,0)))</f>
        <v/>
      </c>
      <c r="E202" s="198" t="str">
        <f>IF($B202="","",IF(INDEX('תוצרים לפרויקטים'!$J$8:$J$507,MATCH($B202,'תוצרים לפרויקטים'!$G$8:$G$507,0))="","",INDEX('תוצרים לפרויקטים'!$J$8:$J$507,MATCH($B202,'תוצרים לפרויקטים'!$G$8:$G$507,0))))</f>
        <v/>
      </c>
      <c r="F202" s="198" t="str">
        <f>IF($B202="","",IF(INDEX('תוצרים לפרויקטים'!$K$8:$K$507,MATCH($B202,'תוצרים לפרויקטים'!$G$8:$G$507,0))="","",INDEX('תוצרים לפרויקטים'!$K$8:$K$507,MATCH($B202,'תוצרים לפרויקטים'!$G$8:$G$507,0))))</f>
        <v/>
      </c>
      <c r="G202" s="198" t="str">
        <f>IF($B202="","",IF(INDEX('תוצרים לפרויקטים'!$R$8:$R$507,MATCH($B202,'תוצרים לפרויקטים'!$G$8:$G$507,0))="","",INDEX('תוצרים לפרויקטים'!$R$8:$R$507,MATCH($B202,'תוצרים לפרויקטים'!$G$8:$G$507,0))))</f>
        <v/>
      </c>
      <c r="H202" s="199" t="str">
        <f>IF($B202="","",IF(INDEX('תוצרים לפרויקטים'!P$8:P$507,MATCH($B202,'תוצרים לפרויקטים'!$G$8:$G$507,0))="","",INDEX('תוצרים לפרויקטים'!P$8:P$507,MATCH($B202,'תוצרים לפרויקטים'!$G$8:$G$507,0))))</f>
        <v/>
      </c>
      <c r="I202" s="199" t="str">
        <f>IF($B202="","",IF(INDEX('תוצרים לפרויקטים'!Q$8:Q$507,MATCH($B202,'תוצרים לפרויקטים'!$G$8:$G$507,0))="","",INDEX('תוצרים לפרויקטים'!Q$8:Q$507,MATCH($B202,'תוצרים לפרויקטים'!$G$8:$G$507,0))))</f>
        <v/>
      </c>
      <c r="J202" s="200" t="str">
        <f>IF($B202="","",INDEX('תוצרים לפרויקטים'!$S$8:$S$507,MATCH($B202,'תוצרים לפרויקטים'!$G$8:$G$507,0)))</f>
        <v/>
      </c>
      <c r="K202" s="201" t="str">
        <f t="shared" si="12"/>
        <v/>
      </c>
      <c r="L202" s="200" t="str">
        <f t="shared" ca="1" si="13"/>
        <v/>
      </c>
      <c r="M202" s="214" t="str">
        <f ca="1">IF($C202="","",IF(OR(AND($H202&lt;=M$6,$I202&gt;=M$6),AND($H202&gt;=M$6,$H202&lt;N$6)),IF(OR($J202=1,COUNTIF($L202:L202,"&gt;0")&lt;$K202),3,IF(OR(AND(MONTH($H202)=MONTH(TODAY()),$J202=0),AND(TODAY()&lt;M$6)),1,IF($L202="כן",2,4))),""))</f>
        <v/>
      </c>
      <c r="N202" s="214" t="str">
        <f ca="1">IF($C202="","",IF(OR(AND($H202&lt;=N$6,$I202&gt;=N$6),AND($H202&gt;=N$6,$H202&lt;O$6)),IF(OR($J202=1,COUNTIF($L202:M202,"&gt;0")&lt;$K202),3,IF(OR(AND(MONTH($H202)=MONTH(TODAY()),$J202=0),AND(TODAY()&lt;N$6)),1,IF($L202="כן",2,4))),""))</f>
        <v/>
      </c>
      <c r="O202" s="214" t="str">
        <f ca="1">IF($C202="","",IF(OR(AND($H202&lt;=O$6,$I202&gt;=O$6),AND($H202&gt;=O$6,$H202&lt;P$6)),IF(OR($J202=1,COUNTIF($L202:N202,"&gt;0")&lt;$K202),3,IF(OR(AND(MONTH($H202)=MONTH(TODAY()),$J202=0),AND(TODAY()&lt;O$6)),1,IF($L202="כן",2,4))),""))</f>
        <v/>
      </c>
      <c r="P202" s="214" t="str">
        <f ca="1">IF($C202="","",IF(OR(AND($H202&lt;=P$6,$I202&gt;=P$6),AND($H202&gt;=P$6,$H202&lt;Q$6)),IF(OR($J202=1,COUNTIF($L202:O202,"&gt;0")&lt;$K202),3,IF(OR(AND(MONTH($H202)=MONTH(TODAY()),$J202=0),AND(TODAY()&lt;P$6)),1,IF($L202="כן",2,4))),""))</f>
        <v/>
      </c>
      <c r="Q202" s="214" t="str">
        <f ca="1">IF($C202="","",IF(OR(AND($H202&lt;=Q$6,$I202&gt;=Q$6),AND($H202&gt;=Q$6,$H202&lt;R$6)),IF(OR($J202=1,COUNTIF($L202:P202,"&gt;0")&lt;$K202),3,IF(OR(AND(MONTH($H202)=MONTH(TODAY()),$J202=0),AND(TODAY()&lt;Q$6)),1,IF($L202="כן",2,4))),""))</f>
        <v/>
      </c>
      <c r="R202" s="214" t="str">
        <f ca="1">IF($C202="","",IF(OR(AND($H202&lt;=R$6,$I202&gt;=R$6),AND($H202&gt;=R$6,$H202&lt;S$6)),IF(OR($J202=1,COUNTIF($L202:Q202,"&gt;0")&lt;$K202),3,IF(OR(AND(MONTH($H202)=MONTH(TODAY()),$J202=0),AND(TODAY()&lt;R$6)),1,IF($L202="כן",2,4))),""))</f>
        <v/>
      </c>
      <c r="S202" s="214" t="str">
        <f ca="1">IF($C202="","",IF(OR(AND($H202&lt;=S$6,$I202&gt;=S$6),AND($H202&gt;=S$6,$H202&lt;T$6)),IF(OR($J202=1,COUNTIF($L202:R202,"&gt;0")&lt;$K202),3,IF(OR(AND(MONTH($H202)=MONTH(TODAY()),$J202=0),AND(TODAY()&lt;S$6)),1,IF($L202="כן",2,4))),""))</f>
        <v/>
      </c>
      <c r="T202" s="214" t="str">
        <f ca="1">IF($C202="","",IF(OR(AND($H202&lt;=T$6,$I202&gt;=T$6),AND($H202&gt;=T$6,$H202&lt;U$6)),IF(OR($J202=1,COUNTIF($L202:S202,"&gt;0")&lt;$K202),3,IF(OR(AND(MONTH($H202)=MONTH(TODAY()),$J202=0),AND(TODAY()&lt;T$6)),1,IF($L202="כן",2,4))),""))</f>
        <v/>
      </c>
      <c r="U202" s="214" t="str">
        <f ca="1">IF($C202="","",IF(OR(AND($H202&lt;=U$6,$I202&gt;=U$6),AND($H202&gt;=U$6,$H202&lt;V$6)),IF(OR($J202=1,COUNTIF($L202:T202,"&gt;0")&lt;$K202),3,IF(OR(AND(MONTH($H202)=MONTH(TODAY()),$J202=0),AND(TODAY()&lt;U$6)),1,IF($L202="כן",2,4))),""))</f>
        <v/>
      </c>
      <c r="V202" s="214" t="str">
        <f ca="1">IF($C202="","",IF(OR(AND($H202&lt;=V$6,$I202&gt;=V$6),AND($H202&gt;=V$6,$H202&lt;W$6)),IF(OR($J202=1,COUNTIF($L202:U202,"&gt;0")&lt;$K202),3,IF(OR(AND(MONTH($H202)=MONTH(TODAY()),$J202=0),AND(TODAY()&lt;V$6)),1,IF($L202="כן",2,4))),""))</f>
        <v/>
      </c>
      <c r="W202" s="214" t="str">
        <f ca="1">IF($C202="","",IF(OR(AND($H202&lt;=W$6,$I202&gt;=W$6),AND($H202&gt;=W$6,$H202&lt;X$6)),IF(OR($J202=1,COUNTIF($L202:V202,"&gt;0")&lt;$K202),3,IF(OR(AND(MONTH($H202)=MONTH(TODAY()),$J202=0),AND(TODAY()&lt;W$6)),1,IF($L202="כן",2,4))),""))</f>
        <v/>
      </c>
      <c r="X202" s="214" t="str">
        <f ca="1">IF($C202="","",IF(OR(AND($H202&lt;=X$6,$I202&gt;=X$6),AND($H202&gt;=X$6,$H202&lt;Y$6)),IF(OR($J202=1,COUNTIF($L202:W202,"&gt;0")&lt;$K202),3,IF(OR(AND(MONTH($H202)=MONTH(TODAY()),$J202=0),AND(TODAY()&lt;X$6)),1,IF($L202="כן",2,4))),""))</f>
        <v/>
      </c>
      <c r="Y202" s="214" t="str">
        <f ca="1">IF($C202="","",IF(OR(AND($H202&lt;=Y$6,$I202&gt;=Y$6),AND($H202&gt;=Y$6,$H202&lt;Z$6)),IF(OR($J202=1,COUNTIF($L202:X202,"&gt;0")&lt;$K202),3,IF(OR(AND(MONTH($H202)=MONTH(TODAY()),$J202=0),AND(TODAY()&lt;Y$6)),1,IF($L202="כן",2,4))),""))</f>
        <v/>
      </c>
      <c r="Z202" s="214" t="str">
        <f ca="1">IF($C202="","",IF(OR(AND($H202&lt;=Z$6,$I202&gt;=Z$6),AND($H202&gt;=Z$6,$H202&lt;AA$6)),IF(OR($J202=1,COUNTIF($L202:Y202,"&gt;0")&lt;$K202),3,IF(OR(AND(MONTH($H202)=MONTH(TODAY()),$J202=0),AND(TODAY()&lt;Z$6)),1,IF($L202="כן",2,4))),""))</f>
        <v/>
      </c>
      <c r="AA202" s="214" t="str">
        <f ca="1">IF($C202="","",IF(OR(AND($H202&lt;=AA$6,$I202&gt;=AA$6),AND($H202&gt;=AA$6,$H202&lt;AB$6)),IF(OR($J202=1,COUNTIF($L202:Z202,"&gt;0")&lt;$K202),3,IF(OR(AND(MONTH($H202)=MONTH(TODAY()),$J202=0),AND(TODAY()&lt;AA$6)),1,IF($L202="כן",2,4))),""))</f>
        <v/>
      </c>
      <c r="AB202" s="214" t="str">
        <f ca="1">IF($C202="","",IF(OR(AND($H202&lt;=AB$6,$I202&gt;=AB$6),AND($H202&gt;=AB$6,$H202&lt;AC$6)),IF(OR($J202=1,COUNTIF($L202:AA202,"&gt;0")&lt;$K202),3,IF(OR(AND(MONTH($H202)=MONTH(TODAY()),$J202=0),AND(TODAY()&lt;AB$6)),1,IF($L202="כן",2,4))),""))</f>
        <v/>
      </c>
      <c r="AC202" s="214" t="str">
        <f ca="1">IF($C202="","",IF(OR(AND($H202&lt;=AC$6,$I202&gt;=AC$6),AND($H202&gt;=AC$6,$H202&lt;AD$6)),IF(OR($J202=1,COUNTIF($L202:AB202,"&gt;0")&lt;$K202),3,IF(OR(AND(MONTH($H202)=MONTH(TODAY()),$J202=0),AND(TODAY()&lt;AC$6)),1,IF($L202="כן",2,4))),""))</f>
        <v/>
      </c>
      <c r="AD202" s="214" t="str">
        <f ca="1">IF($C202="","",IF(OR(AND($H202&lt;=AD$6,$I202&gt;=AD$6),AND($H202&gt;=AD$6,$H202&lt;AE$6)),IF(OR($J202=1,COUNTIF($L202:AC202,"&gt;0")&lt;$K202),3,IF(OR(AND(MONTH($H202)=MONTH(TODAY()),$J202=0),AND(TODAY()&lt;AD$6)),1,IF($L202="כן",2,4))),""))</f>
        <v/>
      </c>
      <c r="AE202" s="214" t="str">
        <f ca="1">IF($C202="","",IF(OR(AND($H202&lt;=AE$6,$I202&gt;=AE$6),AND($H202&gt;=AE$6,$H202&lt;AF$6)),IF(OR($J202=1,COUNTIF($L202:AD202,"&gt;0")&lt;$K202),3,IF(OR(AND(MONTH($H202)=MONTH(TODAY()),$J202=0),AND(TODAY()&lt;AE$6)),1,IF($L202="כן",2,4))),""))</f>
        <v/>
      </c>
      <c r="AF202" s="214" t="str">
        <f ca="1">IF($C202="","",IF(OR(AND($H202&lt;=AF$6,$I202&gt;=AF$6),AND($H202&gt;=AF$6,$H202&lt;AG$6)),IF(OR($J202=1,COUNTIF($L202:AE202,"&gt;0")&lt;$K202),3,IF(OR(AND(MONTH($H202)=MONTH(TODAY()),$J202=0),AND(TODAY()&lt;AF$6)),1,IF($L202="כן",2,4))),""))</f>
        <v/>
      </c>
      <c r="AG202" s="214" t="str">
        <f t="shared" ca="1" si="14"/>
        <v/>
      </c>
      <c r="AH202" s="199" t="s">
        <v>224</v>
      </c>
    </row>
    <row r="203" spans="2:34" s="195" customFormat="1" ht="21" customHeight="1">
      <c r="B203" s="196" t="str">
        <f>IFERROR(INDEX('תוצרים לפרויקטים'!$G$8:$G$507,MATCH(ROWS($B$6:B202),דירוג_גאנט,0)),"")</f>
        <v/>
      </c>
      <c r="C203" s="197" t="str">
        <f>IF($B203="","",INDEX('תוצרים לפרויקטים'!$H$8:$H$507,MATCH($B203,'תוצרים לפרויקטים'!$G$8:$G$507,0)))</f>
        <v/>
      </c>
      <c r="D203" s="198" t="str">
        <f>IF($B203="","",INDEX('תוצרים לפרויקטים'!$E$8:$E$507,MATCH($B203,'תוצרים לפרויקטים'!$G$8:$G$507,0)))</f>
        <v/>
      </c>
      <c r="E203" s="198" t="str">
        <f>IF($B203="","",IF(INDEX('תוצרים לפרויקטים'!$J$8:$J$507,MATCH($B203,'תוצרים לפרויקטים'!$G$8:$G$507,0))="","",INDEX('תוצרים לפרויקטים'!$J$8:$J$507,MATCH($B203,'תוצרים לפרויקטים'!$G$8:$G$507,0))))</f>
        <v/>
      </c>
      <c r="F203" s="198" t="str">
        <f>IF($B203="","",IF(INDEX('תוצרים לפרויקטים'!$K$8:$K$507,MATCH($B203,'תוצרים לפרויקטים'!$G$8:$G$507,0))="","",INDEX('תוצרים לפרויקטים'!$K$8:$K$507,MATCH($B203,'תוצרים לפרויקטים'!$G$8:$G$507,0))))</f>
        <v/>
      </c>
      <c r="G203" s="198" t="str">
        <f>IF($B203="","",IF(INDEX('תוצרים לפרויקטים'!$R$8:$R$507,MATCH($B203,'תוצרים לפרויקטים'!$G$8:$G$507,0))="","",INDEX('תוצרים לפרויקטים'!$R$8:$R$507,MATCH($B203,'תוצרים לפרויקטים'!$G$8:$G$507,0))))</f>
        <v/>
      </c>
      <c r="H203" s="199" t="str">
        <f>IF($B203="","",IF(INDEX('תוצרים לפרויקטים'!P$8:P$507,MATCH($B203,'תוצרים לפרויקטים'!$G$8:$G$507,0))="","",INDEX('תוצרים לפרויקטים'!P$8:P$507,MATCH($B203,'תוצרים לפרויקטים'!$G$8:$G$507,0))))</f>
        <v/>
      </c>
      <c r="I203" s="199" t="str">
        <f>IF($B203="","",IF(INDEX('תוצרים לפרויקטים'!Q$8:Q$507,MATCH($B203,'תוצרים לפרויקטים'!$G$8:$G$507,0))="","",INDEX('תוצרים לפרויקטים'!Q$8:Q$507,MATCH($B203,'תוצרים לפרויקטים'!$G$8:$G$507,0))))</f>
        <v/>
      </c>
      <c r="J203" s="200" t="str">
        <f>IF($B203="","",INDEX('תוצרים לפרויקטים'!$S$8:$S$507,MATCH($B203,'תוצרים לפרויקטים'!$G$8:$G$507,0)))</f>
        <v/>
      </c>
      <c r="K203" s="201" t="str">
        <f t="shared" si="12"/>
        <v/>
      </c>
      <c r="L203" s="200" t="str">
        <f t="shared" ca="1" si="13"/>
        <v/>
      </c>
      <c r="M203" s="214" t="str">
        <f ca="1">IF($C203="","",IF(OR(AND($H203&lt;=M$6,$I203&gt;=M$6),AND($H203&gt;=M$6,$H203&lt;N$6)),IF(OR($J203=1,COUNTIF($L203:L203,"&gt;0")&lt;$K203),3,IF(OR(AND(MONTH($H203)=MONTH(TODAY()),$J203=0),AND(TODAY()&lt;M$6)),1,IF($L203="כן",2,4))),""))</f>
        <v/>
      </c>
      <c r="N203" s="214" t="str">
        <f ca="1">IF($C203="","",IF(OR(AND($H203&lt;=N$6,$I203&gt;=N$6),AND($H203&gt;=N$6,$H203&lt;O$6)),IF(OR($J203=1,COUNTIF($L203:M203,"&gt;0")&lt;$K203),3,IF(OR(AND(MONTH($H203)=MONTH(TODAY()),$J203=0),AND(TODAY()&lt;N$6)),1,IF($L203="כן",2,4))),""))</f>
        <v/>
      </c>
      <c r="O203" s="214" t="str">
        <f ca="1">IF($C203="","",IF(OR(AND($H203&lt;=O$6,$I203&gt;=O$6),AND($H203&gt;=O$6,$H203&lt;P$6)),IF(OR($J203=1,COUNTIF($L203:N203,"&gt;0")&lt;$K203),3,IF(OR(AND(MONTH($H203)=MONTH(TODAY()),$J203=0),AND(TODAY()&lt;O$6)),1,IF($L203="כן",2,4))),""))</f>
        <v/>
      </c>
      <c r="P203" s="214" t="str">
        <f ca="1">IF($C203="","",IF(OR(AND($H203&lt;=P$6,$I203&gt;=P$6),AND($H203&gt;=P$6,$H203&lt;Q$6)),IF(OR($J203=1,COUNTIF($L203:O203,"&gt;0")&lt;$K203),3,IF(OR(AND(MONTH($H203)=MONTH(TODAY()),$J203=0),AND(TODAY()&lt;P$6)),1,IF($L203="כן",2,4))),""))</f>
        <v/>
      </c>
      <c r="Q203" s="214" t="str">
        <f ca="1">IF($C203="","",IF(OR(AND($H203&lt;=Q$6,$I203&gt;=Q$6),AND($H203&gt;=Q$6,$H203&lt;R$6)),IF(OR($J203=1,COUNTIF($L203:P203,"&gt;0")&lt;$K203),3,IF(OR(AND(MONTH($H203)=MONTH(TODAY()),$J203=0),AND(TODAY()&lt;Q$6)),1,IF($L203="כן",2,4))),""))</f>
        <v/>
      </c>
      <c r="R203" s="214" t="str">
        <f ca="1">IF($C203="","",IF(OR(AND($H203&lt;=R$6,$I203&gt;=R$6),AND($H203&gt;=R$6,$H203&lt;S$6)),IF(OR($J203=1,COUNTIF($L203:Q203,"&gt;0")&lt;$K203),3,IF(OR(AND(MONTH($H203)=MONTH(TODAY()),$J203=0),AND(TODAY()&lt;R$6)),1,IF($L203="כן",2,4))),""))</f>
        <v/>
      </c>
      <c r="S203" s="214" t="str">
        <f ca="1">IF($C203="","",IF(OR(AND($H203&lt;=S$6,$I203&gt;=S$6),AND($H203&gt;=S$6,$H203&lt;T$6)),IF(OR($J203=1,COUNTIF($L203:R203,"&gt;0")&lt;$K203),3,IF(OR(AND(MONTH($H203)=MONTH(TODAY()),$J203=0),AND(TODAY()&lt;S$6)),1,IF($L203="כן",2,4))),""))</f>
        <v/>
      </c>
      <c r="T203" s="214" t="str">
        <f ca="1">IF($C203="","",IF(OR(AND($H203&lt;=T$6,$I203&gt;=T$6),AND($H203&gt;=T$6,$H203&lt;U$6)),IF(OR($J203=1,COUNTIF($L203:S203,"&gt;0")&lt;$K203),3,IF(OR(AND(MONTH($H203)=MONTH(TODAY()),$J203=0),AND(TODAY()&lt;T$6)),1,IF($L203="כן",2,4))),""))</f>
        <v/>
      </c>
      <c r="U203" s="214" t="str">
        <f ca="1">IF($C203="","",IF(OR(AND($H203&lt;=U$6,$I203&gt;=U$6),AND($H203&gt;=U$6,$H203&lt;V$6)),IF(OR($J203=1,COUNTIF($L203:T203,"&gt;0")&lt;$K203),3,IF(OR(AND(MONTH($H203)=MONTH(TODAY()),$J203=0),AND(TODAY()&lt;U$6)),1,IF($L203="כן",2,4))),""))</f>
        <v/>
      </c>
      <c r="V203" s="214" t="str">
        <f ca="1">IF($C203="","",IF(OR(AND($H203&lt;=V$6,$I203&gt;=V$6),AND($H203&gt;=V$6,$H203&lt;W$6)),IF(OR($J203=1,COUNTIF($L203:U203,"&gt;0")&lt;$K203),3,IF(OR(AND(MONTH($H203)=MONTH(TODAY()),$J203=0),AND(TODAY()&lt;V$6)),1,IF($L203="כן",2,4))),""))</f>
        <v/>
      </c>
      <c r="W203" s="214" t="str">
        <f ca="1">IF($C203="","",IF(OR(AND($H203&lt;=W$6,$I203&gt;=W$6),AND($H203&gt;=W$6,$H203&lt;X$6)),IF(OR($J203=1,COUNTIF($L203:V203,"&gt;0")&lt;$K203),3,IF(OR(AND(MONTH($H203)=MONTH(TODAY()),$J203=0),AND(TODAY()&lt;W$6)),1,IF($L203="כן",2,4))),""))</f>
        <v/>
      </c>
      <c r="X203" s="214" t="str">
        <f ca="1">IF($C203="","",IF(OR(AND($H203&lt;=X$6,$I203&gt;=X$6),AND($H203&gt;=X$6,$H203&lt;Y$6)),IF(OR($J203=1,COUNTIF($L203:W203,"&gt;0")&lt;$K203),3,IF(OR(AND(MONTH($H203)=MONTH(TODAY()),$J203=0),AND(TODAY()&lt;X$6)),1,IF($L203="כן",2,4))),""))</f>
        <v/>
      </c>
      <c r="Y203" s="214" t="str">
        <f ca="1">IF($C203="","",IF(OR(AND($H203&lt;=Y$6,$I203&gt;=Y$6),AND($H203&gt;=Y$6,$H203&lt;Z$6)),IF(OR($J203=1,COUNTIF($L203:X203,"&gt;0")&lt;$K203),3,IF(OR(AND(MONTH($H203)=MONTH(TODAY()),$J203=0),AND(TODAY()&lt;Y$6)),1,IF($L203="כן",2,4))),""))</f>
        <v/>
      </c>
      <c r="Z203" s="214" t="str">
        <f ca="1">IF($C203="","",IF(OR(AND($H203&lt;=Z$6,$I203&gt;=Z$6),AND($H203&gt;=Z$6,$H203&lt;AA$6)),IF(OR($J203=1,COUNTIF($L203:Y203,"&gt;0")&lt;$K203),3,IF(OR(AND(MONTH($H203)=MONTH(TODAY()),$J203=0),AND(TODAY()&lt;Z$6)),1,IF($L203="כן",2,4))),""))</f>
        <v/>
      </c>
      <c r="AA203" s="214" t="str">
        <f ca="1">IF($C203="","",IF(OR(AND($H203&lt;=AA$6,$I203&gt;=AA$6),AND($H203&gt;=AA$6,$H203&lt;AB$6)),IF(OR($J203=1,COUNTIF($L203:Z203,"&gt;0")&lt;$K203),3,IF(OR(AND(MONTH($H203)=MONTH(TODAY()),$J203=0),AND(TODAY()&lt;AA$6)),1,IF($L203="כן",2,4))),""))</f>
        <v/>
      </c>
      <c r="AB203" s="214" t="str">
        <f ca="1">IF($C203="","",IF(OR(AND($H203&lt;=AB$6,$I203&gt;=AB$6),AND($H203&gt;=AB$6,$H203&lt;AC$6)),IF(OR($J203=1,COUNTIF($L203:AA203,"&gt;0")&lt;$K203),3,IF(OR(AND(MONTH($H203)=MONTH(TODAY()),$J203=0),AND(TODAY()&lt;AB$6)),1,IF($L203="כן",2,4))),""))</f>
        <v/>
      </c>
      <c r="AC203" s="214" t="str">
        <f ca="1">IF($C203="","",IF(OR(AND($H203&lt;=AC$6,$I203&gt;=AC$6),AND($H203&gt;=AC$6,$H203&lt;AD$6)),IF(OR($J203=1,COUNTIF($L203:AB203,"&gt;0")&lt;$K203),3,IF(OR(AND(MONTH($H203)=MONTH(TODAY()),$J203=0),AND(TODAY()&lt;AC$6)),1,IF($L203="כן",2,4))),""))</f>
        <v/>
      </c>
      <c r="AD203" s="214" t="str">
        <f ca="1">IF($C203="","",IF(OR(AND($H203&lt;=AD$6,$I203&gt;=AD$6),AND($H203&gt;=AD$6,$H203&lt;AE$6)),IF(OR($J203=1,COUNTIF($L203:AC203,"&gt;0")&lt;$K203),3,IF(OR(AND(MONTH($H203)=MONTH(TODAY()),$J203=0),AND(TODAY()&lt;AD$6)),1,IF($L203="כן",2,4))),""))</f>
        <v/>
      </c>
      <c r="AE203" s="214" t="str">
        <f ca="1">IF($C203="","",IF(OR(AND($H203&lt;=AE$6,$I203&gt;=AE$6),AND($H203&gt;=AE$6,$H203&lt;AF$6)),IF(OR($J203=1,COUNTIF($L203:AD203,"&gt;0")&lt;$K203),3,IF(OR(AND(MONTH($H203)=MONTH(TODAY()),$J203=0),AND(TODAY()&lt;AE$6)),1,IF($L203="כן",2,4))),""))</f>
        <v/>
      </c>
      <c r="AF203" s="214" t="str">
        <f ca="1">IF($C203="","",IF(OR(AND($H203&lt;=AF$6,$I203&gt;=AF$6),AND($H203&gt;=AF$6,$H203&lt;AG$6)),IF(OR($J203=1,COUNTIF($L203:AE203,"&gt;0")&lt;$K203),3,IF(OR(AND(MONTH($H203)=MONTH(TODAY()),$J203=0),AND(TODAY()&lt;AF$6)),1,IF($L203="כן",2,4))),""))</f>
        <v/>
      </c>
      <c r="AG203" s="214" t="str">
        <f t="shared" ca="1" si="14"/>
        <v/>
      </c>
      <c r="AH203" s="199" t="s">
        <v>224</v>
      </c>
    </row>
    <row r="204" spans="2:34" s="195" customFormat="1" ht="21" customHeight="1">
      <c r="B204" s="196" t="str">
        <f>IFERROR(INDEX('תוצרים לפרויקטים'!$G$8:$G$507,MATCH(ROWS($B$6:B203),דירוג_גאנט,0)),"")</f>
        <v/>
      </c>
      <c r="C204" s="197" t="str">
        <f>IF($B204="","",INDEX('תוצרים לפרויקטים'!$H$8:$H$507,MATCH($B204,'תוצרים לפרויקטים'!$G$8:$G$507,0)))</f>
        <v/>
      </c>
      <c r="D204" s="198" t="str">
        <f>IF($B204="","",INDEX('תוצרים לפרויקטים'!$E$8:$E$507,MATCH($B204,'תוצרים לפרויקטים'!$G$8:$G$507,0)))</f>
        <v/>
      </c>
      <c r="E204" s="198" t="str">
        <f>IF($B204="","",IF(INDEX('תוצרים לפרויקטים'!$J$8:$J$507,MATCH($B204,'תוצרים לפרויקטים'!$G$8:$G$507,0))="","",INDEX('תוצרים לפרויקטים'!$J$8:$J$507,MATCH($B204,'תוצרים לפרויקטים'!$G$8:$G$507,0))))</f>
        <v/>
      </c>
      <c r="F204" s="198" t="str">
        <f>IF($B204="","",IF(INDEX('תוצרים לפרויקטים'!$K$8:$K$507,MATCH($B204,'תוצרים לפרויקטים'!$G$8:$G$507,0))="","",INDEX('תוצרים לפרויקטים'!$K$8:$K$507,MATCH($B204,'תוצרים לפרויקטים'!$G$8:$G$507,0))))</f>
        <v/>
      </c>
      <c r="G204" s="198" t="str">
        <f>IF($B204="","",IF(INDEX('תוצרים לפרויקטים'!$R$8:$R$507,MATCH($B204,'תוצרים לפרויקטים'!$G$8:$G$507,0))="","",INDEX('תוצרים לפרויקטים'!$R$8:$R$507,MATCH($B204,'תוצרים לפרויקטים'!$G$8:$G$507,0))))</f>
        <v/>
      </c>
      <c r="H204" s="199" t="str">
        <f>IF($B204="","",IF(INDEX('תוצרים לפרויקטים'!P$8:P$507,MATCH($B204,'תוצרים לפרויקטים'!$G$8:$G$507,0))="","",INDEX('תוצרים לפרויקטים'!P$8:P$507,MATCH($B204,'תוצרים לפרויקטים'!$G$8:$G$507,0))))</f>
        <v/>
      </c>
      <c r="I204" s="199" t="str">
        <f>IF($B204="","",IF(INDEX('תוצרים לפרויקטים'!Q$8:Q$507,MATCH($B204,'תוצרים לפרויקטים'!$G$8:$G$507,0))="","",INDEX('תוצרים לפרויקטים'!Q$8:Q$507,MATCH($B204,'תוצרים לפרויקטים'!$G$8:$G$507,0))))</f>
        <v/>
      </c>
      <c r="J204" s="200" t="str">
        <f>IF($B204="","",INDEX('תוצרים לפרויקטים'!$S$8:$S$507,MATCH($B204,'תוצרים לפרויקטים'!$G$8:$G$507,0)))</f>
        <v/>
      </c>
      <c r="K204" s="201" t="str">
        <f t="shared" si="12"/>
        <v/>
      </c>
      <c r="L204" s="200" t="str">
        <f t="shared" ca="1" si="13"/>
        <v/>
      </c>
      <c r="M204" s="214" t="str">
        <f ca="1">IF($C204="","",IF(OR(AND($H204&lt;=M$6,$I204&gt;=M$6),AND($H204&gt;=M$6,$H204&lt;N$6)),IF(OR($J204=1,COUNTIF($L204:L204,"&gt;0")&lt;$K204),3,IF(OR(AND(MONTH($H204)=MONTH(TODAY()),$J204=0),AND(TODAY()&lt;M$6)),1,IF($L204="כן",2,4))),""))</f>
        <v/>
      </c>
      <c r="N204" s="214" t="str">
        <f ca="1">IF($C204="","",IF(OR(AND($H204&lt;=N$6,$I204&gt;=N$6),AND($H204&gt;=N$6,$H204&lt;O$6)),IF(OR($J204=1,COUNTIF($L204:M204,"&gt;0")&lt;$K204),3,IF(OR(AND(MONTH($H204)=MONTH(TODAY()),$J204=0),AND(TODAY()&lt;N$6)),1,IF($L204="כן",2,4))),""))</f>
        <v/>
      </c>
      <c r="O204" s="214" t="str">
        <f ca="1">IF($C204="","",IF(OR(AND($H204&lt;=O$6,$I204&gt;=O$6),AND($H204&gt;=O$6,$H204&lt;P$6)),IF(OR($J204=1,COUNTIF($L204:N204,"&gt;0")&lt;$K204),3,IF(OR(AND(MONTH($H204)=MONTH(TODAY()),$J204=0),AND(TODAY()&lt;O$6)),1,IF($L204="כן",2,4))),""))</f>
        <v/>
      </c>
      <c r="P204" s="214" t="str">
        <f ca="1">IF($C204="","",IF(OR(AND($H204&lt;=P$6,$I204&gt;=P$6),AND($H204&gt;=P$6,$H204&lt;Q$6)),IF(OR($J204=1,COUNTIF($L204:O204,"&gt;0")&lt;$K204),3,IF(OR(AND(MONTH($H204)=MONTH(TODAY()),$J204=0),AND(TODAY()&lt;P$6)),1,IF($L204="כן",2,4))),""))</f>
        <v/>
      </c>
      <c r="Q204" s="214" t="str">
        <f ca="1">IF($C204="","",IF(OR(AND($H204&lt;=Q$6,$I204&gt;=Q$6),AND($H204&gt;=Q$6,$H204&lt;R$6)),IF(OR($J204=1,COUNTIF($L204:P204,"&gt;0")&lt;$K204),3,IF(OR(AND(MONTH($H204)=MONTH(TODAY()),$J204=0),AND(TODAY()&lt;Q$6)),1,IF($L204="כן",2,4))),""))</f>
        <v/>
      </c>
      <c r="R204" s="214" t="str">
        <f ca="1">IF($C204="","",IF(OR(AND($H204&lt;=R$6,$I204&gt;=R$6),AND($H204&gt;=R$6,$H204&lt;S$6)),IF(OR($J204=1,COUNTIF($L204:Q204,"&gt;0")&lt;$K204),3,IF(OR(AND(MONTH($H204)=MONTH(TODAY()),$J204=0),AND(TODAY()&lt;R$6)),1,IF($L204="כן",2,4))),""))</f>
        <v/>
      </c>
      <c r="S204" s="214" t="str">
        <f ca="1">IF($C204="","",IF(OR(AND($H204&lt;=S$6,$I204&gt;=S$6),AND($H204&gt;=S$6,$H204&lt;T$6)),IF(OR($J204=1,COUNTIF($L204:R204,"&gt;0")&lt;$K204),3,IF(OR(AND(MONTH($H204)=MONTH(TODAY()),$J204=0),AND(TODAY()&lt;S$6)),1,IF($L204="כן",2,4))),""))</f>
        <v/>
      </c>
      <c r="T204" s="214" t="str">
        <f ca="1">IF($C204="","",IF(OR(AND($H204&lt;=T$6,$I204&gt;=T$6),AND($H204&gt;=T$6,$H204&lt;U$6)),IF(OR($J204=1,COUNTIF($L204:S204,"&gt;0")&lt;$K204),3,IF(OR(AND(MONTH($H204)=MONTH(TODAY()),$J204=0),AND(TODAY()&lt;T$6)),1,IF($L204="כן",2,4))),""))</f>
        <v/>
      </c>
      <c r="U204" s="214" t="str">
        <f ca="1">IF($C204="","",IF(OR(AND($H204&lt;=U$6,$I204&gt;=U$6),AND($H204&gt;=U$6,$H204&lt;V$6)),IF(OR($J204=1,COUNTIF($L204:T204,"&gt;0")&lt;$K204),3,IF(OR(AND(MONTH($H204)=MONTH(TODAY()),$J204=0),AND(TODAY()&lt;U$6)),1,IF($L204="כן",2,4))),""))</f>
        <v/>
      </c>
      <c r="V204" s="214" t="str">
        <f ca="1">IF($C204="","",IF(OR(AND($H204&lt;=V$6,$I204&gt;=V$6),AND($H204&gt;=V$6,$H204&lt;W$6)),IF(OR($J204=1,COUNTIF($L204:U204,"&gt;0")&lt;$K204),3,IF(OR(AND(MONTH($H204)=MONTH(TODAY()),$J204=0),AND(TODAY()&lt;V$6)),1,IF($L204="כן",2,4))),""))</f>
        <v/>
      </c>
      <c r="W204" s="214" t="str">
        <f ca="1">IF($C204="","",IF(OR(AND($H204&lt;=W$6,$I204&gt;=W$6),AND($H204&gt;=W$6,$H204&lt;X$6)),IF(OR($J204=1,COUNTIF($L204:V204,"&gt;0")&lt;$K204),3,IF(OR(AND(MONTH($H204)=MONTH(TODAY()),$J204=0),AND(TODAY()&lt;W$6)),1,IF($L204="כן",2,4))),""))</f>
        <v/>
      </c>
      <c r="X204" s="214" t="str">
        <f ca="1">IF($C204="","",IF(OR(AND($H204&lt;=X$6,$I204&gt;=X$6),AND($H204&gt;=X$6,$H204&lt;Y$6)),IF(OR($J204=1,COUNTIF($L204:W204,"&gt;0")&lt;$K204),3,IF(OR(AND(MONTH($H204)=MONTH(TODAY()),$J204=0),AND(TODAY()&lt;X$6)),1,IF($L204="כן",2,4))),""))</f>
        <v/>
      </c>
      <c r="Y204" s="214" t="str">
        <f ca="1">IF($C204="","",IF(OR(AND($H204&lt;=Y$6,$I204&gt;=Y$6),AND($H204&gt;=Y$6,$H204&lt;Z$6)),IF(OR($J204=1,COUNTIF($L204:X204,"&gt;0")&lt;$K204),3,IF(OR(AND(MONTH($H204)=MONTH(TODAY()),$J204=0),AND(TODAY()&lt;Y$6)),1,IF($L204="כן",2,4))),""))</f>
        <v/>
      </c>
      <c r="Z204" s="214" t="str">
        <f ca="1">IF($C204="","",IF(OR(AND($H204&lt;=Z$6,$I204&gt;=Z$6),AND($H204&gt;=Z$6,$H204&lt;AA$6)),IF(OR($J204=1,COUNTIF($L204:Y204,"&gt;0")&lt;$K204),3,IF(OR(AND(MONTH($H204)=MONTH(TODAY()),$J204=0),AND(TODAY()&lt;Z$6)),1,IF($L204="כן",2,4))),""))</f>
        <v/>
      </c>
      <c r="AA204" s="214" t="str">
        <f ca="1">IF($C204="","",IF(OR(AND($H204&lt;=AA$6,$I204&gt;=AA$6),AND($H204&gt;=AA$6,$H204&lt;AB$6)),IF(OR($J204=1,COUNTIF($L204:Z204,"&gt;0")&lt;$K204),3,IF(OR(AND(MONTH($H204)=MONTH(TODAY()),$J204=0),AND(TODAY()&lt;AA$6)),1,IF($L204="כן",2,4))),""))</f>
        <v/>
      </c>
      <c r="AB204" s="214" t="str">
        <f ca="1">IF($C204="","",IF(OR(AND($H204&lt;=AB$6,$I204&gt;=AB$6),AND($H204&gt;=AB$6,$H204&lt;AC$6)),IF(OR($J204=1,COUNTIF($L204:AA204,"&gt;0")&lt;$K204),3,IF(OR(AND(MONTH($H204)=MONTH(TODAY()),$J204=0),AND(TODAY()&lt;AB$6)),1,IF($L204="כן",2,4))),""))</f>
        <v/>
      </c>
      <c r="AC204" s="214" t="str">
        <f ca="1">IF($C204="","",IF(OR(AND($H204&lt;=AC$6,$I204&gt;=AC$6),AND($H204&gt;=AC$6,$H204&lt;AD$6)),IF(OR($J204=1,COUNTIF($L204:AB204,"&gt;0")&lt;$K204),3,IF(OR(AND(MONTH($H204)=MONTH(TODAY()),$J204=0),AND(TODAY()&lt;AC$6)),1,IF($L204="כן",2,4))),""))</f>
        <v/>
      </c>
      <c r="AD204" s="214" t="str">
        <f ca="1">IF($C204="","",IF(OR(AND($H204&lt;=AD$6,$I204&gt;=AD$6),AND($H204&gt;=AD$6,$H204&lt;AE$6)),IF(OR($J204=1,COUNTIF($L204:AC204,"&gt;0")&lt;$K204),3,IF(OR(AND(MONTH($H204)=MONTH(TODAY()),$J204=0),AND(TODAY()&lt;AD$6)),1,IF($L204="כן",2,4))),""))</f>
        <v/>
      </c>
      <c r="AE204" s="214" t="str">
        <f ca="1">IF($C204="","",IF(OR(AND($H204&lt;=AE$6,$I204&gt;=AE$6),AND($H204&gt;=AE$6,$H204&lt;AF$6)),IF(OR($J204=1,COUNTIF($L204:AD204,"&gt;0")&lt;$K204),3,IF(OR(AND(MONTH($H204)=MONTH(TODAY()),$J204=0),AND(TODAY()&lt;AE$6)),1,IF($L204="כן",2,4))),""))</f>
        <v/>
      </c>
      <c r="AF204" s="214" t="str">
        <f ca="1">IF($C204="","",IF(OR(AND($H204&lt;=AF$6,$I204&gt;=AF$6),AND($H204&gt;=AF$6,$H204&lt;AG$6)),IF(OR($J204=1,COUNTIF($L204:AE204,"&gt;0")&lt;$K204),3,IF(OR(AND(MONTH($H204)=MONTH(TODAY()),$J204=0),AND(TODAY()&lt;AF$6)),1,IF($L204="כן",2,4))),""))</f>
        <v/>
      </c>
      <c r="AG204" s="214" t="str">
        <f t="shared" ca="1" si="14"/>
        <v/>
      </c>
      <c r="AH204" s="199" t="s">
        <v>224</v>
      </c>
    </row>
    <row r="205" spans="2:34" s="195" customFormat="1" ht="21" customHeight="1">
      <c r="B205" s="196" t="str">
        <f>IFERROR(INDEX('תוצרים לפרויקטים'!$G$8:$G$507,MATCH(ROWS($B$6:B204),דירוג_גאנט,0)),"")</f>
        <v/>
      </c>
      <c r="C205" s="197" t="str">
        <f>IF($B205="","",INDEX('תוצרים לפרויקטים'!$H$8:$H$507,MATCH($B205,'תוצרים לפרויקטים'!$G$8:$G$507,0)))</f>
        <v/>
      </c>
      <c r="D205" s="198" t="str">
        <f>IF($B205="","",INDEX('תוצרים לפרויקטים'!$E$8:$E$507,MATCH($B205,'תוצרים לפרויקטים'!$G$8:$G$507,0)))</f>
        <v/>
      </c>
      <c r="E205" s="198" t="str">
        <f>IF($B205="","",IF(INDEX('תוצרים לפרויקטים'!$J$8:$J$507,MATCH($B205,'תוצרים לפרויקטים'!$G$8:$G$507,0))="","",INDEX('תוצרים לפרויקטים'!$J$8:$J$507,MATCH($B205,'תוצרים לפרויקטים'!$G$8:$G$507,0))))</f>
        <v/>
      </c>
      <c r="F205" s="198" t="str">
        <f>IF($B205="","",IF(INDEX('תוצרים לפרויקטים'!$K$8:$K$507,MATCH($B205,'תוצרים לפרויקטים'!$G$8:$G$507,0))="","",INDEX('תוצרים לפרויקטים'!$K$8:$K$507,MATCH($B205,'תוצרים לפרויקטים'!$G$8:$G$507,0))))</f>
        <v/>
      </c>
      <c r="G205" s="198" t="str">
        <f>IF($B205="","",IF(INDEX('תוצרים לפרויקטים'!$R$8:$R$507,MATCH($B205,'תוצרים לפרויקטים'!$G$8:$G$507,0))="","",INDEX('תוצרים לפרויקטים'!$R$8:$R$507,MATCH($B205,'תוצרים לפרויקטים'!$G$8:$G$507,0))))</f>
        <v/>
      </c>
      <c r="H205" s="199" t="str">
        <f>IF($B205="","",IF(INDEX('תוצרים לפרויקטים'!P$8:P$507,MATCH($B205,'תוצרים לפרויקטים'!$G$8:$G$507,0))="","",INDEX('תוצרים לפרויקטים'!P$8:P$507,MATCH($B205,'תוצרים לפרויקטים'!$G$8:$G$507,0))))</f>
        <v/>
      </c>
      <c r="I205" s="199" t="str">
        <f>IF($B205="","",IF(INDEX('תוצרים לפרויקטים'!Q$8:Q$507,MATCH($B205,'תוצרים לפרויקטים'!$G$8:$G$507,0))="","",INDEX('תוצרים לפרויקטים'!Q$8:Q$507,MATCH($B205,'תוצרים לפרויקטים'!$G$8:$G$507,0))))</f>
        <v/>
      </c>
      <c r="J205" s="200" t="str">
        <f>IF($B205="","",INDEX('תוצרים לפרויקטים'!$S$8:$S$507,MATCH($B205,'תוצרים לפרויקטים'!$G$8:$G$507,0)))</f>
        <v/>
      </c>
      <c r="K205" s="201" t="str">
        <f t="shared" si="12"/>
        <v/>
      </c>
      <c r="L205" s="200" t="str">
        <f t="shared" ca="1" si="13"/>
        <v/>
      </c>
      <c r="M205" s="214" t="str">
        <f ca="1">IF($C205="","",IF(OR(AND($H205&lt;=M$6,$I205&gt;=M$6),AND($H205&gt;=M$6,$H205&lt;N$6)),IF(OR($J205=1,COUNTIF($L205:L205,"&gt;0")&lt;$K205),3,IF(OR(AND(MONTH($H205)=MONTH(TODAY()),$J205=0),AND(TODAY()&lt;M$6)),1,IF($L205="כן",2,4))),""))</f>
        <v/>
      </c>
      <c r="N205" s="214" t="str">
        <f ca="1">IF($C205="","",IF(OR(AND($H205&lt;=N$6,$I205&gt;=N$6),AND($H205&gt;=N$6,$H205&lt;O$6)),IF(OR($J205=1,COUNTIF($L205:M205,"&gt;0")&lt;$K205),3,IF(OR(AND(MONTH($H205)=MONTH(TODAY()),$J205=0),AND(TODAY()&lt;N$6)),1,IF($L205="כן",2,4))),""))</f>
        <v/>
      </c>
      <c r="O205" s="214" t="str">
        <f ca="1">IF($C205="","",IF(OR(AND($H205&lt;=O$6,$I205&gt;=O$6),AND($H205&gt;=O$6,$H205&lt;P$6)),IF(OR($J205=1,COUNTIF($L205:N205,"&gt;0")&lt;$K205),3,IF(OR(AND(MONTH($H205)=MONTH(TODAY()),$J205=0),AND(TODAY()&lt;O$6)),1,IF($L205="כן",2,4))),""))</f>
        <v/>
      </c>
      <c r="P205" s="214" t="str">
        <f ca="1">IF($C205="","",IF(OR(AND($H205&lt;=P$6,$I205&gt;=P$6),AND($H205&gt;=P$6,$H205&lt;Q$6)),IF(OR($J205=1,COUNTIF($L205:O205,"&gt;0")&lt;$K205),3,IF(OR(AND(MONTH($H205)=MONTH(TODAY()),$J205=0),AND(TODAY()&lt;P$6)),1,IF($L205="כן",2,4))),""))</f>
        <v/>
      </c>
      <c r="Q205" s="214" t="str">
        <f ca="1">IF($C205="","",IF(OR(AND($H205&lt;=Q$6,$I205&gt;=Q$6),AND($H205&gt;=Q$6,$H205&lt;R$6)),IF(OR($J205=1,COUNTIF($L205:P205,"&gt;0")&lt;$K205),3,IF(OR(AND(MONTH($H205)=MONTH(TODAY()),$J205=0),AND(TODAY()&lt;Q$6)),1,IF($L205="כן",2,4))),""))</f>
        <v/>
      </c>
      <c r="R205" s="214" t="str">
        <f ca="1">IF($C205="","",IF(OR(AND($H205&lt;=R$6,$I205&gt;=R$6),AND($H205&gt;=R$6,$H205&lt;S$6)),IF(OR($J205=1,COUNTIF($L205:Q205,"&gt;0")&lt;$K205),3,IF(OR(AND(MONTH($H205)=MONTH(TODAY()),$J205=0),AND(TODAY()&lt;R$6)),1,IF($L205="כן",2,4))),""))</f>
        <v/>
      </c>
      <c r="S205" s="214" t="str">
        <f ca="1">IF($C205="","",IF(OR(AND($H205&lt;=S$6,$I205&gt;=S$6),AND($H205&gt;=S$6,$H205&lt;T$6)),IF(OR($J205=1,COUNTIF($L205:R205,"&gt;0")&lt;$K205),3,IF(OR(AND(MONTH($H205)=MONTH(TODAY()),$J205=0),AND(TODAY()&lt;S$6)),1,IF($L205="כן",2,4))),""))</f>
        <v/>
      </c>
      <c r="T205" s="214" t="str">
        <f ca="1">IF($C205="","",IF(OR(AND($H205&lt;=T$6,$I205&gt;=T$6),AND($H205&gt;=T$6,$H205&lt;U$6)),IF(OR($J205=1,COUNTIF($L205:S205,"&gt;0")&lt;$K205),3,IF(OR(AND(MONTH($H205)=MONTH(TODAY()),$J205=0),AND(TODAY()&lt;T$6)),1,IF($L205="כן",2,4))),""))</f>
        <v/>
      </c>
      <c r="U205" s="214" t="str">
        <f ca="1">IF($C205="","",IF(OR(AND($H205&lt;=U$6,$I205&gt;=U$6),AND($H205&gt;=U$6,$H205&lt;V$6)),IF(OR($J205=1,COUNTIF($L205:T205,"&gt;0")&lt;$K205),3,IF(OR(AND(MONTH($H205)=MONTH(TODAY()),$J205=0),AND(TODAY()&lt;U$6)),1,IF($L205="כן",2,4))),""))</f>
        <v/>
      </c>
      <c r="V205" s="214" t="str">
        <f ca="1">IF($C205="","",IF(OR(AND($H205&lt;=V$6,$I205&gt;=V$6),AND($H205&gt;=V$6,$H205&lt;W$6)),IF(OR($J205=1,COUNTIF($L205:U205,"&gt;0")&lt;$K205),3,IF(OR(AND(MONTH($H205)=MONTH(TODAY()),$J205=0),AND(TODAY()&lt;V$6)),1,IF($L205="כן",2,4))),""))</f>
        <v/>
      </c>
      <c r="W205" s="214" t="str">
        <f ca="1">IF($C205="","",IF(OR(AND($H205&lt;=W$6,$I205&gt;=W$6),AND($H205&gt;=W$6,$H205&lt;X$6)),IF(OR($J205=1,COUNTIF($L205:V205,"&gt;0")&lt;$K205),3,IF(OR(AND(MONTH($H205)=MONTH(TODAY()),$J205=0),AND(TODAY()&lt;W$6)),1,IF($L205="כן",2,4))),""))</f>
        <v/>
      </c>
      <c r="X205" s="214" t="str">
        <f ca="1">IF($C205="","",IF(OR(AND($H205&lt;=X$6,$I205&gt;=X$6),AND($H205&gt;=X$6,$H205&lt;Y$6)),IF(OR($J205=1,COUNTIF($L205:W205,"&gt;0")&lt;$K205),3,IF(OR(AND(MONTH($H205)=MONTH(TODAY()),$J205=0),AND(TODAY()&lt;X$6)),1,IF($L205="כן",2,4))),""))</f>
        <v/>
      </c>
      <c r="Y205" s="214" t="str">
        <f ca="1">IF($C205="","",IF(OR(AND($H205&lt;=Y$6,$I205&gt;=Y$6),AND($H205&gt;=Y$6,$H205&lt;Z$6)),IF(OR($J205=1,COUNTIF($L205:X205,"&gt;0")&lt;$K205),3,IF(OR(AND(MONTH($H205)=MONTH(TODAY()),$J205=0),AND(TODAY()&lt;Y$6)),1,IF($L205="כן",2,4))),""))</f>
        <v/>
      </c>
      <c r="Z205" s="214" t="str">
        <f ca="1">IF($C205="","",IF(OR(AND($H205&lt;=Z$6,$I205&gt;=Z$6),AND($H205&gt;=Z$6,$H205&lt;AA$6)),IF(OR($J205=1,COUNTIF($L205:Y205,"&gt;0")&lt;$K205),3,IF(OR(AND(MONTH($H205)=MONTH(TODAY()),$J205=0),AND(TODAY()&lt;Z$6)),1,IF($L205="כן",2,4))),""))</f>
        <v/>
      </c>
      <c r="AA205" s="214" t="str">
        <f ca="1">IF($C205="","",IF(OR(AND($H205&lt;=AA$6,$I205&gt;=AA$6),AND($H205&gt;=AA$6,$H205&lt;AB$6)),IF(OR($J205=1,COUNTIF($L205:Z205,"&gt;0")&lt;$K205),3,IF(OR(AND(MONTH($H205)=MONTH(TODAY()),$J205=0),AND(TODAY()&lt;AA$6)),1,IF($L205="כן",2,4))),""))</f>
        <v/>
      </c>
      <c r="AB205" s="214" t="str">
        <f ca="1">IF($C205="","",IF(OR(AND($H205&lt;=AB$6,$I205&gt;=AB$6),AND($H205&gt;=AB$6,$H205&lt;AC$6)),IF(OR($J205=1,COUNTIF($L205:AA205,"&gt;0")&lt;$K205),3,IF(OR(AND(MONTH($H205)=MONTH(TODAY()),$J205=0),AND(TODAY()&lt;AB$6)),1,IF($L205="כן",2,4))),""))</f>
        <v/>
      </c>
      <c r="AC205" s="214" t="str">
        <f ca="1">IF($C205="","",IF(OR(AND($H205&lt;=AC$6,$I205&gt;=AC$6),AND($H205&gt;=AC$6,$H205&lt;AD$6)),IF(OR($J205=1,COUNTIF($L205:AB205,"&gt;0")&lt;$K205),3,IF(OR(AND(MONTH($H205)=MONTH(TODAY()),$J205=0),AND(TODAY()&lt;AC$6)),1,IF($L205="כן",2,4))),""))</f>
        <v/>
      </c>
      <c r="AD205" s="214" t="str">
        <f ca="1">IF($C205="","",IF(OR(AND($H205&lt;=AD$6,$I205&gt;=AD$6),AND($H205&gt;=AD$6,$H205&lt;AE$6)),IF(OR($J205=1,COUNTIF($L205:AC205,"&gt;0")&lt;$K205),3,IF(OR(AND(MONTH($H205)=MONTH(TODAY()),$J205=0),AND(TODAY()&lt;AD$6)),1,IF($L205="כן",2,4))),""))</f>
        <v/>
      </c>
      <c r="AE205" s="214" t="str">
        <f ca="1">IF($C205="","",IF(OR(AND($H205&lt;=AE$6,$I205&gt;=AE$6),AND($H205&gt;=AE$6,$H205&lt;AF$6)),IF(OR($J205=1,COUNTIF($L205:AD205,"&gt;0")&lt;$K205),3,IF(OR(AND(MONTH($H205)=MONTH(TODAY()),$J205=0),AND(TODAY()&lt;AE$6)),1,IF($L205="כן",2,4))),""))</f>
        <v/>
      </c>
      <c r="AF205" s="214" t="str">
        <f ca="1">IF($C205="","",IF(OR(AND($H205&lt;=AF$6,$I205&gt;=AF$6),AND($H205&gt;=AF$6,$H205&lt;AG$6)),IF(OR($J205=1,COUNTIF($L205:AE205,"&gt;0")&lt;$K205),3,IF(OR(AND(MONTH($H205)=MONTH(TODAY()),$J205=0),AND(TODAY()&lt;AF$6)),1,IF($L205="כן",2,4))),""))</f>
        <v/>
      </c>
      <c r="AG205" s="214" t="str">
        <f t="shared" ca="1" si="14"/>
        <v/>
      </c>
      <c r="AH205" s="199" t="s">
        <v>224</v>
      </c>
    </row>
    <row r="206" spans="2:34" s="195" customFormat="1" ht="21" customHeight="1">
      <c r="B206" s="196" t="str">
        <f>IFERROR(INDEX('תוצרים לפרויקטים'!$G$8:$G$507,MATCH(ROWS($B$6:B205),דירוג_גאנט,0)),"")</f>
        <v/>
      </c>
      <c r="C206" s="197" t="str">
        <f>IF($B206="","",INDEX('תוצרים לפרויקטים'!$H$8:$H$507,MATCH($B206,'תוצרים לפרויקטים'!$G$8:$G$507,0)))</f>
        <v/>
      </c>
      <c r="D206" s="198" t="str">
        <f>IF($B206="","",INDEX('תוצרים לפרויקטים'!$E$8:$E$507,MATCH($B206,'תוצרים לפרויקטים'!$G$8:$G$507,0)))</f>
        <v/>
      </c>
      <c r="E206" s="198" t="str">
        <f>IF($B206="","",IF(INDEX('תוצרים לפרויקטים'!$J$8:$J$507,MATCH($B206,'תוצרים לפרויקטים'!$G$8:$G$507,0))="","",INDEX('תוצרים לפרויקטים'!$J$8:$J$507,MATCH($B206,'תוצרים לפרויקטים'!$G$8:$G$507,0))))</f>
        <v/>
      </c>
      <c r="F206" s="198" t="str">
        <f>IF($B206="","",IF(INDEX('תוצרים לפרויקטים'!$K$8:$K$507,MATCH($B206,'תוצרים לפרויקטים'!$G$8:$G$507,0))="","",INDEX('תוצרים לפרויקטים'!$K$8:$K$507,MATCH($B206,'תוצרים לפרויקטים'!$G$8:$G$507,0))))</f>
        <v/>
      </c>
      <c r="G206" s="198" t="str">
        <f>IF($B206="","",IF(INDEX('תוצרים לפרויקטים'!$R$8:$R$507,MATCH($B206,'תוצרים לפרויקטים'!$G$8:$G$507,0))="","",INDEX('תוצרים לפרויקטים'!$R$8:$R$507,MATCH($B206,'תוצרים לפרויקטים'!$G$8:$G$507,0))))</f>
        <v/>
      </c>
      <c r="H206" s="199" t="str">
        <f>IF($B206="","",IF(INDEX('תוצרים לפרויקטים'!P$8:P$507,MATCH($B206,'תוצרים לפרויקטים'!$G$8:$G$507,0))="","",INDEX('תוצרים לפרויקטים'!P$8:P$507,MATCH($B206,'תוצרים לפרויקטים'!$G$8:$G$507,0))))</f>
        <v/>
      </c>
      <c r="I206" s="199" t="str">
        <f>IF($B206="","",IF(INDEX('תוצרים לפרויקטים'!Q$8:Q$507,MATCH($B206,'תוצרים לפרויקטים'!$G$8:$G$507,0))="","",INDEX('תוצרים לפרויקטים'!Q$8:Q$507,MATCH($B206,'תוצרים לפרויקטים'!$G$8:$G$507,0))))</f>
        <v/>
      </c>
      <c r="J206" s="200" t="str">
        <f>IF($B206="","",INDEX('תוצרים לפרויקטים'!$S$8:$S$507,MATCH($B206,'תוצרים לפרויקטים'!$G$8:$G$507,0)))</f>
        <v/>
      </c>
      <c r="K206" s="201" t="str">
        <f t="shared" si="12"/>
        <v/>
      </c>
      <c r="L206" s="200" t="str">
        <f t="shared" ca="1" si="13"/>
        <v/>
      </c>
      <c r="M206" s="214" t="str">
        <f ca="1">IF($C206="","",IF(OR(AND($H206&lt;=M$6,$I206&gt;=M$6),AND($H206&gt;=M$6,$H206&lt;N$6)),IF(OR($J206=1,COUNTIF($L206:L206,"&gt;0")&lt;$K206),3,IF(OR(AND(MONTH($H206)=MONTH(TODAY()),$J206=0),AND(TODAY()&lt;M$6)),1,IF($L206="כן",2,4))),""))</f>
        <v/>
      </c>
      <c r="N206" s="214" t="str">
        <f ca="1">IF($C206="","",IF(OR(AND($H206&lt;=N$6,$I206&gt;=N$6),AND($H206&gt;=N$6,$H206&lt;O$6)),IF(OR($J206=1,COUNTIF($L206:M206,"&gt;0")&lt;$K206),3,IF(OR(AND(MONTH($H206)=MONTH(TODAY()),$J206=0),AND(TODAY()&lt;N$6)),1,IF($L206="כן",2,4))),""))</f>
        <v/>
      </c>
      <c r="O206" s="214" t="str">
        <f ca="1">IF($C206="","",IF(OR(AND($H206&lt;=O$6,$I206&gt;=O$6),AND($H206&gt;=O$6,$H206&lt;P$6)),IF(OR($J206=1,COUNTIF($L206:N206,"&gt;0")&lt;$K206),3,IF(OR(AND(MONTH($H206)=MONTH(TODAY()),$J206=0),AND(TODAY()&lt;O$6)),1,IF($L206="כן",2,4))),""))</f>
        <v/>
      </c>
      <c r="P206" s="214" t="str">
        <f ca="1">IF($C206="","",IF(OR(AND($H206&lt;=P$6,$I206&gt;=P$6),AND($H206&gt;=P$6,$H206&lt;Q$6)),IF(OR($J206=1,COUNTIF($L206:O206,"&gt;0")&lt;$K206),3,IF(OR(AND(MONTH($H206)=MONTH(TODAY()),$J206=0),AND(TODAY()&lt;P$6)),1,IF($L206="כן",2,4))),""))</f>
        <v/>
      </c>
      <c r="Q206" s="214" t="str">
        <f ca="1">IF($C206="","",IF(OR(AND($H206&lt;=Q$6,$I206&gt;=Q$6),AND($H206&gt;=Q$6,$H206&lt;R$6)),IF(OR($J206=1,COUNTIF($L206:P206,"&gt;0")&lt;$K206),3,IF(OR(AND(MONTH($H206)=MONTH(TODAY()),$J206=0),AND(TODAY()&lt;Q$6)),1,IF($L206="כן",2,4))),""))</f>
        <v/>
      </c>
      <c r="R206" s="214" t="str">
        <f ca="1">IF($C206="","",IF(OR(AND($H206&lt;=R$6,$I206&gt;=R$6),AND($H206&gt;=R$6,$H206&lt;S$6)),IF(OR($J206=1,COUNTIF($L206:Q206,"&gt;0")&lt;$K206),3,IF(OR(AND(MONTH($H206)=MONTH(TODAY()),$J206=0),AND(TODAY()&lt;R$6)),1,IF($L206="כן",2,4))),""))</f>
        <v/>
      </c>
      <c r="S206" s="214" t="str">
        <f ca="1">IF($C206="","",IF(OR(AND($H206&lt;=S$6,$I206&gt;=S$6),AND($H206&gt;=S$6,$H206&lt;T$6)),IF(OR($J206=1,COUNTIF($L206:R206,"&gt;0")&lt;$K206),3,IF(OR(AND(MONTH($H206)=MONTH(TODAY()),$J206=0),AND(TODAY()&lt;S$6)),1,IF($L206="כן",2,4))),""))</f>
        <v/>
      </c>
      <c r="T206" s="214" t="str">
        <f ca="1">IF($C206="","",IF(OR(AND($H206&lt;=T$6,$I206&gt;=T$6),AND($H206&gt;=T$6,$H206&lt;U$6)),IF(OR($J206=1,COUNTIF($L206:S206,"&gt;0")&lt;$K206),3,IF(OR(AND(MONTH($H206)=MONTH(TODAY()),$J206=0),AND(TODAY()&lt;T$6)),1,IF($L206="כן",2,4))),""))</f>
        <v/>
      </c>
      <c r="U206" s="214" t="str">
        <f ca="1">IF($C206="","",IF(OR(AND($H206&lt;=U$6,$I206&gt;=U$6),AND($H206&gt;=U$6,$H206&lt;V$6)),IF(OR($J206=1,COUNTIF($L206:T206,"&gt;0")&lt;$K206),3,IF(OR(AND(MONTH($H206)=MONTH(TODAY()),$J206=0),AND(TODAY()&lt;U$6)),1,IF($L206="כן",2,4))),""))</f>
        <v/>
      </c>
      <c r="V206" s="214" t="str">
        <f ca="1">IF($C206="","",IF(OR(AND($H206&lt;=V$6,$I206&gt;=V$6),AND($H206&gt;=V$6,$H206&lt;W$6)),IF(OR($J206=1,COUNTIF($L206:U206,"&gt;0")&lt;$K206),3,IF(OR(AND(MONTH($H206)=MONTH(TODAY()),$J206=0),AND(TODAY()&lt;V$6)),1,IF($L206="כן",2,4))),""))</f>
        <v/>
      </c>
      <c r="W206" s="214" t="str">
        <f ca="1">IF($C206="","",IF(OR(AND($H206&lt;=W$6,$I206&gt;=W$6),AND($H206&gt;=W$6,$H206&lt;X$6)),IF(OR($J206=1,COUNTIF($L206:V206,"&gt;0")&lt;$K206),3,IF(OR(AND(MONTH($H206)=MONTH(TODAY()),$J206=0),AND(TODAY()&lt;W$6)),1,IF($L206="כן",2,4))),""))</f>
        <v/>
      </c>
      <c r="X206" s="214" t="str">
        <f ca="1">IF($C206="","",IF(OR(AND($H206&lt;=X$6,$I206&gt;=X$6),AND($H206&gt;=X$6,$H206&lt;Y$6)),IF(OR($J206=1,COUNTIF($L206:W206,"&gt;0")&lt;$K206),3,IF(OR(AND(MONTH($H206)=MONTH(TODAY()),$J206=0),AND(TODAY()&lt;X$6)),1,IF($L206="כן",2,4))),""))</f>
        <v/>
      </c>
      <c r="Y206" s="214" t="str">
        <f ca="1">IF($C206="","",IF(OR(AND($H206&lt;=Y$6,$I206&gt;=Y$6),AND($H206&gt;=Y$6,$H206&lt;Z$6)),IF(OR($J206=1,COUNTIF($L206:X206,"&gt;0")&lt;$K206),3,IF(OR(AND(MONTH($H206)=MONTH(TODAY()),$J206=0),AND(TODAY()&lt;Y$6)),1,IF($L206="כן",2,4))),""))</f>
        <v/>
      </c>
      <c r="Z206" s="214" t="str">
        <f ca="1">IF($C206="","",IF(OR(AND($H206&lt;=Z$6,$I206&gt;=Z$6),AND($H206&gt;=Z$6,$H206&lt;AA$6)),IF(OR($J206=1,COUNTIF($L206:Y206,"&gt;0")&lt;$K206),3,IF(OR(AND(MONTH($H206)=MONTH(TODAY()),$J206=0),AND(TODAY()&lt;Z$6)),1,IF($L206="כן",2,4))),""))</f>
        <v/>
      </c>
      <c r="AA206" s="214" t="str">
        <f ca="1">IF($C206="","",IF(OR(AND($H206&lt;=AA$6,$I206&gt;=AA$6),AND($H206&gt;=AA$6,$H206&lt;AB$6)),IF(OR($J206=1,COUNTIF($L206:Z206,"&gt;0")&lt;$K206),3,IF(OR(AND(MONTH($H206)=MONTH(TODAY()),$J206=0),AND(TODAY()&lt;AA$6)),1,IF($L206="כן",2,4))),""))</f>
        <v/>
      </c>
      <c r="AB206" s="214" t="str">
        <f ca="1">IF($C206="","",IF(OR(AND($H206&lt;=AB$6,$I206&gt;=AB$6),AND($H206&gt;=AB$6,$H206&lt;AC$6)),IF(OR($J206=1,COUNTIF($L206:AA206,"&gt;0")&lt;$K206),3,IF(OR(AND(MONTH($H206)=MONTH(TODAY()),$J206=0),AND(TODAY()&lt;AB$6)),1,IF($L206="כן",2,4))),""))</f>
        <v/>
      </c>
      <c r="AC206" s="214" t="str">
        <f ca="1">IF($C206="","",IF(OR(AND($H206&lt;=AC$6,$I206&gt;=AC$6),AND($H206&gt;=AC$6,$H206&lt;AD$6)),IF(OR($J206=1,COUNTIF($L206:AB206,"&gt;0")&lt;$K206),3,IF(OR(AND(MONTH($H206)=MONTH(TODAY()),$J206=0),AND(TODAY()&lt;AC$6)),1,IF($L206="כן",2,4))),""))</f>
        <v/>
      </c>
      <c r="AD206" s="214" t="str">
        <f ca="1">IF($C206="","",IF(OR(AND($H206&lt;=AD$6,$I206&gt;=AD$6),AND($H206&gt;=AD$6,$H206&lt;AE$6)),IF(OR($J206=1,COUNTIF($L206:AC206,"&gt;0")&lt;$K206),3,IF(OR(AND(MONTH($H206)=MONTH(TODAY()),$J206=0),AND(TODAY()&lt;AD$6)),1,IF($L206="כן",2,4))),""))</f>
        <v/>
      </c>
      <c r="AE206" s="214" t="str">
        <f ca="1">IF($C206="","",IF(OR(AND($H206&lt;=AE$6,$I206&gt;=AE$6),AND($H206&gt;=AE$6,$H206&lt;AF$6)),IF(OR($J206=1,COUNTIF($L206:AD206,"&gt;0")&lt;$K206),3,IF(OR(AND(MONTH($H206)=MONTH(TODAY()),$J206=0),AND(TODAY()&lt;AE$6)),1,IF($L206="כן",2,4))),""))</f>
        <v/>
      </c>
      <c r="AF206" s="214" t="str">
        <f ca="1">IF($C206="","",IF(OR(AND($H206&lt;=AF$6,$I206&gt;=AF$6),AND($H206&gt;=AF$6,$H206&lt;AG$6)),IF(OR($J206=1,COUNTIF($L206:AE206,"&gt;0")&lt;$K206),3,IF(OR(AND(MONTH($H206)=MONTH(TODAY()),$J206=0),AND(TODAY()&lt;AF$6)),1,IF($L206="כן",2,4))),""))</f>
        <v/>
      </c>
      <c r="AG206" s="214" t="str">
        <f t="shared" ca="1" si="14"/>
        <v/>
      </c>
      <c r="AH206" s="199" t="s">
        <v>224</v>
      </c>
    </row>
    <row r="207" spans="2:34" s="195" customFormat="1" ht="21" customHeight="1">
      <c r="B207" s="196" t="str">
        <f>IFERROR(INDEX('תוצרים לפרויקטים'!$G$8:$G$507,MATCH(ROWS($B$6:B206),דירוג_גאנט,0)),"")</f>
        <v/>
      </c>
      <c r="C207" s="197" t="str">
        <f>IF($B207="","",INDEX('תוצרים לפרויקטים'!$H$8:$H$507,MATCH($B207,'תוצרים לפרויקטים'!$G$8:$G$507,0)))</f>
        <v/>
      </c>
      <c r="D207" s="198" t="str">
        <f>IF($B207="","",INDEX('תוצרים לפרויקטים'!$E$8:$E$507,MATCH($B207,'תוצרים לפרויקטים'!$G$8:$G$507,0)))</f>
        <v/>
      </c>
      <c r="E207" s="198" t="str">
        <f>IF($B207="","",IF(INDEX('תוצרים לפרויקטים'!$J$8:$J$507,MATCH($B207,'תוצרים לפרויקטים'!$G$8:$G$507,0))="","",INDEX('תוצרים לפרויקטים'!$J$8:$J$507,MATCH($B207,'תוצרים לפרויקטים'!$G$8:$G$507,0))))</f>
        <v/>
      </c>
      <c r="F207" s="198" t="str">
        <f>IF($B207="","",IF(INDEX('תוצרים לפרויקטים'!$K$8:$K$507,MATCH($B207,'תוצרים לפרויקטים'!$G$8:$G$507,0))="","",INDEX('תוצרים לפרויקטים'!$K$8:$K$507,MATCH($B207,'תוצרים לפרויקטים'!$G$8:$G$507,0))))</f>
        <v/>
      </c>
      <c r="G207" s="198" t="str">
        <f>IF($B207="","",IF(INDEX('תוצרים לפרויקטים'!$R$8:$R$507,MATCH($B207,'תוצרים לפרויקטים'!$G$8:$G$507,0))="","",INDEX('תוצרים לפרויקטים'!$R$8:$R$507,MATCH($B207,'תוצרים לפרויקטים'!$G$8:$G$507,0))))</f>
        <v/>
      </c>
      <c r="H207" s="199" t="str">
        <f>IF($B207="","",IF(INDEX('תוצרים לפרויקטים'!P$8:P$507,MATCH($B207,'תוצרים לפרויקטים'!$G$8:$G$507,0))="","",INDEX('תוצרים לפרויקטים'!P$8:P$507,MATCH($B207,'תוצרים לפרויקטים'!$G$8:$G$507,0))))</f>
        <v/>
      </c>
      <c r="I207" s="199" t="str">
        <f>IF($B207="","",IF(INDEX('תוצרים לפרויקטים'!Q$8:Q$507,MATCH($B207,'תוצרים לפרויקטים'!$G$8:$G$507,0))="","",INDEX('תוצרים לפרויקטים'!Q$8:Q$507,MATCH($B207,'תוצרים לפרויקטים'!$G$8:$G$507,0))))</f>
        <v/>
      </c>
      <c r="J207" s="200" t="str">
        <f>IF($B207="","",INDEX('תוצרים לפרויקטים'!$S$8:$S$507,MATCH($B207,'תוצרים לפרויקטים'!$G$8:$G$507,0)))</f>
        <v/>
      </c>
      <c r="K207" s="201" t="str">
        <f t="shared" si="12"/>
        <v/>
      </c>
      <c r="L207" s="200" t="str">
        <f t="shared" ca="1" si="13"/>
        <v/>
      </c>
      <c r="M207" s="214" t="str">
        <f ca="1">IF($C207="","",IF(OR(AND($H207&lt;=M$6,$I207&gt;=M$6),AND($H207&gt;=M$6,$H207&lt;N$6)),IF(OR($J207=1,COUNTIF($L207:L207,"&gt;0")&lt;$K207),3,IF(OR(AND(MONTH($H207)=MONTH(TODAY()),$J207=0),AND(TODAY()&lt;M$6)),1,IF($L207="כן",2,4))),""))</f>
        <v/>
      </c>
      <c r="N207" s="214" t="str">
        <f ca="1">IF($C207="","",IF(OR(AND($H207&lt;=N$6,$I207&gt;=N$6),AND($H207&gt;=N$6,$H207&lt;O$6)),IF(OR($J207=1,COUNTIF($L207:M207,"&gt;0")&lt;$K207),3,IF(OR(AND(MONTH($H207)=MONTH(TODAY()),$J207=0),AND(TODAY()&lt;N$6)),1,IF($L207="כן",2,4))),""))</f>
        <v/>
      </c>
      <c r="O207" s="214" t="str">
        <f ca="1">IF($C207="","",IF(OR(AND($H207&lt;=O$6,$I207&gt;=O$6),AND($H207&gt;=O$6,$H207&lt;P$6)),IF(OR($J207=1,COUNTIF($L207:N207,"&gt;0")&lt;$K207),3,IF(OR(AND(MONTH($H207)=MONTH(TODAY()),$J207=0),AND(TODAY()&lt;O$6)),1,IF($L207="כן",2,4))),""))</f>
        <v/>
      </c>
      <c r="P207" s="214" t="str">
        <f ca="1">IF($C207="","",IF(OR(AND($H207&lt;=P$6,$I207&gt;=P$6),AND($H207&gt;=P$6,$H207&lt;Q$6)),IF(OR($J207=1,COUNTIF($L207:O207,"&gt;0")&lt;$K207),3,IF(OR(AND(MONTH($H207)=MONTH(TODAY()),$J207=0),AND(TODAY()&lt;P$6)),1,IF($L207="כן",2,4))),""))</f>
        <v/>
      </c>
      <c r="Q207" s="214" t="str">
        <f ca="1">IF($C207="","",IF(OR(AND($H207&lt;=Q$6,$I207&gt;=Q$6),AND($H207&gt;=Q$6,$H207&lt;R$6)),IF(OR($J207=1,COUNTIF($L207:P207,"&gt;0")&lt;$K207),3,IF(OR(AND(MONTH($H207)=MONTH(TODAY()),$J207=0),AND(TODAY()&lt;Q$6)),1,IF($L207="כן",2,4))),""))</f>
        <v/>
      </c>
      <c r="R207" s="214" t="str">
        <f ca="1">IF($C207="","",IF(OR(AND($H207&lt;=R$6,$I207&gt;=R$6),AND($H207&gt;=R$6,$H207&lt;S$6)),IF(OR($J207=1,COUNTIF($L207:Q207,"&gt;0")&lt;$K207),3,IF(OR(AND(MONTH($H207)=MONTH(TODAY()),$J207=0),AND(TODAY()&lt;R$6)),1,IF($L207="כן",2,4))),""))</f>
        <v/>
      </c>
      <c r="S207" s="214" t="str">
        <f ca="1">IF($C207="","",IF(OR(AND($H207&lt;=S$6,$I207&gt;=S$6),AND($H207&gt;=S$6,$H207&lt;T$6)),IF(OR($J207=1,COUNTIF($L207:R207,"&gt;0")&lt;$K207),3,IF(OR(AND(MONTH($H207)=MONTH(TODAY()),$J207=0),AND(TODAY()&lt;S$6)),1,IF($L207="כן",2,4))),""))</f>
        <v/>
      </c>
      <c r="T207" s="214" t="str">
        <f ca="1">IF($C207="","",IF(OR(AND($H207&lt;=T$6,$I207&gt;=T$6),AND($H207&gt;=T$6,$H207&lt;U$6)),IF(OR($J207=1,COUNTIF($L207:S207,"&gt;0")&lt;$K207),3,IF(OR(AND(MONTH($H207)=MONTH(TODAY()),$J207=0),AND(TODAY()&lt;T$6)),1,IF($L207="כן",2,4))),""))</f>
        <v/>
      </c>
      <c r="U207" s="214" t="str">
        <f ca="1">IF($C207="","",IF(OR(AND($H207&lt;=U$6,$I207&gt;=U$6),AND($H207&gt;=U$6,$H207&lt;V$6)),IF(OR($J207=1,COUNTIF($L207:T207,"&gt;0")&lt;$K207),3,IF(OR(AND(MONTH($H207)=MONTH(TODAY()),$J207=0),AND(TODAY()&lt;U$6)),1,IF($L207="כן",2,4))),""))</f>
        <v/>
      </c>
      <c r="V207" s="214" t="str">
        <f ca="1">IF($C207="","",IF(OR(AND($H207&lt;=V$6,$I207&gt;=V$6),AND($H207&gt;=V$6,$H207&lt;W$6)),IF(OR($J207=1,COUNTIF($L207:U207,"&gt;0")&lt;$K207),3,IF(OR(AND(MONTH($H207)=MONTH(TODAY()),$J207=0),AND(TODAY()&lt;V$6)),1,IF($L207="כן",2,4))),""))</f>
        <v/>
      </c>
      <c r="W207" s="214" t="str">
        <f ca="1">IF($C207="","",IF(OR(AND($H207&lt;=W$6,$I207&gt;=W$6),AND($H207&gt;=W$6,$H207&lt;X$6)),IF(OR($J207=1,COUNTIF($L207:V207,"&gt;0")&lt;$K207),3,IF(OR(AND(MONTH($H207)=MONTH(TODAY()),$J207=0),AND(TODAY()&lt;W$6)),1,IF($L207="כן",2,4))),""))</f>
        <v/>
      </c>
      <c r="X207" s="214" t="str">
        <f ca="1">IF($C207="","",IF(OR(AND($H207&lt;=X$6,$I207&gt;=X$6),AND($H207&gt;=X$6,$H207&lt;Y$6)),IF(OR($J207=1,COUNTIF($L207:W207,"&gt;0")&lt;$K207),3,IF(OR(AND(MONTH($H207)=MONTH(TODAY()),$J207=0),AND(TODAY()&lt;X$6)),1,IF($L207="כן",2,4))),""))</f>
        <v/>
      </c>
      <c r="Y207" s="214" t="str">
        <f ca="1">IF($C207="","",IF(OR(AND($H207&lt;=Y$6,$I207&gt;=Y$6),AND($H207&gt;=Y$6,$H207&lt;Z$6)),IF(OR($J207=1,COUNTIF($L207:X207,"&gt;0")&lt;$K207),3,IF(OR(AND(MONTH($H207)=MONTH(TODAY()),$J207=0),AND(TODAY()&lt;Y$6)),1,IF($L207="כן",2,4))),""))</f>
        <v/>
      </c>
      <c r="Z207" s="214" t="str">
        <f ca="1">IF($C207="","",IF(OR(AND($H207&lt;=Z$6,$I207&gt;=Z$6),AND($H207&gt;=Z$6,$H207&lt;AA$6)),IF(OR($J207=1,COUNTIF($L207:Y207,"&gt;0")&lt;$K207),3,IF(OR(AND(MONTH($H207)=MONTH(TODAY()),$J207=0),AND(TODAY()&lt;Z$6)),1,IF($L207="כן",2,4))),""))</f>
        <v/>
      </c>
      <c r="AA207" s="214" t="str">
        <f ca="1">IF($C207="","",IF(OR(AND($H207&lt;=AA$6,$I207&gt;=AA$6),AND($H207&gt;=AA$6,$H207&lt;AB$6)),IF(OR($J207=1,COUNTIF($L207:Z207,"&gt;0")&lt;$K207),3,IF(OR(AND(MONTH($H207)=MONTH(TODAY()),$J207=0),AND(TODAY()&lt;AA$6)),1,IF($L207="כן",2,4))),""))</f>
        <v/>
      </c>
      <c r="AB207" s="214" t="str">
        <f ca="1">IF($C207="","",IF(OR(AND($H207&lt;=AB$6,$I207&gt;=AB$6),AND($H207&gt;=AB$6,$H207&lt;AC$6)),IF(OR($J207=1,COUNTIF($L207:AA207,"&gt;0")&lt;$K207),3,IF(OR(AND(MONTH($H207)=MONTH(TODAY()),$J207=0),AND(TODAY()&lt;AB$6)),1,IF($L207="כן",2,4))),""))</f>
        <v/>
      </c>
      <c r="AC207" s="214" t="str">
        <f ca="1">IF($C207="","",IF(OR(AND($H207&lt;=AC$6,$I207&gt;=AC$6),AND($H207&gt;=AC$6,$H207&lt;AD$6)),IF(OR($J207=1,COUNTIF($L207:AB207,"&gt;0")&lt;$K207),3,IF(OR(AND(MONTH($H207)=MONTH(TODAY()),$J207=0),AND(TODAY()&lt;AC$6)),1,IF($L207="כן",2,4))),""))</f>
        <v/>
      </c>
      <c r="AD207" s="214" t="str">
        <f ca="1">IF($C207="","",IF(OR(AND($H207&lt;=AD$6,$I207&gt;=AD$6),AND($H207&gt;=AD$6,$H207&lt;AE$6)),IF(OR($J207=1,COUNTIF($L207:AC207,"&gt;0")&lt;$K207),3,IF(OR(AND(MONTH($H207)=MONTH(TODAY()),$J207=0),AND(TODAY()&lt;AD$6)),1,IF($L207="כן",2,4))),""))</f>
        <v/>
      </c>
      <c r="AE207" s="214" t="str">
        <f ca="1">IF($C207="","",IF(OR(AND($H207&lt;=AE$6,$I207&gt;=AE$6),AND($H207&gt;=AE$6,$H207&lt;AF$6)),IF(OR($J207=1,COUNTIF($L207:AD207,"&gt;0")&lt;$K207),3,IF(OR(AND(MONTH($H207)=MONTH(TODAY()),$J207=0),AND(TODAY()&lt;AE$6)),1,IF($L207="כן",2,4))),""))</f>
        <v/>
      </c>
      <c r="AF207" s="214" t="str">
        <f ca="1">IF($C207="","",IF(OR(AND($H207&lt;=AF$6,$I207&gt;=AF$6),AND($H207&gt;=AF$6,$H207&lt;AG$6)),IF(OR($J207=1,COUNTIF($L207:AE207,"&gt;0")&lt;$K207),3,IF(OR(AND(MONTH($H207)=MONTH(TODAY()),$J207=0),AND(TODAY()&lt;AF$6)),1,IF($L207="כן",2,4))),""))</f>
        <v/>
      </c>
      <c r="AG207" s="214" t="str">
        <f t="shared" ca="1" si="14"/>
        <v/>
      </c>
      <c r="AH207" s="199" t="s">
        <v>224</v>
      </c>
    </row>
    <row r="208" spans="2:34" s="195" customFormat="1" ht="21" customHeight="1">
      <c r="B208" s="196" t="str">
        <f>IFERROR(INDEX('תוצרים לפרויקטים'!$G$8:$G$507,MATCH(ROWS($B$6:B207),דירוג_גאנט,0)),"")</f>
        <v/>
      </c>
      <c r="C208" s="197" t="str">
        <f>IF($B208="","",INDEX('תוצרים לפרויקטים'!$H$8:$H$507,MATCH($B208,'תוצרים לפרויקטים'!$G$8:$G$507,0)))</f>
        <v/>
      </c>
      <c r="D208" s="198" t="str">
        <f>IF($B208="","",INDEX('תוצרים לפרויקטים'!$E$8:$E$507,MATCH($B208,'תוצרים לפרויקטים'!$G$8:$G$507,0)))</f>
        <v/>
      </c>
      <c r="E208" s="198" t="str">
        <f>IF($B208="","",IF(INDEX('תוצרים לפרויקטים'!$J$8:$J$507,MATCH($B208,'תוצרים לפרויקטים'!$G$8:$G$507,0))="","",INDEX('תוצרים לפרויקטים'!$J$8:$J$507,MATCH($B208,'תוצרים לפרויקטים'!$G$8:$G$507,0))))</f>
        <v/>
      </c>
      <c r="F208" s="198" t="str">
        <f>IF($B208="","",IF(INDEX('תוצרים לפרויקטים'!$K$8:$K$507,MATCH($B208,'תוצרים לפרויקטים'!$G$8:$G$507,0))="","",INDEX('תוצרים לפרויקטים'!$K$8:$K$507,MATCH($B208,'תוצרים לפרויקטים'!$G$8:$G$507,0))))</f>
        <v/>
      </c>
      <c r="G208" s="198" t="str">
        <f>IF($B208="","",IF(INDEX('תוצרים לפרויקטים'!$R$8:$R$507,MATCH($B208,'תוצרים לפרויקטים'!$G$8:$G$507,0))="","",INDEX('תוצרים לפרויקטים'!$R$8:$R$507,MATCH($B208,'תוצרים לפרויקטים'!$G$8:$G$507,0))))</f>
        <v/>
      </c>
      <c r="H208" s="199" t="str">
        <f>IF($B208="","",IF(INDEX('תוצרים לפרויקטים'!P$8:P$507,MATCH($B208,'תוצרים לפרויקטים'!$G$8:$G$507,0))="","",INDEX('תוצרים לפרויקטים'!P$8:P$507,MATCH($B208,'תוצרים לפרויקטים'!$G$8:$G$507,0))))</f>
        <v/>
      </c>
      <c r="I208" s="199" t="str">
        <f>IF($B208="","",IF(INDEX('תוצרים לפרויקטים'!Q$8:Q$507,MATCH($B208,'תוצרים לפרויקטים'!$G$8:$G$507,0))="","",INDEX('תוצרים לפרויקטים'!Q$8:Q$507,MATCH($B208,'תוצרים לפרויקטים'!$G$8:$G$507,0))))</f>
        <v/>
      </c>
      <c r="J208" s="200" t="str">
        <f>IF($B208="","",INDEX('תוצרים לפרויקטים'!$S$8:$S$507,MATCH($B208,'תוצרים לפרויקטים'!$G$8:$G$507,0)))</f>
        <v/>
      </c>
      <c r="K208" s="201" t="str">
        <f t="shared" si="12"/>
        <v/>
      </c>
      <c r="L208" s="200" t="str">
        <f t="shared" ca="1" si="13"/>
        <v/>
      </c>
      <c r="M208" s="214" t="str">
        <f ca="1">IF($C208="","",IF(OR(AND($H208&lt;=M$6,$I208&gt;=M$6),AND($H208&gt;=M$6,$H208&lt;N$6)),IF(OR($J208=1,COUNTIF($L208:L208,"&gt;0")&lt;$K208),3,IF(OR(AND(MONTH($H208)=MONTH(TODAY()),$J208=0),AND(TODAY()&lt;M$6)),1,IF($L208="כן",2,4))),""))</f>
        <v/>
      </c>
      <c r="N208" s="214" t="str">
        <f ca="1">IF($C208="","",IF(OR(AND($H208&lt;=N$6,$I208&gt;=N$6),AND($H208&gt;=N$6,$H208&lt;O$6)),IF(OR($J208=1,COUNTIF($L208:M208,"&gt;0")&lt;$K208),3,IF(OR(AND(MONTH($H208)=MONTH(TODAY()),$J208=0),AND(TODAY()&lt;N$6)),1,IF($L208="כן",2,4))),""))</f>
        <v/>
      </c>
      <c r="O208" s="214" t="str">
        <f ca="1">IF($C208="","",IF(OR(AND($H208&lt;=O$6,$I208&gt;=O$6),AND($H208&gt;=O$6,$H208&lt;P$6)),IF(OR($J208=1,COUNTIF($L208:N208,"&gt;0")&lt;$K208),3,IF(OR(AND(MONTH($H208)=MONTH(TODAY()),$J208=0),AND(TODAY()&lt;O$6)),1,IF($L208="כן",2,4))),""))</f>
        <v/>
      </c>
      <c r="P208" s="214" t="str">
        <f ca="1">IF($C208="","",IF(OR(AND($H208&lt;=P$6,$I208&gt;=P$6),AND($H208&gt;=P$6,$H208&lt;Q$6)),IF(OR($J208=1,COUNTIF($L208:O208,"&gt;0")&lt;$K208),3,IF(OR(AND(MONTH($H208)=MONTH(TODAY()),$J208=0),AND(TODAY()&lt;P$6)),1,IF($L208="כן",2,4))),""))</f>
        <v/>
      </c>
      <c r="Q208" s="214" t="str">
        <f ca="1">IF($C208="","",IF(OR(AND($H208&lt;=Q$6,$I208&gt;=Q$6),AND($H208&gt;=Q$6,$H208&lt;R$6)),IF(OR($J208=1,COUNTIF($L208:P208,"&gt;0")&lt;$K208),3,IF(OR(AND(MONTH($H208)=MONTH(TODAY()),$J208=0),AND(TODAY()&lt;Q$6)),1,IF($L208="כן",2,4))),""))</f>
        <v/>
      </c>
      <c r="R208" s="214" t="str">
        <f ca="1">IF($C208="","",IF(OR(AND($H208&lt;=R$6,$I208&gt;=R$6),AND($H208&gt;=R$6,$H208&lt;S$6)),IF(OR($J208=1,COUNTIF($L208:Q208,"&gt;0")&lt;$K208),3,IF(OR(AND(MONTH($H208)=MONTH(TODAY()),$J208=0),AND(TODAY()&lt;R$6)),1,IF($L208="כן",2,4))),""))</f>
        <v/>
      </c>
      <c r="S208" s="214" t="str">
        <f ca="1">IF($C208="","",IF(OR(AND($H208&lt;=S$6,$I208&gt;=S$6),AND($H208&gt;=S$6,$H208&lt;T$6)),IF(OR($J208=1,COUNTIF($L208:R208,"&gt;0")&lt;$K208),3,IF(OR(AND(MONTH($H208)=MONTH(TODAY()),$J208=0),AND(TODAY()&lt;S$6)),1,IF($L208="כן",2,4))),""))</f>
        <v/>
      </c>
      <c r="T208" s="214" t="str">
        <f ca="1">IF($C208="","",IF(OR(AND($H208&lt;=T$6,$I208&gt;=T$6),AND($H208&gt;=T$6,$H208&lt;U$6)),IF(OR($J208=1,COUNTIF($L208:S208,"&gt;0")&lt;$K208),3,IF(OR(AND(MONTH($H208)=MONTH(TODAY()),$J208=0),AND(TODAY()&lt;T$6)),1,IF($L208="כן",2,4))),""))</f>
        <v/>
      </c>
      <c r="U208" s="214" t="str">
        <f ca="1">IF($C208="","",IF(OR(AND($H208&lt;=U$6,$I208&gt;=U$6),AND($H208&gt;=U$6,$H208&lt;V$6)),IF(OR($J208=1,COUNTIF($L208:T208,"&gt;0")&lt;$K208),3,IF(OR(AND(MONTH($H208)=MONTH(TODAY()),$J208=0),AND(TODAY()&lt;U$6)),1,IF($L208="כן",2,4))),""))</f>
        <v/>
      </c>
      <c r="V208" s="214" t="str">
        <f ca="1">IF($C208="","",IF(OR(AND($H208&lt;=V$6,$I208&gt;=V$6),AND($H208&gt;=V$6,$H208&lt;W$6)),IF(OR($J208=1,COUNTIF($L208:U208,"&gt;0")&lt;$K208),3,IF(OR(AND(MONTH($H208)=MONTH(TODAY()),$J208=0),AND(TODAY()&lt;V$6)),1,IF($L208="כן",2,4))),""))</f>
        <v/>
      </c>
      <c r="W208" s="214" t="str">
        <f ca="1">IF($C208="","",IF(OR(AND($H208&lt;=W$6,$I208&gt;=W$6),AND($H208&gt;=W$6,$H208&lt;X$6)),IF(OR($J208=1,COUNTIF($L208:V208,"&gt;0")&lt;$K208),3,IF(OR(AND(MONTH($H208)=MONTH(TODAY()),$J208=0),AND(TODAY()&lt;W$6)),1,IF($L208="כן",2,4))),""))</f>
        <v/>
      </c>
      <c r="X208" s="214" t="str">
        <f ca="1">IF($C208="","",IF(OR(AND($H208&lt;=X$6,$I208&gt;=X$6),AND($H208&gt;=X$6,$H208&lt;Y$6)),IF(OR($J208=1,COUNTIF($L208:W208,"&gt;0")&lt;$K208),3,IF(OR(AND(MONTH($H208)=MONTH(TODAY()),$J208=0),AND(TODAY()&lt;X$6)),1,IF($L208="כן",2,4))),""))</f>
        <v/>
      </c>
      <c r="Y208" s="214" t="str">
        <f ca="1">IF($C208="","",IF(OR(AND($H208&lt;=Y$6,$I208&gt;=Y$6),AND($H208&gt;=Y$6,$H208&lt;Z$6)),IF(OR($J208=1,COUNTIF($L208:X208,"&gt;0")&lt;$K208),3,IF(OR(AND(MONTH($H208)=MONTH(TODAY()),$J208=0),AND(TODAY()&lt;Y$6)),1,IF($L208="כן",2,4))),""))</f>
        <v/>
      </c>
      <c r="Z208" s="214" t="str">
        <f ca="1">IF($C208="","",IF(OR(AND($H208&lt;=Z$6,$I208&gt;=Z$6),AND($H208&gt;=Z$6,$H208&lt;AA$6)),IF(OR($J208=1,COUNTIF($L208:Y208,"&gt;0")&lt;$K208),3,IF(OR(AND(MONTH($H208)=MONTH(TODAY()),$J208=0),AND(TODAY()&lt;Z$6)),1,IF($L208="כן",2,4))),""))</f>
        <v/>
      </c>
      <c r="AA208" s="214" t="str">
        <f ca="1">IF($C208="","",IF(OR(AND($H208&lt;=AA$6,$I208&gt;=AA$6),AND($H208&gt;=AA$6,$H208&lt;AB$6)),IF(OR($J208=1,COUNTIF($L208:Z208,"&gt;0")&lt;$K208),3,IF(OR(AND(MONTH($H208)=MONTH(TODAY()),$J208=0),AND(TODAY()&lt;AA$6)),1,IF($L208="כן",2,4))),""))</f>
        <v/>
      </c>
      <c r="AB208" s="214" t="str">
        <f ca="1">IF($C208="","",IF(OR(AND($H208&lt;=AB$6,$I208&gt;=AB$6),AND($H208&gt;=AB$6,$H208&lt;AC$6)),IF(OR($J208=1,COUNTIF($L208:AA208,"&gt;0")&lt;$K208),3,IF(OR(AND(MONTH($H208)=MONTH(TODAY()),$J208=0),AND(TODAY()&lt;AB$6)),1,IF($L208="כן",2,4))),""))</f>
        <v/>
      </c>
      <c r="AC208" s="214" t="str">
        <f ca="1">IF($C208="","",IF(OR(AND($H208&lt;=AC$6,$I208&gt;=AC$6),AND($H208&gt;=AC$6,$H208&lt;AD$6)),IF(OR($J208=1,COUNTIF($L208:AB208,"&gt;0")&lt;$K208),3,IF(OR(AND(MONTH($H208)=MONTH(TODAY()),$J208=0),AND(TODAY()&lt;AC$6)),1,IF($L208="כן",2,4))),""))</f>
        <v/>
      </c>
      <c r="AD208" s="214" t="str">
        <f ca="1">IF($C208="","",IF(OR(AND($H208&lt;=AD$6,$I208&gt;=AD$6),AND($H208&gt;=AD$6,$H208&lt;AE$6)),IF(OR($J208=1,COUNTIF($L208:AC208,"&gt;0")&lt;$K208),3,IF(OR(AND(MONTH($H208)=MONTH(TODAY()),$J208=0),AND(TODAY()&lt;AD$6)),1,IF($L208="כן",2,4))),""))</f>
        <v/>
      </c>
      <c r="AE208" s="214" t="str">
        <f ca="1">IF($C208="","",IF(OR(AND($H208&lt;=AE$6,$I208&gt;=AE$6),AND($H208&gt;=AE$6,$H208&lt;AF$6)),IF(OR($J208=1,COUNTIF($L208:AD208,"&gt;0")&lt;$K208),3,IF(OR(AND(MONTH($H208)=MONTH(TODAY()),$J208=0),AND(TODAY()&lt;AE$6)),1,IF($L208="כן",2,4))),""))</f>
        <v/>
      </c>
      <c r="AF208" s="214" t="str">
        <f ca="1">IF($C208="","",IF(OR(AND($H208&lt;=AF$6,$I208&gt;=AF$6),AND($H208&gt;=AF$6,$H208&lt;AG$6)),IF(OR($J208=1,COUNTIF($L208:AE208,"&gt;0")&lt;$K208),3,IF(OR(AND(MONTH($H208)=MONTH(TODAY()),$J208=0),AND(TODAY()&lt;AF$6)),1,IF($L208="כן",2,4))),""))</f>
        <v/>
      </c>
      <c r="AG208" s="214" t="str">
        <f t="shared" ca="1" si="14"/>
        <v/>
      </c>
      <c r="AH208" s="199" t="s">
        <v>224</v>
      </c>
    </row>
    <row r="209" spans="2:34" s="195" customFormat="1" ht="21" customHeight="1">
      <c r="B209" s="196" t="str">
        <f>IFERROR(INDEX('תוצרים לפרויקטים'!$G$8:$G$507,MATCH(ROWS($B$6:B208),דירוג_גאנט,0)),"")</f>
        <v/>
      </c>
      <c r="C209" s="197" t="str">
        <f>IF($B209="","",INDEX('תוצרים לפרויקטים'!$H$8:$H$507,MATCH($B209,'תוצרים לפרויקטים'!$G$8:$G$507,0)))</f>
        <v/>
      </c>
      <c r="D209" s="198" t="str">
        <f>IF($B209="","",INDEX('תוצרים לפרויקטים'!$E$8:$E$507,MATCH($B209,'תוצרים לפרויקטים'!$G$8:$G$507,0)))</f>
        <v/>
      </c>
      <c r="E209" s="198" t="str">
        <f>IF($B209="","",IF(INDEX('תוצרים לפרויקטים'!$J$8:$J$507,MATCH($B209,'תוצרים לפרויקטים'!$G$8:$G$507,0))="","",INDEX('תוצרים לפרויקטים'!$J$8:$J$507,MATCH($B209,'תוצרים לפרויקטים'!$G$8:$G$507,0))))</f>
        <v/>
      </c>
      <c r="F209" s="198" t="str">
        <f>IF($B209="","",IF(INDEX('תוצרים לפרויקטים'!$K$8:$K$507,MATCH($B209,'תוצרים לפרויקטים'!$G$8:$G$507,0))="","",INDEX('תוצרים לפרויקטים'!$K$8:$K$507,MATCH($B209,'תוצרים לפרויקטים'!$G$8:$G$507,0))))</f>
        <v/>
      </c>
      <c r="G209" s="198" t="str">
        <f>IF($B209="","",IF(INDEX('תוצרים לפרויקטים'!$R$8:$R$507,MATCH($B209,'תוצרים לפרויקטים'!$G$8:$G$507,0))="","",INDEX('תוצרים לפרויקטים'!$R$8:$R$507,MATCH($B209,'תוצרים לפרויקטים'!$G$8:$G$507,0))))</f>
        <v/>
      </c>
      <c r="H209" s="199" t="str">
        <f>IF($B209="","",IF(INDEX('תוצרים לפרויקטים'!P$8:P$507,MATCH($B209,'תוצרים לפרויקטים'!$G$8:$G$507,0))="","",INDEX('תוצרים לפרויקטים'!P$8:P$507,MATCH($B209,'תוצרים לפרויקטים'!$G$8:$G$507,0))))</f>
        <v/>
      </c>
      <c r="I209" s="199" t="str">
        <f>IF($B209="","",IF(INDEX('תוצרים לפרויקטים'!Q$8:Q$507,MATCH($B209,'תוצרים לפרויקטים'!$G$8:$G$507,0))="","",INDEX('תוצרים לפרויקטים'!Q$8:Q$507,MATCH($B209,'תוצרים לפרויקטים'!$G$8:$G$507,0))))</f>
        <v/>
      </c>
      <c r="J209" s="200" t="str">
        <f>IF($B209="","",INDEX('תוצרים לפרויקטים'!$S$8:$S$507,MATCH($B209,'תוצרים לפרויקטים'!$G$8:$G$507,0)))</f>
        <v/>
      </c>
      <c r="K209" s="201" t="str">
        <f t="shared" si="12"/>
        <v/>
      </c>
      <c r="L209" s="200" t="str">
        <f t="shared" ca="1" si="13"/>
        <v/>
      </c>
      <c r="M209" s="214" t="str">
        <f ca="1">IF($C209="","",IF(OR(AND($H209&lt;=M$6,$I209&gt;=M$6),AND($H209&gt;=M$6,$H209&lt;N$6)),IF(OR($J209=1,COUNTIF($L209:L209,"&gt;0")&lt;$K209),3,IF(OR(AND(MONTH($H209)=MONTH(TODAY()),$J209=0),AND(TODAY()&lt;M$6)),1,IF($L209="כן",2,4))),""))</f>
        <v/>
      </c>
      <c r="N209" s="214" t="str">
        <f ca="1">IF($C209="","",IF(OR(AND($H209&lt;=N$6,$I209&gt;=N$6),AND($H209&gt;=N$6,$H209&lt;O$6)),IF(OR($J209=1,COUNTIF($L209:M209,"&gt;0")&lt;$K209),3,IF(OR(AND(MONTH($H209)=MONTH(TODAY()),$J209=0),AND(TODAY()&lt;N$6)),1,IF($L209="כן",2,4))),""))</f>
        <v/>
      </c>
      <c r="O209" s="214" t="str">
        <f ca="1">IF($C209="","",IF(OR(AND($H209&lt;=O$6,$I209&gt;=O$6),AND($H209&gt;=O$6,$H209&lt;P$6)),IF(OR($J209=1,COUNTIF($L209:N209,"&gt;0")&lt;$K209),3,IF(OR(AND(MONTH($H209)=MONTH(TODAY()),$J209=0),AND(TODAY()&lt;O$6)),1,IF($L209="כן",2,4))),""))</f>
        <v/>
      </c>
      <c r="P209" s="214" t="str">
        <f ca="1">IF($C209="","",IF(OR(AND($H209&lt;=P$6,$I209&gt;=P$6),AND($H209&gt;=P$6,$H209&lt;Q$6)),IF(OR($J209=1,COUNTIF($L209:O209,"&gt;0")&lt;$K209),3,IF(OR(AND(MONTH($H209)=MONTH(TODAY()),$J209=0),AND(TODAY()&lt;P$6)),1,IF($L209="כן",2,4))),""))</f>
        <v/>
      </c>
      <c r="Q209" s="214" t="str">
        <f ca="1">IF($C209="","",IF(OR(AND($H209&lt;=Q$6,$I209&gt;=Q$6),AND($H209&gt;=Q$6,$H209&lt;R$6)),IF(OR($J209=1,COUNTIF($L209:P209,"&gt;0")&lt;$K209),3,IF(OR(AND(MONTH($H209)=MONTH(TODAY()),$J209=0),AND(TODAY()&lt;Q$6)),1,IF($L209="כן",2,4))),""))</f>
        <v/>
      </c>
      <c r="R209" s="214" t="str">
        <f ca="1">IF($C209="","",IF(OR(AND($H209&lt;=R$6,$I209&gt;=R$6),AND($H209&gt;=R$6,$H209&lt;S$6)),IF(OR($J209=1,COUNTIF($L209:Q209,"&gt;0")&lt;$K209),3,IF(OR(AND(MONTH($H209)=MONTH(TODAY()),$J209=0),AND(TODAY()&lt;R$6)),1,IF($L209="כן",2,4))),""))</f>
        <v/>
      </c>
      <c r="S209" s="214" t="str">
        <f ca="1">IF($C209="","",IF(OR(AND($H209&lt;=S$6,$I209&gt;=S$6),AND($H209&gt;=S$6,$H209&lt;T$6)),IF(OR($J209=1,COUNTIF($L209:R209,"&gt;0")&lt;$K209),3,IF(OR(AND(MONTH($H209)=MONTH(TODAY()),$J209=0),AND(TODAY()&lt;S$6)),1,IF($L209="כן",2,4))),""))</f>
        <v/>
      </c>
      <c r="T209" s="214" t="str">
        <f ca="1">IF($C209="","",IF(OR(AND($H209&lt;=T$6,$I209&gt;=T$6),AND($H209&gt;=T$6,$H209&lt;U$6)),IF(OR($J209=1,COUNTIF($L209:S209,"&gt;0")&lt;$K209),3,IF(OR(AND(MONTH($H209)=MONTH(TODAY()),$J209=0),AND(TODAY()&lt;T$6)),1,IF($L209="כן",2,4))),""))</f>
        <v/>
      </c>
      <c r="U209" s="214" t="str">
        <f ca="1">IF($C209="","",IF(OR(AND($H209&lt;=U$6,$I209&gt;=U$6),AND($H209&gt;=U$6,$H209&lt;V$6)),IF(OR($J209=1,COUNTIF($L209:T209,"&gt;0")&lt;$K209),3,IF(OR(AND(MONTH($H209)=MONTH(TODAY()),$J209=0),AND(TODAY()&lt;U$6)),1,IF($L209="כן",2,4))),""))</f>
        <v/>
      </c>
      <c r="V209" s="214" t="str">
        <f ca="1">IF($C209="","",IF(OR(AND($H209&lt;=V$6,$I209&gt;=V$6),AND($H209&gt;=V$6,$H209&lt;W$6)),IF(OR($J209=1,COUNTIF($L209:U209,"&gt;0")&lt;$K209),3,IF(OR(AND(MONTH($H209)=MONTH(TODAY()),$J209=0),AND(TODAY()&lt;V$6)),1,IF($L209="כן",2,4))),""))</f>
        <v/>
      </c>
      <c r="W209" s="214" t="str">
        <f ca="1">IF($C209="","",IF(OR(AND($H209&lt;=W$6,$I209&gt;=W$6),AND($H209&gt;=W$6,$H209&lt;X$6)),IF(OR($J209=1,COUNTIF($L209:V209,"&gt;0")&lt;$K209),3,IF(OR(AND(MONTH($H209)=MONTH(TODAY()),$J209=0),AND(TODAY()&lt;W$6)),1,IF($L209="כן",2,4))),""))</f>
        <v/>
      </c>
      <c r="X209" s="214" t="str">
        <f ca="1">IF($C209="","",IF(OR(AND($H209&lt;=X$6,$I209&gt;=X$6),AND($H209&gt;=X$6,$H209&lt;Y$6)),IF(OR($J209=1,COUNTIF($L209:W209,"&gt;0")&lt;$K209),3,IF(OR(AND(MONTH($H209)=MONTH(TODAY()),$J209=0),AND(TODAY()&lt;X$6)),1,IF($L209="כן",2,4))),""))</f>
        <v/>
      </c>
      <c r="Y209" s="214" t="str">
        <f ca="1">IF($C209="","",IF(OR(AND($H209&lt;=Y$6,$I209&gt;=Y$6),AND($H209&gt;=Y$6,$H209&lt;Z$6)),IF(OR($J209=1,COUNTIF($L209:X209,"&gt;0")&lt;$K209),3,IF(OR(AND(MONTH($H209)=MONTH(TODAY()),$J209=0),AND(TODAY()&lt;Y$6)),1,IF($L209="כן",2,4))),""))</f>
        <v/>
      </c>
      <c r="Z209" s="214" t="str">
        <f ca="1">IF($C209="","",IF(OR(AND($H209&lt;=Z$6,$I209&gt;=Z$6),AND($H209&gt;=Z$6,$H209&lt;AA$6)),IF(OR($J209=1,COUNTIF($L209:Y209,"&gt;0")&lt;$K209),3,IF(OR(AND(MONTH($H209)=MONTH(TODAY()),$J209=0),AND(TODAY()&lt;Z$6)),1,IF($L209="כן",2,4))),""))</f>
        <v/>
      </c>
      <c r="AA209" s="214" t="str">
        <f ca="1">IF($C209="","",IF(OR(AND($H209&lt;=AA$6,$I209&gt;=AA$6),AND($H209&gt;=AA$6,$H209&lt;AB$6)),IF(OR($J209=1,COUNTIF($L209:Z209,"&gt;0")&lt;$K209),3,IF(OR(AND(MONTH($H209)=MONTH(TODAY()),$J209=0),AND(TODAY()&lt;AA$6)),1,IF($L209="כן",2,4))),""))</f>
        <v/>
      </c>
      <c r="AB209" s="214" t="str">
        <f ca="1">IF($C209="","",IF(OR(AND($H209&lt;=AB$6,$I209&gt;=AB$6),AND($H209&gt;=AB$6,$H209&lt;AC$6)),IF(OR($J209=1,COUNTIF($L209:AA209,"&gt;0")&lt;$K209),3,IF(OR(AND(MONTH($H209)=MONTH(TODAY()),$J209=0),AND(TODAY()&lt;AB$6)),1,IF($L209="כן",2,4))),""))</f>
        <v/>
      </c>
      <c r="AC209" s="214" t="str">
        <f ca="1">IF($C209="","",IF(OR(AND($H209&lt;=AC$6,$I209&gt;=AC$6),AND($H209&gt;=AC$6,$H209&lt;AD$6)),IF(OR($J209=1,COUNTIF($L209:AB209,"&gt;0")&lt;$K209),3,IF(OR(AND(MONTH($H209)=MONTH(TODAY()),$J209=0),AND(TODAY()&lt;AC$6)),1,IF($L209="כן",2,4))),""))</f>
        <v/>
      </c>
      <c r="AD209" s="214" t="str">
        <f ca="1">IF($C209="","",IF(OR(AND($H209&lt;=AD$6,$I209&gt;=AD$6),AND($H209&gt;=AD$6,$H209&lt;AE$6)),IF(OR($J209=1,COUNTIF($L209:AC209,"&gt;0")&lt;$K209),3,IF(OR(AND(MONTH($H209)=MONTH(TODAY()),$J209=0),AND(TODAY()&lt;AD$6)),1,IF($L209="כן",2,4))),""))</f>
        <v/>
      </c>
      <c r="AE209" s="214" t="str">
        <f ca="1">IF($C209="","",IF(OR(AND($H209&lt;=AE$6,$I209&gt;=AE$6),AND($H209&gt;=AE$6,$H209&lt;AF$6)),IF(OR($J209=1,COUNTIF($L209:AD209,"&gt;0")&lt;$K209),3,IF(OR(AND(MONTH($H209)=MONTH(TODAY()),$J209=0),AND(TODAY()&lt;AE$6)),1,IF($L209="כן",2,4))),""))</f>
        <v/>
      </c>
      <c r="AF209" s="214" t="str">
        <f ca="1">IF($C209="","",IF(OR(AND($H209&lt;=AF$6,$I209&gt;=AF$6),AND($H209&gt;=AF$6,$H209&lt;AG$6)),IF(OR($J209=1,COUNTIF($L209:AE209,"&gt;0")&lt;$K209),3,IF(OR(AND(MONTH($H209)=MONTH(TODAY()),$J209=0),AND(TODAY()&lt;AF$6)),1,IF($L209="כן",2,4))),""))</f>
        <v/>
      </c>
      <c r="AG209" s="214" t="str">
        <f t="shared" ca="1" si="14"/>
        <v/>
      </c>
      <c r="AH209" s="199" t="s">
        <v>224</v>
      </c>
    </row>
    <row r="210" spans="2:34" s="195" customFormat="1" ht="21" customHeight="1">
      <c r="B210" s="196" t="str">
        <f>IFERROR(INDEX('תוצרים לפרויקטים'!$G$8:$G$507,MATCH(ROWS($B$6:B209),דירוג_גאנט,0)),"")</f>
        <v/>
      </c>
      <c r="C210" s="197" t="str">
        <f>IF($B210="","",INDEX('תוצרים לפרויקטים'!$H$8:$H$507,MATCH($B210,'תוצרים לפרויקטים'!$G$8:$G$507,0)))</f>
        <v/>
      </c>
      <c r="D210" s="198" t="str">
        <f>IF($B210="","",INDEX('תוצרים לפרויקטים'!$E$8:$E$507,MATCH($B210,'תוצרים לפרויקטים'!$G$8:$G$507,0)))</f>
        <v/>
      </c>
      <c r="E210" s="198" t="str">
        <f>IF($B210="","",IF(INDEX('תוצרים לפרויקטים'!$J$8:$J$507,MATCH($B210,'תוצרים לפרויקטים'!$G$8:$G$507,0))="","",INDEX('תוצרים לפרויקטים'!$J$8:$J$507,MATCH($B210,'תוצרים לפרויקטים'!$G$8:$G$507,0))))</f>
        <v/>
      </c>
      <c r="F210" s="198" t="str">
        <f>IF($B210="","",IF(INDEX('תוצרים לפרויקטים'!$K$8:$K$507,MATCH($B210,'תוצרים לפרויקטים'!$G$8:$G$507,0))="","",INDEX('תוצרים לפרויקטים'!$K$8:$K$507,MATCH($B210,'תוצרים לפרויקטים'!$G$8:$G$507,0))))</f>
        <v/>
      </c>
      <c r="G210" s="198" t="str">
        <f>IF($B210="","",IF(INDEX('תוצרים לפרויקטים'!$R$8:$R$507,MATCH($B210,'תוצרים לפרויקטים'!$G$8:$G$507,0))="","",INDEX('תוצרים לפרויקטים'!$R$8:$R$507,MATCH($B210,'תוצרים לפרויקטים'!$G$8:$G$507,0))))</f>
        <v/>
      </c>
      <c r="H210" s="199" t="str">
        <f>IF($B210="","",IF(INDEX('תוצרים לפרויקטים'!P$8:P$507,MATCH($B210,'תוצרים לפרויקטים'!$G$8:$G$507,0))="","",INDEX('תוצרים לפרויקטים'!P$8:P$507,MATCH($B210,'תוצרים לפרויקטים'!$G$8:$G$507,0))))</f>
        <v/>
      </c>
      <c r="I210" s="199" t="str">
        <f>IF($B210="","",IF(INDEX('תוצרים לפרויקטים'!Q$8:Q$507,MATCH($B210,'תוצרים לפרויקטים'!$G$8:$G$507,0))="","",INDEX('תוצרים לפרויקטים'!Q$8:Q$507,MATCH($B210,'תוצרים לפרויקטים'!$G$8:$G$507,0))))</f>
        <v/>
      </c>
      <c r="J210" s="200" t="str">
        <f>IF($B210="","",INDEX('תוצרים לפרויקטים'!$S$8:$S$507,MATCH($B210,'תוצרים לפרויקטים'!$G$8:$G$507,0)))</f>
        <v/>
      </c>
      <c r="K210" s="201" t="str">
        <f t="shared" si="12"/>
        <v/>
      </c>
      <c r="L210" s="200" t="str">
        <f t="shared" ca="1" si="13"/>
        <v/>
      </c>
      <c r="M210" s="214" t="str">
        <f ca="1">IF($C210="","",IF(OR(AND($H210&lt;=M$6,$I210&gt;=M$6),AND($H210&gt;=M$6,$H210&lt;N$6)),IF(OR($J210=1,COUNTIF($L210:L210,"&gt;0")&lt;$K210),3,IF(OR(AND(MONTH($H210)=MONTH(TODAY()),$J210=0),AND(TODAY()&lt;M$6)),1,IF($L210="כן",2,4))),""))</f>
        <v/>
      </c>
      <c r="N210" s="214" t="str">
        <f ca="1">IF($C210="","",IF(OR(AND($H210&lt;=N$6,$I210&gt;=N$6),AND($H210&gt;=N$6,$H210&lt;O$6)),IF(OR($J210=1,COUNTIF($L210:M210,"&gt;0")&lt;$K210),3,IF(OR(AND(MONTH($H210)=MONTH(TODAY()),$J210=0),AND(TODAY()&lt;N$6)),1,IF($L210="כן",2,4))),""))</f>
        <v/>
      </c>
      <c r="O210" s="214" t="str">
        <f ca="1">IF($C210="","",IF(OR(AND($H210&lt;=O$6,$I210&gt;=O$6),AND($H210&gt;=O$6,$H210&lt;P$6)),IF(OR($J210=1,COUNTIF($L210:N210,"&gt;0")&lt;$K210),3,IF(OR(AND(MONTH($H210)=MONTH(TODAY()),$J210=0),AND(TODAY()&lt;O$6)),1,IF($L210="כן",2,4))),""))</f>
        <v/>
      </c>
      <c r="P210" s="214" t="str">
        <f ca="1">IF($C210="","",IF(OR(AND($H210&lt;=P$6,$I210&gt;=P$6),AND($H210&gt;=P$6,$H210&lt;Q$6)),IF(OR($J210=1,COUNTIF($L210:O210,"&gt;0")&lt;$K210),3,IF(OR(AND(MONTH($H210)=MONTH(TODAY()),$J210=0),AND(TODAY()&lt;P$6)),1,IF($L210="כן",2,4))),""))</f>
        <v/>
      </c>
      <c r="Q210" s="214" t="str">
        <f ca="1">IF($C210="","",IF(OR(AND($H210&lt;=Q$6,$I210&gt;=Q$6),AND($H210&gt;=Q$6,$H210&lt;R$6)),IF(OR($J210=1,COUNTIF($L210:P210,"&gt;0")&lt;$K210),3,IF(OR(AND(MONTH($H210)=MONTH(TODAY()),$J210=0),AND(TODAY()&lt;Q$6)),1,IF($L210="כן",2,4))),""))</f>
        <v/>
      </c>
      <c r="R210" s="214" t="str">
        <f ca="1">IF($C210="","",IF(OR(AND($H210&lt;=R$6,$I210&gt;=R$6),AND($H210&gt;=R$6,$H210&lt;S$6)),IF(OR($J210=1,COUNTIF($L210:Q210,"&gt;0")&lt;$K210),3,IF(OR(AND(MONTH($H210)=MONTH(TODAY()),$J210=0),AND(TODAY()&lt;R$6)),1,IF($L210="כן",2,4))),""))</f>
        <v/>
      </c>
      <c r="S210" s="214" t="str">
        <f ca="1">IF($C210="","",IF(OR(AND($H210&lt;=S$6,$I210&gt;=S$6),AND($H210&gt;=S$6,$H210&lt;T$6)),IF(OR($J210=1,COUNTIF($L210:R210,"&gt;0")&lt;$K210),3,IF(OR(AND(MONTH($H210)=MONTH(TODAY()),$J210=0),AND(TODAY()&lt;S$6)),1,IF($L210="כן",2,4))),""))</f>
        <v/>
      </c>
      <c r="T210" s="214" t="str">
        <f ca="1">IF($C210="","",IF(OR(AND($H210&lt;=T$6,$I210&gt;=T$6),AND($H210&gt;=T$6,$H210&lt;U$6)),IF(OR($J210=1,COUNTIF($L210:S210,"&gt;0")&lt;$K210),3,IF(OR(AND(MONTH($H210)=MONTH(TODAY()),$J210=0),AND(TODAY()&lt;T$6)),1,IF($L210="כן",2,4))),""))</f>
        <v/>
      </c>
      <c r="U210" s="214" t="str">
        <f ca="1">IF($C210="","",IF(OR(AND($H210&lt;=U$6,$I210&gt;=U$6),AND($H210&gt;=U$6,$H210&lt;V$6)),IF(OR($J210=1,COUNTIF($L210:T210,"&gt;0")&lt;$K210),3,IF(OR(AND(MONTH($H210)=MONTH(TODAY()),$J210=0),AND(TODAY()&lt;U$6)),1,IF($L210="כן",2,4))),""))</f>
        <v/>
      </c>
      <c r="V210" s="214" t="str">
        <f ca="1">IF($C210="","",IF(OR(AND($H210&lt;=V$6,$I210&gt;=V$6),AND($H210&gt;=V$6,$H210&lt;W$6)),IF(OR($J210=1,COUNTIF($L210:U210,"&gt;0")&lt;$K210),3,IF(OR(AND(MONTH($H210)=MONTH(TODAY()),$J210=0),AND(TODAY()&lt;V$6)),1,IF($L210="כן",2,4))),""))</f>
        <v/>
      </c>
      <c r="W210" s="214" t="str">
        <f ca="1">IF($C210="","",IF(OR(AND($H210&lt;=W$6,$I210&gt;=W$6),AND($H210&gt;=W$6,$H210&lt;X$6)),IF(OR($J210=1,COUNTIF($L210:V210,"&gt;0")&lt;$K210),3,IF(OR(AND(MONTH($H210)=MONTH(TODAY()),$J210=0),AND(TODAY()&lt;W$6)),1,IF($L210="כן",2,4))),""))</f>
        <v/>
      </c>
      <c r="X210" s="214" t="str">
        <f ca="1">IF($C210="","",IF(OR(AND($H210&lt;=X$6,$I210&gt;=X$6),AND($H210&gt;=X$6,$H210&lt;Y$6)),IF(OR($J210=1,COUNTIF($L210:W210,"&gt;0")&lt;$K210),3,IF(OR(AND(MONTH($H210)=MONTH(TODAY()),$J210=0),AND(TODAY()&lt;X$6)),1,IF($L210="כן",2,4))),""))</f>
        <v/>
      </c>
      <c r="Y210" s="214" t="str">
        <f ca="1">IF($C210="","",IF(OR(AND($H210&lt;=Y$6,$I210&gt;=Y$6),AND($H210&gt;=Y$6,$H210&lt;Z$6)),IF(OR($J210=1,COUNTIF($L210:X210,"&gt;0")&lt;$K210),3,IF(OR(AND(MONTH($H210)=MONTH(TODAY()),$J210=0),AND(TODAY()&lt;Y$6)),1,IF($L210="כן",2,4))),""))</f>
        <v/>
      </c>
      <c r="Z210" s="214" t="str">
        <f ca="1">IF($C210="","",IF(OR(AND($H210&lt;=Z$6,$I210&gt;=Z$6),AND($H210&gt;=Z$6,$H210&lt;AA$6)),IF(OR($J210=1,COUNTIF($L210:Y210,"&gt;0")&lt;$K210),3,IF(OR(AND(MONTH($H210)=MONTH(TODAY()),$J210=0),AND(TODAY()&lt;Z$6)),1,IF($L210="כן",2,4))),""))</f>
        <v/>
      </c>
      <c r="AA210" s="214" t="str">
        <f ca="1">IF($C210="","",IF(OR(AND($H210&lt;=AA$6,$I210&gt;=AA$6),AND($H210&gt;=AA$6,$H210&lt;AB$6)),IF(OR($J210=1,COUNTIF($L210:Z210,"&gt;0")&lt;$K210),3,IF(OR(AND(MONTH($H210)=MONTH(TODAY()),$J210=0),AND(TODAY()&lt;AA$6)),1,IF($L210="כן",2,4))),""))</f>
        <v/>
      </c>
      <c r="AB210" s="214" t="str">
        <f ca="1">IF($C210="","",IF(OR(AND($H210&lt;=AB$6,$I210&gt;=AB$6),AND($H210&gt;=AB$6,$H210&lt;AC$6)),IF(OR($J210=1,COUNTIF($L210:AA210,"&gt;0")&lt;$K210),3,IF(OR(AND(MONTH($H210)=MONTH(TODAY()),$J210=0),AND(TODAY()&lt;AB$6)),1,IF($L210="כן",2,4))),""))</f>
        <v/>
      </c>
      <c r="AC210" s="214" t="str">
        <f ca="1">IF($C210="","",IF(OR(AND($H210&lt;=AC$6,$I210&gt;=AC$6),AND($H210&gt;=AC$6,$H210&lt;AD$6)),IF(OR($J210=1,COUNTIF($L210:AB210,"&gt;0")&lt;$K210),3,IF(OR(AND(MONTH($H210)=MONTH(TODAY()),$J210=0),AND(TODAY()&lt;AC$6)),1,IF($L210="כן",2,4))),""))</f>
        <v/>
      </c>
      <c r="AD210" s="214" t="str">
        <f ca="1">IF($C210="","",IF(OR(AND($H210&lt;=AD$6,$I210&gt;=AD$6),AND($H210&gt;=AD$6,$H210&lt;AE$6)),IF(OR($J210=1,COUNTIF($L210:AC210,"&gt;0")&lt;$K210),3,IF(OR(AND(MONTH($H210)=MONTH(TODAY()),$J210=0),AND(TODAY()&lt;AD$6)),1,IF($L210="כן",2,4))),""))</f>
        <v/>
      </c>
      <c r="AE210" s="214" t="str">
        <f ca="1">IF($C210="","",IF(OR(AND($H210&lt;=AE$6,$I210&gt;=AE$6),AND($H210&gt;=AE$6,$H210&lt;AF$6)),IF(OR($J210=1,COUNTIF($L210:AD210,"&gt;0")&lt;$K210),3,IF(OR(AND(MONTH($H210)=MONTH(TODAY()),$J210=0),AND(TODAY()&lt;AE$6)),1,IF($L210="כן",2,4))),""))</f>
        <v/>
      </c>
      <c r="AF210" s="214" t="str">
        <f ca="1">IF($C210="","",IF(OR(AND($H210&lt;=AF$6,$I210&gt;=AF$6),AND($H210&gt;=AF$6,$H210&lt;AG$6)),IF(OR($J210=1,COUNTIF($L210:AE210,"&gt;0")&lt;$K210),3,IF(OR(AND(MONTH($H210)=MONTH(TODAY()),$J210=0),AND(TODAY()&lt;AF$6)),1,IF($L210="כן",2,4))),""))</f>
        <v/>
      </c>
      <c r="AG210" s="214" t="str">
        <f t="shared" ca="1" si="14"/>
        <v/>
      </c>
      <c r="AH210" s="199" t="s">
        <v>224</v>
      </c>
    </row>
    <row r="211" spans="2:34" s="195" customFormat="1" ht="21" customHeight="1">
      <c r="B211" s="196" t="str">
        <f>IFERROR(INDEX('תוצרים לפרויקטים'!$G$8:$G$507,MATCH(ROWS($B$6:B210),דירוג_גאנט,0)),"")</f>
        <v/>
      </c>
      <c r="C211" s="197" t="str">
        <f>IF($B211="","",INDEX('תוצרים לפרויקטים'!$H$8:$H$507,MATCH($B211,'תוצרים לפרויקטים'!$G$8:$G$507,0)))</f>
        <v/>
      </c>
      <c r="D211" s="198" t="str">
        <f>IF($B211="","",INDEX('תוצרים לפרויקטים'!$E$8:$E$507,MATCH($B211,'תוצרים לפרויקטים'!$G$8:$G$507,0)))</f>
        <v/>
      </c>
      <c r="E211" s="198" t="str">
        <f>IF($B211="","",IF(INDEX('תוצרים לפרויקטים'!$J$8:$J$507,MATCH($B211,'תוצרים לפרויקטים'!$G$8:$G$507,0))="","",INDEX('תוצרים לפרויקטים'!$J$8:$J$507,MATCH($B211,'תוצרים לפרויקטים'!$G$8:$G$507,0))))</f>
        <v/>
      </c>
      <c r="F211" s="198" t="str">
        <f>IF($B211="","",IF(INDEX('תוצרים לפרויקטים'!$K$8:$K$507,MATCH($B211,'תוצרים לפרויקטים'!$G$8:$G$507,0))="","",INDEX('תוצרים לפרויקטים'!$K$8:$K$507,MATCH($B211,'תוצרים לפרויקטים'!$G$8:$G$507,0))))</f>
        <v/>
      </c>
      <c r="G211" s="198" t="str">
        <f>IF($B211="","",IF(INDEX('תוצרים לפרויקטים'!$R$8:$R$507,MATCH($B211,'תוצרים לפרויקטים'!$G$8:$G$507,0))="","",INDEX('תוצרים לפרויקטים'!$R$8:$R$507,MATCH($B211,'תוצרים לפרויקטים'!$G$8:$G$507,0))))</f>
        <v/>
      </c>
      <c r="H211" s="199" t="str">
        <f>IF($B211="","",IF(INDEX('תוצרים לפרויקטים'!P$8:P$507,MATCH($B211,'תוצרים לפרויקטים'!$G$8:$G$507,0))="","",INDEX('תוצרים לפרויקטים'!P$8:P$507,MATCH($B211,'תוצרים לפרויקטים'!$G$8:$G$507,0))))</f>
        <v/>
      </c>
      <c r="I211" s="199" t="str">
        <f>IF($B211="","",IF(INDEX('תוצרים לפרויקטים'!Q$8:Q$507,MATCH($B211,'תוצרים לפרויקטים'!$G$8:$G$507,0))="","",INDEX('תוצרים לפרויקטים'!Q$8:Q$507,MATCH($B211,'תוצרים לפרויקטים'!$G$8:$G$507,0))))</f>
        <v/>
      </c>
      <c r="J211" s="200" t="str">
        <f>IF($B211="","",INDEX('תוצרים לפרויקטים'!$S$8:$S$507,MATCH($B211,'תוצרים לפרויקטים'!$G$8:$G$507,0)))</f>
        <v/>
      </c>
      <c r="K211" s="201" t="str">
        <f t="shared" si="12"/>
        <v/>
      </c>
      <c r="L211" s="200" t="str">
        <f t="shared" ca="1" si="13"/>
        <v/>
      </c>
      <c r="M211" s="214" t="str">
        <f ca="1">IF($C211="","",IF(OR(AND($H211&lt;=M$6,$I211&gt;=M$6),AND($H211&gt;=M$6,$H211&lt;N$6)),IF(OR($J211=1,COUNTIF($L211:L211,"&gt;0")&lt;$K211),3,IF(OR(AND(MONTH($H211)=MONTH(TODAY()),$J211=0),AND(TODAY()&lt;M$6)),1,IF($L211="כן",2,4))),""))</f>
        <v/>
      </c>
      <c r="N211" s="214" t="str">
        <f ca="1">IF($C211="","",IF(OR(AND($H211&lt;=N$6,$I211&gt;=N$6),AND($H211&gt;=N$6,$H211&lt;O$6)),IF(OR($J211=1,COUNTIF($L211:M211,"&gt;0")&lt;$K211),3,IF(OR(AND(MONTH($H211)=MONTH(TODAY()),$J211=0),AND(TODAY()&lt;N$6)),1,IF($L211="כן",2,4))),""))</f>
        <v/>
      </c>
      <c r="O211" s="214" t="str">
        <f ca="1">IF($C211="","",IF(OR(AND($H211&lt;=O$6,$I211&gt;=O$6),AND($H211&gt;=O$6,$H211&lt;P$6)),IF(OR($J211=1,COUNTIF($L211:N211,"&gt;0")&lt;$K211),3,IF(OR(AND(MONTH($H211)=MONTH(TODAY()),$J211=0),AND(TODAY()&lt;O$6)),1,IF($L211="כן",2,4))),""))</f>
        <v/>
      </c>
      <c r="P211" s="214" t="str">
        <f ca="1">IF($C211="","",IF(OR(AND($H211&lt;=P$6,$I211&gt;=P$6),AND($H211&gt;=P$6,$H211&lt;Q$6)),IF(OR($J211=1,COUNTIF($L211:O211,"&gt;0")&lt;$K211),3,IF(OR(AND(MONTH($H211)=MONTH(TODAY()),$J211=0),AND(TODAY()&lt;P$6)),1,IF($L211="כן",2,4))),""))</f>
        <v/>
      </c>
      <c r="Q211" s="214" t="str">
        <f ca="1">IF($C211="","",IF(OR(AND($H211&lt;=Q$6,$I211&gt;=Q$6),AND($H211&gt;=Q$6,$H211&lt;R$6)),IF(OR($J211=1,COUNTIF($L211:P211,"&gt;0")&lt;$K211),3,IF(OR(AND(MONTH($H211)=MONTH(TODAY()),$J211=0),AND(TODAY()&lt;Q$6)),1,IF($L211="כן",2,4))),""))</f>
        <v/>
      </c>
      <c r="R211" s="214" t="str">
        <f ca="1">IF($C211="","",IF(OR(AND($H211&lt;=R$6,$I211&gt;=R$6),AND($H211&gt;=R$6,$H211&lt;S$6)),IF(OR($J211=1,COUNTIF($L211:Q211,"&gt;0")&lt;$K211),3,IF(OR(AND(MONTH($H211)=MONTH(TODAY()),$J211=0),AND(TODAY()&lt;R$6)),1,IF($L211="כן",2,4))),""))</f>
        <v/>
      </c>
      <c r="S211" s="214" t="str">
        <f ca="1">IF($C211="","",IF(OR(AND($H211&lt;=S$6,$I211&gt;=S$6),AND($H211&gt;=S$6,$H211&lt;T$6)),IF(OR($J211=1,COUNTIF($L211:R211,"&gt;0")&lt;$K211),3,IF(OR(AND(MONTH($H211)=MONTH(TODAY()),$J211=0),AND(TODAY()&lt;S$6)),1,IF($L211="כן",2,4))),""))</f>
        <v/>
      </c>
      <c r="T211" s="214" t="str">
        <f ca="1">IF($C211="","",IF(OR(AND($H211&lt;=T$6,$I211&gt;=T$6),AND($H211&gt;=T$6,$H211&lt;U$6)),IF(OR($J211=1,COUNTIF($L211:S211,"&gt;0")&lt;$K211),3,IF(OR(AND(MONTH($H211)=MONTH(TODAY()),$J211=0),AND(TODAY()&lt;T$6)),1,IF($L211="כן",2,4))),""))</f>
        <v/>
      </c>
      <c r="U211" s="214" t="str">
        <f ca="1">IF($C211="","",IF(OR(AND($H211&lt;=U$6,$I211&gt;=U$6),AND($H211&gt;=U$6,$H211&lt;V$6)),IF(OR($J211=1,COUNTIF($L211:T211,"&gt;0")&lt;$K211),3,IF(OR(AND(MONTH($H211)=MONTH(TODAY()),$J211=0),AND(TODAY()&lt;U$6)),1,IF($L211="כן",2,4))),""))</f>
        <v/>
      </c>
      <c r="V211" s="214" t="str">
        <f ca="1">IF($C211="","",IF(OR(AND($H211&lt;=V$6,$I211&gt;=V$6),AND($H211&gt;=V$6,$H211&lt;W$6)),IF(OR($J211=1,COUNTIF($L211:U211,"&gt;0")&lt;$K211),3,IF(OR(AND(MONTH($H211)=MONTH(TODAY()),$J211=0),AND(TODAY()&lt;V$6)),1,IF($L211="כן",2,4))),""))</f>
        <v/>
      </c>
      <c r="W211" s="214" t="str">
        <f ca="1">IF($C211="","",IF(OR(AND($H211&lt;=W$6,$I211&gt;=W$6),AND($H211&gt;=W$6,$H211&lt;X$6)),IF(OR($J211=1,COUNTIF($L211:V211,"&gt;0")&lt;$K211),3,IF(OR(AND(MONTH($H211)=MONTH(TODAY()),$J211=0),AND(TODAY()&lt;W$6)),1,IF($L211="כן",2,4))),""))</f>
        <v/>
      </c>
      <c r="X211" s="214" t="str">
        <f ca="1">IF($C211="","",IF(OR(AND($H211&lt;=X$6,$I211&gt;=X$6),AND($H211&gt;=X$6,$H211&lt;Y$6)),IF(OR($J211=1,COUNTIF($L211:W211,"&gt;0")&lt;$K211),3,IF(OR(AND(MONTH($H211)=MONTH(TODAY()),$J211=0),AND(TODAY()&lt;X$6)),1,IF($L211="כן",2,4))),""))</f>
        <v/>
      </c>
      <c r="Y211" s="214" t="str">
        <f ca="1">IF($C211="","",IF(OR(AND($H211&lt;=Y$6,$I211&gt;=Y$6),AND($H211&gt;=Y$6,$H211&lt;Z$6)),IF(OR($J211=1,COUNTIF($L211:X211,"&gt;0")&lt;$K211),3,IF(OR(AND(MONTH($H211)=MONTH(TODAY()),$J211=0),AND(TODAY()&lt;Y$6)),1,IF($L211="כן",2,4))),""))</f>
        <v/>
      </c>
      <c r="Z211" s="214" t="str">
        <f ca="1">IF($C211="","",IF(OR(AND($H211&lt;=Z$6,$I211&gt;=Z$6),AND($H211&gt;=Z$6,$H211&lt;AA$6)),IF(OR($J211=1,COUNTIF($L211:Y211,"&gt;0")&lt;$K211),3,IF(OR(AND(MONTH($H211)=MONTH(TODAY()),$J211=0),AND(TODAY()&lt;Z$6)),1,IF($L211="כן",2,4))),""))</f>
        <v/>
      </c>
      <c r="AA211" s="214" t="str">
        <f ca="1">IF($C211="","",IF(OR(AND($H211&lt;=AA$6,$I211&gt;=AA$6),AND($H211&gt;=AA$6,$H211&lt;AB$6)),IF(OR($J211=1,COUNTIF($L211:Z211,"&gt;0")&lt;$K211),3,IF(OR(AND(MONTH($H211)=MONTH(TODAY()),$J211=0),AND(TODAY()&lt;AA$6)),1,IF($L211="כן",2,4))),""))</f>
        <v/>
      </c>
      <c r="AB211" s="214" t="str">
        <f ca="1">IF($C211="","",IF(OR(AND($H211&lt;=AB$6,$I211&gt;=AB$6),AND($H211&gt;=AB$6,$H211&lt;AC$6)),IF(OR($J211=1,COUNTIF($L211:AA211,"&gt;0")&lt;$K211),3,IF(OR(AND(MONTH($H211)=MONTH(TODAY()),$J211=0),AND(TODAY()&lt;AB$6)),1,IF($L211="כן",2,4))),""))</f>
        <v/>
      </c>
      <c r="AC211" s="214" t="str">
        <f ca="1">IF($C211="","",IF(OR(AND($H211&lt;=AC$6,$I211&gt;=AC$6),AND($H211&gt;=AC$6,$H211&lt;AD$6)),IF(OR($J211=1,COUNTIF($L211:AB211,"&gt;0")&lt;$K211),3,IF(OR(AND(MONTH($H211)=MONTH(TODAY()),$J211=0),AND(TODAY()&lt;AC$6)),1,IF($L211="כן",2,4))),""))</f>
        <v/>
      </c>
      <c r="AD211" s="214" t="str">
        <f ca="1">IF($C211="","",IF(OR(AND($H211&lt;=AD$6,$I211&gt;=AD$6),AND($H211&gt;=AD$6,$H211&lt;AE$6)),IF(OR($J211=1,COUNTIF($L211:AC211,"&gt;0")&lt;$K211),3,IF(OR(AND(MONTH($H211)=MONTH(TODAY()),$J211=0),AND(TODAY()&lt;AD$6)),1,IF($L211="כן",2,4))),""))</f>
        <v/>
      </c>
      <c r="AE211" s="214" t="str">
        <f ca="1">IF($C211="","",IF(OR(AND($H211&lt;=AE$6,$I211&gt;=AE$6),AND($H211&gt;=AE$6,$H211&lt;AF$6)),IF(OR($J211=1,COUNTIF($L211:AD211,"&gt;0")&lt;$K211),3,IF(OR(AND(MONTH($H211)=MONTH(TODAY()),$J211=0),AND(TODAY()&lt;AE$6)),1,IF($L211="כן",2,4))),""))</f>
        <v/>
      </c>
      <c r="AF211" s="214" t="str">
        <f ca="1">IF($C211="","",IF(OR(AND($H211&lt;=AF$6,$I211&gt;=AF$6),AND($H211&gt;=AF$6,$H211&lt;AG$6)),IF(OR($J211=1,COUNTIF($L211:AE211,"&gt;0")&lt;$K211),3,IF(OR(AND(MONTH($H211)=MONTH(TODAY()),$J211=0),AND(TODAY()&lt;AF$6)),1,IF($L211="כן",2,4))),""))</f>
        <v/>
      </c>
      <c r="AG211" s="214" t="str">
        <f t="shared" ca="1" si="14"/>
        <v/>
      </c>
      <c r="AH211" s="199" t="s">
        <v>224</v>
      </c>
    </row>
    <row r="212" spans="2:34" s="195" customFormat="1" ht="21" customHeight="1">
      <c r="B212" s="196" t="str">
        <f>IFERROR(INDEX('תוצרים לפרויקטים'!$G$8:$G$507,MATCH(ROWS($B$6:B211),דירוג_גאנט,0)),"")</f>
        <v/>
      </c>
      <c r="C212" s="197" t="str">
        <f>IF($B212="","",INDEX('תוצרים לפרויקטים'!$H$8:$H$507,MATCH($B212,'תוצרים לפרויקטים'!$G$8:$G$507,0)))</f>
        <v/>
      </c>
      <c r="D212" s="198" t="str">
        <f>IF($B212="","",INDEX('תוצרים לפרויקטים'!$E$8:$E$507,MATCH($B212,'תוצרים לפרויקטים'!$G$8:$G$507,0)))</f>
        <v/>
      </c>
      <c r="E212" s="198" t="str">
        <f>IF($B212="","",IF(INDEX('תוצרים לפרויקטים'!$J$8:$J$507,MATCH($B212,'תוצרים לפרויקטים'!$G$8:$G$507,0))="","",INDEX('תוצרים לפרויקטים'!$J$8:$J$507,MATCH($B212,'תוצרים לפרויקטים'!$G$8:$G$507,0))))</f>
        <v/>
      </c>
      <c r="F212" s="198" t="str">
        <f>IF($B212="","",IF(INDEX('תוצרים לפרויקטים'!$K$8:$K$507,MATCH($B212,'תוצרים לפרויקטים'!$G$8:$G$507,0))="","",INDEX('תוצרים לפרויקטים'!$K$8:$K$507,MATCH($B212,'תוצרים לפרויקטים'!$G$8:$G$507,0))))</f>
        <v/>
      </c>
      <c r="G212" s="198" t="str">
        <f>IF($B212="","",IF(INDEX('תוצרים לפרויקטים'!$R$8:$R$507,MATCH($B212,'תוצרים לפרויקטים'!$G$8:$G$507,0))="","",INDEX('תוצרים לפרויקטים'!$R$8:$R$507,MATCH($B212,'תוצרים לפרויקטים'!$G$8:$G$507,0))))</f>
        <v/>
      </c>
      <c r="H212" s="199" t="str">
        <f>IF($B212="","",IF(INDEX('תוצרים לפרויקטים'!P$8:P$507,MATCH($B212,'תוצרים לפרויקטים'!$G$8:$G$507,0))="","",INDEX('תוצרים לפרויקטים'!P$8:P$507,MATCH($B212,'תוצרים לפרויקטים'!$G$8:$G$507,0))))</f>
        <v/>
      </c>
      <c r="I212" s="199" t="str">
        <f>IF($B212="","",IF(INDEX('תוצרים לפרויקטים'!Q$8:Q$507,MATCH($B212,'תוצרים לפרויקטים'!$G$8:$G$507,0))="","",INDEX('תוצרים לפרויקטים'!Q$8:Q$507,MATCH($B212,'תוצרים לפרויקטים'!$G$8:$G$507,0))))</f>
        <v/>
      </c>
      <c r="J212" s="200" t="str">
        <f>IF($B212="","",INDEX('תוצרים לפרויקטים'!$S$8:$S$507,MATCH($B212,'תוצרים לפרויקטים'!$G$8:$G$507,0)))</f>
        <v/>
      </c>
      <c r="K212" s="201" t="str">
        <f t="shared" si="12"/>
        <v/>
      </c>
      <c r="L212" s="200" t="str">
        <f t="shared" ca="1" si="13"/>
        <v/>
      </c>
      <c r="M212" s="214" t="str">
        <f ca="1">IF($C212="","",IF(OR(AND($H212&lt;=M$6,$I212&gt;=M$6),AND($H212&gt;=M$6,$H212&lt;N$6)),IF(OR($J212=1,COUNTIF($L212:L212,"&gt;0")&lt;$K212),3,IF(OR(AND(MONTH($H212)=MONTH(TODAY()),$J212=0),AND(TODAY()&lt;M$6)),1,IF($L212="כן",2,4))),""))</f>
        <v/>
      </c>
      <c r="N212" s="214" t="str">
        <f ca="1">IF($C212="","",IF(OR(AND($H212&lt;=N$6,$I212&gt;=N$6),AND($H212&gt;=N$6,$H212&lt;O$6)),IF(OR($J212=1,COUNTIF($L212:M212,"&gt;0")&lt;$K212),3,IF(OR(AND(MONTH($H212)=MONTH(TODAY()),$J212=0),AND(TODAY()&lt;N$6)),1,IF($L212="כן",2,4))),""))</f>
        <v/>
      </c>
      <c r="O212" s="214" t="str">
        <f ca="1">IF($C212="","",IF(OR(AND($H212&lt;=O$6,$I212&gt;=O$6),AND($H212&gt;=O$6,$H212&lt;P$6)),IF(OR($J212=1,COUNTIF($L212:N212,"&gt;0")&lt;$K212),3,IF(OR(AND(MONTH($H212)=MONTH(TODAY()),$J212=0),AND(TODAY()&lt;O$6)),1,IF($L212="כן",2,4))),""))</f>
        <v/>
      </c>
      <c r="P212" s="214" t="str">
        <f ca="1">IF($C212="","",IF(OR(AND($H212&lt;=P$6,$I212&gt;=P$6),AND($H212&gt;=P$6,$H212&lt;Q$6)),IF(OR($J212=1,COUNTIF($L212:O212,"&gt;0")&lt;$K212),3,IF(OR(AND(MONTH($H212)=MONTH(TODAY()),$J212=0),AND(TODAY()&lt;P$6)),1,IF($L212="כן",2,4))),""))</f>
        <v/>
      </c>
      <c r="Q212" s="214" t="str">
        <f ca="1">IF($C212="","",IF(OR(AND($H212&lt;=Q$6,$I212&gt;=Q$6),AND($H212&gt;=Q$6,$H212&lt;R$6)),IF(OR($J212=1,COUNTIF($L212:P212,"&gt;0")&lt;$K212),3,IF(OR(AND(MONTH($H212)=MONTH(TODAY()),$J212=0),AND(TODAY()&lt;Q$6)),1,IF($L212="כן",2,4))),""))</f>
        <v/>
      </c>
      <c r="R212" s="214" t="str">
        <f ca="1">IF($C212="","",IF(OR(AND($H212&lt;=R$6,$I212&gt;=R$6),AND($H212&gt;=R$6,$H212&lt;S$6)),IF(OR($J212=1,COUNTIF($L212:Q212,"&gt;0")&lt;$K212),3,IF(OR(AND(MONTH($H212)=MONTH(TODAY()),$J212=0),AND(TODAY()&lt;R$6)),1,IF($L212="כן",2,4))),""))</f>
        <v/>
      </c>
      <c r="S212" s="214" t="str">
        <f ca="1">IF($C212="","",IF(OR(AND($H212&lt;=S$6,$I212&gt;=S$6),AND($H212&gt;=S$6,$H212&lt;T$6)),IF(OR($J212=1,COUNTIF($L212:R212,"&gt;0")&lt;$K212),3,IF(OR(AND(MONTH($H212)=MONTH(TODAY()),$J212=0),AND(TODAY()&lt;S$6)),1,IF($L212="כן",2,4))),""))</f>
        <v/>
      </c>
      <c r="T212" s="214" t="str">
        <f ca="1">IF($C212="","",IF(OR(AND($H212&lt;=T$6,$I212&gt;=T$6),AND($H212&gt;=T$6,$H212&lt;U$6)),IF(OR($J212=1,COUNTIF($L212:S212,"&gt;0")&lt;$K212),3,IF(OR(AND(MONTH($H212)=MONTH(TODAY()),$J212=0),AND(TODAY()&lt;T$6)),1,IF($L212="כן",2,4))),""))</f>
        <v/>
      </c>
      <c r="U212" s="214" t="str">
        <f ca="1">IF($C212="","",IF(OR(AND($H212&lt;=U$6,$I212&gt;=U$6),AND($H212&gt;=U$6,$H212&lt;V$6)),IF(OR($J212=1,COUNTIF($L212:T212,"&gt;0")&lt;$K212),3,IF(OR(AND(MONTH($H212)=MONTH(TODAY()),$J212=0),AND(TODAY()&lt;U$6)),1,IF($L212="כן",2,4))),""))</f>
        <v/>
      </c>
      <c r="V212" s="214" t="str">
        <f ca="1">IF($C212="","",IF(OR(AND($H212&lt;=V$6,$I212&gt;=V$6),AND($H212&gt;=V$6,$H212&lt;W$6)),IF(OR($J212=1,COUNTIF($L212:U212,"&gt;0")&lt;$K212),3,IF(OR(AND(MONTH($H212)=MONTH(TODAY()),$J212=0),AND(TODAY()&lt;V$6)),1,IF($L212="כן",2,4))),""))</f>
        <v/>
      </c>
      <c r="W212" s="214" t="str">
        <f ca="1">IF($C212="","",IF(OR(AND($H212&lt;=W$6,$I212&gt;=W$6),AND($H212&gt;=W$6,$H212&lt;X$6)),IF(OR($J212=1,COUNTIF($L212:V212,"&gt;0")&lt;$K212),3,IF(OR(AND(MONTH($H212)=MONTH(TODAY()),$J212=0),AND(TODAY()&lt;W$6)),1,IF($L212="כן",2,4))),""))</f>
        <v/>
      </c>
      <c r="X212" s="214" t="str">
        <f ca="1">IF($C212="","",IF(OR(AND($H212&lt;=X$6,$I212&gt;=X$6),AND($H212&gt;=X$6,$H212&lt;Y$6)),IF(OR($J212=1,COUNTIF($L212:W212,"&gt;0")&lt;$K212),3,IF(OR(AND(MONTH($H212)=MONTH(TODAY()),$J212=0),AND(TODAY()&lt;X$6)),1,IF($L212="כן",2,4))),""))</f>
        <v/>
      </c>
      <c r="Y212" s="214" t="str">
        <f ca="1">IF($C212="","",IF(OR(AND($H212&lt;=Y$6,$I212&gt;=Y$6),AND($H212&gt;=Y$6,$H212&lt;Z$6)),IF(OR($J212=1,COUNTIF($L212:X212,"&gt;0")&lt;$K212),3,IF(OR(AND(MONTH($H212)=MONTH(TODAY()),$J212=0),AND(TODAY()&lt;Y$6)),1,IF($L212="כן",2,4))),""))</f>
        <v/>
      </c>
      <c r="Z212" s="214" t="str">
        <f ca="1">IF($C212="","",IF(OR(AND($H212&lt;=Z$6,$I212&gt;=Z$6),AND($H212&gt;=Z$6,$H212&lt;AA$6)),IF(OR($J212=1,COUNTIF($L212:Y212,"&gt;0")&lt;$K212),3,IF(OR(AND(MONTH($H212)=MONTH(TODAY()),$J212=0),AND(TODAY()&lt;Z$6)),1,IF($L212="כן",2,4))),""))</f>
        <v/>
      </c>
      <c r="AA212" s="214" t="str">
        <f ca="1">IF($C212="","",IF(OR(AND($H212&lt;=AA$6,$I212&gt;=AA$6),AND($H212&gt;=AA$6,$H212&lt;AB$6)),IF(OR($J212=1,COUNTIF($L212:Z212,"&gt;0")&lt;$K212),3,IF(OR(AND(MONTH($H212)=MONTH(TODAY()),$J212=0),AND(TODAY()&lt;AA$6)),1,IF($L212="כן",2,4))),""))</f>
        <v/>
      </c>
      <c r="AB212" s="214" t="str">
        <f ca="1">IF($C212="","",IF(OR(AND($H212&lt;=AB$6,$I212&gt;=AB$6),AND($H212&gt;=AB$6,$H212&lt;AC$6)),IF(OR($J212=1,COUNTIF($L212:AA212,"&gt;0")&lt;$K212),3,IF(OR(AND(MONTH($H212)=MONTH(TODAY()),$J212=0),AND(TODAY()&lt;AB$6)),1,IF($L212="כן",2,4))),""))</f>
        <v/>
      </c>
      <c r="AC212" s="214" t="str">
        <f ca="1">IF($C212="","",IF(OR(AND($H212&lt;=AC$6,$I212&gt;=AC$6),AND($H212&gt;=AC$6,$H212&lt;AD$6)),IF(OR($J212=1,COUNTIF($L212:AB212,"&gt;0")&lt;$K212),3,IF(OR(AND(MONTH($H212)=MONTH(TODAY()),$J212=0),AND(TODAY()&lt;AC$6)),1,IF($L212="כן",2,4))),""))</f>
        <v/>
      </c>
      <c r="AD212" s="214" t="str">
        <f ca="1">IF($C212="","",IF(OR(AND($H212&lt;=AD$6,$I212&gt;=AD$6),AND($H212&gt;=AD$6,$H212&lt;AE$6)),IF(OR($J212=1,COUNTIF($L212:AC212,"&gt;0")&lt;$K212),3,IF(OR(AND(MONTH($H212)=MONTH(TODAY()),$J212=0),AND(TODAY()&lt;AD$6)),1,IF($L212="כן",2,4))),""))</f>
        <v/>
      </c>
      <c r="AE212" s="214" t="str">
        <f ca="1">IF($C212="","",IF(OR(AND($H212&lt;=AE$6,$I212&gt;=AE$6),AND($H212&gt;=AE$6,$H212&lt;AF$6)),IF(OR($J212=1,COUNTIF($L212:AD212,"&gt;0")&lt;$K212),3,IF(OR(AND(MONTH($H212)=MONTH(TODAY()),$J212=0),AND(TODAY()&lt;AE$6)),1,IF($L212="כן",2,4))),""))</f>
        <v/>
      </c>
      <c r="AF212" s="214" t="str">
        <f ca="1">IF($C212="","",IF(OR(AND($H212&lt;=AF$6,$I212&gt;=AF$6),AND($H212&gt;=AF$6,$H212&lt;AG$6)),IF(OR($J212=1,COUNTIF($L212:AE212,"&gt;0")&lt;$K212),3,IF(OR(AND(MONTH($H212)=MONTH(TODAY()),$J212=0),AND(TODAY()&lt;AF$6)),1,IF($L212="כן",2,4))),""))</f>
        <v/>
      </c>
      <c r="AG212" s="214" t="str">
        <f t="shared" ca="1" si="14"/>
        <v/>
      </c>
      <c r="AH212" s="199" t="s">
        <v>224</v>
      </c>
    </row>
    <row r="213" spans="2:34" s="195" customFormat="1" ht="21" customHeight="1">
      <c r="B213" s="196" t="str">
        <f>IFERROR(INDEX('תוצרים לפרויקטים'!$G$8:$G$507,MATCH(ROWS($B$6:B212),דירוג_גאנט,0)),"")</f>
        <v/>
      </c>
      <c r="C213" s="197" t="str">
        <f>IF($B213="","",INDEX('תוצרים לפרויקטים'!$H$8:$H$507,MATCH($B213,'תוצרים לפרויקטים'!$G$8:$G$507,0)))</f>
        <v/>
      </c>
      <c r="D213" s="198" t="str">
        <f>IF($B213="","",INDEX('תוצרים לפרויקטים'!$E$8:$E$507,MATCH($B213,'תוצרים לפרויקטים'!$G$8:$G$507,0)))</f>
        <v/>
      </c>
      <c r="E213" s="198" t="str">
        <f>IF($B213="","",IF(INDEX('תוצרים לפרויקטים'!$J$8:$J$507,MATCH($B213,'תוצרים לפרויקטים'!$G$8:$G$507,0))="","",INDEX('תוצרים לפרויקטים'!$J$8:$J$507,MATCH($B213,'תוצרים לפרויקטים'!$G$8:$G$507,0))))</f>
        <v/>
      </c>
      <c r="F213" s="198" t="str">
        <f>IF($B213="","",IF(INDEX('תוצרים לפרויקטים'!$K$8:$K$507,MATCH($B213,'תוצרים לפרויקטים'!$G$8:$G$507,0))="","",INDEX('תוצרים לפרויקטים'!$K$8:$K$507,MATCH($B213,'תוצרים לפרויקטים'!$G$8:$G$507,0))))</f>
        <v/>
      </c>
      <c r="G213" s="198" t="str">
        <f>IF($B213="","",IF(INDEX('תוצרים לפרויקטים'!$R$8:$R$507,MATCH($B213,'תוצרים לפרויקטים'!$G$8:$G$507,0))="","",INDEX('תוצרים לפרויקטים'!$R$8:$R$507,MATCH($B213,'תוצרים לפרויקטים'!$G$8:$G$507,0))))</f>
        <v/>
      </c>
      <c r="H213" s="199" t="str">
        <f>IF($B213="","",IF(INDEX('תוצרים לפרויקטים'!P$8:P$507,MATCH($B213,'תוצרים לפרויקטים'!$G$8:$G$507,0))="","",INDEX('תוצרים לפרויקטים'!P$8:P$507,MATCH($B213,'תוצרים לפרויקטים'!$G$8:$G$507,0))))</f>
        <v/>
      </c>
      <c r="I213" s="199" t="str">
        <f>IF($B213="","",IF(INDEX('תוצרים לפרויקטים'!Q$8:Q$507,MATCH($B213,'תוצרים לפרויקטים'!$G$8:$G$507,0))="","",INDEX('תוצרים לפרויקטים'!Q$8:Q$507,MATCH($B213,'תוצרים לפרויקטים'!$G$8:$G$507,0))))</f>
        <v/>
      </c>
      <c r="J213" s="200" t="str">
        <f>IF($B213="","",INDEX('תוצרים לפרויקטים'!$S$8:$S$507,MATCH($B213,'תוצרים לפרויקטים'!$G$8:$G$507,0)))</f>
        <v/>
      </c>
      <c r="K213" s="201" t="str">
        <f t="shared" si="12"/>
        <v/>
      </c>
      <c r="L213" s="200" t="str">
        <f t="shared" ca="1" si="13"/>
        <v/>
      </c>
      <c r="M213" s="214" t="str">
        <f ca="1">IF($C213="","",IF(OR(AND($H213&lt;=M$6,$I213&gt;=M$6),AND($H213&gt;=M$6,$H213&lt;N$6)),IF(OR($J213=1,COUNTIF($L213:L213,"&gt;0")&lt;$K213),3,IF(OR(AND(MONTH($H213)=MONTH(TODAY()),$J213=0),AND(TODAY()&lt;M$6)),1,IF($L213="כן",2,4))),""))</f>
        <v/>
      </c>
      <c r="N213" s="214" t="str">
        <f ca="1">IF($C213="","",IF(OR(AND($H213&lt;=N$6,$I213&gt;=N$6),AND($H213&gt;=N$6,$H213&lt;O$6)),IF(OR($J213=1,COUNTIF($L213:M213,"&gt;0")&lt;$K213),3,IF(OR(AND(MONTH($H213)=MONTH(TODAY()),$J213=0),AND(TODAY()&lt;N$6)),1,IF($L213="כן",2,4))),""))</f>
        <v/>
      </c>
      <c r="O213" s="214" t="str">
        <f ca="1">IF($C213="","",IF(OR(AND($H213&lt;=O$6,$I213&gt;=O$6),AND($H213&gt;=O$6,$H213&lt;P$6)),IF(OR($J213=1,COUNTIF($L213:N213,"&gt;0")&lt;$K213),3,IF(OR(AND(MONTH($H213)=MONTH(TODAY()),$J213=0),AND(TODAY()&lt;O$6)),1,IF($L213="כן",2,4))),""))</f>
        <v/>
      </c>
      <c r="P213" s="214" t="str">
        <f ca="1">IF($C213="","",IF(OR(AND($H213&lt;=P$6,$I213&gt;=P$6),AND($H213&gt;=P$6,$H213&lt;Q$6)),IF(OR($J213=1,COUNTIF($L213:O213,"&gt;0")&lt;$K213),3,IF(OR(AND(MONTH($H213)=MONTH(TODAY()),$J213=0),AND(TODAY()&lt;P$6)),1,IF($L213="כן",2,4))),""))</f>
        <v/>
      </c>
      <c r="Q213" s="214" t="str">
        <f ca="1">IF($C213="","",IF(OR(AND($H213&lt;=Q$6,$I213&gt;=Q$6),AND($H213&gt;=Q$6,$H213&lt;R$6)),IF(OR($J213=1,COUNTIF($L213:P213,"&gt;0")&lt;$K213),3,IF(OR(AND(MONTH($H213)=MONTH(TODAY()),$J213=0),AND(TODAY()&lt;Q$6)),1,IF($L213="כן",2,4))),""))</f>
        <v/>
      </c>
      <c r="R213" s="214" t="str">
        <f ca="1">IF($C213="","",IF(OR(AND($H213&lt;=R$6,$I213&gt;=R$6),AND($H213&gt;=R$6,$H213&lt;S$6)),IF(OR($J213=1,COUNTIF($L213:Q213,"&gt;0")&lt;$K213),3,IF(OR(AND(MONTH($H213)=MONTH(TODAY()),$J213=0),AND(TODAY()&lt;R$6)),1,IF($L213="כן",2,4))),""))</f>
        <v/>
      </c>
      <c r="S213" s="214" t="str">
        <f ca="1">IF($C213="","",IF(OR(AND($H213&lt;=S$6,$I213&gt;=S$6),AND($H213&gt;=S$6,$H213&lt;T$6)),IF(OR($J213=1,COUNTIF($L213:R213,"&gt;0")&lt;$K213),3,IF(OR(AND(MONTH($H213)=MONTH(TODAY()),$J213=0),AND(TODAY()&lt;S$6)),1,IF($L213="כן",2,4))),""))</f>
        <v/>
      </c>
      <c r="T213" s="214" t="str">
        <f ca="1">IF($C213="","",IF(OR(AND($H213&lt;=T$6,$I213&gt;=T$6),AND($H213&gt;=T$6,$H213&lt;U$6)),IF(OR($J213=1,COUNTIF($L213:S213,"&gt;0")&lt;$K213),3,IF(OR(AND(MONTH($H213)=MONTH(TODAY()),$J213=0),AND(TODAY()&lt;T$6)),1,IF($L213="כן",2,4))),""))</f>
        <v/>
      </c>
      <c r="U213" s="214" t="str">
        <f ca="1">IF($C213="","",IF(OR(AND($H213&lt;=U$6,$I213&gt;=U$6),AND($H213&gt;=U$6,$H213&lt;V$6)),IF(OR($J213=1,COUNTIF($L213:T213,"&gt;0")&lt;$K213),3,IF(OR(AND(MONTH($H213)=MONTH(TODAY()),$J213=0),AND(TODAY()&lt;U$6)),1,IF($L213="כן",2,4))),""))</f>
        <v/>
      </c>
      <c r="V213" s="214" t="str">
        <f ca="1">IF($C213="","",IF(OR(AND($H213&lt;=V$6,$I213&gt;=V$6),AND($H213&gt;=V$6,$H213&lt;W$6)),IF(OR($J213=1,COUNTIF($L213:U213,"&gt;0")&lt;$K213),3,IF(OR(AND(MONTH($H213)=MONTH(TODAY()),$J213=0),AND(TODAY()&lt;V$6)),1,IF($L213="כן",2,4))),""))</f>
        <v/>
      </c>
      <c r="W213" s="214" t="str">
        <f ca="1">IF($C213="","",IF(OR(AND($H213&lt;=W$6,$I213&gt;=W$6),AND($H213&gt;=W$6,$H213&lt;X$6)),IF(OR($J213=1,COUNTIF($L213:V213,"&gt;0")&lt;$K213),3,IF(OR(AND(MONTH($H213)=MONTH(TODAY()),$J213=0),AND(TODAY()&lt;W$6)),1,IF($L213="כן",2,4))),""))</f>
        <v/>
      </c>
      <c r="X213" s="214" t="str">
        <f ca="1">IF($C213="","",IF(OR(AND($H213&lt;=X$6,$I213&gt;=X$6),AND($H213&gt;=X$6,$H213&lt;Y$6)),IF(OR($J213=1,COUNTIF($L213:W213,"&gt;0")&lt;$K213),3,IF(OR(AND(MONTH($H213)=MONTH(TODAY()),$J213=0),AND(TODAY()&lt;X$6)),1,IF($L213="כן",2,4))),""))</f>
        <v/>
      </c>
      <c r="Y213" s="214" t="str">
        <f ca="1">IF($C213="","",IF(OR(AND($H213&lt;=Y$6,$I213&gt;=Y$6),AND($H213&gt;=Y$6,$H213&lt;Z$6)),IF(OR($J213=1,COUNTIF($L213:X213,"&gt;0")&lt;$K213),3,IF(OR(AND(MONTH($H213)=MONTH(TODAY()),$J213=0),AND(TODAY()&lt;Y$6)),1,IF($L213="כן",2,4))),""))</f>
        <v/>
      </c>
      <c r="Z213" s="214" t="str">
        <f ca="1">IF($C213="","",IF(OR(AND($H213&lt;=Z$6,$I213&gt;=Z$6),AND($H213&gt;=Z$6,$H213&lt;AA$6)),IF(OR($J213=1,COUNTIF($L213:Y213,"&gt;0")&lt;$K213),3,IF(OR(AND(MONTH($H213)=MONTH(TODAY()),$J213=0),AND(TODAY()&lt;Z$6)),1,IF($L213="כן",2,4))),""))</f>
        <v/>
      </c>
      <c r="AA213" s="214" t="str">
        <f ca="1">IF($C213="","",IF(OR(AND($H213&lt;=AA$6,$I213&gt;=AA$6),AND($H213&gt;=AA$6,$H213&lt;AB$6)),IF(OR($J213=1,COUNTIF($L213:Z213,"&gt;0")&lt;$K213),3,IF(OR(AND(MONTH($H213)=MONTH(TODAY()),$J213=0),AND(TODAY()&lt;AA$6)),1,IF($L213="כן",2,4))),""))</f>
        <v/>
      </c>
      <c r="AB213" s="214" t="str">
        <f ca="1">IF($C213="","",IF(OR(AND($H213&lt;=AB$6,$I213&gt;=AB$6),AND($H213&gt;=AB$6,$H213&lt;AC$6)),IF(OR($J213=1,COUNTIF($L213:AA213,"&gt;0")&lt;$K213),3,IF(OR(AND(MONTH($H213)=MONTH(TODAY()),$J213=0),AND(TODAY()&lt;AB$6)),1,IF($L213="כן",2,4))),""))</f>
        <v/>
      </c>
      <c r="AC213" s="214" t="str">
        <f ca="1">IF($C213="","",IF(OR(AND($H213&lt;=AC$6,$I213&gt;=AC$6),AND($H213&gt;=AC$6,$H213&lt;AD$6)),IF(OR($J213=1,COUNTIF($L213:AB213,"&gt;0")&lt;$K213),3,IF(OR(AND(MONTH($H213)=MONTH(TODAY()),$J213=0),AND(TODAY()&lt;AC$6)),1,IF($L213="כן",2,4))),""))</f>
        <v/>
      </c>
      <c r="AD213" s="214" t="str">
        <f ca="1">IF($C213="","",IF(OR(AND($H213&lt;=AD$6,$I213&gt;=AD$6),AND($H213&gt;=AD$6,$H213&lt;AE$6)),IF(OR($J213=1,COUNTIF($L213:AC213,"&gt;0")&lt;$K213),3,IF(OR(AND(MONTH($H213)=MONTH(TODAY()),$J213=0),AND(TODAY()&lt;AD$6)),1,IF($L213="כן",2,4))),""))</f>
        <v/>
      </c>
      <c r="AE213" s="214" t="str">
        <f ca="1">IF($C213="","",IF(OR(AND($H213&lt;=AE$6,$I213&gt;=AE$6),AND($H213&gt;=AE$6,$H213&lt;AF$6)),IF(OR($J213=1,COUNTIF($L213:AD213,"&gt;0")&lt;$K213),3,IF(OR(AND(MONTH($H213)=MONTH(TODAY()),$J213=0),AND(TODAY()&lt;AE$6)),1,IF($L213="כן",2,4))),""))</f>
        <v/>
      </c>
      <c r="AF213" s="214" t="str">
        <f ca="1">IF($C213="","",IF(OR(AND($H213&lt;=AF$6,$I213&gt;=AF$6),AND($H213&gt;=AF$6,$H213&lt;AG$6)),IF(OR($J213=1,COUNTIF($L213:AE213,"&gt;0")&lt;$K213),3,IF(OR(AND(MONTH($H213)=MONTH(TODAY()),$J213=0),AND(TODAY()&lt;AF$6)),1,IF($L213="כן",2,4))),""))</f>
        <v/>
      </c>
      <c r="AG213" s="214" t="str">
        <f t="shared" ca="1" si="14"/>
        <v/>
      </c>
      <c r="AH213" s="199" t="s">
        <v>224</v>
      </c>
    </row>
    <row r="214" spans="2:34" s="195" customFormat="1" ht="21" customHeight="1">
      <c r="B214" s="196" t="str">
        <f>IFERROR(INDEX('תוצרים לפרויקטים'!$G$8:$G$507,MATCH(ROWS($B$6:B213),דירוג_גאנט,0)),"")</f>
        <v/>
      </c>
      <c r="C214" s="197" t="str">
        <f>IF($B214="","",INDEX('תוצרים לפרויקטים'!$H$8:$H$507,MATCH($B214,'תוצרים לפרויקטים'!$G$8:$G$507,0)))</f>
        <v/>
      </c>
      <c r="D214" s="198" t="str">
        <f>IF($B214="","",INDEX('תוצרים לפרויקטים'!$E$8:$E$507,MATCH($B214,'תוצרים לפרויקטים'!$G$8:$G$507,0)))</f>
        <v/>
      </c>
      <c r="E214" s="198" t="str">
        <f>IF($B214="","",IF(INDEX('תוצרים לפרויקטים'!$J$8:$J$507,MATCH($B214,'תוצרים לפרויקטים'!$G$8:$G$507,0))="","",INDEX('תוצרים לפרויקטים'!$J$8:$J$507,MATCH($B214,'תוצרים לפרויקטים'!$G$8:$G$507,0))))</f>
        <v/>
      </c>
      <c r="F214" s="198" t="str">
        <f>IF($B214="","",IF(INDEX('תוצרים לפרויקטים'!$K$8:$K$507,MATCH($B214,'תוצרים לפרויקטים'!$G$8:$G$507,0))="","",INDEX('תוצרים לפרויקטים'!$K$8:$K$507,MATCH($B214,'תוצרים לפרויקטים'!$G$8:$G$507,0))))</f>
        <v/>
      </c>
      <c r="G214" s="198" t="str">
        <f>IF($B214="","",IF(INDEX('תוצרים לפרויקטים'!$R$8:$R$507,MATCH($B214,'תוצרים לפרויקטים'!$G$8:$G$507,0))="","",INDEX('תוצרים לפרויקטים'!$R$8:$R$507,MATCH($B214,'תוצרים לפרויקטים'!$G$8:$G$507,0))))</f>
        <v/>
      </c>
      <c r="H214" s="199" t="str">
        <f>IF($B214="","",IF(INDEX('תוצרים לפרויקטים'!P$8:P$507,MATCH($B214,'תוצרים לפרויקטים'!$G$8:$G$507,0))="","",INDEX('תוצרים לפרויקטים'!P$8:P$507,MATCH($B214,'תוצרים לפרויקטים'!$G$8:$G$507,0))))</f>
        <v/>
      </c>
      <c r="I214" s="199" t="str">
        <f>IF($B214="","",IF(INDEX('תוצרים לפרויקטים'!Q$8:Q$507,MATCH($B214,'תוצרים לפרויקטים'!$G$8:$G$507,0))="","",INDEX('תוצרים לפרויקטים'!Q$8:Q$507,MATCH($B214,'תוצרים לפרויקטים'!$G$8:$G$507,0))))</f>
        <v/>
      </c>
      <c r="J214" s="200" t="str">
        <f>IF($B214="","",INDEX('תוצרים לפרויקטים'!$S$8:$S$507,MATCH($B214,'תוצרים לפרויקטים'!$G$8:$G$507,0)))</f>
        <v/>
      </c>
      <c r="K214" s="201" t="str">
        <f t="shared" si="12"/>
        <v/>
      </c>
      <c r="L214" s="200" t="str">
        <f t="shared" ca="1" si="13"/>
        <v/>
      </c>
      <c r="M214" s="214" t="str">
        <f ca="1">IF($C214="","",IF(OR(AND($H214&lt;=M$6,$I214&gt;=M$6),AND($H214&gt;=M$6,$H214&lt;N$6)),IF(OR($J214=1,COUNTIF($L214:L214,"&gt;0")&lt;$K214),3,IF(OR(AND(MONTH($H214)=MONTH(TODAY()),$J214=0),AND(TODAY()&lt;M$6)),1,IF($L214="כן",2,4))),""))</f>
        <v/>
      </c>
      <c r="N214" s="214" t="str">
        <f ca="1">IF($C214="","",IF(OR(AND($H214&lt;=N$6,$I214&gt;=N$6),AND($H214&gt;=N$6,$H214&lt;O$6)),IF(OR($J214=1,COUNTIF($L214:M214,"&gt;0")&lt;$K214),3,IF(OR(AND(MONTH($H214)=MONTH(TODAY()),$J214=0),AND(TODAY()&lt;N$6)),1,IF($L214="כן",2,4))),""))</f>
        <v/>
      </c>
      <c r="O214" s="214" t="str">
        <f ca="1">IF($C214="","",IF(OR(AND($H214&lt;=O$6,$I214&gt;=O$6),AND($H214&gt;=O$6,$H214&lt;P$6)),IF(OR($J214=1,COUNTIF($L214:N214,"&gt;0")&lt;$K214),3,IF(OR(AND(MONTH($H214)=MONTH(TODAY()),$J214=0),AND(TODAY()&lt;O$6)),1,IF($L214="כן",2,4))),""))</f>
        <v/>
      </c>
      <c r="P214" s="214" t="str">
        <f ca="1">IF($C214="","",IF(OR(AND($H214&lt;=P$6,$I214&gt;=P$6),AND($H214&gt;=P$6,$H214&lt;Q$6)),IF(OR($J214=1,COUNTIF($L214:O214,"&gt;0")&lt;$K214),3,IF(OR(AND(MONTH($H214)=MONTH(TODAY()),$J214=0),AND(TODAY()&lt;P$6)),1,IF($L214="כן",2,4))),""))</f>
        <v/>
      </c>
      <c r="Q214" s="214" t="str">
        <f ca="1">IF($C214="","",IF(OR(AND($H214&lt;=Q$6,$I214&gt;=Q$6),AND($H214&gt;=Q$6,$H214&lt;R$6)),IF(OR($J214=1,COUNTIF($L214:P214,"&gt;0")&lt;$K214),3,IF(OR(AND(MONTH($H214)=MONTH(TODAY()),$J214=0),AND(TODAY()&lt;Q$6)),1,IF($L214="כן",2,4))),""))</f>
        <v/>
      </c>
      <c r="R214" s="214" t="str">
        <f ca="1">IF($C214="","",IF(OR(AND($H214&lt;=R$6,$I214&gt;=R$6),AND($H214&gt;=R$6,$H214&lt;S$6)),IF(OR($J214=1,COUNTIF($L214:Q214,"&gt;0")&lt;$K214),3,IF(OR(AND(MONTH($H214)=MONTH(TODAY()),$J214=0),AND(TODAY()&lt;R$6)),1,IF($L214="כן",2,4))),""))</f>
        <v/>
      </c>
      <c r="S214" s="214" t="str">
        <f ca="1">IF($C214="","",IF(OR(AND($H214&lt;=S$6,$I214&gt;=S$6),AND($H214&gt;=S$6,$H214&lt;T$6)),IF(OR($J214=1,COUNTIF($L214:R214,"&gt;0")&lt;$K214),3,IF(OR(AND(MONTH($H214)=MONTH(TODAY()),$J214=0),AND(TODAY()&lt;S$6)),1,IF($L214="כן",2,4))),""))</f>
        <v/>
      </c>
      <c r="T214" s="214" t="str">
        <f ca="1">IF($C214="","",IF(OR(AND($H214&lt;=T$6,$I214&gt;=T$6),AND($H214&gt;=T$6,$H214&lt;U$6)),IF(OR($J214=1,COUNTIF($L214:S214,"&gt;0")&lt;$K214),3,IF(OR(AND(MONTH($H214)=MONTH(TODAY()),$J214=0),AND(TODAY()&lt;T$6)),1,IF($L214="כן",2,4))),""))</f>
        <v/>
      </c>
      <c r="U214" s="214" t="str">
        <f ca="1">IF($C214="","",IF(OR(AND($H214&lt;=U$6,$I214&gt;=U$6),AND($H214&gt;=U$6,$H214&lt;V$6)),IF(OR($J214=1,COUNTIF($L214:T214,"&gt;0")&lt;$K214),3,IF(OR(AND(MONTH($H214)=MONTH(TODAY()),$J214=0),AND(TODAY()&lt;U$6)),1,IF($L214="כן",2,4))),""))</f>
        <v/>
      </c>
      <c r="V214" s="214" t="str">
        <f ca="1">IF($C214="","",IF(OR(AND($H214&lt;=V$6,$I214&gt;=V$6),AND($H214&gt;=V$6,$H214&lt;W$6)),IF(OR($J214=1,COUNTIF($L214:U214,"&gt;0")&lt;$K214),3,IF(OR(AND(MONTH($H214)=MONTH(TODAY()),$J214=0),AND(TODAY()&lt;V$6)),1,IF($L214="כן",2,4))),""))</f>
        <v/>
      </c>
      <c r="W214" s="214" t="str">
        <f ca="1">IF($C214="","",IF(OR(AND($H214&lt;=W$6,$I214&gt;=W$6),AND($H214&gt;=W$6,$H214&lt;X$6)),IF(OR($J214=1,COUNTIF($L214:V214,"&gt;0")&lt;$K214),3,IF(OR(AND(MONTH($H214)=MONTH(TODAY()),$J214=0),AND(TODAY()&lt;W$6)),1,IF($L214="כן",2,4))),""))</f>
        <v/>
      </c>
      <c r="X214" s="214" t="str">
        <f ca="1">IF($C214="","",IF(OR(AND($H214&lt;=X$6,$I214&gt;=X$6),AND($H214&gt;=X$6,$H214&lt;Y$6)),IF(OR($J214=1,COUNTIF($L214:W214,"&gt;0")&lt;$K214),3,IF(OR(AND(MONTH($H214)=MONTH(TODAY()),$J214=0),AND(TODAY()&lt;X$6)),1,IF($L214="כן",2,4))),""))</f>
        <v/>
      </c>
      <c r="Y214" s="214" t="str">
        <f ca="1">IF($C214="","",IF(OR(AND($H214&lt;=Y$6,$I214&gt;=Y$6),AND($H214&gt;=Y$6,$H214&lt;Z$6)),IF(OR($J214=1,COUNTIF($L214:X214,"&gt;0")&lt;$K214),3,IF(OR(AND(MONTH($H214)=MONTH(TODAY()),$J214=0),AND(TODAY()&lt;Y$6)),1,IF($L214="כן",2,4))),""))</f>
        <v/>
      </c>
      <c r="Z214" s="214" t="str">
        <f ca="1">IF($C214="","",IF(OR(AND($H214&lt;=Z$6,$I214&gt;=Z$6),AND($H214&gt;=Z$6,$H214&lt;AA$6)),IF(OR($J214=1,COUNTIF($L214:Y214,"&gt;0")&lt;$K214),3,IF(OR(AND(MONTH($H214)=MONTH(TODAY()),$J214=0),AND(TODAY()&lt;Z$6)),1,IF($L214="כן",2,4))),""))</f>
        <v/>
      </c>
      <c r="AA214" s="214" t="str">
        <f ca="1">IF($C214="","",IF(OR(AND($H214&lt;=AA$6,$I214&gt;=AA$6),AND($H214&gt;=AA$6,$H214&lt;AB$6)),IF(OR($J214=1,COUNTIF($L214:Z214,"&gt;0")&lt;$K214),3,IF(OR(AND(MONTH($H214)=MONTH(TODAY()),$J214=0),AND(TODAY()&lt;AA$6)),1,IF($L214="כן",2,4))),""))</f>
        <v/>
      </c>
      <c r="AB214" s="214" t="str">
        <f ca="1">IF($C214="","",IF(OR(AND($H214&lt;=AB$6,$I214&gt;=AB$6),AND($H214&gt;=AB$6,$H214&lt;AC$6)),IF(OR($J214=1,COUNTIF($L214:AA214,"&gt;0")&lt;$K214),3,IF(OR(AND(MONTH($H214)=MONTH(TODAY()),$J214=0),AND(TODAY()&lt;AB$6)),1,IF($L214="כן",2,4))),""))</f>
        <v/>
      </c>
      <c r="AC214" s="214" t="str">
        <f ca="1">IF($C214="","",IF(OR(AND($H214&lt;=AC$6,$I214&gt;=AC$6),AND($H214&gt;=AC$6,$H214&lt;AD$6)),IF(OR($J214=1,COUNTIF($L214:AB214,"&gt;0")&lt;$K214),3,IF(OR(AND(MONTH($H214)=MONTH(TODAY()),$J214=0),AND(TODAY()&lt;AC$6)),1,IF($L214="כן",2,4))),""))</f>
        <v/>
      </c>
      <c r="AD214" s="214" t="str">
        <f ca="1">IF($C214="","",IF(OR(AND($H214&lt;=AD$6,$I214&gt;=AD$6),AND($H214&gt;=AD$6,$H214&lt;AE$6)),IF(OR($J214=1,COUNTIF($L214:AC214,"&gt;0")&lt;$K214),3,IF(OR(AND(MONTH($H214)=MONTH(TODAY()),$J214=0),AND(TODAY()&lt;AD$6)),1,IF($L214="כן",2,4))),""))</f>
        <v/>
      </c>
      <c r="AE214" s="214" t="str">
        <f ca="1">IF($C214="","",IF(OR(AND($H214&lt;=AE$6,$I214&gt;=AE$6),AND($H214&gt;=AE$6,$H214&lt;AF$6)),IF(OR($J214=1,COUNTIF($L214:AD214,"&gt;0")&lt;$K214),3,IF(OR(AND(MONTH($H214)=MONTH(TODAY()),$J214=0),AND(TODAY()&lt;AE$6)),1,IF($L214="כן",2,4))),""))</f>
        <v/>
      </c>
      <c r="AF214" s="214" t="str">
        <f ca="1">IF($C214="","",IF(OR(AND($H214&lt;=AF$6,$I214&gt;=AF$6),AND($H214&gt;=AF$6,$H214&lt;AG$6)),IF(OR($J214=1,COUNTIF($L214:AE214,"&gt;0")&lt;$K214),3,IF(OR(AND(MONTH($H214)=MONTH(TODAY()),$J214=0),AND(TODAY()&lt;AF$6)),1,IF($L214="כן",2,4))),""))</f>
        <v/>
      </c>
      <c r="AG214" s="214" t="str">
        <f t="shared" ca="1" si="14"/>
        <v/>
      </c>
      <c r="AH214" s="199" t="s">
        <v>224</v>
      </c>
    </row>
    <row r="215" spans="2:34" s="195" customFormat="1" ht="21" customHeight="1">
      <c r="B215" s="196" t="str">
        <f>IFERROR(INDEX('תוצרים לפרויקטים'!$G$8:$G$507,MATCH(ROWS($B$6:B214),דירוג_גאנט,0)),"")</f>
        <v/>
      </c>
      <c r="C215" s="197" t="str">
        <f>IF($B215="","",INDEX('תוצרים לפרויקטים'!$H$8:$H$507,MATCH($B215,'תוצרים לפרויקטים'!$G$8:$G$507,0)))</f>
        <v/>
      </c>
      <c r="D215" s="198" t="str">
        <f>IF($B215="","",INDEX('תוצרים לפרויקטים'!$E$8:$E$507,MATCH($B215,'תוצרים לפרויקטים'!$G$8:$G$507,0)))</f>
        <v/>
      </c>
      <c r="E215" s="198" t="str">
        <f>IF($B215="","",IF(INDEX('תוצרים לפרויקטים'!$J$8:$J$507,MATCH($B215,'תוצרים לפרויקטים'!$G$8:$G$507,0))="","",INDEX('תוצרים לפרויקטים'!$J$8:$J$507,MATCH($B215,'תוצרים לפרויקטים'!$G$8:$G$507,0))))</f>
        <v/>
      </c>
      <c r="F215" s="198" t="str">
        <f>IF($B215="","",IF(INDEX('תוצרים לפרויקטים'!$K$8:$K$507,MATCH($B215,'תוצרים לפרויקטים'!$G$8:$G$507,0))="","",INDEX('תוצרים לפרויקטים'!$K$8:$K$507,MATCH($B215,'תוצרים לפרויקטים'!$G$8:$G$507,0))))</f>
        <v/>
      </c>
      <c r="G215" s="198" t="str">
        <f>IF($B215="","",IF(INDEX('תוצרים לפרויקטים'!$R$8:$R$507,MATCH($B215,'תוצרים לפרויקטים'!$G$8:$G$507,0))="","",INDEX('תוצרים לפרויקטים'!$R$8:$R$507,MATCH($B215,'תוצרים לפרויקטים'!$G$8:$G$507,0))))</f>
        <v/>
      </c>
      <c r="H215" s="199" t="str">
        <f>IF($B215="","",IF(INDEX('תוצרים לפרויקטים'!P$8:P$507,MATCH($B215,'תוצרים לפרויקטים'!$G$8:$G$507,0))="","",INDEX('תוצרים לפרויקטים'!P$8:P$507,MATCH($B215,'תוצרים לפרויקטים'!$G$8:$G$507,0))))</f>
        <v/>
      </c>
      <c r="I215" s="199" t="str">
        <f>IF($B215="","",IF(INDEX('תוצרים לפרויקטים'!Q$8:Q$507,MATCH($B215,'תוצרים לפרויקטים'!$G$8:$G$507,0))="","",INDEX('תוצרים לפרויקטים'!Q$8:Q$507,MATCH($B215,'תוצרים לפרויקטים'!$G$8:$G$507,0))))</f>
        <v/>
      </c>
      <c r="J215" s="200" t="str">
        <f>IF($B215="","",INDEX('תוצרים לפרויקטים'!$S$8:$S$507,MATCH($B215,'תוצרים לפרויקטים'!$G$8:$G$507,0)))</f>
        <v/>
      </c>
      <c r="K215" s="201" t="str">
        <f t="shared" si="12"/>
        <v/>
      </c>
      <c r="L215" s="200" t="str">
        <f t="shared" ca="1" si="13"/>
        <v/>
      </c>
      <c r="M215" s="214" t="str">
        <f ca="1">IF($C215="","",IF(OR(AND($H215&lt;=M$6,$I215&gt;=M$6),AND($H215&gt;=M$6,$H215&lt;N$6)),IF(OR($J215=1,COUNTIF($L215:L215,"&gt;0")&lt;$K215),3,IF(OR(AND(MONTH($H215)=MONTH(TODAY()),$J215=0),AND(TODAY()&lt;M$6)),1,IF($L215="כן",2,4))),""))</f>
        <v/>
      </c>
      <c r="N215" s="214" t="str">
        <f ca="1">IF($C215="","",IF(OR(AND($H215&lt;=N$6,$I215&gt;=N$6),AND($H215&gt;=N$6,$H215&lt;O$6)),IF(OR($J215=1,COUNTIF($L215:M215,"&gt;0")&lt;$K215),3,IF(OR(AND(MONTH($H215)=MONTH(TODAY()),$J215=0),AND(TODAY()&lt;N$6)),1,IF($L215="כן",2,4))),""))</f>
        <v/>
      </c>
      <c r="O215" s="214" t="str">
        <f ca="1">IF($C215="","",IF(OR(AND($H215&lt;=O$6,$I215&gt;=O$6),AND($H215&gt;=O$6,$H215&lt;P$6)),IF(OR($J215=1,COUNTIF($L215:N215,"&gt;0")&lt;$K215),3,IF(OR(AND(MONTH($H215)=MONTH(TODAY()),$J215=0),AND(TODAY()&lt;O$6)),1,IF($L215="כן",2,4))),""))</f>
        <v/>
      </c>
      <c r="P215" s="214" t="str">
        <f ca="1">IF($C215="","",IF(OR(AND($H215&lt;=P$6,$I215&gt;=P$6),AND($H215&gt;=P$6,$H215&lt;Q$6)),IF(OR($J215=1,COUNTIF($L215:O215,"&gt;0")&lt;$K215),3,IF(OR(AND(MONTH($H215)=MONTH(TODAY()),$J215=0),AND(TODAY()&lt;P$6)),1,IF($L215="כן",2,4))),""))</f>
        <v/>
      </c>
      <c r="Q215" s="214" t="str">
        <f ca="1">IF($C215="","",IF(OR(AND($H215&lt;=Q$6,$I215&gt;=Q$6),AND($H215&gt;=Q$6,$H215&lt;R$6)),IF(OR($J215=1,COUNTIF($L215:P215,"&gt;0")&lt;$K215),3,IF(OR(AND(MONTH($H215)=MONTH(TODAY()),$J215=0),AND(TODAY()&lt;Q$6)),1,IF($L215="כן",2,4))),""))</f>
        <v/>
      </c>
      <c r="R215" s="214" t="str">
        <f ca="1">IF($C215="","",IF(OR(AND($H215&lt;=R$6,$I215&gt;=R$6),AND($H215&gt;=R$6,$H215&lt;S$6)),IF(OR($J215=1,COUNTIF($L215:Q215,"&gt;0")&lt;$K215),3,IF(OR(AND(MONTH($H215)=MONTH(TODAY()),$J215=0),AND(TODAY()&lt;R$6)),1,IF($L215="כן",2,4))),""))</f>
        <v/>
      </c>
      <c r="S215" s="214" t="str">
        <f ca="1">IF($C215="","",IF(OR(AND($H215&lt;=S$6,$I215&gt;=S$6),AND($H215&gt;=S$6,$H215&lt;T$6)),IF(OR($J215=1,COUNTIF($L215:R215,"&gt;0")&lt;$K215),3,IF(OR(AND(MONTH($H215)=MONTH(TODAY()),$J215=0),AND(TODAY()&lt;S$6)),1,IF($L215="כן",2,4))),""))</f>
        <v/>
      </c>
      <c r="T215" s="214" t="str">
        <f ca="1">IF($C215="","",IF(OR(AND($H215&lt;=T$6,$I215&gt;=T$6),AND($H215&gt;=T$6,$H215&lt;U$6)),IF(OR($J215=1,COUNTIF($L215:S215,"&gt;0")&lt;$K215),3,IF(OR(AND(MONTH($H215)=MONTH(TODAY()),$J215=0),AND(TODAY()&lt;T$6)),1,IF($L215="כן",2,4))),""))</f>
        <v/>
      </c>
      <c r="U215" s="214" t="str">
        <f ca="1">IF($C215="","",IF(OR(AND($H215&lt;=U$6,$I215&gt;=U$6),AND($H215&gt;=U$6,$H215&lt;V$6)),IF(OR($J215=1,COUNTIF($L215:T215,"&gt;0")&lt;$K215),3,IF(OR(AND(MONTH($H215)=MONTH(TODAY()),$J215=0),AND(TODAY()&lt;U$6)),1,IF($L215="כן",2,4))),""))</f>
        <v/>
      </c>
      <c r="V215" s="214" t="str">
        <f ca="1">IF($C215="","",IF(OR(AND($H215&lt;=V$6,$I215&gt;=V$6),AND($H215&gt;=V$6,$H215&lt;W$6)),IF(OR($J215=1,COUNTIF($L215:U215,"&gt;0")&lt;$K215),3,IF(OR(AND(MONTH($H215)=MONTH(TODAY()),$J215=0),AND(TODAY()&lt;V$6)),1,IF($L215="כן",2,4))),""))</f>
        <v/>
      </c>
      <c r="W215" s="214" t="str">
        <f ca="1">IF($C215="","",IF(OR(AND($H215&lt;=W$6,$I215&gt;=W$6),AND($H215&gt;=W$6,$H215&lt;X$6)),IF(OR($J215=1,COUNTIF($L215:V215,"&gt;0")&lt;$K215),3,IF(OR(AND(MONTH($H215)=MONTH(TODAY()),$J215=0),AND(TODAY()&lt;W$6)),1,IF($L215="כן",2,4))),""))</f>
        <v/>
      </c>
      <c r="X215" s="214" t="str">
        <f ca="1">IF($C215="","",IF(OR(AND($H215&lt;=X$6,$I215&gt;=X$6),AND($H215&gt;=X$6,$H215&lt;Y$6)),IF(OR($J215=1,COUNTIF($L215:W215,"&gt;0")&lt;$K215),3,IF(OR(AND(MONTH($H215)=MONTH(TODAY()),$J215=0),AND(TODAY()&lt;X$6)),1,IF($L215="כן",2,4))),""))</f>
        <v/>
      </c>
      <c r="Y215" s="214" t="str">
        <f ca="1">IF($C215="","",IF(OR(AND($H215&lt;=Y$6,$I215&gt;=Y$6),AND($H215&gt;=Y$6,$H215&lt;Z$6)),IF(OR($J215=1,COUNTIF($L215:X215,"&gt;0")&lt;$K215),3,IF(OR(AND(MONTH($H215)=MONTH(TODAY()),$J215=0),AND(TODAY()&lt;Y$6)),1,IF($L215="כן",2,4))),""))</f>
        <v/>
      </c>
      <c r="Z215" s="214" t="str">
        <f ca="1">IF($C215="","",IF(OR(AND($H215&lt;=Z$6,$I215&gt;=Z$6),AND($H215&gt;=Z$6,$H215&lt;AA$6)),IF(OR($J215=1,COUNTIF($L215:Y215,"&gt;0")&lt;$K215),3,IF(OR(AND(MONTH($H215)=MONTH(TODAY()),$J215=0),AND(TODAY()&lt;Z$6)),1,IF($L215="כן",2,4))),""))</f>
        <v/>
      </c>
      <c r="AA215" s="214" t="str">
        <f ca="1">IF($C215="","",IF(OR(AND($H215&lt;=AA$6,$I215&gt;=AA$6),AND($H215&gt;=AA$6,$H215&lt;AB$6)),IF(OR($J215=1,COUNTIF($L215:Z215,"&gt;0")&lt;$K215),3,IF(OR(AND(MONTH($H215)=MONTH(TODAY()),$J215=0),AND(TODAY()&lt;AA$6)),1,IF($L215="כן",2,4))),""))</f>
        <v/>
      </c>
      <c r="AB215" s="214" t="str">
        <f ca="1">IF($C215="","",IF(OR(AND($H215&lt;=AB$6,$I215&gt;=AB$6),AND($H215&gt;=AB$6,$H215&lt;AC$6)),IF(OR($J215=1,COUNTIF($L215:AA215,"&gt;0")&lt;$K215),3,IF(OR(AND(MONTH($H215)=MONTH(TODAY()),$J215=0),AND(TODAY()&lt;AB$6)),1,IF($L215="כן",2,4))),""))</f>
        <v/>
      </c>
      <c r="AC215" s="214" t="str">
        <f ca="1">IF($C215="","",IF(OR(AND($H215&lt;=AC$6,$I215&gt;=AC$6),AND($H215&gt;=AC$6,$H215&lt;AD$6)),IF(OR($J215=1,COUNTIF($L215:AB215,"&gt;0")&lt;$K215),3,IF(OR(AND(MONTH($H215)=MONTH(TODAY()),$J215=0),AND(TODAY()&lt;AC$6)),1,IF($L215="כן",2,4))),""))</f>
        <v/>
      </c>
      <c r="AD215" s="214" t="str">
        <f ca="1">IF($C215="","",IF(OR(AND($H215&lt;=AD$6,$I215&gt;=AD$6),AND($H215&gt;=AD$6,$H215&lt;AE$6)),IF(OR($J215=1,COUNTIF($L215:AC215,"&gt;0")&lt;$K215),3,IF(OR(AND(MONTH($H215)=MONTH(TODAY()),$J215=0),AND(TODAY()&lt;AD$6)),1,IF($L215="כן",2,4))),""))</f>
        <v/>
      </c>
      <c r="AE215" s="214" t="str">
        <f ca="1">IF($C215="","",IF(OR(AND($H215&lt;=AE$6,$I215&gt;=AE$6),AND($H215&gt;=AE$6,$H215&lt;AF$6)),IF(OR($J215=1,COUNTIF($L215:AD215,"&gt;0")&lt;$K215),3,IF(OR(AND(MONTH($H215)=MONTH(TODAY()),$J215=0),AND(TODAY()&lt;AE$6)),1,IF($L215="כן",2,4))),""))</f>
        <v/>
      </c>
      <c r="AF215" s="214" t="str">
        <f ca="1">IF($C215="","",IF(OR(AND($H215&lt;=AF$6,$I215&gt;=AF$6),AND($H215&gt;=AF$6,$H215&lt;AG$6)),IF(OR($J215=1,COUNTIF($L215:AE215,"&gt;0")&lt;$K215),3,IF(OR(AND(MONTH($H215)=MONTH(TODAY()),$J215=0),AND(TODAY()&lt;AF$6)),1,IF($L215="כן",2,4))),""))</f>
        <v/>
      </c>
      <c r="AG215" s="214" t="str">
        <f t="shared" ca="1" si="14"/>
        <v/>
      </c>
      <c r="AH215" s="199" t="s">
        <v>224</v>
      </c>
    </row>
    <row r="216" spans="2:34" s="195" customFormat="1" ht="21" customHeight="1">
      <c r="B216" s="196" t="str">
        <f>IFERROR(INDEX('תוצרים לפרויקטים'!$G$8:$G$507,MATCH(ROWS($B$6:B215),דירוג_גאנט,0)),"")</f>
        <v/>
      </c>
      <c r="C216" s="197" t="str">
        <f>IF($B216="","",INDEX('תוצרים לפרויקטים'!$H$8:$H$507,MATCH($B216,'תוצרים לפרויקטים'!$G$8:$G$507,0)))</f>
        <v/>
      </c>
      <c r="D216" s="198" t="str">
        <f>IF($B216="","",INDEX('תוצרים לפרויקטים'!$E$8:$E$507,MATCH($B216,'תוצרים לפרויקטים'!$G$8:$G$507,0)))</f>
        <v/>
      </c>
      <c r="E216" s="198" t="str">
        <f>IF($B216="","",IF(INDEX('תוצרים לפרויקטים'!$J$8:$J$507,MATCH($B216,'תוצרים לפרויקטים'!$G$8:$G$507,0))="","",INDEX('תוצרים לפרויקטים'!$J$8:$J$507,MATCH($B216,'תוצרים לפרויקטים'!$G$8:$G$507,0))))</f>
        <v/>
      </c>
      <c r="F216" s="198" t="str">
        <f>IF($B216="","",IF(INDEX('תוצרים לפרויקטים'!$K$8:$K$507,MATCH($B216,'תוצרים לפרויקטים'!$G$8:$G$507,0))="","",INDEX('תוצרים לפרויקטים'!$K$8:$K$507,MATCH($B216,'תוצרים לפרויקטים'!$G$8:$G$507,0))))</f>
        <v/>
      </c>
      <c r="G216" s="198" t="str">
        <f>IF($B216="","",IF(INDEX('תוצרים לפרויקטים'!$R$8:$R$507,MATCH($B216,'תוצרים לפרויקטים'!$G$8:$G$507,0))="","",INDEX('תוצרים לפרויקטים'!$R$8:$R$507,MATCH($B216,'תוצרים לפרויקטים'!$G$8:$G$507,0))))</f>
        <v/>
      </c>
      <c r="H216" s="199" t="str">
        <f>IF($B216="","",IF(INDEX('תוצרים לפרויקטים'!P$8:P$507,MATCH($B216,'תוצרים לפרויקטים'!$G$8:$G$507,0))="","",INDEX('תוצרים לפרויקטים'!P$8:P$507,MATCH($B216,'תוצרים לפרויקטים'!$G$8:$G$507,0))))</f>
        <v/>
      </c>
      <c r="I216" s="199" t="str">
        <f>IF($B216="","",IF(INDEX('תוצרים לפרויקטים'!Q$8:Q$507,MATCH($B216,'תוצרים לפרויקטים'!$G$8:$G$507,0))="","",INDEX('תוצרים לפרויקטים'!Q$8:Q$507,MATCH($B216,'תוצרים לפרויקטים'!$G$8:$G$507,0))))</f>
        <v/>
      </c>
      <c r="J216" s="200" t="str">
        <f>IF($B216="","",INDEX('תוצרים לפרויקטים'!$S$8:$S$507,MATCH($B216,'תוצרים לפרויקטים'!$G$8:$G$507,0)))</f>
        <v/>
      </c>
      <c r="K216" s="201" t="str">
        <f t="shared" si="12"/>
        <v/>
      </c>
      <c r="L216" s="200" t="str">
        <f t="shared" ca="1" si="13"/>
        <v/>
      </c>
      <c r="M216" s="214" t="str">
        <f ca="1">IF($C216="","",IF(OR(AND($H216&lt;=M$6,$I216&gt;=M$6),AND($H216&gt;=M$6,$H216&lt;N$6)),IF(OR($J216=1,COUNTIF($L216:L216,"&gt;0")&lt;$K216),3,IF(OR(AND(MONTH($H216)=MONTH(TODAY()),$J216=0),AND(TODAY()&lt;M$6)),1,IF($L216="כן",2,4))),""))</f>
        <v/>
      </c>
      <c r="N216" s="214" t="str">
        <f ca="1">IF($C216="","",IF(OR(AND($H216&lt;=N$6,$I216&gt;=N$6),AND($H216&gt;=N$6,$H216&lt;O$6)),IF(OR($J216=1,COUNTIF($L216:M216,"&gt;0")&lt;$K216),3,IF(OR(AND(MONTH($H216)=MONTH(TODAY()),$J216=0),AND(TODAY()&lt;N$6)),1,IF($L216="כן",2,4))),""))</f>
        <v/>
      </c>
      <c r="O216" s="214" t="str">
        <f ca="1">IF($C216="","",IF(OR(AND($H216&lt;=O$6,$I216&gt;=O$6),AND($H216&gt;=O$6,$H216&lt;P$6)),IF(OR($J216=1,COUNTIF($L216:N216,"&gt;0")&lt;$K216),3,IF(OR(AND(MONTH($H216)=MONTH(TODAY()),$J216=0),AND(TODAY()&lt;O$6)),1,IF($L216="כן",2,4))),""))</f>
        <v/>
      </c>
      <c r="P216" s="214" t="str">
        <f ca="1">IF($C216="","",IF(OR(AND($H216&lt;=P$6,$I216&gt;=P$6),AND($H216&gt;=P$6,$H216&lt;Q$6)),IF(OR($J216=1,COUNTIF($L216:O216,"&gt;0")&lt;$K216),3,IF(OR(AND(MONTH($H216)=MONTH(TODAY()),$J216=0),AND(TODAY()&lt;P$6)),1,IF($L216="כן",2,4))),""))</f>
        <v/>
      </c>
      <c r="Q216" s="214" t="str">
        <f ca="1">IF($C216="","",IF(OR(AND($H216&lt;=Q$6,$I216&gt;=Q$6),AND($H216&gt;=Q$6,$H216&lt;R$6)),IF(OR($J216=1,COUNTIF($L216:P216,"&gt;0")&lt;$K216),3,IF(OR(AND(MONTH($H216)=MONTH(TODAY()),$J216=0),AND(TODAY()&lt;Q$6)),1,IF($L216="כן",2,4))),""))</f>
        <v/>
      </c>
      <c r="R216" s="214" t="str">
        <f ca="1">IF($C216="","",IF(OR(AND($H216&lt;=R$6,$I216&gt;=R$6),AND($H216&gt;=R$6,$H216&lt;S$6)),IF(OR($J216=1,COUNTIF($L216:Q216,"&gt;0")&lt;$K216),3,IF(OR(AND(MONTH($H216)=MONTH(TODAY()),$J216=0),AND(TODAY()&lt;R$6)),1,IF($L216="כן",2,4))),""))</f>
        <v/>
      </c>
      <c r="S216" s="214" t="str">
        <f ca="1">IF($C216="","",IF(OR(AND($H216&lt;=S$6,$I216&gt;=S$6),AND($H216&gt;=S$6,$H216&lt;T$6)),IF(OR($J216=1,COUNTIF($L216:R216,"&gt;0")&lt;$K216),3,IF(OR(AND(MONTH($H216)=MONTH(TODAY()),$J216=0),AND(TODAY()&lt;S$6)),1,IF($L216="כן",2,4))),""))</f>
        <v/>
      </c>
      <c r="T216" s="214" t="str">
        <f ca="1">IF($C216="","",IF(OR(AND($H216&lt;=T$6,$I216&gt;=T$6),AND($H216&gt;=T$6,$H216&lt;U$6)),IF(OR($J216=1,COUNTIF($L216:S216,"&gt;0")&lt;$K216),3,IF(OR(AND(MONTH($H216)=MONTH(TODAY()),$J216=0),AND(TODAY()&lt;T$6)),1,IF($L216="כן",2,4))),""))</f>
        <v/>
      </c>
      <c r="U216" s="214" t="str">
        <f ca="1">IF($C216="","",IF(OR(AND($H216&lt;=U$6,$I216&gt;=U$6),AND($H216&gt;=U$6,$H216&lt;V$6)),IF(OR($J216=1,COUNTIF($L216:T216,"&gt;0")&lt;$K216),3,IF(OR(AND(MONTH($H216)=MONTH(TODAY()),$J216=0),AND(TODAY()&lt;U$6)),1,IF($L216="כן",2,4))),""))</f>
        <v/>
      </c>
      <c r="V216" s="214" t="str">
        <f ca="1">IF($C216="","",IF(OR(AND($H216&lt;=V$6,$I216&gt;=V$6),AND($H216&gt;=V$6,$H216&lt;W$6)),IF(OR($J216=1,COUNTIF($L216:U216,"&gt;0")&lt;$K216),3,IF(OR(AND(MONTH($H216)=MONTH(TODAY()),$J216=0),AND(TODAY()&lt;V$6)),1,IF($L216="כן",2,4))),""))</f>
        <v/>
      </c>
      <c r="W216" s="214" t="str">
        <f ca="1">IF($C216="","",IF(OR(AND($H216&lt;=W$6,$I216&gt;=W$6),AND($H216&gt;=W$6,$H216&lt;X$6)),IF(OR($J216=1,COUNTIF($L216:V216,"&gt;0")&lt;$K216),3,IF(OR(AND(MONTH($H216)=MONTH(TODAY()),$J216=0),AND(TODAY()&lt;W$6)),1,IF($L216="כן",2,4))),""))</f>
        <v/>
      </c>
      <c r="X216" s="214" t="str">
        <f ca="1">IF($C216="","",IF(OR(AND($H216&lt;=X$6,$I216&gt;=X$6),AND($H216&gt;=X$6,$H216&lt;Y$6)),IF(OR($J216=1,COUNTIF($L216:W216,"&gt;0")&lt;$K216),3,IF(OR(AND(MONTH($H216)=MONTH(TODAY()),$J216=0),AND(TODAY()&lt;X$6)),1,IF($L216="כן",2,4))),""))</f>
        <v/>
      </c>
      <c r="Y216" s="214" t="str">
        <f ca="1">IF($C216="","",IF(OR(AND($H216&lt;=Y$6,$I216&gt;=Y$6),AND($H216&gt;=Y$6,$H216&lt;Z$6)),IF(OR($J216=1,COUNTIF($L216:X216,"&gt;0")&lt;$K216),3,IF(OR(AND(MONTH($H216)=MONTH(TODAY()),$J216=0),AND(TODAY()&lt;Y$6)),1,IF($L216="כן",2,4))),""))</f>
        <v/>
      </c>
      <c r="Z216" s="214" t="str">
        <f ca="1">IF($C216="","",IF(OR(AND($H216&lt;=Z$6,$I216&gt;=Z$6),AND($H216&gt;=Z$6,$H216&lt;AA$6)),IF(OR($J216=1,COUNTIF($L216:Y216,"&gt;0")&lt;$K216),3,IF(OR(AND(MONTH($H216)=MONTH(TODAY()),$J216=0),AND(TODAY()&lt;Z$6)),1,IF($L216="כן",2,4))),""))</f>
        <v/>
      </c>
      <c r="AA216" s="214" t="str">
        <f ca="1">IF($C216="","",IF(OR(AND($H216&lt;=AA$6,$I216&gt;=AA$6),AND($H216&gt;=AA$6,$H216&lt;AB$6)),IF(OR($J216=1,COUNTIF($L216:Z216,"&gt;0")&lt;$K216),3,IF(OR(AND(MONTH($H216)=MONTH(TODAY()),$J216=0),AND(TODAY()&lt;AA$6)),1,IF($L216="כן",2,4))),""))</f>
        <v/>
      </c>
      <c r="AB216" s="214" t="str">
        <f ca="1">IF($C216="","",IF(OR(AND($H216&lt;=AB$6,$I216&gt;=AB$6),AND($H216&gt;=AB$6,$H216&lt;AC$6)),IF(OR($J216=1,COUNTIF($L216:AA216,"&gt;0")&lt;$K216),3,IF(OR(AND(MONTH($H216)=MONTH(TODAY()),$J216=0),AND(TODAY()&lt;AB$6)),1,IF($L216="כן",2,4))),""))</f>
        <v/>
      </c>
      <c r="AC216" s="214" t="str">
        <f ca="1">IF($C216="","",IF(OR(AND($H216&lt;=AC$6,$I216&gt;=AC$6),AND($H216&gt;=AC$6,$H216&lt;AD$6)),IF(OR($J216=1,COUNTIF($L216:AB216,"&gt;0")&lt;$K216),3,IF(OR(AND(MONTH($H216)=MONTH(TODAY()),$J216=0),AND(TODAY()&lt;AC$6)),1,IF($L216="כן",2,4))),""))</f>
        <v/>
      </c>
      <c r="AD216" s="214" t="str">
        <f ca="1">IF($C216="","",IF(OR(AND($H216&lt;=AD$6,$I216&gt;=AD$6),AND($H216&gt;=AD$6,$H216&lt;AE$6)),IF(OR($J216=1,COUNTIF($L216:AC216,"&gt;0")&lt;$K216),3,IF(OR(AND(MONTH($H216)=MONTH(TODAY()),$J216=0),AND(TODAY()&lt;AD$6)),1,IF($L216="כן",2,4))),""))</f>
        <v/>
      </c>
      <c r="AE216" s="214" t="str">
        <f ca="1">IF($C216="","",IF(OR(AND($H216&lt;=AE$6,$I216&gt;=AE$6),AND($H216&gt;=AE$6,$H216&lt;AF$6)),IF(OR($J216=1,COUNTIF($L216:AD216,"&gt;0")&lt;$K216),3,IF(OR(AND(MONTH($H216)=MONTH(TODAY()),$J216=0),AND(TODAY()&lt;AE$6)),1,IF($L216="כן",2,4))),""))</f>
        <v/>
      </c>
      <c r="AF216" s="214" t="str">
        <f ca="1">IF($C216="","",IF(OR(AND($H216&lt;=AF$6,$I216&gt;=AF$6),AND($H216&gt;=AF$6,$H216&lt;AG$6)),IF(OR($J216=1,COUNTIF($L216:AE216,"&gt;0")&lt;$K216),3,IF(OR(AND(MONTH($H216)=MONTH(TODAY()),$J216=0),AND(TODAY()&lt;AF$6)),1,IF($L216="כן",2,4))),""))</f>
        <v/>
      </c>
      <c r="AG216" s="214" t="str">
        <f t="shared" ca="1" si="14"/>
        <v/>
      </c>
      <c r="AH216" s="199" t="s">
        <v>224</v>
      </c>
    </row>
    <row r="217" spans="2:34" s="195" customFormat="1" ht="21" customHeight="1">
      <c r="B217" s="196" t="str">
        <f>IFERROR(INDEX('תוצרים לפרויקטים'!$G$8:$G$507,MATCH(ROWS($B$6:B216),דירוג_גאנט,0)),"")</f>
        <v/>
      </c>
      <c r="C217" s="197" t="str">
        <f>IF($B217="","",INDEX('תוצרים לפרויקטים'!$H$8:$H$507,MATCH($B217,'תוצרים לפרויקטים'!$G$8:$G$507,0)))</f>
        <v/>
      </c>
      <c r="D217" s="198" t="str">
        <f>IF($B217="","",INDEX('תוצרים לפרויקטים'!$E$8:$E$507,MATCH($B217,'תוצרים לפרויקטים'!$G$8:$G$507,0)))</f>
        <v/>
      </c>
      <c r="E217" s="198" t="str">
        <f>IF($B217="","",IF(INDEX('תוצרים לפרויקטים'!$J$8:$J$507,MATCH($B217,'תוצרים לפרויקטים'!$G$8:$G$507,0))="","",INDEX('תוצרים לפרויקטים'!$J$8:$J$507,MATCH($B217,'תוצרים לפרויקטים'!$G$8:$G$507,0))))</f>
        <v/>
      </c>
      <c r="F217" s="198" t="str">
        <f>IF($B217="","",IF(INDEX('תוצרים לפרויקטים'!$K$8:$K$507,MATCH($B217,'תוצרים לפרויקטים'!$G$8:$G$507,0))="","",INDEX('תוצרים לפרויקטים'!$K$8:$K$507,MATCH($B217,'תוצרים לפרויקטים'!$G$8:$G$507,0))))</f>
        <v/>
      </c>
      <c r="G217" s="198" t="str">
        <f>IF($B217="","",IF(INDEX('תוצרים לפרויקטים'!$R$8:$R$507,MATCH($B217,'תוצרים לפרויקטים'!$G$8:$G$507,0))="","",INDEX('תוצרים לפרויקטים'!$R$8:$R$507,MATCH($B217,'תוצרים לפרויקטים'!$G$8:$G$507,0))))</f>
        <v/>
      </c>
      <c r="H217" s="199" t="str">
        <f>IF($B217="","",IF(INDEX('תוצרים לפרויקטים'!P$8:P$507,MATCH($B217,'תוצרים לפרויקטים'!$G$8:$G$507,0))="","",INDEX('תוצרים לפרויקטים'!P$8:P$507,MATCH($B217,'תוצרים לפרויקטים'!$G$8:$G$507,0))))</f>
        <v/>
      </c>
      <c r="I217" s="199" t="str">
        <f>IF($B217="","",IF(INDEX('תוצרים לפרויקטים'!Q$8:Q$507,MATCH($B217,'תוצרים לפרויקטים'!$G$8:$G$507,0))="","",INDEX('תוצרים לפרויקטים'!Q$8:Q$507,MATCH($B217,'תוצרים לפרויקטים'!$G$8:$G$507,0))))</f>
        <v/>
      </c>
      <c r="J217" s="200" t="str">
        <f>IF($B217="","",INDEX('תוצרים לפרויקטים'!$S$8:$S$507,MATCH($B217,'תוצרים לפרויקטים'!$G$8:$G$507,0)))</f>
        <v/>
      </c>
      <c r="K217" s="201" t="str">
        <f t="shared" si="12"/>
        <v/>
      </c>
      <c r="L217" s="200" t="str">
        <f t="shared" ca="1" si="13"/>
        <v/>
      </c>
      <c r="M217" s="214" t="str">
        <f ca="1">IF($C217="","",IF(OR(AND($H217&lt;=M$6,$I217&gt;=M$6),AND($H217&gt;=M$6,$H217&lt;N$6)),IF(OR($J217=1,COUNTIF($L217:L217,"&gt;0")&lt;$K217),3,IF(OR(AND(MONTH($H217)=MONTH(TODAY()),$J217=0),AND(TODAY()&lt;M$6)),1,IF($L217="כן",2,4))),""))</f>
        <v/>
      </c>
      <c r="N217" s="214" t="str">
        <f ca="1">IF($C217="","",IF(OR(AND($H217&lt;=N$6,$I217&gt;=N$6),AND($H217&gt;=N$6,$H217&lt;O$6)),IF(OR($J217=1,COUNTIF($L217:M217,"&gt;0")&lt;$K217),3,IF(OR(AND(MONTH($H217)=MONTH(TODAY()),$J217=0),AND(TODAY()&lt;N$6)),1,IF($L217="כן",2,4))),""))</f>
        <v/>
      </c>
      <c r="O217" s="214" t="str">
        <f ca="1">IF($C217="","",IF(OR(AND($H217&lt;=O$6,$I217&gt;=O$6),AND($H217&gt;=O$6,$H217&lt;P$6)),IF(OR($J217=1,COUNTIF($L217:N217,"&gt;0")&lt;$K217),3,IF(OR(AND(MONTH($H217)=MONTH(TODAY()),$J217=0),AND(TODAY()&lt;O$6)),1,IF($L217="כן",2,4))),""))</f>
        <v/>
      </c>
      <c r="P217" s="214" t="str">
        <f ca="1">IF($C217="","",IF(OR(AND($H217&lt;=P$6,$I217&gt;=P$6),AND($H217&gt;=P$6,$H217&lt;Q$6)),IF(OR($J217=1,COUNTIF($L217:O217,"&gt;0")&lt;$K217),3,IF(OR(AND(MONTH($H217)=MONTH(TODAY()),$J217=0),AND(TODAY()&lt;P$6)),1,IF($L217="כן",2,4))),""))</f>
        <v/>
      </c>
      <c r="Q217" s="214" t="str">
        <f ca="1">IF($C217="","",IF(OR(AND($H217&lt;=Q$6,$I217&gt;=Q$6),AND($H217&gt;=Q$6,$H217&lt;R$6)),IF(OR($J217=1,COUNTIF($L217:P217,"&gt;0")&lt;$K217),3,IF(OR(AND(MONTH($H217)=MONTH(TODAY()),$J217=0),AND(TODAY()&lt;Q$6)),1,IF($L217="כן",2,4))),""))</f>
        <v/>
      </c>
      <c r="R217" s="214" t="str">
        <f ca="1">IF($C217="","",IF(OR(AND($H217&lt;=R$6,$I217&gt;=R$6),AND($H217&gt;=R$6,$H217&lt;S$6)),IF(OR($J217=1,COUNTIF($L217:Q217,"&gt;0")&lt;$K217),3,IF(OR(AND(MONTH($H217)=MONTH(TODAY()),$J217=0),AND(TODAY()&lt;R$6)),1,IF($L217="כן",2,4))),""))</f>
        <v/>
      </c>
      <c r="S217" s="214" t="str">
        <f ca="1">IF($C217="","",IF(OR(AND($H217&lt;=S$6,$I217&gt;=S$6),AND($H217&gt;=S$6,$H217&lt;T$6)),IF(OR($J217=1,COUNTIF($L217:R217,"&gt;0")&lt;$K217),3,IF(OR(AND(MONTH($H217)=MONTH(TODAY()),$J217=0),AND(TODAY()&lt;S$6)),1,IF($L217="כן",2,4))),""))</f>
        <v/>
      </c>
      <c r="T217" s="214" t="str">
        <f ca="1">IF($C217="","",IF(OR(AND($H217&lt;=T$6,$I217&gt;=T$6),AND($H217&gt;=T$6,$H217&lt;U$6)),IF(OR($J217=1,COUNTIF($L217:S217,"&gt;0")&lt;$K217),3,IF(OR(AND(MONTH($H217)=MONTH(TODAY()),$J217=0),AND(TODAY()&lt;T$6)),1,IF($L217="כן",2,4))),""))</f>
        <v/>
      </c>
      <c r="U217" s="214" t="str">
        <f ca="1">IF($C217="","",IF(OR(AND($H217&lt;=U$6,$I217&gt;=U$6),AND($H217&gt;=U$6,$H217&lt;V$6)),IF(OR($J217=1,COUNTIF($L217:T217,"&gt;0")&lt;$K217),3,IF(OR(AND(MONTH($H217)=MONTH(TODAY()),$J217=0),AND(TODAY()&lt;U$6)),1,IF($L217="כן",2,4))),""))</f>
        <v/>
      </c>
      <c r="V217" s="214" t="str">
        <f ca="1">IF($C217="","",IF(OR(AND($H217&lt;=V$6,$I217&gt;=V$6),AND($H217&gt;=V$6,$H217&lt;W$6)),IF(OR($J217=1,COUNTIF($L217:U217,"&gt;0")&lt;$K217),3,IF(OR(AND(MONTH($H217)=MONTH(TODAY()),$J217=0),AND(TODAY()&lt;V$6)),1,IF($L217="כן",2,4))),""))</f>
        <v/>
      </c>
      <c r="W217" s="214" t="str">
        <f ca="1">IF($C217="","",IF(OR(AND($H217&lt;=W$6,$I217&gt;=W$6),AND($H217&gt;=W$6,$H217&lt;X$6)),IF(OR($J217=1,COUNTIF($L217:V217,"&gt;0")&lt;$K217),3,IF(OR(AND(MONTH($H217)=MONTH(TODAY()),$J217=0),AND(TODAY()&lt;W$6)),1,IF($L217="כן",2,4))),""))</f>
        <v/>
      </c>
      <c r="X217" s="214" t="str">
        <f ca="1">IF($C217="","",IF(OR(AND($H217&lt;=X$6,$I217&gt;=X$6),AND($H217&gt;=X$6,$H217&lt;Y$6)),IF(OR($J217=1,COUNTIF($L217:W217,"&gt;0")&lt;$K217),3,IF(OR(AND(MONTH($H217)=MONTH(TODAY()),$J217=0),AND(TODAY()&lt;X$6)),1,IF($L217="כן",2,4))),""))</f>
        <v/>
      </c>
      <c r="Y217" s="214" t="str">
        <f ca="1">IF($C217="","",IF(OR(AND($H217&lt;=Y$6,$I217&gt;=Y$6),AND($H217&gt;=Y$6,$H217&lt;Z$6)),IF(OR($J217=1,COUNTIF($L217:X217,"&gt;0")&lt;$K217),3,IF(OR(AND(MONTH($H217)=MONTH(TODAY()),$J217=0),AND(TODAY()&lt;Y$6)),1,IF($L217="כן",2,4))),""))</f>
        <v/>
      </c>
      <c r="Z217" s="214" t="str">
        <f ca="1">IF($C217="","",IF(OR(AND($H217&lt;=Z$6,$I217&gt;=Z$6),AND($H217&gt;=Z$6,$H217&lt;AA$6)),IF(OR($J217=1,COUNTIF($L217:Y217,"&gt;0")&lt;$K217),3,IF(OR(AND(MONTH($H217)=MONTH(TODAY()),$J217=0),AND(TODAY()&lt;Z$6)),1,IF($L217="כן",2,4))),""))</f>
        <v/>
      </c>
      <c r="AA217" s="214" t="str">
        <f ca="1">IF($C217="","",IF(OR(AND($H217&lt;=AA$6,$I217&gt;=AA$6),AND($H217&gt;=AA$6,$H217&lt;AB$6)),IF(OR($J217=1,COUNTIF($L217:Z217,"&gt;0")&lt;$K217),3,IF(OR(AND(MONTH($H217)=MONTH(TODAY()),$J217=0),AND(TODAY()&lt;AA$6)),1,IF($L217="כן",2,4))),""))</f>
        <v/>
      </c>
      <c r="AB217" s="214" t="str">
        <f ca="1">IF($C217="","",IF(OR(AND($H217&lt;=AB$6,$I217&gt;=AB$6),AND($H217&gt;=AB$6,$H217&lt;AC$6)),IF(OR($J217=1,COUNTIF($L217:AA217,"&gt;0")&lt;$K217),3,IF(OR(AND(MONTH($H217)=MONTH(TODAY()),$J217=0),AND(TODAY()&lt;AB$6)),1,IF($L217="כן",2,4))),""))</f>
        <v/>
      </c>
      <c r="AC217" s="214" t="str">
        <f ca="1">IF($C217="","",IF(OR(AND($H217&lt;=AC$6,$I217&gt;=AC$6),AND($H217&gt;=AC$6,$H217&lt;AD$6)),IF(OR($J217=1,COUNTIF($L217:AB217,"&gt;0")&lt;$K217),3,IF(OR(AND(MONTH($H217)=MONTH(TODAY()),$J217=0),AND(TODAY()&lt;AC$6)),1,IF($L217="כן",2,4))),""))</f>
        <v/>
      </c>
      <c r="AD217" s="214" t="str">
        <f ca="1">IF($C217="","",IF(OR(AND($H217&lt;=AD$6,$I217&gt;=AD$6),AND($H217&gt;=AD$6,$H217&lt;AE$6)),IF(OR($J217=1,COUNTIF($L217:AC217,"&gt;0")&lt;$K217),3,IF(OR(AND(MONTH($H217)=MONTH(TODAY()),$J217=0),AND(TODAY()&lt;AD$6)),1,IF($L217="כן",2,4))),""))</f>
        <v/>
      </c>
      <c r="AE217" s="214" t="str">
        <f ca="1">IF($C217="","",IF(OR(AND($H217&lt;=AE$6,$I217&gt;=AE$6),AND($H217&gt;=AE$6,$H217&lt;AF$6)),IF(OR($J217=1,COUNTIF($L217:AD217,"&gt;0")&lt;$K217),3,IF(OR(AND(MONTH($H217)=MONTH(TODAY()),$J217=0),AND(TODAY()&lt;AE$6)),1,IF($L217="כן",2,4))),""))</f>
        <v/>
      </c>
      <c r="AF217" s="214" t="str">
        <f ca="1">IF($C217="","",IF(OR(AND($H217&lt;=AF$6,$I217&gt;=AF$6),AND($H217&gt;=AF$6,$H217&lt;AG$6)),IF(OR($J217=1,COUNTIF($L217:AE217,"&gt;0")&lt;$K217),3,IF(OR(AND(MONTH($H217)=MONTH(TODAY()),$J217=0),AND(TODAY()&lt;AF$6)),1,IF($L217="כן",2,4))),""))</f>
        <v/>
      </c>
      <c r="AG217" s="214" t="str">
        <f t="shared" ca="1" si="14"/>
        <v/>
      </c>
      <c r="AH217" s="199" t="s">
        <v>224</v>
      </c>
    </row>
    <row r="218" spans="2:34" s="195" customFormat="1" ht="21" customHeight="1">
      <c r="B218" s="196" t="str">
        <f>IFERROR(INDEX('תוצרים לפרויקטים'!$G$8:$G$507,MATCH(ROWS($B$6:B217),דירוג_גאנט,0)),"")</f>
        <v/>
      </c>
      <c r="C218" s="197" t="str">
        <f>IF($B218="","",INDEX('תוצרים לפרויקטים'!$H$8:$H$507,MATCH($B218,'תוצרים לפרויקטים'!$G$8:$G$507,0)))</f>
        <v/>
      </c>
      <c r="D218" s="198" t="str">
        <f>IF($B218="","",INDEX('תוצרים לפרויקטים'!$E$8:$E$507,MATCH($B218,'תוצרים לפרויקטים'!$G$8:$G$507,0)))</f>
        <v/>
      </c>
      <c r="E218" s="198" t="str">
        <f>IF($B218="","",IF(INDEX('תוצרים לפרויקטים'!$J$8:$J$507,MATCH($B218,'תוצרים לפרויקטים'!$G$8:$G$507,0))="","",INDEX('תוצרים לפרויקטים'!$J$8:$J$507,MATCH($B218,'תוצרים לפרויקטים'!$G$8:$G$507,0))))</f>
        <v/>
      </c>
      <c r="F218" s="198" t="str">
        <f>IF($B218="","",IF(INDEX('תוצרים לפרויקטים'!$K$8:$K$507,MATCH($B218,'תוצרים לפרויקטים'!$G$8:$G$507,0))="","",INDEX('תוצרים לפרויקטים'!$K$8:$K$507,MATCH($B218,'תוצרים לפרויקטים'!$G$8:$G$507,0))))</f>
        <v/>
      </c>
      <c r="G218" s="198" t="str">
        <f>IF($B218="","",IF(INDEX('תוצרים לפרויקטים'!$R$8:$R$507,MATCH($B218,'תוצרים לפרויקטים'!$G$8:$G$507,0))="","",INDEX('תוצרים לפרויקטים'!$R$8:$R$507,MATCH($B218,'תוצרים לפרויקטים'!$G$8:$G$507,0))))</f>
        <v/>
      </c>
      <c r="H218" s="199" t="str">
        <f>IF($B218="","",IF(INDEX('תוצרים לפרויקטים'!P$8:P$507,MATCH($B218,'תוצרים לפרויקטים'!$G$8:$G$507,0))="","",INDEX('תוצרים לפרויקטים'!P$8:P$507,MATCH($B218,'תוצרים לפרויקטים'!$G$8:$G$507,0))))</f>
        <v/>
      </c>
      <c r="I218" s="199" t="str">
        <f>IF($B218="","",IF(INDEX('תוצרים לפרויקטים'!Q$8:Q$507,MATCH($B218,'תוצרים לפרויקטים'!$G$8:$G$507,0))="","",INDEX('תוצרים לפרויקטים'!Q$8:Q$507,MATCH($B218,'תוצרים לפרויקטים'!$G$8:$G$507,0))))</f>
        <v/>
      </c>
      <c r="J218" s="200" t="str">
        <f>IF($B218="","",INDEX('תוצרים לפרויקטים'!$S$8:$S$507,MATCH($B218,'תוצרים לפרויקטים'!$G$8:$G$507,0)))</f>
        <v/>
      </c>
      <c r="K218" s="201" t="str">
        <f t="shared" si="12"/>
        <v/>
      </c>
      <c r="L218" s="200" t="str">
        <f t="shared" ca="1" si="13"/>
        <v/>
      </c>
      <c r="M218" s="214" t="str">
        <f ca="1">IF($C218="","",IF(OR(AND($H218&lt;=M$6,$I218&gt;=M$6),AND($H218&gt;=M$6,$H218&lt;N$6)),IF(OR($J218=1,COUNTIF($L218:L218,"&gt;0")&lt;$K218),3,IF(OR(AND(MONTH($H218)=MONTH(TODAY()),$J218=0),AND(TODAY()&lt;M$6)),1,IF($L218="כן",2,4))),""))</f>
        <v/>
      </c>
      <c r="N218" s="214" t="str">
        <f ca="1">IF($C218="","",IF(OR(AND($H218&lt;=N$6,$I218&gt;=N$6),AND($H218&gt;=N$6,$H218&lt;O$6)),IF(OR($J218=1,COUNTIF($L218:M218,"&gt;0")&lt;$K218),3,IF(OR(AND(MONTH($H218)=MONTH(TODAY()),$J218=0),AND(TODAY()&lt;N$6)),1,IF($L218="כן",2,4))),""))</f>
        <v/>
      </c>
      <c r="O218" s="214" t="str">
        <f ca="1">IF($C218="","",IF(OR(AND($H218&lt;=O$6,$I218&gt;=O$6),AND($H218&gt;=O$6,$H218&lt;P$6)),IF(OR($J218=1,COUNTIF($L218:N218,"&gt;0")&lt;$K218),3,IF(OR(AND(MONTH($H218)=MONTH(TODAY()),$J218=0),AND(TODAY()&lt;O$6)),1,IF($L218="כן",2,4))),""))</f>
        <v/>
      </c>
      <c r="P218" s="214" t="str">
        <f ca="1">IF($C218="","",IF(OR(AND($H218&lt;=P$6,$I218&gt;=P$6),AND($H218&gt;=P$6,$H218&lt;Q$6)),IF(OR($J218=1,COUNTIF($L218:O218,"&gt;0")&lt;$K218),3,IF(OR(AND(MONTH($H218)=MONTH(TODAY()),$J218=0),AND(TODAY()&lt;P$6)),1,IF($L218="כן",2,4))),""))</f>
        <v/>
      </c>
      <c r="Q218" s="214" t="str">
        <f ca="1">IF($C218="","",IF(OR(AND($H218&lt;=Q$6,$I218&gt;=Q$6),AND($H218&gt;=Q$6,$H218&lt;R$6)),IF(OR($J218=1,COUNTIF($L218:P218,"&gt;0")&lt;$K218),3,IF(OR(AND(MONTH($H218)=MONTH(TODAY()),$J218=0),AND(TODAY()&lt;Q$6)),1,IF($L218="כן",2,4))),""))</f>
        <v/>
      </c>
      <c r="R218" s="214" t="str">
        <f ca="1">IF($C218="","",IF(OR(AND($H218&lt;=R$6,$I218&gt;=R$6),AND($H218&gt;=R$6,$H218&lt;S$6)),IF(OR($J218=1,COUNTIF($L218:Q218,"&gt;0")&lt;$K218),3,IF(OR(AND(MONTH($H218)=MONTH(TODAY()),$J218=0),AND(TODAY()&lt;R$6)),1,IF($L218="כן",2,4))),""))</f>
        <v/>
      </c>
      <c r="S218" s="214" t="str">
        <f ca="1">IF($C218="","",IF(OR(AND($H218&lt;=S$6,$I218&gt;=S$6),AND($H218&gt;=S$6,$H218&lt;T$6)),IF(OR($J218=1,COUNTIF($L218:R218,"&gt;0")&lt;$K218),3,IF(OR(AND(MONTH($H218)=MONTH(TODAY()),$J218=0),AND(TODAY()&lt;S$6)),1,IF($L218="כן",2,4))),""))</f>
        <v/>
      </c>
      <c r="T218" s="214" t="str">
        <f ca="1">IF($C218="","",IF(OR(AND($H218&lt;=T$6,$I218&gt;=T$6),AND($H218&gt;=T$6,$H218&lt;U$6)),IF(OR($J218=1,COUNTIF($L218:S218,"&gt;0")&lt;$K218),3,IF(OR(AND(MONTH($H218)=MONTH(TODAY()),$J218=0),AND(TODAY()&lt;T$6)),1,IF($L218="כן",2,4))),""))</f>
        <v/>
      </c>
      <c r="U218" s="214" t="str">
        <f ca="1">IF($C218="","",IF(OR(AND($H218&lt;=U$6,$I218&gt;=U$6),AND($H218&gt;=U$6,$H218&lt;V$6)),IF(OR($J218=1,COUNTIF($L218:T218,"&gt;0")&lt;$K218),3,IF(OR(AND(MONTH($H218)=MONTH(TODAY()),$J218=0),AND(TODAY()&lt;U$6)),1,IF($L218="כן",2,4))),""))</f>
        <v/>
      </c>
      <c r="V218" s="214" t="str">
        <f ca="1">IF($C218="","",IF(OR(AND($H218&lt;=V$6,$I218&gt;=V$6),AND($H218&gt;=V$6,$H218&lt;W$6)),IF(OR($J218=1,COUNTIF($L218:U218,"&gt;0")&lt;$K218),3,IF(OR(AND(MONTH($H218)=MONTH(TODAY()),$J218=0),AND(TODAY()&lt;V$6)),1,IF($L218="כן",2,4))),""))</f>
        <v/>
      </c>
      <c r="W218" s="214" t="str">
        <f ca="1">IF($C218="","",IF(OR(AND($H218&lt;=W$6,$I218&gt;=W$6),AND($H218&gt;=W$6,$H218&lt;X$6)),IF(OR($J218=1,COUNTIF($L218:V218,"&gt;0")&lt;$K218),3,IF(OR(AND(MONTH($H218)=MONTH(TODAY()),$J218=0),AND(TODAY()&lt;W$6)),1,IF($L218="כן",2,4))),""))</f>
        <v/>
      </c>
      <c r="X218" s="214" t="str">
        <f ca="1">IF($C218="","",IF(OR(AND($H218&lt;=X$6,$I218&gt;=X$6),AND($H218&gt;=X$6,$H218&lt;Y$6)),IF(OR($J218=1,COUNTIF($L218:W218,"&gt;0")&lt;$K218),3,IF(OR(AND(MONTH($H218)=MONTH(TODAY()),$J218=0),AND(TODAY()&lt;X$6)),1,IF($L218="כן",2,4))),""))</f>
        <v/>
      </c>
      <c r="Y218" s="214" t="str">
        <f ca="1">IF($C218="","",IF(OR(AND($H218&lt;=Y$6,$I218&gt;=Y$6),AND($H218&gt;=Y$6,$H218&lt;Z$6)),IF(OR($J218=1,COUNTIF($L218:X218,"&gt;0")&lt;$K218),3,IF(OR(AND(MONTH($H218)=MONTH(TODAY()),$J218=0),AND(TODAY()&lt;Y$6)),1,IF($L218="כן",2,4))),""))</f>
        <v/>
      </c>
      <c r="Z218" s="214" t="str">
        <f ca="1">IF($C218="","",IF(OR(AND($H218&lt;=Z$6,$I218&gt;=Z$6),AND($H218&gt;=Z$6,$H218&lt;AA$6)),IF(OR($J218=1,COUNTIF($L218:Y218,"&gt;0")&lt;$K218),3,IF(OR(AND(MONTH($H218)=MONTH(TODAY()),$J218=0),AND(TODAY()&lt;Z$6)),1,IF($L218="כן",2,4))),""))</f>
        <v/>
      </c>
      <c r="AA218" s="214" t="str">
        <f ca="1">IF($C218="","",IF(OR(AND($H218&lt;=AA$6,$I218&gt;=AA$6),AND($H218&gt;=AA$6,$H218&lt;AB$6)),IF(OR($J218=1,COUNTIF($L218:Z218,"&gt;0")&lt;$K218),3,IF(OR(AND(MONTH($H218)=MONTH(TODAY()),$J218=0),AND(TODAY()&lt;AA$6)),1,IF($L218="כן",2,4))),""))</f>
        <v/>
      </c>
      <c r="AB218" s="214" t="str">
        <f ca="1">IF($C218="","",IF(OR(AND($H218&lt;=AB$6,$I218&gt;=AB$6),AND($H218&gt;=AB$6,$H218&lt;AC$6)),IF(OR($J218=1,COUNTIF($L218:AA218,"&gt;0")&lt;$K218),3,IF(OR(AND(MONTH($H218)=MONTH(TODAY()),$J218=0),AND(TODAY()&lt;AB$6)),1,IF($L218="כן",2,4))),""))</f>
        <v/>
      </c>
      <c r="AC218" s="214" t="str">
        <f ca="1">IF($C218="","",IF(OR(AND($H218&lt;=AC$6,$I218&gt;=AC$6),AND($H218&gt;=AC$6,$H218&lt;AD$6)),IF(OR($J218=1,COUNTIF($L218:AB218,"&gt;0")&lt;$K218),3,IF(OR(AND(MONTH($H218)=MONTH(TODAY()),$J218=0),AND(TODAY()&lt;AC$6)),1,IF($L218="כן",2,4))),""))</f>
        <v/>
      </c>
      <c r="AD218" s="214" t="str">
        <f ca="1">IF($C218="","",IF(OR(AND($H218&lt;=AD$6,$I218&gt;=AD$6),AND($H218&gt;=AD$6,$H218&lt;AE$6)),IF(OR($J218=1,COUNTIF($L218:AC218,"&gt;0")&lt;$K218),3,IF(OR(AND(MONTH($H218)=MONTH(TODAY()),$J218=0),AND(TODAY()&lt;AD$6)),1,IF($L218="כן",2,4))),""))</f>
        <v/>
      </c>
      <c r="AE218" s="214" t="str">
        <f ca="1">IF($C218="","",IF(OR(AND($H218&lt;=AE$6,$I218&gt;=AE$6),AND($H218&gt;=AE$6,$H218&lt;AF$6)),IF(OR($J218=1,COUNTIF($L218:AD218,"&gt;0")&lt;$K218),3,IF(OR(AND(MONTH($H218)=MONTH(TODAY()),$J218=0),AND(TODAY()&lt;AE$6)),1,IF($L218="כן",2,4))),""))</f>
        <v/>
      </c>
      <c r="AF218" s="214" t="str">
        <f ca="1">IF($C218="","",IF(OR(AND($H218&lt;=AF$6,$I218&gt;=AF$6),AND($H218&gt;=AF$6,$H218&lt;AG$6)),IF(OR($J218=1,COUNTIF($L218:AE218,"&gt;0")&lt;$K218),3,IF(OR(AND(MONTH($H218)=MONTH(TODAY()),$J218=0),AND(TODAY()&lt;AF$6)),1,IF($L218="כן",2,4))),""))</f>
        <v/>
      </c>
      <c r="AG218" s="214" t="str">
        <f t="shared" ca="1" si="14"/>
        <v/>
      </c>
      <c r="AH218" s="199" t="s">
        <v>224</v>
      </c>
    </row>
    <row r="219" spans="2:34" s="195" customFormat="1" ht="21" customHeight="1">
      <c r="B219" s="196" t="str">
        <f>IFERROR(INDEX('תוצרים לפרויקטים'!$G$8:$G$507,MATCH(ROWS($B$6:B218),דירוג_גאנט,0)),"")</f>
        <v/>
      </c>
      <c r="C219" s="197" t="str">
        <f>IF($B219="","",INDEX('תוצרים לפרויקטים'!$H$8:$H$507,MATCH($B219,'תוצרים לפרויקטים'!$G$8:$G$507,0)))</f>
        <v/>
      </c>
      <c r="D219" s="198" t="str">
        <f>IF($B219="","",INDEX('תוצרים לפרויקטים'!$E$8:$E$507,MATCH($B219,'תוצרים לפרויקטים'!$G$8:$G$507,0)))</f>
        <v/>
      </c>
      <c r="E219" s="198" t="str">
        <f>IF($B219="","",IF(INDEX('תוצרים לפרויקטים'!$J$8:$J$507,MATCH($B219,'תוצרים לפרויקטים'!$G$8:$G$507,0))="","",INDEX('תוצרים לפרויקטים'!$J$8:$J$507,MATCH($B219,'תוצרים לפרויקטים'!$G$8:$G$507,0))))</f>
        <v/>
      </c>
      <c r="F219" s="198" t="str">
        <f>IF($B219="","",IF(INDEX('תוצרים לפרויקטים'!$K$8:$K$507,MATCH($B219,'תוצרים לפרויקטים'!$G$8:$G$507,0))="","",INDEX('תוצרים לפרויקטים'!$K$8:$K$507,MATCH($B219,'תוצרים לפרויקטים'!$G$8:$G$507,0))))</f>
        <v/>
      </c>
      <c r="G219" s="198" t="str">
        <f>IF($B219="","",IF(INDEX('תוצרים לפרויקטים'!$R$8:$R$507,MATCH($B219,'תוצרים לפרויקטים'!$G$8:$G$507,0))="","",INDEX('תוצרים לפרויקטים'!$R$8:$R$507,MATCH($B219,'תוצרים לפרויקטים'!$G$8:$G$507,0))))</f>
        <v/>
      </c>
      <c r="H219" s="199" t="str">
        <f>IF($B219="","",IF(INDEX('תוצרים לפרויקטים'!P$8:P$507,MATCH($B219,'תוצרים לפרויקטים'!$G$8:$G$507,0))="","",INDEX('תוצרים לפרויקטים'!P$8:P$507,MATCH($B219,'תוצרים לפרויקטים'!$G$8:$G$507,0))))</f>
        <v/>
      </c>
      <c r="I219" s="199" t="str">
        <f>IF($B219="","",IF(INDEX('תוצרים לפרויקטים'!Q$8:Q$507,MATCH($B219,'תוצרים לפרויקטים'!$G$8:$G$507,0))="","",INDEX('תוצרים לפרויקטים'!Q$8:Q$507,MATCH($B219,'תוצרים לפרויקטים'!$G$8:$G$507,0))))</f>
        <v/>
      </c>
      <c r="J219" s="200" t="str">
        <f>IF($B219="","",INDEX('תוצרים לפרויקטים'!$S$8:$S$507,MATCH($B219,'תוצרים לפרויקטים'!$G$8:$G$507,0)))</f>
        <v/>
      </c>
      <c r="K219" s="201" t="str">
        <f t="shared" si="12"/>
        <v/>
      </c>
      <c r="L219" s="200" t="str">
        <f t="shared" ca="1" si="13"/>
        <v/>
      </c>
      <c r="M219" s="214" t="str">
        <f ca="1">IF($C219="","",IF(OR(AND($H219&lt;=M$6,$I219&gt;=M$6),AND($H219&gt;=M$6,$H219&lt;N$6)),IF(OR($J219=1,COUNTIF($L219:L219,"&gt;0")&lt;$K219),3,IF(OR(AND(MONTH($H219)=MONTH(TODAY()),$J219=0),AND(TODAY()&lt;M$6)),1,IF($L219="כן",2,4))),""))</f>
        <v/>
      </c>
      <c r="N219" s="214" t="str">
        <f ca="1">IF($C219="","",IF(OR(AND($H219&lt;=N$6,$I219&gt;=N$6),AND($H219&gt;=N$6,$H219&lt;O$6)),IF(OR($J219=1,COUNTIF($L219:M219,"&gt;0")&lt;$K219),3,IF(OR(AND(MONTH($H219)=MONTH(TODAY()),$J219=0),AND(TODAY()&lt;N$6)),1,IF($L219="כן",2,4))),""))</f>
        <v/>
      </c>
      <c r="O219" s="214" t="str">
        <f ca="1">IF($C219="","",IF(OR(AND($H219&lt;=O$6,$I219&gt;=O$6),AND($H219&gt;=O$6,$H219&lt;P$6)),IF(OR($J219=1,COUNTIF($L219:N219,"&gt;0")&lt;$K219),3,IF(OR(AND(MONTH($H219)=MONTH(TODAY()),$J219=0),AND(TODAY()&lt;O$6)),1,IF($L219="כן",2,4))),""))</f>
        <v/>
      </c>
      <c r="P219" s="214" t="str">
        <f ca="1">IF($C219="","",IF(OR(AND($H219&lt;=P$6,$I219&gt;=P$6),AND($H219&gt;=P$6,$H219&lt;Q$6)),IF(OR($J219=1,COUNTIF($L219:O219,"&gt;0")&lt;$K219),3,IF(OR(AND(MONTH($H219)=MONTH(TODAY()),$J219=0),AND(TODAY()&lt;P$6)),1,IF($L219="כן",2,4))),""))</f>
        <v/>
      </c>
      <c r="Q219" s="214" t="str">
        <f ca="1">IF($C219="","",IF(OR(AND($H219&lt;=Q$6,$I219&gt;=Q$6),AND($H219&gt;=Q$6,$H219&lt;R$6)),IF(OR($J219=1,COUNTIF($L219:P219,"&gt;0")&lt;$K219),3,IF(OR(AND(MONTH($H219)=MONTH(TODAY()),$J219=0),AND(TODAY()&lt;Q$6)),1,IF($L219="כן",2,4))),""))</f>
        <v/>
      </c>
      <c r="R219" s="214" t="str">
        <f ca="1">IF($C219="","",IF(OR(AND($H219&lt;=R$6,$I219&gt;=R$6),AND($H219&gt;=R$6,$H219&lt;S$6)),IF(OR($J219=1,COUNTIF($L219:Q219,"&gt;0")&lt;$K219),3,IF(OR(AND(MONTH($H219)=MONTH(TODAY()),$J219=0),AND(TODAY()&lt;R$6)),1,IF($L219="כן",2,4))),""))</f>
        <v/>
      </c>
      <c r="S219" s="214" t="str">
        <f ca="1">IF($C219="","",IF(OR(AND($H219&lt;=S$6,$I219&gt;=S$6),AND($H219&gt;=S$6,$H219&lt;T$6)),IF(OR($J219=1,COUNTIF($L219:R219,"&gt;0")&lt;$K219),3,IF(OR(AND(MONTH($H219)=MONTH(TODAY()),$J219=0),AND(TODAY()&lt;S$6)),1,IF($L219="כן",2,4))),""))</f>
        <v/>
      </c>
      <c r="T219" s="214" t="str">
        <f ca="1">IF($C219="","",IF(OR(AND($H219&lt;=T$6,$I219&gt;=T$6),AND($H219&gt;=T$6,$H219&lt;U$6)),IF(OR($J219=1,COUNTIF($L219:S219,"&gt;0")&lt;$K219),3,IF(OR(AND(MONTH($H219)=MONTH(TODAY()),$J219=0),AND(TODAY()&lt;T$6)),1,IF($L219="כן",2,4))),""))</f>
        <v/>
      </c>
      <c r="U219" s="214" t="str">
        <f ca="1">IF($C219="","",IF(OR(AND($H219&lt;=U$6,$I219&gt;=U$6),AND($H219&gt;=U$6,$H219&lt;V$6)),IF(OR($J219=1,COUNTIF($L219:T219,"&gt;0")&lt;$K219),3,IF(OR(AND(MONTH($H219)=MONTH(TODAY()),$J219=0),AND(TODAY()&lt;U$6)),1,IF($L219="כן",2,4))),""))</f>
        <v/>
      </c>
      <c r="V219" s="214" t="str">
        <f ca="1">IF($C219="","",IF(OR(AND($H219&lt;=V$6,$I219&gt;=V$6),AND($H219&gt;=V$6,$H219&lt;W$6)),IF(OR($J219=1,COUNTIF($L219:U219,"&gt;0")&lt;$K219),3,IF(OR(AND(MONTH($H219)=MONTH(TODAY()),$J219=0),AND(TODAY()&lt;V$6)),1,IF($L219="כן",2,4))),""))</f>
        <v/>
      </c>
      <c r="W219" s="214" t="str">
        <f ca="1">IF($C219="","",IF(OR(AND($H219&lt;=W$6,$I219&gt;=W$6),AND($H219&gt;=W$6,$H219&lt;X$6)),IF(OR($J219=1,COUNTIF($L219:V219,"&gt;0")&lt;$K219),3,IF(OR(AND(MONTH($H219)=MONTH(TODAY()),$J219=0),AND(TODAY()&lt;W$6)),1,IF($L219="כן",2,4))),""))</f>
        <v/>
      </c>
      <c r="X219" s="214" t="str">
        <f ca="1">IF($C219="","",IF(OR(AND($H219&lt;=X$6,$I219&gt;=X$6),AND($H219&gt;=X$6,$H219&lt;Y$6)),IF(OR($J219=1,COUNTIF($L219:W219,"&gt;0")&lt;$K219),3,IF(OR(AND(MONTH($H219)=MONTH(TODAY()),$J219=0),AND(TODAY()&lt;X$6)),1,IF($L219="כן",2,4))),""))</f>
        <v/>
      </c>
      <c r="Y219" s="214" t="str">
        <f ca="1">IF($C219="","",IF(OR(AND($H219&lt;=Y$6,$I219&gt;=Y$6),AND($H219&gt;=Y$6,$H219&lt;Z$6)),IF(OR($J219=1,COUNTIF($L219:X219,"&gt;0")&lt;$K219),3,IF(OR(AND(MONTH($H219)=MONTH(TODAY()),$J219=0),AND(TODAY()&lt;Y$6)),1,IF($L219="כן",2,4))),""))</f>
        <v/>
      </c>
      <c r="Z219" s="214" t="str">
        <f ca="1">IF($C219="","",IF(OR(AND($H219&lt;=Z$6,$I219&gt;=Z$6),AND($H219&gt;=Z$6,$H219&lt;AA$6)),IF(OR($J219=1,COUNTIF($L219:Y219,"&gt;0")&lt;$K219),3,IF(OR(AND(MONTH($H219)=MONTH(TODAY()),$J219=0),AND(TODAY()&lt;Z$6)),1,IF($L219="כן",2,4))),""))</f>
        <v/>
      </c>
      <c r="AA219" s="214" t="str">
        <f ca="1">IF($C219="","",IF(OR(AND($H219&lt;=AA$6,$I219&gt;=AA$6),AND($H219&gt;=AA$6,$H219&lt;AB$6)),IF(OR($J219=1,COUNTIF($L219:Z219,"&gt;0")&lt;$K219),3,IF(OR(AND(MONTH($H219)=MONTH(TODAY()),$J219=0),AND(TODAY()&lt;AA$6)),1,IF($L219="כן",2,4))),""))</f>
        <v/>
      </c>
      <c r="AB219" s="214" t="str">
        <f ca="1">IF($C219="","",IF(OR(AND($H219&lt;=AB$6,$I219&gt;=AB$6),AND($H219&gt;=AB$6,$H219&lt;AC$6)),IF(OR($J219=1,COUNTIF($L219:AA219,"&gt;0")&lt;$K219),3,IF(OR(AND(MONTH($H219)=MONTH(TODAY()),$J219=0),AND(TODAY()&lt;AB$6)),1,IF($L219="כן",2,4))),""))</f>
        <v/>
      </c>
      <c r="AC219" s="214" t="str">
        <f ca="1">IF($C219="","",IF(OR(AND($H219&lt;=AC$6,$I219&gt;=AC$6),AND($H219&gt;=AC$6,$H219&lt;AD$6)),IF(OR($J219=1,COUNTIF($L219:AB219,"&gt;0")&lt;$K219),3,IF(OR(AND(MONTH($H219)=MONTH(TODAY()),$J219=0),AND(TODAY()&lt;AC$6)),1,IF($L219="כן",2,4))),""))</f>
        <v/>
      </c>
      <c r="AD219" s="214" t="str">
        <f ca="1">IF($C219="","",IF(OR(AND($H219&lt;=AD$6,$I219&gt;=AD$6),AND($H219&gt;=AD$6,$H219&lt;AE$6)),IF(OR($J219=1,COUNTIF($L219:AC219,"&gt;0")&lt;$K219),3,IF(OR(AND(MONTH($H219)=MONTH(TODAY()),$J219=0),AND(TODAY()&lt;AD$6)),1,IF($L219="כן",2,4))),""))</f>
        <v/>
      </c>
      <c r="AE219" s="214" t="str">
        <f ca="1">IF($C219="","",IF(OR(AND($H219&lt;=AE$6,$I219&gt;=AE$6),AND($H219&gt;=AE$6,$H219&lt;AF$6)),IF(OR($J219=1,COUNTIF($L219:AD219,"&gt;0")&lt;$K219),3,IF(OR(AND(MONTH($H219)=MONTH(TODAY()),$J219=0),AND(TODAY()&lt;AE$6)),1,IF($L219="כן",2,4))),""))</f>
        <v/>
      </c>
      <c r="AF219" s="214" t="str">
        <f ca="1">IF($C219="","",IF(OR(AND($H219&lt;=AF$6,$I219&gt;=AF$6),AND($H219&gt;=AF$6,$H219&lt;AG$6)),IF(OR($J219=1,COUNTIF($L219:AE219,"&gt;0")&lt;$K219),3,IF(OR(AND(MONTH($H219)=MONTH(TODAY()),$J219=0),AND(TODAY()&lt;AF$6)),1,IF($L219="כן",2,4))),""))</f>
        <v/>
      </c>
      <c r="AG219" s="214" t="str">
        <f t="shared" ca="1" si="14"/>
        <v/>
      </c>
      <c r="AH219" s="199" t="s">
        <v>224</v>
      </c>
    </row>
    <row r="220" spans="2:34" s="195" customFormat="1" ht="21" customHeight="1">
      <c r="B220" s="196" t="str">
        <f>IFERROR(INDEX('תוצרים לפרויקטים'!$G$8:$G$507,MATCH(ROWS($B$6:B219),דירוג_גאנט,0)),"")</f>
        <v/>
      </c>
      <c r="C220" s="197" t="str">
        <f>IF($B220="","",INDEX('תוצרים לפרויקטים'!$H$8:$H$507,MATCH($B220,'תוצרים לפרויקטים'!$G$8:$G$507,0)))</f>
        <v/>
      </c>
      <c r="D220" s="198" t="str">
        <f>IF($B220="","",INDEX('תוצרים לפרויקטים'!$E$8:$E$507,MATCH($B220,'תוצרים לפרויקטים'!$G$8:$G$507,0)))</f>
        <v/>
      </c>
      <c r="E220" s="198" t="str">
        <f>IF($B220="","",IF(INDEX('תוצרים לפרויקטים'!$J$8:$J$507,MATCH($B220,'תוצרים לפרויקטים'!$G$8:$G$507,0))="","",INDEX('תוצרים לפרויקטים'!$J$8:$J$507,MATCH($B220,'תוצרים לפרויקטים'!$G$8:$G$507,0))))</f>
        <v/>
      </c>
      <c r="F220" s="198" t="str">
        <f>IF($B220="","",IF(INDEX('תוצרים לפרויקטים'!$K$8:$K$507,MATCH($B220,'תוצרים לפרויקטים'!$G$8:$G$507,0))="","",INDEX('תוצרים לפרויקטים'!$K$8:$K$507,MATCH($B220,'תוצרים לפרויקטים'!$G$8:$G$507,0))))</f>
        <v/>
      </c>
      <c r="G220" s="198" t="str">
        <f>IF($B220="","",IF(INDEX('תוצרים לפרויקטים'!$R$8:$R$507,MATCH($B220,'תוצרים לפרויקטים'!$G$8:$G$507,0))="","",INDEX('תוצרים לפרויקטים'!$R$8:$R$507,MATCH($B220,'תוצרים לפרויקטים'!$G$8:$G$507,0))))</f>
        <v/>
      </c>
      <c r="H220" s="199" t="str">
        <f>IF($B220="","",IF(INDEX('תוצרים לפרויקטים'!P$8:P$507,MATCH($B220,'תוצרים לפרויקטים'!$G$8:$G$507,0))="","",INDEX('תוצרים לפרויקטים'!P$8:P$507,MATCH($B220,'תוצרים לפרויקטים'!$G$8:$G$507,0))))</f>
        <v/>
      </c>
      <c r="I220" s="199" t="str">
        <f>IF($B220="","",IF(INDEX('תוצרים לפרויקטים'!Q$8:Q$507,MATCH($B220,'תוצרים לפרויקטים'!$G$8:$G$507,0))="","",INDEX('תוצרים לפרויקטים'!Q$8:Q$507,MATCH($B220,'תוצרים לפרויקטים'!$G$8:$G$507,0))))</f>
        <v/>
      </c>
      <c r="J220" s="200" t="str">
        <f>IF($B220="","",INDEX('תוצרים לפרויקטים'!$S$8:$S$507,MATCH($B220,'תוצרים לפרויקטים'!$G$8:$G$507,0)))</f>
        <v/>
      </c>
      <c r="K220" s="201" t="str">
        <f t="shared" si="12"/>
        <v/>
      </c>
      <c r="L220" s="200" t="str">
        <f t="shared" ca="1" si="13"/>
        <v/>
      </c>
      <c r="M220" s="214" t="str">
        <f ca="1">IF($C220="","",IF(OR(AND($H220&lt;=M$6,$I220&gt;=M$6),AND($H220&gt;=M$6,$H220&lt;N$6)),IF(OR($J220=1,COUNTIF($L220:L220,"&gt;0")&lt;$K220),3,IF(OR(AND(MONTH($H220)=MONTH(TODAY()),$J220=0),AND(TODAY()&lt;M$6)),1,IF($L220="כן",2,4))),""))</f>
        <v/>
      </c>
      <c r="N220" s="214" t="str">
        <f ca="1">IF($C220="","",IF(OR(AND($H220&lt;=N$6,$I220&gt;=N$6),AND($H220&gt;=N$6,$H220&lt;O$6)),IF(OR($J220=1,COUNTIF($L220:M220,"&gt;0")&lt;$K220),3,IF(OR(AND(MONTH($H220)=MONTH(TODAY()),$J220=0),AND(TODAY()&lt;N$6)),1,IF($L220="כן",2,4))),""))</f>
        <v/>
      </c>
      <c r="O220" s="214" t="str">
        <f ca="1">IF($C220="","",IF(OR(AND($H220&lt;=O$6,$I220&gt;=O$6),AND($H220&gt;=O$6,$H220&lt;P$6)),IF(OR($J220=1,COUNTIF($L220:N220,"&gt;0")&lt;$K220),3,IF(OR(AND(MONTH($H220)=MONTH(TODAY()),$J220=0),AND(TODAY()&lt;O$6)),1,IF($L220="כן",2,4))),""))</f>
        <v/>
      </c>
      <c r="P220" s="214" t="str">
        <f ca="1">IF($C220="","",IF(OR(AND($H220&lt;=P$6,$I220&gt;=P$6),AND($H220&gt;=P$6,$H220&lt;Q$6)),IF(OR($J220=1,COUNTIF($L220:O220,"&gt;0")&lt;$K220),3,IF(OR(AND(MONTH($H220)=MONTH(TODAY()),$J220=0),AND(TODAY()&lt;P$6)),1,IF($L220="כן",2,4))),""))</f>
        <v/>
      </c>
      <c r="Q220" s="214" t="str">
        <f ca="1">IF($C220="","",IF(OR(AND($H220&lt;=Q$6,$I220&gt;=Q$6),AND($H220&gt;=Q$6,$H220&lt;R$6)),IF(OR($J220=1,COUNTIF($L220:P220,"&gt;0")&lt;$K220),3,IF(OR(AND(MONTH($H220)=MONTH(TODAY()),$J220=0),AND(TODAY()&lt;Q$6)),1,IF($L220="כן",2,4))),""))</f>
        <v/>
      </c>
      <c r="R220" s="214" t="str">
        <f ca="1">IF($C220="","",IF(OR(AND($H220&lt;=R$6,$I220&gt;=R$6),AND($H220&gt;=R$6,$H220&lt;S$6)),IF(OR($J220=1,COUNTIF($L220:Q220,"&gt;0")&lt;$K220),3,IF(OR(AND(MONTH($H220)=MONTH(TODAY()),$J220=0),AND(TODAY()&lt;R$6)),1,IF($L220="כן",2,4))),""))</f>
        <v/>
      </c>
      <c r="S220" s="214" t="str">
        <f ca="1">IF($C220="","",IF(OR(AND($H220&lt;=S$6,$I220&gt;=S$6),AND($H220&gt;=S$6,$H220&lt;T$6)),IF(OR($J220=1,COUNTIF($L220:R220,"&gt;0")&lt;$K220),3,IF(OR(AND(MONTH($H220)=MONTH(TODAY()),$J220=0),AND(TODAY()&lt;S$6)),1,IF($L220="כן",2,4))),""))</f>
        <v/>
      </c>
      <c r="T220" s="214" t="str">
        <f ca="1">IF($C220="","",IF(OR(AND($H220&lt;=T$6,$I220&gt;=T$6),AND($H220&gt;=T$6,$H220&lt;U$6)),IF(OR($J220=1,COUNTIF($L220:S220,"&gt;0")&lt;$K220),3,IF(OR(AND(MONTH($H220)=MONTH(TODAY()),$J220=0),AND(TODAY()&lt;T$6)),1,IF($L220="כן",2,4))),""))</f>
        <v/>
      </c>
      <c r="U220" s="214" t="str">
        <f ca="1">IF($C220="","",IF(OR(AND($H220&lt;=U$6,$I220&gt;=U$6),AND($H220&gt;=U$6,$H220&lt;V$6)),IF(OR($J220=1,COUNTIF($L220:T220,"&gt;0")&lt;$K220),3,IF(OR(AND(MONTH($H220)=MONTH(TODAY()),$J220=0),AND(TODAY()&lt;U$6)),1,IF($L220="כן",2,4))),""))</f>
        <v/>
      </c>
      <c r="V220" s="214" t="str">
        <f ca="1">IF($C220="","",IF(OR(AND($H220&lt;=V$6,$I220&gt;=V$6),AND($H220&gt;=V$6,$H220&lt;W$6)),IF(OR($J220=1,COUNTIF($L220:U220,"&gt;0")&lt;$K220),3,IF(OR(AND(MONTH($H220)=MONTH(TODAY()),$J220=0),AND(TODAY()&lt;V$6)),1,IF($L220="כן",2,4))),""))</f>
        <v/>
      </c>
      <c r="W220" s="214" t="str">
        <f ca="1">IF($C220="","",IF(OR(AND($H220&lt;=W$6,$I220&gt;=W$6),AND($H220&gt;=W$6,$H220&lt;X$6)),IF(OR($J220=1,COUNTIF($L220:V220,"&gt;0")&lt;$K220),3,IF(OR(AND(MONTH($H220)=MONTH(TODAY()),$J220=0),AND(TODAY()&lt;W$6)),1,IF($L220="כן",2,4))),""))</f>
        <v/>
      </c>
      <c r="X220" s="214" t="str">
        <f ca="1">IF($C220="","",IF(OR(AND($H220&lt;=X$6,$I220&gt;=X$6),AND($H220&gt;=X$6,$H220&lt;Y$6)),IF(OR($J220=1,COUNTIF($L220:W220,"&gt;0")&lt;$K220),3,IF(OR(AND(MONTH($H220)=MONTH(TODAY()),$J220=0),AND(TODAY()&lt;X$6)),1,IF($L220="כן",2,4))),""))</f>
        <v/>
      </c>
      <c r="Y220" s="214" t="str">
        <f ca="1">IF($C220="","",IF(OR(AND($H220&lt;=Y$6,$I220&gt;=Y$6),AND($H220&gt;=Y$6,$H220&lt;Z$6)),IF(OR($J220=1,COUNTIF($L220:X220,"&gt;0")&lt;$K220),3,IF(OR(AND(MONTH($H220)=MONTH(TODAY()),$J220=0),AND(TODAY()&lt;Y$6)),1,IF($L220="כן",2,4))),""))</f>
        <v/>
      </c>
      <c r="Z220" s="214" t="str">
        <f ca="1">IF($C220="","",IF(OR(AND($H220&lt;=Z$6,$I220&gt;=Z$6),AND($H220&gt;=Z$6,$H220&lt;AA$6)),IF(OR($J220=1,COUNTIF($L220:Y220,"&gt;0")&lt;$K220),3,IF(OR(AND(MONTH($H220)=MONTH(TODAY()),$J220=0),AND(TODAY()&lt;Z$6)),1,IF($L220="כן",2,4))),""))</f>
        <v/>
      </c>
      <c r="AA220" s="214" t="str">
        <f ca="1">IF($C220="","",IF(OR(AND($H220&lt;=AA$6,$I220&gt;=AA$6),AND($H220&gt;=AA$6,$H220&lt;AB$6)),IF(OR($J220=1,COUNTIF($L220:Z220,"&gt;0")&lt;$K220),3,IF(OR(AND(MONTH($H220)=MONTH(TODAY()),$J220=0),AND(TODAY()&lt;AA$6)),1,IF($L220="כן",2,4))),""))</f>
        <v/>
      </c>
      <c r="AB220" s="214" t="str">
        <f ca="1">IF($C220="","",IF(OR(AND($H220&lt;=AB$6,$I220&gt;=AB$6),AND($H220&gt;=AB$6,$H220&lt;AC$6)),IF(OR($J220=1,COUNTIF($L220:AA220,"&gt;0")&lt;$K220),3,IF(OR(AND(MONTH($H220)=MONTH(TODAY()),$J220=0),AND(TODAY()&lt;AB$6)),1,IF($L220="כן",2,4))),""))</f>
        <v/>
      </c>
      <c r="AC220" s="214" t="str">
        <f ca="1">IF($C220="","",IF(OR(AND($H220&lt;=AC$6,$I220&gt;=AC$6),AND($H220&gt;=AC$6,$H220&lt;AD$6)),IF(OR($J220=1,COUNTIF($L220:AB220,"&gt;0")&lt;$K220),3,IF(OR(AND(MONTH($H220)=MONTH(TODAY()),$J220=0),AND(TODAY()&lt;AC$6)),1,IF($L220="כן",2,4))),""))</f>
        <v/>
      </c>
      <c r="AD220" s="214" t="str">
        <f ca="1">IF($C220="","",IF(OR(AND($H220&lt;=AD$6,$I220&gt;=AD$6),AND($H220&gt;=AD$6,$H220&lt;AE$6)),IF(OR($J220=1,COUNTIF($L220:AC220,"&gt;0")&lt;$K220),3,IF(OR(AND(MONTH($H220)=MONTH(TODAY()),$J220=0),AND(TODAY()&lt;AD$6)),1,IF($L220="כן",2,4))),""))</f>
        <v/>
      </c>
      <c r="AE220" s="214" t="str">
        <f ca="1">IF($C220="","",IF(OR(AND($H220&lt;=AE$6,$I220&gt;=AE$6),AND($H220&gt;=AE$6,$H220&lt;AF$6)),IF(OR($J220=1,COUNTIF($L220:AD220,"&gt;0")&lt;$K220),3,IF(OR(AND(MONTH($H220)=MONTH(TODAY()),$J220=0),AND(TODAY()&lt;AE$6)),1,IF($L220="כן",2,4))),""))</f>
        <v/>
      </c>
      <c r="AF220" s="214" t="str">
        <f ca="1">IF($C220="","",IF(OR(AND($H220&lt;=AF$6,$I220&gt;=AF$6),AND($H220&gt;=AF$6,$H220&lt;AG$6)),IF(OR($J220=1,COUNTIF($L220:AE220,"&gt;0")&lt;$K220),3,IF(OR(AND(MONTH($H220)=MONTH(TODAY()),$J220=0),AND(TODAY()&lt;AF$6)),1,IF($L220="כן",2,4))),""))</f>
        <v/>
      </c>
      <c r="AG220" s="214" t="str">
        <f t="shared" ca="1" si="14"/>
        <v/>
      </c>
      <c r="AH220" s="199" t="s">
        <v>224</v>
      </c>
    </row>
    <row r="221" spans="2:34" s="195" customFormat="1" ht="21" customHeight="1">
      <c r="B221" s="196" t="str">
        <f>IFERROR(INDEX('תוצרים לפרויקטים'!$G$8:$G$507,MATCH(ROWS($B$6:B220),דירוג_גאנט,0)),"")</f>
        <v/>
      </c>
      <c r="C221" s="197" t="str">
        <f>IF($B221="","",INDEX('תוצרים לפרויקטים'!$H$8:$H$507,MATCH($B221,'תוצרים לפרויקטים'!$G$8:$G$507,0)))</f>
        <v/>
      </c>
      <c r="D221" s="198" t="str">
        <f>IF($B221="","",INDEX('תוצרים לפרויקטים'!$E$8:$E$507,MATCH($B221,'תוצרים לפרויקטים'!$G$8:$G$507,0)))</f>
        <v/>
      </c>
      <c r="E221" s="198" t="str">
        <f>IF($B221="","",IF(INDEX('תוצרים לפרויקטים'!$J$8:$J$507,MATCH($B221,'תוצרים לפרויקטים'!$G$8:$G$507,0))="","",INDEX('תוצרים לפרויקטים'!$J$8:$J$507,MATCH($B221,'תוצרים לפרויקטים'!$G$8:$G$507,0))))</f>
        <v/>
      </c>
      <c r="F221" s="198" t="str">
        <f>IF($B221="","",IF(INDEX('תוצרים לפרויקטים'!$K$8:$K$507,MATCH($B221,'תוצרים לפרויקטים'!$G$8:$G$507,0))="","",INDEX('תוצרים לפרויקטים'!$K$8:$K$507,MATCH($B221,'תוצרים לפרויקטים'!$G$8:$G$507,0))))</f>
        <v/>
      </c>
      <c r="G221" s="198" t="str">
        <f>IF($B221="","",IF(INDEX('תוצרים לפרויקטים'!$R$8:$R$507,MATCH($B221,'תוצרים לפרויקטים'!$G$8:$G$507,0))="","",INDEX('תוצרים לפרויקטים'!$R$8:$R$507,MATCH($B221,'תוצרים לפרויקטים'!$G$8:$G$507,0))))</f>
        <v/>
      </c>
      <c r="H221" s="199" t="str">
        <f>IF($B221="","",IF(INDEX('תוצרים לפרויקטים'!P$8:P$507,MATCH($B221,'תוצרים לפרויקטים'!$G$8:$G$507,0))="","",INDEX('תוצרים לפרויקטים'!P$8:P$507,MATCH($B221,'תוצרים לפרויקטים'!$G$8:$G$507,0))))</f>
        <v/>
      </c>
      <c r="I221" s="199" t="str">
        <f>IF($B221="","",IF(INDEX('תוצרים לפרויקטים'!Q$8:Q$507,MATCH($B221,'תוצרים לפרויקטים'!$G$8:$G$507,0))="","",INDEX('תוצרים לפרויקטים'!Q$8:Q$507,MATCH($B221,'תוצרים לפרויקטים'!$G$8:$G$507,0))))</f>
        <v/>
      </c>
      <c r="J221" s="200" t="str">
        <f>IF($B221="","",INDEX('תוצרים לפרויקטים'!$S$8:$S$507,MATCH($B221,'תוצרים לפרויקטים'!$G$8:$G$507,0)))</f>
        <v/>
      </c>
      <c r="K221" s="201" t="str">
        <f t="shared" si="12"/>
        <v/>
      </c>
      <c r="L221" s="200" t="str">
        <f t="shared" ca="1" si="13"/>
        <v/>
      </c>
      <c r="M221" s="214" t="str">
        <f ca="1">IF($C221="","",IF(OR(AND($H221&lt;=M$6,$I221&gt;=M$6),AND($H221&gt;=M$6,$H221&lt;N$6)),IF(OR($J221=1,COUNTIF($L221:L221,"&gt;0")&lt;$K221),3,IF(OR(AND(MONTH($H221)=MONTH(TODAY()),$J221=0),AND(TODAY()&lt;M$6)),1,IF($L221="כן",2,4))),""))</f>
        <v/>
      </c>
      <c r="N221" s="214" t="str">
        <f ca="1">IF($C221="","",IF(OR(AND($H221&lt;=N$6,$I221&gt;=N$6),AND($H221&gt;=N$6,$H221&lt;O$6)),IF(OR($J221=1,COUNTIF($L221:M221,"&gt;0")&lt;$K221),3,IF(OR(AND(MONTH($H221)=MONTH(TODAY()),$J221=0),AND(TODAY()&lt;N$6)),1,IF($L221="כן",2,4))),""))</f>
        <v/>
      </c>
      <c r="O221" s="214" t="str">
        <f ca="1">IF($C221="","",IF(OR(AND($H221&lt;=O$6,$I221&gt;=O$6),AND($H221&gt;=O$6,$H221&lt;P$6)),IF(OR($J221=1,COUNTIF($L221:N221,"&gt;0")&lt;$K221),3,IF(OR(AND(MONTH($H221)=MONTH(TODAY()),$J221=0),AND(TODAY()&lt;O$6)),1,IF($L221="כן",2,4))),""))</f>
        <v/>
      </c>
      <c r="P221" s="214" t="str">
        <f ca="1">IF($C221="","",IF(OR(AND($H221&lt;=P$6,$I221&gt;=P$6),AND($H221&gt;=P$6,$H221&lt;Q$6)),IF(OR($J221=1,COUNTIF($L221:O221,"&gt;0")&lt;$K221),3,IF(OR(AND(MONTH($H221)=MONTH(TODAY()),$J221=0),AND(TODAY()&lt;P$6)),1,IF($L221="כן",2,4))),""))</f>
        <v/>
      </c>
      <c r="Q221" s="214" t="str">
        <f ca="1">IF($C221="","",IF(OR(AND($H221&lt;=Q$6,$I221&gt;=Q$6),AND($H221&gt;=Q$6,$H221&lt;R$6)),IF(OR($J221=1,COUNTIF($L221:P221,"&gt;0")&lt;$K221),3,IF(OR(AND(MONTH($H221)=MONTH(TODAY()),$J221=0),AND(TODAY()&lt;Q$6)),1,IF($L221="כן",2,4))),""))</f>
        <v/>
      </c>
      <c r="R221" s="214" t="str">
        <f ca="1">IF($C221="","",IF(OR(AND($H221&lt;=R$6,$I221&gt;=R$6),AND($H221&gt;=R$6,$H221&lt;S$6)),IF(OR($J221=1,COUNTIF($L221:Q221,"&gt;0")&lt;$K221),3,IF(OR(AND(MONTH($H221)=MONTH(TODAY()),$J221=0),AND(TODAY()&lt;R$6)),1,IF($L221="כן",2,4))),""))</f>
        <v/>
      </c>
      <c r="S221" s="214" t="str">
        <f ca="1">IF($C221="","",IF(OR(AND($H221&lt;=S$6,$I221&gt;=S$6),AND($H221&gt;=S$6,$H221&lt;T$6)),IF(OR($J221=1,COUNTIF($L221:R221,"&gt;0")&lt;$K221),3,IF(OR(AND(MONTH($H221)=MONTH(TODAY()),$J221=0),AND(TODAY()&lt;S$6)),1,IF($L221="כן",2,4))),""))</f>
        <v/>
      </c>
      <c r="T221" s="214" t="str">
        <f ca="1">IF($C221="","",IF(OR(AND($H221&lt;=T$6,$I221&gt;=T$6),AND($H221&gt;=T$6,$H221&lt;U$6)),IF(OR($J221=1,COUNTIF($L221:S221,"&gt;0")&lt;$K221),3,IF(OR(AND(MONTH($H221)=MONTH(TODAY()),$J221=0),AND(TODAY()&lt;T$6)),1,IF($L221="כן",2,4))),""))</f>
        <v/>
      </c>
      <c r="U221" s="214" t="str">
        <f ca="1">IF($C221="","",IF(OR(AND($H221&lt;=U$6,$I221&gt;=U$6),AND($H221&gt;=U$6,$H221&lt;V$6)),IF(OR($J221=1,COUNTIF($L221:T221,"&gt;0")&lt;$K221),3,IF(OR(AND(MONTH($H221)=MONTH(TODAY()),$J221=0),AND(TODAY()&lt;U$6)),1,IF($L221="כן",2,4))),""))</f>
        <v/>
      </c>
      <c r="V221" s="214" t="str">
        <f ca="1">IF($C221="","",IF(OR(AND($H221&lt;=V$6,$I221&gt;=V$6),AND($H221&gt;=V$6,$H221&lt;W$6)),IF(OR($J221=1,COUNTIF($L221:U221,"&gt;0")&lt;$K221),3,IF(OR(AND(MONTH($H221)=MONTH(TODAY()),$J221=0),AND(TODAY()&lt;V$6)),1,IF($L221="כן",2,4))),""))</f>
        <v/>
      </c>
      <c r="W221" s="214" t="str">
        <f ca="1">IF($C221="","",IF(OR(AND($H221&lt;=W$6,$I221&gt;=W$6),AND($H221&gt;=W$6,$H221&lt;X$6)),IF(OR($J221=1,COUNTIF($L221:V221,"&gt;0")&lt;$K221),3,IF(OR(AND(MONTH($H221)=MONTH(TODAY()),$J221=0),AND(TODAY()&lt;W$6)),1,IF($L221="כן",2,4))),""))</f>
        <v/>
      </c>
      <c r="X221" s="214" t="str">
        <f ca="1">IF($C221="","",IF(OR(AND($H221&lt;=X$6,$I221&gt;=X$6),AND($H221&gt;=X$6,$H221&lt;Y$6)),IF(OR($J221=1,COUNTIF($L221:W221,"&gt;0")&lt;$K221),3,IF(OR(AND(MONTH($H221)=MONTH(TODAY()),$J221=0),AND(TODAY()&lt;X$6)),1,IF($L221="כן",2,4))),""))</f>
        <v/>
      </c>
      <c r="Y221" s="214" t="str">
        <f ca="1">IF($C221="","",IF(OR(AND($H221&lt;=Y$6,$I221&gt;=Y$6),AND($H221&gt;=Y$6,$H221&lt;Z$6)),IF(OR($J221=1,COUNTIF($L221:X221,"&gt;0")&lt;$K221),3,IF(OR(AND(MONTH($H221)=MONTH(TODAY()),$J221=0),AND(TODAY()&lt;Y$6)),1,IF($L221="כן",2,4))),""))</f>
        <v/>
      </c>
      <c r="Z221" s="214" t="str">
        <f ca="1">IF($C221="","",IF(OR(AND($H221&lt;=Z$6,$I221&gt;=Z$6),AND($H221&gt;=Z$6,$H221&lt;AA$6)),IF(OR($J221=1,COUNTIF($L221:Y221,"&gt;0")&lt;$K221),3,IF(OR(AND(MONTH($H221)=MONTH(TODAY()),$J221=0),AND(TODAY()&lt;Z$6)),1,IF($L221="כן",2,4))),""))</f>
        <v/>
      </c>
      <c r="AA221" s="214" t="str">
        <f ca="1">IF($C221="","",IF(OR(AND($H221&lt;=AA$6,$I221&gt;=AA$6),AND($H221&gt;=AA$6,$H221&lt;AB$6)),IF(OR($J221=1,COUNTIF($L221:Z221,"&gt;0")&lt;$K221),3,IF(OR(AND(MONTH($H221)=MONTH(TODAY()),$J221=0),AND(TODAY()&lt;AA$6)),1,IF($L221="כן",2,4))),""))</f>
        <v/>
      </c>
      <c r="AB221" s="214" t="str">
        <f ca="1">IF($C221="","",IF(OR(AND($H221&lt;=AB$6,$I221&gt;=AB$6),AND($H221&gt;=AB$6,$H221&lt;AC$6)),IF(OR($J221=1,COUNTIF($L221:AA221,"&gt;0")&lt;$K221),3,IF(OR(AND(MONTH($H221)=MONTH(TODAY()),$J221=0),AND(TODAY()&lt;AB$6)),1,IF($L221="כן",2,4))),""))</f>
        <v/>
      </c>
      <c r="AC221" s="214" t="str">
        <f ca="1">IF($C221="","",IF(OR(AND($H221&lt;=AC$6,$I221&gt;=AC$6),AND($H221&gt;=AC$6,$H221&lt;AD$6)),IF(OR($J221=1,COUNTIF($L221:AB221,"&gt;0")&lt;$K221),3,IF(OR(AND(MONTH($H221)=MONTH(TODAY()),$J221=0),AND(TODAY()&lt;AC$6)),1,IF($L221="כן",2,4))),""))</f>
        <v/>
      </c>
      <c r="AD221" s="214" t="str">
        <f ca="1">IF($C221="","",IF(OR(AND($H221&lt;=AD$6,$I221&gt;=AD$6),AND($H221&gt;=AD$6,$H221&lt;AE$6)),IF(OR($J221=1,COUNTIF($L221:AC221,"&gt;0")&lt;$K221),3,IF(OR(AND(MONTH($H221)=MONTH(TODAY()),$J221=0),AND(TODAY()&lt;AD$6)),1,IF($L221="כן",2,4))),""))</f>
        <v/>
      </c>
      <c r="AE221" s="214" t="str">
        <f ca="1">IF($C221="","",IF(OR(AND($H221&lt;=AE$6,$I221&gt;=AE$6),AND($H221&gt;=AE$6,$H221&lt;AF$6)),IF(OR($J221=1,COUNTIF($L221:AD221,"&gt;0")&lt;$K221),3,IF(OR(AND(MONTH($H221)=MONTH(TODAY()),$J221=0),AND(TODAY()&lt;AE$6)),1,IF($L221="כן",2,4))),""))</f>
        <v/>
      </c>
      <c r="AF221" s="214" t="str">
        <f ca="1">IF($C221="","",IF(OR(AND($H221&lt;=AF$6,$I221&gt;=AF$6),AND($H221&gt;=AF$6,$H221&lt;AG$6)),IF(OR($J221=1,COUNTIF($L221:AE221,"&gt;0")&lt;$K221),3,IF(OR(AND(MONTH($H221)=MONTH(TODAY()),$J221=0),AND(TODAY()&lt;AF$6)),1,IF($L221="כן",2,4))),""))</f>
        <v/>
      </c>
      <c r="AG221" s="214" t="str">
        <f t="shared" ca="1" si="14"/>
        <v/>
      </c>
      <c r="AH221" s="199" t="s">
        <v>224</v>
      </c>
    </row>
    <row r="222" spans="2:34" s="195" customFormat="1" ht="21" customHeight="1">
      <c r="B222" s="196" t="str">
        <f>IFERROR(INDEX('תוצרים לפרויקטים'!$G$8:$G$507,MATCH(ROWS($B$6:B221),דירוג_גאנט,0)),"")</f>
        <v/>
      </c>
      <c r="C222" s="197" t="str">
        <f>IF($B222="","",INDEX('תוצרים לפרויקטים'!$H$8:$H$507,MATCH($B222,'תוצרים לפרויקטים'!$G$8:$G$507,0)))</f>
        <v/>
      </c>
      <c r="D222" s="198" t="str">
        <f>IF($B222="","",INDEX('תוצרים לפרויקטים'!$E$8:$E$507,MATCH($B222,'תוצרים לפרויקטים'!$G$8:$G$507,0)))</f>
        <v/>
      </c>
      <c r="E222" s="198" t="str">
        <f>IF($B222="","",IF(INDEX('תוצרים לפרויקטים'!$J$8:$J$507,MATCH($B222,'תוצרים לפרויקטים'!$G$8:$G$507,0))="","",INDEX('תוצרים לפרויקטים'!$J$8:$J$507,MATCH($B222,'תוצרים לפרויקטים'!$G$8:$G$507,0))))</f>
        <v/>
      </c>
      <c r="F222" s="198" t="str">
        <f>IF($B222="","",IF(INDEX('תוצרים לפרויקטים'!$K$8:$K$507,MATCH($B222,'תוצרים לפרויקטים'!$G$8:$G$507,0))="","",INDEX('תוצרים לפרויקטים'!$K$8:$K$507,MATCH($B222,'תוצרים לפרויקטים'!$G$8:$G$507,0))))</f>
        <v/>
      </c>
      <c r="G222" s="198" t="str">
        <f>IF($B222="","",IF(INDEX('תוצרים לפרויקטים'!$R$8:$R$507,MATCH($B222,'תוצרים לפרויקטים'!$G$8:$G$507,0))="","",INDEX('תוצרים לפרויקטים'!$R$8:$R$507,MATCH($B222,'תוצרים לפרויקטים'!$G$8:$G$507,0))))</f>
        <v/>
      </c>
      <c r="H222" s="199" t="str">
        <f>IF($B222="","",IF(INDEX('תוצרים לפרויקטים'!P$8:P$507,MATCH($B222,'תוצרים לפרויקטים'!$G$8:$G$507,0))="","",INDEX('תוצרים לפרויקטים'!P$8:P$507,MATCH($B222,'תוצרים לפרויקטים'!$G$8:$G$507,0))))</f>
        <v/>
      </c>
      <c r="I222" s="199" t="str">
        <f>IF($B222="","",IF(INDEX('תוצרים לפרויקטים'!Q$8:Q$507,MATCH($B222,'תוצרים לפרויקטים'!$G$8:$G$507,0))="","",INDEX('תוצרים לפרויקטים'!Q$8:Q$507,MATCH($B222,'תוצרים לפרויקטים'!$G$8:$G$507,0))))</f>
        <v/>
      </c>
      <c r="J222" s="200" t="str">
        <f>IF($B222="","",INDEX('תוצרים לפרויקטים'!$S$8:$S$507,MATCH($B222,'תוצרים לפרויקטים'!$G$8:$G$507,0)))</f>
        <v/>
      </c>
      <c r="K222" s="201" t="str">
        <f t="shared" si="12"/>
        <v/>
      </c>
      <c r="L222" s="200" t="str">
        <f t="shared" ca="1" si="13"/>
        <v/>
      </c>
      <c r="M222" s="214" t="str">
        <f ca="1">IF($C222="","",IF(OR(AND($H222&lt;=M$6,$I222&gt;=M$6),AND($H222&gt;=M$6,$H222&lt;N$6)),IF(OR($J222=1,COUNTIF($L222:L222,"&gt;0")&lt;$K222),3,IF(OR(AND(MONTH($H222)=MONTH(TODAY()),$J222=0),AND(TODAY()&lt;M$6)),1,IF($L222="כן",2,4))),""))</f>
        <v/>
      </c>
      <c r="N222" s="214" t="str">
        <f ca="1">IF($C222="","",IF(OR(AND($H222&lt;=N$6,$I222&gt;=N$6),AND($H222&gt;=N$6,$H222&lt;O$6)),IF(OR($J222=1,COUNTIF($L222:M222,"&gt;0")&lt;$K222),3,IF(OR(AND(MONTH($H222)=MONTH(TODAY()),$J222=0),AND(TODAY()&lt;N$6)),1,IF($L222="כן",2,4))),""))</f>
        <v/>
      </c>
      <c r="O222" s="214" t="str">
        <f ca="1">IF($C222="","",IF(OR(AND($H222&lt;=O$6,$I222&gt;=O$6),AND($H222&gt;=O$6,$H222&lt;P$6)),IF(OR($J222=1,COUNTIF($L222:N222,"&gt;0")&lt;$K222),3,IF(OR(AND(MONTH($H222)=MONTH(TODAY()),$J222=0),AND(TODAY()&lt;O$6)),1,IF($L222="כן",2,4))),""))</f>
        <v/>
      </c>
      <c r="P222" s="214" t="str">
        <f ca="1">IF($C222="","",IF(OR(AND($H222&lt;=P$6,$I222&gt;=P$6),AND($H222&gt;=P$6,$H222&lt;Q$6)),IF(OR($J222=1,COUNTIF($L222:O222,"&gt;0")&lt;$K222),3,IF(OR(AND(MONTH($H222)=MONTH(TODAY()),$J222=0),AND(TODAY()&lt;P$6)),1,IF($L222="כן",2,4))),""))</f>
        <v/>
      </c>
      <c r="Q222" s="214" t="str">
        <f ca="1">IF($C222="","",IF(OR(AND($H222&lt;=Q$6,$I222&gt;=Q$6),AND($H222&gt;=Q$6,$H222&lt;R$6)),IF(OR($J222=1,COUNTIF($L222:P222,"&gt;0")&lt;$K222),3,IF(OR(AND(MONTH($H222)=MONTH(TODAY()),$J222=0),AND(TODAY()&lt;Q$6)),1,IF($L222="כן",2,4))),""))</f>
        <v/>
      </c>
      <c r="R222" s="214" t="str">
        <f ca="1">IF($C222="","",IF(OR(AND($H222&lt;=R$6,$I222&gt;=R$6),AND($H222&gt;=R$6,$H222&lt;S$6)),IF(OR($J222=1,COUNTIF($L222:Q222,"&gt;0")&lt;$K222),3,IF(OR(AND(MONTH($H222)=MONTH(TODAY()),$J222=0),AND(TODAY()&lt;R$6)),1,IF($L222="כן",2,4))),""))</f>
        <v/>
      </c>
      <c r="S222" s="214" t="str">
        <f ca="1">IF($C222="","",IF(OR(AND($H222&lt;=S$6,$I222&gt;=S$6),AND($H222&gt;=S$6,$H222&lt;T$6)),IF(OR($J222=1,COUNTIF($L222:R222,"&gt;0")&lt;$K222),3,IF(OR(AND(MONTH($H222)=MONTH(TODAY()),$J222=0),AND(TODAY()&lt;S$6)),1,IF($L222="כן",2,4))),""))</f>
        <v/>
      </c>
      <c r="T222" s="214" t="str">
        <f ca="1">IF($C222="","",IF(OR(AND($H222&lt;=T$6,$I222&gt;=T$6),AND($H222&gt;=T$6,$H222&lt;U$6)),IF(OR($J222=1,COUNTIF($L222:S222,"&gt;0")&lt;$K222),3,IF(OR(AND(MONTH($H222)=MONTH(TODAY()),$J222=0),AND(TODAY()&lt;T$6)),1,IF($L222="כן",2,4))),""))</f>
        <v/>
      </c>
      <c r="U222" s="214" t="str">
        <f ca="1">IF($C222="","",IF(OR(AND($H222&lt;=U$6,$I222&gt;=U$6),AND($H222&gt;=U$6,$H222&lt;V$6)),IF(OR($J222=1,COUNTIF($L222:T222,"&gt;0")&lt;$K222),3,IF(OR(AND(MONTH($H222)=MONTH(TODAY()),$J222=0),AND(TODAY()&lt;U$6)),1,IF($L222="כן",2,4))),""))</f>
        <v/>
      </c>
      <c r="V222" s="214" t="str">
        <f ca="1">IF($C222="","",IF(OR(AND($H222&lt;=V$6,$I222&gt;=V$6),AND($H222&gt;=V$6,$H222&lt;W$6)),IF(OR($J222=1,COUNTIF($L222:U222,"&gt;0")&lt;$K222),3,IF(OR(AND(MONTH($H222)=MONTH(TODAY()),$J222=0),AND(TODAY()&lt;V$6)),1,IF($L222="כן",2,4))),""))</f>
        <v/>
      </c>
      <c r="W222" s="214" t="str">
        <f ca="1">IF($C222="","",IF(OR(AND($H222&lt;=W$6,$I222&gt;=W$6),AND($H222&gt;=W$6,$H222&lt;X$6)),IF(OR($J222=1,COUNTIF($L222:V222,"&gt;0")&lt;$K222),3,IF(OR(AND(MONTH($H222)=MONTH(TODAY()),$J222=0),AND(TODAY()&lt;W$6)),1,IF($L222="כן",2,4))),""))</f>
        <v/>
      </c>
      <c r="X222" s="214" t="str">
        <f ca="1">IF($C222="","",IF(OR(AND($H222&lt;=X$6,$I222&gt;=X$6),AND($H222&gt;=X$6,$H222&lt;Y$6)),IF(OR($J222=1,COUNTIF($L222:W222,"&gt;0")&lt;$K222),3,IF(OR(AND(MONTH($H222)=MONTH(TODAY()),$J222=0),AND(TODAY()&lt;X$6)),1,IF($L222="כן",2,4))),""))</f>
        <v/>
      </c>
      <c r="Y222" s="214" t="str">
        <f ca="1">IF($C222="","",IF(OR(AND($H222&lt;=Y$6,$I222&gt;=Y$6),AND($H222&gt;=Y$6,$H222&lt;Z$6)),IF(OR($J222=1,COUNTIF($L222:X222,"&gt;0")&lt;$K222),3,IF(OR(AND(MONTH($H222)=MONTH(TODAY()),$J222=0),AND(TODAY()&lt;Y$6)),1,IF($L222="כן",2,4))),""))</f>
        <v/>
      </c>
      <c r="Z222" s="214" t="str">
        <f ca="1">IF($C222="","",IF(OR(AND($H222&lt;=Z$6,$I222&gt;=Z$6),AND($H222&gt;=Z$6,$H222&lt;AA$6)),IF(OR($J222=1,COUNTIF($L222:Y222,"&gt;0")&lt;$K222),3,IF(OR(AND(MONTH($H222)=MONTH(TODAY()),$J222=0),AND(TODAY()&lt;Z$6)),1,IF($L222="כן",2,4))),""))</f>
        <v/>
      </c>
      <c r="AA222" s="214" t="str">
        <f ca="1">IF($C222="","",IF(OR(AND($H222&lt;=AA$6,$I222&gt;=AA$6),AND($H222&gt;=AA$6,$H222&lt;AB$6)),IF(OR($J222=1,COUNTIF($L222:Z222,"&gt;0")&lt;$K222),3,IF(OR(AND(MONTH($H222)=MONTH(TODAY()),$J222=0),AND(TODAY()&lt;AA$6)),1,IF($L222="כן",2,4))),""))</f>
        <v/>
      </c>
      <c r="AB222" s="214" t="str">
        <f ca="1">IF($C222="","",IF(OR(AND($H222&lt;=AB$6,$I222&gt;=AB$6),AND($H222&gt;=AB$6,$H222&lt;AC$6)),IF(OR($J222=1,COUNTIF($L222:AA222,"&gt;0")&lt;$K222),3,IF(OR(AND(MONTH($H222)=MONTH(TODAY()),$J222=0),AND(TODAY()&lt;AB$6)),1,IF($L222="כן",2,4))),""))</f>
        <v/>
      </c>
      <c r="AC222" s="214" t="str">
        <f ca="1">IF($C222="","",IF(OR(AND($H222&lt;=AC$6,$I222&gt;=AC$6),AND($H222&gt;=AC$6,$H222&lt;AD$6)),IF(OR($J222=1,COUNTIF($L222:AB222,"&gt;0")&lt;$K222),3,IF(OR(AND(MONTH($H222)=MONTH(TODAY()),$J222=0),AND(TODAY()&lt;AC$6)),1,IF($L222="כן",2,4))),""))</f>
        <v/>
      </c>
      <c r="AD222" s="214" t="str">
        <f ca="1">IF($C222="","",IF(OR(AND($H222&lt;=AD$6,$I222&gt;=AD$6),AND($H222&gt;=AD$6,$H222&lt;AE$6)),IF(OR($J222=1,COUNTIF($L222:AC222,"&gt;0")&lt;$K222),3,IF(OR(AND(MONTH($H222)=MONTH(TODAY()),$J222=0),AND(TODAY()&lt;AD$6)),1,IF($L222="כן",2,4))),""))</f>
        <v/>
      </c>
      <c r="AE222" s="214" t="str">
        <f ca="1">IF($C222="","",IF(OR(AND($H222&lt;=AE$6,$I222&gt;=AE$6),AND($H222&gt;=AE$6,$H222&lt;AF$6)),IF(OR($J222=1,COUNTIF($L222:AD222,"&gt;0")&lt;$K222),3,IF(OR(AND(MONTH($H222)=MONTH(TODAY()),$J222=0),AND(TODAY()&lt;AE$6)),1,IF($L222="כן",2,4))),""))</f>
        <v/>
      </c>
      <c r="AF222" s="214" t="str">
        <f ca="1">IF($C222="","",IF(OR(AND($H222&lt;=AF$6,$I222&gt;=AF$6),AND($H222&gt;=AF$6,$H222&lt;AG$6)),IF(OR($J222=1,COUNTIF($L222:AE222,"&gt;0")&lt;$K222),3,IF(OR(AND(MONTH($H222)=MONTH(TODAY()),$J222=0),AND(TODAY()&lt;AF$6)),1,IF($L222="כן",2,4))),""))</f>
        <v/>
      </c>
      <c r="AG222" s="214" t="str">
        <f t="shared" ca="1" si="14"/>
        <v/>
      </c>
      <c r="AH222" s="199" t="s">
        <v>224</v>
      </c>
    </row>
    <row r="223" spans="2:34" s="195" customFormat="1" ht="21" customHeight="1">
      <c r="B223" s="196" t="str">
        <f>IFERROR(INDEX('תוצרים לפרויקטים'!$G$8:$G$507,MATCH(ROWS($B$6:B222),דירוג_גאנט,0)),"")</f>
        <v/>
      </c>
      <c r="C223" s="197" t="str">
        <f>IF($B223="","",INDEX('תוצרים לפרויקטים'!$H$8:$H$507,MATCH($B223,'תוצרים לפרויקטים'!$G$8:$G$507,0)))</f>
        <v/>
      </c>
      <c r="D223" s="198" t="str">
        <f>IF($B223="","",INDEX('תוצרים לפרויקטים'!$E$8:$E$507,MATCH($B223,'תוצרים לפרויקטים'!$G$8:$G$507,0)))</f>
        <v/>
      </c>
      <c r="E223" s="198" t="str">
        <f>IF($B223="","",IF(INDEX('תוצרים לפרויקטים'!$J$8:$J$507,MATCH($B223,'תוצרים לפרויקטים'!$G$8:$G$507,0))="","",INDEX('תוצרים לפרויקטים'!$J$8:$J$507,MATCH($B223,'תוצרים לפרויקטים'!$G$8:$G$507,0))))</f>
        <v/>
      </c>
      <c r="F223" s="198" t="str">
        <f>IF($B223="","",IF(INDEX('תוצרים לפרויקטים'!$K$8:$K$507,MATCH($B223,'תוצרים לפרויקטים'!$G$8:$G$507,0))="","",INDEX('תוצרים לפרויקטים'!$K$8:$K$507,MATCH($B223,'תוצרים לפרויקטים'!$G$8:$G$507,0))))</f>
        <v/>
      </c>
      <c r="G223" s="198" t="str">
        <f>IF($B223="","",IF(INDEX('תוצרים לפרויקטים'!$R$8:$R$507,MATCH($B223,'תוצרים לפרויקטים'!$G$8:$G$507,0))="","",INDEX('תוצרים לפרויקטים'!$R$8:$R$507,MATCH($B223,'תוצרים לפרויקטים'!$G$8:$G$507,0))))</f>
        <v/>
      </c>
      <c r="H223" s="199" t="str">
        <f>IF($B223="","",IF(INDEX('תוצרים לפרויקטים'!P$8:P$507,MATCH($B223,'תוצרים לפרויקטים'!$G$8:$G$507,0))="","",INDEX('תוצרים לפרויקטים'!P$8:P$507,MATCH($B223,'תוצרים לפרויקטים'!$G$8:$G$507,0))))</f>
        <v/>
      </c>
      <c r="I223" s="199" t="str">
        <f>IF($B223="","",IF(INDEX('תוצרים לפרויקטים'!Q$8:Q$507,MATCH($B223,'תוצרים לפרויקטים'!$G$8:$G$507,0))="","",INDEX('תוצרים לפרויקטים'!Q$8:Q$507,MATCH($B223,'תוצרים לפרויקטים'!$G$8:$G$507,0))))</f>
        <v/>
      </c>
      <c r="J223" s="200" t="str">
        <f>IF($B223="","",INDEX('תוצרים לפרויקטים'!$S$8:$S$507,MATCH($B223,'תוצרים לפרויקטים'!$G$8:$G$507,0)))</f>
        <v/>
      </c>
      <c r="K223" s="201" t="str">
        <f t="shared" si="12"/>
        <v/>
      </c>
      <c r="L223" s="200" t="str">
        <f t="shared" ca="1" si="13"/>
        <v/>
      </c>
      <c r="M223" s="214" t="str">
        <f ca="1">IF($C223="","",IF(OR(AND($H223&lt;=M$6,$I223&gt;=M$6),AND($H223&gt;=M$6,$H223&lt;N$6)),IF(OR($J223=1,COUNTIF($L223:L223,"&gt;0")&lt;$K223),3,IF(OR(AND(MONTH($H223)=MONTH(TODAY()),$J223=0),AND(TODAY()&lt;M$6)),1,IF($L223="כן",2,4))),""))</f>
        <v/>
      </c>
      <c r="N223" s="214" t="str">
        <f ca="1">IF($C223="","",IF(OR(AND($H223&lt;=N$6,$I223&gt;=N$6),AND($H223&gt;=N$6,$H223&lt;O$6)),IF(OR($J223=1,COUNTIF($L223:M223,"&gt;0")&lt;$K223),3,IF(OR(AND(MONTH($H223)=MONTH(TODAY()),$J223=0),AND(TODAY()&lt;N$6)),1,IF($L223="כן",2,4))),""))</f>
        <v/>
      </c>
      <c r="O223" s="214" t="str">
        <f ca="1">IF($C223="","",IF(OR(AND($H223&lt;=O$6,$I223&gt;=O$6),AND($H223&gt;=O$6,$H223&lt;P$6)),IF(OR($J223=1,COUNTIF($L223:N223,"&gt;0")&lt;$K223),3,IF(OR(AND(MONTH($H223)=MONTH(TODAY()),$J223=0),AND(TODAY()&lt;O$6)),1,IF($L223="כן",2,4))),""))</f>
        <v/>
      </c>
      <c r="P223" s="214" t="str">
        <f ca="1">IF($C223="","",IF(OR(AND($H223&lt;=P$6,$I223&gt;=P$6),AND($H223&gt;=P$6,$H223&lt;Q$6)),IF(OR($J223=1,COUNTIF($L223:O223,"&gt;0")&lt;$K223),3,IF(OR(AND(MONTH($H223)=MONTH(TODAY()),$J223=0),AND(TODAY()&lt;P$6)),1,IF($L223="כן",2,4))),""))</f>
        <v/>
      </c>
      <c r="Q223" s="214" t="str">
        <f ca="1">IF($C223="","",IF(OR(AND($H223&lt;=Q$6,$I223&gt;=Q$6),AND($H223&gt;=Q$6,$H223&lt;R$6)),IF(OR($J223=1,COUNTIF($L223:P223,"&gt;0")&lt;$K223),3,IF(OR(AND(MONTH($H223)=MONTH(TODAY()),$J223=0),AND(TODAY()&lt;Q$6)),1,IF($L223="כן",2,4))),""))</f>
        <v/>
      </c>
      <c r="R223" s="214" t="str">
        <f ca="1">IF($C223="","",IF(OR(AND($H223&lt;=R$6,$I223&gt;=R$6),AND($H223&gt;=R$6,$H223&lt;S$6)),IF(OR($J223=1,COUNTIF($L223:Q223,"&gt;0")&lt;$K223),3,IF(OR(AND(MONTH($H223)=MONTH(TODAY()),$J223=0),AND(TODAY()&lt;R$6)),1,IF($L223="כן",2,4))),""))</f>
        <v/>
      </c>
      <c r="S223" s="214" t="str">
        <f ca="1">IF($C223="","",IF(OR(AND($H223&lt;=S$6,$I223&gt;=S$6),AND($H223&gt;=S$6,$H223&lt;T$6)),IF(OR($J223=1,COUNTIF($L223:R223,"&gt;0")&lt;$K223),3,IF(OR(AND(MONTH($H223)=MONTH(TODAY()),$J223=0),AND(TODAY()&lt;S$6)),1,IF($L223="כן",2,4))),""))</f>
        <v/>
      </c>
      <c r="T223" s="214" t="str">
        <f ca="1">IF($C223="","",IF(OR(AND($H223&lt;=T$6,$I223&gt;=T$6),AND($H223&gt;=T$6,$H223&lt;U$6)),IF(OR($J223=1,COUNTIF($L223:S223,"&gt;0")&lt;$K223),3,IF(OR(AND(MONTH($H223)=MONTH(TODAY()),$J223=0),AND(TODAY()&lt;T$6)),1,IF($L223="כן",2,4))),""))</f>
        <v/>
      </c>
      <c r="U223" s="214" t="str">
        <f ca="1">IF($C223="","",IF(OR(AND($H223&lt;=U$6,$I223&gt;=U$6),AND($H223&gt;=U$6,$H223&lt;V$6)),IF(OR($J223=1,COUNTIF($L223:T223,"&gt;0")&lt;$K223),3,IF(OR(AND(MONTH($H223)=MONTH(TODAY()),$J223=0),AND(TODAY()&lt;U$6)),1,IF($L223="כן",2,4))),""))</f>
        <v/>
      </c>
      <c r="V223" s="214" t="str">
        <f ca="1">IF($C223="","",IF(OR(AND($H223&lt;=V$6,$I223&gt;=V$6),AND($H223&gt;=V$6,$H223&lt;W$6)),IF(OR($J223=1,COUNTIF($L223:U223,"&gt;0")&lt;$K223),3,IF(OR(AND(MONTH($H223)=MONTH(TODAY()),$J223=0),AND(TODAY()&lt;V$6)),1,IF($L223="כן",2,4))),""))</f>
        <v/>
      </c>
      <c r="W223" s="214" t="str">
        <f ca="1">IF($C223="","",IF(OR(AND($H223&lt;=W$6,$I223&gt;=W$6),AND($H223&gt;=W$6,$H223&lt;X$6)),IF(OR($J223=1,COUNTIF($L223:V223,"&gt;0")&lt;$K223),3,IF(OR(AND(MONTH($H223)=MONTH(TODAY()),$J223=0),AND(TODAY()&lt;W$6)),1,IF($L223="כן",2,4))),""))</f>
        <v/>
      </c>
      <c r="X223" s="214" t="str">
        <f ca="1">IF($C223="","",IF(OR(AND($H223&lt;=X$6,$I223&gt;=X$6),AND($H223&gt;=X$6,$H223&lt;Y$6)),IF(OR($J223=1,COUNTIF($L223:W223,"&gt;0")&lt;$K223),3,IF(OR(AND(MONTH($H223)=MONTH(TODAY()),$J223=0),AND(TODAY()&lt;X$6)),1,IF($L223="כן",2,4))),""))</f>
        <v/>
      </c>
      <c r="Y223" s="214" t="str">
        <f ca="1">IF($C223="","",IF(OR(AND($H223&lt;=Y$6,$I223&gt;=Y$6),AND($H223&gt;=Y$6,$H223&lt;Z$6)),IF(OR($J223=1,COUNTIF($L223:X223,"&gt;0")&lt;$K223),3,IF(OR(AND(MONTH($H223)=MONTH(TODAY()),$J223=0),AND(TODAY()&lt;Y$6)),1,IF($L223="כן",2,4))),""))</f>
        <v/>
      </c>
      <c r="Z223" s="214" t="str">
        <f ca="1">IF($C223="","",IF(OR(AND($H223&lt;=Z$6,$I223&gt;=Z$6),AND($H223&gt;=Z$6,$H223&lt;AA$6)),IF(OR($J223=1,COUNTIF($L223:Y223,"&gt;0")&lt;$K223),3,IF(OR(AND(MONTH($H223)=MONTH(TODAY()),$J223=0),AND(TODAY()&lt;Z$6)),1,IF($L223="כן",2,4))),""))</f>
        <v/>
      </c>
      <c r="AA223" s="214" t="str">
        <f ca="1">IF($C223="","",IF(OR(AND($H223&lt;=AA$6,$I223&gt;=AA$6),AND($H223&gt;=AA$6,$H223&lt;AB$6)),IF(OR($J223=1,COUNTIF($L223:Z223,"&gt;0")&lt;$K223),3,IF(OR(AND(MONTH($H223)=MONTH(TODAY()),$J223=0),AND(TODAY()&lt;AA$6)),1,IF($L223="כן",2,4))),""))</f>
        <v/>
      </c>
      <c r="AB223" s="214" t="str">
        <f ca="1">IF($C223="","",IF(OR(AND($H223&lt;=AB$6,$I223&gt;=AB$6),AND($H223&gt;=AB$6,$H223&lt;AC$6)),IF(OR($J223=1,COUNTIF($L223:AA223,"&gt;0")&lt;$K223),3,IF(OR(AND(MONTH($H223)=MONTH(TODAY()),$J223=0),AND(TODAY()&lt;AB$6)),1,IF($L223="כן",2,4))),""))</f>
        <v/>
      </c>
      <c r="AC223" s="214" t="str">
        <f ca="1">IF($C223="","",IF(OR(AND($H223&lt;=AC$6,$I223&gt;=AC$6),AND($H223&gt;=AC$6,$H223&lt;AD$6)),IF(OR($J223=1,COUNTIF($L223:AB223,"&gt;0")&lt;$K223),3,IF(OR(AND(MONTH($H223)=MONTH(TODAY()),$J223=0),AND(TODAY()&lt;AC$6)),1,IF($L223="כן",2,4))),""))</f>
        <v/>
      </c>
      <c r="AD223" s="214" t="str">
        <f ca="1">IF($C223="","",IF(OR(AND($H223&lt;=AD$6,$I223&gt;=AD$6),AND($H223&gt;=AD$6,$H223&lt;AE$6)),IF(OR($J223=1,COUNTIF($L223:AC223,"&gt;0")&lt;$K223),3,IF(OR(AND(MONTH($H223)=MONTH(TODAY()),$J223=0),AND(TODAY()&lt;AD$6)),1,IF($L223="כן",2,4))),""))</f>
        <v/>
      </c>
      <c r="AE223" s="214" t="str">
        <f ca="1">IF($C223="","",IF(OR(AND($H223&lt;=AE$6,$I223&gt;=AE$6),AND($H223&gt;=AE$6,$H223&lt;AF$6)),IF(OR($J223=1,COUNTIF($L223:AD223,"&gt;0")&lt;$K223),3,IF(OR(AND(MONTH($H223)=MONTH(TODAY()),$J223=0),AND(TODAY()&lt;AE$6)),1,IF($L223="כן",2,4))),""))</f>
        <v/>
      </c>
      <c r="AF223" s="214" t="str">
        <f ca="1">IF($C223="","",IF(OR(AND($H223&lt;=AF$6,$I223&gt;=AF$6),AND($H223&gt;=AF$6,$H223&lt;AG$6)),IF(OR($J223=1,COUNTIF($L223:AE223,"&gt;0")&lt;$K223),3,IF(OR(AND(MONTH($H223)=MONTH(TODAY()),$J223=0),AND(TODAY()&lt;AF$6)),1,IF($L223="כן",2,4))),""))</f>
        <v/>
      </c>
      <c r="AG223" s="214" t="str">
        <f t="shared" ca="1" si="14"/>
        <v/>
      </c>
      <c r="AH223" s="199" t="s">
        <v>224</v>
      </c>
    </row>
    <row r="224" spans="2:34" s="195" customFormat="1" ht="21" customHeight="1">
      <c r="B224" s="196" t="str">
        <f>IFERROR(INDEX('תוצרים לפרויקטים'!$G$8:$G$507,MATCH(ROWS($B$6:B223),דירוג_גאנט,0)),"")</f>
        <v/>
      </c>
      <c r="C224" s="197" t="str">
        <f>IF($B224="","",INDEX('תוצרים לפרויקטים'!$H$8:$H$507,MATCH($B224,'תוצרים לפרויקטים'!$G$8:$G$507,0)))</f>
        <v/>
      </c>
      <c r="D224" s="198" t="str">
        <f>IF($B224="","",INDEX('תוצרים לפרויקטים'!$E$8:$E$507,MATCH($B224,'תוצרים לפרויקטים'!$G$8:$G$507,0)))</f>
        <v/>
      </c>
      <c r="E224" s="198" t="str">
        <f>IF($B224="","",IF(INDEX('תוצרים לפרויקטים'!$J$8:$J$507,MATCH($B224,'תוצרים לפרויקטים'!$G$8:$G$507,0))="","",INDEX('תוצרים לפרויקטים'!$J$8:$J$507,MATCH($B224,'תוצרים לפרויקטים'!$G$8:$G$507,0))))</f>
        <v/>
      </c>
      <c r="F224" s="198" t="str">
        <f>IF($B224="","",IF(INDEX('תוצרים לפרויקטים'!$K$8:$K$507,MATCH($B224,'תוצרים לפרויקטים'!$G$8:$G$507,0))="","",INDEX('תוצרים לפרויקטים'!$K$8:$K$507,MATCH($B224,'תוצרים לפרויקטים'!$G$8:$G$507,0))))</f>
        <v/>
      </c>
      <c r="G224" s="198" t="str">
        <f>IF($B224="","",IF(INDEX('תוצרים לפרויקטים'!$R$8:$R$507,MATCH($B224,'תוצרים לפרויקטים'!$G$8:$G$507,0))="","",INDEX('תוצרים לפרויקטים'!$R$8:$R$507,MATCH($B224,'תוצרים לפרויקטים'!$G$8:$G$507,0))))</f>
        <v/>
      </c>
      <c r="H224" s="199" t="str">
        <f>IF($B224="","",IF(INDEX('תוצרים לפרויקטים'!P$8:P$507,MATCH($B224,'תוצרים לפרויקטים'!$G$8:$G$507,0))="","",INDEX('תוצרים לפרויקטים'!P$8:P$507,MATCH($B224,'תוצרים לפרויקטים'!$G$8:$G$507,0))))</f>
        <v/>
      </c>
      <c r="I224" s="199" t="str">
        <f>IF($B224="","",IF(INDEX('תוצרים לפרויקטים'!Q$8:Q$507,MATCH($B224,'תוצרים לפרויקטים'!$G$8:$G$507,0))="","",INDEX('תוצרים לפרויקטים'!Q$8:Q$507,MATCH($B224,'תוצרים לפרויקטים'!$G$8:$G$507,0))))</f>
        <v/>
      </c>
      <c r="J224" s="200" t="str">
        <f>IF($B224="","",INDEX('תוצרים לפרויקטים'!$S$8:$S$507,MATCH($B224,'תוצרים לפרויקטים'!$G$8:$G$507,0)))</f>
        <v/>
      </c>
      <c r="K224" s="201" t="str">
        <f t="shared" si="12"/>
        <v/>
      </c>
      <c r="L224" s="200" t="str">
        <f t="shared" ca="1" si="13"/>
        <v/>
      </c>
      <c r="M224" s="214" t="str">
        <f ca="1">IF($C224="","",IF(OR(AND($H224&lt;=M$6,$I224&gt;=M$6),AND($H224&gt;=M$6,$H224&lt;N$6)),IF(OR($J224=1,COUNTIF($L224:L224,"&gt;0")&lt;$K224),3,IF(OR(AND(MONTH($H224)=MONTH(TODAY()),$J224=0),AND(TODAY()&lt;M$6)),1,IF($L224="כן",2,4))),""))</f>
        <v/>
      </c>
      <c r="N224" s="214" t="str">
        <f ca="1">IF($C224="","",IF(OR(AND($H224&lt;=N$6,$I224&gt;=N$6),AND($H224&gt;=N$6,$H224&lt;O$6)),IF(OR($J224=1,COUNTIF($L224:M224,"&gt;0")&lt;$K224),3,IF(OR(AND(MONTH($H224)=MONTH(TODAY()),$J224=0),AND(TODAY()&lt;N$6)),1,IF($L224="כן",2,4))),""))</f>
        <v/>
      </c>
      <c r="O224" s="214" t="str">
        <f ca="1">IF($C224="","",IF(OR(AND($H224&lt;=O$6,$I224&gt;=O$6),AND($H224&gt;=O$6,$H224&lt;P$6)),IF(OR($J224=1,COUNTIF($L224:N224,"&gt;0")&lt;$K224),3,IF(OR(AND(MONTH($H224)=MONTH(TODAY()),$J224=0),AND(TODAY()&lt;O$6)),1,IF($L224="כן",2,4))),""))</f>
        <v/>
      </c>
      <c r="P224" s="214" t="str">
        <f ca="1">IF($C224="","",IF(OR(AND($H224&lt;=P$6,$I224&gt;=P$6),AND($H224&gt;=P$6,$H224&lt;Q$6)),IF(OR($J224=1,COUNTIF($L224:O224,"&gt;0")&lt;$K224),3,IF(OR(AND(MONTH($H224)=MONTH(TODAY()),$J224=0),AND(TODAY()&lt;P$6)),1,IF($L224="כן",2,4))),""))</f>
        <v/>
      </c>
      <c r="Q224" s="214" t="str">
        <f ca="1">IF($C224="","",IF(OR(AND($H224&lt;=Q$6,$I224&gt;=Q$6),AND($H224&gt;=Q$6,$H224&lt;R$6)),IF(OR($J224=1,COUNTIF($L224:P224,"&gt;0")&lt;$K224),3,IF(OR(AND(MONTH($H224)=MONTH(TODAY()),$J224=0),AND(TODAY()&lt;Q$6)),1,IF($L224="כן",2,4))),""))</f>
        <v/>
      </c>
      <c r="R224" s="214" t="str">
        <f ca="1">IF($C224="","",IF(OR(AND($H224&lt;=R$6,$I224&gt;=R$6),AND($H224&gt;=R$6,$H224&lt;S$6)),IF(OR($J224=1,COUNTIF($L224:Q224,"&gt;0")&lt;$K224),3,IF(OR(AND(MONTH($H224)=MONTH(TODAY()),$J224=0),AND(TODAY()&lt;R$6)),1,IF($L224="כן",2,4))),""))</f>
        <v/>
      </c>
      <c r="S224" s="214" t="str">
        <f ca="1">IF($C224="","",IF(OR(AND($H224&lt;=S$6,$I224&gt;=S$6),AND($H224&gt;=S$6,$H224&lt;T$6)),IF(OR($J224=1,COUNTIF($L224:R224,"&gt;0")&lt;$K224),3,IF(OR(AND(MONTH($H224)=MONTH(TODAY()),$J224=0),AND(TODAY()&lt;S$6)),1,IF($L224="כן",2,4))),""))</f>
        <v/>
      </c>
      <c r="T224" s="214" t="str">
        <f ca="1">IF($C224="","",IF(OR(AND($H224&lt;=T$6,$I224&gt;=T$6),AND($H224&gt;=T$6,$H224&lt;U$6)),IF(OR($J224=1,COUNTIF($L224:S224,"&gt;0")&lt;$K224),3,IF(OR(AND(MONTH($H224)=MONTH(TODAY()),$J224=0),AND(TODAY()&lt;T$6)),1,IF($L224="כן",2,4))),""))</f>
        <v/>
      </c>
      <c r="U224" s="214" t="str">
        <f ca="1">IF($C224="","",IF(OR(AND($H224&lt;=U$6,$I224&gt;=U$6),AND($H224&gt;=U$6,$H224&lt;V$6)),IF(OR($J224=1,COUNTIF($L224:T224,"&gt;0")&lt;$K224),3,IF(OR(AND(MONTH($H224)=MONTH(TODAY()),$J224=0),AND(TODAY()&lt;U$6)),1,IF($L224="כן",2,4))),""))</f>
        <v/>
      </c>
      <c r="V224" s="214" t="str">
        <f ca="1">IF($C224="","",IF(OR(AND($H224&lt;=V$6,$I224&gt;=V$6),AND($H224&gt;=V$6,$H224&lt;W$6)),IF(OR($J224=1,COUNTIF($L224:U224,"&gt;0")&lt;$K224),3,IF(OR(AND(MONTH($H224)=MONTH(TODAY()),$J224=0),AND(TODAY()&lt;V$6)),1,IF($L224="כן",2,4))),""))</f>
        <v/>
      </c>
      <c r="W224" s="214" t="str">
        <f ca="1">IF($C224="","",IF(OR(AND($H224&lt;=W$6,$I224&gt;=W$6),AND($H224&gt;=W$6,$H224&lt;X$6)),IF(OR($J224=1,COUNTIF($L224:V224,"&gt;0")&lt;$K224),3,IF(OR(AND(MONTH($H224)=MONTH(TODAY()),$J224=0),AND(TODAY()&lt;W$6)),1,IF($L224="כן",2,4))),""))</f>
        <v/>
      </c>
      <c r="X224" s="214" t="str">
        <f ca="1">IF($C224="","",IF(OR(AND($H224&lt;=X$6,$I224&gt;=X$6),AND($H224&gt;=X$6,$H224&lt;Y$6)),IF(OR($J224=1,COUNTIF($L224:W224,"&gt;0")&lt;$K224),3,IF(OR(AND(MONTH($H224)=MONTH(TODAY()),$J224=0),AND(TODAY()&lt;X$6)),1,IF($L224="כן",2,4))),""))</f>
        <v/>
      </c>
      <c r="Y224" s="214" t="str">
        <f ca="1">IF($C224="","",IF(OR(AND($H224&lt;=Y$6,$I224&gt;=Y$6),AND($H224&gt;=Y$6,$H224&lt;Z$6)),IF(OR($J224=1,COUNTIF($L224:X224,"&gt;0")&lt;$K224),3,IF(OR(AND(MONTH($H224)=MONTH(TODAY()),$J224=0),AND(TODAY()&lt;Y$6)),1,IF($L224="כן",2,4))),""))</f>
        <v/>
      </c>
      <c r="Z224" s="214" t="str">
        <f ca="1">IF($C224="","",IF(OR(AND($H224&lt;=Z$6,$I224&gt;=Z$6),AND($H224&gt;=Z$6,$H224&lt;AA$6)),IF(OR($J224=1,COUNTIF($L224:Y224,"&gt;0")&lt;$K224),3,IF(OR(AND(MONTH($H224)=MONTH(TODAY()),$J224=0),AND(TODAY()&lt;Z$6)),1,IF($L224="כן",2,4))),""))</f>
        <v/>
      </c>
      <c r="AA224" s="214" t="str">
        <f ca="1">IF($C224="","",IF(OR(AND($H224&lt;=AA$6,$I224&gt;=AA$6),AND($H224&gt;=AA$6,$H224&lt;AB$6)),IF(OR($J224=1,COUNTIF($L224:Z224,"&gt;0")&lt;$K224),3,IF(OR(AND(MONTH($H224)=MONTH(TODAY()),$J224=0),AND(TODAY()&lt;AA$6)),1,IF($L224="כן",2,4))),""))</f>
        <v/>
      </c>
      <c r="AB224" s="214" t="str">
        <f ca="1">IF($C224="","",IF(OR(AND($H224&lt;=AB$6,$I224&gt;=AB$6),AND($H224&gt;=AB$6,$H224&lt;AC$6)),IF(OR($J224=1,COUNTIF($L224:AA224,"&gt;0")&lt;$K224),3,IF(OR(AND(MONTH($H224)=MONTH(TODAY()),$J224=0),AND(TODAY()&lt;AB$6)),1,IF($L224="כן",2,4))),""))</f>
        <v/>
      </c>
      <c r="AC224" s="214" t="str">
        <f ca="1">IF($C224="","",IF(OR(AND($H224&lt;=AC$6,$I224&gt;=AC$6),AND($H224&gt;=AC$6,$H224&lt;AD$6)),IF(OR($J224=1,COUNTIF($L224:AB224,"&gt;0")&lt;$K224),3,IF(OR(AND(MONTH($H224)=MONTH(TODAY()),$J224=0),AND(TODAY()&lt;AC$6)),1,IF($L224="כן",2,4))),""))</f>
        <v/>
      </c>
      <c r="AD224" s="214" t="str">
        <f ca="1">IF($C224="","",IF(OR(AND($H224&lt;=AD$6,$I224&gt;=AD$6),AND($H224&gt;=AD$6,$H224&lt;AE$6)),IF(OR($J224=1,COUNTIF($L224:AC224,"&gt;0")&lt;$K224),3,IF(OR(AND(MONTH($H224)=MONTH(TODAY()),$J224=0),AND(TODAY()&lt;AD$6)),1,IF($L224="כן",2,4))),""))</f>
        <v/>
      </c>
      <c r="AE224" s="214" t="str">
        <f ca="1">IF($C224="","",IF(OR(AND($H224&lt;=AE$6,$I224&gt;=AE$6),AND($H224&gt;=AE$6,$H224&lt;AF$6)),IF(OR($J224=1,COUNTIF($L224:AD224,"&gt;0")&lt;$K224),3,IF(OR(AND(MONTH($H224)=MONTH(TODAY()),$J224=0),AND(TODAY()&lt;AE$6)),1,IF($L224="כן",2,4))),""))</f>
        <v/>
      </c>
      <c r="AF224" s="214" t="str">
        <f ca="1">IF($C224="","",IF(OR(AND($H224&lt;=AF$6,$I224&gt;=AF$6),AND($H224&gt;=AF$6,$H224&lt;AG$6)),IF(OR($J224=1,COUNTIF($L224:AE224,"&gt;0")&lt;$K224),3,IF(OR(AND(MONTH($H224)=MONTH(TODAY()),$J224=0),AND(TODAY()&lt;AF$6)),1,IF($L224="כן",2,4))),""))</f>
        <v/>
      </c>
      <c r="AG224" s="214" t="str">
        <f t="shared" ca="1" si="14"/>
        <v/>
      </c>
      <c r="AH224" s="199" t="s">
        <v>224</v>
      </c>
    </row>
    <row r="225" spans="2:34" s="195" customFormat="1" ht="21" customHeight="1">
      <c r="B225" s="196" t="str">
        <f>IFERROR(INDEX('תוצרים לפרויקטים'!$G$8:$G$507,MATCH(ROWS($B$6:B224),דירוג_גאנט,0)),"")</f>
        <v/>
      </c>
      <c r="C225" s="197" t="str">
        <f>IF($B225="","",INDEX('תוצרים לפרויקטים'!$H$8:$H$507,MATCH($B225,'תוצרים לפרויקטים'!$G$8:$G$507,0)))</f>
        <v/>
      </c>
      <c r="D225" s="198" t="str">
        <f>IF($B225="","",INDEX('תוצרים לפרויקטים'!$E$8:$E$507,MATCH($B225,'תוצרים לפרויקטים'!$G$8:$G$507,0)))</f>
        <v/>
      </c>
      <c r="E225" s="198" t="str">
        <f>IF($B225="","",IF(INDEX('תוצרים לפרויקטים'!$J$8:$J$507,MATCH($B225,'תוצרים לפרויקטים'!$G$8:$G$507,0))="","",INDEX('תוצרים לפרויקטים'!$J$8:$J$507,MATCH($B225,'תוצרים לפרויקטים'!$G$8:$G$507,0))))</f>
        <v/>
      </c>
      <c r="F225" s="198" t="str">
        <f>IF($B225="","",IF(INDEX('תוצרים לפרויקטים'!$K$8:$K$507,MATCH($B225,'תוצרים לפרויקטים'!$G$8:$G$507,0))="","",INDEX('תוצרים לפרויקטים'!$K$8:$K$507,MATCH($B225,'תוצרים לפרויקטים'!$G$8:$G$507,0))))</f>
        <v/>
      </c>
      <c r="G225" s="198" t="str">
        <f>IF($B225="","",IF(INDEX('תוצרים לפרויקטים'!$R$8:$R$507,MATCH($B225,'תוצרים לפרויקטים'!$G$8:$G$507,0))="","",INDEX('תוצרים לפרויקטים'!$R$8:$R$507,MATCH($B225,'תוצרים לפרויקטים'!$G$8:$G$507,0))))</f>
        <v/>
      </c>
      <c r="H225" s="199" t="str">
        <f>IF($B225="","",IF(INDEX('תוצרים לפרויקטים'!P$8:P$507,MATCH($B225,'תוצרים לפרויקטים'!$G$8:$G$507,0))="","",INDEX('תוצרים לפרויקטים'!P$8:P$507,MATCH($B225,'תוצרים לפרויקטים'!$G$8:$G$507,0))))</f>
        <v/>
      </c>
      <c r="I225" s="199" t="str">
        <f>IF($B225="","",IF(INDEX('תוצרים לפרויקטים'!Q$8:Q$507,MATCH($B225,'תוצרים לפרויקטים'!$G$8:$G$507,0))="","",INDEX('תוצרים לפרויקטים'!Q$8:Q$507,MATCH($B225,'תוצרים לפרויקטים'!$G$8:$G$507,0))))</f>
        <v/>
      </c>
      <c r="J225" s="200" t="str">
        <f>IF($B225="","",INDEX('תוצרים לפרויקטים'!$S$8:$S$507,MATCH($B225,'תוצרים לפרויקטים'!$G$8:$G$507,0)))</f>
        <v/>
      </c>
      <c r="K225" s="201" t="str">
        <f t="shared" si="12"/>
        <v/>
      </c>
      <c r="L225" s="200" t="str">
        <f t="shared" ca="1" si="13"/>
        <v/>
      </c>
      <c r="M225" s="214" t="str">
        <f ca="1">IF($C225="","",IF(OR(AND($H225&lt;=M$6,$I225&gt;=M$6),AND($H225&gt;=M$6,$H225&lt;N$6)),IF(OR($J225=1,COUNTIF($L225:L225,"&gt;0")&lt;$K225),3,IF(OR(AND(MONTH($H225)=MONTH(TODAY()),$J225=0),AND(TODAY()&lt;M$6)),1,IF($L225="כן",2,4))),""))</f>
        <v/>
      </c>
      <c r="N225" s="214" t="str">
        <f ca="1">IF($C225="","",IF(OR(AND($H225&lt;=N$6,$I225&gt;=N$6),AND($H225&gt;=N$6,$H225&lt;O$6)),IF(OR($J225=1,COUNTIF($L225:M225,"&gt;0")&lt;$K225),3,IF(OR(AND(MONTH($H225)=MONTH(TODAY()),$J225=0),AND(TODAY()&lt;N$6)),1,IF($L225="כן",2,4))),""))</f>
        <v/>
      </c>
      <c r="O225" s="214" t="str">
        <f ca="1">IF($C225="","",IF(OR(AND($H225&lt;=O$6,$I225&gt;=O$6),AND($H225&gt;=O$6,$H225&lt;P$6)),IF(OR($J225=1,COUNTIF($L225:N225,"&gt;0")&lt;$K225),3,IF(OR(AND(MONTH($H225)=MONTH(TODAY()),$J225=0),AND(TODAY()&lt;O$6)),1,IF($L225="כן",2,4))),""))</f>
        <v/>
      </c>
      <c r="P225" s="214" t="str">
        <f ca="1">IF($C225="","",IF(OR(AND($H225&lt;=P$6,$I225&gt;=P$6),AND($H225&gt;=P$6,$H225&lt;Q$6)),IF(OR($J225=1,COUNTIF($L225:O225,"&gt;0")&lt;$K225),3,IF(OR(AND(MONTH($H225)=MONTH(TODAY()),$J225=0),AND(TODAY()&lt;P$6)),1,IF($L225="כן",2,4))),""))</f>
        <v/>
      </c>
      <c r="Q225" s="214" t="str">
        <f ca="1">IF($C225="","",IF(OR(AND($H225&lt;=Q$6,$I225&gt;=Q$6),AND($H225&gt;=Q$6,$H225&lt;R$6)),IF(OR($J225=1,COUNTIF($L225:P225,"&gt;0")&lt;$K225),3,IF(OR(AND(MONTH($H225)=MONTH(TODAY()),$J225=0),AND(TODAY()&lt;Q$6)),1,IF($L225="כן",2,4))),""))</f>
        <v/>
      </c>
      <c r="R225" s="214" t="str">
        <f ca="1">IF($C225="","",IF(OR(AND($H225&lt;=R$6,$I225&gt;=R$6),AND($H225&gt;=R$6,$H225&lt;S$6)),IF(OR($J225=1,COUNTIF($L225:Q225,"&gt;0")&lt;$K225),3,IF(OR(AND(MONTH($H225)=MONTH(TODAY()),$J225=0),AND(TODAY()&lt;R$6)),1,IF($L225="כן",2,4))),""))</f>
        <v/>
      </c>
      <c r="S225" s="214" t="str">
        <f ca="1">IF($C225="","",IF(OR(AND($H225&lt;=S$6,$I225&gt;=S$6),AND($H225&gt;=S$6,$H225&lt;T$6)),IF(OR($J225=1,COUNTIF($L225:R225,"&gt;0")&lt;$K225),3,IF(OR(AND(MONTH($H225)=MONTH(TODAY()),$J225=0),AND(TODAY()&lt;S$6)),1,IF($L225="כן",2,4))),""))</f>
        <v/>
      </c>
      <c r="T225" s="214" t="str">
        <f ca="1">IF($C225="","",IF(OR(AND($H225&lt;=T$6,$I225&gt;=T$6),AND($H225&gt;=T$6,$H225&lt;U$6)),IF(OR($J225=1,COUNTIF($L225:S225,"&gt;0")&lt;$K225),3,IF(OR(AND(MONTH($H225)=MONTH(TODAY()),$J225=0),AND(TODAY()&lt;T$6)),1,IF($L225="כן",2,4))),""))</f>
        <v/>
      </c>
      <c r="U225" s="214" t="str">
        <f ca="1">IF($C225="","",IF(OR(AND($H225&lt;=U$6,$I225&gt;=U$6),AND($H225&gt;=U$6,$H225&lt;V$6)),IF(OR($J225=1,COUNTIF($L225:T225,"&gt;0")&lt;$K225),3,IF(OR(AND(MONTH($H225)=MONTH(TODAY()),$J225=0),AND(TODAY()&lt;U$6)),1,IF($L225="כן",2,4))),""))</f>
        <v/>
      </c>
      <c r="V225" s="214" t="str">
        <f ca="1">IF($C225="","",IF(OR(AND($H225&lt;=V$6,$I225&gt;=V$6),AND($H225&gt;=V$6,$H225&lt;W$6)),IF(OR($J225=1,COUNTIF($L225:U225,"&gt;0")&lt;$K225),3,IF(OR(AND(MONTH($H225)=MONTH(TODAY()),$J225=0),AND(TODAY()&lt;V$6)),1,IF($L225="כן",2,4))),""))</f>
        <v/>
      </c>
      <c r="W225" s="214" t="str">
        <f ca="1">IF($C225="","",IF(OR(AND($H225&lt;=W$6,$I225&gt;=W$6),AND($H225&gt;=W$6,$H225&lt;X$6)),IF(OR($J225=1,COUNTIF($L225:V225,"&gt;0")&lt;$K225),3,IF(OR(AND(MONTH($H225)=MONTH(TODAY()),$J225=0),AND(TODAY()&lt;W$6)),1,IF($L225="כן",2,4))),""))</f>
        <v/>
      </c>
      <c r="X225" s="214" t="str">
        <f ca="1">IF($C225="","",IF(OR(AND($H225&lt;=X$6,$I225&gt;=X$6),AND($H225&gt;=X$6,$H225&lt;Y$6)),IF(OR($J225=1,COUNTIF($L225:W225,"&gt;0")&lt;$K225),3,IF(OR(AND(MONTH($H225)=MONTH(TODAY()),$J225=0),AND(TODAY()&lt;X$6)),1,IF($L225="כן",2,4))),""))</f>
        <v/>
      </c>
      <c r="Y225" s="214" t="str">
        <f ca="1">IF($C225="","",IF(OR(AND($H225&lt;=Y$6,$I225&gt;=Y$6),AND($H225&gt;=Y$6,$H225&lt;Z$6)),IF(OR($J225=1,COUNTIF($L225:X225,"&gt;0")&lt;$K225),3,IF(OR(AND(MONTH($H225)=MONTH(TODAY()),$J225=0),AND(TODAY()&lt;Y$6)),1,IF($L225="כן",2,4))),""))</f>
        <v/>
      </c>
      <c r="Z225" s="214" t="str">
        <f ca="1">IF($C225="","",IF(OR(AND($H225&lt;=Z$6,$I225&gt;=Z$6),AND($H225&gt;=Z$6,$H225&lt;AA$6)),IF(OR($J225=1,COUNTIF($L225:Y225,"&gt;0")&lt;$K225),3,IF(OR(AND(MONTH($H225)=MONTH(TODAY()),$J225=0),AND(TODAY()&lt;Z$6)),1,IF($L225="כן",2,4))),""))</f>
        <v/>
      </c>
      <c r="AA225" s="214" t="str">
        <f ca="1">IF($C225="","",IF(OR(AND($H225&lt;=AA$6,$I225&gt;=AA$6),AND($H225&gt;=AA$6,$H225&lt;AB$6)),IF(OR($J225=1,COUNTIF($L225:Z225,"&gt;0")&lt;$K225),3,IF(OR(AND(MONTH($H225)=MONTH(TODAY()),$J225=0),AND(TODAY()&lt;AA$6)),1,IF($L225="כן",2,4))),""))</f>
        <v/>
      </c>
      <c r="AB225" s="214" t="str">
        <f ca="1">IF($C225="","",IF(OR(AND($H225&lt;=AB$6,$I225&gt;=AB$6),AND($H225&gt;=AB$6,$H225&lt;AC$6)),IF(OR($J225=1,COUNTIF($L225:AA225,"&gt;0")&lt;$K225),3,IF(OR(AND(MONTH($H225)=MONTH(TODAY()),$J225=0),AND(TODAY()&lt;AB$6)),1,IF($L225="כן",2,4))),""))</f>
        <v/>
      </c>
      <c r="AC225" s="214" t="str">
        <f ca="1">IF($C225="","",IF(OR(AND($H225&lt;=AC$6,$I225&gt;=AC$6),AND($H225&gt;=AC$6,$H225&lt;AD$6)),IF(OR($J225=1,COUNTIF($L225:AB225,"&gt;0")&lt;$K225),3,IF(OR(AND(MONTH($H225)=MONTH(TODAY()),$J225=0),AND(TODAY()&lt;AC$6)),1,IF($L225="כן",2,4))),""))</f>
        <v/>
      </c>
      <c r="AD225" s="214" t="str">
        <f ca="1">IF($C225="","",IF(OR(AND($H225&lt;=AD$6,$I225&gt;=AD$6),AND($H225&gt;=AD$6,$H225&lt;AE$6)),IF(OR($J225=1,COUNTIF($L225:AC225,"&gt;0")&lt;$K225),3,IF(OR(AND(MONTH($H225)=MONTH(TODAY()),$J225=0),AND(TODAY()&lt;AD$6)),1,IF($L225="כן",2,4))),""))</f>
        <v/>
      </c>
      <c r="AE225" s="214" t="str">
        <f ca="1">IF($C225="","",IF(OR(AND($H225&lt;=AE$6,$I225&gt;=AE$6),AND($H225&gt;=AE$6,$H225&lt;AF$6)),IF(OR($J225=1,COUNTIF($L225:AD225,"&gt;0")&lt;$K225),3,IF(OR(AND(MONTH($H225)=MONTH(TODAY()),$J225=0),AND(TODAY()&lt;AE$6)),1,IF($L225="כן",2,4))),""))</f>
        <v/>
      </c>
      <c r="AF225" s="214" t="str">
        <f ca="1">IF($C225="","",IF(OR(AND($H225&lt;=AF$6,$I225&gt;=AF$6),AND($H225&gt;=AF$6,$H225&lt;AG$6)),IF(OR($J225=1,COUNTIF($L225:AE225,"&gt;0")&lt;$K225),3,IF(OR(AND(MONTH($H225)=MONTH(TODAY()),$J225=0),AND(TODAY()&lt;AF$6)),1,IF($L225="כן",2,4))),""))</f>
        <v/>
      </c>
      <c r="AG225" s="214" t="str">
        <f t="shared" ca="1" si="14"/>
        <v/>
      </c>
      <c r="AH225" s="199" t="s">
        <v>224</v>
      </c>
    </row>
    <row r="226" spans="2:34" s="195" customFormat="1" ht="21" customHeight="1">
      <c r="B226" s="196" t="str">
        <f>IFERROR(INDEX('תוצרים לפרויקטים'!$G$8:$G$507,MATCH(ROWS($B$6:B225),דירוג_גאנט,0)),"")</f>
        <v/>
      </c>
      <c r="C226" s="197" t="str">
        <f>IF($B226="","",INDEX('תוצרים לפרויקטים'!$H$8:$H$507,MATCH($B226,'תוצרים לפרויקטים'!$G$8:$G$507,0)))</f>
        <v/>
      </c>
      <c r="D226" s="198" t="str">
        <f>IF($B226="","",INDEX('תוצרים לפרויקטים'!$E$8:$E$507,MATCH($B226,'תוצרים לפרויקטים'!$G$8:$G$507,0)))</f>
        <v/>
      </c>
      <c r="E226" s="198" t="str">
        <f>IF($B226="","",IF(INDEX('תוצרים לפרויקטים'!$J$8:$J$507,MATCH($B226,'תוצרים לפרויקטים'!$G$8:$G$507,0))="","",INDEX('תוצרים לפרויקטים'!$J$8:$J$507,MATCH($B226,'תוצרים לפרויקטים'!$G$8:$G$507,0))))</f>
        <v/>
      </c>
      <c r="F226" s="198" t="str">
        <f>IF($B226="","",IF(INDEX('תוצרים לפרויקטים'!$K$8:$K$507,MATCH($B226,'תוצרים לפרויקטים'!$G$8:$G$507,0))="","",INDEX('תוצרים לפרויקטים'!$K$8:$K$507,MATCH($B226,'תוצרים לפרויקטים'!$G$8:$G$507,0))))</f>
        <v/>
      </c>
      <c r="G226" s="198" t="str">
        <f>IF($B226="","",IF(INDEX('תוצרים לפרויקטים'!$R$8:$R$507,MATCH($B226,'תוצרים לפרויקטים'!$G$8:$G$507,0))="","",INDEX('תוצרים לפרויקטים'!$R$8:$R$507,MATCH($B226,'תוצרים לפרויקטים'!$G$8:$G$507,0))))</f>
        <v/>
      </c>
      <c r="H226" s="199" t="str">
        <f>IF($B226="","",IF(INDEX('תוצרים לפרויקטים'!P$8:P$507,MATCH($B226,'תוצרים לפרויקטים'!$G$8:$G$507,0))="","",INDEX('תוצרים לפרויקטים'!P$8:P$507,MATCH($B226,'תוצרים לפרויקטים'!$G$8:$G$507,0))))</f>
        <v/>
      </c>
      <c r="I226" s="199" t="str">
        <f>IF($B226="","",IF(INDEX('תוצרים לפרויקטים'!Q$8:Q$507,MATCH($B226,'תוצרים לפרויקטים'!$G$8:$G$507,0))="","",INDEX('תוצרים לפרויקטים'!Q$8:Q$507,MATCH($B226,'תוצרים לפרויקטים'!$G$8:$G$507,0))))</f>
        <v/>
      </c>
      <c r="J226" s="200" t="str">
        <f>IF($B226="","",INDEX('תוצרים לפרויקטים'!$S$8:$S$507,MATCH($B226,'תוצרים לפרויקטים'!$G$8:$G$507,0)))</f>
        <v/>
      </c>
      <c r="K226" s="201" t="str">
        <f t="shared" si="12"/>
        <v/>
      </c>
      <c r="L226" s="200" t="str">
        <f t="shared" ca="1" si="13"/>
        <v/>
      </c>
      <c r="M226" s="214" t="str">
        <f ca="1">IF($C226="","",IF(OR(AND($H226&lt;=M$6,$I226&gt;=M$6),AND($H226&gt;=M$6,$H226&lt;N$6)),IF(OR($J226=1,COUNTIF($L226:L226,"&gt;0")&lt;$K226),3,IF(OR(AND(MONTH($H226)=MONTH(TODAY()),$J226=0),AND(TODAY()&lt;M$6)),1,IF($L226="כן",2,4))),""))</f>
        <v/>
      </c>
      <c r="N226" s="214" t="str">
        <f ca="1">IF($C226="","",IF(OR(AND($H226&lt;=N$6,$I226&gt;=N$6),AND($H226&gt;=N$6,$H226&lt;O$6)),IF(OR($J226=1,COUNTIF($L226:M226,"&gt;0")&lt;$K226),3,IF(OR(AND(MONTH($H226)=MONTH(TODAY()),$J226=0),AND(TODAY()&lt;N$6)),1,IF($L226="כן",2,4))),""))</f>
        <v/>
      </c>
      <c r="O226" s="214" t="str">
        <f ca="1">IF($C226="","",IF(OR(AND($H226&lt;=O$6,$I226&gt;=O$6),AND($H226&gt;=O$6,$H226&lt;P$6)),IF(OR($J226=1,COUNTIF($L226:N226,"&gt;0")&lt;$K226),3,IF(OR(AND(MONTH($H226)=MONTH(TODAY()),$J226=0),AND(TODAY()&lt;O$6)),1,IF($L226="כן",2,4))),""))</f>
        <v/>
      </c>
      <c r="P226" s="214" t="str">
        <f ca="1">IF($C226="","",IF(OR(AND($H226&lt;=P$6,$I226&gt;=P$6),AND($H226&gt;=P$6,$H226&lt;Q$6)),IF(OR($J226=1,COUNTIF($L226:O226,"&gt;0")&lt;$K226),3,IF(OR(AND(MONTH($H226)=MONTH(TODAY()),$J226=0),AND(TODAY()&lt;P$6)),1,IF($L226="כן",2,4))),""))</f>
        <v/>
      </c>
      <c r="Q226" s="214" t="str">
        <f ca="1">IF($C226="","",IF(OR(AND($H226&lt;=Q$6,$I226&gt;=Q$6),AND($H226&gt;=Q$6,$H226&lt;R$6)),IF(OR($J226=1,COUNTIF($L226:P226,"&gt;0")&lt;$K226),3,IF(OR(AND(MONTH($H226)=MONTH(TODAY()),$J226=0),AND(TODAY()&lt;Q$6)),1,IF($L226="כן",2,4))),""))</f>
        <v/>
      </c>
      <c r="R226" s="214" t="str">
        <f ca="1">IF($C226="","",IF(OR(AND($H226&lt;=R$6,$I226&gt;=R$6),AND($H226&gt;=R$6,$H226&lt;S$6)),IF(OR($J226=1,COUNTIF($L226:Q226,"&gt;0")&lt;$K226),3,IF(OR(AND(MONTH($H226)=MONTH(TODAY()),$J226=0),AND(TODAY()&lt;R$6)),1,IF($L226="כן",2,4))),""))</f>
        <v/>
      </c>
      <c r="S226" s="214" t="str">
        <f ca="1">IF($C226="","",IF(OR(AND($H226&lt;=S$6,$I226&gt;=S$6),AND($H226&gt;=S$6,$H226&lt;T$6)),IF(OR($J226=1,COUNTIF($L226:R226,"&gt;0")&lt;$K226),3,IF(OR(AND(MONTH($H226)=MONTH(TODAY()),$J226=0),AND(TODAY()&lt;S$6)),1,IF($L226="כן",2,4))),""))</f>
        <v/>
      </c>
      <c r="T226" s="214" t="str">
        <f ca="1">IF($C226="","",IF(OR(AND($H226&lt;=T$6,$I226&gt;=T$6),AND($H226&gt;=T$6,$H226&lt;U$6)),IF(OR($J226=1,COUNTIF($L226:S226,"&gt;0")&lt;$K226),3,IF(OR(AND(MONTH($H226)=MONTH(TODAY()),$J226=0),AND(TODAY()&lt;T$6)),1,IF($L226="כן",2,4))),""))</f>
        <v/>
      </c>
      <c r="U226" s="214" t="str">
        <f ca="1">IF($C226="","",IF(OR(AND($H226&lt;=U$6,$I226&gt;=U$6),AND($H226&gt;=U$6,$H226&lt;V$6)),IF(OR($J226=1,COUNTIF($L226:T226,"&gt;0")&lt;$K226),3,IF(OR(AND(MONTH($H226)=MONTH(TODAY()),$J226=0),AND(TODAY()&lt;U$6)),1,IF($L226="כן",2,4))),""))</f>
        <v/>
      </c>
      <c r="V226" s="214" t="str">
        <f ca="1">IF($C226="","",IF(OR(AND($H226&lt;=V$6,$I226&gt;=V$6),AND($H226&gt;=V$6,$H226&lt;W$6)),IF(OR($J226=1,COUNTIF($L226:U226,"&gt;0")&lt;$K226),3,IF(OR(AND(MONTH($H226)=MONTH(TODAY()),$J226=0),AND(TODAY()&lt;V$6)),1,IF($L226="כן",2,4))),""))</f>
        <v/>
      </c>
      <c r="W226" s="214" t="str">
        <f ca="1">IF($C226="","",IF(OR(AND($H226&lt;=W$6,$I226&gt;=W$6),AND($H226&gt;=W$6,$H226&lt;X$6)),IF(OR($J226=1,COUNTIF($L226:V226,"&gt;0")&lt;$K226),3,IF(OR(AND(MONTH($H226)=MONTH(TODAY()),$J226=0),AND(TODAY()&lt;W$6)),1,IF($L226="כן",2,4))),""))</f>
        <v/>
      </c>
      <c r="X226" s="214" t="str">
        <f ca="1">IF($C226="","",IF(OR(AND($H226&lt;=X$6,$I226&gt;=X$6),AND($H226&gt;=X$6,$H226&lt;Y$6)),IF(OR($J226=1,COUNTIF($L226:W226,"&gt;0")&lt;$K226),3,IF(OR(AND(MONTH($H226)=MONTH(TODAY()),$J226=0),AND(TODAY()&lt;X$6)),1,IF($L226="כן",2,4))),""))</f>
        <v/>
      </c>
      <c r="Y226" s="214" t="str">
        <f ca="1">IF($C226="","",IF(OR(AND($H226&lt;=Y$6,$I226&gt;=Y$6),AND($H226&gt;=Y$6,$H226&lt;Z$6)),IF(OR($J226=1,COUNTIF($L226:X226,"&gt;0")&lt;$K226),3,IF(OR(AND(MONTH($H226)=MONTH(TODAY()),$J226=0),AND(TODAY()&lt;Y$6)),1,IF($L226="כן",2,4))),""))</f>
        <v/>
      </c>
      <c r="Z226" s="214" t="str">
        <f ca="1">IF($C226="","",IF(OR(AND($H226&lt;=Z$6,$I226&gt;=Z$6),AND($H226&gt;=Z$6,$H226&lt;AA$6)),IF(OR($J226=1,COUNTIF($L226:Y226,"&gt;0")&lt;$K226),3,IF(OR(AND(MONTH($H226)=MONTH(TODAY()),$J226=0),AND(TODAY()&lt;Z$6)),1,IF($L226="כן",2,4))),""))</f>
        <v/>
      </c>
      <c r="AA226" s="214" t="str">
        <f ca="1">IF($C226="","",IF(OR(AND($H226&lt;=AA$6,$I226&gt;=AA$6),AND($H226&gt;=AA$6,$H226&lt;AB$6)),IF(OR($J226=1,COUNTIF($L226:Z226,"&gt;0")&lt;$K226),3,IF(OR(AND(MONTH($H226)=MONTH(TODAY()),$J226=0),AND(TODAY()&lt;AA$6)),1,IF($L226="כן",2,4))),""))</f>
        <v/>
      </c>
      <c r="AB226" s="214" t="str">
        <f ca="1">IF($C226="","",IF(OR(AND($H226&lt;=AB$6,$I226&gt;=AB$6),AND($H226&gt;=AB$6,$H226&lt;AC$6)),IF(OR($J226=1,COUNTIF($L226:AA226,"&gt;0")&lt;$K226),3,IF(OR(AND(MONTH($H226)=MONTH(TODAY()),$J226=0),AND(TODAY()&lt;AB$6)),1,IF($L226="כן",2,4))),""))</f>
        <v/>
      </c>
      <c r="AC226" s="214" t="str">
        <f ca="1">IF($C226="","",IF(OR(AND($H226&lt;=AC$6,$I226&gt;=AC$6),AND($H226&gt;=AC$6,$H226&lt;AD$6)),IF(OR($J226=1,COUNTIF($L226:AB226,"&gt;0")&lt;$K226),3,IF(OR(AND(MONTH($H226)=MONTH(TODAY()),$J226=0),AND(TODAY()&lt;AC$6)),1,IF($L226="כן",2,4))),""))</f>
        <v/>
      </c>
      <c r="AD226" s="214" t="str">
        <f ca="1">IF($C226="","",IF(OR(AND($H226&lt;=AD$6,$I226&gt;=AD$6),AND($H226&gt;=AD$6,$H226&lt;AE$6)),IF(OR($J226=1,COUNTIF($L226:AC226,"&gt;0")&lt;$K226),3,IF(OR(AND(MONTH($H226)=MONTH(TODAY()),$J226=0),AND(TODAY()&lt;AD$6)),1,IF($L226="כן",2,4))),""))</f>
        <v/>
      </c>
      <c r="AE226" s="214" t="str">
        <f ca="1">IF($C226="","",IF(OR(AND($H226&lt;=AE$6,$I226&gt;=AE$6),AND($H226&gt;=AE$6,$H226&lt;AF$6)),IF(OR($J226=1,COUNTIF($L226:AD226,"&gt;0")&lt;$K226),3,IF(OR(AND(MONTH($H226)=MONTH(TODAY()),$J226=0),AND(TODAY()&lt;AE$6)),1,IF($L226="כן",2,4))),""))</f>
        <v/>
      </c>
      <c r="AF226" s="214" t="str">
        <f ca="1">IF($C226="","",IF(OR(AND($H226&lt;=AF$6,$I226&gt;=AF$6),AND($H226&gt;=AF$6,$H226&lt;AG$6)),IF(OR($J226=1,COUNTIF($L226:AE226,"&gt;0")&lt;$K226),3,IF(OR(AND(MONTH($H226)=MONTH(TODAY()),$J226=0),AND(TODAY()&lt;AF$6)),1,IF($L226="כן",2,4))),""))</f>
        <v/>
      </c>
      <c r="AG226" s="214" t="str">
        <f t="shared" ca="1" si="14"/>
        <v/>
      </c>
      <c r="AH226" s="199" t="s">
        <v>224</v>
      </c>
    </row>
    <row r="227" spans="2:34" s="195" customFormat="1" ht="21" customHeight="1">
      <c r="B227" s="196" t="str">
        <f>IFERROR(INDEX('תוצרים לפרויקטים'!$G$8:$G$507,MATCH(ROWS($B$6:B226),דירוג_גאנט,0)),"")</f>
        <v/>
      </c>
      <c r="C227" s="197" t="str">
        <f>IF($B227="","",INDEX('תוצרים לפרויקטים'!$H$8:$H$507,MATCH($B227,'תוצרים לפרויקטים'!$G$8:$G$507,0)))</f>
        <v/>
      </c>
      <c r="D227" s="198" t="str">
        <f>IF($B227="","",INDEX('תוצרים לפרויקטים'!$E$8:$E$507,MATCH($B227,'תוצרים לפרויקטים'!$G$8:$G$507,0)))</f>
        <v/>
      </c>
      <c r="E227" s="198" t="str">
        <f>IF($B227="","",IF(INDEX('תוצרים לפרויקטים'!$J$8:$J$507,MATCH($B227,'תוצרים לפרויקטים'!$G$8:$G$507,0))="","",INDEX('תוצרים לפרויקטים'!$J$8:$J$507,MATCH($B227,'תוצרים לפרויקטים'!$G$8:$G$507,0))))</f>
        <v/>
      </c>
      <c r="F227" s="198" t="str">
        <f>IF($B227="","",IF(INDEX('תוצרים לפרויקטים'!$K$8:$K$507,MATCH($B227,'תוצרים לפרויקטים'!$G$8:$G$507,0))="","",INDEX('תוצרים לפרויקטים'!$K$8:$K$507,MATCH($B227,'תוצרים לפרויקטים'!$G$8:$G$507,0))))</f>
        <v/>
      </c>
      <c r="G227" s="198" t="str">
        <f>IF($B227="","",IF(INDEX('תוצרים לפרויקטים'!$R$8:$R$507,MATCH($B227,'תוצרים לפרויקטים'!$G$8:$G$507,0))="","",INDEX('תוצרים לפרויקטים'!$R$8:$R$507,MATCH($B227,'תוצרים לפרויקטים'!$G$8:$G$507,0))))</f>
        <v/>
      </c>
      <c r="H227" s="199" t="str">
        <f>IF($B227="","",IF(INDEX('תוצרים לפרויקטים'!P$8:P$507,MATCH($B227,'תוצרים לפרויקטים'!$G$8:$G$507,0))="","",INDEX('תוצרים לפרויקטים'!P$8:P$507,MATCH($B227,'תוצרים לפרויקטים'!$G$8:$G$507,0))))</f>
        <v/>
      </c>
      <c r="I227" s="199" t="str">
        <f>IF($B227="","",IF(INDEX('תוצרים לפרויקטים'!Q$8:Q$507,MATCH($B227,'תוצרים לפרויקטים'!$G$8:$G$507,0))="","",INDEX('תוצרים לפרויקטים'!Q$8:Q$507,MATCH($B227,'תוצרים לפרויקטים'!$G$8:$G$507,0))))</f>
        <v/>
      </c>
      <c r="J227" s="200" t="str">
        <f>IF($B227="","",INDEX('תוצרים לפרויקטים'!$S$8:$S$507,MATCH($B227,'תוצרים לפרויקטים'!$G$8:$G$507,0)))</f>
        <v/>
      </c>
      <c r="K227" s="201" t="str">
        <f t="shared" si="12"/>
        <v/>
      </c>
      <c r="L227" s="200" t="str">
        <f t="shared" ca="1" si="13"/>
        <v/>
      </c>
      <c r="M227" s="214" t="str">
        <f ca="1">IF($C227="","",IF(OR(AND($H227&lt;=M$6,$I227&gt;=M$6),AND($H227&gt;=M$6,$H227&lt;N$6)),IF(OR($J227=1,COUNTIF($L227:L227,"&gt;0")&lt;$K227),3,IF(OR(AND(MONTH($H227)=MONTH(TODAY()),$J227=0),AND(TODAY()&lt;M$6)),1,IF($L227="כן",2,4))),""))</f>
        <v/>
      </c>
      <c r="N227" s="214" t="str">
        <f ca="1">IF($C227="","",IF(OR(AND($H227&lt;=N$6,$I227&gt;=N$6),AND($H227&gt;=N$6,$H227&lt;O$6)),IF(OR($J227=1,COUNTIF($L227:M227,"&gt;0")&lt;$K227),3,IF(OR(AND(MONTH($H227)=MONTH(TODAY()),$J227=0),AND(TODAY()&lt;N$6)),1,IF($L227="כן",2,4))),""))</f>
        <v/>
      </c>
      <c r="O227" s="214" t="str">
        <f ca="1">IF($C227="","",IF(OR(AND($H227&lt;=O$6,$I227&gt;=O$6),AND($H227&gt;=O$6,$H227&lt;P$6)),IF(OR($J227=1,COUNTIF($L227:N227,"&gt;0")&lt;$K227),3,IF(OR(AND(MONTH($H227)=MONTH(TODAY()),$J227=0),AND(TODAY()&lt;O$6)),1,IF($L227="כן",2,4))),""))</f>
        <v/>
      </c>
      <c r="P227" s="214" t="str">
        <f ca="1">IF($C227="","",IF(OR(AND($H227&lt;=P$6,$I227&gt;=P$6),AND($H227&gt;=P$6,$H227&lt;Q$6)),IF(OR($J227=1,COUNTIF($L227:O227,"&gt;0")&lt;$K227),3,IF(OR(AND(MONTH($H227)=MONTH(TODAY()),$J227=0),AND(TODAY()&lt;P$6)),1,IF($L227="כן",2,4))),""))</f>
        <v/>
      </c>
      <c r="Q227" s="214" t="str">
        <f ca="1">IF($C227="","",IF(OR(AND($H227&lt;=Q$6,$I227&gt;=Q$6),AND($H227&gt;=Q$6,$H227&lt;R$6)),IF(OR($J227=1,COUNTIF($L227:P227,"&gt;0")&lt;$K227),3,IF(OR(AND(MONTH($H227)=MONTH(TODAY()),$J227=0),AND(TODAY()&lt;Q$6)),1,IF($L227="כן",2,4))),""))</f>
        <v/>
      </c>
      <c r="R227" s="214" t="str">
        <f ca="1">IF($C227="","",IF(OR(AND($H227&lt;=R$6,$I227&gt;=R$6),AND($H227&gt;=R$6,$H227&lt;S$6)),IF(OR($J227=1,COUNTIF($L227:Q227,"&gt;0")&lt;$K227),3,IF(OR(AND(MONTH($H227)=MONTH(TODAY()),$J227=0),AND(TODAY()&lt;R$6)),1,IF($L227="כן",2,4))),""))</f>
        <v/>
      </c>
      <c r="S227" s="214" t="str">
        <f ca="1">IF($C227="","",IF(OR(AND($H227&lt;=S$6,$I227&gt;=S$6),AND($H227&gt;=S$6,$H227&lt;T$6)),IF(OR($J227=1,COUNTIF($L227:R227,"&gt;0")&lt;$K227),3,IF(OR(AND(MONTH($H227)=MONTH(TODAY()),$J227=0),AND(TODAY()&lt;S$6)),1,IF($L227="כן",2,4))),""))</f>
        <v/>
      </c>
      <c r="T227" s="214" t="str">
        <f ca="1">IF($C227="","",IF(OR(AND($H227&lt;=T$6,$I227&gt;=T$6),AND($H227&gt;=T$6,$H227&lt;U$6)),IF(OR($J227=1,COUNTIF($L227:S227,"&gt;0")&lt;$K227),3,IF(OR(AND(MONTH($H227)=MONTH(TODAY()),$J227=0),AND(TODAY()&lt;T$6)),1,IF($L227="כן",2,4))),""))</f>
        <v/>
      </c>
      <c r="U227" s="214" t="str">
        <f ca="1">IF($C227="","",IF(OR(AND($H227&lt;=U$6,$I227&gt;=U$6),AND($H227&gt;=U$6,$H227&lt;V$6)),IF(OR($J227=1,COUNTIF($L227:T227,"&gt;0")&lt;$K227),3,IF(OR(AND(MONTH($H227)=MONTH(TODAY()),$J227=0),AND(TODAY()&lt;U$6)),1,IF($L227="כן",2,4))),""))</f>
        <v/>
      </c>
      <c r="V227" s="214" t="str">
        <f ca="1">IF($C227="","",IF(OR(AND($H227&lt;=V$6,$I227&gt;=V$6),AND($H227&gt;=V$6,$H227&lt;W$6)),IF(OR($J227=1,COUNTIF($L227:U227,"&gt;0")&lt;$K227),3,IF(OR(AND(MONTH($H227)=MONTH(TODAY()),$J227=0),AND(TODAY()&lt;V$6)),1,IF($L227="כן",2,4))),""))</f>
        <v/>
      </c>
      <c r="W227" s="214" t="str">
        <f ca="1">IF($C227="","",IF(OR(AND($H227&lt;=W$6,$I227&gt;=W$6),AND($H227&gt;=W$6,$H227&lt;X$6)),IF(OR($J227=1,COUNTIF($L227:V227,"&gt;0")&lt;$K227),3,IF(OR(AND(MONTH($H227)=MONTH(TODAY()),$J227=0),AND(TODAY()&lt;W$6)),1,IF($L227="כן",2,4))),""))</f>
        <v/>
      </c>
      <c r="X227" s="214" t="str">
        <f ca="1">IF($C227="","",IF(OR(AND($H227&lt;=X$6,$I227&gt;=X$6),AND($H227&gt;=X$6,$H227&lt;Y$6)),IF(OR($J227=1,COUNTIF($L227:W227,"&gt;0")&lt;$K227),3,IF(OR(AND(MONTH($H227)=MONTH(TODAY()),$J227=0),AND(TODAY()&lt;X$6)),1,IF($L227="כן",2,4))),""))</f>
        <v/>
      </c>
      <c r="Y227" s="214" t="str">
        <f ca="1">IF($C227="","",IF(OR(AND($H227&lt;=Y$6,$I227&gt;=Y$6),AND($H227&gt;=Y$6,$H227&lt;Z$6)),IF(OR($J227=1,COUNTIF($L227:X227,"&gt;0")&lt;$K227),3,IF(OR(AND(MONTH($H227)=MONTH(TODAY()),$J227=0),AND(TODAY()&lt;Y$6)),1,IF($L227="כן",2,4))),""))</f>
        <v/>
      </c>
      <c r="Z227" s="214" t="str">
        <f ca="1">IF($C227="","",IF(OR(AND($H227&lt;=Z$6,$I227&gt;=Z$6),AND($H227&gt;=Z$6,$H227&lt;AA$6)),IF(OR($J227=1,COUNTIF($L227:Y227,"&gt;0")&lt;$K227),3,IF(OR(AND(MONTH($H227)=MONTH(TODAY()),$J227=0),AND(TODAY()&lt;Z$6)),1,IF($L227="כן",2,4))),""))</f>
        <v/>
      </c>
      <c r="AA227" s="214" t="str">
        <f ca="1">IF($C227="","",IF(OR(AND($H227&lt;=AA$6,$I227&gt;=AA$6),AND($H227&gt;=AA$6,$H227&lt;AB$6)),IF(OR($J227=1,COUNTIF($L227:Z227,"&gt;0")&lt;$K227),3,IF(OR(AND(MONTH($H227)=MONTH(TODAY()),$J227=0),AND(TODAY()&lt;AA$6)),1,IF($L227="כן",2,4))),""))</f>
        <v/>
      </c>
      <c r="AB227" s="214" t="str">
        <f ca="1">IF($C227="","",IF(OR(AND($H227&lt;=AB$6,$I227&gt;=AB$6),AND($H227&gt;=AB$6,$H227&lt;AC$6)),IF(OR($J227=1,COUNTIF($L227:AA227,"&gt;0")&lt;$K227),3,IF(OR(AND(MONTH($H227)=MONTH(TODAY()),$J227=0),AND(TODAY()&lt;AB$6)),1,IF($L227="כן",2,4))),""))</f>
        <v/>
      </c>
      <c r="AC227" s="214" t="str">
        <f ca="1">IF($C227="","",IF(OR(AND($H227&lt;=AC$6,$I227&gt;=AC$6),AND($H227&gt;=AC$6,$H227&lt;AD$6)),IF(OR($J227=1,COUNTIF($L227:AB227,"&gt;0")&lt;$K227),3,IF(OR(AND(MONTH($H227)=MONTH(TODAY()),$J227=0),AND(TODAY()&lt;AC$6)),1,IF($L227="כן",2,4))),""))</f>
        <v/>
      </c>
      <c r="AD227" s="214" t="str">
        <f ca="1">IF($C227="","",IF(OR(AND($H227&lt;=AD$6,$I227&gt;=AD$6),AND($H227&gt;=AD$6,$H227&lt;AE$6)),IF(OR($J227=1,COUNTIF($L227:AC227,"&gt;0")&lt;$K227),3,IF(OR(AND(MONTH($H227)=MONTH(TODAY()),$J227=0),AND(TODAY()&lt;AD$6)),1,IF($L227="כן",2,4))),""))</f>
        <v/>
      </c>
      <c r="AE227" s="214" t="str">
        <f ca="1">IF($C227="","",IF(OR(AND($H227&lt;=AE$6,$I227&gt;=AE$6),AND($H227&gt;=AE$6,$H227&lt;AF$6)),IF(OR($J227=1,COUNTIF($L227:AD227,"&gt;0")&lt;$K227),3,IF(OR(AND(MONTH($H227)=MONTH(TODAY()),$J227=0),AND(TODAY()&lt;AE$6)),1,IF($L227="כן",2,4))),""))</f>
        <v/>
      </c>
      <c r="AF227" s="214" t="str">
        <f ca="1">IF($C227="","",IF(OR(AND($H227&lt;=AF$6,$I227&gt;=AF$6),AND($H227&gt;=AF$6,$H227&lt;AG$6)),IF(OR($J227=1,COUNTIF($L227:AE227,"&gt;0")&lt;$K227),3,IF(OR(AND(MONTH($H227)=MONTH(TODAY()),$J227=0),AND(TODAY()&lt;AF$6)),1,IF($L227="כן",2,4))),""))</f>
        <v/>
      </c>
      <c r="AG227" s="214" t="str">
        <f t="shared" ca="1" si="14"/>
        <v/>
      </c>
      <c r="AH227" s="199" t="s">
        <v>224</v>
      </c>
    </row>
    <row r="228" spans="2:34" s="195" customFormat="1" ht="21" customHeight="1">
      <c r="B228" s="196" t="str">
        <f>IFERROR(INDEX('תוצרים לפרויקטים'!$G$8:$G$507,MATCH(ROWS($B$6:B227),דירוג_גאנט,0)),"")</f>
        <v/>
      </c>
      <c r="C228" s="197" t="str">
        <f>IF($B228="","",INDEX('תוצרים לפרויקטים'!$H$8:$H$507,MATCH($B228,'תוצרים לפרויקטים'!$G$8:$G$507,0)))</f>
        <v/>
      </c>
      <c r="D228" s="198" t="str">
        <f>IF($B228="","",INDEX('תוצרים לפרויקטים'!$E$8:$E$507,MATCH($B228,'תוצרים לפרויקטים'!$G$8:$G$507,0)))</f>
        <v/>
      </c>
      <c r="E228" s="198" t="str">
        <f>IF($B228="","",IF(INDEX('תוצרים לפרויקטים'!$J$8:$J$507,MATCH($B228,'תוצרים לפרויקטים'!$G$8:$G$507,0))="","",INDEX('תוצרים לפרויקטים'!$J$8:$J$507,MATCH($B228,'תוצרים לפרויקטים'!$G$8:$G$507,0))))</f>
        <v/>
      </c>
      <c r="F228" s="198" t="str">
        <f>IF($B228="","",IF(INDEX('תוצרים לפרויקטים'!$K$8:$K$507,MATCH($B228,'תוצרים לפרויקטים'!$G$8:$G$507,0))="","",INDEX('תוצרים לפרויקטים'!$K$8:$K$507,MATCH($B228,'תוצרים לפרויקטים'!$G$8:$G$507,0))))</f>
        <v/>
      </c>
      <c r="G228" s="198" t="str">
        <f>IF($B228="","",IF(INDEX('תוצרים לפרויקטים'!$R$8:$R$507,MATCH($B228,'תוצרים לפרויקטים'!$G$8:$G$507,0))="","",INDEX('תוצרים לפרויקטים'!$R$8:$R$507,MATCH($B228,'תוצרים לפרויקטים'!$G$8:$G$507,0))))</f>
        <v/>
      </c>
      <c r="H228" s="199" t="str">
        <f>IF($B228="","",IF(INDEX('תוצרים לפרויקטים'!P$8:P$507,MATCH($B228,'תוצרים לפרויקטים'!$G$8:$G$507,0))="","",INDEX('תוצרים לפרויקטים'!P$8:P$507,MATCH($B228,'תוצרים לפרויקטים'!$G$8:$G$507,0))))</f>
        <v/>
      </c>
      <c r="I228" s="199" t="str">
        <f>IF($B228="","",IF(INDEX('תוצרים לפרויקטים'!Q$8:Q$507,MATCH($B228,'תוצרים לפרויקטים'!$G$8:$G$507,0))="","",INDEX('תוצרים לפרויקטים'!Q$8:Q$507,MATCH($B228,'תוצרים לפרויקטים'!$G$8:$G$507,0))))</f>
        <v/>
      </c>
      <c r="J228" s="200" t="str">
        <f>IF($B228="","",INDEX('תוצרים לפרויקטים'!$S$8:$S$507,MATCH($B228,'תוצרים לפרויקטים'!$G$8:$G$507,0)))</f>
        <v/>
      </c>
      <c r="K228" s="201" t="str">
        <f t="shared" si="12"/>
        <v/>
      </c>
      <c r="L228" s="200" t="str">
        <f t="shared" ca="1" si="13"/>
        <v/>
      </c>
      <c r="M228" s="214" t="str">
        <f ca="1">IF($C228="","",IF(OR(AND($H228&lt;=M$6,$I228&gt;=M$6),AND($H228&gt;=M$6,$H228&lt;N$6)),IF(OR($J228=1,COUNTIF($L228:L228,"&gt;0")&lt;$K228),3,IF(OR(AND(MONTH($H228)=MONTH(TODAY()),$J228=0),AND(TODAY()&lt;M$6)),1,IF($L228="כן",2,4))),""))</f>
        <v/>
      </c>
      <c r="N228" s="214" t="str">
        <f ca="1">IF($C228="","",IF(OR(AND($H228&lt;=N$6,$I228&gt;=N$6),AND($H228&gt;=N$6,$H228&lt;O$6)),IF(OR($J228=1,COUNTIF($L228:M228,"&gt;0")&lt;$K228),3,IF(OR(AND(MONTH($H228)=MONTH(TODAY()),$J228=0),AND(TODAY()&lt;N$6)),1,IF($L228="כן",2,4))),""))</f>
        <v/>
      </c>
      <c r="O228" s="214" t="str">
        <f ca="1">IF($C228="","",IF(OR(AND($H228&lt;=O$6,$I228&gt;=O$6),AND($H228&gt;=O$6,$H228&lt;P$6)),IF(OR($J228=1,COUNTIF($L228:N228,"&gt;0")&lt;$K228),3,IF(OR(AND(MONTH($H228)=MONTH(TODAY()),$J228=0),AND(TODAY()&lt;O$6)),1,IF($L228="כן",2,4))),""))</f>
        <v/>
      </c>
      <c r="P228" s="214" t="str">
        <f ca="1">IF($C228="","",IF(OR(AND($H228&lt;=P$6,$I228&gt;=P$6),AND($H228&gt;=P$6,$H228&lt;Q$6)),IF(OR($J228=1,COUNTIF($L228:O228,"&gt;0")&lt;$K228),3,IF(OR(AND(MONTH($H228)=MONTH(TODAY()),$J228=0),AND(TODAY()&lt;P$6)),1,IF($L228="כן",2,4))),""))</f>
        <v/>
      </c>
      <c r="Q228" s="214" t="str">
        <f ca="1">IF($C228="","",IF(OR(AND($H228&lt;=Q$6,$I228&gt;=Q$6),AND($H228&gt;=Q$6,$H228&lt;R$6)),IF(OR($J228=1,COUNTIF($L228:P228,"&gt;0")&lt;$K228),3,IF(OR(AND(MONTH($H228)=MONTH(TODAY()),$J228=0),AND(TODAY()&lt;Q$6)),1,IF($L228="כן",2,4))),""))</f>
        <v/>
      </c>
      <c r="R228" s="214" t="str">
        <f ca="1">IF($C228="","",IF(OR(AND($H228&lt;=R$6,$I228&gt;=R$6),AND($H228&gt;=R$6,$H228&lt;S$6)),IF(OR($J228=1,COUNTIF($L228:Q228,"&gt;0")&lt;$K228),3,IF(OR(AND(MONTH($H228)=MONTH(TODAY()),$J228=0),AND(TODAY()&lt;R$6)),1,IF($L228="כן",2,4))),""))</f>
        <v/>
      </c>
      <c r="S228" s="214" t="str">
        <f ca="1">IF($C228="","",IF(OR(AND($H228&lt;=S$6,$I228&gt;=S$6),AND($H228&gt;=S$6,$H228&lt;T$6)),IF(OR($J228=1,COUNTIF($L228:R228,"&gt;0")&lt;$K228),3,IF(OR(AND(MONTH($H228)=MONTH(TODAY()),$J228=0),AND(TODAY()&lt;S$6)),1,IF($L228="כן",2,4))),""))</f>
        <v/>
      </c>
      <c r="T228" s="214" t="str">
        <f ca="1">IF($C228="","",IF(OR(AND($H228&lt;=T$6,$I228&gt;=T$6),AND($H228&gt;=T$6,$H228&lt;U$6)),IF(OR($J228=1,COUNTIF($L228:S228,"&gt;0")&lt;$K228),3,IF(OR(AND(MONTH($H228)=MONTH(TODAY()),$J228=0),AND(TODAY()&lt;T$6)),1,IF($L228="כן",2,4))),""))</f>
        <v/>
      </c>
      <c r="U228" s="214" t="str">
        <f ca="1">IF($C228="","",IF(OR(AND($H228&lt;=U$6,$I228&gt;=U$6),AND($H228&gt;=U$6,$H228&lt;V$6)),IF(OR($J228=1,COUNTIF($L228:T228,"&gt;0")&lt;$K228),3,IF(OR(AND(MONTH($H228)=MONTH(TODAY()),$J228=0),AND(TODAY()&lt;U$6)),1,IF($L228="כן",2,4))),""))</f>
        <v/>
      </c>
      <c r="V228" s="214" t="str">
        <f ca="1">IF($C228="","",IF(OR(AND($H228&lt;=V$6,$I228&gt;=V$6),AND($H228&gt;=V$6,$H228&lt;W$6)),IF(OR($J228=1,COUNTIF($L228:U228,"&gt;0")&lt;$K228),3,IF(OR(AND(MONTH($H228)=MONTH(TODAY()),$J228=0),AND(TODAY()&lt;V$6)),1,IF($L228="כן",2,4))),""))</f>
        <v/>
      </c>
      <c r="W228" s="214" t="str">
        <f ca="1">IF($C228="","",IF(OR(AND($H228&lt;=W$6,$I228&gt;=W$6),AND($H228&gt;=W$6,$H228&lt;X$6)),IF(OR($J228=1,COUNTIF($L228:V228,"&gt;0")&lt;$K228),3,IF(OR(AND(MONTH($H228)=MONTH(TODAY()),$J228=0),AND(TODAY()&lt;W$6)),1,IF($L228="כן",2,4))),""))</f>
        <v/>
      </c>
      <c r="X228" s="214" t="str">
        <f ca="1">IF($C228="","",IF(OR(AND($H228&lt;=X$6,$I228&gt;=X$6),AND($H228&gt;=X$6,$H228&lt;Y$6)),IF(OR($J228=1,COUNTIF($L228:W228,"&gt;0")&lt;$K228),3,IF(OR(AND(MONTH($H228)=MONTH(TODAY()),$J228=0),AND(TODAY()&lt;X$6)),1,IF($L228="כן",2,4))),""))</f>
        <v/>
      </c>
      <c r="Y228" s="214" t="str">
        <f ca="1">IF($C228="","",IF(OR(AND($H228&lt;=Y$6,$I228&gt;=Y$6),AND($H228&gt;=Y$6,$H228&lt;Z$6)),IF(OR($J228=1,COUNTIF($L228:X228,"&gt;0")&lt;$K228),3,IF(OR(AND(MONTH($H228)=MONTH(TODAY()),$J228=0),AND(TODAY()&lt;Y$6)),1,IF($L228="כן",2,4))),""))</f>
        <v/>
      </c>
      <c r="Z228" s="214" t="str">
        <f ca="1">IF($C228="","",IF(OR(AND($H228&lt;=Z$6,$I228&gt;=Z$6),AND($H228&gt;=Z$6,$H228&lt;AA$6)),IF(OR($J228=1,COUNTIF($L228:Y228,"&gt;0")&lt;$K228),3,IF(OR(AND(MONTH($H228)=MONTH(TODAY()),$J228=0),AND(TODAY()&lt;Z$6)),1,IF($L228="כן",2,4))),""))</f>
        <v/>
      </c>
      <c r="AA228" s="214" t="str">
        <f ca="1">IF($C228="","",IF(OR(AND($H228&lt;=AA$6,$I228&gt;=AA$6),AND($H228&gt;=AA$6,$H228&lt;AB$6)),IF(OR($J228=1,COUNTIF($L228:Z228,"&gt;0")&lt;$K228),3,IF(OR(AND(MONTH($H228)=MONTH(TODAY()),$J228=0),AND(TODAY()&lt;AA$6)),1,IF($L228="כן",2,4))),""))</f>
        <v/>
      </c>
      <c r="AB228" s="214" t="str">
        <f ca="1">IF($C228="","",IF(OR(AND($H228&lt;=AB$6,$I228&gt;=AB$6),AND($H228&gt;=AB$6,$H228&lt;AC$6)),IF(OR($J228=1,COUNTIF($L228:AA228,"&gt;0")&lt;$K228),3,IF(OR(AND(MONTH($H228)=MONTH(TODAY()),$J228=0),AND(TODAY()&lt;AB$6)),1,IF($L228="כן",2,4))),""))</f>
        <v/>
      </c>
      <c r="AC228" s="214" t="str">
        <f ca="1">IF($C228="","",IF(OR(AND($H228&lt;=AC$6,$I228&gt;=AC$6),AND($H228&gt;=AC$6,$H228&lt;AD$6)),IF(OR($J228=1,COUNTIF($L228:AB228,"&gt;0")&lt;$K228),3,IF(OR(AND(MONTH($H228)=MONTH(TODAY()),$J228=0),AND(TODAY()&lt;AC$6)),1,IF($L228="כן",2,4))),""))</f>
        <v/>
      </c>
      <c r="AD228" s="214" t="str">
        <f ca="1">IF($C228="","",IF(OR(AND($H228&lt;=AD$6,$I228&gt;=AD$6),AND($H228&gt;=AD$6,$H228&lt;AE$6)),IF(OR($J228=1,COUNTIF($L228:AC228,"&gt;0")&lt;$K228),3,IF(OR(AND(MONTH($H228)=MONTH(TODAY()),$J228=0),AND(TODAY()&lt;AD$6)),1,IF($L228="כן",2,4))),""))</f>
        <v/>
      </c>
      <c r="AE228" s="214" t="str">
        <f ca="1">IF($C228="","",IF(OR(AND($H228&lt;=AE$6,$I228&gt;=AE$6),AND($H228&gt;=AE$6,$H228&lt;AF$6)),IF(OR($J228=1,COUNTIF($L228:AD228,"&gt;0")&lt;$K228),3,IF(OR(AND(MONTH($H228)=MONTH(TODAY()),$J228=0),AND(TODAY()&lt;AE$6)),1,IF($L228="כן",2,4))),""))</f>
        <v/>
      </c>
      <c r="AF228" s="214" t="str">
        <f ca="1">IF($C228="","",IF(OR(AND($H228&lt;=AF$6,$I228&gt;=AF$6),AND($H228&gt;=AF$6,$H228&lt;AG$6)),IF(OR($J228=1,COUNTIF($L228:AE228,"&gt;0")&lt;$K228),3,IF(OR(AND(MONTH($H228)=MONTH(TODAY()),$J228=0),AND(TODAY()&lt;AF$6)),1,IF($L228="כן",2,4))),""))</f>
        <v/>
      </c>
      <c r="AG228" s="214" t="str">
        <f t="shared" ca="1" si="14"/>
        <v/>
      </c>
      <c r="AH228" s="199" t="s">
        <v>224</v>
      </c>
    </row>
    <row r="229" spans="2:34" s="195" customFormat="1" ht="21" customHeight="1">
      <c r="B229" s="196" t="str">
        <f>IFERROR(INDEX('תוצרים לפרויקטים'!$G$8:$G$507,MATCH(ROWS($B$6:B228),דירוג_גאנט,0)),"")</f>
        <v/>
      </c>
      <c r="C229" s="197" t="str">
        <f>IF($B229="","",INDEX('תוצרים לפרויקטים'!$H$8:$H$507,MATCH($B229,'תוצרים לפרויקטים'!$G$8:$G$507,0)))</f>
        <v/>
      </c>
      <c r="D229" s="198" t="str">
        <f>IF($B229="","",INDEX('תוצרים לפרויקטים'!$E$8:$E$507,MATCH($B229,'תוצרים לפרויקטים'!$G$8:$G$507,0)))</f>
        <v/>
      </c>
      <c r="E229" s="198" t="str">
        <f>IF($B229="","",IF(INDEX('תוצרים לפרויקטים'!$J$8:$J$507,MATCH($B229,'תוצרים לפרויקטים'!$G$8:$G$507,0))="","",INDEX('תוצרים לפרויקטים'!$J$8:$J$507,MATCH($B229,'תוצרים לפרויקטים'!$G$8:$G$507,0))))</f>
        <v/>
      </c>
      <c r="F229" s="198" t="str">
        <f>IF($B229="","",IF(INDEX('תוצרים לפרויקטים'!$K$8:$K$507,MATCH($B229,'תוצרים לפרויקטים'!$G$8:$G$507,0))="","",INDEX('תוצרים לפרויקטים'!$K$8:$K$507,MATCH($B229,'תוצרים לפרויקטים'!$G$8:$G$507,0))))</f>
        <v/>
      </c>
      <c r="G229" s="198" t="str">
        <f>IF($B229="","",IF(INDEX('תוצרים לפרויקטים'!$R$8:$R$507,MATCH($B229,'תוצרים לפרויקטים'!$G$8:$G$507,0))="","",INDEX('תוצרים לפרויקטים'!$R$8:$R$507,MATCH($B229,'תוצרים לפרויקטים'!$G$8:$G$507,0))))</f>
        <v/>
      </c>
      <c r="H229" s="199" t="str">
        <f>IF($B229="","",IF(INDEX('תוצרים לפרויקטים'!P$8:P$507,MATCH($B229,'תוצרים לפרויקטים'!$G$8:$G$507,0))="","",INDEX('תוצרים לפרויקטים'!P$8:P$507,MATCH($B229,'תוצרים לפרויקטים'!$G$8:$G$507,0))))</f>
        <v/>
      </c>
      <c r="I229" s="199" t="str">
        <f>IF($B229="","",IF(INDEX('תוצרים לפרויקטים'!Q$8:Q$507,MATCH($B229,'תוצרים לפרויקטים'!$G$8:$G$507,0))="","",INDEX('תוצרים לפרויקטים'!Q$8:Q$507,MATCH($B229,'תוצרים לפרויקטים'!$G$8:$G$507,0))))</f>
        <v/>
      </c>
      <c r="J229" s="200" t="str">
        <f>IF($B229="","",INDEX('תוצרים לפרויקטים'!$S$8:$S$507,MATCH($B229,'תוצרים לפרויקטים'!$G$8:$G$507,0)))</f>
        <v/>
      </c>
      <c r="K229" s="201" t="str">
        <f t="shared" si="12"/>
        <v/>
      </c>
      <c r="L229" s="200" t="str">
        <f t="shared" ca="1" si="13"/>
        <v/>
      </c>
      <c r="M229" s="214" t="str">
        <f ca="1">IF($C229="","",IF(OR(AND($H229&lt;=M$6,$I229&gt;=M$6),AND($H229&gt;=M$6,$H229&lt;N$6)),IF(OR($J229=1,COUNTIF($L229:L229,"&gt;0")&lt;$K229),3,IF(OR(AND(MONTH($H229)=MONTH(TODAY()),$J229=0),AND(TODAY()&lt;M$6)),1,IF($L229="כן",2,4))),""))</f>
        <v/>
      </c>
      <c r="N229" s="214" t="str">
        <f ca="1">IF($C229="","",IF(OR(AND($H229&lt;=N$6,$I229&gt;=N$6),AND($H229&gt;=N$6,$H229&lt;O$6)),IF(OR($J229=1,COUNTIF($L229:M229,"&gt;0")&lt;$K229),3,IF(OR(AND(MONTH($H229)=MONTH(TODAY()),$J229=0),AND(TODAY()&lt;N$6)),1,IF($L229="כן",2,4))),""))</f>
        <v/>
      </c>
      <c r="O229" s="214" t="str">
        <f ca="1">IF($C229="","",IF(OR(AND($H229&lt;=O$6,$I229&gt;=O$6),AND($H229&gt;=O$6,$H229&lt;P$6)),IF(OR($J229=1,COUNTIF($L229:N229,"&gt;0")&lt;$K229),3,IF(OR(AND(MONTH($H229)=MONTH(TODAY()),$J229=0),AND(TODAY()&lt;O$6)),1,IF($L229="כן",2,4))),""))</f>
        <v/>
      </c>
      <c r="P229" s="214" t="str">
        <f ca="1">IF($C229="","",IF(OR(AND($H229&lt;=P$6,$I229&gt;=P$6),AND($H229&gt;=P$6,$H229&lt;Q$6)),IF(OR($J229=1,COUNTIF($L229:O229,"&gt;0")&lt;$K229),3,IF(OR(AND(MONTH($H229)=MONTH(TODAY()),$J229=0),AND(TODAY()&lt;P$6)),1,IF($L229="כן",2,4))),""))</f>
        <v/>
      </c>
      <c r="Q229" s="214" t="str">
        <f ca="1">IF($C229="","",IF(OR(AND($H229&lt;=Q$6,$I229&gt;=Q$6),AND($H229&gt;=Q$6,$H229&lt;R$6)),IF(OR($J229=1,COUNTIF($L229:P229,"&gt;0")&lt;$K229),3,IF(OR(AND(MONTH($H229)=MONTH(TODAY()),$J229=0),AND(TODAY()&lt;Q$6)),1,IF($L229="כן",2,4))),""))</f>
        <v/>
      </c>
      <c r="R229" s="214" t="str">
        <f ca="1">IF($C229="","",IF(OR(AND($H229&lt;=R$6,$I229&gt;=R$6),AND($H229&gt;=R$6,$H229&lt;S$6)),IF(OR($J229=1,COUNTIF($L229:Q229,"&gt;0")&lt;$K229),3,IF(OR(AND(MONTH($H229)=MONTH(TODAY()),$J229=0),AND(TODAY()&lt;R$6)),1,IF($L229="כן",2,4))),""))</f>
        <v/>
      </c>
      <c r="S229" s="214" t="str">
        <f ca="1">IF($C229="","",IF(OR(AND($H229&lt;=S$6,$I229&gt;=S$6),AND($H229&gt;=S$6,$H229&lt;T$6)),IF(OR($J229=1,COUNTIF($L229:R229,"&gt;0")&lt;$K229),3,IF(OR(AND(MONTH($H229)=MONTH(TODAY()),$J229=0),AND(TODAY()&lt;S$6)),1,IF($L229="כן",2,4))),""))</f>
        <v/>
      </c>
      <c r="T229" s="214" t="str">
        <f ca="1">IF($C229="","",IF(OR(AND($H229&lt;=T$6,$I229&gt;=T$6),AND($H229&gt;=T$6,$H229&lt;U$6)),IF(OR($J229=1,COUNTIF($L229:S229,"&gt;0")&lt;$K229),3,IF(OR(AND(MONTH($H229)=MONTH(TODAY()),$J229=0),AND(TODAY()&lt;T$6)),1,IF($L229="כן",2,4))),""))</f>
        <v/>
      </c>
      <c r="U229" s="214" t="str">
        <f ca="1">IF($C229="","",IF(OR(AND($H229&lt;=U$6,$I229&gt;=U$6),AND($H229&gt;=U$6,$H229&lt;V$6)),IF(OR($J229=1,COUNTIF($L229:T229,"&gt;0")&lt;$K229),3,IF(OR(AND(MONTH($H229)=MONTH(TODAY()),$J229=0),AND(TODAY()&lt;U$6)),1,IF($L229="כן",2,4))),""))</f>
        <v/>
      </c>
      <c r="V229" s="214" t="str">
        <f ca="1">IF($C229="","",IF(OR(AND($H229&lt;=V$6,$I229&gt;=V$6),AND($H229&gt;=V$6,$H229&lt;W$6)),IF(OR($J229=1,COUNTIF($L229:U229,"&gt;0")&lt;$K229),3,IF(OR(AND(MONTH($H229)=MONTH(TODAY()),$J229=0),AND(TODAY()&lt;V$6)),1,IF($L229="כן",2,4))),""))</f>
        <v/>
      </c>
      <c r="W229" s="214" t="str">
        <f ca="1">IF($C229="","",IF(OR(AND($H229&lt;=W$6,$I229&gt;=W$6),AND($H229&gt;=W$6,$H229&lt;X$6)),IF(OR($J229=1,COUNTIF($L229:V229,"&gt;0")&lt;$K229),3,IF(OR(AND(MONTH($H229)=MONTH(TODAY()),$J229=0),AND(TODAY()&lt;W$6)),1,IF($L229="כן",2,4))),""))</f>
        <v/>
      </c>
      <c r="X229" s="214" t="str">
        <f ca="1">IF($C229="","",IF(OR(AND($H229&lt;=X$6,$I229&gt;=X$6),AND($H229&gt;=X$6,$H229&lt;Y$6)),IF(OR($J229=1,COUNTIF($L229:W229,"&gt;0")&lt;$K229),3,IF(OR(AND(MONTH($H229)=MONTH(TODAY()),$J229=0),AND(TODAY()&lt;X$6)),1,IF($L229="כן",2,4))),""))</f>
        <v/>
      </c>
      <c r="Y229" s="214" t="str">
        <f ca="1">IF($C229="","",IF(OR(AND($H229&lt;=Y$6,$I229&gt;=Y$6),AND($H229&gt;=Y$6,$H229&lt;Z$6)),IF(OR($J229=1,COUNTIF($L229:X229,"&gt;0")&lt;$K229),3,IF(OR(AND(MONTH($H229)=MONTH(TODAY()),$J229=0),AND(TODAY()&lt;Y$6)),1,IF($L229="כן",2,4))),""))</f>
        <v/>
      </c>
      <c r="Z229" s="214" t="str">
        <f ca="1">IF($C229="","",IF(OR(AND($H229&lt;=Z$6,$I229&gt;=Z$6),AND($H229&gt;=Z$6,$H229&lt;AA$6)),IF(OR($J229=1,COUNTIF($L229:Y229,"&gt;0")&lt;$K229),3,IF(OR(AND(MONTH($H229)=MONTH(TODAY()),$J229=0),AND(TODAY()&lt;Z$6)),1,IF($L229="כן",2,4))),""))</f>
        <v/>
      </c>
      <c r="AA229" s="214" t="str">
        <f ca="1">IF($C229="","",IF(OR(AND($H229&lt;=AA$6,$I229&gt;=AA$6),AND($H229&gt;=AA$6,$H229&lt;AB$6)),IF(OR($J229=1,COUNTIF($L229:Z229,"&gt;0")&lt;$K229),3,IF(OR(AND(MONTH($H229)=MONTH(TODAY()),$J229=0),AND(TODAY()&lt;AA$6)),1,IF($L229="כן",2,4))),""))</f>
        <v/>
      </c>
      <c r="AB229" s="214" t="str">
        <f ca="1">IF($C229="","",IF(OR(AND($H229&lt;=AB$6,$I229&gt;=AB$6),AND($H229&gt;=AB$6,$H229&lt;AC$6)),IF(OR($J229=1,COUNTIF($L229:AA229,"&gt;0")&lt;$K229),3,IF(OR(AND(MONTH($H229)=MONTH(TODAY()),$J229=0),AND(TODAY()&lt;AB$6)),1,IF($L229="כן",2,4))),""))</f>
        <v/>
      </c>
      <c r="AC229" s="214" t="str">
        <f ca="1">IF($C229="","",IF(OR(AND($H229&lt;=AC$6,$I229&gt;=AC$6),AND($H229&gt;=AC$6,$H229&lt;AD$6)),IF(OR($J229=1,COUNTIF($L229:AB229,"&gt;0")&lt;$K229),3,IF(OR(AND(MONTH($H229)=MONTH(TODAY()),$J229=0),AND(TODAY()&lt;AC$6)),1,IF($L229="כן",2,4))),""))</f>
        <v/>
      </c>
      <c r="AD229" s="214" t="str">
        <f ca="1">IF($C229="","",IF(OR(AND($H229&lt;=AD$6,$I229&gt;=AD$6),AND($H229&gt;=AD$6,$H229&lt;AE$6)),IF(OR($J229=1,COUNTIF($L229:AC229,"&gt;0")&lt;$K229),3,IF(OR(AND(MONTH($H229)=MONTH(TODAY()),$J229=0),AND(TODAY()&lt;AD$6)),1,IF($L229="כן",2,4))),""))</f>
        <v/>
      </c>
      <c r="AE229" s="214" t="str">
        <f ca="1">IF($C229="","",IF(OR(AND($H229&lt;=AE$6,$I229&gt;=AE$6),AND($H229&gt;=AE$6,$H229&lt;AF$6)),IF(OR($J229=1,COUNTIF($L229:AD229,"&gt;0")&lt;$K229),3,IF(OR(AND(MONTH($H229)=MONTH(TODAY()),$J229=0),AND(TODAY()&lt;AE$6)),1,IF($L229="כן",2,4))),""))</f>
        <v/>
      </c>
      <c r="AF229" s="214" t="str">
        <f ca="1">IF($C229="","",IF(OR(AND($H229&lt;=AF$6,$I229&gt;=AF$6),AND($H229&gt;=AF$6,$H229&lt;AG$6)),IF(OR($J229=1,COUNTIF($L229:AE229,"&gt;0")&lt;$K229),3,IF(OR(AND(MONTH($H229)=MONTH(TODAY()),$J229=0),AND(TODAY()&lt;AF$6)),1,IF($L229="כן",2,4))),""))</f>
        <v/>
      </c>
      <c r="AG229" s="214" t="str">
        <f t="shared" ca="1" si="14"/>
        <v/>
      </c>
      <c r="AH229" s="199" t="s">
        <v>224</v>
      </c>
    </row>
    <row r="230" spans="2:34" s="195" customFormat="1" ht="21" customHeight="1">
      <c r="B230" s="196" t="str">
        <f>IFERROR(INDEX('תוצרים לפרויקטים'!$G$8:$G$507,MATCH(ROWS($B$6:B229),דירוג_גאנט,0)),"")</f>
        <v/>
      </c>
      <c r="C230" s="197" t="str">
        <f>IF($B230="","",INDEX('תוצרים לפרויקטים'!$H$8:$H$507,MATCH($B230,'תוצרים לפרויקטים'!$G$8:$G$507,0)))</f>
        <v/>
      </c>
      <c r="D230" s="198" t="str">
        <f>IF($B230="","",INDEX('תוצרים לפרויקטים'!$E$8:$E$507,MATCH($B230,'תוצרים לפרויקטים'!$G$8:$G$507,0)))</f>
        <v/>
      </c>
      <c r="E230" s="198" t="str">
        <f>IF($B230="","",IF(INDEX('תוצרים לפרויקטים'!$J$8:$J$507,MATCH($B230,'תוצרים לפרויקטים'!$G$8:$G$507,0))="","",INDEX('תוצרים לפרויקטים'!$J$8:$J$507,MATCH($B230,'תוצרים לפרויקטים'!$G$8:$G$507,0))))</f>
        <v/>
      </c>
      <c r="F230" s="198" t="str">
        <f>IF($B230="","",IF(INDEX('תוצרים לפרויקטים'!$K$8:$K$507,MATCH($B230,'תוצרים לפרויקטים'!$G$8:$G$507,0))="","",INDEX('תוצרים לפרויקטים'!$K$8:$K$507,MATCH($B230,'תוצרים לפרויקטים'!$G$8:$G$507,0))))</f>
        <v/>
      </c>
      <c r="G230" s="198" t="str">
        <f>IF($B230="","",IF(INDEX('תוצרים לפרויקטים'!$R$8:$R$507,MATCH($B230,'תוצרים לפרויקטים'!$G$8:$G$507,0))="","",INDEX('תוצרים לפרויקטים'!$R$8:$R$507,MATCH($B230,'תוצרים לפרויקטים'!$G$8:$G$507,0))))</f>
        <v/>
      </c>
      <c r="H230" s="199" t="str">
        <f>IF($B230="","",IF(INDEX('תוצרים לפרויקטים'!P$8:P$507,MATCH($B230,'תוצרים לפרויקטים'!$G$8:$G$507,0))="","",INDEX('תוצרים לפרויקטים'!P$8:P$507,MATCH($B230,'תוצרים לפרויקטים'!$G$8:$G$507,0))))</f>
        <v/>
      </c>
      <c r="I230" s="199" t="str">
        <f>IF($B230="","",IF(INDEX('תוצרים לפרויקטים'!Q$8:Q$507,MATCH($B230,'תוצרים לפרויקטים'!$G$8:$G$507,0))="","",INDEX('תוצרים לפרויקטים'!Q$8:Q$507,MATCH($B230,'תוצרים לפרויקטים'!$G$8:$G$507,0))))</f>
        <v/>
      </c>
      <c r="J230" s="200" t="str">
        <f>IF($B230="","",INDEX('תוצרים לפרויקטים'!$S$8:$S$507,MATCH($B230,'תוצרים לפרויקטים'!$G$8:$G$507,0)))</f>
        <v/>
      </c>
      <c r="K230" s="201" t="str">
        <f t="shared" si="12"/>
        <v/>
      </c>
      <c r="L230" s="200" t="str">
        <f t="shared" ca="1" si="13"/>
        <v/>
      </c>
      <c r="M230" s="214" t="str">
        <f ca="1">IF($C230="","",IF(OR(AND($H230&lt;=M$6,$I230&gt;=M$6),AND($H230&gt;=M$6,$H230&lt;N$6)),IF(OR($J230=1,COUNTIF($L230:L230,"&gt;0")&lt;$K230),3,IF(OR(AND(MONTH($H230)=MONTH(TODAY()),$J230=0),AND(TODAY()&lt;M$6)),1,IF($L230="כן",2,4))),""))</f>
        <v/>
      </c>
      <c r="N230" s="214" t="str">
        <f ca="1">IF($C230="","",IF(OR(AND($H230&lt;=N$6,$I230&gt;=N$6),AND($H230&gt;=N$6,$H230&lt;O$6)),IF(OR($J230=1,COUNTIF($L230:M230,"&gt;0")&lt;$K230),3,IF(OR(AND(MONTH($H230)=MONTH(TODAY()),$J230=0),AND(TODAY()&lt;N$6)),1,IF($L230="כן",2,4))),""))</f>
        <v/>
      </c>
      <c r="O230" s="214" t="str">
        <f ca="1">IF($C230="","",IF(OR(AND($H230&lt;=O$6,$I230&gt;=O$6),AND($H230&gt;=O$6,$H230&lt;P$6)),IF(OR($J230=1,COUNTIF($L230:N230,"&gt;0")&lt;$K230),3,IF(OR(AND(MONTH($H230)=MONTH(TODAY()),$J230=0),AND(TODAY()&lt;O$6)),1,IF($L230="כן",2,4))),""))</f>
        <v/>
      </c>
      <c r="P230" s="214" t="str">
        <f ca="1">IF($C230="","",IF(OR(AND($H230&lt;=P$6,$I230&gt;=P$6),AND($H230&gt;=P$6,$H230&lt;Q$6)),IF(OR($J230=1,COUNTIF($L230:O230,"&gt;0")&lt;$K230),3,IF(OR(AND(MONTH($H230)=MONTH(TODAY()),$J230=0),AND(TODAY()&lt;P$6)),1,IF($L230="כן",2,4))),""))</f>
        <v/>
      </c>
      <c r="Q230" s="214" t="str">
        <f ca="1">IF($C230="","",IF(OR(AND($H230&lt;=Q$6,$I230&gt;=Q$6),AND($H230&gt;=Q$6,$H230&lt;R$6)),IF(OR($J230=1,COUNTIF($L230:P230,"&gt;0")&lt;$K230),3,IF(OR(AND(MONTH($H230)=MONTH(TODAY()),$J230=0),AND(TODAY()&lt;Q$6)),1,IF($L230="כן",2,4))),""))</f>
        <v/>
      </c>
      <c r="R230" s="214" t="str">
        <f ca="1">IF($C230="","",IF(OR(AND($H230&lt;=R$6,$I230&gt;=R$6),AND($H230&gt;=R$6,$H230&lt;S$6)),IF(OR($J230=1,COUNTIF($L230:Q230,"&gt;0")&lt;$K230),3,IF(OR(AND(MONTH($H230)=MONTH(TODAY()),$J230=0),AND(TODAY()&lt;R$6)),1,IF($L230="כן",2,4))),""))</f>
        <v/>
      </c>
      <c r="S230" s="214" t="str">
        <f ca="1">IF($C230="","",IF(OR(AND($H230&lt;=S$6,$I230&gt;=S$6),AND($H230&gt;=S$6,$H230&lt;T$6)),IF(OR($J230=1,COUNTIF($L230:R230,"&gt;0")&lt;$K230),3,IF(OR(AND(MONTH($H230)=MONTH(TODAY()),$J230=0),AND(TODAY()&lt;S$6)),1,IF($L230="כן",2,4))),""))</f>
        <v/>
      </c>
      <c r="T230" s="214" t="str">
        <f ca="1">IF($C230="","",IF(OR(AND($H230&lt;=T$6,$I230&gt;=T$6),AND($H230&gt;=T$6,$H230&lt;U$6)),IF(OR($J230=1,COUNTIF($L230:S230,"&gt;0")&lt;$K230),3,IF(OR(AND(MONTH($H230)=MONTH(TODAY()),$J230=0),AND(TODAY()&lt;T$6)),1,IF($L230="כן",2,4))),""))</f>
        <v/>
      </c>
      <c r="U230" s="214" t="str">
        <f ca="1">IF($C230="","",IF(OR(AND($H230&lt;=U$6,$I230&gt;=U$6),AND($H230&gt;=U$6,$H230&lt;V$6)),IF(OR($J230=1,COUNTIF($L230:T230,"&gt;0")&lt;$K230),3,IF(OR(AND(MONTH($H230)=MONTH(TODAY()),$J230=0),AND(TODAY()&lt;U$6)),1,IF($L230="כן",2,4))),""))</f>
        <v/>
      </c>
      <c r="V230" s="214" t="str">
        <f ca="1">IF($C230="","",IF(OR(AND($H230&lt;=V$6,$I230&gt;=V$6),AND($H230&gt;=V$6,$H230&lt;W$6)),IF(OR($J230=1,COUNTIF($L230:U230,"&gt;0")&lt;$K230),3,IF(OR(AND(MONTH($H230)=MONTH(TODAY()),$J230=0),AND(TODAY()&lt;V$6)),1,IF($L230="כן",2,4))),""))</f>
        <v/>
      </c>
      <c r="W230" s="214" t="str">
        <f ca="1">IF($C230="","",IF(OR(AND($H230&lt;=W$6,$I230&gt;=W$6),AND($H230&gt;=W$6,$H230&lt;X$6)),IF(OR($J230=1,COUNTIF($L230:V230,"&gt;0")&lt;$K230),3,IF(OR(AND(MONTH($H230)=MONTH(TODAY()),$J230=0),AND(TODAY()&lt;W$6)),1,IF($L230="כן",2,4))),""))</f>
        <v/>
      </c>
      <c r="X230" s="214" t="str">
        <f ca="1">IF($C230="","",IF(OR(AND($H230&lt;=X$6,$I230&gt;=X$6),AND($H230&gt;=X$6,$H230&lt;Y$6)),IF(OR($J230=1,COUNTIF($L230:W230,"&gt;0")&lt;$K230),3,IF(OR(AND(MONTH($H230)=MONTH(TODAY()),$J230=0),AND(TODAY()&lt;X$6)),1,IF($L230="כן",2,4))),""))</f>
        <v/>
      </c>
      <c r="Y230" s="214" t="str">
        <f ca="1">IF($C230="","",IF(OR(AND($H230&lt;=Y$6,$I230&gt;=Y$6),AND($H230&gt;=Y$6,$H230&lt;Z$6)),IF(OR($J230=1,COUNTIF($L230:X230,"&gt;0")&lt;$K230),3,IF(OR(AND(MONTH($H230)=MONTH(TODAY()),$J230=0),AND(TODAY()&lt;Y$6)),1,IF($L230="כן",2,4))),""))</f>
        <v/>
      </c>
      <c r="Z230" s="214" t="str">
        <f ca="1">IF($C230="","",IF(OR(AND($H230&lt;=Z$6,$I230&gt;=Z$6),AND($H230&gt;=Z$6,$H230&lt;AA$6)),IF(OR($J230=1,COUNTIF($L230:Y230,"&gt;0")&lt;$K230),3,IF(OR(AND(MONTH($H230)=MONTH(TODAY()),$J230=0),AND(TODAY()&lt;Z$6)),1,IF($L230="כן",2,4))),""))</f>
        <v/>
      </c>
      <c r="AA230" s="214" t="str">
        <f ca="1">IF($C230="","",IF(OR(AND($H230&lt;=AA$6,$I230&gt;=AA$6),AND($H230&gt;=AA$6,$H230&lt;AB$6)),IF(OR($J230=1,COUNTIF($L230:Z230,"&gt;0")&lt;$K230),3,IF(OR(AND(MONTH($H230)=MONTH(TODAY()),$J230=0),AND(TODAY()&lt;AA$6)),1,IF($L230="כן",2,4))),""))</f>
        <v/>
      </c>
      <c r="AB230" s="214" t="str">
        <f ca="1">IF($C230="","",IF(OR(AND($H230&lt;=AB$6,$I230&gt;=AB$6),AND($H230&gt;=AB$6,$H230&lt;AC$6)),IF(OR($J230=1,COUNTIF($L230:AA230,"&gt;0")&lt;$K230),3,IF(OR(AND(MONTH($H230)=MONTH(TODAY()),$J230=0),AND(TODAY()&lt;AB$6)),1,IF($L230="כן",2,4))),""))</f>
        <v/>
      </c>
      <c r="AC230" s="214" t="str">
        <f ca="1">IF($C230="","",IF(OR(AND($H230&lt;=AC$6,$I230&gt;=AC$6),AND($H230&gt;=AC$6,$H230&lt;AD$6)),IF(OR($J230=1,COUNTIF($L230:AB230,"&gt;0")&lt;$K230),3,IF(OR(AND(MONTH($H230)=MONTH(TODAY()),$J230=0),AND(TODAY()&lt;AC$6)),1,IF($L230="כן",2,4))),""))</f>
        <v/>
      </c>
      <c r="AD230" s="214" t="str">
        <f ca="1">IF($C230="","",IF(OR(AND($H230&lt;=AD$6,$I230&gt;=AD$6),AND($H230&gt;=AD$6,$H230&lt;AE$6)),IF(OR($J230=1,COUNTIF($L230:AC230,"&gt;0")&lt;$K230),3,IF(OR(AND(MONTH($H230)=MONTH(TODAY()),$J230=0),AND(TODAY()&lt;AD$6)),1,IF($L230="כן",2,4))),""))</f>
        <v/>
      </c>
      <c r="AE230" s="214" t="str">
        <f ca="1">IF($C230="","",IF(OR(AND($H230&lt;=AE$6,$I230&gt;=AE$6),AND($H230&gt;=AE$6,$H230&lt;AF$6)),IF(OR($J230=1,COUNTIF($L230:AD230,"&gt;0")&lt;$K230),3,IF(OR(AND(MONTH($H230)=MONTH(TODAY()),$J230=0),AND(TODAY()&lt;AE$6)),1,IF($L230="כן",2,4))),""))</f>
        <v/>
      </c>
      <c r="AF230" s="214" t="str">
        <f ca="1">IF($C230="","",IF(OR(AND($H230&lt;=AF$6,$I230&gt;=AF$6),AND($H230&gt;=AF$6,$H230&lt;AG$6)),IF(OR($J230=1,COUNTIF($L230:AE230,"&gt;0")&lt;$K230),3,IF(OR(AND(MONTH($H230)=MONTH(TODAY()),$J230=0),AND(TODAY()&lt;AF$6)),1,IF($L230="כן",2,4))),""))</f>
        <v/>
      </c>
      <c r="AG230" s="214" t="str">
        <f t="shared" ca="1" si="14"/>
        <v/>
      </c>
      <c r="AH230" s="199" t="s">
        <v>224</v>
      </c>
    </row>
    <row r="231" spans="2:34" s="195" customFormat="1" ht="21" customHeight="1">
      <c r="B231" s="196" t="str">
        <f>IFERROR(INDEX('תוצרים לפרויקטים'!$G$8:$G$507,MATCH(ROWS($B$6:B230),דירוג_גאנט,0)),"")</f>
        <v/>
      </c>
      <c r="C231" s="197" t="str">
        <f>IF($B231="","",INDEX('תוצרים לפרויקטים'!$H$8:$H$507,MATCH($B231,'תוצרים לפרויקטים'!$G$8:$G$507,0)))</f>
        <v/>
      </c>
      <c r="D231" s="198" t="str">
        <f>IF($B231="","",INDEX('תוצרים לפרויקטים'!$E$8:$E$507,MATCH($B231,'תוצרים לפרויקטים'!$G$8:$G$507,0)))</f>
        <v/>
      </c>
      <c r="E231" s="198" t="str">
        <f>IF($B231="","",IF(INDEX('תוצרים לפרויקטים'!$J$8:$J$507,MATCH($B231,'תוצרים לפרויקטים'!$G$8:$G$507,0))="","",INDEX('תוצרים לפרויקטים'!$J$8:$J$507,MATCH($B231,'תוצרים לפרויקטים'!$G$8:$G$507,0))))</f>
        <v/>
      </c>
      <c r="F231" s="198" t="str">
        <f>IF($B231="","",IF(INDEX('תוצרים לפרויקטים'!$K$8:$K$507,MATCH($B231,'תוצרים לפרויקטים'!$G$8:$G$507,0))="","",INDEX('תוצרים לפרויקטים'!$K$8:$K$507,MATCH($B231,'תוצרים לפרויקטים'!$G$8:$G$507,0))))</f>
        <v/>
      </c>
      <c r="G231" s="198" t="str">
        <f>IF($B231="","",IF(INDEX('תוצרים לפרויקטים'!$R$8:$R$507,MATCH($B231,'תוצרים לפרויקטים'!$G$8:$G$507,0))="","",INDEX('תוצרים לפרויקטים'!$R$8:$R$507,MATCH($B231,'תוצרים לפרויקטים'!$G$8:$G$507,0))))</f>
        <v/>
      </c>
      <c r="H231" s="199" t="str">
        <f>IF($B231="","",IF(INDEX('תוצרים לפרויקטים'!P$8:P$507,MATCH($B231,'תוצרים לפרויקטים'!$G$8:$G$507,0))="","",INDEX('תוצרים לפרויקטים'!P$8:P$507,MATCH($B231,'תוצרים לפרויקטים'!$G$8:$G$507,0))))</f>
        <v/>
      </c>
      <c r="I231" s="199" t="str">
        <f>IF($B231="","",IF(INDEX('תוצרים לפרויקטים'!Q$8:Q$507,MATCH($B231,'תוצרים לפרויקטים'!$G$8:$G$507,0))="","",INDEX('תוצרים לפרויקטים'!Q$8:Q$507,MATCH($B231,'תוצרים לפרויקטים'!$G$8:$G$507,0))))</f>
        <v/>
      </c>
      <c r="J231" s="200" t="str">
        <f>IF($B231="","",INDEX('תוצרים לפרויקטים'!$S$8:$S$507,MATCH($B231,'תוצרים לפרויקטים'!$G$8:$G$507,0)))</f>
        <v/>
      </c>
      <c r="K231" s="201" t="str">
        <f t="shared" si="12"/>
        <v/>
      </c>
      <c r="L231" s="200" t="str">
        <f t="shared" ca="1" si="13"/>
        <v/>
      </c>
      <c r="M231" s="214" t="str">
        <f ca="1">IF($C231="","",IF(OR(AND($H231&lt;=M$6,$I231&gt;=M$6),AND($H231&gt;=M$6,$H231&lt;N$6)),IF(OR($J231=1,COUNTIF($L231:L231,"&gt;0")&lt;$K231),3,IF(OR(AND(MONTH($H231)=MONTH(TODAY()),$J231=0),AND(TODAY()&lt;M$6)),1,IF($L231="כן",2,4))),""))</f>
        <v/>
      </c>
      <c r="N231" s="214" t="str">
        <f ca="1">IF($C231="","",IF(OR(AND($H231&lt;=N$6,$I231&gt;=N$6),AND($H231&gt;=N$6,$H231&lt;O$6)),IF(OR($J231=1,COUNTIF($L231:M231,"&gt;0")&lt;$K231),3,IF(OR(AND(MONTH($H231)=MONTH(TODAY()),$J231=0),AND(TODAY()&lt;N$6)),1,IF($L231="כן",2,4))),""))</f>
        <v/>
      </c>
      <c r="O231" s="214" t="str">
        <f ca="1">IF($C231="","",IF(OR(AND($H231&lt;=O$6,$I231&gt;=O$6),AND($H231&gt;=O$6,$H231&lt;P$6)),IF(OR($J231=1,COUNTIF($L231:N231,"&gt;0")&lt;$K231),3,IF(OR(AND(MONTH($H231)=MONTH(TODAY()),$J231=0),AND(TODAY()&lt;O$6)),1,IF($L231="כן",2,4))),""))</f>
        <v/>
      </c>
      <c r="P231" s="214" t="str">
        <f ca="1">IF($C231="","",IF(OR(AND($H231&lt;=P$6,$I231&gt;=P$6),AND($H231&gt;=P$6,$H231&lt;Q$6)),IF(OR($J231=1,COUNTIF($L231:O231,"&gt;0")&lt;$K231),3,IF(OR(AND(MONTH($H231)=MONTH(TODAY()),$J231=0),AND(TODAY()&lt;P$6)),1,IF($L231="כן",2,4))),""))</f>
        <v/>
      </c>
      <c r="Q231" s="214" t="str">
        <f ca="1">IF($C231="","",IF(OR(AND($H231&lt;=Q$6,$I231&gt;=Q$6),AND($H231&gt;=Q$6,$H231&lt;R$6)),IF(OR($J231=1,COUNTIF($L231:P231,"&gt;0")&lt;$K231),3,IF(OR(AND(MONTH($H231)=MONTH(TODAY()),$J231=0),AND(TODAY()&lt;Q$6)),1,IF($L231="כן",2,4))),""))</f>
        <v/>
      </c>
      <c r="R231" s="214" t="str">
        <f ca="1">IF($C231="","",IF(OR(AND($H231&lt;=R$6,$I231&gt;=R$6),AND($H231&gt;=R$6,$H231&lt;S$6)),IF(OR($J231=1,COUNTIF($L231:Q231,"&gt;0")&lt;$K231),3,IF(OR(AND(MONTH($H231)=MONTH(TODAY()),$J231=0),AND(TODAY()&lt;R$6)),1,IF($L231="כן",2,4))),""))</f>
        <v/>
      </c>
      <c r="S231" s="214" t="str">
        <f ca="1">IF($C231="","",IF(OR(AND($H231&lt;=S$6,$I231&gt;=S$6),AND($H231&gt;=S$6,$H231&lt;T$6)),IF(OR($J231=1,COUNTIF($L231:R231,"&gt;0")&lt;$K231),3,IF(OR(AND(MONTH($H231)=MONTH(TODAY()),$J231=0),AND(TODAY()&lt;S$6)),1,IF($L231="כן",2,4))),""))</f>
        <v/>
      </c>
      <c r="T231" s="214" t="str">
        <f ca="1">IF($C231="","",IF(OR(AND($H231&lt;=T$6,$I231&gt;=T$6),AND($H231&gt;=T$6,$H231&lt;U$6)),IF(OR($J231=1,COUNTIF($L231:S231,"&gt;0")&lt;$K231),3,IF(OR(AND(MONTH($H231)=MONTH(TODAY()),$J231=0),AND(TODAY()&lt;T$6)),1,IF($L231="כן",2,4))),""))</f>
        <v/>
      </c>
      <c r="U231" s="214" t="str">
        <f ca="1">IF($C231="","",IF(OR(AND($H231&lt;=U$6,$I231&gt;=U$6),AND($H231&gt;=U$6,$H231&lt;V$6)),IF(OR($J231=1,COUNTIF($L231:T231,"&gt;0")&lt;$K231),3,IF(OR(AND(MONTH($H231)=MONTH(TODAY()),$J231=0),AND(TODAY()&lt;U$6)),1,IF($L231="כן",2,4))),""))</f>
        <v/>
      </c>
      <c r="V231" s="214" t="str">
        <f ca="1">IF($C231="","",IF(OR(AND($H231&lt;=V$6,$I231&gt;=V$6),AND($H231&gt;=V$6,$H231&lt;W$6)),IF(OR($J231=1,COUNTIF($L231:U231,"&gt;0")&lt;$K231),3,IF(OR(AND(MONTH($H231)=MONTH(TODAY()),$J231=0),AND(TODAY()&lt;V$6)),1,IF($L231="כן",2,4))),""))</f>
        <v/>
      </c>
      <c r="W231" s="214" t="str">
        <f ca="1">IF($C231="","",IF(OR(AND($H231&lt;=W$6,$I231&gt;=W$6),AND($H231&gt;=W$6,$H231&lt;X$6)),IF(OR($J231=1,COUNTIF($L231:V231,"&gt;0")&lt;$K231),3,IF(OR(AND(MONTH($H231)=MONTH(TODAY()),$J231=0),AND(TODAY()&lt;W$6)),1,IF($L231="כן",2,4))),""))</f>
        <v/>
      </c>
      <c r="X231" s="214" t="str">
        <f ca="1">IF($C231="","",IF(OR(AND($H231&lt;=X$6,$I231&gt;=X$6),AND($H231&gt;=X$6,$H231&lt;Y$6)),IF(OR($J231=1,COUNTIF($L231:W231,"&gt;0")&lt;$K231),3,IF(OR(AND(MONTH($H231)=MONTH(TODAY()),$J231=0),AND(TODAY()&lt;X$6)),1,IF($L231="כן",2,4))),""))</f>
        <v/>
      </c>
      <c r="Y231" s="214" t="str">
        <f ca="1">IF($C231="","",IF(OR(AND($H231&lt;=Y$6,$I231&gt;=Y$6),AND($H231&gt;=Y$6,$H231&lt;Z$6)),IF(OR($J231=1,COUNTIF($L231:X231,"&gt;0")&lt;$K231),3,IF(OR(AND(MONTH($H231)=MONTH(TODAY()),$J231=0),AND(TODAY()&lt;Y$6)),1,IF($L231="כן",2,4))),""))</f>
        <v/>
      </c>
      <c r="Z231" s="214" t="str">
        <f ca="1">IF($C231="","",IF(OR(AND($H231&lt;=Z$6,$I231&gt;=Z$6),AND($H231&gt;=Z$6,$H231&lt;AA$6)),IF(OR($J231=1,COUNTIF($L231:Y231,"&gt;0")&lt;$K231),3,IF(OR(AND(MONTH($H231)=MONTH(TODAY()),$J231=0),AND(TODAY()&lt;Z$6)),1,IF($L231="כן",2,4))),""))</f>
        <v/>
      </c>
      <c r="AA231" s="214" t="str">
        <f ca="1">IF($C231="","",IF(OR(AND($H231&lt;=AA$6,$I231&gt;=AA$6),AND($H231&gt;=AA$6,$H231&lt;AB$6)),IF(OR($J231=1,COUNTIF($L231:Z231,"&gt;0")&lt;$K231),3,IF(OR(AND(MONTH($H231)=MONTH(TODAY()),$J231=0),AND(TODAY()&lt;AA$6)),1,IF($L231="כן",2,4))),""))</f>
        <v/>
      </c>
      <c r="AB231" s="214" t="str">
        <f ca="1">IF($C231="","",IF(OR(AND($H231&lt;=AB$6,$I231&gt;=AB$6),AND($H231&gt;=AB$6,$H231&lt;AC$6)),IF(OR($J231=1,COUNTIF($L231:AA231,"&gt;0")&lt;$K231),3,IF(OR(AND(MONTH($H231)=MONTH(TODAY()),$J231=0),AND(TODAY()&lt;AB$6)),1,IF($L231="כן",2,4))),""))</f>
        <v/>
      </c>
      <c r="AC231" s="214" t="str">
        <f ca="1">IF($C231="","",IF(OR(AND($H231&lt;=AC$6,$I231&gt;=AC$6),AND($H231&gt;=AC$6,$H231&lt;AD$6)),IF(OR($J231=1,COUNTIF($L231:AB231,"&gt;0")&lt;$K231),3,IF(OR(AND(MONTH($H231)=MONTH(TODAY()),$J231=0),AND(TODAY()&lt;AC$6)),1,IF($L231="כן",2,4))),""))</f>
        <v/>
      </c>
      <c r="AD231" s="214" t="str">
        <f ca="1">IF($C231="","",IF(OR(AND($H231&lt;=AD$6,$I231&gt;=AD$6),AND($H231&gt;=AD$6,$H231&lt;AE$6)),IF(OR($J231=1,COUNTIF($L231:AC231,"&gt;0")&lt;$K231),3,IF(OR(AND(MONTH($H231)=MONTH(TODAY()),$J231=0),AND(TODAY()&lt;AD$6)),1,IF($L231="כן",2,4))),""))</f>
        <v/>
      </c>
      <c r="AE231" s="214" t="str">
        <f ca="1">IF($C231="","",IF(OR(AND($H231&lt;=AE$6,$I231&gt;=AE$6),AND($H231&gt;=AE$6,$H231&lt;AF$6)),IF(OR($J231=1,COUNTIF($L231:AD231,"&gt;0")&lt;$K231),3,IF(OR(AND(MONTH($H231)=MONTH(TODAY()),$J231=0),AND(TODAY()&lt;AE$6)),1,IF($L231="כן",2,4))),""))</f>
        <v/>
      </c>
      <c r="AF231" s="214" t="str">
        <f ca="1">IF($C231="","",IF(OR(AND($H231&lt;=AF$6,$I231&gt;=AF$6),AND($H231&gt;=AF$6,$H231&lt;AG$6)),IF(OR($J231=1,COUNTIF($L231:AE231,"&gt;0")&lt;$K231),3,IF(OR(AND(MONTH($H231)=MONTH(TODAY()),$J231=0),AND(TODAY()&lt;AF$6)),1,IF($L231="כן",2,4))),""))</f>
        <v/>
      </c>
      <c r="AG231" s="214" t="str">
        <f t="shared" ca="1" si="14"/>
        <v/>
      </c>
      <c r="AH231" s="199" t="s">
        <v>224</v>
      </c>
    </row>
    <row r="232" spans="2:34" s="195" customFormat="1" ht="21" customHeight="1">
      <c r="B232" s="196" t="str">
        <f>IFERROR(INDEX('תוצרים לפרויקטים'!$G$8:$G$507,MATCH(ROWS($B$6:B231),דירוג_גאנט,0)),"")</f>
        <v/>
      </c>
      <c r="C232" s="197" t="str">
        <f>IF($B232="","",INDEX('תוצרים לפרויקטים'!$H$8:$H$507,MATCH($B232,'תוצרים לפרויקטים'!$G$8:$G$507,0)))</f>
        <v/>
      </c>
      <c r="D232" s="198" t="str">
        <f>IF($B232="","",INDEX('תוצרים לפרויקטים'!$E$8:$E$507,MATCH($B232,'תוצרים לפרויקטים'!$G$8:$G$507,0)))</f>
        <v/>
      </c>
      <c r="E232" s="198" t="str">
        <f>IF($B232="","",IF(INDEX('תוצרים לפרויקטים'!$J$8:$J$507,MATCH($B232,'תוצרים לפרויקטים'!$G$8:$G$507,0))="","",INDEX('תוצרים לפרויקטים'!$J$8:$J$507,MATCH($B232,'תוצרים לפרויקטים'!$G$8:$G$507,0))))</f>
        <v/>
      </c>
      <c r="F232" s="198" t="str">
        <f>IF($B232="","",IF(INDEX('תוצרים לפרויקטים'!$K$8:$K$507,MATCH($B232,'תוצרים לפרויקטים'!$G$8:$G$507,0))="","",INDEX('תוצרים לפרויקטים'!$K$8:$K$507,MATCH($B232,'תוצרים לפרויקטים'!$G$8:$G$507,0))))</f>
        <v/>
      </c>
      <c r="G232" s="198" t="str">
        <f>IF($B232="","",IF(INDEX('תוצרים לפרויקטים'!$R$8:$R$507,MATCH($B232,'תוצרים לפרויקטים'!$G$8:$G$507,0))="","",INDEX('תוצרים לפרויקטים'!$R$8:$R$507,MATCH($B232,'תוצרים לפרויקטים'!$G$8:$G$507,0))))</f>
        <v/>
      </c>
      <c r="H232" s="199" t="str">
        <f>IF($B232="","",IF(INDEX('תוצרים לפרויקטים'!P$8:P$507,MATCH($B232,'תוצרים לפרויקטים'!$G$8:$G$507,0))="","",INDEX('תוצרים לפרויקטים'!P$8:P$507,MATCH($B232,'תוצרים לפרויקטים'!$G$8:$G$507,0))))</f>
        <v/>
      </c>
      <c r="I232" s="199" t="str">
        <f>IF($B232="","",IF(INDEX('תוצרים לפרויקטים'!Q$8:Q$507,MATCH($B232,'תוצרים לפרויקטים'!$G$8:$G$507,0))="","",INDEX('תוצרים לפרויקטים'!Q$8:Q$507,MATCH($B232,'תוצרים לפרויקטים'!$G$8:$G$507,0))))</f>
        <v/>
      </c>
      <c r="J232" s="200" t="str">
        <f>IF($B232="","",INDEX('תוצרים לפרויקטים'!$S$8:$S$507,MATCH($B232,'תוצרים לפרויקטים'!$G$8:$G$507,0)))</f>
        <v/>
      </c>
      <c r="K232" s="201" t="str">
        <f t="shared" si="12"/>
        <v/>
      </c>
      <c r="L232" s="200" t="str">
        <f t="shared" ca="1" si="13"/>
        <v/>
      </c>
      <c r="M232" s="214" t="str">
        <f ca="1">IF($C232="","",IF(OR(AND($H232&lt;=M$6,$I232&gt;=M$6),AND($H232&gt;=M$6,$H232&lt;N$6)),IF(OR($J232=1,COUNTIF($L232:L232,"&gt;0")&lt;$K232),3,IF(OR(AND(MONTH($H232)=MONTH(TODAY()),$J232=0),AND(TODAY()&lt;M$6)),1,IF($L232="כן",2,4))),""))</f>
        <v/>
      </c>
      <c r="N232" s="214" t="str">
        <f ca="1">IF($C232="","",IF(OR(AND($H232&lt;=N$6,$I232&gt;=N$6),AND($H232&gt;=N$6,$H232&lt;O$6)),IF(OR($J232=1,COUNTIF($L232:M232,"&gt;0")&lt;$K232),3,IF(OR(AND(MONTH($H232)=MONTH(TODAY()),$J232=0),AND(TODAY()&lt;N$6)),1,IF($L232="כן",2,4))),""))</f>
        <v/>
      </c>
      <c r="O232" s="214" t="str">
        <f ca="1">IF($C232="","",IF(OR(AND($H232&lt;=O$6,$I232&gt;=O$6),AND($H232&gt;=O$6,$H232&lt;P$6)),IF(OR($J232=1,COUNTIF($L232:N232,"&gt;0")&lt;$K232),3,IF(OR(AND(MONTH($H232)=MONTH(TODAY()),$J232=0),AND(TODAY()&lt;O$6)),1,IF($L232="כן",2,4))),""))</f>
        <v/>
      </c>
      <c r="P232" s="214" t="str">
        <f ca="1">IF($C232="","",IF(OR(AND($H232&lt;=P$6,$I232&gt;=P$6),AND($H232&gt;=P$6,$H232&lt;Q$6)),IF(OR($J232=1,COUNTIF($L232:O232,"&gt;0")&lt;$K232),3,IF(OR(AND(MONTH($H232)=MONTH(TODAY()),$J232=0),AND(TODAY()&lt;P$6)),1,IF($L232="כן",2,4))),""))</f>
        <v/>
      </c>
      <c r="Q232" s="214" t="str">
        <f ca="1">IF($C232="","",IF(OR(AND($H232&lt;=Q$6,$I232&gt;=Q$6),AND($H232&gt;=Q$6,$H232&lt;R$6)),IF(OR($J232=1,COUNTIF($L232:P232,"&gt;0")&lt;$K232),3,IF(OR(AND(MONTH($H232)=MONTH(TODAY()),$J232=0),AND(TODAY()&lt;Q$6)),1,IF($L232="כן",2,4))),""))</f>
        <v/>
      </c>
      <c r="R232" s="214" t="str">
        <f ca="1">IF($C232="","",IF(OR(AND($H232&lt;=R$6,$I232&gt;=R$6),AND($H232&gt;=R$6,$H232&lt;S$6)),IF(OR($J232=1,COUNTIF($L232:Q232,"&gt;0")&lt;$K232),3,IF(OR(AND(MONTH($H232)=MONTH(TODAY()),$J232=0),AND(TODAY()&lt;R$6)),1,IF($L232="כן",2,4))),""))</f>
        <v/>
      </c>
      <c r="S232" s="214" t="str">
        <f ca="1">IF($C232="","",IF(OR(AND($H232&lt;=S$6,$I232&gt;=S$6),AND($H232&gt;=S$6,$H232&lt;T$6)),IF(OR($J232=1,COUNTIF($L232:R232,"&gt;0")&lt;$K232),3,IF(OR(AND(MONTH($H232)=MONTH(TODAY()),$J232=0),AND(TODAY()&lt;S$6)),1,IF($L232="כן",2,4))),""))</f>
        <v/>
      </c>
      <c r="T232" s="214" t="str">
        <f ca="1">IF($C232="","",IF(OR(AND($H232&lt;=T$6,$I232&gt;=T$6),AND($H232&gt;=T$6,$H232&lt;U$6)),IF(OR($J232=1,COUNTIF($L232:S232,"&gt;0")&lt;$K232),3,IF(OR(AND(MONTH($H232)=MONTH(TODAY()),$J232=0),AND(TODAY()&lt;T$6)),1,IF($L232="כן",2,4))),""))</f>
        <v/>
      </c>
      <c r="U232" s="214" t="str">
        <f ca="1">IF($C232="","",IF(OR(AND($H232&lt;=U$6,$I232&gt;=U$6),AND($H232&gt;=U$6,$H232&lt;V$6)),IF(OR($J232=1,COUNTIF($L232:T232,"&gt;0")&lt;$K232),3,IF(OR(AND(MONTH($H232)=MONTH(TODAY()),$J232=0),AND(TODAY()&lt;U$6)),1,IF($L232="כן",2,4))),""))</f>
        <v/>
      </c>
      <c r="V232" s="214" t="str">
        <f ca="1">IF($C232="","",IF(OR(AND($H232&lt;=V$6,$I232&gt;=V$6),AND($H232&gt;=V$6,$H232&lt;W$6)),IF(OR($J232=1,COUNTIF($L232:U232,"&gt;0")&lt;$K232),3,IF(OR(AND(MONTH($H232)=MONTH(TODAY()),$J232=0),AND(TODAY()&lt;V$6)),1,IF($L232="כן",2,4))),""))</f>
        <v/>
      </c>
      <c r="W232" s="214" t="str">
        <f ca="1">IF($C232="","",IF(OR(AND($H232&lt;=W$6,$I232&gt;=W$6),AND($H232&gt;=W$6,$H232&lt;X$6)),IF(OR($J232=1,COUNTIF($L232:V232,"&gt;0")&lt;$K232),3,IF(OR(AND(MONTH($H232)=MONTH(TODAY()),$J232=0),AND(TODAY()&lt;W$6)),1,IF($L232="כן",2,4))),""))</f>
        <v/>
      </c>
      <c r="X232" s="214" t="str">
        <f ca="1">IF($C232="","",IF(OR(AND($H232&lt;=X$6,$I232&gt;=X$6),AND($H232&gt;=X$6,$H232&lt;Y$6)),IF(OR($J232=1,COUNTIF($L232:W232,"&gt;0")&lt;$K232),3,IF(OR(AND(MONTH($H232)=MONTH(TODAY()),$J232=0),AND(TODAY()&lt;X$6)),1,IF($L232="כן",2,4))),""))</f>
        <v/>
      </c>
      <c r="Y232" s="214" t="str">
        <f ca="1">IF($C232="","",IF(OR(AND($H232&lt;=Y$6,$I232&gt;=Y$6),AND($H232&gt;=Y$6,$H232&lt;Z$6)),IF(OR($J232=1,COUNTIF($L232:X232,"&gt;0")&lt;$K232),3,IF(OR(AND(MONTH($H232)=MONTH(TODAY()),$J232=0),AND(TODAY()&lt;Y$6)),1,IF($L232="כן",2,4))),""))</f>
        <v/>
      </c>
      <c r="Z232" s="214" t="str">
        <f ca="1">IF($C232="","",IF(OR(AND($H232&lt;=Z$6,$I232&gt;=Z$6),AND($H232&gt;=Z$6,$H232&lt;AA$6)),IF(OR($J232=1,COUNTIF($L232:Y232,"&gt;0")&lt;$K232),3,IF(OR(AND(MONTH($H232)=MONTH(TODAY()),$J232=0),AND(TODAY()&lt;Z$6)),1,IF($L232="כן",2,4))),""))</f>
        <v/>
      </c>
      <c r="AA232" s="214" t="str">
        <f ca="1">IF($C232="","",IF(OR(AND($H232&lt;=AA$6,$I232&gt;=AA$6),AND($H232&gt;=AA$6,$H232&lt;AB$6)),IF(OR($J232=1,COUNTIF($L232:Z232,"&gt;0")&lt;$K232),3,IF(OR(AND(MONTH($H232)=MONTH(TODAY()),$J232=0),AND(TODAY()&lt;AA$6)),1,IF($L232="כן",2,4))),""))</f>
        <v/>
      </c>
      <c r="AB232" s="214" t="str">
        <f ca="1">IF($C232="","",IF(OR(AND($H232&lt;=AB$6,$I232&gt;=AB$6),AND($H232&gt;=AB$6,$H232&lt;AC$6)),IF(OR($J232=1,COUNTIF($L232:AA232,"&gt;0")&lt;$K232),3,IF(OR(AND(MONTH($H232)=MONTH(TODAY()),$J232=0),AND(TODAY()&lt;AB$6)),1,IF($L232="כן",2,4))),""))</f>
        <v/>
      </c>
      <c r="AC232" s="214" t="str">
        <f ca="1">IF($C232="","",IF(OR(AND($H232&lt;=AC$6,$I232&gt;=AC$6),AND($H232&gt;=AC$6,$H232&lt;AD$6)),IF(OR($J232=1,COUNTIF($L232:AB232,"&gt;0")&lt;$K232),3,IF(OR(AND(MONTH($H232)=MONTH(TODAY()),$J232=0),AND(TODAY()&lt;AC$6)),1,IF($L232="כן",2,4))),""))</f>
        <v/>
      </c>
      <c r="AD232" s="214" t="str">
        <f ca="1">IF($C232="","",IF(OR(AND($H232&lt;=AD$6,$I232&gt;=AD$6),AND($H232&gt;=AD$6,$H232&lt;AE$6)),IF(OR($J232=1,COUNTIF($L232:AC232,"&gt;0")&lt;$K232),3,IF(OR(AND(MONTH($H232)=MONTH(TODAY()),$J232=0),AND(TODAY()&lt;AD$6)),1,IF($L232="כן",2,4))),""))</f>
        <v/>
      </c>
      <c r="AE232" s="214" t="str">
        <f ca="1">IF($C232="","",IF(OR(AND($H232&lt;=AE$6,$I232&gt;=AE$6),AND($H232&gt;=AE$6,$H232&lt;AF$6)),IF(OR($J232=1,COUNTIF($L232:AD232,"&gt;0")&lt;$K232),3,IF(OR(AND(MONTH($H232)=MONTH(TODAY()),$J232=0),AND(TODAY()&lt;AE$6)),1,IF($L232="כן",2,4))),""))</f>
        <v/>
      </c>
      <c r="AF232" s="214" t="str">
        <f ca="1">IF($C232="","",IF(OR(AND($H232&lt;=AF$6,$I232&gt;=AF$6),AND($H232&gt;=AF$6,$H232&lt;AG$6)),IF(OR($J232=1,COUNTIF($L232:AE232,"&gt;0")&lt;$K232),3,IF(OR(AND(MONTH($H232)=MONTH(TODAY()),$J232=0),AND(TODAY()&lt;AF$6)),1,IF($L232="כן",2,4))),""))</f>
        <v/>
      </c>
      <c r="AG232" s="214" t="str">
        <f t="shared" ca="1" si="14"/>
        <v/>
      </c>
      <c r="AH232" s="199" t="s">
        <v>224</v>
      </c>
    </row>
    <row r="233" spans="2:34" s="195" customFormat="1" ht="21" customHeight="1">
      <c r="B233" s="196" t="str">
        <f>IFERROR(INDEX('תוצרים לפרויקטים'!$G$8:$G$507,MATCH(ROWS($B$6:B232),דירוג_גאנט,0)),"")</f>
        <v/>
      </c>
      <c r="C233" s="197" t="str">
        <f>IF($B233="","",INDEX('תוצרים לפרויקטים'!$H$8:$H$507,MATCH($B233,'תוצרים לפרויקטים'!$G$8:$G$507,0)))</f>
        <v/>
      </c>
      <c r="D233" s="198" t="str">
        <f>IF($B233="","",INDEX('תוצרים לפרויקטים'!$E$8:$E$507,MATCH($B233,'תוצרים לפרויקטים'!$G$8:$G$507,0)))</f>
        <v/>
      </c>
      <c r="E233" s="198" t="str">
        <f>IF($B233="","",IF(INDEX('תוצרים לפרויקטים'!$J$8:$J$507,MATCH($B233,'תוצרים לפרויקטים'!$G$8:$G$507,0))="","",INDEX('תוצרים לפרויקטים'!$J$8:$J$507,MATCH($B233,'תוצרים לפרויקטים'!$G$8:$G$507,0))))</f>
        <v/>
      </c>
      <c r="F233" s="198" t="str">
        <f>IF($B233="","",IF(INDEX('תוצרים לפרויקטים'!$K$8:$K$507,MATCH($B233,'תוצרים לפרויקטים'!$G$8:$G$507,0))="","",INDEX('תוצרים לפרויקטים'!$K$8:$K$507,MATCH($B233,'תוצרים לפרויקטים'!$G$8:$G$507,0))))</f>
        <v/>
      </c>
      <c r="G233" s="198" t="str">
        <f>IF($B233="","",IF(INDEX('תוצרים לפרויקטים'!$R$8:$R$507,MATCH($B233,'תוצרים לפרויקטים'!$G$8:$G$507,0))="","",INDEX('תוצרים לפרויקטים'!$R$8:$R$507,MATCH($B233,'תוצרים לפרויקטים'!$G$8:$G$507,0))))</f>
        <v/>
      </c>
      <c r="H233" s="199" t="str">
        <f>IF($B233="","",IF(INDEX('תוצרים לפרויקטים'!P$8:P$507,MATCH($B233,'תוצרים לפרויקטים'!$G$8:$G$507,0))="","",INDEX('תוצרים לפרויקטים'!P$8:P$507,MATCH($B233,'תוצרים לפרויקטים'!$G$8:$G$507,0))))</f>
        <v/>
      </c>
      <c r="I233" s="199" t="str">
        <f>IF($B233="","",IF(INDEX('תוצרים לפרויקטים'!Q$8:Q$507,MATCH($B233,'תוצרים לפרויקטים'!$G$8:$G$507,0))="","",INDEX('תוצרים לפרויקטים'!Q$8:Q$507,MATCH($B233,'תוצרים לפרויקטים'!$G$8:$G$507,0))))</f>
        <v/>
      </c>
      <c r="J233" s="200" t="str">
        <f>IF($B233="","",INDEX('תוצרים לפרויקטים'!$S$8:$S$507,MATCH($B233,'תוצרים לפרויקטים'!$G$8:$G$507,0)))</f>
        <v/>
      </c>
      <c r="K233" s="201" t="str">
        <f t="shared" si="12"/>
        <v/>
      </c>
      <c r="L233" s="200" t="str">
        <f t="shared" ca="1" si="13"/>
        <v/>
      </c>
      <c r="M233" s="214" t="str">
        <f ca="1">IF($C233="","",IF(OR(AND($H233&lt;=M$6,$I233&gt;=M$6),AND($H233&gt;=M$6,$H233&lt;N$6)),IF(OR($J233=1,COUNTIF($L233:L233,"&gt;0")&lt;$K233),3,IF(OR(AND(MONTH($H233)=MONTH(TODAY()),$J233=0),AND(TODAY()&lt;M$6)),1,IF($L233="כן",2,4))),""))</f>
        <v/>
      </c>
      <c r="N233" s="214" t="str">
        <f ca="1">IF($C233="","",IF(OR(AND($H233&lt;=N$6,$I233&gt;=N$6),AND($H233&gt;=N$6,$H233&lt;O$6)),IF(OR($J233=1,COUNTIF($L233:M233,"&gt;0")&lt;$K233),3,IF(OR(AND(MONTH($H233)=MONTH(TODAY()),$J233=0),AND(TODAY()&lt;N$6)),1,IF($L233="כן",2,4))),""))</f>
        <v/>
      </c>
      <c r="O233" s="214" t="str">
        <f ca="1">IF($C233="","",IF(OR(AND($H233&lt;=O$6,$I233&gt;=O$6),AND($H233&gt;=O$6,$H233&lt;P$6)),IF(OR($J233=1,COUNTIF($L233:N233,"&gt;0")&lt;$K233),3,IF(OR(AND(MONTH($H233)=MONTH(TODAY()),$J233=0),AND(TODAY()&lt;O$6)),1,IF($L233="כן",2,4))),""))</f>
        <v/>
      </c>
      <c r="P233" s="214" t="str">
        <f ca="1">IF($C233="","",IF(OR(AND($H233&lt;=P$6,$I233&gt;=P$6),AND($H233&gt;=P$6,$H233&lt;Q$6)),IF(OR($J233=1,COUNTIF($L233:O233,"&gt;0")&lt;$K233),3,IF(OR(AND(MONTH($H233)=MONTH(TODAY()),$J233=0),AND(TODAY()&lt;P$6)),1,IF($L233="כן",2,4))),""))</f>
        <v/>
      </c>
      <c r="Q233" s="214" t="str">
        <f ca="1">IF($C233="","",IF(OR(AND($H233&lt;=Q$6,$I233&gt;=Q$6),AND($H233&gt;=Q$6,$H233&lt;R$6)),IF(OR($J233=1,COUNTIF($L233:P233,"&gt;0")&lt;$K233),3,IF(OR(AND(MONTH($H233)=MONTH(TODAY()),$J233=0),AND(TODAY()&lt;Q$6)),1,IF($L233="כן",2,4))),""))</f>
        <v/>
      </c>
      <c r="R233" s="214" t="str">
        <f ca="1">IF($C233="","",IF(OR(AND($H233&lt;=R$6,$I233&gt;=R$6),AND($H233&gt;=R$6,$H233&lt;S$6)),IF(OR($J233=1,COUNTIF($L233:Q233,"&gt;0")&lt;$K233),3,IF(OR(AND(MONTH($H233)=MONTH(TODAY()),$J233=0),AND(TODAY()&lt;R$6)),1,IF($L233="כן",2,4))),""))</f>
        <v/>
      </c>
      <c r="S233" s="214" t="str">
        <f ca="1">IF($C233="","",IF(OR(AND($H233&lt;=S$6,$I233&gt;=S$6),AND($H233&gt;=S$6,$H233&lt;T$6)),IF(OR($J233=1,COUNTIF($L233:R233,"&gt;0")&lt;$K233),3,IF(OR(AND(MONTH($H233)=MONTH(TODAY()),$J233=0),AND(TODAY()&lt;S$6)),1,IF($L233="כן",2,4))),""))</f>
        <v/>
      </c>
      <c r="T233" s="214" t="str">
        <f ca="1">IF($C233="","",IF(OR(AND($H233&lt;=T$6,$I233&gt;=T$6),AND($H233&gt;=T$6,$H233&lt;U$6)),IF(OR($J233=1,COUNTIF($L233:S233,"&gt;0")&lt;$K233),3,IF(OR(AND(MONTH($H233)=MONTH(TODAY()),$J233=0),AND(TODAY()&lt;T$6)),1,IF($L233="כן",2,4))),""))</f>
        <v/>
      </c>
      <c r="U233" s="214" t="str">
        <f ca="1">IF($C233="","",IF(OR(AND($H233&lt;=U$6,$I233&gt;=U$6),AND($H233&gt;=U$6,$H233&lt;V$6)),IF(OR($J233=1,COUNTIF($L233:T233,"&gt;0")&lt;$K233),3,IF(OR(AND(MONTH($H233)=MONTH(TODAY()),$J233=0),AND(TODAY()&lt;U$6)),1,IF($L233="כן",2,4))),""))</f>
        <v/>
      </c>
      <c r="V233" s="214" t="str">
        <f ca="1">IF($C233="","",IF(OR(AND($H233&lt;=V$6,$I233&gt;=V$6),AND($H233&gt;=V$6,$H233&lt;W$6)),IF(OR($J233=1,COUNTIF($L233:U233,"&gt;0")&lt;$K233),3,IF(OR(AND(MONTH($H233)=MONTH(TODAY()),$J233=0),AND(TODAY()&lt;V$6)),1,IF($L233="כן",2,4))),""))</f>
        <v/>
      </c>
      <c r="W233" s="214" t="str">
        <f ca="1">IF($C233="","",IF(OR(AND($H233&lt;=W$6,$I233&gt;=W$6),AND($H233&gt;=W$6,$H233&lt;X$6)),IF(OR($J233=1,COUNTIF($L233:V233,"&gt;0")&lt;$K233),3,IF(OR(AND(MONTH($H233)=MONTH(TODAY()),$J233=0),AND(TODAY()&lt;W$6)),1,IF($L233="כן",2,4))),""))</f>
        <v/>
      </c>
      <c r="X233" s="214" t="str">
        <f ca="1">IF($C233="","",IF(OR(AND($H233&lt;=X$6,$I233&gt;=X$6),AND($H233&gt;=X$6,$H233&lt;Y$6)),IF(OR($J233=1,COUNTIF($L233:W233,"&gt;0")&lt;$K233),3,IF(OR(AND(MONTH($H233)=MONTH(TODAY()),$J233=0),AND(TODAY()&lt;X$6)),1,IF($L233="כן",2,4))),""))</f>
        <v/>
      </c>
      <c r="Y233" s="214" t="str">
        <f ca="1">IF($C233="","",IF(OR(AND($H233&lt;=Y$6,$I233&gt;=Y$6),AND($H233&gt;=Y$6,$H233&lt;Z$6)),IF(OR($J233=1,COUNTIF($L233:X233,"&gt;0")&lt;$K233),3,IF(OR(AND(MONTH($H233)=MONTH(TODAY()),$J233=0),AND(TODAY()&lt;Y$6)),1,IF($L233="כן",2,4))),""))</f>
        <v/>
      </c>
      <c r="Z233" s="214" t="str">
        <f ca="1">IF($C233="","",IF(OR(AND($H233&lt;=Z$6,$I233&gt;=Z$6),AND($H233&gt;=Z$6,$H233&lt;AA$6)),IF(OR($J233=1,COUNTIF($L233:Y233,"&gt;0")&lt;$K233),3,IF(OR(AND(MONTH($H233)=MONTH(TODAY()),$J233=0),AND(TODAY()&lt;Z$6)),1,IF($L233="כן",2,4))),""))</f>
        <v/>
      </c>
      <c r="AA233" s="214" t="str">
        <f ca="1">IF($C233="","",IF(OR(AND($H233&lt;=AA$6,$I233&gt;=AA$6),AND($H233&gt;=AA$6,$H233&lt;AB$6)),IF(OR($J233=1,COUNTIF($L233:Z233,"&gt;0")&lt;$K233),3,IF(OR(AND(MONTH($H233)=MONTH(TODAY()),$J233=0),AND(TODAY()&lt;AA$6)),1,IF($L233="כן",2,4))),""))</f>
        <v/>
      </c>
      <c r="AB233" s="214" t="str">
        <f ca="1">IF($C233="","",IF(OR(AND($H233&lt;=AB$6,$I233&gt;=AB$6),AND($H233&gt;=AB$6,$H233&lt;AC$6)),IF(OR($J233=1,COUNTIF($L233:AA233,"&gt;0")&lt;$K233),3,IF(OR(AND(MONTH($H233)=MONTH(TODAY()),$J233=0),AND(TODAY()&lt;AB$6)),1,IF($L233="כן",2,4))),""))</f>
        <v/>
      </c>
      <c r="AC233" s="214" t="str">
        <f ca="1">IF($C233="","",IF(OR(AND($H233&lt;=AC$6,$I233&gt;=AC$6),AND($H233&gt;=AC$6,$H233&lt;AD$6)),IF(OR($J233=1,COUNTIF($L233:AB233,"&gt;0")&lt;$K233),3,IF(OR(AND(MONTH($H233)=MONTH(TODAY()),$J233=0),AND(TODAY()&lt;AC$6)),1,IF($L233="כן",2,4))),""))</f>
        <v/>
      </c>
      <c r="AD233" s="214" t="str">
        <f ca="1">IF($C233="","",IF(OR(AND($H233&lt;=AD$6,$I233&gt;=AD$6),AND($H233&gt;=AD$6,$H233&lt;AE$6)),IF(OR($J233=1,COUNTIF($L233:AC233,"&gt;0")&lt;$K233),3,IF(OR(AND(MONTH($H233)=MONTH(TODAY()),$J233=0),AND(TODAY()&lt;AD$6)),1,IF($L233="כן",2,4))),""))</f>
        <v/>
      </c>
      <c r="AE233" s="214" t="str">
        <f ca="1">IF($C233="","",IF(OR(AND($H233&lt;=AE$6,$I233&gt;=AE$6),AND($H233&gt;=AE$6,$H233&lt;AF$6)),IF(OR($J233=1,COUNTIF($L233:AD233,"&gt;0")&lt;$K233),3,IF(OR(AND(MONTH($H233)=MONTH(TODAY()),$J233=0),AND(TODAY()&lt;AE$6)),1,IF($L233="כן",2,4))),""))</f>
        <v/>
      </c>
      <c r="AF233" s="214" t="str">
        <f ca="1">IF($C233="","",IF(OR(AND($H233&lt;=AF$6,$I233&gt;=AF$6),AND($H233&gt;=AF$6,$H233&lt;AG$6)),IF(OR($J233=1,COUNTIF($L233:AE233,"&gt;0")&lt;$K233),3,IF(OR(AND(MONTH($H233)=MONTH(TODAY()),$J233=0),AND(TODAY()&lt;AF$6)),1,IF($L233="כן",2,4))),""))</f>
        <v/>
      </c>
      <c r="AG233" s="214" t="str">
        <f t="shared" ca="1" si="14"/>
        <v/>
      </c>
      <c r="AH233" s="199" t="s">
        <v>224</v>
      </c>
    </row>
    <row r="234" spans="2:34" s="195" customFormat="1" ht="21" customHeight="1">
      <c r="B234" s="196" t="str">
        <f>IFERROR(INDEX('תוצרים לפרויקטים'!$G$8:$G$507,MATCH(ROWS($B$6:B233),דירוג_גאנט,0)),"")</f>
        <v/>
      </c>
      <c r="C234" s="197" t="str">
        <f>IF($B234="","",INDEX('תוצרים לפרויקטים'!$H$8:$H$507,MATCH($B234,'תוצרים לפרויקטים'!$G$8:$G$507,0)))</f>
        <v/>
      </c>
      <c r="D234" s="198" t="str">
        <f>IF($B234="","",INDEX('תוצרים לפרויקטים'!$E$8:$E$507,MATCH($B234,'תוצרים לפרויקטים'!$G$8:$G$507,0)))</f>
        <v/>
      </c>
      <c r="E234" s="198" t="str">
        <f>IF($B234="","",IF(INDEX('תוצרים לפרויקטים'!$J$8:$J$507,MATCH($B234,'תוצרים לפרויקטים'!$G$8:$G$507,0))="","",INDEX('תוצרים לפרויקטים'!$J$8:$J$507,MATCH($B234,'תוצרים לפרויקטים'!$G$8:$G$507,0))))</f>
        <v/>
      </c>
      <c r="F234" s="198" t="str">
        <f>IF($B234="","",IF(INDEX('תוצרים לפרויקטים'!$K$8:$K$507,MATCH($B234,'תוצרים לפרויקטים'!$G$8:$G$507,0))="","",INDEX('תוצרים לפרויקטים'!$K$8:$K$507,MATCH($B234,'תוצרים לפרויקטים'!$G$8:$G$507,0))))</f>
        <v/>
      </c>
      <c r="G234" s="198" t="str">
        <f>IF($B234="","",IF(INDEX('תוצרים לפרויקטים'!$R$8:$R$507,MATCH($B234,'תוצרים לפרויקטים'!$G$8:$G$507,0))="","",INDEX('תוצרים לפרויקטים'!$R$8:$R$507,MATCH($B234,'תוצרים לפרויקטים'!$G$8:$G$507,0))))</f>
        <v/>
      </c>
      <c r="H234" s="199" t="str">
        <f>IF($B234="","",IF(INDEX('תוצרים לפרויקטים'!P$8:P$507,MATCH($B234,'תוצרים לפרויקטים'!$G$8:$G$507,0))="","",INDEX('תוצרים לפרויקטים'!P$8:P$507,MATCH($B234,'תוצרים לפרויקטים'!$G$8:$G$507,0))))</f>
        <v/>
      </c>
      <c r="I234" s="199" t="str">
        <f>IF($B234="","",IF(INDEX('תוצרים לפרויקטים'!Q$8:Q$507,MATCH($B234,'תוצרים לפרויקטים'!$G$8:$G$507,0))="","",INDEX('תוצרים לפרויקטים'!Q$8:Q$507,MATCH($B234,'תוצרים לפרויקטים'!$G$8:$G$507,0))))</f>
        <v/>
      </c>
      <c r="J234" s="200" t="str">
        <f>IF($B234="","",INDEX('תוצרים לפרויקטים'!$S$8:$S$507,MATCH($B234,'תוצרים לפרויקטים'!$G$8:$G$507,0)))</f>
        <v/>
      </c>
      <c r="K234" s="201" t="str">
        <f t="shared" si="12"/>
        <v/>
      </c>
      <c r="L234" s="200" t="str">
        <f t="shared" ca="1" si="13"/>
        <v/>
      </c>
      <c r="M234" s="214" t="str">
        <f ca="1">IF($C234="","",IF(OR(AND($H234&lt;=M$6,$I234&gt;=M$6),AND($H234&gt;=M$6,$H234&lt;N$6)),IF(OR($J234=1,COUNTIF($L234:L234,"&gt;0")&lt;$K234),3,IF(OR(AND(MONTH($H234)=MONTH(TODAY()),$J234=0),AND(TODAY()&lt;M$6)),1,IF($L234="כן",2,4))),""))</f>
        <v/>
      </c>
      <c r="N234" s="214" t="str">
        <f ca="1">IF($C234="","",IF(OR(AND($H234&lt;=N$6,$I234&gt;=N$6),AND($H234&gt;=N$6,$H234&lt;O$6)),IF(OR($J234=1,COUNTIF($L234:M234,"&gt;0")&lt;$K234),3,IF(OR(AND(MONTH($H234)=MONTH(TODAY()),$J234=0),AND(TODAY()&lt;N$6)),1,IF($L234="כן",2,4))),""))</f>
        <v/>
      </c>
      <c r="O234" s="214" t="str">
        <f ca="1">IF($C234="","",IF(OR(AND($H234&lt;=O$6,$I234&gt;=O$6),AND($H234&gt;=O$6,$H234&lt;P$6)),IF(OR($J234=1,COUNTIF($L234:N234,"&gt;0")&lt;$K234),3,IF(OR(AND(MONTH($H234)=MONTH(TODAY()),$J234=0),AND(TODAY()&lt;O$6)),1,IF($L234="כן",2,4))),""))</f>
        <v/>
      </c>
      <c r="P234" s="214" t="str">
        <f ca="1">IF($C234="","",IF(OR(AND($H234&lt;=P$6,$I234&gt;=P$6),AND($H234&gt;=P$6,$H234&lt;Q$6)),IF(OR($J234=1,COUNTIF($L234:O234,"&gt;0")&lt;$K234),3,IF(OR(AND(MONTH($H234)=MONTH(TODAY()),$J234=0),AND(TODAY()&lt;P$6)),1,IF($L234="כן",2,4))),""))</f>
        <v/>
      </c>
      <c r="Q234" s="214" t="str">
        <f ca="1">IF($C234="","",IF(OR(AND($H234&lt;=Q$6,$I234&gt;=Q$6),AND($H234&gt;=Q$6,$H234&lt;R$6)),IF(OR($J234=1,COUNTIF($L234:P234,"&gt;0")&lt;$K234),3,IF(OR(AND(MONTH($H234)=MONTH(TODAY()),$J234=0),AND(TODAY()&lt;Q$6)),1,IF($L234="כן",2,4))),""))</f>
        <v/>
      </c>
      <c r="R234" s="214" t="str">
        <f ca="1">IF($C234="","",IF(OR(AND($H234&lt;=R$6,$I234&gt;=R$6),AND($H234&gt;=R$6,$H234&lt;S$6)),IF(OR($J234=1,COUNTIF($L234:Q234,"&gt;0")&lt;$K234),3,IF(OR(AND(MONTH($H234)=MONTH(TODAY()),$J234=0),AND(TODAY()&lt;R$6)),1,IF($L234="כן",2,4))),""))</f>
        <v/>
      </c>
      <c r="S234" s="214" t="str">
        <f ca="1">IF($C234="","",IF(OR(AND($H234&lt;=S$6,$I234&gt;=S$6),AND($H234&gt;=S$6,$H234&lt;T$6)),IF(OR($J234=1,COUNTIF($L234:R234,"&gt;0")&lt;$K234),3,IF(OR(AND(MONTH($H234)=MONTH(TODAY()),$J234=0),AND(TODAY()&lt;S$6)),1,IF($L234="כן",2,4))),""))</f>
        <v/>
      </c>
      <c r="T234" s="214" t="str">
        <f ca="1">IF($C234="","",IF(OR(AND($H234&lt;=T$6,$I234&gt;=T$6),AND($H234&gt;=T$6,$H234&lt;U$6)),IF(OR($J234=1,COUNTIF($L234:S234,"&gt;0")&lt;$K234),3,IF(OR(AND(MONTH($H234)=MONTH(TODAY()),$J234=0),AND(TODAY()&lt;T$6)),1,IF($L234="כן",2,4))),""))</f>
        <v/>
      </c>
      <c r="U234" s="214" t="str">
        <f ca="1">IF($C234="","",IF(OR(AND($H234&lt;=U$6,$I234&gt;=U$6),AND($H234&gt;=U$6,$H234&lt;V$6)),IF(OR($J234=1,COUNTIF($L234:T234,"&gt;0")&lt;$K234),3,IF(OR(AND(MONTH($H234)=MONTH(TODAY()),$J234=0),AND(TODAY()&lt;U$6)),1,IF($L234="כן",2,4))),""))</f>
        <v/>
      </c>
      <c r="V234" s="214" t="str">
        <f ca="1">IF($C234="","",IF(OR(AND($H234&lt;=V$6,$I234&gt;=V$6),AND($H234&gt;=V$6,$H234&lt;W$6)),IF(OR($J234=1,COUNTIF($L234:U234,"&gt;0")&lt;$K234),3,IF(OR(AND(MONTH($H234)=MONTH(TODAY()),$J234=0),AND(TODAY()&lt;V$6)),1,IF($L234="כן",2,4))),""))</f>
        <v/>
      </c>
      <c r="W234" s="214" t="str">
        <f ca="1">IF($C234="","",IF(OR(AND($H234&lt;=W$6,$I234&gt;=W$6),AND($H234&gt;=W$6,$H234&lt;X$6)),IF(OR($J234=1,COUNTIF($L234:V234,"&gt;0")&lt;$K234),3,IF(OR(AND(MONTH($H234)=MONTH(TODAY()),$J234=0),AND(TODAY()&lt;W$6)),1,IF($L234="כן",2,4))),""))</f>
        <v/>
      </c>
      <c r="X234" s="214" t="str">
        <f ca="1">IF($C234="","",IF(OR(AND($H234&lt;=X$6,$I234&gt;=X$6),AND($H234&gt;=X$6,$H234&lt;Y$6)),IF(OR($J234=1,COUNTIF($L234:W234,"&gt;0")&lt;$K234),3,IF(OR(AND(MONTH($H234)=MONTH(TODAY()),$J234=0),AND(TODAY()&lt;X$6)),1,IF($L234="כן",2,4))),""))</f>
        <v/>
      </c>
      <c r="Y234" s="214" t="str">
        <f ca="1">IF($C234="","",IF(OR(AND($H234&lt;=Y$6,$I234&gt;=Y$6),AND($H234&gt;=Y$6,$H234&lt;Z$6)),IF(OR($J234=1,COUNTIF($L234:X234,"&gt;0")&lt;$K234),3,IF(OR(AND(MONTH($H234)=MONTH(TODAY()),$J234=0),AND(TODAY()&lt;Y$6)),1,IF($L234="כן",2,4))),""))</f>
        <v/>
      </c>
      <c r="Z234" s="214" t="str">
        <f ca="1">IF($C234="","",IF(OR(AND($H234&lt;=Z$6,$I234&gt;=Z$6),AND($H234&gt;=Z$6,$H234&lt;AA$6)),IF(OR($J234=1,COUNTIF($L234:Y234,"&gt;0")&lt;$K234),3,IF(OR(AND(MONTH($H234)=MONTH(TODAY()),$J234=0),AND(TODAY()&lt;Z$6)),1,IF($L234="כן",2,4))),""))</f>
        <v/>
      </c>
      <c r="AA234" s="214" t="str">
        <f ca="1">IF($C234="","",IF(OR(AND($H234&lt;=AA$6,$I234&gt;=AA$6),AND($H234&gt;=AA$6,$H234&lt;AB$6)),IF(OR($J234=1,COUNTIF($L234:Z234,"&gt;0")&lt;$K234),3,IF(OR(AND(MONTH($H234)=MONTH(TODAY()),$J234=0),AND(TODAY()&lt;AA$6)),1,IF($L234="כן",2,4))),""))</f>
        <v/>
      </c>
      <c r="AB234" s="214" t="str">
        <f ca="1">IF($C234="","",IF(OR(AND($H234&lt;=AB$6,$I234&gt;=AB$6),AND($H234&gt;=AB$6,$H234&lt;AC$6)),IF(OR($J234=1,COUNTIF($L234:AA234,"&gt;0")&lt;$K234),3,IF(OR(AND(MONTH($H234)=MONTH(TODAY()),$J234=0),AND(TODAY()&lt;AB$6)),1,IF($L234="כן",2,4))),""))</f>
        <v/>
      </c>
      <c r="AC234" s="214" t="str">
        <f ca="1">IF($C234="","",IF(OR(AND($H234&lt;=AC$6,$I234&gt;=AC$6),AND($H234&gt;=AC$6,$H234&lt;AD$6)),IF(OR($J234=1,COUNTIF($L234:AB234,"&gt;0")&lt;$K234),3,IF(OR(AND(MONTH($H234)=MONTH(TODAY()),$J234=0),AND(TODAY()&lt;AC$6)),1,IF($L234="כן",2,4))),""))</f>
        <v/>
      </c>
      <c r="AD234" s="214" t="str">
        <f ca="1">IF($C234="","",IF(OR(AND($H234&lt;=AD$6,$I234&gt;=AD$6),AND($H234&gt;=AD$6,$H234&lt;AE$6)),IF(OR($J234=1,COUNTIF($L234:AC234,"&gt;0")&lt;$K234),3,IF(OR(AND(MONTH($H234)=MONTH(TODAY()),$J234=0),AND(TODAY()&lt;AD$6)),1,IF($L234="כן",2,4))),""))</f>
        <v/>
      </c>
      <c r="AE234" s="214" t="str">
        <f ca="1">IF($C234="","",IF(OR(AND($H234&lt;=AE$6,$I234&gt;=AE$6),AND($H234&gt;=AE$6,$H234&lt;AF$6)),IF(OR($J234=1,COUNTIF($L234:AD234,"&gt;0")&lt;$K234),3,IF(OR(AND(MONTH($H234)=MONTH(TODAY()),$J234=0),AND(TODAY()&lt;AE$6)),1,IF($L234="כן",2,4))),""))</f>
        <v/>
      </c>
      <c r="AF234" s="214" t="str">
        <f ca="1">IF($C234="","",IF(OR(AND($H234&lt;=AF$6,$I234&gt;=AF$6),AND($H234&gt;=AF$6,$H234&lt;AG$6)),IF(OR($J234=1,COUNTIF($L234:AE234,"&gt;0")&lt;$K234),3,IF(OR(AND(MONTH($H234)=MONTH(TODAY()),$J234=0),AND(TODAY()&lt;AF$6)),1,IF($L234="כן",2,4))),""))</f>
        <v/>
      </c>
      <c r="AG234" s="214" t="str">
        <f t="shared" ca="1" si="14"/>
        <v/>
      </c>
      <c r="AH234" s="199" t="s">
        <v>224</v>
      </c>
    </row>
    <row r="235" spans="2:34" s="195" customFormat="1" ht="21" customHeight="1">
      <c r="B235" s="196" t="str">
        <f>IFERROR(INDEX('תוצרים לפרויקטים'!$G$8:$G$507,MATCH(ROWS($B$6:B234),דירוג_גאנט,0)),"")</f>
        <v/>
      </c>
      <c r="C235" s="197" t="str">
        <f>IF($B235="","",INDEX('תוצרים לפרויקטים'!$H$8:$H$507,MATCH($B235,'תוצרים לפרויקטים'!$G$8:$G$507,0)))</f>
        <v/>
      </c>
      <c r="D235" s="198" t="str">
        <f>IF($B235="","",INDEX('תוצרים לפרויקטים'!$E$8:$E$507,MATCH($B235,'תוצרים לפרויקטים'!$G$8:$G$507,0)))</f>
        <v/>
      </c>
      <c r="E235" s="198" t="str">
        <f>IF($B235="","",IF(INDEX('תוצרים לפרויקטים'!$J$8:$J$507,MATCH($B235,'תוצרים לפרויקטים'!$G$8:$G$507,0))="","",INDEX('תוצרים לפרויקטים'!$J$8:$J$507,MATCH($B235,'תוצרים לפרויקטים'!$G$8:$G$507,0))))</f>
        <v/>
      </c>
      <c r="F235" s="198" t="str">
        <f>IF($B235="","",IF(INDEX('תוצרים לפרויקטים'!$K$8:$K$507,MATCH($B235,'תוצרים לפרויקטים'!$G$8:$G$507,0))="","",INDEX('תוצרים לפרויקטים'!$K$8:$K$507,MATCH($B235,'תוצרים לפרויקטים'!$G$8:$G$507,0))))</f>
        <v/>
      </c>
      <c r="G235" s="198" t="str">
        <f>IF($B235="","",IF(INDEX('תוצרים לפרויקטים'!$R$8:$R$507,MATCH($B235,'תוצרים לפרויקטים'!$G$8:$G$507,0))="","",INDEX('תוצרים לפרויקטים'!$R$8:$R$507,MATCH($B235,'תוצרים לפרויקטים'!$G$8:$G$507,0))))</f>
        <v/>
      </c>
      <c r="H235" s="199" t="str">
        <f>IF($B235="","",IF(INDEX('תוצרים לפרויקטים'!P$8:P$507,MATCH($B235,'תוצרים לפרויקטים'!$G$8:$G$507,0))="","",INDEX('תוצרים לפרויקטים'!P$8:P$507,MATCH($B235,'תוצרים לפרויקטים'!$G$8:$G$507,0))))</f>
        <v/>
      </c>
      <c r="I235" s="199" t="str">
        <f>IF($B235="","",IF(INDEX('תוצרים לפרויקטים'!Q$8:Q$507,MATCH($B235,'תוצרים לפרויקטים'!$G$8:$G$507,0))="","",INDEX('תוצרים לפרויקטים'!Q$8:Q$507,MATCH($B235,'תוצרים לפרויקטים'!$G$8:$G$507,0))))</f>
        <v/>
      </c>
      <c r="J235" s="200" t="str">
        <f>IF($B235="","",INDEX('תוצרים לפרויקטים'!$S$8:$S$507,MATCH($B235,'תוצרים לפרויקטים'!$G$8:$G$507,0)))</f>
        <v/>
      </c>
      <c r="K235" s="201" t="str">
        <f t="shared" si="12"/>
        <v/>
      </c>
      <c r="L235" s="200" t="str">
        <f t="shared" ca="1" si="13"/>
        <v/>
      </c>
      <c r="M235" s="214" t="str">
        <f ca="1">IF($C235="","",IF(OR(AND($H235&lt;=M$6,$I235&gt;=M$6),AND($H235&gt;=M$6,$H235&lt;N$6)),IF(OR($J235=1,COUNTIF($L235:L235,"&gt;0")&lt;$K235),3,IF(OR(AND(MONTH($H235)=MONTH(TODAY()),$J235=0),AND(TODAY()&lt;M$6)),1,IF($L235="כן",2,4))),""))</f>
        <v/>
      </c>
      <c r="N235" s="214" t="str">
        <f ca="1">IF($C235="","",IF(OR(AND($H235&lt;=N$6,$I235&gt;=N$6),AND($H235&gt;=N$6,$H235&lt;O$6)),IF(OR($J235=1,COUNTIF($L235:M235,"&gt;0")&lt;$K235),3,IF(OR(AND(MONTH($H235)=MONTH(TODAY()),$J235=0),AND(TODAY()&lt;N$6)),1,IF($L235="כן",2,4))),""))</f>
        <v/>
      </c>
      <c r="O235" s="214" t="str">
        <f ca="1">IF($C235="","",IF(OR(AND($H235&lt;=O$6,$I235&gt;=O$6),AND($H235&gt;=O$6,$H235&lt;P$6)),IF(OR($J235=1,COUNTIF($L235:N235,"&gt;0")&lt;$K235),3,IF(OR(AND(MONTH($H235)=MONTH(TODAY()),$J235=0),AND(TODAY()&lt;O$6)),1,IF($L235="כן",2,4))),""))</f>
        <v/>
      </c>
      <c r="P235" s="214" t="str">
        <f ca="1">IF($C235="","",IF(OR(AND($H235&lt;=P$6,$I235&gt;=P$6),AND($H235&gt;=P$6,$H235&lt;Q$6)),IF(OR($J235=1,COUNTIF($L235:O235,"&gt;0")&lt;$K235),3,IF(OR(AND(MONTH($H235)=MONTH(TODAY()),$J235=0),AND(TODAY()&lt;P$6)),1,IF($L235="כן",2,4))),""))</f>
        <v/>
      </c>
      <c r="Q235" s="214" t="str">
        <f ca="1">IF($C235="","",IF(OR(AND($H235&lt;=Q$6,$I235&gt;=Q$6),AND($H235&gt;=Q$6,$H235&lt;R$6)),IF(OR($J235=1,COUNTIF($L235:P235,"&gt;0")&lt;$K235),3,IF(OR(AND(MONTH($H235)=MONTH(TODAY()),$J235=0),AND(TODAY()&lt;Q$6)),1,IF($L235="כן",2,4))),""))</f>
        <v/>
      </c>
      <c r="R235" s="214" t="str">
        <f ca="1">IF($C235="","",IF(OR(AND($H235&lt;=R$6,$I235&gt;=R$6),AND($H235&gt;=R$6,$H235&lt;S$6)),IF(OR($J235=1,COUNTIF($L235:Q235,"&gt;0")&lt;$K235),3,IF(OR(AND(MONTH($H235)=MONTH(TODAY()),$J235=0),AND(TODAY()&lt;R$6)),1,IF($L235="כן",2,4))),""))</f>
        <v/>
      </c>
      <c r="S235" s="214" t="str">
        <f ca="1">IF($C235="","",IF(OR(AND($H235&lt;=S$6,$I235&gt;=S$6),AND($H235&gt;=S$6,$H235&lt;T$6)),IF(OR($J235=1,COUNTIF($L235:R235,"&gt;0")&lt;$K235),3,IF(OR(AND(MONTH($H235)=MONTH(TODAY()),$J235=0),AND(TODAY()&lt;S$6)),1,IF($L235="כן",2,4))),""))</f>
        <v/>
      </c>
      <c r="T235" s="214" t="str">
        <f ca="1">IF($C235="","",IF(OR(AND($H235&lt;=T$6,$I235&gt;=T$6),AND($H235&gt;=T$6,$H235&lt;U$6)),IF(OR($J235=1,COUNTIF($L235:S235,"&gt;0")&lt;$K235),3,IF(OR(AND(MONTH($H235)=MONTH(TODAY()),$J235=0),AND(TODAY()&lt;T$6)),1,IF($L235="כן",2,4))),""))</f>
        <v/>
      </c>
      <c r="U235" s="214" t="str">
        <f ca="1">IF($C235="","",IF(OR(AND($H235&lt;=U$6,$I235&gt;=U$6),AND($H235&gt;=U$6,$H235&lt;V$6)),IF(OR($J235=1,COUNTIF($L235:T235,"&gt;0")&lt;$K235),3,IF(OR(AND(MONTH($H235)=MONTH(TODAY()),$J235=0),AND(TODAY()&lt;U$6)),1,IF($L235="כן",2,4))),""))</f>
        <v/>
      </c>
      <c r="V235" s="214" t="str">
        <f ca="1">IF($C235="","",IF(OR(AND($H235&lt;=V$6,$I235&gt;=V$6),AND($H235&gt;=V$6,$H235&lt;W$6)),IF(OR($J235=1,COUNTIF($L235:U235,"&gt;0")&lt;$K235),3,IF(OR(AND(MONTH($H235)=MONTH(TODAY()),$J235=0),AND(TODAY()&lt;V$6)),1,IF($L235="כן",2,4))),""))</f>
        <v/>
      </c>
      <c r="W235" s="214" t="str">
        <f ca="1">IF($C235="","",IF(OR(AND($H235&lt;=W$6,$I235&gt;=W$6),AND($H235&gt;=W$6,$H235&lt;X$6)),IF(OR($J235=1,COUNTIF($L235:V235,"&gt;0")&lt;$K235),3,IF(OR(AND(MONTH($H235)=MONTH(TODAY()),$J235=0),AND(TODAY()&lt;W$6)),1,IF($L235="כן",2,4))),""))</f>
        <v/>
      </c>
      <c r="X235" s="214" t="str">
        <f ca="1">IF($C235="","",IF(OR(AND($H235&lt;=X$6,$I235&gt;=X$6),AND($H235&gt;=X$6,$H235&lt;Y$6)),IF(OR($J235=1,COUNTIF($L235:W235,"&gt;0")&lt;$K235),3,IF(OR(AND(MONTH($H235)=MONTH(TODAY()),$J235=0),AND(TODAY()&lt;X$6)),1,IF($L235="כן",2,4))),""))</f>
        <v/>
      </c>
      <c r="Y235" s="214" t="str">
        <f ca="1">IF($C235="","",IF(OR(AND($H235&lt;=Y$6,$I235&gt;=Y$6),AND($H235&gt;=Y$6,$H235&lt;Z$6)),IF(OR($J235=1,COUNTIF($L235:X235,"&gt;0")&lt;$K235),3,IF(OR(AND(MONTH($H235)=MONTH(TODAY()),$J235=0),AND(TODAY()&lt;Y$6)),1,IF($L235="כן",2,4))),""))</f>
        <v/>
      </c>
      <c r="Z235" s="214" t="str">
        <f ca="1">IF($C235="","",IF(OR(AND($H235&lt;=Z$6,$I235&gt;=Z$6),AND($H235&gt;=Z$6,$H235&lt;AA$6)),IF(OR($J235=1,COUNTIF($L235:Y235,"&gt;0")&lt;$K235),3,IF(OR(AND(MONTH($H235)=MONTH(TODAY()),$J235=0),AND(TODAY()&lt;Z$6)),1,IF($L235="כן",2,4))),""))</f>
        <v/>
      </c>
      <c r="AA235" s="214" t="str">
        <f ca="1">IF($C235="","",IF(OR(AND($H235&lt;=AA$6,$I235&gt;=AA$6),AND($H235&gt;=AA$6,$H235&lt;AB$6)),IF(OR($J235=1,COUNTIF($L235:Z235,"&gt;0")&lt;$K235),3,IF(OR(AND(MONTH($H235)=MONTH(TODAY()),$J235=0),AND(TODAY()&lt;AA$6)),1,IF($L235="כן",2,4))),""))</f>
        <v/>
      </c>
      <c r="AB235" s="214" t="str">
        <f ca="1">IF($C235="","",IF(OR(AND($H235&lt;=AB$6,$I235&gt;=AB$6),AND($H235&gt;=AB$6,$H235&lt;AC$6)),IF(OR($J235=1,COUNTIF($L235:AA235,"&gt;0")&lt;$K235),3,IF(OR(AND(MONTH($H235)=MONTH(TODAY()),$J235=0),AND(TODAY()&lt;AB$6)),1,IF($L235="כן",2,4))),""))</f>
        <v/>
      </c>
      <c r="AC235" s="214" t="str">
        <f ca="1">IF($C235="","",IF(OR(AND($H235&lt;=AC$6,$I235&gt;=AC$6),AND($H235&gt;=AC$6,$H235&lt;AD$6)),IF(OR($J235=1,COUNTIF($L235:AB235,"&gt;0")&lt;$K235),3,IF(OR(AND(MONTH($H235)=MONTH(TODAY()),$J235=0),AND(TODAY()&lt;AC$6)),1,IF($L235="כן",2,4))),""))</f>
        <v/>
      </c>
      <c r="AD235" s="214" t="str">
        <f ca="1">IF($C235="","",IF(OR(AND($H235&lt;=AD$6,$I235&gt;=AD$6),AND($H235&gt;=AD$6,$H235&lt;AE$6)),IF(OR($J235=1,COUNTIF($L235:AC235,"&gt;0")&lt;$K235),3,IF(OR(AND(MONTH($H235)=MONTH(TODAY()),$J235=0),AND(TODAY()&lt;AD$6)),1,IF($L235="כן",2,4))),""))</f>
        <v/>
      </c>
      <c r="AE235" s="214" t="str">
        <f ca="1">IF($C235="","",IF(OR(AND($H235&lt;=AE$6,$I235&gt;=AE$6),AND($H235&gt;=AE$6,$H235&lt;AF$6)),IF(OR($J235=1,COUNTIF($L235:AD235,"&gt;0")&lt;$K235),3,IF(OR(AND(MONTH($H235)=MONTH(TODAY()),$J235=0),AND(TODAY()&lt;AE$6)),1,IF($L235="כן",2,4))),""))</f>
        <v/>
      </c>
      <c r="AF235" s="214" t="str">
        <f ca="1">IF($C235="","",IF(OR(AND($H235&lt;=AF$6,$I235&gt;=AF$6),AND($H235&gt;=AF$6,$H235&lt;AG$6)),IF(OR($J235=1,COUNTIF($L235:AE235,"&gt;0")&lt;$K235),3,IF(OR(AND(MONTH($H235)=MONTH(TODAY()),$J235=0),AND(TODAY()&lt;AF$6)),1,IF($L235="כן",2,4))),""))</f>
        <v/>
      </c>
      <c r="AG235" s="214" t="str">
        <f t="shared" ca="1" si="14"/>
        <v/>
      </c>
      <c r="AH235" s="199" t="s">
        <v>224</v>
      </c>
    </row>
    <row r="236" spans="2:34" s="195" customFormat="1" ht="21" customHeight="1">
      <c r="B236" s="196" t="str">
        <f>IFERROR(INDEX('תוצרים לפרויקטים'!$G$8:$G$507,MATCH(ROWS($B$6:B235),דירוג_גאנט,0)),"")</f>
        <v/>
      </c>
      <c r="C236" s="197" t="str">
        <f>IF($B236="","",INDEX('תוצרים לפרויקטים'!$H$8:$H$507,MATCH($B236,'תוצרים לפרויקטים'!$G$8:$G$507,0)))</f>
        <v/>
      </c>
      <c r="D236" s="198" t="str">
        <f>IF($B236="","",INDEX('תוצרים לפרויקטים'!$E$8:$E$507,MATCH($B236,'תוצרים לפרויקטים'!$G$8:$G$507,0)))</f>
        <v/>
      </c>
      <c r="E236" s="198" t="str">
        <f>IF($B236="","",IF(INDEX('תוצרים לפרויקטים'!$J$8:$J$507,MATCH($B236,'תוצרים לפרויקטים'!$G$8:$G$507,0))="","",INDEX('תוצרים לפרויקטים'!$J$8:$J$507,MATCH($B236,'תוצרים לפרויקטים'!$G$8:$G$507,0))))</f>
        <v/>
      </c>
      <c r="F236" s="198" t="str">
        <f>IF($B236="","",IF(INDEX('תוצרים לפרויקטים'!$K$8:$K$507,MATCH($B236,'תוצרים לפרויקטים'!$G$8:$G$507,0))="","",INDEX('תוצרים לפרויקטים'!$K$8:$K$507,MATCH($B236,'תוצרים לפרויקטים'!$G$8:$G$507,0))))</f>
        <v/>
      </c>
      <c r="G236" s="198" t="str">
        <f>IF($B236="","",IF(INDEX('תוצרים לפרויקטים'!$R$8:$R$507,MATCH($B236,'תוצרים לפרויקטים'!$G$8:$G$507,0))="","",INDEX('תוצרים לפרויקטים'!$R$8:$R$507,MATCH($B236,'תוצרים לפרויקטים'!$G$8:$G$507,0))))</f>
        <v/>
      </c>
      <c r="H236" s="199" t="str">
        <f>IF($B236="","",IF(INDEX('תוצרים לפרויקטים'!P$8:P$507,MATCH($B236,'תוצרים לפרויקטים'!$G$8:$G$507,0))="","",INDEX('תוצרים לפרויקטים'!P$8:P$507,MATCH($B236,'תוצרים לפרויקטים'!$G$8:$G$507,0))))</f>
        <v/>
      </c>
      <c r="I236" s="199" t="str">
        <f>IF($B236="","",IF(INDEX('תוצרים לפרויקטים'!Q$8:Q$507,MATCH($B236,'תוצרים לפרויקטים'!$G$8:$G$507,0))="","",INDEX('תוצרים לפרויקטים'!Q$8:Q$507,MATCH($B236,'תוצרים לפרויקטים'!$G$8:$G$507,0))))</f>
        <v/>
      </c>
      <c r="J236" s="200" t="str">
        <f>IF($B236="","",INDEX('תוצרים לפרויקטים'!$S$8:$S$507,MATCH($B236,'תוצרים לפרויקטים'!$G$8:$G$507,0)))</f>
        <v/>
      </c>
      <c r="K236" s="201" t="str">
        <f t="shared" si="12"/>
        <v/>
      </c>
      <c r="L236" s="200" t="str">
        <f t="shared" ca="1" si="13"/>
        <v/>
      </c>
      <c r="M236" s="214" t="str">
        <f ca="1">IF($C236="","",IF(OR(AND($H236&lt;=M$6,$I236&gt;=M$6),AND($H236&gt;=M$6,$H236&lt;N$6)),IF(OR($J236=1,COUNTIF($L236:L236,"&gt;0")&lt;$K236),3,IF(OR(AND(MONTH($H236)=MONTH(TODAY()),$J236=0),AND(TODAY()&lt;M$6)),1,IF($L236="כן",2,4))),""))</f>
        <v/>
      </c>
      <c r="N236" s="214" t="str">
        <f ca="1">IF($C236="","",IF(OR(AND($H236&lt;=N$6,$I236&gt;=N$6),AND($H236&gt;=N$6,$H236&lt;O$6)),IF(OR($J236=1,COUNTIF($L236:M236,"&gt;0")&lt;$K236),3,IF(OR(AND(MONTH($H236)=MONTH(TODAY()),$J236=0),AND(TODAY()&lt;N$6)),1,IF($L236="כן",2,4))),""))</f>
        <v/>
      </c>
      <c r="O236" s="214" t="str">
        <f ca="1">IF($C236="","",IF(OR(AND($H236&lt;=O$6,$I236&gt;=O$6),AND($H236&gt;=O$6,$H236&lt;P$6)),IF(OR($J236=1,COUNTIF($L236:N236,"&gt;0")&lt;$K236),3,IF(OR(AND(MONTH($H236)=MONTH(TODAY()),$J236=0),AND(TODAY()&lt;O$6)),1,IF($L236="כן",2,4))),""))</f>
        <v/>
      </c>
      <c r="P236" s="214" t="str">
        <f ca="1">IF($C236="","",IF(OR(AND($H236&lt;=P$6,$I236&gt;=P$6),AND($H236&gt;=P$6,$H236&lt;Q$6)),IF(OR($J236=1,COUNTIF($L236:O236,"&gt;0")&lt;$K236),3,IF(OR(AND(MONTH($H236)=MONTH(TODAY()),$J236=0),AND(TODAY()&lt;P$6)),1,IF($L236="כן",2,4))),""))</f>
        <v/>
      </c>
      <c r="Q236" s="214" t="str">
        <f ca="1">IF($C236="","",IF(OR(AND($H236&lt;=Q$6,$I236&gt;=Q$6),AND($H236&gt;=Q$6,$H236&lt;R$6)),IF(OR($J236=1,COUNTIF($L236:P236,"&gt;0")&lt;$K236),3,IF(OR(AND(MONTH($H236)=MONTH(TODAY()),$J236=0),AND(TODAY()&lt;Q$6)),1,IF($L236="כן",2,4))),""))</f>
        <v/>
      </c>
      <c r="R236" s="214" t="str">
        <f ca="1">IF($C236="","",IF(OR(AND($H236&lt;=R$6,$I236&gt;=R$6),AND($H236&gt;=R$6,$H236&lt;S$6)),IF(OR($J236=1,COUNTIF($L236:Q236,"&gt;0")&lt;$K236),3,IF(OR(AND(MONTH($H236)=MONTH(TODAY()),$J236=0),AND(TODAY()&lt;R$6)),1,IF($L236="כן",2,4))),""))</f>
        <v/>
      </c>
      <c r="S236" s="214" t="str">
        <f ca="1">IF($C236="","",IF(OR(AND($H236&lt;=S$6,$I236&gt;=S$6),AND($H236&gt;=S$6,$H236&lt;T$6)),IF(OR($J236=1,COUNTIF($L236:R236,"&gt;0")&lt;$K236),3,IF(OR(AND(MONTH($H236)=MONTH(TODAY()),$J236=0),AND(TODAY()&lt;S$6)),1,IF($L236="כן",2,4))),""))</f>
        <v/>
      </c>
      <c r="T236" s="214" t="str">
        <f ca="1">IF($C236="","",IF(OR(AND($H236&lt;=T$6,$I236&gt;=T$6),AND($H236&gt;=T$6,$H236&lt;U$6)),IF(OR($J236=1,COUNTIF($L236:S236,"&gt;0")&lt;$K236),3,IF(OR(AND(MONTH($H236)=MONTH(TODAY()),$J236=0),AND(TODAY()&lt;T$6)),1,IF($L236="כן",2,4))),""))</f>
        <v/>
      </c>
      <c r="U236" s="214" t="str">
        <f ca="1">IF($C236="","",IF(OR(AND($H236&lt;=U$6,$I236&gt;=U$6),AND($H236&gt;=U$6,$H236&lt;V$6)),IF(OR($J236=1,COUNTIF($L236:T236,"&gt;0")&lt;$K236),3,IF(OR(AND(MONTH($H236)=MONTH(TODAY()),$J236=0),AND(TODAY()&lt;U$6)),1,IF($L236="כן",2,4))),""))</f>
        <v/>
      </c>
      <c r="V236" s="214" t="str">
        <f ca="1">IF($C236="","",IF(OR(AND($H236&lt;=V$6,$I236&gt;=V$6),AND($H236&gt;=V$6,$H236&lt;W$6)),IF(OR($J236=1,COUNTIF($L236:U236,"&gt;0")&lt;$K236),3,IF(OR(AND(MONTH($H236)=MONTH(TODAY()),$J236=0),AND(TODAY()&lt;V$6)),1,IF($L236="כן",2,4))),""))</f>
        <v/>
      </c>
      <c r="W236" s="214" t="str">
        <f ca="1">IF($C236="","",IF(OR(AND($H236&lt;=W$6,$I236&gt;=W$6),AND($H236&gt;=W$6,$H236&lt;X$6)),IF(OR($J236=1,COUNTIF($L236:V236,"&gt;0")&lt;$K236),3,IF(OR(AND(MONTH($H236)=MONTH(TODAY()),$J236=0),AND(TODAY()&lt;W$6)),1,IF($L236="כן",2,4))),""))</f>
        <v/>
      </c>
      <c r="X236" s="214" t="str">
        <f ca="1">IF($C236="","",IF(OR(AND($H236&lt;=X$6,$I236&gt;=X$6),AND($H236&gt;=X$6,$H236&lt;Y$6)),IF(OR($J236=1,COUNTIF($L236:W236,"&gt;0")&lt;$K236),3,IF(OR(AND(MONTH($H236)=MONTH(TODAY()),$J236=0),AND(TODAY()&lt;X$6)),1,IF($L236="כן",2,4))),""))</f>
        <v/>
      </c>
      <c r="Y236" s="214" t="str">
        <f ca="1">IF($C236="","",IF(OR(AND($H236&lt;=Y$6,$I236&gt;=Y$6),AND($H236&gt;=Y$6,$H236&lt;Z$6)),IF(OR($J236=1,COUNTIF($L236:X236,"&gt;0")&lt;$K236),3,IF(OR(AND(MONTH($H236)=MONTH(TODAY()),$J236=0),AND(TODAY()&lt;Y$6)),1,IF($L236="כן",2,4))),""))</f>
        <v/>
      </c>
      <c r="Z236" s="214" t="str">
        <f ca="1">IF($C236="","",IF(OR(AND($H236&lt;=Z$6,$I236&gt;=Z$6),AND($H236&gt;=Z$6,$H236&lt;AA$6)),IF(OR($J236=1,COUNTIF($L236:Y236,"&gt;0")&lt;$K236),3,IF(OR(AND(MONTH($H236)=MONTH(TODAY()),$J236=0),AND(TODAY()&lt;Z$6)),1,IF($L236="כן",2,4))),""))</f>
        <v/>
      </c>
      <c r="AA236" s="214" t="str">
        <f ca="1">IF($C236="","",IF(OR(AND($H236&lt;=AA$6,$I236&gt;=AA$6),AND($H236&gt;=AA$6,$H236&lt;AB$6)),IF(OR($J236=1,COUNTIF($L236:Z236,"&gt;0")&lt;$K236),3,IF(OR(AND(MONTH($H236)=MONTH(TODAY()),$J236=0),AND(TODAY()&lt;AA$6)),1,IF($L236="כן",2,4))),""))</f>
        <v/>
      </c>
      <c r="AB236" s="214" t="str">
        <f ca="1">IF($C236="","",IF(OR(AND($H236&lt;=AB$6,$I236&gt;=AB$6),AND($H236&gt;=AB$6,$H236&lt;AC$6)),IF(OR($J236=1,COUNTIF($L236:AA236,"&gt;0")&lt;$K236),3,IF(OR(AND(MONTH($H236)=MONTH(TODAY()),$J236=0),AND(TODAY()&lt;AB$6)),1,IF($L236="כן",2,4))),""))</f>
        <v/>
      </c>
      <c r="AC236" s="214" t="str">
        <f ca="1">IF($C236="","",IF(OR(AND($H236&lt;=AC$6,$I236&gt;=AC$6),AND($H236&gt;=AC$6,$H236&lt;AD$6)),IF(OR($J236=1,COUNTIF($L236:AB236,"&gt;0")&lt;$K236),3,IF(OR(AND(MONTH($H236)=MONTH(TODAY()),$J236=0),AND(TODAY()&lt;AC$6)),1,IF($L236="כן",2,4))),""))</f>
        <v/>
      </c>
      <c r="AD236" s="214" t="str">
        <f ca="1">IF($C236="","",IF(OR(AND($H236&lt;=AD$6,$I236&gt;=AD$6),AND($H236&gt;=AD$6,$H236&lt;AE$6)),IF(OR($J236=1,COUNTIF($L236:AC236,"&gt;0")&lt;$K236),3,IF(OR(AND(MONTH($H236)=MONTH(TODAY()),$J236=0),AND(TODAY()&lt;AD$6)),1,IF($L236="כן",2,4))),""))</f>
        <v/>
      </c>
      <c r="AE236" s="214" t="str">
        <f ca="1">IF($C236="","",IF(OR(AND($H236&lt;=AE$6,$I236&gt;=AE$6),AND($H236&gt;=AE$6,$H236&lt;AF$6)),IF(OR($J236=1,COUNTIF($L236:AD236,"&gt;0")&lt;$K236),3,IF(OR(AND(MONTH($H236)=MONTH(TODAY()),$J236=0),AND(TODAY()&lt;AE$6)),1,IF($L236="כן",2,4))),""))</f>
        <v/>
      </c>
      <c r="AF236" s="214" t="str">
        <f ca="1">IF($C236="","",IF(OR(AND($H236&lt;=AF$6,$I236&gt;=AF$6),AND($H236&gt;=AF$6,$H236&lt;AG$6)),IF(OR($J236=1,COUNTIF($L236:AE236,"&gt;0")&lt;$K236),3,IF(OR(AND(MONTH($H236)=MONTH(TODAY()),$J236=0),AND(TODAY()&lt;AF$6)),1,IF($L236="כן",2,4))),""))</f>
        <v/>
      </c>
      <c r="AG236" s="214" t="str">
        <f t="shared" ca="1" si="14"/>
        <v/>
      </c>
      <c r="AH236" s="199" t="s">
        <v>224</v>
      </c>
    </row>
    <row r="237" spans="2:34" s="195" customFormat="1" ht="21" customHeight="1">
      <c r="B237" s="196" t="str">
        <f>IFERROR(INDEX('תוצרים לפרויקטים'!$G$8:$G$507,MATCH(ROWS($B$6:B236),דירוג_גאנט,0)),"")</f>
        <v/>
      </c>
      <c r="C237" s="197" t="str">
        <f>IF($B237="","",INDEX('תוצרים לפרויקטים'!$H$8:$H$507,MATCH($B237,'תוצרים לפרויקטים'!$G$8:$G$507,0)))</f>
        <v/>
      </c>
      <c r="D237" s="198" t="str">
        <f>IF($B237="","",INDEX('תוצרים לפרויקטים'!$E$8:$E$507,MATCH($B237,'תוצרים לפרויקטים'!$G$8:$G$507,0)))</f>
        <v/>
      </c>
      <c r="E237" s="198" t="str">
        <f>IF($B237="","",IF(INDEX('תוצרים לפרויקטים'!$J$8:$J$507,MATCH($B237,'תוצרים לפרויקטים'!$G$8:$G$507,0))="","",INDEX('תוצרים לפרויקטים'!$J$8:$J$507,MATCH($B237,'תוצרים לפרויקטים'!$G$8:$G$507,0))))</f>
        <v/>
      </c>
      <c r="F237" s="198" t="str">
        <f>IF($B237="","",IF(INDEX('תוצרים לפרויקטים'!$K$8:$K$507,MATCH($B237,'תוצרים לפרויקטים'!$G$8:$G$507,0))="","",INDEX('תוצרים לפרויקטים'!$K$8:$K$507,MATCH($B237,'תוצרים לפרויקטים'!$G$8:$G$507,0))))</f>
        <v/>
      </c>
      <c r="G237" s="198" t="str">
        <f>IF($B237="","",IF(INDEX('תוצרים לפרויקטים'!$R$8:$R$507,MATCH($B237,'תוצרים לפרויקטים'!$G$8:$G$507,0))="","",INDEX('תוצרים לפרויקטים'!$R$8:$R$507,MATCH($B237,'תוצרים לפרויקטים'!$G$8:$G$507,0))))</f>
        <v/>
      </c>
      <c r="H237" s="199" t="str">
        <f>IF($B237="","",IF(INDEX('תוצרים לפרויקטים'!P$8:P$507,MATCH($B237,'תוצרים לפרויקטים'!$G$8:$G$507,0))="","",INDEX('תוצרים לפרויקטים'!P$8:P$507,MATCH($B237,'תוצרים לפרויקטים'!$G$8:$G$507,0))))</f>
        <v/>
      </c>
      <c r="I237" s="199" t="str">
        <f>IF($B237="","",IF(INDEX('תוצרים לפרויקטים'!Q$8:Q$507,MATCH($B237,'תוצרים לפרויקטים'!$G$8:$G$507,0))="","",INDEX('תוצרים לפרויקטים'!Q$8:Q$507,MATCH($B237,'תוצרים לפרויקטים'!$G$8:$G$507,0))))</f>
        <v/>
      </c>
      <c r="J237" s="200" t="str">
        <f>IF($B237="","",INDEX('תוצרים לפרויקטים'!$S$8:$S$507,MATCH($B237,'תוצרים לפרויקטים'!$G$8:$G$507,0)))</f>
        <v/>
      </c>
      <c r="K237" s="201" t="str">
        <f t="shared" si="12"/>
        <v/>
      </c>
      <c r="L237" s="200" t="str">
        <f t="shared" ca="1" si="13"/>
        <v/>
      </c>
      <c r="M237" s="214" t="str">
        <f ca="1">IF($C237="","",IF(OR(AND($H237&lt;=M$6,$I237&gt;=M$6),AND($H237&gt;=M$6,$H237&lt;N$6)),IF(OR($J237=1,COUNTIF($L237:L237,"&gt;0")&lt;$K237),3,IF(OR(AND(MONTH($H237)=MONTH(TODAY()),$J237=0),AND(TODAY()&lt;M$6)),1,IF($L237="כן",2,4))),""))</f>
        <v/>
      </c>
      <c r="N237" s="214" t="str">
        <f ca="1">IF($C237="","",IF(OR(AND($H237&lt;=N$6,$I237&gt;=N$6),AND($H237&gt;=N$6,$H237&lt;O$6)),IF(OR($J237=1,COUNTIF($L237:M237,"&gt;0")&lt;$K237),3,IF(OR(AND(MONTH($H237)=MONTH(TODAY()),$J237=0),AND(TODAY()&lt;N$6)),1,IF($L237="כן",2,4))),""))</f>
        <v/>
      </c>
      <c r="O237" s="214" t="str">
        <f ca="1">IF($C237="","",IF(OR(AND($H237&lt;=O$6,$I237&gt;=O$6),AND($H237&gt;=O$6,$H237&lt;P$6)),IF(OR($J237=1,COUNTIF($L237:N237,"&gt;0")&lt;$K237),3,IF(OR(AND(MONTH($H237)=MONTH(TODAY()),$J237=0),AND(TODAY()&lt;O$6)),1,IF($L237="כן",2,4))),""))</f>
        <v/>
      </c>
      <c r="P237" s="214" t="str">
        <f ca="1">IF($C237="","",IF(OR(AND($H237&lt;=P$6,$I237&gt;=P$6),AND($H237&gt;=P$6,$H237&lt;Q$6)),IF(OR($J237=1,COUNTIF($L237:O237,"&gt;0")&lt;$K237),3,IF(OR(AND(MONTH($H237)=MONTH(TODAY()),$J237=0),AND(TODAY()&lt;P$6)),1,IF($L237="כן",2,4))),""))</f>
        <v/>
      </c>
      <c r="Q237" s="214" t="str">
        <f ca="1">IF($C237="","",IF(OR(AND($H237&lt;=Q$6,$I237&gt;=Q$6),AND($H237&gt;=Q$6,$H237&lt;R$6)),IF(OR($J237=1,COUNTIF($L237:P237,"&gt;0")&lt;$K237),3,IF(OR(AND(MONTH($H237)=MONTH(TODAY()),$J237=0),AND(TODAY()&lt;Q$6)),1,IF($L237="כן",2,4))),""))</f>
        <v/>
      </c>
      <c r="R237" s="214" t="str">
        <f ca="1">IF($C237="","",IF(OR(AND($H237&lt;=R$6,$I237&gt;=R$6),AND($H237&gt;=R$6,$H237&lt;S$6)),IF(OR($J237=1,COUNTIF($L237:Q237,"&gt;0")&lt;$K237),3,IF(OR(AND(MONTH($H237)=MONTH(TODAY()),$J237=0),AND(TODAY()&lt;R$6)),1,IF($L237="כן",2,4))),""))</f>
        <v/>
      </c>
      <c r="S237" s="214" t="str">
        <f ca="1">IF($C237="","",IF(OR(AND($H237&lt;=S$6,$I237&gt;=S$6),AND($H237&gt;=S$6,$H237&lt;T$6)),IF(OR($J237=1,COUNTIF($L237:R237,"&gt;0")&lt;$K237),3,IF(OR(AND(MONTH($H237)=MONTH(TODAY()),$J237=0),AND(TODAY()&lt;S$6)),1,IF($L237="כן",2,4))),""))</f>
        <v/>
      </c>
      <c r="T237" s="214" t="str">
        <f ca="1">IF($C237="","",IF(OR(AND($H237&lt;=T$6,$I237&gt;=T$6),AND($H237&gt;=T$6,$H237&lt;U$6)),IF(OR($J237=1,COUNTIF($L237:S237,"&gt;0")&lt;$K237),3,IF(OR(AND(MONTH($H237)=MONTH(TODAY()),$J237=0),AND(TODAY()&lt;T$6)),1,IF($L237="כן",2,4))),""))</f>
        <v/>
      </c>
      <c r="U237" s="214" t="str">
        <f ca="1">IF($C237="","",IF(OR(AND($H237&lt;=U$6,$I237&gt;=U$6),AND($H237&gt;=U$6,$H237&lt;V$6)),IF(OR($J237=1,COUNTIF($L237:T237,"&gt;0")&lt;$K237),3,IF(OR(AND(MONTH($H237)=MONTH(TODAY()),$J237=0),AND(TODAY()&lt;U$6)),1,IF($L237="כן",2,4))),""))</f>
        <v/>
      </c>
      <c r="V237" s="214" t="str">
        <f ca="1">IF($C237="","",IF(OR(AND($H237&lt;=V$6,$I237&gt;=V$6),AND($H237&gt;=V$6,$H237&lt;W$6)),IF(OR($J237=1,COUNTIF($L237:U237,"&gt;0")&lt;$K237),3,IF(OR(AND(MONTH($H237)=MONTH(TODAY()),$J237=0),AND(TODAY()&lt;V$6)),1,IF($L237="כן",2,4))),""))</f>
        <v/>
      </c>
      <c r="W237" s="214" t="str">
        <f ca="1">IF($C237="","",IF(OR(AND($H237&lt;=W$6,$I237&gt;=W$6),AND($H237&gt;=W$6,$H237&lt;X$6)),IF(OR($J237=1,COUNTIF($L237:V237,"&gt;0")&lt;$K237),3,IF(OR(AND(MONTH($H237)=MONTH(TODAY()),$J237=0),AND(TODAY()&lt;W$6)),1,IF($L237="כן",2,4))),""))</f>
        <v/>
      </c>
      <c r="X237" s="214" t="str">
        <f ca="1">IF($C237="","",IF(OR(AND($H237&lt;=X$6,$I237&gt;=X$6),AND($H237&gt;=X$6,$H237&lt;Y$6)),IF(OR($J237=1,COUNTIF($L237:W237,"&gt;0")&lt;$K237),3,IF(OR(AND(MONTH($H237)=MONTH(TODAY()),$J237=0),AND(TODAY()&lt;X$6)),1,IF($L237="כן",2,4))),""))</f>
        <v/>
      </c>
      <c r="Y237" s="214" t="str">
        <f ca="1">IF($C237="","",IF(OR(AND($H237&lt;=Y$6,$I237&gt;=Y$6),AND($H237&gt;=Y$6,$H237&lt;Z$6)),IF(OR($J237=1,COUNTIF($L237:X237,"&gt;0")&lt;$K237),3,IF(OR(AND(MONTH($H237)=MONTH(TODAY()),$J237=0),AND(TODAY()&lt;Y$6)),1,IF($L237="כן",2,4))),""))</f>
        <v/>
      </c>
      <c r="Z237" s="214" t="str">
        <f ca="1">IF($C237="","",IF(OR(AND($H237&lt;=Z$6,$I237&gt;=Z$6),AND($H237&gt;=Z$6,$H237&lt;AA$6)),IF(OR($J237=1,COUNTIF($L237:Y237,"&gt;0")&lt;$K237),3,IF(OR(AND(MONTH($H237)=MONTH(TODAY()),$J237=0),AND(TODAY()&lt;Z$6)),1,IF($L237="כן",2,4))),""))</f>
        <v/>
      </c>
      <c r="AA237" s="214" t="str">
        <f ca="1">IF($C237="","",IF(OR(AND($H237&lt;=AA$6,$I237&gt;=AA$6),AND($H237&gt;=AA$6,$H237&lt;AB$6)),IF(OR($J237=1,COUNTIF($L237:Z237,"&gt;0")&lt;$K237),3,IF(OR(AND(MONTH($H237)=MONTH(TODAY()),$J237=0),AND(TODAY()&lt;AA$6)),1,IF($L237="כן",2,4))),""))</f>
        <v/>
      </c>
      <c r="AB237" s="214" t="str">
        <f ca="1">IF($C237="","",IF(OR(AND($H237&lt;=AB$6,$I237&gt;=AB$6),AND($H237&gt;=AB$6,$H237&lt;AC$6)),IF(OR($J237=1,COUNTIF($L237:AA237,"&gt;0")&lt;$K237),3,IF(OR(AND(MONTH($H237)=MONTH(TODAY()),$J237=0),AND(TODAY()&lt;AB$6)),1,IF($L237="כן",2,4))),""))</f>
        <v/>
      </c>
      <c r="AC237" s="214" t="str">
        <f ca="1">IF($C237="","",IF(OR(AND($H237&lt;=AC$6,$I237&gt;=AC$6),AND($H237&gt;=AC$6,$H237&lt;AD$6)),IF(OR($J237=1,COUNTIF($L237:AB237,"&gt;0")&lt;$K237),3,IF(OR(AND(MONTH($H237)=MONTH(TODAY()),$J237=0),AND(TODAY()&lt;AC$6)),1,IF($L237="כן",2,4))),""))</f>
        <v/>
      </c>
      <c r="AD237" s="214" t="str">
        <f ca="1">IF($C237="","",IF(OR(AND($H237&lt;=AD$6,$I237&gt;=AD$6),AND($H237&gt;=AD$6,$H237&lt;AE$6)),IF(OR($J237=1,COUNTIF($L237:AC237,"&gt;0")&lt;$K237),3,IF(OR(AND(MONTH($H237)=MONTH(TODAY()),$J237=0),AND(TODAY()&lt;AD$6)),1,IF($L237="כן",2,4))),""))</f>
        <v/>
      </c>
      <c r="AE237" s="214" t="str">
        <f ca="1">IF($C237="","",IF(OR(AND($H237&lt;=AE$6,$I237&gt;=AE$6),AND($H237&gt;=AE$6,$H237&lt;AF$6)),IF(OR($J237=1,COUNTIF($L237:AD237,"&gt;0")&lt;$K237),3,IF(OR(AND(MONTH($H237)=MONTH(TODAY()),$J237=0),AND(TODAY()&lt;AE$6)),1,IF($L237="כן",2,4))),""))</f>
        <v/>
      </c>
      <c r="AF237" s="214" t="str">
        <f ca="1">IF($C237="","",IF(OR(AND($H237&lt;=AF$6,$I237&gt;=AF$6),AND($H237&gt;=AF$6,$H237&lt;AG$6)),IF(OR($J237=1,COUNTIF($L237:AE237,"&gt;0")&lt;$K237),3,IF(OR(AND(MONTH($H237)=MONTH(TODAY()),$J237=0),AND(TODAY()&lt;AF$6)),1,IF($L237="כן",2,4))),""))</f>
        <v/>
      </c>
      <c r="AG237" s="214" t="str">
        <f t="shared" ca="1" si="14"/>
        <v/>
      </c>
      <c r="AH237" s="199" t="s">
        <v>224</v>
      </c>
    </row>
    <row r="238" spans="2:34" s="195" customFormat="1" ht="21" customHeight="1">
      <c r="B238" s="196" t="str">
        <f>IFERROR(INDEX('תוצרים לפרויקטים'!$G$8:$G$507,MATCH(ROWS($B$6:B237),דירוג_גאנט,0)),"")</f>
        <v/>
      </c>
      <c r="C238" s="197" t="str">
        <f>IF($B238="","",INDEX('תוצרים לפרויקטים'!$H$8:$H$507,MATCH($B238,'תוצרים לפרויקטים'!$G$8:$G$507,0)))</f>
        <v/>
      </c>
      <c r="D238" s="198" t="str">
        <f>IF($B238="","",INDEX('תוצרים לפרויקטים'!$E$8:$E$507,MATCH($B238,'תוצרים לפרויקטים'!$G$8:$G$507,0)))</f>
        <v/>
      </c>
      <c r="E238" s="198" t="str">
        <f>IF($B238="","",IF(INDEX('תוצרים לפרויקטים'!$J$8:$J$507,MATCH($B238,'תוצרים לפרויקטים'!$G$8:$G$507,0))="","",INDEX('תוצרים לפרויקטים'!$J$8:$J$507,MATCH($B238,'תוצרים לפרויקטים'!$G$8:$G$507,0))))</f>
        <v/>
      </c>
      <c r="F238" s="198" t="str">
        <f>IF($B238="","",IF(INDEX('תוצרים לפרויקטים'!$K$8:$K$507,MATCH($B238,'תוצרים לפרויקטים'!$G$8:$G$507,0))="","",INDEX('תוצרים לפרויקטים'!$K$8:$K$507,MATCH($B238,'תוצרים לפרויקטים'!$G$8:$G$507,0))))</f>
        <v/>
      </c>
      <c r="G238" s="198" t="str">
        <f>IF($B238="","",IF(INDEX('תוצרים לפרויקטים'!$R$8:$R$507,MATCH($B238,'תוצרים לפרויקטים'!$G$8:$G$507,0))="","",INDEX('תוצרים לפרויקטים'!$R$8:$R$507,MATCH($B238,'תוצרים לפרויקטים'!$G$8:$G$507,0))))</f>
        <v/>
      </c>
      <c r="H238" s="199" t="str">
        <f>IF($B238="","",IF(INDEX('תוצרים לפרויקטים'!P$8:P$507,MATCH($B238,'תוצרים לפרויקטים'!$G$8:$G$507,0))="","",INDEX('תוצרים לפרויקטים'!P$8:P$507,MATCH($B238,'תוצרים לפרויקטים'!$G$8:$G$507,0))))</f>
        <v/>
      </c>
      <c r="I238" s="199" t="str">
        <f>IF($B238="","",IF(INDEX('תוצרים לפרויקטים'!Q$8:Q$507,MATCH($B238,'תוצרים לפרויקטים'!$G$8:$G$507,0))="","",INDEX('תוצרים לפרויקטים'!Q$8:Q$507,MATCH($B238,'תוצרים לפרויקטים'!$G$8:$G$507,0))))</f>
        <v/>
      </c>
      <c r="J238" s="200" t="str">
        <f>IF($B238="","",INDEX('תוצרים לפרויקטים'!$S$8:$S$507,MATCH($B238,'תוצרים לפרויקטים'!$G$8:$G$507,0)))</f>
        <v/>
      </c>
      <c r="K238" s="201" t="str">
        <f t="shared" si="12"/>
        <v/>
      </c>
      <c r="L238" s="200" t="str">
        <f t="shared" ca="1" si="13"/>
        <v/>
      </c>
      <c r="M238" s="214" t="str">
        <f ca="1">IF($C238="","",IF(OR(AND($H238&lt;=M$6,$I238&gt;=M$6),AND($H238&gt;=M$6,$H238&lt;N$6)),IF(OR($J238=1,COUNTIF($L238:L238,"&gt;0")&lt;$K238),3,IF(OR(AND(MONTH($H238)=MONTH(TODAY()),$J238=0),AND(TODAY()&lt;M$6)),1,IF($L238="כן",2,4))),""))</f>
        <v/>
      </c>
      <c r="N238" s="214" t="str">
        <f ca="1">IF($C238="","",IF(OR(AND($H238&lt;=N$6,$I238&gt;=N$6),AND($H238&gt;=N$6,$H238&lt;O$6)),IF(OR($J238=1,COUNTIF($L238:M238,"&gt;0")&lt;$K238),3,IF(OR(AND(MONTH($H238)=MONTH(TODAY()),$J238=0),AND(TODAY()&lt;N$6)),1,IF($L238="כן",2,4))),""))</f>
        <v/>
      </c>
      <c r="O238" s="214" t="str">
        <f ca="1">IF($C238="","",IF(OR(AND($H238&lt;=O$6,$I238&gt;=O$6),AND($H238&gt;=O$6,$H238&lt;P$6)),IF(OR($J238=1,COUNTIF($L238:N238,"&gt;0")&lt;$K238),3,IF(OR(AND(MONTH($H238)=MONTH(TODAY()),$J238=0),AND(TODAY()&lt;O$6)),1,IF($L238="כן",2,4))),""))</f>
        <v/>
      </c>
      <c r="P238" s="214" t="str">
        <f ca="1">IF($C238="","",IF(OR(AND($H238&lt;=P$6,$I238&gt;=P$6),AND($H238&gt;=P$6,$H238&lt;Q$6)),IF(OR($J238=1,COUNTIF($L238:O238,"&gt;0")&lt;$K238),3,IF(OR(AND(MONTH($H238)=MONTH(TODAY()),$J238=0),AND(TODAY()&lt;P$6)),1,IF($L238="כן",2,4))),""))</f>
        <v/>
      </c>
      <c r="Q238" s="214" t="str">
        <f ca="1">IF($C238="","",IF(OR(AND($H238&lt;=Q$6,$I238&gt;=Q$6),AND($H238&gt;=Q$6,$H238&lt;R$6)),IF(OR($J238=1,COUNTIF($L238:P238,"&gt;0")&lt;$K238),3,IF(OR(AND(MONTH($H238)=MONTH(TODAY()),$J238=0),AND(TODAY()&lt;Q$6)),1,IF($L238="כן",2,4))),""))</f>
        <v/>
      </c>
      <c r="R238" s="214" t="str">
        <f ca="1">IF($C238="","",IF(OR(AND($H238&lt;=R$6,$I238&gt;=R$6),AND($H238&gt;=R$6,$H238&lt;S$6)),IF(OR($J238=1,COUNTIF($L238:Q238,"&gt;0")&lt;$K238),3,IF(OR(AND(MONTH($H238)=MONTH(TODAY()),$J238=0),AND(TODAY()&lt;R$6)),1,IF($L238="כן",2,4))),""))</f>
        <v/>
      </c>
      <c r="S238" s="214" t="str">
        <f ca="1">IF($C238="","",IF(OR(AND($H238&lt;=S$6,$I238&gt;=S$6),AND($H238&gt;=S$6,$H238&lt;T$6)),IF(OR($J238=1,COUNTIF($L238:R238,"&gt;0")&lt;$K238),3,IF(OR(AND(MONTH($H238)=MONTH(TODAY()),$J238=0),AND(TODAY()&lt;S$6)),1,IF($L238="כן",2,4))),""))</f>
        <v/>
      </c>
      <c r="T238" s="214" t="str">
        <f ca="1">IF($C238="","",IF(OR(AND($H238&lt;=T$6,$I238&gt;=T$6),AND($H238&gt;=T$6,$H238&lt;U$6)),IF(OR($J238=1,COUNTIF($L238:S238,"&gt;0")&lt;$K238),3,IF(OR(AND(MONTH($H238)=MONTH(TODAY()),$J238=0),AND(TODAY()&lt;T$6)),1,IF($L238="כן",2,4))),""))</f>
        <v/>
      </c>
      <c r="U238" s="214" t="str">
        <f ca="1">IF($C238="","",IF(OR(AND($H238&lt;=U$6,$I238&gt;=U$6),AND($H238&gt;=U$6,$H238&lt;V$6)),IF(OR($J238=1,COUNTIF($L238:T238,"&gt;0")&lt;$K238),3,IF(OR(AND(MONTH($H238)=MONTH(TODAY()),$J238=0),AND(TODAY()&lt;U$6)),1,IF($L238="כן",2,4))),""))</f>
        <v/>
      </c>
      <c r="V238" s="214" t="str">
        <f ca="1">IF($C238="","",IF(OR(AND($H238&lt;=V$6,$I238&gt;=V$6),AND($H238&gt;=V$6,$H238&lt;W$6)),IF(OR($J238=1,COUNTIF($L238:U238,"&gt;0")&lt;$K238),3,IF(OR(AND(MONTH($H238)=MONTH(TODAY()),$J238=0),AND(TODAY()&lt;V$6)),1,IF($L238="כן",2,4))),""))</f>
        <v/>
      </c>
      <c r="W238" s="214" t="str">
        <f ca="1">IF($C238="","",IF(OR(AND($H238&lt;=W$6,$I238&gt;=W$6),AND($H238&gt;=W$6,$H238&lt;X$6)),IF(OR($J238=1,COUNTIF($L238:V238,"&gt;0")&lt;$K238),3,IF(OR(AND(MONTH($H238)=MONTH(TODAY()),$J238=0),AND(TODAY()&lt;W$6)),1,IF($L238="כן",2,4))),""))</f>
        <v/>
      </c>
      <c r="X238" s="214" t="str">
        <f ca="1">IF($C238="","",IF(OR(AND($H238&lt;=X$6,$I238&gt;=X$6),AND($H238&gt;=X$6,$H238&lt;Y$6)),IF(OR($J238=1,COUNTIF($L238:W238,"&gt;0")&lt;$K238),3,IF(OR(AND(MONTH($H238)=MONTH(TODAY()),$J238=0),AND(TODAY()&lt;X$6)),1,IF($L238="כן",2,4))),""))</f>
        <v/>
      </c>
      <c r="Y238" s="214" t="str">
        <f ca="1">IF($C238="","",IF(OR(AND($H238&lt;=Y$6,$I238&gt;=Y$6),AND($H238&gt;=Y$6,$H238&lt;Z$6)),IF(OR($J238=1,COUNTIF($L238:X238,"&gt;0")&lt;$K238),3,IF(OR(AND(MONTH($H238)=MONTH(TODAY()),$J238=0),AND(TODAY()&lt;Y$6)),1,IF($L238="כן",2,4))),""))</f>
        <v/>
      </c>
      <c r="Z238" s="214" t="str">
        <f ca="1">IF($C238="","",IF(OR(AND($H238&lt;=Z$6,$I238&gt;=Z$6),AND($H238&gt;=Z$6,$H238&lt;AA$6)),IF(OR($J238=1,COUNTIF($L238:Y238,"&gt;0")&lt;$K238),3,IF(OR(AND(MONTH($H238)=MONTH(TODAY()),$J238=0),AND(TODAY()&lt;Z$6)),1,IF($L238="כן",2,4))),""))</f>
        <v/>
      </c>
      <c r="AA238" s="214" t="str">
        <f ca="1">IF($C238="","",IF(OR(AND($H238&lt;=AA$6,$I238&gt;=AA$6),AND($H238&gt;=AA$6,$H238&lt;AB$6)),IF(OR($J238=1,COUNTIF($L238:Z238,"&gt;0")&lt;$K238),3,IF(OR(AND(MONTH($H238)=MONTH(TODAY()),$J238=0),AND(TODAY()&lt;AA$6)),1,IF($L238="כן",2,4))),""))</f>
        <v/>
      </c>
      <c r="AB238" s="214" t="str">
        <f ca="1">IF($C238="","",IF(OR(AND($H238&lt;=AB$6,$I238&gt;=AB$6),AND($H238&gt;=AB$6,$H238&lt;AC$6)),IF(OR($J238=1,COUNTIF($L238:AA238,"&gt;0")&lt;$K238),3,IF(OR(AND(MONTH($H238)=MONTH(TODAY()),$J238=0),AND(TODAY()&lt;AB$6)),1,IF($L238="כן",2,4))),""))</f>
        <v/>
      </c>
      <c r="AC238" s="214" t="str">
        <f ca="1">IF($C238="","",IF(OR(AND($H238&lt;=AC$6,$I238&gt;=AC$6),AND($H238&gt;=AC$6,$H238&lt;AD$6)),IF(OR($J238=1,COUNTIF($L238:AB238,"&gt;0")&lt;$K238),3,IF(OR(AND(MONTH($H238)=MONTH(TODAY()),$J238=0),AND(TODAY()&lt;AC$6)),1,IF($L238="כן",2,4))),""))</f>
        <v/>
      </c>
      <c r="AD238" s="214" t="str">
        <f ca="1">IF($C238="","",IF(OR(AND($H238&lt;=AD$6,$I238&gt;=AD$6),AND($H238&gt;=AD$6,$H238&lt;AE$6)),IF(OR($J238=1,COUNTIF($L238:AC238,"&gt;0")&lt;$K238),3,IF(OR(AND(MONTH($H238)=MONTH(TODAY()),$J238=0),AND(TODAY()&lt;AD$6)),1,IF($L238="כן",2,4))),""))</f>
        <v/>
      </c>
      <c r="AE238" s="214" t="str">
        <f ca="1">IF($C238="","",IF(OR(AND($H238&lt;=AE$6,$I238&gt;=AE$6),AND($H238&gt;=AE$6,$H238&lt;AF$6)),IF(OR($J238=1,COUNTIF($L238:AD238,"&gt;0")&lt;$K238),3,IF(OR(AND(MONTH($H238)=MONTH(TODAY()),$J238=0),AND(TODAY()&lt;AE$6)),1,IF($L238="כן",2,4))),""))</f>
        <v/>
      </c>
      <c r="AF238" s="214" t="str">
        <f ca="1">IF($C238="","",IF(OR(AND($H238&lt;=AF$6,$I238&gt;=AF$6),AND($H238&gt;=AF$6,$H238&lt;AG$6)),IF(OR($J238=1,COUNTIF($L238:AE238,"&gt;0")&lt;$K238),3,IF(OR(AND(MONTH($H238)=MONTH(TODAY()),$J238=0),AND(TODAY()&lt;AF$6)),1,IF($L238="כן",2,4))),""))</f>
        <v/>
      </c>
      <c r="AG238" s="214" t="str">
        <f t="shared" ca="1" si="14"/>
        <v/>
      </c>
      <c r="AH238" s="199" t="s">
        <v>224</v>
      </c>
    </row>
    <row r="239" spans="2:34" s="195" customFormat="1" ht="21" customHeight="1">
      <c r="B239" s="196" t="str">
        <f>IFERROR(INDEX('תוצרים לפרויקטים'!$G$8:$G$507,MATCH(ROWS($B$6:B238),דירוג_גאנט,0)),"")</f>
        <v/>
      </c>
      <c r="C239" s="197" t="str">
        <f>IF($B239="","",INDEX('תוצרים לפרויקטים'!$H$8:$H$507,MATCH($B239,'תוצרים לפרויקטים'!$G$8:$G$507,0)))</f>
        <v/>
      </c>
      <c r="D239" s="198" t="str">
        <f>IF($B239="","",INDEX('תוצרים לפרויקטים'!$E$8:$E$507,MATCH($B239,'תוצרים לפרויקטים'!$G$8:$G$507,0)))</f>
        <v/>
      </c>
      <c r="E239" s="198" t="str">
        <f>IF($B239="","",IF(INDEX('תוצרים לפרויקטים'!$J$8:$J$507,MATCH($B239,'תוצרים לפרויקטים'!$G$8:$G$507,0))="","",INDEX('תוצרים לפרויקטים'!$J$8:$J$507,MATCH($B239,'תוצרים לפרויקטים'!$G$8:$G$507,0))))</f>
        <v/>
      </c>
      <c r="F239" s="198" t="str">
        <f>IF($B239="","",IF(INDEX('תוצרים לפרויקטים'!$K$8:$K$507,MATCH($B239,'תוצרים לפרויקטים'!$G$8:$G$507,0))="","",INDEX('תוצרים לפרויקטים'!$K$8:$K$507,MATCH($B239,'תוצרים לפרויקטים'!$G$8:$G$507,0))))</f>
        <v/>
      </c>
      <c r="G239" s="198" t="str">
        <f>IF($B239="","",IF(INDEX('תוצרים לפרויקטים'!$R$8:$R$507,MATCH($B239,'תוצרים לפרויקטים'!$G$8:$G$507,0))="","",INDEX('תוצרים לפרויקטים'!$R$8:$R$507,MATCH($B239,'תוצרים לפרויקטים'!$G$8:$G$507,0))))</f>
        <v/>
      </c>
      <c r="H239" s="199" t="str">
        <f>IF($B239="","",IF(INDEX('תוצרים לפרויקטים'!P$8:P$507,MATCH($B239,'תוצרים לפרויקטים'!$G$8:$G$507,0))="","",INDEX('תוצרים לפרויקטים'!P$8:P$507,MATCH($B239,'תוצרים לפרויקטים'!$G$8:$G$507,0))))</f>
        <v/>
      </c>
      <c r="I239" s="199" t="str">
        <f>IF($B239="","",IF(INDEX('תוצרים לפרויקטים'!Q$8:Q$507,MATCH($B239,'תוצרים לפרויקטים'!$G$8:$G$507,0))="","",INDEX('תוצרים לפרויקטים'!Q$8:Q$507,MATCH($B239,'תוצרים לפרויקטים'!$G$8:$G$507,0))))</f>
        <v/>
      </c>
      <c r="J239" s="200" t="str">
        <f>IF($B239="","",INDEX('תוצרים לפרויקטים'!$S$8:$S$507,MATCH($B239,'תוצרים לפרויקטים'!$G$8:$G$507,0)))</f>
        <v/>
      </c>
      <c r="K239" s="201" t="str">
        <f t="shared" si="12"/>
        <v/>
      </c>
      <c r="L239" s="200" t="str">
        <f t="shared" ca="1" si="13"/>
        <v/>
      </c>
      <c r="M239" s="214" t="str">
        <f ca="1">IF($C239="","",IF(OR(AND($H239&lt;=M$6,$I239&gt;=M$6),AND($H239&gt;=M$6,$H239&lt;N$6)),IF(OR($J239=1,COUNTIF($L239:L239,"&gt;0")&lt;$K239),3,IF(OR(AND(MONTH($H239)=MONTH(TODAY()),$J239=0),AND(TODAY()&lt;M$6)),1,IF($L239="כן",2,4))),""))</f>
        <v/>
      </c>
      <c r="N239" s="214" t="str">
        <f ca="1">IF($C239="","",IF(OR(AND($H239&lt;=N$6,$I239&gt;=N$6),AND($H239&gt;=N$6,$H239&lt;O$6)),IF(OR($J239=1,COUNTIF($L239:M239,"&gt;0")&lt;$K239),3,IF(OR(AND(MONTH($H239)=MONTH(TODAY()),$J239=0),AND(TODAY()&lt;N$6)),1,IF($L239="כן",2,4))),""))</f>
        <v/>
      </c>
      <c r="O239" s="214" t="str">
        <f ca="1">IF($C239="","",IF(OR(AND($H239&lt;=O$6,$I239&gt;=O$6),AND($H239&gt;=O$6,$H239&lt;P$6)),IF(OR($J239=1,COUNTIF($L239:N239,"&gt;0")&lt;$K239),3,IF(OR(AND(MONTH($H239)=MONTH(TODAY()),$J239=0),AND(TODAY()&lt;O$6)),1,IF($L239="כן",2,4))),""))</f>
        <v/>
      </c>
      <c r="P239" s="214" t="str">
        <f ca="1">IF($C239="","",IF(OR(AND($H239&lt;=P$6,$I239&gt;=P$6),AND($H239&gt;=P$6,$H239&lt;Q$6)),IF(OR($J239=1,COUNTIF($L239:O239,"&gt;0")&lt;$K239),3,IF(OR(AND(MONTH($H239)=MONTH(TODAY()),$J239=0),AND(TODAY()&lt;P$6)),1,IF($L239="כן",2,4))),""))</f>
        <v/>
      </c>
      <c r="Q239" s="214" t="str">
        <f ca="1">IF($C239="","",IF(OR(AND($H239&lt;=Q$6,$I239&gt;=Q$6),AND($H239&gt;=Q$6,$H239&lt;R$6)),IF(OR($J239=1,COUNTIF($L239:P239,"&gt;0")&lt;$K239),3,IF(OR(AND(MONTH($H239)=MONTH(TODAY()),$J239=0),AND(TODAY()&lt;Q$6)),1,IF($L239="כן",2,4))),""))</f>
        <v/>
      </c>
      <c r="R239" s="214" t="str">
        <f ca="1">IF($C239="","",IF(OR(AND($H239&lt;=R$6,$I239&gt;=R$6),AND($H239&gt;=R$6,$H239&lt;S$6)),IF(OR($J239=1,COUNTIF($L239:Q239,"&gt;0")&lt;$K239),3,IF(OR(AND(MONTH($H239)=MONTH(TODAY()),$J239=0),AND(TODAY()&lt;R$6)),1,IF($L239="כן",2,4))),""))</f>
        <v/>
      </c>
      <c r="S239" s="214" t="str">
        <f ca="1">IF($C239="","",IF(OR(AND($H239&lt;=S$6,$I239&gt;=S$6),AND($H239&gt;=S$6,$H239&lt;T$6)),IF(OR($J239=1,COUNTIF($L239:R239,"&gt;0")&lt;$K239),3,IF(OR(AND(MONTH($H239)=MONTH(TODAY()),$J239=0),AND(TODAY()&lt;S$6)),1,IF($L239="כן",2,4))),""))</f>
        <v/>
      </c>
      <c r="T239" s="214" t="str">
        <f ca="1">IF($C239="","",IF(OR(AND($H239&lt;=T$6,$I239&gt;=T$6),AND($H239&gt;=T$6,$H239&lt;U$6)),IF(OR($J239=1,COUNTIF($L239:S239,"&gt;0")&lt;$K239),3,IF(OR(AND(MONTH($H239)=MONTH(TODAY()),$J239=0),AND(TODAY()&lt;T$6)),1,IF($L239="כן",2,4))),""))</f>
        <v/>
      </c>
      <c r="U239" s="214" t="str">
        <f ca="1">IF($C239="","",IF(OR(AND($H239&lt;=U$6,$I239&gt;=U$6),AND($H239&gt;=U$6,$H239&lt;V$6)),IF(OR($J239=1,COUNTIF($L239:T239,"&gt;0")&lt;$K239),3,IF(OR(AND(MONTH($H239)=MONTH(TODAY()),$J239=0),AND(TODAY()&lt;U$6)),1,IF($L239="כן",2,4))),""))</f>
        <v/>
      </c>
      <c r="V239" s="214" t="str">
        <f ca="1">IF($C239="","",IF(OR(AND($H239&lt;=V$6,$I239&gt;=V$6),AND($H239&gt;=V$6,$H239&lt;W$6)),IF(OR($J239=1,COUNTIF($L239:U239,"&gt;0")&lt;$K239),3,IF(OR(AND(MONTH($H239)=MONTH(TODAY()),$J239=0),AND(TODAY()&lt;V$6)),1,IF($L239="כן",2,4))),""))</f>
        <v/>
      </c>
      <c r="W239" s="214" t="str">
        <f ca="1">IF($C239="","",IF(OR(AND($H239&lt;=W$6,$I239&gt;=W$6),AND($H239&gt;=W$6,$H239&lt;X$6)),IF(OR($J239=1,COUNTIF($L239:V239,"&gt;0")&lt;$K239),3,IF(OR(AND(MONTH($H239)=MONTH(TODAY()),$J239=0),AND(TODAY()&lt;W$6)),1,IF($L239="כן",2,4))),""))</f>
        <v/>
      </c>
      <c r="X239" s="214" t="str">
        <f ca="1">IF($C239="","",IF(OR(AND($H239&lt;=X$6,$I239&gt;=X$6),AND($H239&gt;=X$6,$H239&lt;Y$6)),IF(OR($J239=1,COUNTIF($L239:W239,"&gt;0")&lt;$K239),3,IF(OR(AND(MONTH($H239)=MONTH(TODAY()),$J239=0),AND(TODAY()&lt;X$6)),1,IF($L239="כן",2,4))),""))</f>
        <v/>
      </c>
      <c r="Y239" s="214" t="str">
        <f ca="1">IF($C239="","",IF(OR(AND($H239&lt;=Y$6,$I239&gt;=Y$6),AND($H239&gt;=Y$6,$H239&lt;Z$6)),IF(OR($J239=1,COUNTIF($L239:X239,"&gt;0")&lt;$K239),3,IF(OR(AND(MONTH($H239)=MONTH(TODAY()),$J239=0),AND(TODAY()&lt;Y$6)),1,IF($L239="כן",2,4))),""))</f>
        <v/>
      </c>
      <c r="Z239" s="214" t="str">
        <f ca="1">IF($C239="","",IF(OR(AND($H239&lt;=Z$6,$I239&gt;=Z$6),AND($H239&gt;=Z$6,$H239&lt;AA$6)),IF(OR($J239=1,COUNTIF($L239:Y239,"&gt;0")&lt;$K239),3,IF(OR(AND(MONTH($H239)=MONTH(TODAY()),$J239=0),AND(TODAY()&lt;Z$6)),1,IF($L239="כן",2,4))),""))</f>
        <v/>
      </c>
      <c r="AA239" s="214" t="str">
        <f ca="1">IF($C239="","",IF(OR(AND($H239&lt;=AA$6,$I239&gt;=AA$6),AND($H239&gt;=AA$6,$H239&lt;AB$6)),IF(OR($J239=1,COUNTIF($L239:Z239,"&gt;0")&lt;$K239),3,IF(OR(AND(MONTH($H239)=MONTH(TODAY()),$J239=0),AND(TODAY()&lt;AA$6)),1,IF($L239="כן",2,4))),""))</f>
        <v/>
      </c>
      <c r="AB239" s="214" t="str">
        <f ca="1">IF($C239="","",IF(OR(AND($H239&lt;=AB$6,$I239&gt;=AB$6),AND($H239&gt;=AB$6,$H239&lt;AC$6)),IF(OR($J239=1,COUNTIF($L239:AA239,"&gt;0")&lt;$K239),3,IF(OR(AND(MONTH($H239)=MONTH(TODAY()),$J239=0),AND(TODAY()&lt;AB$6)),1,IF($L239="כן",2,4))),""))</f>
        <v/>
      </c>
      <c r="AC239" s="214" t="str">
        <f ca="1">IF($C239="","",IF(OR(AND($H239&lt;=AC$6,$I239&gt;=AC$6),AND($H239&gt;=AC$6,$H239&lt;AD$6)),IF(OR($J239=1,COUNTIF($L239:AB239,"&gt;0")&lt;$K239),3,IF(OR(AND(MONTH($H239)=MONTH(TODAY()),$J239=0),AND(TODAY()&lt;AC$6)),1,IF($L239="כן",2,4))),""))</f>
        <v/>
      </c>
      <c r="AD239" s="214" t="str">
        <f ca="1">IF($C239="","",IF(OR(AND($H239&lt;=AD$6,$I239&gt;=AD$6),AND($H239&gt;=AD$6,$H239&lt;AE$6)),IF(OR($J239=1,COUNTIF($L239:AC239,"&gt;0")&lt;$K239),3,IF(OR(AND(MONTH($H239)=MONTH(TODAY()),$J239=0),AND(TODAY()&lt;AD$6)),1,IF($L239="כן",2,4))),""))</f>
        <v/>
      </c>
      <c r="AE239" s="214" t="str">
        <f ca="1">IF($C239="","",IF(OR(AND($H239&lt;=AE$6,$I239&gt;=AE$6),AND($H239&gt;=AE$6,$H239&lt;AF$6)),IF(OR($J239=1,COUNTIF($L239:AD239,"&gt;0")&lt;$K239),3,IF(OR(AND(MONTH($H239)=MONTH(TODAY()),$J239=0),AND(TODAY()&lt;AE$6)),1,IF($L239="כן",2,4))),""))</f>
        <v/>
      </c>
      <c r="AF239" s="214" t="str">
        <f ca="1">IF($C239="","",IF(OR(AND($H239&lt;=AF$6,$I239&gt;=AF$6),AND($H239&gt;=AF$6,$H239&lt;AG$6)),IF(OR($J239=1,COUNTIF($L239:AE239,"&gt;0")&lt;$K239),3,IF(OR(AND(MONTH($H239)=MONTH(TODAY()),$J239=0),AND(TODAY()&lt;AF$6)),1,IF($L239="כן",2,4))),""))</f>
        <v/>
      </c>
      <c r="AG239" s="214" t="str">
        <f t="shared" ca="1" si="14"/>
        <v/>
      </c>
      <c r="AH239" s="199" t="s">
        <v>224</v>
      </c>
    </row>
    <row r="240" spans="2:34" s="195" customFormat="1" ht="21" customHeight="1">
      <c r="B240" s="196" t="str">
        <f>IFERROR(INDEX('תוצרים לפרויקטים'!$G$8:$G$507,MATCH(ROWS($B$6:B239),דירוג_גאנט,0)),"")</f>
        <v/>
      </c>
      <c r="C240" s="197" t="str">
        <f>IF($B240="","",INDEX('תוצרים לפרויקטים'!$H$8:$H$507,MATCH($B240,'תוצרים לפרויקטים'!$G$8:$G$507,0)))</f>
        <v/>
      </c>
      <c r="D240" s="198" t="str">
        <f>IF($B240="","",INDEX('תוצרים לפרויקטים'!$E$8:$E$507,MATCH($B240,'תוצרים לפרויקטים'!$G$8:$G$507,0)))</f>
        <v/>
      </c>
      <c r="E240" s="198" t="str">
        <f>IF($B240="","",IF(INDEX('תוצרים לפרויקטים'!$J$8:$J$507,MATCH($B240,'תוצרים לפרויקטים'!$G$8:$G$507,0))="","",INDEX('תוצרים לפרויקטים'!$J$8:$J$507,MATCH($B240,'תוצרים לפרויקטים'!$G$8:$G$507,0))))</f>
        <v/>
      </c>
      <c r="F240" s="198" t="str">
        <f>IF($B240="","",IF(INDEX('תוצרים לפרויקטים'!$K$8:$K$507,MATCH($B240,'תוצרים לפרויקטים'!$G$8:$G$507,0))="","",INDEX('תוצרים לפרויקטים'!$K$8:$K$507,MATCH($B240,'תוצרים לפרויקטים'!$G$8:$G$507,0))))</f>
        <v/>
      </c>
      <c r="G240" s="198" t="str">
        <f>IF($B240="","",IF(INDEX('תוצרים לפרויקטים'!$R$8:$R$507,MATCH($B240,'תוצרים לפרויקטים'!$G$8:$G$507,0))="","",INDEX('תוצרים לפרויקטים'!$R$8:$R$507,MATCH($B240,'תוצרים לפרויקטים'!$G$8:$G$507,0))))</f>
        <v/>
      </c>
      <c r="H240" s="199" t="str">
        <f>IF($B240="","",IF(INDEX('תוצרים לפרויקטים'!P$8:P$507,MATCH($B240,'תוצרים לפרויקטים'!$G$8:$G$507,0))="","",INDEX('תוצרים לפרויקטים'!P$8:P$507,MATCH($B240,'תוצרים לפרויקטים'!$G$8:$G$507,0))))</f>
        <v/>
      </c>
      <c r="I240" s="199" t="str">
        <f>IF($B240="","",IF(INDEX('תוצרים לפרויקטים'!Q$8:Q$507,MATCH($B240,'תוצרים לפרויקטים'!$G$8:$G$507,0))="","",INDEX('תוצרים לפרויקטים'!Q$8:Q$507,MATCH($B240,'תוצרים לפרויקטים'!$G$8:$G$507,0))))</f>
        <v/>
      </c>
      <c r="J240" s="200" t="str">
        <f>IF($B240="","",INDEX('תוצרים לפרויקטים'!$S$8:$S$507,MATCH($B240,'תוצרים לפרויקטים'!$G$8:$G$507,0)))</f>
        <v/>
      </c>
      <c r="K240" s="201" t="str">
        <f t="shared" si="12"/>
        <v/>
      </c>
      <c r="L240" s="200" t="str">
        <f t="shared" ca="1" si="13"/>
        <v/>
      </c>
      <c r="M240" s="214" t="str">
        <f ca="1">IF($C240="","",IF(OR(AND($H240&lt;=M$6,$I240&gt;=M$6),AND($H240&gt;=M$6,$H240&lt;N$6)),IF(OR($J240=1,COUNTIF($L240:L240,"&gt;0")&lt;$K240),3,IF(OR(AND(MONTH($H240)=MONTH(TODAY()),$J240=0),AND(TODAY()&lt;M$6)),1,IF($L240="כן",2,4))),""))</f>
        <v/>
      </c>
      <c r="N240" s="214" t="str">
        <f ca="1">IF($C240="","",IF(OR(AND($H240&lt;=N$6,$I240&gt;=N$6),AND($H240&gt;=N$6,$H240&lt;O$6)),IF(OR($J240=1,COUNTIF($L240:M240,"&gt;0")&lt;$K240),3,IF(OR(AND(MONTH($H240)=MONTH(TODAY()),$J240=0),AND(TODAY()&lt;N$6)),1,IF($L240="כן",2,4))),""))</f>
        <v/>
      </c>
      <c r="O240" s="214" t="str">
        <f ca="1">IF($C240="","",IF(OR(AND($H240&lt;=O$6,$I240&gt;=O$6),AND($H240&gt;=O$6,$H240&lt;P$6)),IF(OR($J240=1,COUNTIF($L240:N240,"&gt;0")&lt;$K240),3,IF(OR(AND(MONTH($H240)=MONTH(TODAY()),$J240=0),AND(TODAY()&lt;O$6)),1,IF($L240="כן",2,4))),""))</f>
        <v/>
      </c>
      <c r="P240" s="214" t="str">
        <f ca="1">IF($C240="","",IF(OR(AND($H240&lt;=P$6,$I240&gt;=P$6),AND($H240&gt;=P$6,$H240&lt;Q$6)),IF(OR($J240=1,COUNTIF($L240:O240,"&gt;0")&lt;$K240),3,IF(OR(AND(MONTH($H240)=MONTH(TODAY()),$J240=0),AND(TODAY()&lt;P$6)),1,IF($L240="כן",2,4))),""))</f>
        <v/>
      </c>
      <c r="Q240" s="214" t="str">
        <f ca="1">IF($C240="","",IF(OR(AND($H240&lt;=Q$6,$I240&gt;=Q$6),AND($H240&gt;=Q$6,$H240&lt;R$6)),IF(OR($J240=1,COUNTIF($L240:P240,"&gt;0")&lt;$K240),3,IF(OR(AND(MONTH($H240)=MONTH(TODAY()),$J240=0),AND(TODAY()&lt;Q$6)),1,IF($L240="כן",2,4))),""))</f>
        <v/>
      </c>
      <c r="R240" s="214" t="str">
        <f ca="1">IF($C240="","",IF(OR(AND($H240&lt;=R$6,$I240&gt;=R$6),AND($H240&gt;=R$6,$H240&lt;S$6)),IF(OR($J240=1,COUNTIF($L240:Q240,"&gt;0")&lt;$K240),3,IF(OR(AND(MONTH($H240)=MONTH(TODAY()),$J240=0),AND(TODAY()&lt;R$6)),1,IF($L240="כן",2,4))),""))</f>
        <v/>
      </c>
      <c r="S240" s="214" t="str">
        <f ca="1">IF($C240="","",IF(OR(AND($H240&lt;=S$6,$I240&gt;=S$6),AND($H240&gt;=S$6,$H240&lt;T$6)),IF(OR($J240=1,COUNTIF($L240:R240,"&gt;0")&lt;$K240),3,IF(OR(AND(MONTH($H240)=MONTH(TODAY()),$J240=0),AND(TODAY()&lt;S$6)),1,IF($L240="כן",2,4))),""))</f>
        <v/>
      </c>
      <c r="T240" s="214" t="str">
        <f ca="1">IF($C240="","",IF(OR(AND($H240&lt;=T$6,$I240&gt;=T$6),AND($H240&gt;=T$6,$H240&lt;U$6)),IF(OR($J240=1,COUNTIF($L240:S240,"&gt;0")&lt;$K240),3,IF(OR(AND(MONTH($H240)=MONTH(TODAY()),$J240=0),AND(TODAY()&lt;T$6)),1,IF($L240="כן",2,4))),""))</f>
        <v/>
      </c>
      <c r="U240" s="214" t="str">
        <f ca="1">IF($C240="","",IF(OR(AND($H240&lt;=U$6,$I240&gt;=U$6),AND($H240&gt;=U$6,$H240&lt;V$6)),IF(OR($J240=1,COUNTIF($L240:T240,"&gt;0")&lt;$K240),3,IF(OR(AND(MONTH($H240)=MONTH(TODAY()),$J240=0),AND(TODAY()&lt;U$6)),1,IF($L240="כן",2,4))),""))</f>
        <v/>
      </c>
      <c r="V240" s="214" t="str">
        <f ca="1">IF($C240="","",IF(OR(AND($H240&lt;=V$6,$I240&gt;=V$6),AND($H240&gt;=V$6,$H240&lt;W$6)),IF(OR($J240=1,COUNTIF($L240:U240,"&gt;0")&lt;$K240),3,IF(OR(AND(MONTH($H240)=MONTH(TODAY()),$J240=0),AND(TODAY()&lt;V$6)),1,IF($L240="כן",2,4))),""))</f>
        <v/>
      </c>
      <c r="W240" s="214" t="str">
        <f ca="1">IF($C240="","",IF(OR(AND($H240&lt;=W$6,$I240&gt;=W$6),AND($H240&gt;=W$6,$H240&lt;X$6)),IF(OR($J240=1,COUNTIF($L240:V240,"&gt;0")&lt;$K240),3,IF(OR(AND(MONTH($H240)=MONTH(TODAY()),$J240=0),AND(TODAY()&lt;W$6)),1,IF($L240="כן",2,4))),""))</f>
        <v/>
      </c>
      <c r="X240" s="214" t="str">
        <f ca="1">IF($C240="","",IF(OR(AND($H240&lt;=X$6,$I240&gt;=X$6),AND($H240&gt;=X$6,$H240&lt;Y$6)),IF(OR($J240=1,COUNTIF($L240:W240,"&gt;0")&lt;$K240),3,IF(OR(AND(MONTH($H240)=MONTH(TODAY()),$J240=0),AND(TODAY()&lt;X$6)),1,IF($L240="כן",2,4))),""))</f>
        <v/>
      </c>
      <c r="Y240" s="214" t="str">
        <f ca="1">IF($C240="","",IF(OR(AND($H240&lt;=Y$6,$I240&gt;=Y$6),AND($H240&gt;=Y$6,$H240&lt;Z$6)),IF(OR($J240=1,COUNTIF($L240:X240,"&gt;0")&lt;$K240),3,IF(OR(AND(MONTH($H240)=MONTH(TODAY()),$J240=0),AND(TODAY()&lt;Y$6)),1,IF($L240="כן",2,4))),""))</f>
        <v/>
      </c>
      <c r="Z240" s="214" t="str">
        <f ca="1">IF($C240="","",IF(OR(AND($H240&lt;=Z$6,$I240&gt;=Z$6),AND($H240&gt;=Z$6,$H240&lt;AA$6)),IF(OR($J240=1,COUNTIF($L240:Y240,"&gt;0")&lt;$K240),3,IF(OR(AND(MONTH($H240)=MONTH(TODAY()),$J240=0),AND(TODAY()&lt;Z$6)),1,IF($L240="כן",2,4))),""))</f>
        <v/>
      </c>
      <c r="AA240" s="214" t="str">
        <f ca="1">IF($C240="","",IF(OR(AND($H240&lt;=AA$6,$I240&gt;=AA$6),AND($H240&gt;=AA$6,$H240&lt;AB$6)),IF(OR($J240=1,COUNTIF($L240:Z240,"&gt;0")&lt;$K240),3,IF(OR(AND(MONTH($H240)=MONTH(TODAY()),$J240=0),AND(TODAY()&lt;AA$6)),1,IF($L240="כן",2,4))),""))</f>
        <v/>
      </c>
      <c r="AB240" s="214" t="str">
        <f ca="1">IF($C240="","",IF(OR(AND($H240&lt;=AB$6,$I240&gt;=AB$6),AND($H240&gt;=AB$6,$H240&lt;AC$6)),IF(OR($J240=1,COUNTIF($L240:AA240,"&gt;0")&lt;$K240),3,IF(OR(AND(MONTH($H240)=MONTH(TODAY()),$J240=0),AND(TODAY()&lt;AB$6)),1,IF($L240="כן",2,4))),""))</f>
        <v/>
      </c>
      <c r="AC240" s="214" t="str">
        <f ca="1">IF($C240="","",IF(OR(AND($H240&lt;=AC$6,$I240&gt;=AC$6),AND($H240&gt;=AC$6,$H240&lt;AD$6)),IF(OR($J240=1,COUNTIF($L240:AB240,"&gt;0")&lt;$K240),3,IF(OR(AND(MONTH($H240)=MONTH(TODAY()),$J240=0),AND(TODAY()&lt;AC$6)),1,IF($L240="כן",2,4))),""))</f>
        <v/>
      </c>
      <c r="AD240" s="214" t="str">
        <f ca="1">IF($C240="","",IF(OR(AND($H240&lt;=AD$6,$I240&gt;=AD$6),AND($H240&gt;=AD$6,$H240&lt;AE$6)),IF(OR($J240=1,COUNTIF($L240:AC240,"&gt;0")&lt;$K240),3,IF(OR(AND(MONTH($H240)=MONTH(TODAY()),$J240=0),AND(TODAY()&lt;AD$6)),1,IF($L240="כן",2,4))),""))</f>
        <v/>
      </c>
      <c r="AE240" s="214" t="str">
        <f ca="1">IF($C240="","",IF(OR(AND($H240&lt;=AE$6,$I240&gt;=AE$6),AND($H240&gt;=AE$6,$H240&lt;AF$6)),IF(OR($J240=1,COUNTIF($L240:AD240,"&gt;0")&lt;$K240),3,IF(OR(AND(MONTH($H240)=MONTH(TODAY()),$J240=0),AND(TODAY()&lt;AE$6)),1,IF($L240="כן",2,4))),""))</f>
        <v/>
      </c>
      <c r="AF240" s="214" t="str">
        <f ca="1">IF($C240="","",IF(OR(AND($H240&lt;=AF$6,$I240&gt;=AF$6),AND($H240&gt;=AF$6,$H240&lt;AG$6)),IF(OR($J240=1,COUNTIF($L240:AE240,"&gt;0")&lt;$K240),3,IF(OR(AND(MONTH($H240)=MONTH(TODAY()),$J240=0),AND(TODAY()&lt;AF$6)),1,IF($L240="כן",2,4))),""))</f>
        <v/>
      </c>
      <c r="AG240" s="214" t="str">
        <f t="shared" ca="1" si="14"/>
        <v/>
      </c>
      <c r="AH240" s="199" t="s">
        <v>224</v>
      </c>
    </row>
    <row r="241" spans="2:34" s="195" customFormat="1" ht="21" customHeight="1">
      <c r="B241" s="196" t="str">
        <f>IFERROR(INDEX('תוצרים לפרויקטים'!$G$8:$G$507,MATCH(ROWS($B$6:B240),דירוג_גאנט,0)),"")</f>
        <v/>
      </c>
      <c r="C241" s="197" t="str">
        <f>IF($B241="","",INDEX('תוצרים לפרויקטים'!$H$8:$H$507,MATCH($B241,'תוצרים לפרויקטים'!$G$8:$G$507,0)))</f>
        <v/>
      </c>
      <c r="D241" s="198" t="str">
        <f>IF($B241="","",INDEX('תוצרים לפרויקטים'!$E$8:$E$507,MATCH($B241,'תוצרים לפרויקטים'!$G$8:$G$507,0)))</f>
        <v/>
      </c>
      <c r="E241" s="198" t="str">
        <f>IF($B241="","",IF(INDEX('תוצרים לפרויקטים'!$J$8:$J$507,MATCH($B241,'תוצרים לפרויקטים'!$G$8:$G$507,0))="","",INDEX('תוצרים לפרויקטים'!$J$8:$J$507,MATCH($B241,'תוצרים לפרויקטים'!$G$8:$G$507,0))))</f>
        <v/>
      </c>
      <c r="F241" s="198" t="str">
        <f>IF($B241="","",IF(INDEX('תוצרים לפרויקטים'!$K$8:$K$507,MATCH($B241,'תוצרים לפרויקטים'!$G$8:$G$507,0))="","",INDEX('תוצרים לפרויקטים'!$K$8:$K$507,MATCH($B241,'תוצרים לפרויקטים'!$G$8:$G$507,0))))</f>
        <v/>
      </c>
      <c r="G241" s="198" t="str">
        <f>IF($B241="","",IF(INDEX('תוצרים לפרויקטים'!$R$8:$R$507,MATCH($B241,'תוצרים לפרויקטים'!$G$8:$G$507,0))="","",INDEX('תוצרים לפרויקטים'!$R$8:$R$507,MATCH($B241,'תוצרים לפרויקטים'!$G$8:$G$507,0))))</f>
        <v/>
      </c>
      <c r="H241" s="199" t="str">
        <f>IF($B241="","",IF(INDEX('תוצרים לפרויקטים'!P$8:P$507,MATCH($B241,'תוצרים לפרויקטים'!$G$8:$G$507,0))="","",INDEX('תוצרים לפרויקטים'!P$8:P$507,MATCH($B241,'תוצרים לפרויקטים'!$G$8:$G$507,0))))</f>
        <v/>
      </c>
      <c r="I241" s="199" t="str">
        <f>IF($B241="","",IF(INDEX('תוצרים לפרויקטים'!Q$8:Q$507,MATCH($B241,'תוצרים לפרויקטים'!$G$8:$G$507,0))="","",INDEX('תוצרים לפרויקטים'!Q$8:Q$507,MATCH($B241,'תוצרים לפרויקטים'!$G$8:$G$507,0))))</f>
        <v/>
      </c>
      <c r="J241" s="200" t="str">
        <f>IF($B241="","",INDEX('תוצרים לפרויקטים'!$S$8:$S$507,MATCH($B241,'תוצרים לפרויקטים'!$G$8:$G$507,0)))</f>
        <v/>
      </c>
      <c r="K241" s="201" t="str">
        <f t="shared" si="12"/>
        <v/>
      </c>
      <c r="L241" s="200" t="str">
        <f t="shared" ca="1" si="13"/>
        <v/>
      </c>
      <c r="M241" s="214" t="str">
        <f ca="1">IF($C241="","",IF(OR(AND($H241&lt;=M$6,$I241&gt;=M$6),AND($H241&gt;=M$6,$H241&lt;N$6)),IF(OR($J241=1,COUNTIF($L241:L241,"&gt;0")&lt;$K241),3,IF(OR(AND(MONTH($H241)=MONTH(TODAY()),$J241=0),AND(TODAY()&lt;M$6)),1,IF($L241="כן",2,4))),""))</f>
        <v/>
      </c>
      <c r="N241" s="214" t="str">
        <f ca="1">IF($C241="","",IF(OR(AND($H241&lt;=N$6,$I241&gt;=N$6),AND($H241&gt;=N$6,$H241&lt;O$6)),IF(OR($J241=1,COUNTIF($L241:M241,"&gt;0")&lt;$K241),3,IF(OR(AND(MONTH($H241)=MONTH(TODAY()),$J241=0),AND(TODAY()&lt;N$6)),1,IF($L241="כן",2,4))),""))</f>
        <v/>
      </c>
      <c r="O241" s="214" t="str">
        <f ca="1">IF($C241="","",IF(OR(AND($H241&lt;=O$6,$I241&gt;=O$6),AND($H241&gt;=O$6,$H241&lt;P$6)),IF(OR($J241=1,COUNTIF($L241:N241,"&gt;0")&lt;$K241),3,IF(OR(AND(MONTH($H241)=MONTH(TODAY()),$J241=0),AND(TODAY()&lt;O$6)),1,IF($L241="כן",2,4))),""))</f>
        <v/>
      </c>
      <c r="P241" s="214" t="str">
        <f ca="1">IF($C241="","",IF(OR(AND($H241&lt;=P$6,$I241&gt;=P$6),AND($H241&gt;=P$6,$H241&lt;Q$6)),IF(OR($J241=1,COUNTIF($L241:O241,"&gt;0")&lt;$K241),3,IF(OR(AND(MONTH($H241)=MONTH(TODAY()),$J241=0),AND(TODAY()&lt;P$6)),1,IF($L241="כן",2,4))),""))</f>
        <v/>
      </c>
      <c r="Q241" s="214" t="str">
        <f ca="1">IF($C241="","",IF(OR(AND($H241&lt;=Q$6,$I241&gt;=Q$6),AND($H241&gt;=Q$6,$H241&lt;R$6)),IF(OR($J241=1,COUNTIF($L241:P241,"&gt;0")&lt;$K241),3,IF(OR(AND(MONTH($H241)=MONTH(TODAY()),$J241=0),AND(TODAY()&lt;Q$6)),1,IF($L241="כן",2,4))),""))</f>
        <v/>
      </c>
      <c r="R241" s="214" t="str">
        <f ca="1">IF($C241="","",IF(OR(AND($H241&lt;=R$6,$I241&gt;=R$6),AND($H241&gt;=R$6,$H241&lt;S$6)),IF(OR($J241=1,COUNTIF($L241:Q241,"&gt;0")&lt;$K241),3,IF(OR(AND(MONTH($H241)=MONTH(TODAY()),$J241=0),AND(TODAY()&lt;R$6)),1,IF($L241="כן",2,4))),""))</f>
        <v/>
      </c>
      <c r="S241" s="214" t="str">
        <f ca="1">IF($C241="","",IF(OR(AND($H241&lt;=S$6,$I241&gt;=S$6),AND($H241&gt;=S$6,$H241&lt;T$6)),IF(OR($J241=1,COUNTIF($L241:R241,"&gt;0")&lt;$K241),3,IF(OR(AND(MONTH($H241)=MONTH(TODAY()),$J241=0),AND(TODAY()&lt;S$6)),1,IF($L241="כן",2,4))),""))</f>
        <v/>
      </c>
      <c r="T241" s="214" t="str">
        <f ca="1">IF($C241="","",IF(OR(AND($H241&lt;=T$6,$I241&gt;=T$6),AND($H241&gt;=T$6,$H241&lt;U$6)),IF(OR($J241=1,COUNTIF($L241:S241,"&gt;0")&lt;$K241),3,IF(OR(AND(MONTH($H241)=MONTH(TODAY()),$J241=0),AND(TODAY()&lt;T$6)),1,IF($L241="כן",2,4))),""))</f>
        <v/>
      </c>
      <c r="U241" s="214" t="str">
        <f ca="1">IF($C241="","",IF(OR(AND($H241&lt;=U$6,$I241&gt;=U$6),AND($H241&gt;=U$6,$H241&lt;V$6)),IF(OR($J241=1,COUNTIF($L241:T241,"&gt;0")&lt;$K241),3,IF(OR(AND(MONTH($H241)=MONTH(TODAY()),$J241=0),AND(TODAY()&lt;U$6)),1,IF($L241="כן",2,4))),""))</f>
        <v/>
      </c>
      <c r="V241" s="214" t="str">
        <f ca="1">IF($C241="","",IF(OR(AND($H241&lt;=V$6,$I241&gt;=V$6),AND($H241&gt;=V$6,$H241&lt;W$6)),IF(OR($J241=1,COUNTIF($L241:U241,"&gt;0")&lt;$K241),3,IF(OR(AND(MONTH($H241)=MONTH(TODAY()),$J241=0),AND(TODAY()&lt;V$6)),1,IF($L241="כן",2,4))),""))</f>
        <v/>
      </c>
      <c r="W241" s="214" t="str">
        <f ca="1">IF($C241="","",IF(OR(AND($H241&lt;=W$6,$I241&gt;=W$6),AND($H241&gt;=W$6,$H241&lt;X$6)),IF(OR($J241=1,COUNTIF($L241:V241,"&gt;0")&lt;$K241),3,IF(OR(AND(MONTH($H241)=MONTH(TODAY()),$J241=0),AND(TODAY()&lt;W$6)),1,IF($L241="כן",2,4))),""))</f>
        <v/>
      </c>
      <c r="X241" s="214" t="str">
        <f ca="1">IF($C241="","",IF(OR(AND($H241&lt;=X$6,$I241&gt;=X$6),AND($H241&gt;=X$6,$H241&lt;Y$6)),IF(OR($J241=1,COUNTIF($L241:W241,"&gt;0")&lt;$K241),3,IF(OR(AND(MONTH($H241)=MONTH(TODAY()),$J241=0),AND(TODAY()&lt;X$6)),1,IF($L241="כן",2,4))),""))</f>
        <v/>
      </c>
      <c r="Y241" s="214" t="str">
        <f ca="1">IF($C241="","",IF(OR(AND($H241&lt;=Y$6,$I241&gt;=Y$6),AND($H241&gt;=Y$6,$H241&lt;Z$6)),IF(OR($J241=1,COUNTIF($L241:X241,"&gt;0")&lt;$K241),3,IF(OR(AND(MONTH($H241)=MONTH(TODAY()),$J241=0),AND(TODAY()&lt;Y$6)),1,IF($L241="כן",2,4))),""))</f>
        <v/>
      </c>
      <c r="Z241" s="214" t="str">
        <f ca="1">IF($C241="","",IF(OR(AND($H241&lt;=Z$6,$I241&gt;=Z$6),AND($H241&gt;=Z$6,$H241&lt;AA$6)),IF(OR($J241=1,COUNTIF($L241:Y241,"&gt;0")&lt;$K241),3,IF(OR(AND(MONTH($H241)=MONTH(TODAY()),$J241=0),AND(TODAY()&lt;Z$6)),1,IF($L241="כן",2,4))),""))</f>
        <v/>
      </c>
      <c r="AA241" s="214" t="str">
        <f ca="1">IF($C241="","",IF(OR(AND($H241&lt;=AA$6,$I241&gt;=AA$6),AND($H241&gt;=AA$6,$H241&lt;AB$6)),IF(OR($J241=1,COUNTIF($L241:Z241,"&gt;0")&lt;$K241),3,IF(OR(AND(MONTH($H241)=MONTH(TODAY()),$J241=0),AND(TODAY()&lt;AA$6)),1,IF($L241="כן",2,4))),""))</f>
        <v/>
      </c>
      <c r="AB241" s="214" t="str">
        <f ca="1">IF($C241="","",IF(OR(AND($H241&lt;=AB$6,$I241&gt;=AB$6),AND($H241&gt;=AB$6,$H241&lt;AC$6)),IF(OR($J241=1,COUNTIF($L241:AA241,"&gt;0")&lt;$K241),3,IF(OR(AND(MONTH($H241)=MONTH(TODAY()),$J241=0),AND(TODAY()&lt;AB$6)),1,IF($L241="כן",2,4))),""))</f>
        <v/>
      </c>
      <c r="AC241" s="214" t="str">
        <f ca="1">IF($C241="","",IF(OR(AND($H241&lt;=AC$6,$I241&gt;=AC$6),AND($H241&gt;=AC$6,$H241&lt;AD$6)),IF(OR($J241=1,COUNTIF($L241:AB241,"&gt;0")&lt;$K241),3,IF(OR(AND(MONTH($H241)=MONTH(TODAY()),$J241=0),AND(TODAY()&lt;AC$6)),1,IF($L241="כן",2,4))),""))</f>
        <v/>
      </c>
      <c r="AD241" s="214" t="str">
        <f ca="1">IF($C241="","",IF(OR(AND($H241&lt;=AD$6,$I241&gt;=AD$6),AND($H241&gt;=AD$6,$H241&lt;AE$6)),IF(OR($J241=1,COUNTIF($L241:AC241,"&gt;0")&lt;$K241),3,IF(OR(AND(MONTH($H241)=MONTH(TODAY()),$J241=0),AND(TODAY()&lt;AD$6)),1,IF($L241="כן",2,4))),""))</f>
        <v/>
      </c>
      <c r="AE241" s="214" t="str">
        <f ca="1">IF($C241="","",IF(OR(AND($H241&lt;=AE$6,$I241&gt;=AE$6),AND($H241&gt;=AE$6,$H241&lt;AF$6)),IF(OR($J241=1,COUNTIF($L241:AD241,"&gt;0")&lt;$K241),3,IF(OR(AND(MONTH($H241)=MONTH(TODAY()),$J241=0),AND(TODAY()&lt;AE$6)),1,IF($L241="כן",2,4))),""))</f>
        <v/>
      </c>
      <c r="AF241" s="214" t="str">
        <f ca="1">IF($C241="","",IF(OR(AND($H241&lt;=AF$6,$I241&gt;=AF$6),AND($H241&gt;=AF$6,$H241&lt;AG$6)),IF(OR($J241=1,COUNTIF($L241:AE241,"&gt;0")&lt;$K241),3,IF(OR(AND(MONTH($H241)=MONTH(TODAY()),$J241=0),AND(TODAY()&lt;AF$6)),1,IF($L241="כן",2,4))),""))</f>
        <v/>
      </c>
      <c r="AG241" s="214" t="str">
        <f t="shared" ca="1" si="14"/>
        <v/>
      </c>
      <c r="AH241" s="199" t="s">
        <v>224</v>
      </c>
    </row>
    <row r="242" spans="2:34" s="195" customFormat="1" ht="21" customHeight="1">
      <c r="B242" s="196" t="str">
        <f>IFERROR(INDEX('תוצרים לפרויקטים'!$G$8:$G$507,MATCH(ROWS($B$6:B241),דירוג_גאנט,0)),"")</f>
        <v/>
      </c>
      <c r="C242" s="197" t="str">
        <f>IF($B242="","",INDEX('תוצרים לפרויקטים'!$H$8:$H$507,MATCH($B242,'תוצרים לפרויקטים'!$G$8:$G$507,0)))</f>
        <v/>
      </c>
      <c r="D242" s="198" t="str">
        <f>IF($B242="","",INDEX('תוצרים לפרויקטים'!$E$8:$E$507,MATCH($B242,'תוצרים לפרויקטים'!$G$8:$G$507,0)))</f>
        <v/>
      </c>
      <c r="E242" s="198" t="str">
        <f>IF($B242="","",IF(INDEX('תוצרים לפרויקטים'!$J$8:$J$507,MATCH($B242,'תוצרים לפרויקטים'!$G$8:$G$507,0))="","",INDEX('תוצרים לפרויקטים'!$J$8:$J$507,MATCH($B242,'תוצרים לפרויקטים'!$G$8:$G$507,0))))</f>
        <v/>
      </c>
      <c r="F242" s="198" t="str">
        <f>IF($B242="","",IF(INDEX('תוצרים לפרויקטים'!$K$8:$K$507,MATCH($B242,'תוצרים לפרויקטים'!$G$8:$G$507,0))="","",INDEX('תוצרים לפרויקטים'!$K$8:$K$507,MATCH($B242,'תוצרים לפרויקטים'!$G$8:$G$507,0))))</f>
        <v/>
      </c>
      <c r="G242" s="198" t="str">
        <f>IF($B242="","",IF(INDEX('תוצרים לפרויקטים'!$R$8:$R$507,MATCH($B242,'תוצרים לפרויקטים'!$G$8:$G$507,0))="","",INDEX('תוצרים לפרויקטים'!$R$8:$R$507,MATCH($B242,'תוצרים לפרויקטים'!$G$8:$G$507,0))))</f>
        <v/>
      </c>
      <c r="H242" s="199" t="str">
        <f>IF($B242="","",IF(INDEX('תוצרים לפרויקטים'!P$8:P$507,MATCH($B242,'תוצרים לפרויקטים'!$G$8:$G$507,0))="","",INDEX('תוצרים לפרויקטים'!P$8:P$507,MATCH($B242,'תוצרים לפרויקטים'!$G$8:$G$507,0))))</f>
        <v/>
      </c>
      <c r="I242" s="199" t="str">
        <f>IF($B242="","",IF(INDEX('תוצרים לפרויקטים'!Q$8:Q$507,MATCH($B242,'תוצרים לפרויקטים'!$G$8:$G$507,0))="","",INDEX('תוצרים לפרויקטים'!Q$8:Q$507,MATCH($B242,'תוצרים לפרויקטים'!$G$8:$G$507,0))))</f>
        <v/>
      </c>
      <c r="J242" s="200" t="str">
        <f>IF($B242="","",INDEX('תוצרים לפרויקטים'!$S$8:$S$507,MATCH($B242,'תוצרים לפרויקטים'!$G$8:$G$507,0)))</f>
        <v/>
      </c>
      <c r="K242" s="201" t="str">
        <f t="shared" si="12"/>
        <v/>
      </c>
      <c r="L242" s="200" t="str">
        <f t="shared" ca="1" si="13"/>
        <v/>
      </c>
      <c r="M242" s="214" t="str">
        <f ca="1">IF($C242="","",IF(OR(AND($H242&lt;=M$6,$I242&gt;=M$6),AND($H242&gt;=M$6,$H242&lt;N$6)),IF(OR($J242=1,COUNTIF($L242:L242,"&gt;0")&lt;$K242),3,IF(OR(AND(MONTH($H242)=MONTH(TODAY()),$J242=0),AND(TODAY()&lt;M$6)),1,IF($L242="כן",2,4))),""))</f>
        <v/>
      </c>
      <c r="N242" s="214" t="str">
        <f ca="1">IF($C242="","",IF(OR(AND($H242&lt;=N$6,$I242&gt;=N$6),AND($H242&gt;=N$6,$H242&lt;O$6)),IF(OR($J242=1,COUNTIF($L242:M242,"&gt;0")&lt;$K242),3,IF(OR(AND(MONTH($H242)=MONTH(TODAY()),$J242=0),AND(TODAY()&lt;N$6)),1,IF($L242="כן",2,4))),""))</f>
        <v/>
      </c>
      <c r="O242" s="214" t="str">
        <f ca="1">IF($C242="","",IF(OR(AND($H242&lt;=O$6,$I242&gt;=O$6),AND($H242&gt;=O$6,$H242&lt;P$6)),IF(OR($J242=1,COUNTIF($L242:N242,"&gt;0")&lt;$K242),3,IF(OR(AND(MONTH($H242)=MONTH(TODAY()),$J242=0),AND(TODAY()&lt;O$6)),1,IF($L242="כן",2,4))),""))</f>
        <v/>
      </c>
      <c r="P242" s="214" t="str">
        <f ca="1">IF($C242="","",IF(OR(AND($H242&lt;=P$6,$I242&gt;=P$6),AND($H242&gt;=P$6,$H242&lt;Q$6)),IF(OR($J242=1,COUNTIF($L242:O242,"&gt;0")&lt;$K242),3,IF(OR(AND(MONTH($H242)=MONTH(TODAY()),$J242=0),AND(TODAY()&lt;P$6)),1,IF($L242="כן",2,4))),""))</f>
        <v/>
      </c>
      <c r="Q242" s="214" t="str">
        <f ca="1">IF($C242="","",IF(OR(AND($H242&lt;=Q$6,$I242&gt;=Q$6),AND($H242&gt;=Q$6,$H242&lt;R$6)),IF(OR($J242=1,COUNTIF($L242:P242,"&gt;0")&lt;$K242),3,IF(OR(AND(MONTH($H242)=MONTH(TODAY()),$J242=0),AND(TODAY()&lt;Q$6)),1,IF($L242="כן",2,4))),""))</f>
        <v/>
      </c>
      <c r="R242" s="214" t="str">
        <f ca="1">IF($C242="","",IF(OR(AND($H242&lt;=R$6,$I242&gt;=R$6),AND($H242&gt;=R$6,$H242&lt;S$6)),IF(OR($J242=1,COUNTIF($L242:Q242,"&gt;0")&lt;$K242),3,IF(OR(AND(MONTH($H242)=MONTH(TODAY()),$J242=0),AND(TODAY()&lt;R$6)),1,IF($L242="כן",2,4))),""))</f>
        <v/>
      </c>
      <c r="S242" s="214" t="str">
        <f ca="1">IF($C242="","",IF(OR(AND($H242&lt;=S$6,$I242&gt;=S$6),AND($H242&gt;=S$6,$H242&lt;T$6)),IF(OR($J242=1,COUNTIF($L242:R242,"&gt;0")&lt;$K242),3,IF(OR(AND(MONTH($H242)=MONTH(TODAY()),$J242=0),AND(TODAY()&lt;S$6)),1,IF($L242="כן",2,4))),""))</f>
        <v/>
      </c>
      <c r="T242" s="214" t="str">
        <f ca="1">IF($C242="","",IF(OR(AND($H242&lt;=T$6,$I242&gt;=T$6),AND($H242&gt;=T$6,$H242&lt;U$6)),IF(OR($J242=1,COUNTIF($L242:S242,"&gt;0")&lt;$K242),3,IF(OR(AND(MONTH($H242)=MONTH(TODAY()),$J242=0),AND(TODAY()&lt;T$6)),1,IF($L242="כן",2,4))),""))</f>
        <v/>
      </c>
      <c r="U242" s="214" t="str">
        <f ca="1">IF($C242="","",IF(OR(AND($H242&lt;=U$6,$I242&gt;=U$6),AND($H242&gt;=U$6,$H242&lt;V$6)),IF(OR($J242=1,COUNTIF($L242:T242,"&gt;0")&lt;$K242),3,IF(OR(AND(MONTH($H242)=MONTH(TODAY()),$J242=0),AND(TODAY()&lt;U$6)),1,IF($L242="כן",2,4))),""))</f>
        <v/>
      </c>
      <c r="V242" s="214" t="str">
        <f ca="1">IF($C242="","",IF(OR(AND($H242&lt;=V$6,$I242&gt;=V$6),AND($H242&gt;=V$6,$H242&lt;W$6)),IF(OR($J242=1,COUNTIF($L242:U242,"&gt;0")&lt;$K242),3,IF(OR(AND(MONTH($H242)=MONTH(TODAY()),$J242=0),AND(TODAY()&lt;V$6)),1,IF($L242="כן",2,4))),""))</f>
        <v/>
      </c>
      <c r="W242" s="214" t="str">
        <f ca="1">IF($C242="","",IF(OR(AND($H242&lt;=W$6,$I242&gt;=W$6),AND($H242&gt;=W$6,$H242&lt;X$6)),IF(OR($J242=1,COUNTIF($L242:V242,"&gt;0")&lt;$K242),3,IF(OR(AND(MONTH($H242)=MONTH(TODAY()),$J242=0),AND(TODAY()&lt;W$6)),1,IF($L242="כן",2,4))),""))</f>
        <v/>
      </c>
      <c r="X242" s="214" t="str">
        <f ca="1">IF($C242="","",IF(OR(AND($H242&lt;=X$6,$I242&gt;=X$6),AND($H242&gt;=X$6,$H242&lt;Y$6)),IF(OR($J242=1,COUNTIF($L242:W242,"&gt;0")&lt;$K242),3,IF(OR(AND(MONTH($H242)=MONTH(TODAY()),$J242=0),AND(TODAY()&lt;X$6)),1,IF($L242="כן",2,4))),""))</f>
        <v/>
      </c>
      <c r="Y242" s="214" t="str">
        <f ca="1">IF($C242="","",IF(OR(AND($H242&lt;=Y$6,$I242&gt;=Y$6),AND($H242&gt;=Y$6,$H242&lt;Z$6)),IF(OR($J242=1,COUNTIF($L242:X242,"&gt;0")&lt;$K242),3,IF(OR(AND(MONTH($H242)=MONTH(TODAY()),$J242=0),AND(TODAY()&lt;Y$6)),1,IF($L242="כן",2,4))),""))</f>
        <v/>
      </c>
      <c r="Z242" s="214" t="str">
        <f ca="1">IF($C242="","",IF(OR(AND($H242&lt;=Z$6,$I242&gt;=Z$6),AND($H242&gt;=Z$6,$H242&lt;AA$6)),IF(OR($J242=1,COUNTIF($L242:Y242,"&gt;0")&lt;$K242),3,IF(OR(AND(MONTH($H242)=MONTH(TODAY()),$J242=0),AND(TODAY()&lt;Z$6)),1,IF($L242="כן",2,4))),""))</f>
        <v/>
      </c>
      <c r="AA242" s="214" t="str">
        <f ca="1">IF($C242="","",IF(OR(AND($H242&lt;=AA$6,$I242&gt;=AA$6),AND($H242&gt;=AA$6,$H242&lt;AB$6)),IF(OR($J242=1,COUNTIF($L242:Z242,"&gt;0")&lt;$K242),3,IF(OR(AND(MONTH($H242)=MONTH(TODAY()),$J242=0),AND(TODAY()&lt;AA$6)),1,IF($L242="כן",2,4))),""))</f>
        <v/>
      </c>
      <c r="AB242" s="214" t="str">
        <f ca="1">IF($C242="","",IF(OR(AND($H242&lt;=AB$6,$I242&gt;=AB$6),AND($H242&gt;=AB$6,$H242&lt;AC$6)),IF(OR($J242=1,COUNTIF($L242:AA242,"&gt;0")&lt;$K242),3,IF(OR(AND(MONTH($H242)=MONTH(TODAY()),$J242=0),AND(TODAY()&lt;AB$6)),1,IF($L242="כן",2,4))),""))</f>
        <v/>
      </c>
      <c r="AC242" s="214" t="str">
        <f ca="1">IF($C242="","",IF(OR(AND($H242&lt;=AC$6,$I242&gt;=AC$6),AND($H242&gt;=AC$6,$H242&lt;AD$6)),IF(OR($J242=1,COUNTIF($L242:AB242,"&gt;0")&lt;$K242),3,IF(OR(AND(MONTH($H242)=MONTH(TODAY()),$J242=0),AND(TODAY()&lt;AC$6)),1,IF($L242="כן",2,4))),""))</f>
        <v/>
      </c>
      <c r="AD242" s="214" t="str">
        <f ca="1">IF($C242="","",IF(OR(AND($H242&lt;=AD$6,$I242&gt;=AD$6),AND($H242&gt;=AD$6,$H242&lt;AE$6)),IF(OR($J242=1,COUNTIF($L242:AC242,"&gt;0")&lt;$K242),3,IF(OR(AND(MONTH($H242)=MONTH(TODAY()),$J242=0),AND(TODAY()&lt;AD$6)),1,IF($L242="כן",2,4))),""))</f>
        <v/>
      </c>
      <c r="AE242" s="214" t="str">
        <f ca="1">IF($C242="","",IF(OR(AND($H242&lt;=AE$6,$I242&gt;=AE$6),AND($H242&gt;=AE$6,$H242&lt;AF$6)),IF(OR($J242=1,COUNTIF($L242:AD242,"&gt;0")&lt;$K242),3,IF(OR(AND(MONTH($H242)=MONTH(TODAY()),$J242=0),AND(TODAY()&lt;AE$6)),1,IF($L242="כן",2,4))),""))</f>
        <v/>
      </c>
      <c r="AF242" s="214" t="str">
        <f ca="1">IF($C242="","",IF(OR(AND($H242&lt;=AF$6,$I242&gt;=AF$6),AND($H242&gt;=AF$6,$H242&lt;AG$6)),IF(OR($J242=1,COUNTIF($L242:AE242,"&gt;0")&lt;$K242),3,IF(OR(AND(MONTH($H242)=MONTH(TODAY()),$J242=0),AND(TODAY()&lt;AF$6)),1,IF($L242="כן",2,4))),""))</f>
        <v/>
      </c>
      <c r="AG242" s="214" t="str">
        <f t="shared" ca="1" si="14"/>
        <v/>
      </c>
      <c r="AH242" s="199" t="s">
        <v>224</v>
      </c>
    </row>
    <row r="243" spans="2:34" s="195" customFormat="1" ht="21" customHeight="1">
      <c r="B243" s="196" t="str">
        <f>IFERROR(INDEX('תוצרים לפרויקטים'!$G$8:$G$507,MATCH(ROWS($B$6:B242),דירוג_גאנט,0)),"")</f>
        <v/>
      </c>
      <c r="C243" s="197" t="str">
        <f>IF($B243="","",INDEX('תוצרים לפרויקטים'!$H$8:$H$507,MATCH($B243,'תוצרים לפרויקטים'!$G$8:$G$507,0)))</f>
        <v/>
      </c>
      <c r="D243" s="198" t="str">
        <f>IF($B243="","",INDEX('תוצרים לפרויקטים'!$E$8:$E$507,MATCH($B243,'תוצרים לפרויקטים'!$G$8:$G$507,0)))</f>
        <v/>
      </c>
      <c r="E243" s="198" t="str">
        <f>IF($B243="","",IF(INDEX('תוצרים לפרויקטים'!$J$8:$J$507,MATCH($B243,'תוצרים לפרויקטים'!$G$8:$G$507,0))="","",INDEX('תוצרים לפרויקטים'!$J$8:$J$507,MATCH($B243,'תוצרים לפרויקטים'!$G$8:$G$507,0))))</f>
        <v/>
      </c>
      <c r="F243" s="198" t="str">
        <f>IF($B243="","",IF(INDEX('תוצרים לפרויקטים'!$K$8:$K$507,MATCH($B243,'תוצרים לפרויקטים'!$G$8:$G$507,0))="","",INDEX('תוצרים לפרויקטים'!$K$8:$K$507,MATCH($B243,'תוצרים לפרויקטים'!$G$8:$G$507,0))))</f>
        <v/>
      </c>
      <c r="G243" s="198" t="str">
        <f>IF($B243="","",IF(INDEX('תוצרים לפרויקטים'!$R$8:$R$507,MATCH($B243,'תוצרים לפרויקטים'!$G$8:$G$507,0))="","",INDEX('תוצרים לפרויקטים'!$R$8:$R$507,MATCH($B243,'תוצרים לפרויקטים'!$G$8:$G$507,0))))</f>
        <v/>
      </c>
      <c r="H243" s="199" t="str">
        <f>IF($B243="","",IF(INDEX('תוצרים לפרויקטים'!P$8:P$507,MATCH($B243,'תוצרים לפרויקטים'!$G$8:$G$507,0))="","",INDEX('תוצרים לפרויקטים'!P$8:P$507,MATCH($B243,'תוצרים לפרויקטים'!$G$8:$G$507,0))))</f>
        <v/>
      </c>
      <c r="I243" s="199" t="str">
        <f>IF($B243="","",IF(INDEX('תוצרים לפרויקטים'!Q$8:Q$507,MATCH($B243,'תוצרים לפרויקטים'!$G$8:$G$507,0))="","",INDEX('תוצרים לפרויקטים'!Q$8:Q$507,MATCH($B243,'תוצרים לפרויקטים'!$G$8:$G$507,0))))</f>
        <v/>
      </c>
      <c r="J243" s="200" t="str">
        <f>IF($B243="","",INDEX('תוצרים לפרויקטים'!$S$8:$S$507,MATCH($B243,'תוצרים לפרויקטים'!$G$8:$G$507,0)))</f>
        <v/>
      </c>
      <c r="K243" s="201" t="str">
        <f t="shared" si="12"/>
        <v/>
      </c>
      <c r="L243" s="200" t="str">
        <f t="shared" ca="1" si="13"/>
        <v/>
      </c>
      <c r="M243" s="214" t="str">
        <f ca="1">IF($C243="","",IF(OR(AND($H243&lt;=M$6,$I243&gt;=M$6),AND($H243&gt;=M$6,$H243&lt;N$6)),IF(OR($J243=1,COUNTIF($L243:L243,"&gt;0")&lt;$K243),3,IF(OR(AND(MONTH($H243)=MONTH(TODAY()),$J243=0),AND(TODAY()&lt;M$6)),1,IF($L243="כן",2,4))),""))</f>
        <v/>
      </c>
      <c r="N243" s="214" t="str">
        <f ca="1">IF($C243="","",IF(OR(AND($H243&lt;=N$6,$I243&gt;=N$6),AND($H243&gt;=N$6,$H243&lt;O$6)),IF(OR($J243=1,COUNTIF($L243:M243,"&gt;0")&lt;$K243),3,IF(OR(AND(MONTH($H243)=MONTH(TODAY()),$J243=0),AND(TODAY()&lt;N$6)),1,IF($L243="כן",2,4))),""))</f>
        <v/>
      </c>
      <c r="O243" s="214" t="str">
        <f ca="1">IF($C243="","",IF(OR(AND($H243&lt;=O$6,$I243&gt;=O$6),AND($H243&gt;=O$6,$H243&lt;P$6)),IF(OR($J243=1,COUNTIF($L243:N243,"&gt;0")&lt;$K243),3,IF(OR(AND(MONTH($H243)=MONTH(TODAY()),$J243=0),AND(TODAY()&lt;O$6)),1,IF($L243="כן",2,4))),""))</f>
        <v/>
      </c>
      <c r="P243" s="214" t="str">
        <f ca="1">IF($C243="","",IF(OR(AND($H243&lt;=P$6,$I243&gt;=P$6),AND($H243&gt;=P$6,$H243&lt;Q$6)),IF(OR($J243=1,COUNTIF($L243:O243,"&gt;0")&lt;$K243),3,IF(OR(AND(MONTH($H243)=MONTH(TODAY()),$J243=0),AND(TODAY()&lt;P$6)),1,IF($L243="כן",2,4))),""))</f>
        <v/>
      </c>
      <c r="Q243" s="214" t="str">
        <f ca="1">IF($C243="","",IF(OR(AND($H243&lt;=Q$6,$I243&gt;=Q$6),AND($H243&gt;=Q$6,$H243&lt;R$6)),IF(OR($J243=1,COUNTIF($L243:P243,"&gt;0")&lt;$K243),3,IF(OR(AND(MONTH($H243)=MONTH(TODAY()),$J243=0),AND(TODAY()&lt;Q$6)),1,IF($L243="כן",2,4))),""))</f>
        <v/>
      </c>
      <c r="R243" s="214" t="str">
        <f ca="1">IF($C243="","",IF(OR(AND($H243&lt;=R$6,$I243&gt;=R$6),AND($H243&gt;=R$6,$H243&lt;S$6)),IF(OR($J243=1,COUNTIF($L243:Q243,"&gt;0")&lt;$K243),3,IF(OR(AND(MONTH($H243)=MONTH(TODAY()),$J243=0),AND(TODAY()&lt;R$6)),1,IF($L243="כן",2,4))),""))</f>
        <v/>
      </c>
      <c r="S243" s="214" t="str">
        <f ca="1">IF($C243="","",IF(OR(AND($H243&lt;=S$6,$I243&gt;=S$6),AND($H243&gt;=S$6,$H243&lt;T$6)),IF(OR($J243=1,COUNTIF($L243:R243,"&gt;0")&lt;$K243),3,IF(OR(AND(MONTH($H243)=MONTH(TODAY()),$J243=0),AND(TODAY()&lt;S$6)),1,IF($L243="כן",2,4))),""))</f>
        <v/>
      </c>
      <c r="T243" s="214" t="str">
        <f ca="1">IF($C243="","",IF(OR(AND($H243&lt;=T$6,$I243&gt;=T$6),AND($H243&gt;=T$6,$H243&lt;U$6)),IF(OR($J243=1,COUNTIF($L243:S243,"&gt;0")&lt;$K243),3,IF(OR(AND(MONTH($H243)=MONTH(TODAY()),$J243=0),AND(TODAY()&lt;T$6)),1,IF($L243="כן",2,4))),""))</f>
        <v/>
      </c>
      <c r="U243" s="214" t="str">
        <f ca="1">IF($C243="","",IF(OR(AND($H243&lt;=U$6,$I243&gt;=U$6),AND($H243&gt;=U$6,$H243&lt;V$6)),IF(OR($J243=1,COUNTIF($L243:T243,"&gt;0")&lt;$K243),3,IF(OR(AND(MONTH($H243)=MONTH(TODAY()),$J243=0),AND(TODAY()&lt;U$6)),1,IF($L243="כן",2,4))),""))</f>
        <v/>
      </c>
      <c r="V243" s="214" t="str">
        <f ca="1">IF($C243="","",IF(OR(AND($H243&lt;=V$6,$I243&gt;=V$6),AND($H243&gt;=V$6,$H243&lt;W$6)),IF(OR($J243=1,COUNTIF($L243:U243,"&gt;0")&lt;$K243),3,IF(OR(AND(MONTH($H243)=MONTH(TODAY()),$J243=0),AND(TODAY()&lt;V$6)),1,IF($L243="כן",2,4))),""))</f>
        <v/>
      </c>
      <c r="W243" s="214" t="str">
        <f ca="1">IF($C243="","",IF(OR(AND($H243&lt;=W$6,$I243&gt;=W$6),AND($H243&gt;=W$6,$H243&lt;X$6)),IF(OR($J243=1,COUNTIF($L243:V243,"&gt;0")&lt;$K243),3,IF(OR(AND(MONTH($H243)=MONTH(TODAY()),$J243=0),AND(TODAY()&lt;W$6)),1,IF($L243="כן",2,4))),""))</f>
        <v/>
      </c>
      <c r="X243" s="214" t="str">
        <f ca="1">IF($C243="","",IF(OR(AND($H243&lt;=X$6,$I243&gt;=X$6),AND($H243&gt;=X$6,$H243&lt;Y$6)),IF(OR($J243=1,COUNTIF($L243:W243,"&gt;0")&lt;$K243),3,IF(OR(AND(MONTH($H243)=MONTH(TODAY()),$J243=0),AND(TODAY()&lt;X$6)),1,IF($L243="כן",2,4))),""))</f>
        <v/>
      </c>
      <c r="Y243" s="214" t="str">
        <f ca="1">IF($C243="","",IF(OR(AND($H243&lt;=Y$6,$I243&gt;=Y$6),AND($H243&gt;=Y$6,$H243&lt;Z$6)),IF(OR($J243=1,COUNTIF($L243:X243,"&gt;0")&lt;$K243),3,IF(OR(AND(MONTH($H243)=MONTH(TODAY()),$J243=0),AND(TODAY()&lt;Y$6)),1,IF($L243="כן",2,4))),""))</f>
        <v/>
      </c>
      <c r="Z243" s="214" t="str">
        <f ca="1">IF($C243="","",IF(OR(AND($H243&lt;=Z$6,$I243&gt;=Z$6),AND($H243&gt;=Z$6,$H243&lt;AA$6)),IF(OR($J243=1,COUNTIF($L243:Y243,"&gt;0")&lt;$K243),3,IF(OR(AND(MONTH($H243)=MONTH(TODAY()),$J243=0),AND(TODAY()&lt;Z$6)),1,IF($L243="כן",2,4))),""))</f>
        <v/>
      </c>
      <c r="AA243" s="214" t="str">
        <f ca="1">IF($C243="","",IF(OR(AND($H243&lt;=AA$6,$I243&gt;=AA$6),AND($H243&gt;=AA$6,$H243&lt;AB$6)),IF(OR($J243=1,COUNTIF($L243:Z243,"&gt;0")&lt;$K243),3,IF(OR(AND(MONTH($H243)=MONTH(TODAY()),$J243=0),AND(TODAY()&lt;AA$6)),1,IF($L243="כן",2,4))),""))</f>
        <v/>
      </c>
      <c r="AB243" s="214" t="str">
        <f ca="1">IF($C243="","",IF(OR(AND($H243&lt;=AB$6,$I243&gt;=AB$6),AND($H243&gt;=AB$6,$H243&lt;AC$6)),IF(OR($J243=1,COUNTIF($L243:AA243,"&gt;0")&lt;$K243),3,IF(OR(AND(MONTH($H243)=MONTH(TODAY()),$J243=0),AND(TODAY()&lt;AB$6)),1,IF($L243="כן",2,4))),""))</f>
        <v/>
      </c>
      <c r="AC243" s="214" t="str">
        <f ca="1">IF($C243="","",IF(OR(AND($H243&lt;=AC$6,$I243&gt;=AC$6),AND($H243&gt;=AC$6,$H243&lt;AD$6)),IF(OR($J243=1,COUNTIF($L243:AB243,"&gt;0")&lt;$K243),3,IF(OR(AND(MONTH($H243)=MONTH(TODAY()),$J243=0),AND(TODAY()&lt;AC$6)),1,IF($L243="כן",2,4))),""))</f>
        <v/>
      </c>
      <c r="AD243" s="214" t="str">
        <f ca="1">IF($C243="","",IF(OR(AND($H243&lt;=AD$6,$I243&gt;=AD$6),AND($H243&gt;=AD$6,$H243&lt;AE$6)),IF(OR($J243=1,COUNTIF($L243:AC243,"&gt;0")&lt;$K243),3,IF(OR(AND(MONTH($H243)=MONTH(TODAY()),$J243=0),AND(TODAY()&lt;AD$6)),1,IF($L243="כן",2,4))),""))</f>
        <v/>
      </c>
      <c r="AE243" s="214" t="str">
        <f ca="1">IF($C243="","",IF(OR(AND($H243&lt;=AE$6,$I243&gt;=AE$6),AND($H243&gt;=AE$6,$H243&lt;AF$6)),IF(OR($J243=1,COUNTIF($L243:AD243,"&gt;0")&lt;$K243),3,IF(OR(AND(MONTH($H243)=MONTH(TODAY()),$J243=0),AND(TODAY()&lt;AE$6)),1,IF($L243="כן",2,4))),""))</f>
        <v/>
      </c>
      <c r="AF243" s="214" t="str">
        <f ca="1">IF($C243="","",IF(OR(AND($H243&lt;=AF$6,$I243&gt;=AF$6),AND($H243&gt;=AF$6,$H243&lt;AG$6)),IF(OR($J243=1,COUNTIF($L243:AE243,"&gt;0")&lt;$K243),3,IF(OR(AND(MONTH($H243)=MONTH(TODAY()),$J243=0),AND(TODAY()&lt;AF$6)),1,IF($L243="כן",2,4))),""))</f>
        <v/>
      </c>
      <c r="AG243" s="214" t="str">
        <f t="shared" ca="1" si="14"/>
        <v/>
      </c>
      <c r="AH243" s="199" t="s">
        <v>224</v>
      </c>
    </row>
    <row r="244" spans="2:34" s="195" customFormat="1" ht="21" customHeight="1">
      <c r="B244" s="196" t="str">
        <f>IFERROR(INDEX('תוצרים לפרויקטים'!$G$8:$G$507,MATCH(ROWS($B$6:B243),דירוג_גאנט,0)),"")</f>
        <v/>
      </c>
      <c r="C244" s="197" t="str">
        <f>IF($B244="","",INDEX('תוצרים לפרויקטים'!$H$8:$H$507,MATCH($B244,'תוצרים לפרויקטים'!$G$8:$G$507,0)))</f>
        <v/>
      </c>
      <c r="D244" s="198" t="str">
        <f>IF($B244="","",INDEX('תוצרים לפרויקטים'!$E$8:$E$507,MATCH($B244,'תוצרים לפרויקטים'!$G$8:$G$507,0)))</f>
        <v/>
      </c>
      <c r="E244" s="198" t="str">
        <f>IF($B244="","",IF(INDEX('תוצרים לפרויקטים'!$J$8:$J$507,MATCH($B244,'תוצרים לפרויקטים'!$G$8:$G$507,0))="","",INDEX('תוצרים לפרויקטים'!$J$8:$J$507,MATCH($B244,'תוצרים לפרויקטים'!$G$8:$G$507,0))))</f>
        <v/>
      </c>
      <c r="F244" s="198" t="str">
        <f>IF($B244="","",IF(INDEX('תוצרים לפרויקטים'!$K$8:$K$507,MATCH($B244,'תוצרים לפרויקטים'!$G$8:$G$507,0))="","",INDEX('תוצרים לפרויקטים'!$K$8:$K$507,MATCH($B244,'תוצרים לפרויקטים'!$G$8:$G$507,0))))</f>
        <v/>
      </c>
      <c r="G244" s="198" t="str">
        <f>IF($B244="","",IF(INDEX('תוצרים לפרויקטים'!$R$8:$R$507,MATCH($B244,'תוצרים לפרויקטים'!$G$8:$G$507,0))="","",INDEX('תוצרים לפרויקטים'!$R$8:$R$507,MATCH($B244,'תוצרים לפרויקטים'!$G$8:$G$507,0))))</f>
        <v/>
      </c>
      <c r="H244" s="199" t="str">
        <f>IF($B244="","",IF(INDEX('תוצרים לפרויקטים'!P$8:P$507,MATCH($B244,'תוצרים לפרויקטים'!$G$8:$G$507,0))="","",INDEX('תוצרים לפרויקטים'!P$8:P$507,MATCH($B244,'תוצרים לפרויקטים'!$G$8:$G$507,0))))</f>
        <v/>
      </c>
      <c r="I244" s="199" t="str">
        <f>IF($B244="","",IF(INDEX('תוצרים לפרויקטים'!Q$8:Q$507,MATCH($B244,'תוצרים לפרויקטים'!$G$8:$G$507,0))="","",INDEX('תוצרים לפרויקטים'!Q$8:Q$507,MATCH($B244,'תוצרים לפרויקטים'!$G$8:$G$507,0))))</f>
        <v/>
      </c>
      <c r="J244" s="200" t="str">
        <f>IF($B244="","",INDEX('תוצרים לפרויקטים'!$S$8:$S$507,MATCH($B244,'תוצרים לפרויקטים'!$G$8:$G$507,0)))</f>
        <v/>
      </c>
      <c r="K244" s="201" t="str">
        <f t="shared" si="12"/>
        <v/>
      </c>
      <c r="L244" s="200" t="str">
        <f t="shared" ca="1" si="13"/>
        <v/>
      </c>
      <c r="M244" s="214" t="str">
        <f ca="1">IF($C244="","",IF(OR(AND($H244&lt;=M$6,$I244&gt;=M$6),AND($H244&gt;=M$6,$H244&lt;N$6)),IF(OR($J244=1,COUNTIF($L244:L244,"&gt;0")&lt;$K244),3,IF(OR(AND(MONTH($H244)=MONTH(TODAY()),$J244=0),AND(TODAY()&lt;M$6)),1,IF($L244="כן",2,4))),""))</f>
        <v/>
      </c>
      <c r="N244" s="214" t="str">
        <f ca="1">IF($C244="","",IF(OR(AND($H244&lt;=N$6,$I244&gt;=N$6),AND($H244&gt;=N$6,$H244&lt;O$6)),IF(OR($J244=1,COUNTIF($L244:M244,"&gt;0")&lt;$K244),3,IF(OR(AND(MONTH($H244)=MONTH(TODAY()),$J244=0),AND(TODAY()&lt;N$6)),1,IF($L244="כן",2,4))),""))</f>
        <v/>
      </c>
      <c r="O244" s="214" t="str">
        <f ca="1">IF($C244="","",IF(OR(AND($H244&lt;=O$6,$I244&gt;=O$6),AND($H244&gt;=O$6,$H244&lt;P$6)),IF(OR($J244=1,COUNTIF($L244:N244,"&gt;0")&lt;$K244),3,IF(OR(AND(MONTH($H244)=MONTH(TODAY()),$J244=0),AND(TODAY()&lt;O$6)),1,IF($L244="כן",2,4))),""))</f>
        <v/>
      </c>
      <c r="P244" s="214" t="str">
        <f ca="1">IF($C244="","",IF(OR(AND($H244&lt;=P$6,$I244&gt;=P$6),AND($H244&gt;=P$6,$H244&lt;Q$6)),IF(OR($J244=1,COUNTIF($L244:O244,"&gt;0")&lt;$K244),3,IF(OR(AND(MONTH($H244)=MONTH(TODAY()),$J244=0),AND(TODAY()&lt;P$6)),1,IF($L244="כן",2,4))),""))</f>
        <v/>
      </c>
      <c r="Q244" s="214" t="str">
        <f ca="1">IF($C244="","",IF(OR(AND($H244&lt;=Q$6,$I244&gt;=Q$6),AND($H244&gt;=Q$6,$H244&lt;R$6)),IF(OR($J244=1,COUNTIF($L244:P244,"&gt;0")&lt;$K244),3,IF(OR(AND(MONTH($H244)=MONTH(TODAY()),$J244=0),AND(TODAY()&lt;Q$6)),1,IF($L244="כן",2,4))),""))</f>
        <v/>
      </c>
      <c r="R244" s="214" t="str">
        <f ca="1">IF($C244="","",IF(OR(AND($H244&lt;=R$6,$I244&gt;=R$6),AND($H244&gt;=R$6,$H244&lt;S$6)),IF(OR($J244=1,COUNTIF($L244:Q244,"&gt;0")&lt;$K244),3,IF(OR(AND(MONTH($H244)=MONTH(TODAY()),$J244=0),AND(TODAY()&lt;R$6)),1,IF($L244="כן",2,4))),""))</f>
        <v/>
      </c>
      <c r="S244" s="214" t="str">
        <f ca="1">IF($C244="","",IF(OR(AND($H244&lt;=S$6,$I244&gt;=S$6),AND($H244&gt;=S$6,$H244&lt;T$6)),IF(OR($J244=1,COUNTIF($L244:R244,"&gt;0")&lt;$K244),3,IF(OR(AND(MONTH($H244)=MONTH(TODAY()),$J244=0),AND(TODAY()&lt;S$6)),1,IF($L244="כן",2,4))),""))</f>
        <v/>
      </c>
      <c r="T244" s="214" t="str">
        <f ca="1">IF($C244="","",IF(OR(AND($H244&lt;=T$6,$I244&gt;=T$6),AND($H244&gt;=T$6,$H244&lt;U$6)),IF(OR($J244=1,COUNTIF($L244:S244,"&gt;0")&lt;$K244),3,IF(OR(AND(MONTH($H244)=MONTH(TODAY()),$J244=0),AND(TODAY()&lt;T$6)),1,IF($L244="כן",2,4))),""))</f>
        <v/>
      </c>
      <c r="U244" s="214" t="str">
        <f ca="1">IF($C244="","",IF(OR(AND($H244&lt;=U$6,$I244&gt;=U$6),AND($H244&gt;=U$6,$H244&lt;V$6)),IF(OR($J244=1,COUNTIF($L244:T244,"&gt;0")&lt;$K244),3,IF(OR(AND(MONTH($H244)=MONTH(TODAY()),$J244=0),AND(TODAY()&lt;U$6)),1,IF($L244="כן",2,4))),""))</f>
        <v/>
      </c>
      <c r="V244" s="214" t="str">
        <f ca="1">IF($C244="","",IF(OR(AND($H244&lt;=V$6,$I244&gt;=V$6),AND($H244&gt;=V$6,$H244&lt;W$6)),IF(OR($J244=1,COUNTIF($L244:U244,"&gt;0")&lt;$K244),3,IF(OR(AND(MONTH($H244)=MONTH(TODAY()),$J244=0),AND(TODAY()&lt;V$6)),1,IF($L244="כן",2,4))),""))</f>
        <v/>
      </c>
      <c r="W244" s="214" t="str">
        <f ca="1">IF($C244="","",IF(OR(AND($H244&lt;=W$6,$I244&gt;=W$6),AND($H244&gt;=W$6,$H244&lt;X$6)),IF(OR($J244=1,COUNTIF($L244:V244,"&gt;0")&lt;$K244),3,IF(OR(AND(MONTH($H244)=MONTH(TODAY()),$J244=0),AND(TODAY()&lt;W$6)),1,IF($L244="כן",2,4))),""))</f>
        <v/>
      </c>
      <c r="X244" s="214" t="str">
        <f ca="1">IF($C244="","",IF(OR(AND($H244&lt;=X$6,$I244&gt;=X$6),AND($H244&gt;=X$6,$H244&lt;Y$6)),IF(OR($J244=1,COUNTIF($L244:W244,"&gt;0")&lt;$K244),3,IF(OR(AND(MONTH($H244)=MONTH(TODAY()),$J244=0),AND(TODAY()&lt;X$6)),1,IF($L244="כן",2,4))),""))</f>
        <v/>
      </c>
      <c r="Y244" s="214" t="str">
        <f ca="1">IF($C244="","",IF(OR(AND($H244&lt;=Y$6,$I244&gt;=Y$6),AND($H244&gt;=Y$6,$H244&lt;Z$6)),IF(OR($J244=1,COUNTIF($L244:X244,"&gt;0")&lt;$K244),3,IF(OR(AND(MONTH($H244)=MONTH(TODAY()),$J244=0),AND(TODAY()&lt;Y$6)),1,IF($L244="כן",2,4))),""))</f>
        <v/>
      </c>
      <c r="Z244" s="214" t="str">
        <f ca="1">IF($C244="","",IF(OR(AND($H244&lt;=Z$6,$I244&gt;=Z$6),AND($H244&gt;=Z$6,$H244&lt;AA$6)),IF(OR($J244=1,COUNTIF($L244:Y244,"&gt;0")&lt;$K244),3,IF(OR(AND(MONTH($H244)=MONTH(TODAY()),$J244=0),AND(TODAY()&lt;Z$6)),1,IF($L244="כן",2,4))),""))</f>
        <v/>
      </c>
      <c r="AA244" s="214" t="str">
        <f ca="1">IF($C244="","",IF(OR(AND($H244&lt;=AA$6,$I244&gt;=AA$6),AND($H244&gt;=AA$6,$H244&lt;AB$6)),IF(OR($J244=1,COUNTIF($L244:Z244,"&gt;0")&lt;$K244),3,IF(OR(AND(MONTH($H244)=MONTH(TODAY()),$J244=0),AND(TODAY()&lt;AA$6)),1,IF($L244="כן",2,4))),""))</f>
        <v/>
      </c>
      <c r="AB244" s="214" t="str">
        <f ca="1">IF($C244="","",IF(OR(AND($H244&lt;=AB$6,$I244&gt;=AB$6),AND($H244&gt;=AB$6,$H244&lt;AC$6)),IF(OR($J244=1,COUNTIF($L244:AA244,"&gt;0")&lt;$K244),3,IF(OR(AND(MONTH($H244)=MONTH(TODAY()),$J244=0),AND(TODAY()&lt;AB$6)),1,IF($L244="כן",2,4))),""))</f>
        <v/>
      </c>
      <c r="AC244" s="214" t="str">
        <f ca="1">IF($C244="","",IF(OR(AND($H244&lt;=AC$6,$I244&gt;=AC$6),AND($H244&gt;=AC$6,$H244&lt;AD$6)),IF(OR($J244=1,COUNTIF($L244:AB244,"&gt;0")&lt;$K244),3,IF(OR(AND(MONTH($H244)=MONTH(TODAY()),$J244=0),AND(TODAY()&lt;AC$6)),1,IF($L244="כן",2,4))),""))</f>
        <v/>
      </c>
      <c r="AD244" s="214" t="str">
        <f ca="1">IF($C244="","",IF(OR(AND($H244&lt;=AD$6,$I244&gt;=AD$6),AND($H244&gt;=AD$6,$H244&lt;AE$6)),IF(OR($J244=1,COUNTIF($L244:AC244,"&gt;0")&lt;$K244),3,IF(OR(AND(MONTH($H244)=MONTH(TODAY()),$J244=0),AND(TODAY()&lt;AD$6)),1,IF($L244="כן",2,4))),""))</f>
        <v/>
      </c>
      <c r="AE244" s="214" t="str">
        <f ca="1">IF($C244="","",IF(OR(AND($H244&lt;=AE$6,$I244&gt;=AE$6),AND($H244&gt;=AE$6,$H244&lt;AF$6)),IF(OR($J244=1,COUNTIF($L244:AD244,"&gt;0")&lt;$K244),3,IF(OR(AND(MONTH($H244)=MONTH(TODAY()),$J244=0),AND(TODAY()&lt;AE$6)),1,IF($L244="כן",2,4))),""))</f>
        <v/>
      </c>
      <c r="AF244" s="214" t="str">
        <f ca="1">IF($C244="","",IF(OR(AND($H244&lt;=AF$6,$I244&gt;=AF$6),AND($H244&gt;=AF$6,$H244&lt;AG$6)),IF(OR($J244=1,COUNTIF($L244:AE244,"&gt;0")&lt;$K244),3,IF(OR(AND(MONTH($H244)=MONTH(TODAY()),$J244=0),AND(TODAY()&lt;AF$6)),1,IF($L244="כן",2,4))),""))</f>
        <v/>
      </c>
      <c r="AG244" s="214" t="str">
        <f t="shared" ca="1" si="14"/>
        <v/>
      </c>
      <c r="AH244" s="199" t="s">
        <v>224</v>
      </c>
    </row>
    <row r="245" spans="2:34" s="195" customFormat="1" ht="21" customHeight="1">
      <c r="B245" s="196" t="str">
        <f>IFERROR(INDEX('תוצרים לפרויקטים'!$G$8:$G$507,MATCH(ROWS($B$6:B244),דירוג_גאנט,0)),"")</f>
        <v/>
      </c>
      <c r="C245" s="197" t="str">
        <f>IF($B245="","",INDEX('תוצרים לפרויקטים'!$H$8:$H$507,MATCH($B245,'תוצרים לפרויקטים'!$G$8:$G$507,0)))</f>
        <v/>
      </c>
      <c r="D245" s="198" t="str">
        <f>IF($B245="","",INDEX('תוצרים לפרויקטים'!$E$8:$E$507,MATCH($B245,'תוצרים לפרויקטים'!$G$8:$G$507,0)))</f>
        <v/>
      </c>
      <c r="E245" s="198" t="str">
        <f>IF($B245="","",IF(INDEX('תוצרים לפרויקטים'!$J$8:$J$507,MATCH($B245,'תוצרים לפרויקטים'!$G$8:$G$507,0))="","",INDEX('תוצרים לפרויקטים'!$J$8:$J$507,MATCH($B245,'תוצרים לפרויקטים'!$G$8:$G$507,0))))</f>
        <v/>
      </c>
      <c r="F245" s="198" t="str">
        <f>IF($B245="","",IF(INDEX('תוצרים לפרויקטים'!$K$8:$K$507,MATCH($B245,'תוצרים לפרויקטים'!$G$8:$G$507,0))="","",INDEX('תוצרים לפרויקטים'!$K$8:$K$507,MATCH($B245,'תוצרים לפרויקטים'!$G$8:$G$507,0))))</f>
        <v/>
      </c>
      <c r="G245" s="198" t="str">
        <f>IF($B245="","",IF(INDEX('תוצרים לפרויקטים'!$R$8:$R$507,MATCH($B245,'תוצרים לפרויקטים'!$G$8:$G$507,0))="","",INDEX('תוצרים לפרויקטים'!$R$8:$R$507,MATCH($B245,'תוצרים לפרויקטים'!$G$8:$G$507,0))))</f>
        <v/>
      </c>
      <c r="H245" s="199" t="str">
        <f>IF($B245="","",IF(INDEX('תוצרים לפרויקטים'!P$8:P$507,MATCH($B245,'תוצרים לפרויקטים'!$G$8:$G$507,0))="","",INDEX('תוצרים לפרויקטים'!P$8:P$507,MATCH($B245,'תוצרים לפרויקטים'!$G$8:$G$507,0))))</f>
        <v/>
      </c>
      <c r="I245" s="199" t="str">
        <f>IF($B245="","",IF(INDEX('תוצרים לפרויקטים'!Q$8:Q$507,MATCH($B245,'תוצרים לפרויקטים'!$G$8:$G$507,0))="","",INDEX('תוצרים לפרויקטים'!Q$8:Q$507,MATCH($B245,'תוצרים לפרויקטים'!$G$8:$G$507,0))))</f>
        <v/>
      </c>
      <c r="J245" s="200" t="str">
        <f>IF($B245="","",INDEX('תוצרים לפרויקטים'!$S$8:$S$507,MATCH($B245,'תוצרים לפרויקטים'!$G$8:$G$507,0)))</f>
        <v/>
      </c>
      <c r="K245" s="201" t="str">
        <f t="shared" si="12"/>
        <v/>
      </c>
      <c r="L245" s="200" t="str">
        <f t="shared" ca="1" si="13"/>
        <v/>
      </c>
      <c r="M245" s="214" t="str">
        <f ca="1">IF($C245="","",IF(OR(AND($H245&lt;=M$6,$I245&gt;=M$6),AND($H245&gt;=M$6,$H245&lt;N$6)),IF(OR($J245=1,COUNTIF($L245:L245,"&gt;0")&lt;$K245),3,IF(OR(AND(MONTH($H245)=MONTH(TODAY()),$J245=0),AND(TODAY()&lt;M$6)),1,IF($L245="כן",2,4))),""))</f>
        <v/>
      </c>
      <c r="N245" s="214" t="str">
        <f ca="1">IF($C245="","",IF(OR(AND($H245&lt;=N$6,$I245&gt;=N$6),AND($H245&gt;=N$6,$H245&lt;O$6)),IF(OR($J245=1,COUNTIF($L245:M245,"&gt;0")&lt;$K245),3,IF(OR(AND(MONTH($H245)=MONTH(TODAY()),$J245=0),AND(TODAY()&lt;N$6)),1,IF($L245="כן",2,4))),""))</f>
        <v/>
      </c>
      <c r="O245" s="214" t="str">
        <f ca="1">IF($C245="","",IF(OR(AND($H245&lt;=O$6,$I245&gt;=O$6),AND($H245&gt;=O$6,$H245&lt;P$6)),IF(OR($J245=1,COUNTIF($L245:N245,"&gt;0")&lt;$K245),3,IF(OR(AND(MONTH($H245)=MONTH(TODAY()),$J245=0),AND(TODAY()&lt;O$6)),1,IF($L245="כן",2,4))),""))</f>
        <v/>
      </c>
      <c r="P245" s="214" t="str">
        <f ca="1">IF($C245="","",IF(OR(AND($H245&lt;=P$6,$I245&gt;=P$6),AND($H245&gt;=P$6,$H245&lt;Q$6)),IF(OR($J245=1,COUNTIF($L245:O245,"&gt;0")&lt;$K245),3,IF(OR(AND(MONTH($H245)=MONTH(TODAY()),$J245=0),AND(TODAY()&lt;P$6)),1,IF($L245="כן",2,4))),""))</f>
        <v/>
      </c>
      <c r="Q245" s="214" t="str">
        <f ca="1">IF($C245="","",IF(OR(AND($H245&lt;=Q$6,$I245&gt;=Q$6),AND($H245&gt;=Q$6,$H245&lt;R$6)),IF(OR($J245=1,COUNTIF($L245:P245,"&gt;0")&lt;$K245),3,IF(OR(AND(MONTH($H245)=MONTH(TODAY()),$J245=0),AND(TODAY()&lt;Q$6)),1,IF($L245="כן",2,4))),""))</f>
        <v/>
      </c>
      <c r="R245" s="214" t="str">
        <f ca="1">IF($C245="","",IF(OR(AND($H245&lt;=R$6,$I245&gt;=R$6),AND($H245&gt;=R$6,$H245&lt;S$6)),IF(OR($J245=1,COUNTIF($L245:Q245,"&gt;0")&lt;$K245),3,IF(OR(AND(MONTH($H245)=MONTH(TODAY()),$J245=0),AND(TODAY()&lt;R$6)),1,IF($L245="כן",2,4))),""))</f>
        <v/>
      </c>
      <c r="S245" s="214" t="str">
        <f ca="1">IF($C245="","",IF(OR(AND($H245&lt;=S$6,$I245&gt;=S$6),AND($H245&gt;=S$6,$H245&lt;T$6)),IF(OR($J245=1,COUNTIF($L245:R245,"&gt;0")&lt;$K245),3,IF(OR(AND(MONTH($H245)=MONTH(TODAY()),$J245=0),AND(TODAY()&lt;S$6)),1,IF($L245="כן",2,4))),""))</f>
        <v/>
      </c>
      <c r="T245" s="214" t="str">
        <f ca="1">IF($C245="","",IF(OR(AND($H245&lt;=T$6,$I245&gt;=T$6),AND($H245&gt;=T$6,$H245&lt;U$6)),IF(OR($J245=1,COUNTIF($L245:S245,"&gt;0")&lt;$K245),3,IF(OR(AND(MONTH($H245)=MONTH(TODAY()),$J245=0),AND(TODAY()&lt;T$6)),1,IF($L245="כן",2,4))),""))</f>
        <v/>
      </c>
      <c r="U245" s="214" t="str">
        <f ca="1">IF($C245="","",IF(OR(AND($H245&lt;=U$6,$I245&gt;=U$6),AND($H245&gt;=U$6,$H245&lt;V$6)),IF(OR($J245=1,COUNTIF($L245:T245,"&gt;0")&lt;$K245),3,IF(OR(AND(MONTH($H245)=MONTH(TODAY()),$J245=0),AND(TODAY()&lt;U$6)),1,IF($L245="כן",2,4))),""))</f>
        <v/>
      </c>
      <c r="V245" s="214" t="str">
        <f ca="1">IF($C245="","",IF(OR(AND($H245&lt;=V$6,$I245&gt;=V$6),AND($H245&gt;=V$6,$H245&lt;W$6)),IF(OR($J245=1,COUNTIF($L245:U245,"&gt;0")&lt;$K245),3,IF(OR(AND(MONTH($H245)=MONTH(TODAY()),$J245=0),AND(TODAY()&lt;V$6)),1,IF($L245="כן",2,4))),""))</f>
        <v/>
      </c>
      <c r="W245" s="214" t="str">
        <f ca="1">IF($C245="","",IF(OR(AND($H245&lt;=W$6,$I245&gt;=W$6),AND($H245&gt;=W$6,$H245&lt;X$6)),IF(OR($J245=1,COUNTIF($L245:V245,"&gt;0")&lt;$K245),3,IF(OR(AND(MONTH($H245)=MONTH(TODAY()),$J245=0),AND(TODAY()&lt;W$6)),1,IF($L245="כן",2,4))),""))</f>
        <v/>
      </c>
      <c r="X245" s="214" t="str">
        <f ca="1">IF($C245="","",IF(OR(AND($H245&lt;=X$6,$I245&gt;=X$6),AND($H245&gt;=X$6,$H245&lt;Y$6)),IF(OR($J245=1,COUNTIF($L245:W245,"&gt;0")&lt;$K245),3,IF(OR(AND(MONTH($H245)=MONTH(TODAY()),$J245=0),AND(TODAY()&lt;X$6)),1,IF($L245="כן",2,4))),""))</f>
        <v/>
      </c>
      <c r="Y245" s="214" t="str">
        <f ca="1">IF($C245="","",IF(OR(AND($H245&lt;=Y$6,$I245&gt;=Y$6),AND($H245&gt;=Y$6,$H245&lt;Z$6)),IF(OR($J245=1,COUNTIF($L245:X245,"&gt;0")&lt;$K245),3,IF(OR(AND(MONTH($H245)=MONTH(TODAY()),$J245=0),AND(TODAY()&lt;Y$6)),1,IF($L245="כן",2,4))),""))</f>
        <v/>
      </c>
      <c r="Z245" s="214" t="str">
        <f ca="1">IF($C245="","",IF(OR(AND($H245&lt;=Z$6,$I245&gt;=Z$6),AND($H245&gt;=Z$6,$H245&lt;AA$6)),IF(OR($J245=1,COUNTIF($L245:Y245,"&gt;0")&lt;$K245),3,IF(OR(AND(MONTH($H245)=MONTH(TODAY()),$J245=0),AND(TODAY()&lt;Z$6)),1,IF($L245="כן",2,4))),""))</f>
        <v/>
      </c>
      <c r="AA245" s="214" t="str">
        <f ca="1">IF($C245="","",IF(OR(AND($H245&lt;=AA$6,$I245&gt;=AA$6),AND($H245&gt;=AA$6,$H245&lt;AB$6)),IF(OR($J245=1,COUNTIF($L245:Z245,"&gt;0")&lt;$K245),3,IF(OR(AND(MONTH($H245)=MONTH(TODAY()),$J245=0),AND(TODAY()&lt;AA$6)),1,IF($L245="כן",2,4))),""))</f>
        <v/>
      </c>
      <c r="AB245" s="214" t="str">
        <f ca="1">IF($C245="","",IF(OR(AND($H245&lt;=AB$6,$I245&gt;=AB$6),AND($H245&gt;=AB$6,$H245&lt;AC$6)),IF(OR($J245=1,COUNTIF($L245:AA245,"&gt;0")&lt;$K245),3,IF(OR(AND(MONTH($H245)=MONTH(TODAY()),$J245=0),AND(TODAY()&lt;AB$6)),1,IF($L245="כן",2,4))),""))</f>
        <v/>
      </c>
      <c r="AC245" s="214" t="str">
        <f ca="1">IF($C245="","",IF(OR(AND($H245&lt;=AC$6,$I245&gt;=AC$6),AND($H245&gt;=AC$6,$H245&lt;AD$6)),IF(OR($J245=1,COUNTIF($L245:AB245,"&gt;0")&lt;$K245),3,IF(OR(AND(MONTH($H245)=MONTH(TODAY()),$J245=0),AND(TODAY()&lt;AC$6)),1,IF($L245="כן",2,4))),""))</f>
        <v/>
      </c>
      <c r="AD245" s="214" t="str">
        <f ca="1">IF($C245="","",IF(OR(AND($H245&lt;=AD$6,$I245&gt;=AD$6),AND($H245&gt;=AD$6,$H245&lt;AE$6)),IF(OR($J245=1,COUNTIF($L245:AC245,"&gt;0")&lt;$K245),3,IF(OR(AND(MONTH($H245)=MONTH(TODAY()),$J245=0),AND(TODAY()&lt;AD$6)),1,IF($L245="כן",2,4))),""))</f>
        <v/>
      </c>
      <c r="AE245" s="214" t="str">
        <f ca="1">IF($C245="","",IF(OR(AND($H245&lt;=AE$6,$I245&gt;=AE$6),AND($H245&gt;=AE$6,$H245&lt;AF$6)),IF(OR($J245=1,COUNTIF($L245:AD245,"&gt;0")&lt;$K245),3,IF(OR(AND(MONTH($H245)=MONTH(TODAY()),$J245=0),AND(TODAY()&lt;AE$6)),1,IF($L245="כן",2,4))),""))</f>
        <v/>
      </c>
      <c r="AF245" s="214" t="str">
        <f ca="1">IF($C245="","",IF(OR(AND($H245&lt;=AF$6,$I245&gt;=AF$6),AND($H245&gt;=AF$6,$H245&lt;AG$6)),IF(OR($J245=1,COUNTIF($L245:AE245,"&gt;0")&lt;$K245),3,IF(OR(AND(MONTH($H245)=MONTH(TODAY()),$J245=0),AND(TODAY()&lt;AF$6)),1,IF($L245="כן",2,4))),""))</f>
        <v/>
      </c>
      <c r="AG245" s="214" t="str">
        <f t="shared" ca="1" si="14"/>
        <v/>
      </c>
      <c r="AH245" s="199" t="s">
        <v>224</v>
      </c>
    </row>
    <row r="246" spans="2:34" s="195" customFormat="1" ht="21" customHeight="1">
      <c r="B246" s="196" t="str">
        <f>IFERROR(INDEX('תוצרים לפרויקטים'!$G$8:$G$507,MATCH(ROWS($B$6:B245),דירוג_גאנט,0)),"")</f>
        <v/>
      </c>
      <c r="C246" s="197" t="str">
        <f>IF($B246="","",INDEX('תוצרים לפרויקטים'!$H$8:$H$507,MATCH($B246,'תוצרים לפרויקטים'!$G$8:$G$507,0)))</f>
        <v/>
      </c>
      <c r="D246" s="198" t="str">
        <f>IF($B246="","",INDEX('תוצרים לפרויקטים'!$E$8:$E$507,MATCH($B246,'תוצרים לפרויקטים'!$G$8:$G$507,0)))</f>
        <v/>
      </c>
      <c r="E246" s="198" t="str">
        <f>IF($B246="","",IF(INDEX('תוצרים לפרויקטים'!$J$8:$J$507,MATCH($B246,'תוצרים לפרויקטים'!$G$8:$G$507,0))="","",INDEX('תוצרים לפרויקטים'!$J$8:$J$507,MATCH($B246,'תוצרים לפרויקטים'!$G$8:$G$507,0))))</f>
        <v/>
      </c>
      <c r="F246" s="198" t="str">
        <f>IF($B246="","",IF(INDEX('תוצרים לפרויקטים'!$K$8:$K$507,MATCH($B246,'תוצרים לפרויקטים'!$G$8:$G$507,0))="","",INDEX('תוצרים לפרויקטים'!$K$8:$K$507,MATCH($B246,'תוצרים לפרויקטים'!$G$8:$G$507,0))))</f>
        <v/>
      </c>
      <c r="G246" s="198" t="str">
        <f>IF($B246="","",IF(INDEX('תוצרים לפרויקטים'!$R$8:$R$507,MATCH($B246,'תוצרים לפרויקטים'!$G$8:$G$507,0))="","",INDEX('תוצרים לפרויקטים'!$R$8:$R$507,MATCH($B246,'תוצרים לפרויקטים'!$G$8:$G$507,0))))</f>
        <v/>
      </c>
      <c r="H246" s="199" t="str">
        <f>IF($B246="","",IF(INDEX('תוצרים לפרויקטים'!P$8:P$507,MATCH($B246,'תוצרים לפרויקטים'!$G$8:$G$507,0))="","",INDEX('תוצרים לפרויקטים'!P$8:P$507,MATCH($B246,'תוצרים לפרויקטים'!$G$8:$G$507,0))))</f>
        <v/>
      </c>
      <c r="I246" s="199" t="str">
        <f>IF($B246="","",IF(INDEX('תוצרים לפרויקטים'!Q$8:Q$507,MATCH($B246,'תוצרים לפרויקטים'!$G$8:$G$507,0))="","",INDEX('תוצרים לפרויקטים'!Q$8:Q$507,MATCH($B246,'תוצרים לפרויקטים'!$G$8:$G$507,0))))</f>
        <v/>
      </c>
      <c r="J246" s="200" t="str">
        <f>IF($B246="","",INDEX('תוצרים לפרויקטים'!$S$8:$S$507,MATCH($B246,'תוצרים לפרויקטים'!$G$8:$G$507,0)))</f>
        <v/>
      </c>
      <c r="K246" s="201" t="str">
        <f t="shared" si="12"/>
        <v/>
      </c>
      <c r="L246" s="200" t="str">
        <f t="shared" ca="1" si="13"/>
        <v/>
      </c>
      <c r="M246" s="214" t="str">
        <f ca="1">IF($C246="","",IF(OR(AND($H246&lt;=M$6,$I246&gt;=M$6),AND($H246&gt;=M$6,$H246&lt;N$6)),IF(OR($J246=1,COUNTIF($L246:L246,"&gt;0")&lt;$K246),3,IF(OR(AND(MONTH($H246)=MONTH(TODAY()),$J246=0),AND(TODAY()&lt;M$6)),1,IF($L246="כן",2,4))),""))</f>
        <v/>
      </c>
      <c r="N246" s="214" t="str">
        <f ca="1">IF($C246="","",IF(OR(AND($H246&lt;=N$6,$I246&gt;=N$6),AND($H246&gt;=N$6,$H246&lt;O$6)),IF(OR($J246=1,COUNTIF($L246:M246,"&gt;0")&lt;$K246),3,IF(OR(AND(MONTH($H246)=MONTH(TODAY()),$J246=0),AND(TODAY()&lt;N$6)),1,IF($L246="כן",2,4))),""))</f>
        <v/>
      </c>
      <c r="O246" s="214" t="str">
        <f ca="1">IF($C246="","",IF(OR(AND($H246&lt;=O$6,$I246&gt;=O$6),AND($H246&gt;=O$6,$H246&lt;P$6)),IF(OR($J246=1,COUNTIF($L246:N246,"&gt;0")&lt;$K246),3,IF(OR(AND(MONTH($H246)=MONTH(TODAY()),$J246=0),AND(TODAY()&lt;O$6)),1,IF($L246="כן",2,4))),""))</f>
        <v/>
      </c>
      <c r="P246" s="214" t="str">
        <f ca="1">IF($C246="","",IF(OR(AND($H246&lt;=P$6,$I246&gt;=P$6),AND($H246&gt;=P$6,$H246&lt;Q$6)),IF(OR($J246=1,COUNTIF($L246:O246,"&gt;0")&lt;$K246),3,IF(OR(AND(MONTH($H246)=MONTH(TODAY()),$J246=0),AND(TODAY()&lt;P$6)),1,IF($L246="כן",2,4))),""))</f>
        <v/>
      </c>
      <c r="Q246" s="214" t="str">
        <f ca="1">IF($C246="","",IF(OR(AND($H246&lt;=Q$6,$I246&gt;=Q$6),AND($H246&gt;=Q$6,$H246&lt;R$6)),IF(OR($J246=1,COUNTIF($L246:P246,"&gt;0")&lt;$K246),3,IF(OR(AND(MONTH($H246)=MONTH(TODAY()),$J246=0),AND(TODAY()&lt;Q$6)),1,IF($L246="כן",2,4))),""))</f>
        <v/>
      </c>
      <c r="R246" s="214" t="str">
        <f ca="1">IF($C246="","",IF(OR(AND($H246&lt;=R$6,$I246&gt;=R$6),AND($H246&gt;=R$6,$H246&lt;S$6)),IF(OR($J246=1,COUNTIF($L246:Q246,"&gt;0")&lt;$K246),3,IF(OR(AND(MONTH($H246)=MONTH(TODAY()),$J246=0),AND(TODAY()&lt;R$6)),1,IF($L246="כן",2,4))),""))</f>
        <v/>
      </c>
      <c r="S246" s="214" t="str">
        <f ca="1">IF($C246="","",IF(OR(AND($H246&lt;=S$6,$I246&gt;=S$6),AND($H246&gt;=S$6,$H246&lt;T$6)),IF(OR($J246=1,COUNTIF($L246:R246,"&gt;0")&lt;$K246),3,IF(OR(AND(MONTH($H246)=MONTH(TODAY()),$J246=0),AND(TODAY()&lt;S$6)),1,IF($L246="כן",2,4))),""))</f>
        <v/>
      </c>
      <c r="T246" s="214" t="str">
        <f ca="1">IF($C246="","",IF(OR(AND($H246&lt;=T$6,$I246&gt;=T$6),AND($H246&gt;=T$6,$H246&lt;U$6)),IF(OR($J246=1,COUNTIF($L246:S246,"&gt;0")&lt;$K246),3,IF(OR(AND(MONTH($H246)=MONTH(TODAY()),$J246=0),AND(TODAY()&lt;T$6)),1,IF($L246="כן",2,4))),""))</f>
        <v/>
      </c>
      <c r="U246" s="214" t="str">
        <f ca="1">IF($C246="","",IF(OR(AND($H246&lt;=U$6,$I246&gt;=U$6),AND($H246&gt;=U$6,$H246&lt;V$6)),IF(OR($J246=1,COUNTIF($L246:T246,"&gt;0")&lt;$K246),3,IF(OR(AND(MONTH($H246)=MONTH(TODAY()),$J246=0),AND(TODAY()&lt;U$6)),1,IF($L246="כן",2,4))),""))</f>
        <v/>
      </c>
      <c r="V246" s="214" t="str">
        <f ca="1">IF($C246="","",IF(OR(AND($H246&lt;=V$6,$I246&gt;=V$6),AND($H246&gt;=V$6,$H246&lt;W$6)),IF(OR($J246=1,COUNTIF($L246:U246,"&gt;0")&lt;$K246),3,IF(OR(AND(MONTH($H246)=MONTH(TODAY()),$J246=0),AND(TODAY()&lt;V$6)),1,IF($L246="כן",2,4))),""))</f>
        <v/>
      </c>
      <c r="W246" s="214" t="str">
        <f ca="1">IF($C246="","",IF(OR(AND($H246&lt;=W$6,$I246&gt;=W$6),AND($H246&gt;=W$6,$H246&lt;X$6)),IF(OR($J246=1,COUNTIF($L246:V246,"&gt;0")&lt;$K246),3,IF(OR(AND(MONTH($H246)=MONTH(TODAY()),$J246=0),AND(TODAY()&lt;W$6)),1,IF($L246="כן",2,4))),""))</f>
        <v/>
      </c>
      <c r="X246" s="214" t="str">
        <f ca="1">IF($C246="","",IF(OR(AND($H246&lt;=X$6,$I246&gt;=X$6),AND($H246&gt;=X$6,$H246&lt;Y$6)),IF(OR($J246=1,COUNTIF($L246:W246,"&gt;0")&lt;$K246),3,IF(OR(AND(MONTH($H246)=MONTH(TODAY()),$J246=0),AND(TODAY()&lt;X$6)),1,IF($L246="כן",2,4))),""))</f>
        <v/>
      </c>
      <c r="Y246" s="214" t="str">
        <f ca="1">IF($C246="","",IF(OR(AND($H246&lt;=Y$6,$I246&gt;=Y$6),AND($H246&gt;=Y$6,$H246&lt;Z$6)),IF(OR($J246=1,COUNTIF($L246:X246,"&gt;0")&lt;$K246),3,IF(OR(AND(MONTH($H246)=MONTH(TODAY()),$J246=0),AND(TODAY()&lt;Y$6)),1,IF($L246="כן",2,4))),""))</f>
        <v/>
      </c>
      <c r="Z246" s="214" t="str">
        <f ca="1">IF($C246="","",IF(OR(AND($H246&lt;=Z$6,$I246&gt;=Z$6),AND($H246&gt;=Z$6,$H246&lt;AA$6)),IF(OR($J246=1,COUNTIF($L246:Y246,"&gt;0")&lt;$K246),3,IF(OR(AND(MONTH($H246)=MONTH(TODAY()),$J246=0),AND(TODAY()&lt;Z$6)),1,IF($L246="כן",2,4))),""))</f>
        <v/>
      </c>
      <c r="AA246" s="214" t="str">
        <f ca="1">IF($C246="","",IF(OR(AND($H246&lt;=AA$6,$I246&gt;=AA$6),AND($H246&gt;=AA$6,$H246&lt;AB$6)),IF(OR($J246=1,COUNTIF($L246:Z246,"&gt;0")&lt;$K246),3,IF(OR(AND(MONTH($H246)=MONTH(TODAY()),$J246=0),AND(TODAY()&lt;AA$6)),1,IF($L246="כן",2,4))),""))</f>
        <v/>
      </c>
      <c r="AB246" s="214" t="str">
        <f ca="1">IF($C246="","",IF(OR(AND($H246&lt;=AB$6,$I246&gt;=AB$6),AND($H246&gt;=AB$6,$H246&lt;AC$6)),IF(OR($J246=1,COUNTIF($L246:AA246,"&gt;0")&lt;$K246),3,IF(OR(AND(MONTH($H246)=MONTH(TODAY()),$J246=0),AND(TODAY()&lt;AB$6)),1,IF($L246="כן",2,4))),""))</f>
        <v/>
      </c>
      <c r="AC246" s="214" t="str">
        <f ca="1">IF($C246="","",IF(OR(AND($H246&lt;=AC$6,$I246&gt;=AC$6),AND($H246&gt;=AC$6,$H246&lt;AD$6)),IF(OR($J246=1,COUNTIF($L246:AB246,"&gt;0")&lt;$K246),3,IF(OR(AND(MONTH($H246)=MONTH(TODAY()),$J246=0),AND(TODAY()&lt;AC$6)),1,IF($L246="כן",2,4))),""))</f>
        <v/>
      </c>
      <c r="AD246" s="214" t="str">
        <f ca="1">IF($C246="","",IF(OR(AND($H246&lt;=AD$6,$I246&gt;=AD$6),AND($H246&gt;=AD$6,$H246&lt;AE$6)),IF(OR($J246=1,COUNTIF($L246:AC246,"&gt;0")&lt;$K246),3,IF(OR(AND(MONTH($H246)=MONTH(TODAY()),$J246=0),AND(TODAY()&lt;AD$6)),1,IF($L246="כן",2,4))),""))</f>
        <v/>
      </c>
      <c r="AE246" s="214" t="str">
        <f ca="1">IF($C246="","",IF(OR(AND($H246&lt;=AE$6,$I246&gt;=AE$6),AND($H246&gt;=AE$6,$H246&lt;AF$6)),IF(OR($J246=1,COUNTIF($L246:AD246,"&gt;0")&lt;$K246),3,IF(OR(AND(MONTH($H246)=MONTH(TODAY()),$J246=0),AND(TODAY()&lt;AE$6)),1,IF($L246="כן",2,4))),""))</f>
        <v/>
      </c>
      <c r="AF246" s="214" t="str">
        <f ca="1">IF($C246="","",IF(OR(AND($H246&lt;=AF$6,$I246&gt;=AF$6),AND($H246&gt;=AF$6,$H246&lt;AG$6)),IF(OR($J246=1,COUNTIF($L246:AE246,"&gt;0")&lt;$K246),3,IF(OR(AND(MONTH($H246)=MONTH(TODAY()),$J246=0),AND(TODAY()&lt;AF$6)),1,IF($L246="כן",2,4))),""))</f>
        <v/>
      </c>
      <c r="AG246" s="214" t="str">
        <f t="shared" ca="1" si="14"/>
        <v/>
      </c>
      <c r="AH246" s="199" t="s">
        <v>224</v>
      </c>
    </row>
    <row r="247" spans="2:34" s="195" customFormat="1" ht="21" customHeight="1">
      <c r="B247" s="196" t="str">
        <f>IFERROR(INDEX('תוצרים לפרויקטים'!$G$8:$G$507,MATCH(ROWS($B$6:B246),דירוג_גאנט,0)),"")</f>
        <v/>
      </c>
      <c r="C247" s="197" t="str">
        <f>IF($B247="","",INDEX('תוצרים לפרויקטים'!$H$8:$H$507,MATCH($B247,'תוצרים לפרויקטים'!$G$8:$G$507,0)))</f>
        <v/>
      </c>
      <c r="D247" s="198" t="str">
        <f>IF($B247="","",INDEX('תוצרים לפרויקטים'!$E$8:$E$507,MATCH($B247,'תוצרים לפרויקטים'!$G$8:$G$507,0)))</f>
        <v/>
      </c>
      <c r="E247" s="198" t="str">
        <f>IF($B247="","",IF(INDEX('תוצרים לפרויקטים'!$J$8:$J$507,MATCH($B247,'תוצרים לפרויקטים'!$G$8:$G$507,0))="","",INDEX('תוצרים לפרויקטים'!$J$8:$J$507,MATCH($B247,'תוצרים לפרויקטים'!$G$8:$G$507,0))))</f>
        <v/>
      </c>
      <c r="F247" s="198" t="str">
        <f>IF($B247="","",IF(INDEX('תוצרים לפרויקטים'!$K$8:$K$507,MATCH($B247,'תוצרים לפרויקטים'!$G$8:$G$507,0))="","",INDEX('תוצרים לפרויקטים'!$K$8:$K$507,MATCH($B247,'תוצרים לפרויקטים'!$G$8:$G$507,0))))</f>
        <v/>
      </c>
      <c r="G247" s="198" t="str">
        <f>IF($B247="","",IF(INDEX('תוצרים לפרויקטים'!$R$8:$R$507,MATCH($B247,'תוצרים לפרויקטים'!$G$8:$G$507,0))="","",INDEX('תוצרים לפרויקטים'!$R$8:$R$507,MATCH($B247,'תוצרים לפרויקטים'!$G$8:$G$507,0))))</f>
        <v/>
      </c>
      <c r="H247" s="199" t="str">
        <f>IF($B247="","",IF(INDEX('תוצרים לפרויקטים'!P$8:P$507,MATCH($B247,'תוצרים לפרויקטים'!$G$8:$G$507,0))="","",INDEX('תוצרים לפרויקטים'!P$8:P$507,MATCH($B247,'תוצרים לפרויקטים'!$G$8:$G$507,0))))</f>
        <v/>
      </c>
      <c r="I247" s="199" t="str">
        <f>IF($B247="","",IF(INDEX('תוצרים לפרויקטים'!Q$8:Q$507,MATCH($B247,'תוצרים לפרויקטים'!$G$8:$G$507,0))="","",INDEX('תוצרים לפרויקטים'!Q$8:Q$507,MATCH($B247,'תוצרים לפרויקטים'!$G$8:$G$507,0))))</f>
        <v/>
      </c>
      <c r="J247" s="200" t="str">
        <f>IF($B247="","",INDEX('תוצרים לפרויקטים'!$S$8:$S$507,MATCH($B247,'תוצרים לפרויקטים'!$G$8:$G$507,0)))</f>
        <v/>
      </c>
      <c r="K247" s="201" t="str">
        <f t="shared" si="12"/>
        <v/>
      </c>
      <c r="L247" s="200" t="str">
        <f t="shared" ca="1" si="13"/>
        <v/>
      </c>
      <c r="M247" s="214" t="str">
        <f ca="1">IF($C247="","",IF(OR(AND($H247&lt;=M$6,$I247&gt;=M$6),AND($H247&gt;=M$6,$H247&lt;N$6)),IF(OR($J247=1,COUNTIF($L247:L247,"&gt;0")&lt;$K247),3,IF(OR(AND(MONTH($H247)=MONTH(TODAY()),$J247=0),AND(TODAY()&lt;M$6)),1,IF($L247="כן",2,4))),""))</f>
        <v/>
      </c>
      <c r="N247" s="214" t="str">
        <f ca="1">IF($C247="","",IF(OR(AND($H247&lt;=N$6,$I247&gt;=N$6),AND($H247&gt;=N$6,$H247&lt;O$6)),IF(OR($J247=1,COUNTIF($L247:M247,"&gt;0")&lt;$K247),3,IF(OR(AND(MONTH($H247)=MONTH(TODAY()),$J247=0),AND(TODAY()&lt;N$6)),1,IF($L247="כן",2,4))),""))</f>
        <v/>
      </c>
      <c r="O247" s="214" t="str">
        <f ca="1">IF($C247="","",IF(OR(AND($H247&lt;=O$6,$I247&gt;=O$6),AND($H247&gt;=O$6,$H247&lt;P$6)),IF(OR($J247=1,COUNTIF($L247:N247,"&gt;0")&lt;$K247),3,IF(OR(AND(MONTH($H247)=MONTH(TODAY()),$J247=0),AND(TODAY()&lt;O$6)),1,IF($L247="כן",2,4))),""))</f>
        <v/>
      </c>
      <c r="P247" s="214" t="str">
        <f ca="1">IF($C247="","",IF(OR(AND($H247&lt;=P$6,$I247&gt;=P$6),AND($H247&gt;=P$6,$H247&lt;Q$6)),IF(OR($J247=1,COUNTIF($L247:O247,"&gt;0")&lt;$K247),3,IF(OR(AND(MONTH($H247)=MONTH(TODAY()),$J247=0),AND(TODAY()&lt;P$6)),1,IF($L247="כן",2,4))),""))</f>
        <v/>
      </c>
      <c r="Q247" s="214" t="str">
        <f ca="1">IF($C247="","",IF(OR(AND($H247&lt;=Q$6,$I247&gt;=Q$6),AND($H247&gt;=Q$6,$H247&lt;R$6)),IF(OR($J247=1,COUNTIF($L247:P247,"&gt;0")&lt;$K247),3,IF(OR(AND(MONTH($H247)=MONTH(TODAY()),$J247=0),AND(TODAY()&lt;Q$6)),1,IF($L247="כן",2,4))),""))</f>
        <v/>
      </c>
      <c r="R247" s="214" t="str">
        <f ca="1">IF($C247="","",IF(OR(AND($H247&lt;=R$6,$I247&gt;=R$6),AND($H247&gt;=R$6,$H247&lt;S$6)),IF(OR($J247=1,COUNTIF($L247:Q247,"&gt;0")&lt;$K247),3,IF(OR(AND(MONTH($H247)=MONTH(TODAY()),$J247=0),AND(TODAY()&lt;R$6)),1,IF($L247="כן",2,4))),""))</f>
        <v/>
      </c>
      <c r="S247" s="214" t="str">
        <f ca="1">IF($C247="","",IF(OR(AND($H247&lt;=S$6,$I247&gt;=S$6),AND($H247&gt;=S$6,$H247&lt;T$6)),IF(OR($J247=1,COUNTIF($L247:R247,"&gt;0")&lt;$K247),3,IF(OR(AND(MONTH($H247)=MONTH(TODAY()),$J247=0),AND(TODAY()&lt;S$6)),1,IF($L247="כן",2,4))),""))</f>
        <v/>
      </c>
      <c r="T247" s="214" t="str">
        <f ca="1">IF($C247="","",IF(OR(AND($H247&lt;=T$6,$I247&gt;=T$6),AND($H247&gt;=T$6,$H247&lt;U$6)),IF(OR($J247=1,COUNTIF($L247:S247,"&gt;0")&lt;$K247),3,IF(OR(AND(MONTH($H247)=MONTH(TODAY()),$J247=0),AND(TODAY()&lt;T$6)),1,IF($L247="כן",2,4))),""))</f>
        <v/>
      </c>
      <c r="U247" s="214" t="str">
        <f ca="1">IF($C247="","",IF(OR(AND($H247&lt;=U$6,$I247&gt;=U$6),AND($H247&gt;=U$6,$H247&lt;V$6)),IF(OR($J247=1,COUNTIF($L247:T247,"&gt;0")&lt;$K247),3,IF(OR(AND(MONTH($H247)=MONTH(TODAY()),$J247=0),AND(TODAY()&lt;U$6)),1,IF($L247="כן",2,4))),""))</f>
        <v/>
      </c>
      <c r="V247" s="214" t="str">
        <f ca="1">IF($C247="","",IF(OR(AND($H247&lt;=V$6,$I247&gt;=V$6),AND($H247&gt;=V$6,$H247&lt;W$6)),IF(OR($J247=1,COUNTIF($L247:U247,"&gt;0")&lt;$K247),3,IF(OR(AND(MONTH($H247)=MONTH(TODAY()),$J247=0),AND(TODAY()&lt;V$6)),1,IF($L247="כן",2,4))),""))</f>
        <v/>
      </c>
      <c r="W247" s="214" t="str">
        <f ca="1">IF($C247="","",IF(OR(AND($H247&lt;=W$6,$I247&gt;=W$6),AND($H247&gt;=W$6,$H247&lt;X$6)),IF(OR($J247=1,COUNTIF($L247:V247,"&gt;0")&lt;$K247),3,IF(OR(AND(MONTH($H247)=MONTH(TODAY()),$J247=0),AND(TODAY()&lt;W$6)),1,IF($L247="כן",2,4))),""))</f>
        <v/>
      </c>
      <c r="X247" s="214" t="str">
        <f ca="1">IF($C247="","",IF(OR(AND($H247&lt;=X$6,$I247&gt;=X$6),AND($H247&gt;=X$6,$H247&lt;Y$6)),IF(OR($J247=1,COUNTIF($L247:W247,"&gt;0")&lt;$K247),3,IF(OR(AND(MONTH($H247)=MONTH(TODAY()),$J247=0),AND(TODAY()&lt;X$6)),1,IF($L247="כן",2,4))),""))</f>
        <v/>
      </c>
      <c r="Y247" s="214" t="str">
        <f ca="1">IF($C247="","",IF(OR(AND($H247&lt;=Y$6,$I247&gt;=Y$6),AND($H247&gt;=Y$6,$H247&lt;Z$6)),IF(OR($J247=1,COUNTIF($L247:X247,"&gt;0")&lt;$K247),3,IF(OR(AND(MONTH($H247)=MONTH(TODAY()),$J247=0),AND(TODAY()&lt;Y$6)),1,IF($L247="כן",2,4))),""))</f>
        <v/>
      </c>
      <c r="Z247" s="214" t="str">
        <f ca="1">IF($C247="","",IF(OR(AND($H247&lt;=Z$6,$I247&gt;=Z$6),AND($H247&gt;=Z$6,$H247&lt;AA$6)),IF(OR($J247=1,COUNTIF($L247:Y247,"&gt;0")&lt;$K247),3,IF(OR(AND(MONTH($H247)=MONTH(TODAY()),$J247=0),AND(TODAY()&lt;Z$6)),1,IF($L247="כן",2,4))),""))</f>
        <v/>
      </c>
      <c r="AA247" s="214" t="str">
        <f ca="1">IF($C247="","",IF(OR(AND($H247&lt;=AA$6,$I247&gt;=AA$6),AND($H247&gt;=AA$6,$H247&lt;AB$6)),IF(OR($J247=1,COUNTIF($L247:Z247,"&gt;0")&lt;$K247),3,IF(OR(AND(MONTH($H247)=MONTH(TODAY()),$J247=0),AND(TODAY()&lt;AA$6)),1,IF($L247="כן",2,4))),""))</f>
        <v/>
      </c>
      <c r="AB247" s="214" t="str">
        <f ca="1">IF($C247="","",IF(OR(AND($H247&lt;=AB$6,$I247&gt;=AB$6),AND($H247&gt;=AB$6,$H247&lt;AC$6)),IF(OR($J247=1,COUNTIF($L247:AA247,"&gt;0")&lt;$K247),3,IF(OR(AND(MONTH($H247)=MONTH(TODAY()),$J247=0),AND(TODAY()&lt;AB$6)),1,IF($L247="כן",2,4))),""))</f>
        <v/>
      </c>
      <c r="AC247" s="214" t="str">
        <f ca="1">IF($C247="","",IF(OR(AND($H247&lt;=AC$6,$I247&gt;=AC$6),AND($H247&gt;=AC$6,$H247&lt;AD$6)),IF(OR($J247=1,COUNTIF($L247:AB247,"&gt;0")&lt;$K247),3,IF(OR(AND(MONTH($H247)=MONTH(TODAY()),$J247=0),AND(TODAY()&lt;AC$6)),1,IF($L247="כן",2,4))),""))</f>
        <v/>
      </c>
      <c r="AD247" s="214" t="str">
        <f ca="1">IF($C247="","",IF(OR(AND($H247&lt;=AD$6,$I247&gt;=AD$6),AND($H247&gt;=AD$6,$H247&lt;AE$6)),IF(OR($J247=1,COUNTIF($L247:AC247,"&gt;0")&lt;$K247),3,IF(OR(AND(MONTH($H247)=MONTH(TODAY()),$J247=0),AND(TODAY()&lt;AD$6)),1,IF($L247="כן",2,4))),""))</f>
        <v/>
      </c>
      <c r="AE247" s="214" t="str">
        <f ca="1">IF($C247="","",IF(OR(AND($H247&lt;=AE$6,$I247&gt;=AE$6),AND($H247&gt;=AE$6,$H247&lt;AF$6)),IF(OR($J247=1,COUNTIF($L247:AD247,"&gt;0")&lt;$K247),3,IF(OR(AND(MONTH($H247)=MONTH(TODAY()),$J247=0),AND(TODAY()&lt;AE$6)),1,IF($L247="כן",2,4))),""))</f>
        <v/>
      </c>
      <c r="AF247" s="214" t="str">
        <f ca="1">IF($C247="","",IF(OR(AND($H247&lt;=AF$6,$I247&gt;=AF$6),AND($H247&gt;=AF$6,$H247&lt;AG$6)),IF(OR($J247=1,COUNTIF($L247:AE247,"&gt;0")&lt;$K247),3,IF(OR(AND(MONTH($H247)=MONTH(TODAY()),$J247=0),AND(TODAY()&lt;AF$6)),1,IF($L247="כן",2,4))),""))</f>
        <v/>
      </c>
      <c r="AG247" s="214" t="str">
        <f t="shared" ca="1" si="14"/>
        <v/>
      </c>
      <c r="AH247" s="199" t="s">
        <v>224</v>
      </c>
    </row>
    <row r="248" spans="2:34" s="195" customFormat="1" ht="21" customHeight="1">
      <c r="B248" s="196" t="str">
        <f>IFERROR(INDEX('תוצרים לפרויקטים'!$G$8:$G$507,MATCH(ROWS($B$6:B247),דירוג_גאנט,0)),"")</f>
        <v/>
      </c>
      <c r="C248" s="197" t="str">
        <f>IF($B248="","",INDEX('תוצרים לפרויקטים'!$H$8:$H$507,MATCH($B248,'תוצרים לפרויקטים'!$G$8:$G$507,0)))</f>
        <v/>
      </c>
      <c r="D248" s="198" t="str">
        <f>IF($B248="","",INDEX('תוצרים לפרויקטים'!$E$8:$E$507,MATCH($B248,'תוצרים לפרויקטים'!$G$8:$G$507,0)))</f>
        <v/>
      </c>
      <c r="E248" s="198" t="str">
        <f>IF($B248="","",IF(INDEX('תוצרים לפרויקטים'!$J$8:$J$507,MATCH($B248,'תוצרים לפרויקטים'!$G$8:$G$507,0))="","",INDEX('תוצרים לפרויקטים'!$J$8:$J$507,MATCH($B248,'תוצרים לפרויקטים'!$G$8:$G$507,0))))</f>
        <v/>
      </c>
      <c r="F248" s="198" t="str">
        <f>IF($B248="","",IF(INDEX('תוצרים לפרויקטים'!$K$8:$K$507,MATCH($B248,'תוצרים לפרויקטים'!$G$8:$G$507,0))="","",INDEX('תוצרים לפרויקטים'!$K$8:$K$507,MATCH($B248,'תוצרים לפרויקטים'!$G$8:$G$507,0))))</f>
        <v/>
      </c>
      <c r="G248" s="198" t="str">
        <f>IF($B248="","",IF(INDEX('תוצרים לפרויקטים'!$R$8:$R$507,MATCH($B248,'תוצרים לפרויקטים'!$G$8:$G$507,0))="","",INDEX('תוצרים לפרויקטים'!$R$8:$R$507,MATCH($B248,'תוצרים לפרויקטים'!$G$8:$G$507,0))))</f>
        <v/>
      </c>
      <c r="H248" s="199" t="str">
        <f>IF($B248="","",IF(INDEX('תוצרים לפרויקטים'!P$8:P$507,MATCH($B248,'תוצרים לפרויקטים'!$G$8:$G$507,0))="","",INDEX('תוצרים לפרויקטים'!P$8:P$507,MATCH($B248,'תוצרים לפרויקטים'!$G$8:$G$507,0))))</f>
        <v/>
      </c>
      <c r="I248" s="199" t="str">
        <f>IF($B248="","",IF(INDEX('תוצרים לפרויקטים'!Q$8:Q$507,MATCH($B248,'תוצרים לפרויקטים'!$G$8:$G$507,0))="","",INDEX('תוצרים לפרויקטים'!Q$8:Q$507,MATCH($B248,'תוצרים לפרויקטים'!$G$8:$G$507,0))))</f>
        <v/>
      </c>
      <c r="J248" s="200" t="str">
        <f>IF($B248="","",INDEX('תוצרים לפרויקטים'!$S$8:$S$507,MATCH($B248,'תוצרים לפרויקטים'!$G$8:$G$507,0)))</f>
        <v/>
      </c>
      <c r="K248" s="201" t="str">
        <f t="shared" si="12"/>
        <v/>
      </c>
      <c r="L248" s="200" t="str">
        <f t="shared" ca="1" si="13"/>
        <v/>
      </c>
      <c r="M248" s="214" t="str">
        <f ca="1">IF($C248="","",IF(OR(AND($H248&lt;=M$6,$I248&gt;=M$6),AND($H248&gt;=M$6,$H248&lt;N$6)),IF(OR($J248=1,COUNTIF($L248:L248,"&gt;0")&lt;$K248),3,IF(OR(AND(MONTH($H248)=MONTH(TODAY()),$J248=0),AND(TODAY()&lt;M$6)),1,IF($L248="כן",2,4))),""))</f>
        <v/>
      </c>
      <c r="N248" s="214" t="str">
        <f ca="1">IF($C248="","",IF(OR(AND($H248&lt;=N$6,$I248&gt;=N$6),AND($H248&gt;=N$6,$H248&lt;O$6)),IF(OR($J248=1,COUNTIF($L248:M248,"&gt;0")&lt;$K248),3,IF(OR(AND(MONTH($H248)=MONTH(TODAY()),$J248=0),AND(TODAY()&lt;N$6)),1,IF($L248="כן",2,4))),""))</f>
        <v/>
      </c>
      <c r="O248" s="214" t="str">
        <f ca="1">IF($C248="","",IF(OR(AND($H248&lt;=O$6,$I248&gt;=O$6),AND($H248&gt;=O$6,$H248&lt;P$6)),IF(OR($J248=1,COUNTIF($L248:N248,"&gt;0")&lt;$K248),3,IF(OR(AND(MONTH($H248)=MONTH(TODAY()),$J248=0),AND(TODAY()&lt;O$6)),1,IF($L248="כן",2,4))),""))</f>
        <v/>
      </c>
      <c r="P248" s="214" t="str">
        <f ca="1">IF($C248="","",IF(OR(AND($H248&lt;=P$6,$I248&gt;=P$6),AND($H248&gt;=P$6,$H248&lt;Q$6)),IF(OR($J248=1,COUNTIF($L248:O248,"&gt;0")&lt;$K248),3,IF(OR(AND(MONTH($H248)=MONTH(TODAY()),$J248=0),AND(TODAY()&lt;P$6)),1,IF($L248="כן",2,4))),""))</f>
        <v/>
      </c>
      <c r="Q248" s="214" t="str">
        <f ca="1">IF($C248="","",IF(OR(AND($H248&lt;=Q$6,$I248&gt;=Q$6),AND($H248&gt;=Q$6,$H248&lt;R$6)),IF(OR($J248=1,COUNTIF($L248:P248,"&gt;0")&lt;$K248),3,IF(OR(AND(MONTH($H248)=MONTH(TODAY()),$J248=0),AND(TODAY()&lt;Q$6)),1,IF($L248="כן",2,4))),""))</f>
        <v/>
      </c>
      <c r="R248" s="214" t="str">
        <f ca="1">IF($C248="","",IF(OR(AND($H248&lt;=R$6,$I248&gt;=R$6),AND($H248&gt;=R$6,$H248&lt;S$6)),IF(OR($J248=1,COUNTIF($L248:Q248,"&gt;0")&lt;$K248),3,IF(OR(AND(MONTH($H248)=MONTH(TODAY()),$J248=0),AND(TODAY()&lt;R$6)),1,IF($L248="כן",2,4))),""))</f>
        <v/>
      </c>
      <c r="S248" s="214" t="str">
        <f ca="1">IF($C248="","",IF(OR(AND($H248&lt;=S$6,$I248&gt;=S$6),AND($H248&gt;=S$6,$H248&lt;T$6)),IF(OR($J248=1,COUNTIF($L248:R248,"&gt;0")&lt;$K248),3,IF(OR(AND(MONTH($H248)=MONTH(TODAY()),$J248=0),AND(TODAY()&lt;S$6)),1,IF($L248="כן",2,4))),""))</f>
        <v/>
      </c>
      <c r="T248" s="214" t="str">
        <f ca="1">IF($C248="","",IF(OR(AND($H248&lt;=T$6,$I248&gt;=T$6),AND($H248&gt;=T$6,$H248&lt;U$6)),IF(OR($J248=1,COUNTIF($L248:S248,"&gt;0")&lt;$K248),3,IF(OR(AND(MONTH($H248)=MONTH(TODAY()),$J248=0),AND(TODAY()&lt;T$6)),1,IF($L248="כן",2,4))),""))</f>
        <v/>
      </c>
      <c r="U248" s="214" t="str">
        <f ca="1">IF($C248="","",IF(OR(AND($H248&lt;=U$6,$I248&gt;=U$6),AND($H248&gt;=U$6,$H248&lt;V$6)),IF(OR($J248=1,COUNTIF($L248:T248,"&gt;0")&lt;$K248),3,IF(OR(AND(MONTH($H248)=MONTH(TODAY()),$J248=0),AND(TODAY()&lt;U$6)),1,IF($L248="כן",2,4))),""))</f>
        <v/>
      </c>
      <c r="V248" s="214" t="str">
        <f ca="1">IF($C248="","",IF(OR(AND($H248&lt;=V$6,$I248&gt;=V$6),AND($H248&gt;=V$6,$H248&lt;W$6)),IF(OR($J248=1,COUNTIF($L248:U248,"&gt;0")&lt;$K248),3,IF(OR(AND(MONTH($H248)=MONTH(TODAY()),$J248=0),AND(TODAY()&lt;V$6)),1,IF($L248="כן",2,4))),""))</f>
        <v/>
      </c>
      <c r="W248" s="214" t="str">
        <f ca="1">IF($C248="","",IF(OR(AND($H248&lt;=W$6,$I248&gt;=W$6),AND($H248&gt;=W$6,$H248&lt;X$6)),IF(OR($J248=1,COUNTIF($L248:V248,"&gt;0")&lt;$K248),3,IF(OR(AND(MONTH($H248)=MONTH(TODAY()),$J248=0),AND(TODAY()&lt;W$6)),1,IF($L248="כן",2,4))),""))</f>
        <v/>
      </c>
      <c r="X248" s="214" t="str">
        <f ca="1">IF($C248="","",IF(OR(AND($H248&lt;=X$6,$I248&gt;=X$6),AND($H248&gt;=X$6,$H248&lt;Y$6)),IF(OR($J248=1,COUNTIF($L248:W248,"&gt;0")&lt;$K248),3,IF(OR(AND(MONTH($H248)=MONTH(TODAY()),$J248=0),AND(TODAY()&lt;X$6)),1,IF($L248="כן",2,4))),""))</f>
        <v/>
      </c>
      <c r="Y248" s="214" t="str">
        <f ca="1">IF($C248="","",IF(OR(AND($H248&lt;=Y$6,$I248&gt;=Y$6),AND($H248&gt;=Y$6,$H248&lt;Z$6)),IF(OR($J248=1,COUNTIF($L248:X248,"&gt;0")&lt;$K248),3,IF(OR(AND(MONTH($H248)=MONTH(TODAY()),$J248=0),AND(TODAY()&lt;Y$6)),1,IF($L248="כן",2,4))),""))</f>
        <v/>
      </c>
      <c r="Z248" s="214" t="str">
        <f ca="1">IF($C248="","",IF(OR(AND($H248&lt;=Z$6,$I248&gt;=Z$6),AND($H248&gt;=Z$6,$H248&lt;AA$6)),IF(OR($J248=1,COUNTIF($L248:Y248,"&gt;0")&lt;$K248),3,IF(OR(AND(MONTH($H248)=MONTH(TODAY()),$J248=0),AND(TODAY()&lt;Z$6)),1,IF($L248="כן",2,4))),""))</f>
        <v/>
      </c>
      <c r="AA248" s="214" t="str">
        <f ca="1">IF($C248="","",IF(OR(AND($H248&lt;=AA$6,$I248&gt;=AA$6),AND($H248&gt;=AA$6,$H248&lt;AB$6)),IF(OR($J248=1,COUNTIF($L248:Z248,"&gt;0")&lt;$K248),3,IF(OR(AND(MONTH($H248)=MONTH(TODAY()),$J248=0),AND(TODAY()&lt;AA$6)),1,IF($L248="כן",2,4))),""))</f>
        <v/>
      </c>
      <c r="AB248" s="214" t="str">
        <f ca="1">IF($C248="","",IF(OR(AND($H248&lt;=AB$6,$I248&gt;=AB$6),AND($H248&gt;=AB$6,$H248&lt;AC$6)),IF(OR($J248=1,COUNTIF($L248:AA248,"&gt;0")&lt;$K248),3,IF(OR(AND(MONTH($H248)=MONTH(TODAY()),$J248=0),AND(TODAY()&lt;AB$6)),1,IF($L248="כן",2,4))),""))</f>
        <v/>
      </c>
      <c r="AC248" s="214" t="str">
        <f ca="1">IF($C248="","",IF(OR(AND($H248&lt;=AC$6,$I248&gt;=AC$6),AND($H248&gt;=AC$6,$H248&lt;AD$6)),IF(OR($J248=1,COUNTIF($L248:AB248,"&gt;0")&lt;$K248),3,IF(OR(AND(MONTH($H248)=MONTH(TODAY()),$J248=0),AND(TODAY()&lt;AC$6)),1,IF($L248="כן",2,4))),""))</f>
        <v/>
      </c>
      <c r="AD248" s="214" t="str">
        <f ca="1">IF($C248="","",IF(OR(AND($H248&lt;=AD$6,$I248&gt;=AD$6),AND($H248&gt;=AD$6,$H248&lt;AE$6)),IF(OR($J248=1,COUNTIF($L248:AC248,"&gt;0")&lt;$K248),3,IF(OR(AND(MONTH($H248)=MONTH(TODAY()),$J248=0),AND(TODAY()&lt;AD$6)),1,IF($L248="כן",2,4))),""))</f>
        <v/>
      </c>
      <c r="AE248" s="214" t="str">
        <f ca="1">IF($C248="","",IF(OR(AND($H248&lt;=AE$6,$I248&gt;=AE$6),AND($H248&gt;=AE$6,$H248&lt;AF$6)),IF(OR($J248=1,COUNTIF($L248:AD248,"&gt;0")&lt;$K248),3,IF(OR(AND(MONTH($H248)=MONTH(TODAY()),$J248=0),AND(TODAY()&lt;AE$6)),1,IF($L248="כן",2,4))),""))</f>
        <v/>
      </c>
      <c r="AF248" s="214" t="str">
        <f ca="1">IF($C248="","",IF(OR(AND($H248&lt;=AF$6,$I248&gt;=AF$6),AND($H248&gt;=AF$6,$H248&lt;AG$6)),IF(OR($J248=1,COUNTIF($L248:AE248,"&gt;0")&lt;$K248),3,IF(OR(AND(MONTH($H248)=MONTH(TODAY()),$J248=0),AND(TODAY()&lt;AF$6)),1,IF($L248="כן",2,4))),""))</f>
        <v/>
      </c>
      <c r="AG248" s="214" t="str">
        <f t="shared" ca="1" si="14"/>
        <v/>
      </c>
      <c r="AH248" s="199" t="s">
        <v>224</v>
      </c>
    </row>
    <row r="249" spans="2:34" s="195" customFormat="1" ht="21" customHeight="1">
      <c r="B249" s="196" t="str">
        <f>IFERROR(INDEX('תוצרים לפרויקטים'!$G$8:$G$507,MATCH(ROWS($B$6:B248),דירוג_גאנט,0)),"")</f>
        <v/>
      </c>
      <c r="C249" s="197" t="str">
        <f>IF($B249="","",INDEX('תוצרים לפרויקטים'!$H$8:$H$507,MATCH($B249,'תוצרים לפרויקטים'!$G$8:$G$507,0)))</f>
        <v/>
      </c>
      <c r="D249" s="198" t="str">
        <f>IF($B249="","",INDEX('תוצרים לפרויקטים'!$E$8:$E$507,MATCH($B249,'תוצרים לפרויקטים'!$G$8:$G$507,0)))</f>
        <v/>
      </c>
      <c r="E249" s="198" t="str">
        <f>IF($B249="","",IF(INDEX('תוצרים לפרויקטים'!$J$8:$J$507,MATCH($B249,'תוצרים לפרויקטים'!$G$8:$G$507,0))="","",INDEX('תוצרים לפרויקטים'!$J$8:$J$507,MATCH($B249,'תוצרים לפרויקטים'!$G$8:$G$507,0))))</f>
        <v/>
      </c>
      <c r="F249" s="198" t="str">
        <f>IF($B249="","",IF(INDEX('תוצרים לפרויקטים'!$K$8:$K$507,MATCH($B249,'תוצרים לפרויקטים'!$G$8:$G$507,0))="","",INDEX('תוצרים לפרויקטים'!$K$8:$K$507,MATCH($B249,'תוצרים לפרויקטים'!$G$8:$G$507,0))))</f>
        <v/>
      </c>
      <c r="G249" s="198" t="str">
        <f>IF($B249="","",IF(INDEX('תוצרים לפרויקטים'!$R$8:$R$507,MATCH($B249,'תוצרים לפרויקטים'!$G$8:$G$507,0))="","",INDEX('תוצרים לפרויקטים'!$R$8:$R$507,MATCH($B249,'תוצרים לפרויקטים'!$G$8:$G$507,0))))</f>
        <v/>
      </c>
      <c r="H249" s="199" t="str">
        <f>IF($B249="","",IF(INDEX('תוצרים לפרויקטים'!P$8:P$507,MATCH($B249,'תוצרים לפרויקטים'!$G$8:$G$507,0))="","",INDEX('תוצרים לפרויקטים'!P$8:P$507,MATCH($B249,'תוצרים לפרויקטים'!$G$8:$G$507,0))))</f>
        <v/>
      </c>
      <c r="I249" s="199" t="str">
        <f>IF($B249="","",IF(INDEX('תוצרים לפרויקטים'!Q$8:Q$507,MATCH($B249,'תוצרים לפרויקטים'!$G$8:$G$507,0))="","",INDEX('תוצרים לפרויקטים'!Q$8:Q$507,MATCH($B249,'תוצרים לפרויקטים'!$G$8:$G$507,0))))</f>
        <v/>
      </c>
      <c r="J249" s="200" t="str">
        <f>IF($B249="","",INDEX('תוצרים לפרויקטים'!$S$8:$S$507,MATCH($B249,'תוצרים לפרויקטים'!$G$8:$G$507,0)))</f>
        <v/>
      </c>
      <c r="K249" s="201" t="str">
        <f t="shared" si="12"/>
        <v/>
      </c>
      <c r="L249" s="200" t="str">
        <f t="shared" ca="1" si="13"/>
        <v/>
      </c>
      <c r="M249" s="214" t="str">
        <f ca="1">IF($C249="","",IF(OR(AND($H249&lt;=M$6,$I249&gt;=M$6),AND($H249&gt;=M$6,$H249&lt;N$6)),IF(OR($J249=1,COUNTIF($L249:L249,"&gt;0")&lt;$K249),3,IF(OR(AND(MONTH($H249)=MONTH(TODAY()),$J249=0),AND(TODAY()&lt;M$6)),1,IF($L249="כן",2,4))),""))</f>
        <v/>
      </c>
      <c r="N249" s="214" t="str">
        <f ca="1">IF($C249="","",IF(OR(AND($H249&lt;=N$6,$I249&gt;=N$6),AND($H249&gt;=N$6,$H249&lt;O$6)),IF(OR($J249=1,COUNTIF($L249:M249,"&gt;0")&lt;$K249),3,IF(OR(AND(MONTH($H249)=MONTH(TODAY()),$J249=0),AND(TODAY()&lt;N$6)),1,IF($L249="כן",2,4))),""))</f>
        <v/>
      </c>
      <c r="O249" s="214" t="str">
        <f ca="1">IF($C249="","",IF(OR(AND($H249&lt;=O$6,$I249&gt;=O$6),AND($H249&gt;=O$6,$H249&lt;P$6)),IF(OR($J249=1,COUNTIF($L249:N249,"&gt;0")&lt;$K249),3,IF(OR(AND(MONTH($H249)=MONTH(TODAY()),$J249=0),AND(TODAY()&lt;O$6)),1,IF($L249="כן",2,4))),""))</f>
        <v/>
      </c>
      <c r="P249" s="214" t="str">
        <f ca="1">IF($C249="","",IF(OR(AND($H249&lt;=P$6,$I249&gt;=P$6),AND($H249&gt;=P$6,$H249&lt;Q$6)),IF(OR($J249=1,COUNTIF($L249:O249,"&gt;0")&lt;$K249),3,IF(OR(AND(MONTH($H249)=MONTH(TODAY()),$J249=0),AND(TODAY()&lt;P$6)),1,IF($L249="כן",2,4))),""))</f>
        <v/>
      </c>
      <c r="Q249" s="214" t="str">
        <f ca="1">IF($C249="","",IF(OR(AND($H249&lt;=Q$6,$I249&gt;=Q$6),AND($H249&gt;=Q$6,$H249&lt;R$6)),IF(OR($J249=1,COUNTIF($L249:P249,"&gt;0")&lt;$K249),3,IF(OR(AND(MONTH($H249)=MONTH(TODAY()),$J249=0),AND(TODAY()&lt;Q$6)),1,IF($L249="כן",2,4))),""))</f>
        <v/>
      </c>
      <c r="R249" s="214" t="str">
        <f ca="1">IF($C249="","",IF(OR(AND($H249&lt;=R$6,$I249&gt;=R$6),AND($H249&gt;=R$6,$H249&lt;S$6)),IF(OR($J249=1,COUNTIF($L249:Q249,"&gt;0")&lt;$K249),3,IF(OR(AND(MONTH($H249)=MONTH(TODAY()),$J249=0),AND(TODAY()&lt;R$6)),1,IF($L249="כן",2,4))),""))</f>
        <v/>
      </c>
      <c r="S249" s="214" t="str">
        <f ca="1">IF($C249="","",IF(OR(AND($H249&lt;=S$6,$I249&gt;=S$6),AND($H249&gt;=S$6,$H249&lt;T$6)),IF(OR($J249=1,COUNTIF($L249:R249,"&gt;0")&lt;$K249),3,IF(OR(AND(MONTH($H249)=MONTH(TODAY()),$J249=0),AND(TODAY()&lt;S$6)),1,IF($L249="כן",2,4))),""))</f>
        <v/>
      </c>
      <c r="T249" s="214" t="str">
        <f ca="1">IF($C249="","",IF(OR(AND($H249&lt;=T$6,$I249&gt;=T$6),AND($H249&gt;=T$6,$H249&lt;U$6)),IF(OR($J249=1,COUNTIF($L249:S249,"&gt;0")&lt;$K249),3,IF(OR(AND(MONTH($H249)=MONTH(TODAY()),$J249=0),AND(TODAY()&lt;T$6)),1,IF($L249="כן",2,4))),""))</f>
        <v/>
      </c>
      <c r="U249" s="214" t="str">
        <f ca="1">IF($C249="","",IF(OR(AND($H249&lt;=U$6,$I249&gt;=U$6),AND($H249&gt;=U$6,$H249&lt;V$6)),IF(OR($J249=1,COUNTIF($L249:T249,"&gt;0")&lt;$K249),3,IF(OR(AND(MONTH($H249)=MONTH(TODAY()),$J249=0),AND(TODAY()&lt;U$6)),1,IF($L249="כן",2,4))),""))</f>
        <v/>
      </c>
      <c r="V249" s="214" t="str">
        <f ca="1">IF($C249="","",IF(OR(AND($H249&lt;=V$6,$I249&gt;=V$6),AND($H249&gt;=V$6,$H249&lt;W$6)),IF(OR($J249=1,COUNTIF($L249:U249,"&gt;0")&lt;$K249),3,IF(OR(AND(MONTH($H249)=MONTH(TODAY()),$J249=0),AND(TODAY()&lt;V$6)),1,IF($L249="כן",2,4))),""))</f>
        <v/>
      </c>
      <c r="W249" s="214" t="str">
        <f ca="1">IF($C249="","",IF(OR(AND($H249&lt;=W$6,$I249&gt;=W$6),AND($H249&gt;=W$6,$H249&lt;X$6)),IF(OR($J249=1,COUNTIF($L249:V249,"&gt;0")&lt;$K249),3,IF(OR(AND(MONTH($H249)=MONTH(TODAY()),$J249=0),AND(TODAY()&lt;W$6)),1,IF($L249="כן",2,4))),""))</f>
        <v/>
      </c>
      <c r="X249" s="214" t="str">
        <f ca="1">IF($C249="","",IF(OR(AND($H249&lt;=X$6,$I249&gt;=X$6),AND($H249&gt;=X$6,$H249&lt;Y$6)),IF(OR($J249=1,COUNTIF($L249:W249,"&gt;0")&lt;$K249),3,IF(OR(AND(MONTH($H249)=MONTH(TODAY()),$J249=0),AND(TODAY()&lt;X$6)),1,IF($L249="כן",2,4))),""))</f>
        <v/>
      </c>
      <c r="Y249" s="214" t="str">
        <f ca="1">IF($C249="","",IF(OR(AND($H249&lt;=Y$6,$I249&gt;=Y$6),AND($H249&gt;=Y$6,$H249&lt;Z$6)),IF(OR($J249=1,COUNTIF($L249:X249,"&gt;0")&lt;$K249),3,IF(OR(AND(MONTH($H249)=MONTH(TODAY()),$J249=0),AND(TODAY()&lt;Y$6)),1,IF($L249="כן",2,4))),""))</f>
        <v/>
      </c>
      <c r="Z249" s="214" t="str">
        <f ca="1">IF($C249="","",IF(OR(AND($H249&lt;=Z$6,$I249&gt;=Z$6),AND($H249&gt;=Z$6,$H249&lt;AA$6)),IF(OR($J249=1,COUNTIF($L249:Y249,"&gt;0")&lt;$K249),3,IF(OR(AND(MONTH($H249)=MONTH(TODAY()),$J249=0),AND(TODAY()&lt;Z$6)),1,IF($L249="כן",2,4))),""))</f>
        <v/>
      </c>
      <c r="AA249" s="214" t="str">
        <f ca="1">IF($C249="","",IF(OR(AND($H249&lt;=AA$6,$I249&gt;=AA$6),AND($H249&gt;=AA$6,$H249&lt;AB$6)),IF(OR($J249=1,COUNTIF($L249:Z249,"&gt;0")&lt;$K249),3,IF(OR(AND(MONTH($H249)=MONTH(TODAY()),$J249=0),AND(TODAY()&lt;AA$6)),1,IF($L249="כן",2,4))),""))</f>
        <v/>
      </c>
      <c r="AB249" s="214" t="str">
        <f ca="1">IF($C249="","",IF(OR(AND($H249&lt;=AB$6,$I249&gt;=AB$6),AND($H249&gt;=AB$6,$H249&lt;AC$6)),IF(OR($J249=1,COUNTIF($L249:AA249,"&gt;0")&lt;$K249),3,IF(OR(AND(MONTH($H249)=MONTH(TODAY()),$J249=0),AND(TODAY()&lt;AB$6)),1,IF($L249="כן",2,4))),""))</f>
        <v/>
      </c>
      <c r="AC249" s="214" t="str">
        <f ca="1">IF($C249="","",IF(OR(AND($H249&lt;=AC$6,$I249&gt;=AC$6),AND($H249&gt;=AC$6,$H249&lt;AD$6)),IF(OR($J249=1,COUNTIF($L249:AB249,"&gt;0")&lt;$K249),3,IF(OR(AND(MONTH($H249)=MONTH(TODAY()),$J249=0),AND(TODAY()&lt;AC$6)),1,IF($L249="כן",2,4))),""))</f>
        <v/>
      </c>
      <c r="AD249" s="214" t="str">
        <f ca="1">IF($C249="","",IF(OR(AND($H249&lt;=AD$6,$I249&gt;=AD$6),AND($H249&gt;=AD$6,$H249&lt;AE$6)),IF(OR($J249=1,COUNTIF($L249:AC249,"&gt;0")&lt;$K249),3,IF(OR(AND(MONTH($H249)=MONTH(TODAY()),$J249=0),AND(TODAY()&lt;AD$6)),1,IF($L249="כן",2,4))),""))</f>
        <v/>
      </c>
      <c r="AE249" s="214" t="str">
        <f ca="1">IF($C249="","",IF(OR(AND($H249&lt;=AE$6,$I249&gt;=AE$6),AND($H249&gt;=AE$6,$H249&lt;AF$6)),IF(OR($J249=1,COUNTIF($L249:AD249,"&gt;0")&lt;$K249),3,IF(OR(AND(MONTH($H249)=MONTH(TODAY()),$J249=0),AND(TODAY()&lt;AE$6)),1,IF($L249="כן",2,4))),""))</f>
        <v/>
      </c>
      <c r="AF249" s="214" t="str">
        <f ca="1">IF($C249="","",IF(OR(AND($H249&lt;=AF$6,$I249&gt;=AF$6),AND($H249&gt;=AF$6,$H249&lt;AG$6)),IF(OR($J249=1,COUNTIF($L249:AE249,"&gt;0")&lt;$K249),3,IF(OR(AND(MONTH($H249)=MONTH(TODAY()),$J249=0),AND(TODAY()&lt;AF$6)),1,IF($L249="כן",2,4))),""))</f>
        <v/>
      </c>
      <c r="AG249" s="214" t="str">
        <f t="shared" ca="1" si="14"/>
        <v/>
      </c>
      <c r="AH249" s="199" t="s">
        <v>224</v>
      </c>
    </row>
    <row r="250" spans="2:34" s="195" customFormat="1" ht="21" customHeight="1">
      <c r="B250" s="196" t="str">
        <f>IFERROR(INDEX('תוצרים לפרויקטים'!$G$8:$G$507,MATCH(ROWS($B$6:B249),דירוג_גאנט,0)),"")</f>
        <v/>
      </c>
      <c r="C250" s="197" t="str">
        <f>IF($B250="","",INDEX('תוצרים לפרויקטים'!$H$8:$H$507,MATCH($B250,'תוצרים לפרויקטים'!$G$8:$G$507,0)))</f>
        <v/>
      </c>
      <c r="D250" s="198" t="str">
        <f>IF($B250="","",INDEX('תוצרים לפרויקטים'!$E$8:$E$507,MATCH($B250,'תוצרים לפרויקטים'!$G$8:$G$507,0)))</f>
        <v/>
      </c>
      <c r="E250" s="198" t="str">
        <f>IF($B250="","",IF(INDEX('תוצרים לפרויקטים'!$J$8:$J$507,MATCH($B250,'תוצרים לפרויקטים'!$G$8:$G$507,0))="","",INDEX('תוצרים לפרויקטים'!$J$8:$J$507,MATCH($B250,'תוצרים לפרויקטים'!$G$8:$G$507,0))))</f>
        <v/>
      </c>
      <c r="F250" s="198" t="str">
        <f>IF($B250="","",IF(INDEX('תוצרים לפרויקטים'!$K$8:$K$507,MATCH($B250,'תוצרים לפרויקטים'!$G$8:$G$507,0))="","",INDEX('תוצרים לפרויקטים'!$K$8:$K$507,MATCH($B250,'תוצרים לפרויקטים'!$G$8:$G$507,0))))</f>
        <v/>
      </c>
      <c r="G250" s="198" t="str">
        <f>IF($B250="","",IF(INDEX('תוצרים לפרויקטים'!$R$8:$R$507,MATCH($B250,'תוצרים לפרויקטים'!$G$8:$G$507,0))="","",INDEX('תוצרים לפרויקטים'!$R$8:$R$507,MATCH($B250,'תוצרים לפרויקטים'!$G$8:$G$507,0))))</f>
        <v/>
      </c>
      <c r="H250" s="199" t="str">
        <f>IF($B250="","",IF(INDEX('תוצרים לפרויקטים'!P$8:P$507,MATCH($B250,'תוצרים לפרויקטים'!$G$8:$G$507,0))="","",INDEX('תוצרים לפרויקטים'!P$8:P$507,MATCH($B250,'תוצרים לפרויקטים'!$G$8:$G$507,0))))</f>
        <v/>
      </c>
      <c r="I250" s="199" t="str">
        <f>IF($B250="","",IF(INDEX('תוצרים לפרויקטים'!Q$8:Q$507,MATCH($B250,'תוצרים לפרויקטים'!$G$8:$G$507,0))="","",INDEX('תוצרים לפרויקטים'!Q$8:Q$507,MATCH($B250,'תוצרים לפרויקטים'!$G$8:$G$507,0))))</f>
        <v/>
      </c>
      <c r="J250" s="200" t="str">
        <f>IF($B250="","",INDEX('תוצרים לפרויקטים'!$S$8:$S$507,MATCH($B250,'תוצרים לפרויקטים'!$G$8:$G$507,0)))</f>
        <v/>
      </c>
      <c r="K250" s="201" t="str">
        <f t="shared" si="12"/>
        <v/>
      </c>
      <c r="L250" s="200" t="str">
        <f t="shared" ca="1" si="13"/>
        <v/>
      </c>
      <c r="M250" s="214" t="str">
        <f ca="1">IF($C250="","",IF(OR(AND($H250&lt;=M$6,$I250&gt;=M$6),AND($H250&gt;=M$6,$H250&lt;N$6)),IF(OR($J250=1,COUNTIF($L250:L250,"&gt;0")&lt;$K250),3,IF(OR(AND(MONTH($H250)=MONTH(TODAY()),$J250=0),AND(TODAY()&lt;M$6)),1,IF($L250="כן",2,4))),""))</f>
        <v/>
      </c>
      <c r="N250" s="214" t="str">
        <f ca="1">IF($C250="","",IF(OR(AND($H250&lt;=N$6,$I250&gt;=N$6),AND($H250&gt;=N$6,$H250&lt;O$6)),IF(OR($J250=1,COUNTIF($L250:M250,"&gt;0")&lt;$K250),3,IF(OR(AND(MONTH($H250)=MONTH(TODAY()),$J250=0),AND(TODAY()&lt;N$6)),1,IF($L250="כן",2,4))),""))</f>
        <v/>
      </c>
      <c r="O250" s="214" t="str">
        <f ca="1">IF($C250="","",IF(OR(AND($H250&lt;=O$6,$I250&gt;=O$6),AND($H250&gt;=O$6,$H250&lt;P$6)),IF(OR($J250=1,COUNTIF($L250:N250,"&gt;0")&lt;$K250),3,IF(OR(AND(MONTH($H250)=MONTH(TODAY()),$J250=0),AND(TODAY()&lt;O$6)),1,IF($L250="כן",2,4))),""))</f>
        <v/>
      </c>
      <c r="P250" s="214" t="str">
        <f ca="1">IF($C250="","",IF(OR(AND($H250&lt;=P$6,$I250&gt;=P$6),AND($H250&gt;=P$6,$H250&lt;Q$6)),IF(OR($J250=1,COUNTIF($L250:O250,"&gt;0")&lt;$K250),3,IF(OR(AND(MONTH($H250)=MONTH(TODAY()),$J250=0),AND(TODAY()&lt;P$6)),1,IF($L250="כן",2,4))),""))</f>
        <v/>
      </c>
      <c r="Q250" s="214" t="str">
        <f ca="1">IF($C250="","",IF(OR(AND($H250&lt;=Q$6,$I250&gt;=Q$6),AND($H250&gt;=Q$6,$H250&lt;R$6)),IF(OR($J250=1,COUNTIF($L250:P250,"&gt;0")&lt;$K250),3,IF(OR(AND(MONTH($H250)=MONTH(TODAY()),$J250=0),AND(TODAY()&lt;Q$6)),1,IF($L250="כן",2,4))),""))</f>
        <v/>
      </c>
      <c r="R250" s="214" t="str">
        <f ca="1">IF($C250="","",IF(OR(AND($H250&lt;=R$6,$I250&gt;=R$6),AND($H250&gt;=R$6,$H250&lt;S$6)),IF(OR($J250=1,COUNTIF($L250:Q250,"&gt;0")&lt;$K250),3,IF(OR(AND(MONTH($H250)=MONTH(TODAY()),$J250=0),AND(TODAY()&lt;R$6)),1,IF($L250="כן",2,4))),""))</f>
        <v/>
      </c>
      <c r="S250" s="214" t="str">
        <f ca="1">IF($C250="","",IF(OR(AND($H250&lt;=S$6,$I250&gt;=S$6),AND($H250&gt;=S$6,$H250&lt;T$6)),IF(OR($J250=1,COUNTIF($L250:R250,"&gt;0")&lt;$K250),3,IF(OR(AND(MONTH($H250)=MONTH(TODAY()),$J250=0),AND(TODAY()&lt;S$6)),1,IF($L250="כן",2,4))),""))</f>
        <v/>
      </c>
      <c r="T250" s="214" t="str">
        <f ca="1">IF($C250="","",IF(OR(AND($H250&lt;=T$6,$I250&gt;=T$6),AND($H250&gt;=T$6,$H250&lt;U$6)),IF(OR($J250=1,COUNTIF($L250:S250,"&gt;0")&lt;$K250),3,IF(OR(AND(MONTH($H250)=MONTH(TODAY()),$J250=0),AND(TODAY()&lt;T$6)),1,IF($L250="כן",2,4))),""))</f>
        <v/>
      </c>
      <c r="U250" s="214" t="str">
        <f ca="1">IF($C250="","",IF(OR(AND($H250&lt;=U$6,$I250&gt;=U$6),AND($H250&gt;=U$6,$H250&lt;V$6)),IF(OR($J250=1,COUNTIF($L250:T250,"&gt;0")&lt;$K250),3,IF(OR(AND(MONTH($H250)=MONTH(TODAY()),$J250=0),AND(TODAY()&lt;U$6)),1,IF($L250="כן",2,4))),""))</f>
        <v/>
      </c>
      <c r="V250" s="214" t="str">
        <f ca="1">IF($C250="","",IF(OR(AND($H250&lt;=V$6,$I250&gt;=V$6),AND($H250&gt;=V$6,$H250&lt;W$6)),IF(OR($J250=1,COUNTIF($L250:U250,"&gt;0")&lt;$K250),3,IF(OR(AND(MONTH($H250)=MONTH(TODAY()),$J250=0),AND(TODAY()&lt;V$6)),1,IF($L250="כן",2,4))),""))</f>
        <v/>
      </c>
      <c r="W250" s="214" t="str">
        <f ca="1">IF($C250="","",IF(OR(AND($H250&lt;=W$6,$I250&gt;=W$6),AND($H250&gt;=W$6,$H250&lt;X$6)),IF(OR($J250=1,COUNTIF($L250:V250,"&gt;0")&lt;$K250),3,IF(OR(AND(MONTH($H250)=MONTH(TODAY()),$J250=0),AND(TODAY()&lt;W$6)),1,IF($L250="כן",2,4))),""))</f>
        <v/>
      </c>
      <c r="X250" s="214" t="str">
        <f ca="1">IF($C250="","",IF(OR(AND($H250&lt;=X$6,$I250&gt;=X$6),AND($H250&gt;=X$6,$H250&lt;Y$6)),IF(OR($J250=1,COUNTIF($L250:W250,"&gt;0")&lt;$K250),3,IF(OR(AND(MONTH($H250)=MONTH(TODAY()),$J250=0),AND(TODAY()&lt;X$6)),1,IF($L250="כן",2,4))),""))</f>
        <v/>
      </c>
      <c r="Y250" s="214" t="str">
        <f ca="1">IF($C250="","",IF(OR(AND($H250&lt;=Y$6,$I250&gt;=Y$6),AND($H250&gt;=Y$6,$H250&lt;Z$6)),IF(OR($J250=1,COUNTIF($L250:X250,"&gt;0")&lt;$K250),3,IF(OR(AND(MONTH($H250)=MONTH(TODAY()),$J250=0),AND(TODAY()&lt;Y$6)),1,IF($L250="כן",2,4))),""))</f>
        <v/>
      </c>
      <c r="Z250" s="214" t="str">
        <f ca="1">IF($C250="","",IF(OR(AND($H250&lt;=Z$6,$I250&gt;=Z$6),AND($H250&gt;=Z$6,$H250&lt;AA$6)),IF(OR($J250=1,COUNTIF($L250:Y250,"&gt;0")&lt;$K250),3,IF(OR(AND(MONTH($H250)=MONTH(TODAY()),$J250=0),AND(TODAY()&lt;Z$6)),1,IF($L250="כן",2,4))),""))</f>
        <v/>
      </c>
      <c r="AA250" s="214" t="str">
        <f ca="1">IF($C250="","",IF(OR(AND($H250&lt;=AA$6,$I250&gt;=AA$6),AND($H250&gt;=AA$6,$H250&lt;AB$6)),IF(OR($J250=1,COUNTIF($L250:Z250,"&gt;0")&lt;$K250),3,IF(OR(AND(MONTH($H250)=MONTH(TODAY()),$J250=0),AND(TODAY()&lt;AA$6)),1,IF($L250="כן",2,4))),""))</f>
        <v/>
      </c>
      <c r="AB250" s="214" t="str">
        <f ca="1">IF($C250="","",IF(OR(AND($H250&lt;=AB$6,$I250&gt;=AB$6),AND($H250&gt;=AB$6,$H250&lt;AC$6)),IF(OR($J250=1,COUNTIF($L250:AA250,"&gt;0")&lt;$K250),3,IF(OR(AND(MONTH($H250)=MONTH(TODAY()),$J250=0),AND(TODAY()&lt;AB$6)),1,IF($L250="כן",2,4))),""))</f>
        <v/>
      </c>
      <c r="AC250" s="214" t="str">
        <f ca="1">IF($C250="","",IF(OR(AND($H250&lt;=AC$6,$I250&gt;=AC$6),AND($H250&gt;=AC$6,$H250&lt;AD$6)),IF(OR($J250=1,COUNTIF($L250:AB250,"&gt;0")&lt;$K250),3,IF(OR(AND(MONTH($H250)=MONTH(TODAY()),$J250=0),AND(TODAY()&lt;AC$6)),1,IF($L250="כן",2,4))),""))</f>
        <v/>
      </c>
      <c r="AD250" s="214" t="str">
        <f ca="1">IF($C250="","",IF(OR(AND($H250&lt;=AD$6,$I250&gt;=AD$6),AND($H250&gt;=AD$6,$H250&lt;AE$6)),IF(OR($J250=1,COUNTIF($L250:AC250,"&gt;0")&lt;$K250),3,IF(OR(AND(MONTH($H250)=MONTH(TODAY()),$J250=0),AND(TODAY()&lt;AD$6)),1,IF($L250="כן",2,4))),""))</f>
        <v/>
      </c>
      <c r="AE250" s="214" t="str">
        <f ca="1">IF($C250="","",IF(OR(AND($H250&lt;=AE$6,$I250&gt;=AE$6),AND($H250&gt;=AE$6,$H250&lt;AF$6)),IF(OR($J250=1,COUNTIF($L250:AD250,"&gt;0")&lt;$K250),3,IF(OR(AND(MONTH($H250)=MONTH(TODAY()),$J250=0),AND(TODAY()&lt;AE$6)),1,IF($L250="כן",2,4))),""))</f>
        <v/>
      </c>
      <c r="AF250" s="214" t="str">
        <f ca="1">IF($C250="","",IF(OR(AND($H250&lt;=AF$6,$I250&gt;=AF$6),AND($H250&gt;=AF$6,$H250&lt;AG$6)),IF(OR($J250=1,COUNTIF($L250:AE250,"&gt;0")&lt;$K250),3,IF(OR(AND(MONTH($H250)=MONTH(TODAY()),$J250=0),AND(TODAY()&lt;AF$6)),1,IF($L250="כן",2,4))),""))</f>
        <v/>
      </c>
      <c r="AG250" s="214" t="str">
        <f t="shared" ca="1" si="14"/>
        <v/>
      </c>
      <c r="AH250" s="199" t="s">
        <v>224</v>
      </c>
    </row>
    <row r="251" spans="2:34" s="195" customFormat="1" ht="21" customHeight="1">
      <c r="B251" s="196" t="str">
        <f>IFERROR(INDEX('תוצרים לפרויקטים'!$G$8:$G$507,MATCH(ROWS($B$6:B250),דירוג_גאנט,0)),"")</f>
        <v/>
      </c>
      <c r="C251" s="197" t="str">
        <f>IF($B251="","",INDEX('תוצרים לפרויקטים'!$H$8:$H$507,MATCH($B251,'תוצרים לפרויקטים'!$G$8:$G$507,0)))</f>
        <v/>
      </c>
      <c r="D251" s="198" t="str">
        <f>IF($B251="","",INDEX('תוצרים לפרויקטים'!$E$8:$E$507,MATCH($B251,'תוצרים לפרויקטים'!$G$8:$G$507,0)))</f>
        <v/>
      </c>
      <c r="E251" s="198" t="str">
        <f>IF($B251="","",IF(INDEX('תוצרים לפרויקטים'!$J$8:$J$507,MATCH($B251,'תוצרים לפרויקטים'!$G$8:$G$507,0))="","",INDEX('תוצרים לפרויקטים'!$J$8:$J$507,MATCH($B251,'תוצרים לפרויקטים'!$G$8:$G$507,0))))</f>
        <v/>
      </c>
      <c r="F251" s="198" t="str">
        <f>IF($B251="","",IF(INDEX('תוצרים לפרויקטים'!$K$8:$K$507,MATCH($B251,'תוצרים לפרויקטים'!$G$8:$G$507,0))="","",INDEX('תוצרים לפרויקטים'!$K$8:$K$507,MATCH($B251,'תוצרים לפרויקטים'!$G$8:$G$507,0))))</f>
        <v/>
      </c>
      <c r="G251" s="198" t="str">
        <f>IF($B251="","",IF(INDEX('תוצרים לפרויקטים'!$R$8:$R$507,MATCH($B251,'תוצרים לפרויקטים'!$G$8:$G$507,0))="","",INDEX('תוצרים לפרויקטים'!$R$8:$R$507,MATCH($B251,'תוצרים לפרויקטים'!$G$8:$G$507,0))))</f>
        <v/>
      </c>
      <c r="H251" s="199" t="str">
        <f>IF($B251="","",IF(INDEX('תוצרים לפרויקטים'!P$8:P$507,MATCH($B251,'תוצרים לפרויקטים'!$G$8:$G$507,0))="","",INDEX('תוצרים לפרויקטים'!P$8:P$507,MATCH($B251,'תוצרים לפרויקטים'!$G$8:$G$507,0))))</f>
        <v/>
      </c>
      <c r="I251" s="199" t="str">
        <f>IF($B251="","",IF(INDEX('תוצרים לפרויקטים'!Q$8:Q$507,MATCH($B251,'תוצרים לפרויקטים'!$G$8:$G$507,0))="","",INDEX('תוצרים לפרויקטים'!Q$8:Q$507,MATCH($B251,'תוצרים לפרויקטים'!$G$8:$G$507,0))))</f>
        <v/>
      </c>
      <c r="J251" s="200" t="str">
        <f>IF($B251="","",INDEX('תוצרים לפרויקטים'!$S$8:$S$507,MATCH($B251,'תוצרים לפרויקטים'!$G$8:$G$507,0)))</f>
        <v/>
      </c>
      <c r="K251" s="201" t="str">
        <f t="shared" si="12"/>
        <v/>
      </c>
      <c r="L251" s="200" t="str">
        <f t="shared" ca="1" si="13"/>
        <v/>
      </c>
      <c r="M251" s="214" t="str">
        <f ca="1">IF($C251="","",IF(OR(AND($H251&lt;=M$6,$I251&gt;=M$6),AND($H251&gt;=M$6,$H251&lt;N$6)),IF(OR($J251=1,COUNTIF($L251:L251,"&gt;0")&lt;$K251),3,IF(OR(AND(MONTH($H251)=MONTH(TODAY()),$J251=0),AND(TODAY()&lt;M$6)),1,IF($L251="כן",2,4))),""))</f>
        <v/>
      </c>
      <c r="N251" s="214" t="str">
        <f ca="1">IF($C251="","",IF(OR(AND($H251&lt;=N$6,$I251&gt;=N$6),AND($H251&gt;=N$6,$H251&lt;O$6)),IF(OR($J251=1,COUNTIF($L251:M251,"&gt;0")&lt;$K251),3,IF(OR(AND(MONTH($H251)=MONTH(TODAY()),$J251=0),AND(TODAY()&lt;N$6)),1,IF($L251="כן",2,4))),""))</f>
        <v/>
      </c>
      <c r="O251" s="214" t="str">
        <f ca="1">IF($C251="","",IF(OR(AND($H251&lt;=O$6,$I251&gt;=O$6),AND($H251&gt;=O$6,$H251&lt;P$6)),IF(OR($J251=1,COUNTIF($L251:N251,"&gt;0")&lt;$K251),3,IF(OR(AND(MONTH($H251)=MONTH(TODAY()),$J251=0),AND(TODAY()&lt;O$6)),1,IF($L251="כן",2,4))),""))</f>
        <v/>
      </c>
      <c r="P251" s="214" t="str">
        <f ca="1">IF($C251="","",IF(OR(AND($H251&lt;=P$6,$I251&gt;=P$6),AND($H251&gt;=P$6,$H251&lt;Q$6)),IF(OR($J251=1,COUNTIF($L251:O251,"&gt;0")&lt;$K251),3,IF(OR(AND(MONTH($H251)=MONTH(TODAY()),$J251=0),AND(TODAY()&lt;P$6)),1,IF($L251="כן",2,4))),""))</f>
        <v/>
      </c>
      <c r="Q251" s="214" t="str">
        <f ca="1">IF($C251="","",IF(OR(AND($H251&lt;=Q$6,$I251&gt;=Q$6),AND($H251&gt;=Q$6,$H251&lt;R$6)),IF(OR($J251=1,COUNTIF($L251:P251,"&gt;0")&lt;$K251),3,IF(OR(AND(MONTH($H251)=MONTH(TODAY()),$J251=0),AND(TODAY()&lt;Q$6)),1,IF($L251="כן",2,4))),""))</f>
        <v/>
      </c>
      <c r="R251" s="214" t="str">
        <f ca="1">IF($C251="","",IF(OR(AND($H251&lt;=R$6,$I251&gt;=R$6),AND($H251&gt;=R$6,$H251&lt;S$6)),IF(OR($J251=1,COUNTIF($L251:Q251,"&gt;0")&lt;$K251),3,IF(OR(AND(MONTH($H251)=MONTH(TODAY()),$J251=0),AND(TODAY()&lt;R$6)),1,IF($L251="כן",2,4))),""))</f>
        <v/>
      </c>
      <c r="S251" s="214" t="str">
        <f ca="1">IF($C251="","",IF(OR(AND($H251&lt;=S$6,$I251&gt;=S$6),AND($H251&gt;=S$6,$H251&lt;T$6)),IF(OR($J251=1,COUNTIF($L251:R251,"&gt;0")&lt;$K251),3,IF(OR(AND(MONTH($H251)=MONTH(TODAY()),$J251=0),AND(TODAY()&lt;S$6)),1,IF($L251="כן",2,4))),""))</f>
        <v/>
      </c>
      <c r="T251" s="214" t="str">
        <f ca="1">IF($C251="","",IF(OR(AND($H251&lt;=T$6,$I251&gt;=T$6),AND($H251&gt;=T$6,$H251&lt;U$6)),IF(OR($J251=1,COUNTIF($L251:S251,"&gt;0")&lt;$K251),3,IF(OR(AND(MONTH($H251)=MONTH(TODAY()),$J251=0),AND(TODAY()&lt;T$6)),1,IF($L251="כן",2,4))),""))</f>
        <v/>
      </c>
      <c r="U251" s="214" t="str">
        <f ca="1">IF($C251="","",IF(OR(AND($H251&lt;=U$6,$I251&gt;=U$6),AND($H251&gt;=U$6,$H251&lt;V$6)),IF(OR($J251=1,COUNTIF($L251:T251,"&gt;0")&lt;$K251),3,IF(OR(AND(MONTH($H251)=MONTH(TODAY()),$J251=0),AND(TODAY()&lt;U$6)),1,IF($L251="כן",2,4))),""))</f>
        <v/>
      </c>
      <c r="V251" s="214" t="str">
        <f ca="1">IF($C251="","",IF(OR(AND($H251&lt;=V$6,$I251&gt;=V$6),AND($H251&gt;=V$6,$H251&lt;W$6)),IF(OR($J251=1,COUNTIF($L251:U251,"&gt;0")&lt;$K251),3,IF(OR(AND(MONTH($H251)=MONTH(TODAY()),$J251=0),AND(TODAY()&lt;V$6)),1,IF($L251="כן",2,4))),""))</f>
        <v/>
      </c>
      <c r="W251" s="214" t="str">
        <f ca="1">IF($C251="","",IF(OR(AND($H251&lt;=W$6,$I251&gt;=W$6),AND($H251&gt;=W$6,$H251&lt;X$6)),IF(OR($J251=1,COUNTIF($L251:V251,"&gt;0")&lt;$K251),3,IF(OR(AND(MONTH($H251)=MONTH(TODAY()),$J251=0),AND(TODAY()&lt;W$6)),1,IF($L251="כן",2,4))),""))</f>
        <v/>
      </c>
      <c r="X251" s="214" t="str">
        <f ca="1">IF($C251="","",IF(OR(AND($H251&lt;=X$6,$I251&gt;=X$6),AND($H251&gt;=X$6,$H251&lt;Y$6)),IF(OR($J251=1,COUNTIF($L251:W251,"&gt;0")&lt;$K251),3,IF(OR(AND(MONTH($H251)=MONTH(TODAY()),$J251=0),AND(TODAY()&lt;X$6)),1,IF($L251="כן",2,4))),""))</f>
        <v/>
      </c>
      <c r="Y251" s="214" t="str">
        <f ca="1">IF($C251="","",IF(OR(AND($H251&lt;=Y$6,$I251&gt;=Y$6),AND($H251&gt;=Y$6,$H251&lt;Z$6)),IF(OR($J251=1,COUNTIF($L251:X251,"&gt;0")&lt;$K251),3,IF(OR(AND(MONTH($H251)=MONTH(TODAY()),$J251=0),AND(TODAY()&lt;Y$6)),1,IF($L251="כן",2,4))),""))</f>
        <v/>
      </c>
      <c r="Z251" s="214" t="str">
        <f ca="1">IF($C251="","",IF(OR(AND($H251&lt;=Z$6,$I251&gt;=Z$6),AND($H251&gt;=Z$6,$H251&lt;AA$6)),IF(OR($J251=1,COUNTIF($L251:Y251,"&gt;0")&lt;$K251),3,IF(OR(AND(MONTH($H251)=MONTH(TODAY()),$J251=0),AND(TODAY()&lt;Z$6)),1,IF($L251="כן",2,4))),""))</f>
        <v/>
      </c>
      <c r="AA251" s="214" t="str">
        <f ca="1">IF($C251="","",IF(OR(AND($H251&lt;=AA$6,$I251&gt;=AA$6),AND($H251&gt;=AA$6,$H251&lt;AB$6)),IF(OR($J251=1,COUNTIF($L251:Z251,"&gt;0")&lt;$K251),3,IF(OR(AND(MONTH($H251)=MONTH(TODAY()),$J251=0),AND(TODAY()&lt;AA$6)),1,IF($L251="כן",2,4))),""))</f>
        <v/>
      </c>
      <c r="AB251" s="214" t="str">
        <f ca="1">IF($C251="","",IF(OR(AND($H251&lt;=AB$6,$I251&gt;=AB$6),AND($H251&gt;=AB$6,$H251&lt;AC$6)),IF(OR($J251=1,COUNTIF($L251:AA251,"&gt;0")&lt;$K251),3,IF(OR(AND(MONTH($H251)=MONTH(TODAY()),$J251=0),AND(TODAY()&lt;AB$6)),1,IF($L251="כן",2,4))),""))</f>
        <v/>
      </c>
      <c r="AC251" s="214" t="str">
        <f ca="1">IF($C251="","",IF(OR(AND($H251&lt;=AC$6,$I251&gt;=AC$6),AND($H251&gt;=AC$6,$H251&lt;AD$6)),IF(OR($J251=1,COUNTIF($L251:AB251,"&gt;0")&lt;$K251),3,IF(OR(AND(MONTH($H251)=MONTH(TODAY()),$J251=0),AND(TODAY()&lt;AC$6)),1,IF($L251="כן",2,4))),""))</f>
        <v/>
      </c>
      <c r="AD251" s="214" t="str">
        <f ca="1">IF($C251="","",IF(OR(AND($H251&lt;=AD$6,$I251&gt;=AD$6),AND($H251&gt;=AD$6,$H251&lt;AE$6)),IF(OR($J251=1,COUNTIF($L251:AC251,"&gt;0")&lt;$K251),3,IF(OR(AND(MONTH($H251)=MONTH(TODAY()),$J251=0),AND(TODAY()&lt;AD$6)),1,IF($L251="כן",2,4))),""))</f>
        <v/>
      </c>
      <c r="AE251" s="214" t="str">
        <f ca="1">IF($C251="","",IF(OR(AND($H251&lt;=AE$6,$I251&gt;=AE$6),AND($H251&gt;=AE$6,$H251&lt;AF$6)),IF(OR($J251=1,COUNTIF($L251:AD251,"&gt;0")&lt;$K251),3,IF(OR(AND(MONTH($H251)=MONTH(TODAY()),$J251=0),AND(TODAY()&lt;AE$6)),1,IF($L251="כן",2,4))),""))</f>
        <v/>
      </c>
      <c r="AF251" s="214" t="str">
        <f ca="1">IF($C251="","",IF(OR(AND($H251&lt;=AF$6,$I251&gt;=AF$6),AND($H251&gt;=AF$6,$H251&lt;AG$6)),IF(OR($J251=1,COUNTIF($L251:AE251,"&gt;0")&lt;$K251),3,IF(OR(AND(MONTH($H251)=MONTH(TODAY()),$J251=0),AND(TODAY()&lt;AF$6)),1,IF($L251="כן",2,4))),""))</f>
        <v/>
      </c>
      <c r="AG251" s="214" t="str">
        <f t="shared" ca="1" si="14"/>
        <v/>
      </c>
      <c r="AH251" s="199" t="s">
        <v>224</v>
      </c>
    </row>
    <row r="252" spans="2:34" s="195" customFormat="1" ht="21" customHeight="1">
      <c r="B252" s="196" t="str">
        <f>IFERROR(INDEX('תוצרים לפרויקטים'!$G$8:$G$507,MATCH(ROWS($B$6:B251),דירוג_גאנט,0)),"")</f>
        <v/>
      </c>
      <c r="C252" s="197" t="str">
        <f>IF($B252="","",INDEX('תוצרים לפרויקטים'!$H$8:$H$507,MATCH($B252,'תוצרים לפרויקטים'!$G$8:$G$507,0)))</f>
        <v/>
      </c>
      <c r="D252" s="198" t="str">
        <f>IF($B252="","",INDEX('תוצרים לפרויקטים'!$E$8:$E$507,MATCH($B252,'תוצרים לפרויקטים'!$G$8:$G$507,0)))</f>
        <v/>
      </c>
      <c r="E252" s="198" t="str">
        <f>IF($B252="","",IF(INDEX('תוצרים לפרויקטים'!$J$8:$J$507,MATCH($B252,'תוצרים לפרויקטים'!$G$8:$G$507,0))="","",INDEX('תוצרים לפרויקטים'!$J$8:$J$507,MATCH($B252,'תוצרים לפרויקטים'!$G$8:$G$507,0))))</f>
        <v/>
      </c>
      <c r="F252" s="198" t="str">
        <f>IF($B252="","",IF(INDEX('תוצרים לפרויקטים'!$K$8:$K$507,MATCH($B252,'תוצרים לפרויקטים'!$G$8:$G$507,0))="","",INDEX('תוצרים לפרויקטים'!$K$8:$K$507,MATCH($B252,'תוצרים לפרויקטים'!$G$8:$G$507,0))))</f>
        <v/>
      </c>
      <c r="G252" s="198" t="str">
        <f>IF($B252="","",IF(INDEX('תוצרים לפרויקטים'!$R$8:$R$507,MATCH($B252,'תוצרים לפרויקטים'!$G$8:$G$507,0))="","",INDEX('תוצרים לפרויקטים'!$R$8:$R$507,MATCH($B252,'תוצרים לפרויקטים'!$G$8:$G$507,0))))</f>
        <v/>
      </c>
      <c r="H252" s="199" t="str">
        <f>IF($B252="","",IF(INDEX('תוצרים לפרויקטים'!P$8:P$507,MATCH($B252,'תוצרים לפרויקטים'!$G$8:$G$507,0))="","",INDEX('תוצרים לפרויקטים'!P$8:P$507,MATCH($B252,'תוצרים לפרויקטים'!$G$8:$G$507,0))))</f>
        <v/>
      </c>
      <c r="I252" s="199" t="str">
        <f>IF($B252="","",IF(INDEX('תוצרים לפרויקטים'!Q$8:Q$507,MATCH($B252,'תוצרים לפרויקטים'!$G$8:$G$507,0))="","",INDEX('תוצרים לפרויקטים'!Q$8:Q$507,MATCH($B252,'תוצרים לפרויקטים'!$G$8:$G$507,0))))</f>
        <v/>
      </c>
      <c r="J252" s="200" t="str">
        <f>IF($B252="","",INDEX('תוצרים לפרויקטים'!$S$8:$S$507,MATCH($B252,'תוצרים לפרויקטים'!$G$8:$G$507,0)))</f>
        <v/>
      </c>
      <c r="K252" s="201" t="str">
        <f t="shared" si="12"/>
        <v/>
      </c>
      <c r="L252" s="200" t="str">
        <f t="shared" ca="1" si="13"/>
        <v/>
      </c>
      <c r="M252" s="214" t="str">
        <f ca="1">IF($C252="","",IF(OR(AND($H252&lt;=M$6,$I252&gt;=M$6),AND($H252&gt;=M$6,$H252&lt;N$6)),IF(OR($J252=1,COUNTIF($L252:L252,"&gt;0")&lt;$K252),3,IF(OR(AND(MONTH($H252)=MONTH(TODAY()),$J252=0),AND(TODAY()&lt;M$6)),1,IF($L252="כן",2,4))),""))</f>
        <v/>
      </c>
      <c r="N252" s="214" t="str">
        <f ca="1">IF($C252="","",IF(OR(AND($H252&lt;=N$6,$I252&gt;=N$6),AND($H252&gt;=N$6,$H252&lt;O$6)),IF(OR($J252=1,COUNTIF($L252:M252,"&gt;0")&lt;$K252),3,IF(OR(AND(MONTH($H252)=MONTH(TODAY()),$J252=0),AND(TODAY()&lt;N$6)),1,IF($L252="כן",2,4))),""))</f>
        <v/>
      </c>
      <c r="O252" s="214" t="str">
        <f ca="1">IF($C252="","",IF(OR(AND($H252&lt;=O$6,$I252&gt;=O$6),AND($H252&gt;=O$6,$H252&lt;P$6)),IF(OR($J252=1,COUNTIF($L252:N252,"&gt;0")&lt;$K252),3,IF(OR(AND(MONTH($H252)=MONTH(TODAY()),$J252=0),AND(TODAY()&lt;O$6)),1,IF($L252="כן",2,4))),""))</f>
        <v/>
      </c>
      <c r="P252" s="214" t="str">
        <f ca="1">IF($C252="","",IF(OR(AND($H252&lt;=P$6,$I252&gt;=P$6),AND($H252&gt;=P$6,$H252&lt;Q$6)),IF(OR($J252=1,COUNTIF($L252:O252,"&gt;0")&lt;$K252),3,IF(OR(AND(MONTH($H252)=MONTH(TODAY()),$J252=0),AND(TODAY()&lt;P$6)),1,IF($L252="כן",2,4))),""))</f>
        <v/>
      </c>
      <c r="Q252" s="214" t="str">
        <f ca="1">IF($C252="","",IF(OR(AND($H252&lt;=Q$6,$I252&gt;=Q$6),AND($H252&gt;=Q$6,$H252&lt;R$6)),IF(OR($J252=1,COUNTIF($L252:P252,"&gt;0")&lt;$K252),3,IF(OR(AND(MONTH($H252)=MONTH(TODAY()),$J252=0),AND(TODAY()&lt;Q$6)),1,IF($L252="כן",2,4))),""))</f>
        <v/>
      </c>
      <c r="R252" s="214" t="str">
        <f ca="1">IF($C252="","",IF(OR(AND($H252&lt;=R$6,$I252&gt;=R$6),AND($H252&gt;=R$6,$H252&lt;S$6)),IF(OR($J252=1,COUNTIF($L252:Q252,"&gt;0")&lt;$K252),3,IF(OR(AND(MONTH($H252)=MONTH(TODAY()),$J252=0),AND(TODAY()&lt;R$6)),1,IF($L252="כן",2,4))),""))</f>
        <v/>
      </c>
      <c r="S252" s="214" t="str">
        <f ca="1">IF($C252="","",IF(OR(AND($H252&lt;=S$6,$I252&gt;=S$6),AND($H252&gt;=S$6,$H252&lt;T$6)),IF(OR($J252=1,COUNTIF($L252:R252,"&gt;0")&lt;$K252),3,IF(OR(AND(MONTH($H252)=MONTH(TODAY()),$J252=0),AND(TODAY()&lt;S$6)),1,IF($L252="כן",2,4))),""))</f>
        <v/>
      </c>
      <c r="T252" s="214" t="str">
        <f ca="1">IF($C252="","",IF(OR(AND($H252&lt;=T$6,$I252&gt;=T$6),AND($H252&gt;=T$6,$H252&lt;U$6)),IF(OR($J252=1,COUNTIF($L252:S252,"&gt;0")&lt;$K252),3,IF(OR(AND(MONTH($H252)=MONTH(TODAY()),$J252=0),AND(TODAY()&lt;T$6)),1,IF($L252="כן",2,4))),""))</f>
        <v/>
      </c>
      <c r="U252" s="214" t="str">
        <f ca="1">IF($C252="","",IF(OR(AND($H252&lt;=U$6,$I252&gt;=U$6),AND($H252&gt;=U$6,$H252&lt;V$6)),IF(OR($J252=1,COUNTIF($L252:T252,"&gt;0")&lt;$K252),3,IF(OR(AND(MONTH($H252)=MONTH(TODAY()),$J252=0),AND(TODAY()&lt;U$6)),1,IF($L252="כן",2,4))),""))</f>
        <v/>
      </c>
      <c r="V252" s="214" t="str">
        <f ca="1">IF($C252="","",IF(OR(AND($H252&lt;=V$6,$I252&gt;=V$6),AND($H252&gt;=V$6,$H252&lt;W$6)),IF(OR($J252=1,COUNTIF($L252:U252,"&gt;0")&lt;$K252),3,IF(OR(AND(MONTH($H252)=MONTH(TODAY()),$J252=0),AND(TODAY()&lt;V$6)),1,IF($L252="כן",2,4))),""))</f>
        <v/>
      </c>
      <c r="W252" s="214" t="str">
        <f ca="1">IF($C252="","",IF(OR(AND($H252&lt;=W$6,$I252&gt;=W$6),AND($H252&gt;=W$6,$H252&lt;X$6)),IF(OR($J252=1,COUNTIF($L252:V252,"&gt;0")&lt;$K252),3,IF(OR(AND(MONTH($H252)=MONTH(TODAY()),$J252=0),AND(TODAY()&lt;W$6)),1,IF($L252="כן",2,4))),""))</f>
        <v/>
      </c>
      <c r="X252" s="214" t="str">
        <f ca="1">IF($C252="","",IF(OR(AND($H252&lt;=X$6,$I252&gt;=X$6),AND($H252&gt;=X$6,$H252&lt;Y$6)),IF(OR($J252=1,COUNTIF($L252:W252,"&gt;0")&lt;$K252),3,IF(OR(AND(MONTH($H252)=MONTH(TODAY()),$J252=0),AND(TODAY()&lt;X$6)),1,IF($L252="כן",2,4))),""))</f>
        <v/>
      </c>
      <c r="Y252" s="214" t="str">
        <f ca="1">IF($C252="","",IF(OR(AND($H252&lt;=Y$6,$I252&gt;=Y$6),AND($H252&gt;=Y$6,$H252&lt;Z$6)),IF(OR($J252=1,COUNTIF($L252:X252,"&gt;0")&lt;$K252),3,IF(OR(AND(MONTH($H252)=MONTH(TODAY()),$J252=0),AND(TODAY()&lt;Y$6)),1,IF($L252="כן",2,4))),""))</f>
        <v/>
      </c>
      <c r="Z252" s="214" t="str">
        <f ca="1">IF($C252="","",IF(OR(AND($H252&lt;=Z$6,$I252&gt;=Z$6),AND($H252&gt;=Z$6,$H252&lt;AA$6)),IF(OR($J252=1,COUNTIF($L252:Y252,"&gt;0")&lt;$K252),3,IF(OR(AND(MONTH($H252)=MONTH(TODAY()),$J252=0),AND(TODAY()&lt;Z$6)),1,IF($L252="כן",2,4))),""))</f>
        <v/>
      </c>
      <c r="AA252" s="214" t="str">
        <f ca="1">IF($C252="","",IF(OR(AND($H252&lt;=AA$6,$I252&gt;=AA$6),AND($H252&gt;=AA$6,$H252&lt;AB$6)),IF(OR($J252=1,COUNTIF($L252:Z252,"&gt;0")&lt;$K252),3,IF(OR(AND(MONTH($H252)=MONTH(TODAY()),$J252=0),AND(TODAY()&lt;AA$6)),1,IF($L252="כן",2,4))),""))</f>
        <v/>
      </c>
      <c r="AB252" s="214" t="str">
        <f ca="1">IF($C252="","",IF(OR(AND($H252&lt;=AB$6,$I252&gt;=AB$6),AND($H252&gt;=AB$6,$H252&lt;AC$6)),IF(OR($J252=1,COUNTIF($L252:AA252,"&gt;0")&lt;$K252),3,IF(OR(AND(MONTH($H252)=MONTH(TODAY()),$J252=0),AND(TODAY()&lt;AB$6)),1,IF($L252="כן",2,4))),""))</f>
        <v/>
      </c>
      <c r="AC252" s="214" t="str">
        <f ca="1">IF($C252="","",IF(OR(AND($H252&lt;=AC$6,$I252&gt;=AC$6),AND($H252&gt;=AC$6,$H252&lt;AD$6)),IF(OR($J252=1,COUNTIF($L252:AB252,"&gt;0")&lt;$K252),3,IF(OR(AND(MONTH($H252)=MONTH(TODAY()),$J252=0),AND(TODAY()&lt;AC$6)),1,IF($L252="כן",2,4))),""))</f>
        <v/>
      </c>
      <c r="AD252" s="214" t="str">
        <f ca="1">IF($C252="","",IF(OR(AND($H252&lt;=AD$6,$I252&gt;=AD$6),AND($H252&gt;=AD$6,$H252&lt;AE$6)),IF(OR($J252=1,COUNTIF($L252:AC252,"&gt;0")&lt;$K252),3,IF(OR(AND(MONTH($H252)=MONTH(TODAY()),$J252=0),AND(TODAY()&lt;AD$6)),1,IF($L252="כן",2,4))),""))</f>
        <v/>
      </c>
      <c r="AE252" s="214" t="str">
        <f ca="1">IF($C252="","",IF(OR(AND($H252&lt;=AE$6,$I252&gt;=AE$6),AND($H252&gt;=AE$6,$H252&lt;AF$6)),IF(OR($J252=1,COUNTIF($L252:AD252,"&gt;0")&lt;$K252),3,IF(OR(AND(MONTH($H252)=MONTH(TODAY()),$J252=0),AND(TODAY()&lt;AE$6)),1,IF($L252="כן",2,4))),""))</f>
        <v/>
      </c>
      <c r="AF252" s="214" t="str">
        <f ca="1">IF($C252="","",IF(OR(AND($H252&lt;=AF$6,$I252&gt;=AF$6),AND($H252&gt;=AF$6,$H252&lt;AG$6)),IF(OR($J252=1,COUNTIF($L252:AE252,"&gt;0")&lt;$K252),3,IF(OR(AND(MONTH($H252)=MONTH(TODAY()),$J252=0),AND(TODAY()&lt;AF$6)),1,IF($L252="כן",2,4))),""))</f>
        <v/>
      </c>
      <c r="AG252" s="214" t="str">
        <f t="shared" ca="1" si="14"/>
        <v/>
      </c>
      <c r="AH252" s="199" t="s">
        <v>224</v>
      </c>
    </row>
    <row r="253" spans="2:34" s="195" customFormat="1" ht="21" customHeight="1">
      <c r="B253" s="196" t="str">
        <f>IFERROR(INDEX('תוצרים לפרויקטים'!$G$8:$G$507,MATCH(ROWS($B$6:B252),דירוג_גאנט,0)),"")</f>
        <v/>
      </c>
      <c r="C253" s="197" t="str">
        <f>IF($B253="","",INDEX('תוצרים לפרויקטים'!$H$8:$H$507,MATCH($B253,'תוצרים לפרויקטים'!$G$8:$G$507,0)))</f>
        <v/>
      </c>
      <c r="D253" s="198" t="str">
        <f>IF($B253="","",INDEX('תוצרים לפרויקטים'!$E$8:$E$507,MATCH($B253,'תוצרים לפרויקטים'!$G$8:$G$507,0)))</f>
        <v/>
      </c>
      <c r="E253" s="198" t="str">
        <f>IF($B253="","",IF(INDEX('תוצרים לפרויקטים'!$J$8:$J$507,MATCH($B253,'תוצרים לפרויקטים'!$G$8:$G$507,0))="","",INDEX('תוצרים לפרויקטים'!$J$8:$J$507,MATCH($B253,'תוצרים לפרויקטים'!$G$8:$G$507,0))))</f>
        <v/>
      </c>
      <c r="F253" s="198" t="str">
        <f>IF($B253="","",IF(INDEX('תוצרים לפרויקטים'!$K$8:$K$507,MATCH($B253,'תוצרים לפרויקטים'!$G$8:$G$507,0))="","",INDEX('תוצרים לפרויקטים'!$K$8:$K$507,MATCH($B253,'תוצרים לפרויקטים'!$G$8:$G$507,0))))</f>
        <v/>
      </c>
      <c r="G253" s="198" t="str">
        <f>IF($B253="","",IF(INDEX('תוצרים לפרויקטים'!$R$8:$R$507,MATCH($B253,'תוצרים לפרויקטים'!$G$8:$G$507,0))="","",INDEX('תוצרים לפרויקטים'!$R$8:$R$507,MATCH($B253,'תוצרים לפרויקטים'!$G$8:$G$507,0))))</f>
        <v/>
      </c>
      <c r="H253" s="199" t="str">
        <f>IF($B253="","",IF(INDEX('תוצרים לפרויקטים'!P$8:P$507,MATCH($B253,'תוצרים לפרויקטים'!$G$8:$G$507,0))="","",INDEX('תוצרים לפרויקטים'!P$8:P$507,MATCH($B253,'תוצרים לפרויקטים'!$G$8:$G$507,0))))</f>
        <v/>
      </c>
      <c r="I253" s="199" t="str">
        <f>IF($B253="","",IF(INDEX('תוצרים לפרויקטים'!Q$8:Q$507,MATCH($B253,'תוצרים לפרויקטים'!$G$8:$G$507,0))="","",INDEX('תוצרים לפרויקטים'!Q$8:Q$507,MATCH($B253,'תוצרים לפרויקטים'!$G$8:$G$507,0))))</f>
        <v/>
      </c>
      <c r="J253" s="200" t="str">
        <f>IF($B253="","",INDEX('תוצרים לפרויקטים'!$S$8:$S$507,MATCH($B253,'תוצרים לפרויקטים'!$G$8:$G$507,0)))</f>
        <v/>
      </c>
      <c r="K253" s="201" t="str">
        <f t="shared" si="12"/>
        <v/>
      </c>
      <c r="L253" s="200" t="str">
        <f t="shared" ca="1" si="13"/>
        <v/>
      </c>
      <c r="M253" s="214" t="str">
        <f ca="1">IF($C253="","",IF(OR(AND($H253&lt;=M$6,$I253&gt;=M$6),AND($H253&gt;=M$6,$H253&lt;N$6)),IF(OR($J253=1,COUNTIF($L253:L253,"&gt;0")&lt;$K253),3,IF(OR(AND(MONTH($H253)=MONTH(TODAY()),$J253=0),AND(TODAY()&lt;M$6)),1,IF($L253="כן",2,4))),""))</f>
        <v/>
      </c>
      <c r="N253" s="214" t="str">
        <f ca="1">IF($C253="","",IF(OR(AND($H253&lt;=N$6,$I253&gt;=N$6),AND($H253&gt;=N$6,$H253&lt;O$6)),IF(OR($J253=1,COUNTIF($L253:M253,"&gt;0")&lt;$K253),3,IF(OR(AND(MONTH($H253)=MONTH(TODAY()),$J253=0),AND(TODAY()&lt;N$6)),1,IF($L253="כן",2,4))),""))</f>
        <v/>
      </c>
      <c r="O253" s="214" t="str">
        <f ca="1">IF($C253="","",IF(OR(AND($H253&lt;=O$6,$I253&gt;=O$6),AND($H253&gt;=O$6,$H253&lt;P$6)),IF(OR($J253=1,COUNTIF($L253:N253,"&gt;0")&lt;$K253),3,IF(OR(AND(MONTH($H253)=MONTH(TODAY()),$J253=0),AND(TODAY()&lt;O$6)),1,IF($L253="כן",2,4))),""))</f>
        <v/>
      </c>
      <c r="P253" s="214" t="str">
        <f ca="1">IF($C253="","",IF(OR(AND($H253&lt;=P$6,$I253&gt;=P$6),AND($H253&gt;=P$6,$H253&lt;Q$6)),IF(OR($J253=1,COUNTIF($L253:O253,"&gt;0")&lt;$K253),3,IF(OR(AND(MONTH($H253)=MONTH(TODAY()),$J253=0),AND(TODAY()&lt;P$6)),1,IF($L253="כן",2,4))),""))</f>
        <v/>
      </c>
      <c r="Q253" s="214" t="str">
        <f ca="1">IF($C253="","",IF(OR(AND($H253&lt;=Q$6,$I253&gt;=Q$6),AND($H253&gt;=Q$6,$H253&lt;R$6)),IF(OR($J253=1,COUNTIF($L253:P253,"&gt;0")&lt;$K253),3,IF(OR(AND(MONTH($H253)=MONTH(TODAY()),$J253=0),AND(TODAY()&lt;Q$6)),1,IF($L253="כן",2,4))),""))</f>
        <v/>
      </c>
      <c r="R253" s="214" t="str">
        <f ca="1">IF($C253="","",IF(OR(AND($H253&lt;=R$6,$I253&gt;=R$6),AND($H253&gt;=R$6,$H253&lt;S$6)),IF(OR($J253=1,COUNTIF($L253:Q253,"&gt;0")&lt;$K253),3,IF(OR(AND(MONTH($H253)=MONTH(TODAY()),$J253=0),AND(TODAY()&lt;R$6)),1,IF($L253="כן",2,4))),""))</f>
        <v/>
      </c>
      <c r="S253" s="214" t="str">
        <f ca="1">IF($C253="","",IF(OR(AND($H253&lt;=S$6,$I253&gt;=S$6),AND($H253&gt;=S$6,$H253&lt;T$6)),IF(OR($J253=1,COUNTIF($L253:R253,"&gt;0")&lt;$K253),3,IF(OR(AND(MONTH($H253)=MONTH(TODAY()),$J253=0),AND(TODAY()&lt;S$6)),1,IF($L253="כן",2,4))),""))</f>
        <v/>
      </c>
      <c r="T253" s="214" t="str">
        <f ca="1">IF($C253="","",IF(OR(AND($H253&lt;=T$6,$I253&gt;=T$6),AND($H253&gt;=T$6,$H253&lt;U$6)),IF(OR($J253=1,COUNTIF($L253:S253,"&gt;0")&lt;$K253),3,IF(OR(AND(MONTH($H253)=MONTH(TODAY()),$J253=0),AND(TODAY()&lt;T$6)),1,IF($L253="כן",2,4))),""))</f>
        <v/>
      </c>
      <c r="U253" s="214" t="str">
        <f ca="1">IF($C253="","",IF(OR(AND($H253&lt;=U$6,$I253&gt;=U$6),AND($H253&gt;=U$6,$H253&lt;V$6)),IF(OR($J253=1,COUNTIF($L253:T253,"&gt;0")&lt;$K253),3,IF(OR(AND(MONTH($H253)=MONTH(TODAY()),$J253=0),AND(TODAY()&lt;U$6)),1,IF($L253="כן",2,4))),""))</f>
        <v/>
      </c>
      <c r="V253" s="214" t="str">
        <f ca="1">IF($C253="","",IF(OR(AND($H253&lt;=V$6,$I253&gt;=V$6),AND($H253&gt;=V$6,$H253&lt;W$6)),IF(OR($J253=1,COUNTIF($L253:U253,"&gt;0")&lt;$K253),3,IF(OR(AND(MONTH($H253)=MONTH(TODAY()),$J253=0),AND(TODAY()&lt;V$6)),1,IF($L253="כן",2,4))),""))</f>
        <v/>
      </c>
      <c r="W253" s="214" t="str">
        <f ca="1">IF($C253="","",IF(OR(AND($H253&lt;=W$6,$I253&gt;=W$6),AND($H253&gt;=W$6,$H253&lt;X$6)),IF(OR($J253=1,COUNTIF($L253:V253,"&gt;0")&lt;$K253),3,IF(OR(AND(MONTH($H253)=MONTH(TODAY()),$J253=0),AND(TODAY()&lt;W$6)),1,IF($L253="כן",2,4))),""))</f>
        <v/>
      </c>
      <c r="X253" s="214" t="str">
        <f ca="1">IF($C253="","",IF(OR(AND($H253&lt;=X$6,$I253&gt;=X$6),AND($H253&gt;=X$6,$H253&lt;Y$6)),IF(OR($J253=1,COUNTIF($L253:W253,"&gt;0")&lt;$K253),3,IF(OR(AND(MONTH($H253)=MONTH(TODAY()),$J253=0),AND(TODAY()&lt;X$6)),1,IF($L253="כן",2,4))),""))</f>
        <v/>
      </c>
      <c r="Y253" s="214" t="str">
        <f ca="1">IF($C253="","",IF(OR(AND($H253&lt;=Y$6,$I253&gt;=Y$6),AND($H253&gt;=Y$6,$H253&lt;Z$6)),IF(OR($J253=1,COUNTIF($L253:X253,"&gt;0")&lt;$K253),3,IF(OR(AND(MONTH($H253)=MONTH(TODAY()),$J253=0),AND(TODAY()&lt;Y$6)),1,IF($L253="כן",2,4))),""))</f>
        <v/>
      </c>
      <c r="Z253" s="214" t="str">
        <f ca="1">IF($C253="","",IF(OR(AND($H253&lt;=Z$6,$I253&gt;=Z$6),AND($H253&gt;=Z$6,$H253&lt;AA$6)),IF(OR($J253=1,COUNTIF($L253:Y253,"&gt;0")&lt;$K253),3,IF(OR(AND(MONTH($H253)=MONTH(TODAY()),$J253=0),AND(TODAY()&lt;Z$6)),1,IF($L253="כן",2,4))),""))</f>
        <v/>
      </c>
      <c r="AA253" s="214" t="str">
        <f ca="1">IF($C253="","",IF(OR(AND($H253&lt;=AA$6,$I253&gt;=AA$6),AND($H253&gt;=AA$6,$H253&lt;AB$6)),IF(OR($J253=1,COUNTIF($L253:Z253,"&gt;0")&lt;$K253),3,IF(OR(AND(MONTH($H253)=MONTH(TODAY()),$J253=0),AND(TODAY()&lt;AA$6)),1,IF($L253="כן",2,4))),""))</f>
        <v/>
      </c>
      <c r="AB253" s="214" t="str">
        <f ca="1">IF($C253="","",IF(OR(AND($H253&lt;=AB$6,$I253&gt;=AB$6),AND($H253&gt;=AB$6,$H253&lt;AC$6)),IF(OR($J253=1,COUNTIF($L253:AA253,"&gt;0")&lt;$K253),3,IF(OR(AND(MONTH($H253)=MONTH(TODAY()),$J253=0),AND(TODAY()&lt;AB$6)),1,IF($L253="כן",2,4))),""))</f>
        <v/>
      </c>
      <c r="AC253" s="214" t="str">
        <f ca="1">IF($C253="","",IF(OR(AND($H253&lt;=AC$6,$I253&gt;=AC$6),AND($H253&gt;=AC$6,$H253&lt;AD$6)),IF(OR($J253=1,COUNTIF($L253:AB253,"&gt;0")&lt;$K253),3,IF(OR(AND(MONTH($H253)=MONTH(TODAY()),$J253=0),AND(TODAY()&lt;AC$6)),1,IF($L253="כן",2,4))),""))</f>
        <v/>
      </c>
      <c r="AD253" s="214" t="str">
        <f ca="1">IF($C253="","",IF(OR(AND($H253&lt;=AD$6,$I253&gt;=AD$6),AND($H253&gt;=AD$6,$H253&lt;AE$6)),IF(OR($J253=1,COUNTIF($L253:AC253,"&gt;0")&lt;$K253),3,IF(OR(AND(MONTH($H253)=MONTH(TODAY()),$J253=0),AND(TODAY()&lt;AD$6)),1,IF($L253="כן",2,4))),""))</f>
        <v/>
      </c>
      <c r="AE253" s="214" t="str">
        <f ca="1">IF($C253="","",IF(OR(AND($H253&lt;=AE$6,$I253&gt;=AE$6),AND($H253&gt;=AE$6,$H253&lt;AF$6)),IF(OR($J253=1,COUNTIF($L253:AD253,"&gt;0")&lt;$K253),3,IF(OR(AND(MONTH($H253)=MONTH(TODAY()),$J253=0),AND(TODAY()&lt;AE$6)),1,IF($L253="כן",2,4))),""))</f>
        <v/>
      </c>
      <c r="AF253" s="214" t="str">
        <f ca="1">IF($C253="","",IF(OR(AND($H253&lt;=AF$6,$I253&gt;=AF$6),AND($H253&gt;=AF$6,$H253&lt;AG$6)),IF(OR($J253=1,COUNTIF($L253:AE253,"&gt;0")&lt;$K253),3,IF(OR(AND(MONTH($H253)=MONTH(TODAY()),$J253=0),AND(TODAY()&lt;AF$6)),1,IF($L253="כן",2,4))),""))</f>
        <v/>
      </c>
      <c r="AG253" s="214" t="str">
        <f t="shared" ca="1" si="14"/>
        <v/>
      </c>
      <c r="AH253" s="199" t="s">
        <v>224</v>
      </c>
    </row>
    <row r="254" spans="2:34" s="195" customFormat="1" ht="21" customHeight="1">
      <c r="B254" s="196" t="str">
        <f>IFERROR(INDEX('תוצרים לפרויקטים'!$G$8:$G$507,MATCH(ROWS($B$6:B253),דירוג_גאנט,0)),"")</f>
        <v/>
      </c>
      <c r="C254" s="197" t="str">
        <f>IF($B254="","",INDEX('תוצרים לפרויקטים'!$H$8:$H$507,MATCH($B254,'תוצרים לפרויקטים'!$G$8:$G$507,0)))</f>
        <v/>
      </c>
      <c r="D254" s="198" t="str">
        <f>IF($B254="","",INDEX('תוצרים לפרויקטים'!$E$8:$E$507,MATCH($B254,'תוצרים לפרויקטים'!$G$8:$G$507,0)))</f>
        <v/>
      </c>
      <c r="E254" s="198" t="str">
        <f>IF($B254="","",IF(INDEX('תוצרים לפרויקטים'!$J$8:$J$507,MATCH($B254,'תוצרים לפרויקטים'!$G$8:$G$507,0))="","",INDEX('תוצרים לפרויקטים'!$J$8:$J$507,MATCH($B254,'תוצרים לפרויקטים'!$G$8:$G$507,0))))</f>
        <v/>
      </c>
      <c r="F254" s="198" t="str">
        <f>IF($B254="","",IF(INDEX('תוצרים לפרויקטים'!$K$8:$K$507,MATCH($B254,'תוצרים לפרויקטים'!$G$8:$G$507,0))="","",INDEX('תוצרים לפרויקטים'!$K$8:$K$507,MATCH($B254,'תוצרים לפרויקטים'!$G$8:$G$507,0))))</f>
        <v/>
      </c>
      <c r="G254" s="198" t="str">
        <f>IF($B254="","",IF(INDEX('תוצרים לפרויקטים'!$R$8:$R$507,MATCH($B254,'תוצרים לפרויקטים'!$G$8:$G$507,0))="","",INDEX('תוצרים לפרויקטים'!$R$8:$R$507,MATCH($B254,'תוצרים לפרויקטים'!$G$8:$G$507,0))))</f>
        <v/>
      </c>
      <c r="H254" s="199" t="str">
        <f>IF($B254="","",IF(INDEX('תוצרים לפרויקטים'!P$8:P$507,MATCH($B254,'תוצרים לפרויקטים'!$G$8:$G$507,0))="","",INDEX('תוצרים לפרויקטים'!P$8:P$507,MATCH($B254,'תוצרים לפרויקטים'!$G$8:$G$507,0))))</f>
        <v/>
      </c>
      <c r="I254" s="199" t="str">
        <f>IF($B254="","",IF(INDEX('תוצרים לפרויקטים'!Q$8:Q$507,MATCH($B254,'תוצרים לפרויקטים'!$G$8:$G$507,0))="","",INDEX('תוצרים לפרויקטים'!Q$8:Q$507,MATCH($B254,'תוצרים לפרויקטים'!$G$8:$G$507,0))))</f>
        <v/>
      </c>
      <c r="J254" s="200" t="str">
        <f>IF($B254="","",INDEX('תוצרים לפרויקטים'!$S$8:$S$507,MATCH($B254,'תוצרים לפרויקטים'!$G$8:$G$507,0)))</f>
        <v/>
      </c>
      <c r="K254" s="201" t="str">
        <f t="shared" si="12"/>
        <v/>
      </c>
      <c r="L254" s="200" t="str">
        <f t="shared" ca="1" si="13"/>
        <v/>
      </c>
      <c r="M254" s="214" t="str">
        <f ca="1">IF($C254="","",IF(OR(AND($H254&lt;=M$6,$I254&gt;=M$6),AND($H254&gt;=M$6,$H254&lt;N$6)),IF(OR($J254=1,COUNTIF($L254:L254,"&gt;0")&lt;$K254),3,IF(OR(AND(MONTH($H254)=MONTH(TODAY()),$J254=0),AND(TODAY()&lt;M$6)),1,IF($L254="כן",2,4))),""))</f>
        <v/>
      </c>
      <c r="N254" s="214" t="str">
        <f ca="1">IF($C254="","",IF(OR(AND($H254&lt;=N$6,$I254&gt;=N$6),AND($H254&gt;=N$6,$H254&lt;O$6)),IF(OR($J254=1,COUNTIF($L254:M254,"&gt;0")&lt;$K254),3,IF(OR(AND(MONTH($H254)=MONTH(TODAY()),$J254=0),AND(TODAY()&lt;N$6)),1,IF($L254="כן",2,4))),""))</f>
        <v/>
      </c>
      <c r="O254" s="214" t="str">
        <f ca="1">IF($C254="","",IF(OR(AND($H254&lt;=O$6,$I254&gt;=O$6),AND($H254&gt;=O$6,$H254&lt;P$6)),IF(OR($J254=1,COUNTIF($L254:N254,"&gt;0")&lt;$K254),3,IF(OR(AND(MONTH($H254)=MONTH(TODAY()),$J254=0),AND(TODAY()&lt;O$6)),1,IF($L254="כן",2,4))),""))</f>
        <v/>
      </c>
      <c r="P254" s="214" t="str">
        <f ca="1">IF($C254="","",IF(OR(AND($H254&lt;=P$6,$I254&gt;=P$6),AND($H254&gt;=P$6,$H254&lt;Q$6)),IF(OR($J254=1,COUNTIF($L254:O254,"&gt;0")&lt;$K254),3,IF(OR(AND(MONTH($H254)=MONTH(TODAY()),$J254=0),AND(TODAY()&lt;P$6)),1,IF($L254="כן",2,4))),""))</f>
        <v/>
      </c>
      <c r="Q254" s="214" t="str">
        <f ca="1">IF($C254="","",IF(OR(AND($H254&lt;=Q$6,$I254&gt;=Q$6),AND($H254&gt;=Q$6,$H254&lt;R$6)),IF(OR($J254=1,COUNTIF($L254:P254,"&gt;0")&lt;$K254),3,IF(OR(AND(MONTH($H254)=MONTH(TODAY()),$J254=0),AND(TODAY()&lt;Q$6)),1,IF($L254="כן",2,4))),""))</f>
        <v/>
      </c>
      <c r="R254" s="214" t="str">
        <f ca="1">IF($C254="","",IF(OR(AND($H254&lt;=R$6,$I254&gt;=R$6),AND($H254&gt;=R$6,$H254&lt;S$6)),IF(OR($J254=1,COUNTIF($L254:Q254,"&gt;0")&lt;$K254),3,IF(OR(AND(MONTH($H254)=MONTH(TODAY()),$J254=0),AND(TODAY()&lt;R$6)),1,IF($L254="כן",2,4))),""))</f>
        <v/>
      </c>
      <c r="S254" s="214" t="str">
        <f ca="1">IF($C254="","",IF(OR(AND($H254&lt;=S$6,$I254&gt;=S$6),AND($H254&gt;=S$6,$H254&lt;T$6)),IF(OR($J254=1,COUNTIF($L254:R254,"&gt;0")&lt;$K254),3,IF(OR(AND(MONTH($H254)=MONTH(TODAY()),$J254=0),AND(TODAY()&lt;S$6)),1,IF($L254="כן",2,4))),""))</f>
        <v/>
      </c>
      <c r="T254" s="214" t="str">
        <f ca="1">IF($C254="","",IF(OR(AND($H254&lt;=T$6,$I254&gt;=T$6),AND($H254&gt;=T$6,$H254&lt;U$6)),IF(OR($J254=1,COUNTIF($L254:S254,"&gt;0")&lt;$K254),3,IF(OR(AND(MONTH($H254)=MONTH(TODAY()),$J254=0),AND(TODAY()&lt;T$6)),1,IF($L254="כן",2,4))),""))</f>
        <v/>
      </c>
      <c r="U254" s="214" t="str">
        <f ca="1">IF($C254="","",IF(OR(AND($H254&lt;=U$6,$I254&gt;=U$6),AND($H254&gt;=U$6,$H254&lt;V$6)),IF(OR($J254=1,COUNTIF($L254:T254,"&gt;0")&lt;$K254),3,IF(OR(AND(MONTH($H254)=MONTH(TODAY()),$J254=0),AND(TODAY()&lt;U$6)),1,IF($L254="כן",2,4))),""))</f>
        <v/>
      </c>
      <c r="V254" s="214" t="str">
        <f ca="1">IF($C254="","",IF(OR(AND($H254&lt;=V$6,$I254&gt;=V$6),AND($H254&gt;=V$6,$H254&lt;W$6)),IF(OR($J254=1,COUNTIF($L254:U254,"&gt;0")&lt;$K254),3,IF(OR(AND(MONTH($H254)=MONTH(TODAY()),$J254=0),AND(TODAY()&lt;V$6)),1,IF($L254="כן",2,4))),""))</f>
        <v/>
      </c>
      <c r="W254" s="214" t="str">
        <f ca="1">IF($C254="","",IF(OR(AND($H254&lt;=W$6,$I254&gt;=W$6),AND($H254&gt;=W$6,$H254&lt;X$6)),IF(OR($J254=1,COUNTIF($L254:V254,"&gt;0")&lt;$K254),3,IF(OR(AND(MONTH($H254)=MONTH(TODAY()),$J254=0),AND(TODAY()&lt;W$6)),1,IF($L254="כן",2,4))),""))</f>
        <v/>
      </c>
      <c r="X254" s="214" t="str">
        <f ca="1">IF($C254="","",IF(OR(AND($H254&lt;=X$6,$I254&gt;=X$6),AND($H254&gt;=X$6,$H254&lt;Y$6)),IF(OR($J254=1,COUNTIF($L254:W254,"&gt;0")&lt;$K254),3,IF(OR(AND(MONTH($H254)=MONTH(TODAY()),$J254=0),AND(TODAY()&lt;X$6)),1,IF($L254="כן",2,4))),""))</f>
        <v/>
      </c>
      <c r="Y254" s="214" t="str">
        <f ca="1">IF($C254="","",IF(OR(AND($H254&lt;=Y$6,$I254&gt;=Y$6),AND($H254&gt;=Y$6,$H254&lt;Z$6)),IF(OR($J254=1,COUNTIF($L254:X254,"&gt;0")&lt;$K254),3,IF(OR(AND(MONTH($H254)=MONTH(TODAY()),$J254=0),AND(TODAY()&lt;Y$6)),1,IF($L254="כן",2,4))),""))</f>
        <v/>
      </c>
      <c r="Z254" s="214" t="str">
        <f ca="1">IF($C254="","",IF(OR(AND($H254&lt;=Z$6,$I254&gt;=Z$6),AND($H254&gt;=Z$6,$H254&lt;AA$6)),IF(OR($J254=1,COUNTIF($L254:Y254,"&gt;0")&lt;$K254),3,IF(OR(AND(MONTH($H254)=MONTH(TODAY()),$J254=0),AND(TODAY()&lt;Z$6)),1,IF($L254="כן",2,4))),""))</f>
        <v/>
      </c>
      <c r="AA254" s="214" t="str">
        <f ca="1">IF($C254="","",IF(OR(AND($H254&lt;=AA$6,$I254&gt;=AA$6),AND($H254&gt;=AA$6,$H254&lt;AB$6)),IF(OR($J254=1,COUNTIF($L254:Z254,"&gt;0")&lt;$K254),3,IF(OR(AND(MONTH($H254)=MONTH(TODAY()),$J254=0),AND(TODAY()&lt;AA$6)),1,IF($L254="כן",2,4))),""))</f>
        <v/>
      </c>
      <c r="AB254" s="214" t="str">
        <f ca="1">IF($C254="","",IF(OR(AND($H254&lt;=AB$6,$I254&gt;=AB$6),AND($H254&gt;=AB$6,$H254&lt;AC$6)),IF(OR($J254=1,COUNTIF($L254:AA254,"&gt;0")&lt;$K254),3,IF(OR(AND(MONTH($H254)=MONTH(TODAY()),$J254=0),AND(TODAY()&lt;AB$6)),1,IF($L254="כן",2,4))),""))</f>
        <v/>
      </c>
      <c r="AC254" s="214" t="str">
        <f ca="1">IF($C254="","",IF(OR(AND($H254&lt;=AC$6,$I254&gt;=AC$6),AND($H254&gt;=AC$6,$H254&lt;AD$6)),IF(OR($J254=1,COUNTIF($L254:AB254,"&gt;0")&lt;$K254),3,IF(OR(AND(MONTH($H254)=MONTH(TODAY()),$J254=0),AND(TODAY()&lt;AC$6)),1,IF($L254="כן",2,4))),""))</f>
        <v/>
      </c>
      <c r="AD254" s="214" t="str">
        <f ca="1">IF($C254="","",IF(OR(AND($H254&lt;=AD$6,$I254&gt;=AD$6),AND($H254&gt;=AD$6,$H254&lt;AE$6)),IF(OR($J254=1,COUNTIF($L254:AC254,"&gt;0")&lt;$K254),3,IF(OR(AND(MONTH($H254)=MONTH(TODAY()),$J254=0),AND(TODAY()&lt;AD$6)),1,IF($L254="כן",2,4))),""))</f>
        <v/>
      </c>
      <c r="AE254" s="214" t="str">
        <f ca="1">IF($C254="","",IF(OR(AND($H254&lt;=AE$6,$I254&gt;=AE$6),AND($H254&gt;=AE$6,$H254&lt;AF$6)),IF(OR($J254=1,COUNTIF($L254:AD254,"&gt;0")&lt;$K254),3,IF(OR(AND(MONTH($H254)=MONTH(TODAY()),$J254=0),AND(TODAY()&lt;AE$6)),1,IF($L254="כן",2,4))),""))</f>
        <v/>
      </c>
      <c r="AF254" s="214" t="str">
        <f ca="1">IF($C254="","",IF(OR(AND($H254&lt;=AF$6,$I254&gt;=AF$6),AND($H254&gt;=AF$6,$H254&lt;AG$6)),IF(OR($J254=1,COUNTIF($L254:AE254,"&gt;0")&lt;$K254),3,IF(OR(AND(MONTH($H254)=MONTH(TODAY()),$J254=0),AND(TODAY()&lt;AF$6)),1,IF($L254="כן",2,4))),""))</f>
        <v/>
      </c>
      <c r="AG254" s="214" t="str">
        <f t="shared" ca="1" si="14"/>
        <v/>
      </c>
      <c r="AH254" s="199" t="s">
        <v>224</v>
      </c>
    </row>
    <row r="255" spans="2:34" s="195" customFormat="1" ht="21" customHeight="1">
      <c r="B255" s="196" t="str">
        <f>IFERROR(INDEX('תוצרים לפרויקטים'!$G$8:$G$507,MATCH(ROWS($B$6:B254),דירוג_גאנט,0)),"")</f>
        <v/>
      </c>
      <c r="C255" s="197" t="str">
        <f>IF($B255="","",INDEX('תוצרים לפרויקטים'!$H$8:$H$507,MATCH($B255,'תוצרים לפרויקטים'!$G$8:$G$507,0)))</f>
        <v/>
      </c>
      <c r="D255" s="198" t="str">
        <f>IF($B255="","",INDEX('תוצרים לפרויקטים'!$E$8:$E$507,MATCH($B255,'תוצרים לפרויקטים'!$G$8:$G$507,0)))</f>
        <v/>
      </c>
      <c r="E255" s="198" t="str">
        <f>IF($B255="","",IF(INDEX('תוצרים לפרויקטים'!$J$8:$J$507,MATCH($B255,'תוצרים לפרויקטים'!$G$8:$G$507,0))="","",INDEX('תוצרים לפרויקטים'!$J$8:$J$507,MATCH($B255,'תוצרים לפרויקטים'!$G$8:$G$507,0))))</f>
        <v/>
      </c>
      <c r="F255" s="198" t="str">
        <f>IF($B255="","",IF(INDEX('תוצרים לפרויקטים'!$K$8:$K$507,MATCH($B255,'תוצרים לפרויקטים'!$G$8:$G$507,0))="","",INDEX('תוצרים לפרויקטים'!$K$8:$K$507,MATCH($B255,'תוצרים לפרויקטים'!$G$8:$G$507,0))))</f>
        <v/>
      </c>
      <c r="G255" s="198" t="str">
        <f>IF($B255="","",IF(INDEX('תוצרים לפרויקטים'!$R$8:$R$507,MATCH($B255,'תוצרים לפרויקטים'!$G$8:$G$507,0))="","",INDEX('תוצרים לפרויקטים'!$R$8:$R$507,MATCH($B255,'תוצרים לפרויקטים'!$G$8:$G$507,0))))</f>
        <v/>
      </c>
      <c r="H255" s="199" t="str">
        <f>IF($B255="","",IF(INDEX('תוצרים לפרויקטים'!P$8:P$507,MATCH($B255,'תוצרים לפרויקטים'!$G$8:$G$507,0))="","",INDEX('תוצרים לפרויקטים'!P$8:P$507,MATCH($B255,'תוצרים לפרויקטים'!$G$8:$G$507,0))))</f>
        <v/>
      </c>
      <c r="I255" s="199" t="str">
        <f>IF($B255="","",IF(INDEX('תוצרים לפרויקטים'!Q$8:Q$507,MATCH($B255,'תוצרים לפרויקטים'!$G$8:$G$507,0))="","",INDEX('תוצרים לפרויקטים'!Q$8:Q$507,MATCH($B255,'תוצרים לפרויקטים'!$G$8:$G$507,0))))</f>
        <v/>
      </c>
      <c r="J255" s="200" t="str">
        <f>IF($B255="","",INDEX('תוצרים לפרויקטים'!$S$8:$S$507,MATCH($B255,'תוצרים לפרויקטים'!$G$8:$G$507,0)))</f>
        <v/>
      </c>
      <c r="K255" s="201" t="str">
        <f t="shared" si="12"/>
        <v/>
      </c>
      <c r="L255" s="200" t="str">
        <f t="shared" ca="1" si="13"/>
        <v/>
      </c>
      <c r="M255" s="214" t="str">
        <f ca="1">IF($C255="","",IF(OR(AND($H255&lt;=M$6,$I255&gt;=M$6),AND($H255&gt;=M$6,$H255&lt;N$6)),IF(OR($J255=1,COUNTIF($L255:L255,"&gt;0")&lt;$K255),3,IF(OR(AND(MONTH($H255)=MONTH(TODAY()),$J255=0),AND(TODAY()&lt;M$6)),1,IF($L255="כן",2,4))),""))</f>
        <v/>
      </c>
      <c r="N255" s="214" t="str">
        <f ca="1">IF($C255="","",IF(OR(AND($H255&lt;=N$6,$I255&gt;=N$6),AND($H255&gt;=N$6,$H255&lt;O$6)),IF(OR($J255=1,COUNTIF($L255:M255,"&gt;0")&lt;$K255),3,IF(OR(AND(MONTH($H255)=MONTH(TODAY()),$J255=0),AND(TODAY()&lt;N$6)),1,IF($L255="כן",2,4))),""))</f>
        <v/>
      </c>
      <c r="O255" s="214" t="str">
        <f ca="1">IF($C255="","",IF(OR(AND($H255&lt;=O$6,$I255&gt;=O$6),AND($H255&gt;=O$6,$H255&lt;P$6)),IF(OR($J255=1,COUNTIF($L255:N255,"&gt;0")&lt;$K255),3,IF(OR(AND(MONTH($H255)=MONTH(TODAY()),$J255=0),AND(TODAY()&lt;O$6)),1,IF($L255="כן",2,4))),""))</f>
        <v/>
      </c>
      <c r="P255" s="214" t="str">
        <f ca="1">IF($C255="","",IF(OR(AND($H255&lt;=P$6,$I255&gt;=P$6),AND($H255&gt;=P$6,$H255&lt;Q$6)),IF(OR($J255=1,COUNTIF($L255:O255,"&gt;0")&lt;$K255),3,IF(OR(AND(MONTH($H255)=MONTH(TODAY()),$J255=0),AND(TODAY()&lt;P$6)),1,IF($L255="כן",2,4))),""))</f>
        <v/>
      </c>
      <c r="Q255" s="214" t="str">
        <f ca="1">IF($C255="","",IF(OR(AND($H255&lt;=Q$6,$I255&gt;=Q$6),AND($H255&gt;=Q$6,$H255&lt;R$6)),IF(OR($J255=1,COUNTIF($L255:P255,"&gt;0")&lt;$K255),3,IF(OR(AND(MONTH($H255)=MONTH(TODAY()),$J255=0),AND(TODAY()&lt;Q$6)),1,IF($L255="כן",2,4))),""))</f>
        <v/>
      </c>
      <c r="R255" s="214" t="str">
        <f ca="1">IF($C255="","",IF(OR(AND($H255&lt;=R$6,$I255&gt;=R$6),AND($H255&gt;=R$6,$H255&lt;S$6)),IF(OR($J255=1,COUNTIF($L255:Q255,"&gt;0")&lt;$K255),3,IF(OR(AND(MONTH($H255)=MONTH(TODAY()),$J255=0),AND(TODAY()&lt;R$6)),1,IF($L255="כן",2,4))),""))</f>
        <v/>
      </c>
      <c r="S255" s="214" t="str">
        <f ca="1">IF($C255="","",IF(OR(AND($H255&lt;=S$6,$I255&gt;=S$6),AND($H255&gt;=S$6,$H255&lt;T$6)),IF(OR($J255=1,COUNTIF($L255:R255,"&gt;0")&lt;$K255),3,IF(OR(AND(MONTH($H255)=MONTH(TODAY()),$J255=0),AND(TODAY()&lt;S$6)),1,IF($L255="כן",2,4))),""))</f>
        <v/>
      </c>
      <c r="T255" s="214" t="str">
        <f ca="1">IF($C255="","",IF(OR(AND($H255&lt;=T$6,$I255&gt;=T$6),AND($H255&gt;=T$6,$H255&lt;U$6)),IF(OR($J255=1,COUNTIF($L255:S255,"&gt;0")&lt;$K255),3,IF(OR(AND(MONTH($H255)=MONTH(TODAY()),$J255=0),AND(TODAY()&lt;T$6)),1,IF($L255="כן",2,4))),""))</f>
        <v/>
      </c>
      <c r="U255" s="214" t="str">
        <f ca="1">IF($C255="","",IF(OR(AND($H255&lt;=U$6,$I255&gt;=U$6),AND($H255&gt;=U$6,$H255&lt;V$6)),IF(OR($J255=1,COUNTIF($L255:T255,"&gt;0")&lt;$K255),3,IF(OR(AND(MONTH($H255)=MONTH(TODAY()),$J255=0),AND(TODAY()&lt;U$6)),1,IF($L255="כן",2,4))),""))</f>
        <v/>
      </c>
      <c r="V255" s="214" t="str">
        <f ca="1">IF($C255="","",IF(OR(AND($H255&lt;=V$6,$I255&gt;=V$6),AND($H255&gt;=V$6,$H255&lt;W$6)),IF(OR($J255=1,COUNTIF($L255:U255,"&gt;0")&lt;$K255),3,IF(OR(AND(MONTH($H255)=MONTH(TODAY()),$J255=0),AND(TODAY()&lt;V$6)),1,IF($L255="כן",2,4))),""))</f>
        <v/>
      </c>
      <c r="W255" s="214" t="str">
        <f ca="1">IF($C255="","",IF(OR(AND($H255&lt;=W$6,$I255&gt;=W$6),AND($H255&gt;=W$6,$H255&lt;X$6)),IF(OR($J255=1,COUNTIF($L255:V255,"&gt;0")&lt;$K255),3,IF(OR(AND(MONTH($H255)=MONTH(TODAY()),$J255=0),AND(TODAY()&lt;W$6)),1,IF($L255="כן",2,4))),""))</f>
        <v/>
      </c>
      <c r="X255" s="214" t="str">
        <f ca="1">IF($C255="","",IF(OR(AND($H255&lt;=X$6,$I255&gt;=X$6),AND($H255&gt;=X$6,$H255&lt;Y$6)),IF(OR($J255=1,COUNTIF($L255:W255,"&gt;0")&lt;$K255),3,IF(OR(AND(MONTH($H255)=MONTH(TODAY()),$J255=0),AND(TODAY()&lt;X$6)),1,IF($L255="כן",2,4))),""))</f>
        <v/>
      </c>
      <c r="Y255" s="214" t="str">
        <f ca="1">IF($C255="","",IF(OR(AND($H255&lt;=Y$6,$I255&gt;=Y$6),AND($H255&gt;=Y$6,$H255&lt;Z$6)),IF(OR($J255=1,COUNTIF($L255:X255,"&gt;0")&lt;$K255),3,IF(OR(AND(MONTH($H255)=MONTH(TODAY()),$J255=0),AND(TODAY()&lt;Y$6)),1,IF($L255="כן",2,4))),""))</f>
        <v/>
      </c>
      <c r="Z255" s="214" t="str">
        <f ca="1">IF($C255="","",IF(OR(AND($H255&lt;=Z$6,$I255&gt;=Z$6),AND($H255&gt;=Z$6,$H255&lt;AA$6)),IF(OR($J255=1,COUNTIF($L255:Y255,"&gt;0")&lt;$K255),3,IF(OR(AND(MONTH($H255)=MONTH(TODAY()),$J255=0),AND(TODAY()&lt;Z$6)),1,IF($L255="כן",2,4))),""))</f>
        <v/>
      </c>
      <c r="AA255" s="214" t="str">
        <f ca="1">IF($C255="","",IF(OR(AND($H255&lt;=AA$6,$I255&gt;=AA$6),AND($H255&gt;=AA$6,$H255&lt;AB$6)),IF(OR($J255=1,COUNTIF($L255:Z255,"&gt;0")&lt;$K255),3,IF(OR(AND(MONTH($H255)=MONTH(TODAY()),$J255=0),AND(TODAY()&lt;AA$6)),1,IF($L255="כן",2,4))),""))</f>
        <v/>
      </c>
      <c r="AB255" s="214" t="str">
        <f ca="1">IF($C255="","",IF(OR(AND($H255&lt;=AB$6,$I255&gt;=AB$6),AND($H255&gt;=AB$6,$H255&lt;AC$6)),IF(OR($J255=1,COUNTIF($L255:AA255,"&gt;0")&lt;$K255),3,IF(OR(AND(MONTH($H255)=MONTH(TODAY()),$J255=0),AND(TODAY()&lt;AB$6)),1,IF($L255="כן",2,4))),""))</f>
        <v/>
      </c>
      <c r="AC255" s="214" t="str">
        <f ca="1">IF($C255="","",IF(OR(AND($H255&lt;=AC$6,$I255&gt;=AC$6),AND($H255&gt;=AC$6,$H255&lt;AD$6)),IF(OR($J255=1,COUNTIF($L255:AB255,"&gt;0")&lt;$K255),3,IF(OR(AND(MONTH($H255)=MONTH(TODAY()),$J255=0),AND(TODAY()&lt;AC$6)),1,IF($L255="כן",2,4))),""))</f>
        <v/>
      </c>
      <c r="AD255" s="214" t="str">
        <f ca="1">IF($C255="","",IF(OR(AND($H255&lt;=AD$6,$I255&gt;=AD$6),AND($H255&gt;=AD$6,$H255&lt;AE$6)),IF(OR($J255=1,COUNTIF($L255:AC255,"&gt;0")&lt;$K255),3,IF(OR(AND(MONTH($H255)=MONTH(TODAY()),$J255=0),AND(TODAY()&lt;AD$6)),1,IF($L255="כן",2,4))),""))</f>
        <v/>
      </c>
      <c r="AE255" s="214" t="str">
        <f ca="1">IF($C255="","",IF(OR(AND($H255&lt;=AE$6,$I255&gt;=AE$6),AND($H255&gt;=AE$6,$H255&lt;AF$6)),IF(OR($J255=1,COUNTIF($L255:AD255,"&gt;0")&lt;$K255),3,IF(OR(AND(MONTH($H255)=MONTH(TODAY()),$J255=0),AND(TODAY()&lt;AE$6)),1,IF($L255="כן",2,4))),""))</f>
        <v/>
      </c>
      <c r="AF255" s="214" t="str">
        <f ca="1">IF($C255="","",IF(OR(AND($H255&lt;=AF$6,$I255&gt;=AF$6),AND($H255&gt;=AF$6,$H255&lt;AG$6)),IF(OR($J255=1,COUNTIF($L255:AE255,"&gt;0")&lt;$K255),3,IF(OR(AND(MONTH($H255)=MONTH(TODAY()),$J255=0),AND(TODAY()&lt;AF$6)),1,IF($L255="כן",2,4))),""))</f>
        <v/>
      </c>
      <c r="AG255" s="214" t="str">
        <f t="shared" ca="1" si="14"/>
        <v/>
      </c>
      <c r="AH255" s="199" t="s">
        <v>224</v>
      </c>
    </row>
    <row r="256" spans="2:34" s="195" customFormat="1" ht="21" customHeight="1">
      <c r="B256" s="196" t="str">
        <f>IFERROR(INDEX('תוצרים לפרויקטים'!$G$8:$G$507,MATCH(ROWS($B$6:B255),דירוג_גאנט,0)),"")</f>
        <v/>
      </c>
      <c r="C256" s="197" t="str">
        <f>IF($B256="","",INDEX('תוצרים לפרויקטים'!$H$8:$H$507,MATCH($B256,'תוצרים לפרויקטים'!$G$8:$G$507,0)))</f>
        <v/>
      </c>
      <c r="D256" s="198" t="str">
        <f>IF($B256="","",INDEX('תוצרים לפרויקטים'!$E$8:$E$507,MATCH($B256,'תוצרים לפרויקטים'!$G$8:$G$507,0)))</f>
        <v/>
      </c>
      <c r="E256" s="198" t="str">
        <f>IF($B256="","",IF(INDEX('תוצרים לפרויקטים'!$J$8:$J$507,MATCH($B256,'תוצרים לפרויקטים'!$G$8:$G$507,0))="","",INDEX('תוצרים לפרויקטים'!$J$8:$J$507,MATCH($B256,'תוצרים לפרויקטים'!$G$8:$G$507,0))))</f>
        <v/>
      </c>
      <c r="F256" s="198" t="str">
        <f>IF($B256="","",IF(INDEX('תוצרים לפרויקטים'!$K$8:$K$507,MATCH($B256,'תוצרים לפרויקטים'!$G$8:$G$507,0))="","",INDEX('תוצרים לפרויקטים'!$K$8:$K$507,MATCH($B256,'תוצרים לפרויקטים'!$G$8:$G$507,0))))</f>
        <v/>
      </c>
      <c r="G256" s="198" t="str">
        <f>IF($B256="","",IF(INDEX('תוצרים לפרויקטים'!$R$8:$R$507,MATCH($B256,'תוצרים לפרויקטים'!$G$8:$G$507,0))="","",INDEX('תוצרים לפרויקטים'!$R$8:$R$507,MATCH($B256,'תוצרים לפרויקטים'!$G$8:$G$507,0))))</f>
        <v/>
      </c>
      <c r="H256" s="199" t="str">
        <f>IF($B256="","",IF(INDEX('תוצרים לפרויקטים'!P$8:P$507,MATCH($B256,'תוצרים לפרויקטים'!$G$8:$G$507,0))="","",INDEX('תוצרים לפרויקטים'!P$8:P$507,MATCH($B256,'תוצרים לפרויקטים'!$G$8:$G$507,0))))</f>
        <v/>
      </c>
      <c r="I256" s="199" t="str">
        <f>IF($B256="","",IF(INDEX('תוצרים לפרויקטים'!Q$8:Q$507,MATCH($B256,'תוצרים לפרויקטים'!$G$8:$G$507,0))="","",INDEX('תוצרים לפרויקטים'!Q$8:Q$507,MATCH($B256,'תוצרים לפרויקטים'!$G$8:$G$507,0))))</f>
        <v/>
      </c>
      <c r="J256" s="200" t="str">
        <f>IF($B256="","",INDEX('תוצרים לפרויקטים'!$S$8:$S$507,MATCH($B256,'תוצרים לפרויקטים'!$G$8:$G$507,0)))</f>
        <v/>
      </c>
      <c r="K256" s="201" t="str">
        <f t="shared" si="12"/>
        <v/>
      </c>
      <c r="L256" s="200" t="str">
        <f t="shared" ca="1" si="13"/>
        <v/>
      </c>
      <c r="M256" s="214" t="str">
        <f ca="1">IF($C256="","",IF(OR(AND($H256&lt;=M$6,$I256&gt;=M$6),AND($H256&gt;=M$6,$H256&lt;N$6)),IF(OR($J256=1,COUNTIF($L256:L256,"&gt;0")&lt;$K256),3,IF(OR(AND(MONTH($H256)=MONTH(TODAY()),$J256=0),AND(TODAY()&lt;M$6)),1,IF($L256="כן",2,4))),""))</f>
        <v/>
      </c>
      <c r="N256" s="214" t="str">
        <f ca="1">IF($C256="","",IF(OR(AND($H256&lt;=N$6,$I256&gt;=N$6),AND($H256&gt;=N$6,$H256&lt;O$6)),IF(OR($J256=1,COUNTIF($L256:M256,"&gt;0")&lt;$K256),3,IF(OR(AND(MONTH($H256)=MONTH(TODAY()),$J256=0),AND(TODAY()&lt;N$6)),1,IF($L256="כן",2,4))),""))</f>
        <v/>
      </c>
      <c r="O256" s="214" t="str">
        <f ca="1">IF($C256="","",IF(OR(AND($H256&lt;=O$6,$I256&gt;=O$6),AND($H256&gt;=O$6,$H256&lt;P$6)),IF(OR($J256=1,COUNTIF($L256:N256,"&gt;0")&lt;$K256),3,IF(OR(AND(MONTH($H256)=MONTH(TODAY()),$J256=0),AND(TODAY()&lt;O$6)),1,IF($L256="כן",2,4))),""))</f>
        <v/>
      </c>
      <c r="P256" s="214" t="str">
        <f ca="1">IF($C256="","",IF(OR(AND($H256&lt;=P$6,$I256&gt;=P$6),AND($H256&gt;=P$6,$H256&lt;Q$6)),IF(OR($J256=1,COUNTIF($L256:O256,"&gt;0")&lt;$K256),3,IF(OR(AND(MONTH($H256)=MONTH(TODAY()),$J256=0),AND(TODAY()&lt;P$6)),1,IF($L256="כן",2,4))),""))</f>
        <v/>
      </c>
      <c r="Q256" s="214" t="str">
        <f ca="1">IF($C256="","",IF(OR(AND($H256&lt;=Q$6,$I256&gt;=Q$6),AND($H256&gt;=Q$6,$H256&lt;R$6)),IF(OR($J256=1,COUNTIF($L256:P256,"&gt;0")&lt;$K256),3,IF(OR(AND(MONTH($H256)=MONTH(TODAY()),$J256=0),AND(TODAY()&lt;Q$6)),1,IF($L256="כן",2,4))),""))</f>
        <v/>
      </c>
      <c r="R256" s="214" t="str">
        <f ca="1">IF($C256="","",IF(OR(AND($H256&lt;=R$6,$I256&gt;=R$6),AND($H256&gt;=R$6,$H256&lt;S$6)),IF(OR($J256=1,COUNTIF($L256:Q256,"&gt;0")&lt;$K256),3,IF(OR(AND(MONTH($H256)=MONTH(TODAY()),$J256=0),AND(TODAY()&lt;R$6)),1,IF($L256="כן",2,4))),""))</f>
        <v/>
      </c>
      <c r="S256" s="214" t="str">
        <f ca="1">IF($C256="","",IF(OR(AND($H256&lt;=S$6,$I256&gt;=S$6),AND($H256&gt;=S$6,$H256&lt;T$6)),IF(OR($J256=1,COUNTIF($L256:R256,"&gt;0")&lt;$K256),3,IF(OR(AND(MONTH($H256)=MONTH(TODAY()),$J256=0),AND(TODAY()&lt;S$6)),1,IF($L256="כן",2,4))),""))</f>
        <v/>
      </c>
      <c r="T256" s="214" t="str">
        <f ca="1">IF($C256="","",IF(OR(AND($H256&lt;=T$6,$I256&gt;=T$6),AND($H256&gt;=T$6,$H256&lt;U$6)),IF(OR($J256=1,COUNTIF($L256:S256,"&gt;0")&lt;$K256),3,IF(OR(AND(MONTH($H256)=MONTH(TODAY()),$J256=0),AND(TODAY()&lt;T$6)),1,IF($L256="כן",2,4))),""))</f>
        <v/>
      </c>
      <c r="U256" s="214" t="str">
        <f ca="1">IF($C256="","",IF(OR(AND($H256&lt;=U$6,$I256&gt;=U$6),AND($H256&gt;=U$6,$H256&lt;V$6)),IF(OR($J256=1,COUNTIF($L256:T256,"&gt;0")&lt;$K256),3,IF(OR(AND(MONTH($H256)=MONTH(TODAY()),$J256=0),AND(TODAY()&lt;U$6)),1,IF($L256="כן",2,4))),""))</f>
        <v/>
      </c>
      <c r="V256" s="214" t="str">
        <f ca="1">IF($C256="","",IF(OR(AND($H256&lt;=V$6,$I256&gt;=V$6),AND($H256&gt;=V$6,$H256&lt;W$6)),IF(OR($J256=1,COUNTIF($L256:U256,"&gt;0")&lt;$K256),3,IF(OR(AND(MONTH($H256)=MONTH(TODAY()),$J256=0),AND(TODAY()&lt;V$6)),1,IF($L256="כן",2,4))),""))</f>
        <v/>
      </c>
      <c r="W256" s="214" t="str">
        <f ca="1">IF($C256="","",IF(OR(AND($H256&lt;=W$6,$I256&gt;=W$6),AND($H256&gt;=W$6,$H256&lt;X$6)),IF(OR($J256=1,COUNTIF($L256:V256,"&gt;0")&lt;$K256),3,IF(OR(AND(MONTH($H256)=MONTH(TODAY()),$J256=0),AND(TODAY()&lt;W$6)),1,IF($L256="כן",2,4))),""))</f>
        <v/>
      </c>
      <c r="X256" s="214" t="str">
        <f ca="1">IF($C256="","",IF(OR(AND($H256&lt;=X$6,$I256&gt;=X$6),AND($H256&gt;=X$6,$H256&lt;Y$6)),IF(OR($J256=1,COUNTIF($L256:W256,"&gt;0")&lt;$K256),3,IF(OR(AND(MONTH($H256)=MONTH(TODAY()),$J256=0),AND(TODAY()&lt;X$6)),1,IF($L256="כן",2,4))),""))</f>
        <v/>
      </c>
      <c r="Y256" s="214" t="str">
        <f ca="1">IF($C256="","",IF(OR(AND($H256&lt;=Y$6,$I256&gt;=Y$6),AND($H256&gt;=Y$6,$H256&lt;Z$6)),IF(OR($J256=1,COUNTIF($L256:X256,"&gt;0")&lt;$K256),3,IF(OR(AND(MONTH($H256)=MONTH(TODAY()),$J256=0),AND(TODAY()&lt;Y$6)),1,IF($L256="כן",2,4))),""))</f>
        <v/>
      </c>
      <c r="Z256" s="214" t="str">
        <f ca="1">IF($C256="","",IF(OR(AND($H256&lt;=Z$6,$I256&gt;=Z$6),AND($H256&gt;=Z$6,$H256&lt;AA$6)),IF(OR($J256=1,COUNTIF($L256:Y256,"&gt;0")&lt;$K256),3,IF(OR(AND(MONTH($H256)=MONTH(TODAY()),$J256=0),AND(TODAY()&lt;Z$6)),1,IF($L256="כן",2,4))),""))</f>
        <v/>
      </c>
      <c r="AA256" s="214" t="str">
        <f ca="1">IF($C256="","",IF(OR(AND($H256&lt;=AA$6,$I256&gt;=AA$6),AND($H256&gt;=AA$6,$H256&lt;AB$6)),IF(OR($J256=1,COUNTIF($L256:Z256,"&gt;0")&lt;$K256),3,IF(OR(AND(MONTH($H256)=MONTH(TODAY()),$J256=0),AND(TODAY()&lt;AA$6)),1,IF($L256="כן",2,4))),""))</f>
        <v/>
      </c>
      <c r="AB256" s="214" t="str">
        <f ca="1">IF($C256="","",IF(OR(AND($H256&lt;=AB$6,$I256&gt;=AB$6),AND($H256&gt;=AB$6,$H256&lt;AC$6)),IF(OR($J256=1,COUNTIF($L256:AA256,"&gt;0")&lt;$K256),3,IF(OR(AND(MONTH($H256)=MONTH(TODAY()),$J256=0),AND(TODAY()&lt;AB$6)),1,IF($L256="כן",2,4))),""))</f>
        <v/>
      </c>
      <c r="AC256" s="214" t="str">
        <f ca="1">IF($C256="","",IF(OR(AND($H256&lt;=AC$6,$I256&gt;=AC$6),AND($H256&gt;=AC$6,$H256&lt;AD$6)),IF(OR($J256=1,COUNTIF($L256:AB256,"&gt;0")&lt;$K256),3,IF(OR(AND(MONTH($H256)=MONTH(TODAY()),$J256=0),AND(TODAY()&lt;AC$6)),1,IF($L256="כן",2,4))),""))</f>
        <v/>
      </c>
      <c r="AD256" s="214" t="str">
        <f ca="1">IF($C256="","",IF(OR(AND($H256&lt;=AD$6,$I256&gt;=AD$6),AND($H256&gt;=AD$6,$H256&lt;AE$6)),IF(OR($J256=1,COUNTIF($L256:AC256,"&gt;0")&lt;$K256),3,IF(OR(AND(MONTH($H256)=MONTH(TODAY()),$J256=0),AND(TODAY()&lt;AD$6)),1,IF($L256="כן",2,4))),""))</f>
        <v/>
      </c>
      <c r="AE256" s="214" t="str">
        <f ca="1">IF($C256="","",IF(OR(AND($H256&lt;=AE$6,$I256&gt;=AE$6),AND($H256&gt;=AE$6,$H256&lt;AF$6)),IF(OR($J256=1,COUNTIF($L256:AD256,"&gt;0")&lt;$K256),3,IF(OR(AND(MONTH($H256)=MONTH(TODAY()),$J256=0),AND(TODAY()&lt;AE$6)),1,IF($L256="כן",2,4))),""))</f>
        <v/>
      </c>
      <c r="AF256" s="214" t="str">
        <f ca="1">IF($C256="","",IF(OR(AND($H256&lt;=AF$6,$I256&gt;=AF$6),AND($H256&gt;=AF$6,$H256&lt;AG$6)),IF(OR($J256=1,COUNTIF($L256:AE256,"&gt;0")&lt;$K256),3,IF(OR(AND(MONTH($H256)=MONTH(TODAY()),$J256=0),AND(TODAY()&lt;AF$6)),1,IF($L256="כן",2,4))),""))</f>
        <v/>
      </c>
      <c r="AG256" s="214" t="str">
        <f t="shared" ca="1" si="14"/>
        <v/>
      </c>
      <c r="AH256" s="199" t="s">
        <v>224</v>
      </c>
    </row>
    <row r="257" spans="2:34" s="195" customFormat="1" ht="21" customHeight="1">
      <c r="B257" s="196" t="str">
        <f>IFERROR(INDEX('תוצרים לפרויקטים'!$G$8:$G$507,MATCH(ROWS($B$6:B256),דירוג_גאנט,0)),"")</f>
        <v/>
      </c>
      <c r="C257" s="197" t="str">
        <f>IF($B257="","",INDEX('תוצרים לפרויקטים'!$H$8:$H$507,MATCH($B257,'תוצרים לפרויקטים'!$G$8:$G$507,0)))</f>
        <v/>
      </c>
      <c r="D257" s="198" t="str">
        <f>IF($B257="","",INDEX('תוצרים לפרויקטים'!$E$8:$E$507,MATCH($B257,'תוצרים לפרויקטים'!$G$8:$G$507,0)))</f>
        <v/>
      </c>
      <c r="E257" s="198" t="str">
        <f>IF($B257="","",IF(INDEX('תוצרים לפרויקטים'!$J$8:$J$507,MATCH($B257,'תוצרים לפרויקטים'!$G$8:$G$507,0))="","",INDEX('תוצרים לפרויקטים'!$J$8:$J$507,MATCH($B257,'תוצרים לפרויקטים'!$G$8:$G$507,0))))</f>
        <v/>
      </c>
      <c r="F257" s="198" t="str">
        <f>IF($B257="","",IF(INDEX('תוצרים לפרויקטים'!$K$8:$K$507,MATCH($B257,'תוצרים לפרויקטים'!$G$8:$G$507,0))="","",INDEX('תוצרים לפרויקטים'!$K$8:$K$507,MATCH($B257,'תוצרים לפרויקטים'!$G$8:$G$507,0))))</f>
        <v/>
      </c>
      <c r="G257" s="198" t="str">
        <f>IF($B257="","",IF(INDEX('תוצרים לפרויקטים'!$R$8:$R$507,MATCH($B257,'תוצרים לפרויקטים'!$G$8:$G$507,0))="","",INDEX('תוצרים לפרויקטים'!$R$8:$R$507,MATCH($B257,'תוצרים לפרויקטים'!$G$8:$G$507,0))))</f>
        <v/>
      </c>
      <c r="H257" s="199" t="str">
        <f>IF($B257="","",IF(INDEX('תוצרים לפרויקטים'!P$8:P$507,MATCH($B257,'תוצרים לפרויקטים'!$G$8:$G$507,0))="","",INDEX('תוצרים לפרויקטים'!P$8:P$507,MATCH($B257,'תוצרים לפרויקטים'!$G$8:$G$507,0))))</f>
        <v/>
      </c>
      <c r="I257" s="199" t="str">
        <f>IF($B257="","",IF(INDEX('תוצרים לפרויקטים'!Q$8:Q$507,MATCH($B257,'תוצרים לפרויקטים'!$G$8:$G$507,0))="","",INDEX('תוצרים לפרויקטים'!Q$8:Q$507,MATCH($B257,'תוצרים לפרויקטים'!$G$8:$G$507,0))))</f>
        <v/>
      </c>
      <c r="J257" s="200" t="str">
        <f>IF($B257="","",INDEX('תוצרים לפרויקטים'!$S$8:$S$507,MATCH($B257,'תוצרים לפרויקטים'!$G$8:$G$507,0)))</f>
        <v/>
      </c>
      <c r="K257" s="201" t="str">
        <f t="shared" si="12"/>
        <v/>
      </c>
      <c r="L257" s="200" t="str">
        <f t="shared" ca="1" si="13"/>
        <v/>
      </c>
      <c r="M257" s="214" t="str">
        <f ca="1">IF($C257="","",IF(OR(AND($H257&lt;=M$6,$I257&gt;=M$6),AND($H257&gt;=M$6,$H257&lt;N$6)),IF(OR($J257=1,COUNTIF($L257:L257,"&gt;0")&lt;$K257),3,IF(OR(AND(MONTH($H257)=MONTH(TODAY()),$J257=0),AND(TODAY()&lt;M$6)),1,IF($L257="כן",2,4))),""))</f>
        <v/>
      </c>
      <c r="N257" s="214" t="str">
        <f ca="1">IF($C257="","",IF(OR(AND($H257&lt;=N$6,$I257&gt;=N$6),AND($H257&gt;=N$6,$H257&lt;O$6)),IF(OR($J257=1,COUNTIF($L257:M257,"&gt;0")&lt;$K257),3,IF(OR(AND(MONTH($H257)=MONTH(TODAY()),$J257=0),AND(TODAY()&lt;N$6)),1,IF($L257="כן",2,4))),""))</f>
        <v/>
      </c>
      <c r="O257" s="214" t="str">
        <f ca="1">IF($C257="","",IF(OR(AND($H257&lt;=O$6,$I257&gt;=O$6),AND($H257&gt;=O$6,$H257&lt;P$6)),IF(OR($J257=1,COUNTIF($L257:N257,"&gt;0")&lt;$K257),3,IF(OR(AND(MONTH($H257)=MONTH(TODAY()),$J257=0),AND(TODAY()&lt;O$6)),1,IF($L257="כן",2,4))),""))</f>
        <v/>
      </c>
      <c r="P257" s="214" t="str">
        <f ca="1">IF($C257="","",IF(OR(AND($H257&lt;=P$6,$I257&gt;=P$6),AND($H257&gt;=P$6,$H257&lt;Q$6)),IF(OR($J257=1,COUNTIF($L257:O257,"&gt;0")&lt;$K257),3,IF(OR(AND(MONTH($H257)=MONTH(TODAY()),$J257=0),AND(TODAY()&lt;P$6)),1,IF($L257="כן",2,4))),""))</f>
        <v/>
      </c>
      <c r="Q257" s="214" t="str">
        <f ca="1">IF($C257="","",IF(OR(AND($H257&lt;=Q$6,$I257&gt;=Q$6),AND($H257&gt;=Q$6,$H257&lt;R$6)),IF(OR($J257=1,COUNTIF($L257:P257,"&gt;0")&lt;$K257),3,IF(OR(AND(MONTH($H257)=MONTH(TODAY()),$J257=0),AND(TODAY()&lt;Q$6)),1,IF($L257="כן",2,4))),""))</f>
        <v/>
      </c>
      <c r="R257" s="214" t="str">
        <f ca="1">IF($C257="","",IF(OR(AND($H257&lt;=R$6,$I257&gt;=R$6),AND($H257&gt;=R$6,$H257&lt;S$6)),IF(OR($J257=1,COUNTIF($L257:Q257,"&gt;0")&lt;$K257),3,IF(OR(AND(MONTH($H257)=MONTH(TODAY()),$J257=0),AND(TODAY()&lt;R$6)),1,IF($L257="כן",2,4))),""))</f>
        <v/>
      </c>
      <c r="S257" s="214" t="str">
        <f ca="1">IF($C257="","",IF(OR(AND($H257&lt;=S$6,$I257&gt;=S$6),AND($H257&gt;=S$6,$H257&lt;T$6)),IF(OR($J257=1,COUNTIF($L257:R257,"&gt;0")&lt;$K257),3,IF(OR(AND(MONTH($H257)=MONTH(TODAY()),$J257=0),AND(TODAY()&lt;S$6)),1,IF($L257="כן",2,4))),""))</f>
        <v/>
      </c>
      <c r="T257" s="214" t="str">
        <f ca="1">IF($C257="","",IF(OR(AND($H257&lt;=T$6,$I257&gt;=T$6),AND($H257&gt;=T$6,$H257&lt;U$6)),IF(OR($J257=1,COUNTIF($L257:S257,"&gt;0")&lt;$K257),3,IF(OR(AND(MONTH($H257)=MONTH(TODAY()),$J257=0),AND(TODAY()&lt;T$6)),1,IF($L257="כן",2,4))),""))</f>
        <v/>
      </c>
      <c r="U257" s="214" t="str">
        <f ca="1">IF($C257="","",IF(OR(AND($H257&lt;=U$6,$I257&gt;=U$6),AND($H257&gt;=U$6,$H257&lt;V$6)),IF(OR($J257=1,COUNTIF($L257:T257,"&gt;0")&lt;$K257),3,IF(OR(AND(MONTH($H257)=MONTH(TODAY()),$J257=0),AND(TODAY()&lt;U$6)),1,IF($L257="כן",2,4))),""))</f>
        <v/>
      </c>
      <c r="V257" s="214" t="str">
        <f ca="1">IF($C257="","",IF(OR(AND($H257&lt;=V$6,$I257&gt;=V$6),AND($H257&gt;=V$6,$H257&lt;W$6)),IF(OR($J257=1,COUNTIF($L257:U257,"&gt;0")&lt;$K257),3,IF(OR(AND(MONTH($H257)=MONTH(TODAY()),$J257=0),AND(TODAY()&lt;V$6)),1,IF($L257="כן",2,4))),""))</f>
        <v/>
      </c>
      <c r="W257" s="214" t="str">
        <f ca="1">IF($C257="","",IF(OR(AND($H257&lt;=W$6,$I257&gt;=W$6),AND($H257&gt;=W$6,$H257&lt;X$6)),IF(OR($J257=1,COUNTIF($L257:V257,"&gt;0")&lt;$K257),3,IF(OR(AND(MONTH($H257)=MONTH(TODAY()),$J257=0),AND(TODAY()&lt;W$6)),1,IF($L257="כן",2,4))),""))</f>
        <v/>
      </c>
      <c r="X257" s="214" t="str">
        <f ca="1">IF($C257="","",IF(OR(AND($H257&lt;=X$6,$I257&gt;=X$6),AND($H257&gt;=X$6,$H257&lt;Y$6)),IF(OR($J257=1,COUNTIF($L257:W257,"&gt;0")&lt;$K257),3,IF(OR(AND(MONTH($H257)=MONTH(TODAY()),$J257=0),AND(TODAY()&lt;X$6)),1,IF($L257="כן",2,4))),""))</f>
        <v/>
      </c>
      <c r="Y257" s="214" t="str">
        <f ca="1">IF($C257="","",IF(OR(AND($H257&lt;=Y$6,$I257&gt;=Y$6),AND($H257&gt;=Y$6,$H257&lt;Z$6)),IF(OR($J257=1,COUNTIF($L257:X257,"&gt;0")&lt;$K257),3,IF(OR(AND(MONTH($H257)=MONTH(TODAY()),$J257=0),AND(TODAY()&lt;Y$6)),1,IF($L257="כן",2,4))),""))</f>
        <v/>
      </c>
      <c r="Z257" s="214" t="str">
        <f ca="1">IF($C257="","",IF(OR(AND($H257&lt;=Z$6,$I257&gt;=Z$6),AND($H257&gt;=Z$6,$H257&lt;AA$6)),IF(OR($J257=1,COUNTIF($L257:Y257,"&gt;0")&lt;$K257),3,IF(OR(AND(MONTH($H257)=MONTH(TODAY()),$J257=0),AND(TODAY()&lt;Z$6)),1,IF($L257="כן",2,4))),""))</f>
        <v/>
      </c>
      <c r="AA257" s="214" t="str">
        <f ca="1">IF($C257="","",IF(OR(AND($H257&lt;=AA$6,$I257&gt;=AA$6),AND($H257&gt;=AA$6,$H257&lt;AB$6)),IF(OR($J257=1,COUNTIF($L257:Z257,"&gt;0")&lt;$K257),3,IF(OR(AND(MONTH($H257)=MONTH(TODAY()),$J257=0),AND(TODAY()&lt;AA$6)),1,IF($L257="כן",2,4))),""))</f>
        <v/>
      </c>
      <c r="AB257" s="214" t="str">
        <f ca="1">IF($C257="","",IF(OR(AND($H257&lt;=AB$6,$I257&gt;=AB$6),AND($H257&gt;=AB$6,$H257&lt;AC$6)),IF(OR($J257=1,COUNTIF($L257:AA257,"&gt;0")&lt;$K257),3,IF(OR(AND(MONTH($H257)=MONTH(TODAY()),$J257=0),AND(TODAY()&lt;AB$6)),1,IF($L257="כן",2,4))),""))</f>
        <v/>
      </c>
      <c r="AC257" s="214" t="str">
        <f ca="1">IF($C257="","",IF(OR(AND($H257&lt;=AC$6,$I257&gt;=AC$6),AND($H257&gt;=AC$6,$H257&lt;AD$6)),IF(OR($J257=1,COUNTIF($L257:AB257,"&gt;0")&lt;$K257),3,IF(OR(AND(MONTH($H257)=MONTH(TODAY()),$J257=0),AND(TODAY()&lt;AC$6)),1,IF($L257="כן",2,4))),""))</f>
        <v/>
      </c>
      <c r="AD257" s="214" t="str">
        <f ca="1">IF($C257="","",IF(OR(AND($H257&lt;=AD$6,$I257&gt;=AD$6),AND($H257&gt;=AD$6,$H257&lt;AE$6)),IF(OR($J257=1,COUNTIF($L257:AC257,"&gt;0")&lt;$K257),3,IF(OR(AND(MONTH($H257)=MONTH(TODAY()),$J257=0),AND(TODAY()&lt;AD$6)),1,IF($L257="כן",2,4))),""))</f>
        <v/>
      </c>
      <c r="AE257" s="214" t="str">
        <f ca="1">IF($C257="","",IF(OR(AND($H257&lt;=AE$6,$I257&gt;=AE$6),AND($H257&gt;=AE$6,$H257&lt;AF$6)),IF(OR($J257=1,COUNTIF($L257:AD257,"&gt;0")&lt;$K257),3,IF(OR(AND(MONTH($H257)=MONTH(TODAY()),$J257=0),AND(TODAY()&lt;AE$6)),1,IF($L257="כן",2,4))),""))</f>
        <v/>
      </c>
      <c r="AF257" s="214" t="str">
        <f ca="1">IF($C257="","",IF(OR(AND($H257&lt;=AF$6,$I257&gt;=AF$6),AND($H257&gt;=AF$6,$H257&lt;AG$6)),IF(OR($J257=1,COUNTIF($L257:AE257,"&gt;0")&lt;$K257),3,IF(OR(AND(MONTH($H257)=MONTH(TODAY()),$J257=0),AND(TODAY()&lt;AF$6)),1,IF($L257="כן",2,4))),""))</f>
        <v/>
      </c>
      <c r="AG257" s="214" t="str">
        <f t="shared" ca="1" si="14"/>
        <v/>
      </c>
      <c r="AH257" s="199" t="s">
        <v>224</v>
      </c>
    </row>
    <row r="258" spans="2:34" s="195" customFormat="1" ht="21" customHeight="1">
      <c r="B258" s="196" t="str">
        <f>IFERROR(INDEX('תוצרים לפרויקטים'!$G$8:$G$507,MATCH(ROWS($B$6:B257),דירוג_גאנט,0)),"")</f>
        <v/>
      </c>
      <c r="C258" s="197" t="str">
        <f>IF($B258="","",INDEX('תוצרים לפרויקטים'!$H$8:$H$507,MATCH($B258,'תוצרים לפרויקטים'!$G$8:$G$507,0)))</f>
        <v/>
      </c>
      <c r="D258" s="198" t="str">
        <f>IF($B258="","",INDEX('תוצרים לפרויקטים'!$E$8:$E$507,MATCH($B258,'תוצרים לפרויקטים'!$G$8:$G$507,0)))</f>
        <v/>
      </c>
      <c r="E258" s="198" t="str">
        <f>IF($B258="","",IF(INDEX('תוצרים לפרויקטים'!$J$8:$J$507,MATCH($B258,'תוצרים לפרויקטים'!$G$8:$G$507,0))="","",INDEX('תוצרים לפרויקטים'!$J$8:$J$507,MATCH($B258,'תוצרים לפרויקטים'!$G$8:$G$507,0))))</f>
        <v/>
      </c>
      <c r="F258" s="198" t="str">
        <f>IF($B258="","",IF(INDEX('תוצרים לפרויקטים'!$K$8:$K$507,MATCH($B258,'תוצרים לפרויקטים'!$G$8:$G$507,0))="","",INDEX('תוצרים לפרויקטים'!$K$8:$K$507,MATCH($B258,'תוצרים לפרויקטים'!$G$8:$G$507,0))))</f>
        <v/>
      </c>
      <c r="G258" s="198" t="str">
        <f>IF($B258="","",IF(INDEX('תוצרים לפרויקטים'!$R$8:$R$507,MATCH($B258,'תוצרים לפרויקטים'!$G$8:$G$507,0))="","",INDEX('תוצרים לפרויקטים'!$R$8:$R$507,MATCH($B258,'תוצרים לפרויקטים'!$G$8:$G$507,0))))</f>
        <v/>
      </c>
      <c r="H258" s="199" t="str">
        <f>IF($B258="","",IF(INDEX('תוצרים לפרויקטים'!P$8:P$507,MATCH($B258,'תוצרים לפרויקטים'!$G$8:$G$507,0))="","",INDEX('תוצרים לפרויקטים'!P$8:P$507,MATCH($B258,'תוצרים לפרויקטים'!$G$8:$G$507,0))))</f>
        <v/>
      </c>
      <c r="I258" s="199" t="str">
        <f>IF($B258="","",IF(INDEX('תוצרים לפרויקטים'!Q$8:Q$507,MATCH($B258,'תוצרים לפרויקטים'!$G$8:$G$507,0))="","",INDEX('תוצרים לפרויקטים'!Q$8:Q$507,MATCH($B258,'תוצרים לפרויקטים'!$G$8:$G$507,0))))</f>
        <v/>
      </c>
      <c r="J258" s="200" t="str">
        <f>IF($B258="","",INDEX('תוצרים לפרויקטים'!$S$8:$S$507,MATCH($B258,'תוצרים לפרויקטים'!$G$8:$G$507,0)))</f>
        <v/>
      </c>
      <c r="K258" s="201" t="str">
        <f t="shared" si="12"/>
        <v/>
      </c>
      <c r="L258" s="200" t="str">
        <f t="shared" ca="1" si="13"/>
        <v/>
      </c>
      <c r="M258" s="214" t="str">
        <f ca="1">IF($C258="","",IF(OR(AND($H258&lt;=M$6,$I258&gt;=M$6),AND($H258&gt;=M$6,$H258&lt;N$6)),IF(OR($J258=1,COUNTIF($L258:L258,"&gt;0")&lt;$K258),3,IF(OR(AND(MONTH($H258)=MONTH(TODAY()),$J258=0),AND(TODAY()&lt;M$6)),1,IF($L258="כן",2,4))),""))</f>
        <v/>
      </c>
      <c r="N258" s="214" t="str">
        <f ca="1">IF($C258="","",IF(OR(AND($H258&lt;=N$6,$I258&gt;=N$6),AND($H258&gt;=N$6,$H258&lt;O$6)),IF(OR($J258=1,COUNTIF($L258:M258,"&gt;0")&lt;$K258),3,IF(OR(AND(MONTH($H258)=MONTH(TODAY()),$J258=0),AND(TODAY()&lt;N$6)),1,IF($L258="כן",2,4))),""))</f>
        <v/>
      </c>
      <c r="O258" s="214" t="str">
        <f ca="1">IF($C258="","",IF(OR(AND($H258&lt;=O$6,$I258&gt;=O$6),AND($H258&gt;=O$6,$H258&lt;P$6)),IF(OR($J258=1,COUNTIF($L258:N258,"&gt;0")&lt;$K258),3,IF(OR(AND(MONTH($H258)=MONTH(TODAY()),$J258=0),AND(TODAY()&lt;O$6)),1,IF($L258="כן",2,4))),""))</f>
        <v/>
      </c>
      <c r="P258" s="214" t="str">
        <f ca="1">IF($C258="","",IF(OR(AND($H258&lt;=P$6,$I258&gt;=P$6),AND($H258&gt;=P$6,$H258&lt;Q$6)),IF(OR($J258=1,COUNTIF($L258:O258,"&gt;0")&lt;$K258),3,IF(OR(AND(MONTH($H258)=MONTH(TODAY()),$J258=0),AND(TODAY()&lt;P$6)),1,IF($L258="כן",2,4))),""))</f>
        <v/>
      </c>
      <c r="Q258" s="214" t="str">
        <f ca="1">IF($C258="","",IF(OR(AND($H258&lt;=Q$6,$I258&gt;=Q$6),AND($H258&gt;=Q$6,$H258&lt;R$6)),IF(OR($J258=1,COUNTIF($L258:P258,"&gt;0")&lt;$K258),3,IF(OR(AND(MONTH($H258)=MONTH(TODAY()),$J258=0),AND(TODAY()&lt;Q$6)),1,IF($L258="כן",2,4))),""))</f>
        <v/>
      </c>
      <c r="R258" s="214" t="str">
        <f ca="1">IF($C258="","",IF(OR(AND($H258&lt;=R$6,$I258&gt;=R$6),AND($H258&gt;=R$6,$H258&lt;S$6)),IF(OR($J258=1,COUNTIF($L258:Q258,"&gt;0")&lt;$K258),3,IF(OR(AND(MONTH($H258)=MONTH(TODAY()),$J258=0),AND(TODAY()&lt;R$6)),1,IF($L258="כן",2,4))),""))</f>
        <v/>
      </c>
      <c r="S258" s="214" t="str">
        <f ca="1">IF($C258="","",IF(OR(AND($H258&lt;=S$6,$I258&gt;=S$6),AND($H258&gt;=S$6,$H258&lt;T$6)),IF(OR($J258=1,COUNTIF($L258:R258,"&gt;0")&lt;$K258),3,IF(OR(AND(MONTH($H258)=MONTH(TODAY()),$J258=0),AND(TODAY()&lt;S$6)),1,IF($L258="כן",2,4))),""))</f>
        <v/>
      </c>
      <c r="T258" s="214" t="str">
        <f ca="1">IF($C258="","",IF(OR(AND($H258&lt;=T$6,$I258&gt;=T$6),AND($H258&gt;=T$6,$H258&lt;U$6)),IF(OR($J258=1,COUNTIF($L258:S258,"&gt;0")&lt;$K258),3,IF(OR(AND(MONTH($H258)=MONTH(TODAY()),$J258=0),AND(TODAY()&lt;T$6)),1,IF($L258="כן",2,4))),""))</f>
        <v/>
      </c>
      <c r="U258" s="214" t="str">
        <f ca="1">IF($C258="","",IF(OR(AND($H258&lt;=U$6,$I258&gt;=U$6),AND($H258&gt;=U$6,$H258&lt;V$6)),IF(OR($J258=1,COUNTIF($L258:T258,"&gt;0")&lt;$K258),3,IF(OR(AND(MONTH($H258)=MONTH(TODAY()),$J258=0),AND(TODAY()&lt;U$6)),1,IF($L258="כן",2,4))),""))</f>
        <v/>
      </c>
      <c r="V258" s="214" t="str">
        <f ca="1">IF($C258="","",IF(OR(AND($H258&lt;=V$6,$I258&gt;=V$6),AND($H258&gt;=V$6,$H258&lt;W$6)),IF(OR($J258=1,COUNTIF($L258:U258,"&gt;0")&lt;$K258),3,IF(OR(AND(MONTH($H258)=MONTH(TODAY()),$J258=0),AND(TODAY()&lt;V$6)),1,IF($L258="כן",2,4))),""))</f>
        <v/>
      </c>
      <c r="W258" s="214" t="str">
        <f ca="1">IF($C258="","",IF(OR(AND($H258&lt;=W$6,$I258&gt;=W$6),AND($H258&gt;=W$6,$H258&lt;X$6)),IF(OR($J258=1,COUNTIF($L258:V258,"&gt;0")&lt;$K258),3,IF(OR(AND(MONTH($H258)=MONTH(TODAY()),$J258=0),AND(TODAY()&lt;W$6)),1,IF($L258="כן",2,4))),""))</f>
        <v/>
      </c>
      <c r="X258" s="214" t="str">
        <f ca="1">IF($C258="","",IF(OR(AND($H258&lt;=X$6,$I258&gt;=X$6),AND($H258&gt;=X$6,$H258&lt;Y$6)),IF(OR($J258=1,COUNTIF($L258:W258,"&gt;0")&lt;$K258),3,IF(OR(AND(MONTH($H258)=MONTH(TODAY()),$J258=0),AND(TODAY()&lt;X$6)),1,IF($L258="כן",2,4))),""))</f>
        <v/>
      </c>
      <c r="Y258" s="214" t="str">
        <f ca="1">IF($C258="","",IF(OR(AND($H258&lt;=Y$6,$I258&gt;=Y$6),AND($H258&gt;=Y$6,$H258&lt;Z$6)),IF(OR($J258=1,COUNTIF($L258:X258,"&gt;0")&lt;$K258),3,IF(OR(AND(MONTH($H258)=MONTH(TODAY()),$J258=0),AND(TODAY()&lt;Y$6)),1,IF($L258="כן",2,4))),""))</f>
        <v/>
      </c>
      <c r="Z258" s="214" t="str">
        <f ca="1">IF($C258="","",IF(OR(AND($H258&lt;=Z$6,$I258&gt;=Z$6),AND($H258&gt;=Z$6,$H258&lt;AA$6)),IF(OR($J258=1,COUNTIF($L258:Y258,"&gt;0")&lt;$K258),3,IF(OR(AND(MONTH($H258)=MONTH(TODAY()),$J258=0),AND(TODAY()&lt;Z$6)),1,IF($L258="כן",2,4))),""))</f>
        <v/>
      </c>
      <c r="AA258" s="214" t="str">
        <f ca="1">IF($C258="","",IF(OR(AND($H258&lt;=AA$6,$I258&gt;=AA$6),AND($H258&gt;=AA$6,$H258&lt;AB$6)),IF(OR($J258=1,COUNTIF($L258:Z258,"&gt;0")&lt;$K258),3,IF(OR(AND(MONTH($H258)=MONTH(TODAY()),$J258=0),AND(TODAY()&lt;AA$6)),1,IF($L258="כן",2,4))),""))</f>
        <v/>
      </c>
      <c r="AB258" s="214" t="str">
        <f ca="1">IF($C258="","",IF(OR(AND($H258&lt;=AB$6,$I258&gt;=AB$6),AND($H258&gt;=AB$6,$H258&lt;AC$6)),IF(OR($J258=1,COUNTIF($L258:AA258,"&gt;0")&lt;$K258),3,IF(OR(AND(MONTH($H258)=MONTH(TODAY()),$J258=0),AND(TODAY()&lt;AB$6)),1,IF($L258="כן",2,4))),""))</f>
        <v/>
      </c>
      <c r="AC258" s="214" t="str">
        <f ca="1">IF($C258="","",IF(OR(AND($H258&lt;=AC$6,$I258&gt;=AC$6),AND($H258&gt;=AC$6,$H258&lt;AD$6)),IF(OR($J258=1,COUNTIF($L258:AB258,"&gt;0")&lt;$K258),3,IF(OR(AND(MONTH($H258)=MONTH(TODAY()),$J258=0),AND(TODAY()&lt;AC$6)),1,IF($L258="כן",2,4))),""))</f>
        <v/>
      </c>
      <c r="AD258" s="214" t="str">
        <f ca="1">IF($C258="","",IF(OR(AND($H258&lt;=AD$6,$I258&gt;=AD$6),AND($H258&gt;=AD$6,$H258&lt;AE$6)),IF(OR($J258=1,COUNTIF($L258:AC258,"&gt;0")&lt;$K258),3,IF(OR(AND(MONTH($H258)=MONTH(TODAY()),$J258=0),AND(TODAY()&lt;AD$6)),1,IF($L258="כן",2,4))),""))</f>
        <v/>
      </c>
      <c r="AE258" s="214" t="str">
        <f ca="1">IF($C258="","",IF(OR(AND($H258&lt;=AE$6,$I258&gt;=AE$6),AND($H258&gt;=AE$6,$H258&lt;AF$6)),IF(OR($J258=1,COUNTIF($L258:AD258,"&gt;0")&lt;$K258),3,IF(OR(AND(MONTH($H258)=MONTH(TODAY()),$J258=0),AND(TODAY()&lt;AE$6)),1,IF($L258="כן",2,4))),""))</f>
        <v/>
      </c>
      <c r="AF258" s="214" t="str">
        <f ca="1">IF($C258="","",IF(OR(AND($H258&lt;=AF$6,$I258&gt;=AF$6),AND($H258&gt;=AF$6,$H258&lt;AG$6)),IF(OR($J258=1,COUNTIF($L258:AE258,"&gt;0")&lt;$K258),3,IF(OR(AND(MONTH($H258)=MONTH(TODAY()),$J258=0),AND(TODAY()&lt;AF$6)),1,IF($L258="כן",2,4))),""))</f>
        <v/>
      </c>
      <c r="AG258" s="214" t="str">
        <f t="shared" ca="1" si="14"/>
        <v/>
      </c>
      <c r="AH258" s="199" t="s">
        <v>224</v>
      </c>
    </row>
    <row r="259" spans="2:34" s="195" customFormat="1" ht="21" customHeight="1">
      <c r="B259" s="196" t="str">
        <f>IFERROR(INDEX('תוצרים לפרויקטים'!$G$8:$G$507,MATCH(ROWS($B$6:B258),דירוג_גאנט,0)),"")</f>
        <v/>
      </c>
      <c r="C259" s="197" t="str">
        <f>IF($B259="","",INDEX('תוצרים לפרויקטים'!$H$8:$H$507,MATCH($B259,'תוצרים לפרויקטים'!$G$8:$G$507,0)))</f>
        <v/>
      </c>
      <c r="D259" s="198" t="str">
        <f>IF($B259="","",INDEX('תוצרים לפרויקטים'!$E$8:$E$507,MATCH($B259,'תוצרים לפרויקטים'!$G$8:$G$507,0)))</f>
        <v/>
      </c>
      <c r="E259" s="198" t="str">
        <f>IF($B259="","",IF(INDEX('תוצרים לפרויקטים'!$J$8:$J$507,MATCH($B259,'תוצרים לפרויקטים'!$G$8:$G$507,0))="","",INDEX('תוצרים לפרויקטים'!$J$8:$J$507,MATCH($B259,'תוצרים לפרויקטים'!$G$8:$G$507,0))))</f>
        <v/>
      </c>
      <c r="F259" s="198" t="str">
        <f>IF($B259="","",IF(INDEX('תוצרים לפרויקטים'!$K$8:$K$507,MATCH($B259,'תוצרים לפרויקטים'!$G$8:$G$507,0))="","",INDEX('תוצרים לפרויקטים'!$K$8:$K$507,MATCH($B259,'תוצרים לפרויקטים'!$G$8:$G$507,0))))</f>
        <v/>
      </c>
      <c r="G259" s="198" t="str">
        <f>IF($B259="","",IF(INDEX('תוצרים לפרויקטים'!$R$8:$R$507,MATCH($B259,'תוצרים לפרויקטים'!$G$8:$G$507,0))="","",INDEX('תוצרים לפרויקטים'!$R$8:$R$507,MATCH($B259,'תוצרים לפרויקטים'!$G$8:$G$507,0))))</f>
        <v/>
      </c>
      <c r="H259" s="199" t="str">
        <f>IF($B259="","",IF(INDEX('תוצרים לפרויקטים'!P$8:P$507,MATCH($B259,'תוצרים לפרויקטים'!$G$8:$G$507,0))="","",INDEX('תוצרים לפרויקטים'!P$8:P$507,MATCH($B259,'תוצרים לפרויקטים'!$G$8:$G$507,0))))</f>
        <v/>
      </c>
      <c r="I259" s="199" t="str">
        <f>IF($B259="","",IF(INDEX('תוצרים לפרויקטים'!Q$8:Q$507,MATCH($B259,'תוצרים לפרויקטים'!$G$8:$G$507,0))="","",INDEX('תוצרים לפרויקטים'!Q$8:Q$507,MATCH($B259,'תוצרים לפרויקטים'!$G$8:$G$507,0))))</f>
        <v/>
      </c>
      <c r="J259" s="200" t="str">
        <f>IF($B259="","",INDEX('תוצרים לפרויקטים'!$S$8:$S$507,MATCH($B259,'תוצרים לפרויקטים'!$G$8:$G$507,0)))</f>
        <v/>
      </c>
      <c r="K259" s="201" t="str">
        <f t="shared" si="12"/>
        <v/>
      </c>
      <c r="L259" s="200" t="str">
        <f t="shared" ca="1" si="13"/>
        <v/>
      </c>
      <c r="M259" s="214" t="str">
        <f ca="1">IF($C259="","",IF(OR(AND($H259&lt;=M$6,$I259&gt;=M$6),AND($H259&gt;=M$6,$H259&lt;N$6)),IF(OR($J259=1,COUNTIF($L259:L259,"&gt;0")&lt;$K259),3,IF(OR(AND(MONTH($H259)=MONTH(TODAY()),$J259=0),AND(TODAY()&lt;M$6)),1,IF($L259="כן",2,4))),""))</f>
        <v/>
      </c>
      <c r="N259" s="214" t="str">
        <f ca="1">IF($C259="","",IF(OR(AND($H259&lt;=N$6,$I259&gt;=N$6),AND($H259&gt;=N$6,$H259&lt;O$6)),IF(OR($J259=1,COUNTIF($L259:M259,"&gt;0")&lt;$K259),3,IF(OR(AND(MONTH($H259)=MONTH(TODAY()),$J259=0),AND(TODAY()&lt;N$6)),1,IF($L259="כן",2,4))),""))</f>
        <v/>
      </c>
      <c r="O259" s="214" t="str">
        <f ca="1">IF($C259="","",IF(OR(AND($H259&lt;=O$6,$I259&gt;=O$6),AND($H259&gt;=O$6,$H259&lt;P$6)),IF(OR($J259=1,COUNTIF($L259:N259,"&gt;0")&lt;$K259),3,IF(OR(AND(MONTH($H259)=MONTH(TODAY()),$J259=0),AND(TODAY()&lt;O$6)),1,IF($L259="כן",2,4))),""))</f>
        <v/>
      </c>
      <c r="P259" s="214" t="str">
        <f ca="1">IF($C259="","",IF(OR(AND($H259&lt;=P$6,$I259&gt;=P$6),AND($H259&gt;=P$6,$H259&lt;Q$6)),IF(OR($J259=1,COUNTIF($L259:O259,"&gt;0")&lt;$K259),3,IF(OR(AND(MONTH($H259)=MONTH(TODAY()),$J259=0),AND(TODAY()&lt;P$6)),1,IF($L259="כן",2,4))),""))</f>
        <v/>
      </c>
      <c r="Q259" s="214" t="str">
        <f ca="1">IF($C259="","",IF(OR(AND($H259&lt;=Q$6,$I259&gt;=Q$6),AND($H259&gt;=Q$6,$H259&lt;R$6)),IF(OR($J259=1,COUNTIF($L259:P259,"&gt;0")&lt;$K259),3,IF(OR(AND(MONTH($H259)=MONTH(TODAY()),$J259=0),AND(TODAY()&lt;Q$6)),1,IF($L259="כן",2,4))),""))</f>
        <v/>
      </c>
      <c r="R259" s="214" t="str">
        <f ca="1">IF($C259="","",IF(OR(AND($H259&lt;=R$6,$I259&gt;=R$6),AND($H259&gt;=R$6,$H259&lt;S$6)),IF(OR($J259=1,COUNTIF($L259:Q259,"&gt;0")&lt;$K259),3,IF(OR(AND(MONTH($H259)=MONTH(TODAY()),$J259=0),AND(TODAY()&lt;R$6)),1,IF($L259="כן",2,4))),""))</f>
        <v/>
      </c>
      <c r="S259" s="214" t="str">
        <f ca="1">IF($C259="","",IF(OR(AND($H259&lt;=S$6,$I259&gt;=S$6),AND($H259&gt;=S$6,$H259&lt;T$6)),IF(OR($J259=1,COUNTIF($L259:R259,"&gt;0")&lt;$K259),3,IF(OR(AND(MONTH($H259)=MONTH(TODAY()),$J259=0),AND(TODAY()&lt;S$6)),1,IF($L259="כן",2,4))),""))</f>
        <v/>
      </c>
      <c r="T259" s="214" t="str">
        <f ca="1">IF($C259="","",IF(OR(AND($H259&lt;=T$6,$I259&gt;=T$6),AND($H259&gt;=T$6,$H259&lt;U$6)),IF(OR($J259=1,COUNTIF($L259:S259,"&gt;0")&lt;$K259),3,IF(OR(AND(MONTH($H259)=MONTH(TODAY()),$J259=0),AND(TODAY()&lt;T$6)),1,IF($L259="כן",2,4))),""))</f>
        <v/>
      </c>
      <c r="U259" s="214" t="str">
        <f ca="1">IF($C259="","",IF(OR(AND($H259&lt;=U$6,$I259&gt;=U$6),AND($H259&gt;=U$6,$H259&lt;V$6)),IF(OR($J259=1,COUNTIF($L259:T259,"&gt;0")&lt;$K259),3,IF(OR(AND(MONTH($H259)=MONTH(TODAY()),$J259=0),AND(TODAY()&lt;U$6)),1,IF($L259="כן",2,4))),""))</f>
        <v/>
      </c>
      <c r="V259" s="214" t="str">
        <f ca="1">IF($C259="","",IF(OR(AND($H259&lt;=V$6,$I259&gt;=V$6),AND($H259&gt;=V$6,$H259&lt;W$6)),IF(OR($J259=1,COUNTIF($L259:U259,"&gt;0")&lt;$K259),3,IF(OR(AND(MONTH($H259)=MONTH(TODAY()),$J259=0),AND(TODAY()&lt;V$6)),1,IF($L259="כן",2,4))),""))</f>
        <v/>
      </c>
      <c r="W259" s="214" t="str">
        <f ca="1">IF($C259="","",IF(OR(AND($H259&lt;=W$6,$I259&gt;=W$6),AND($H259&gt;=W$6,$H259&lt;X$6)),IF(OR($J259=1,COUNTIF($L259:V259,"&gt;0")&lt;$K259),3,IF(OR(AND(MONTH($H259)=MONTH(TODAY()),$J259=0),AND(TODAY()&lt;W$6)),1,IF($L259="כן",2,4))),""))</f>
        <v/>
      </c>
      <c r="X259" s="214" t="str">
        <f ca="1">IF($C259="","",IF(OR(AND($H259&lt;=X$6,$I259&gt;=X$6),AND($H259&gt;=X$6,$H259&lt;Y$6)),IF(OR($J259=1,COUNTIF($L259:W259,"&gt;0")&lt;$K259),3,IF(OR(AND(MONTH($H259)=MONTH(TODAY()),$J259=0),AND(TODAY()&lt;X$6)),1,IF($L259="כן",2,4))),""))</f>
        <v/>
      </c>
      <c r="Y259" s="214" t="str">
        <f ca="1">IF($C259="","",IF(OR(AND($H259&lt;=Y$6,$I259&gt;=Y$6),AND($H259&gt;=Y$6,$H259&lt;Z$6)),IF(OR($J259=1,COUNTIF($L259:X259,"&gt;0")&lt;$K259),3,IF(OR(AND(MONTH($H259)=MONTH(TODAY()),$J259=0),AND(TODAY()&lt;Y$6)),1,IF($L259="כן",2,4))),""))</f>
        <v/>
      </c>
      <c r="Z259" s="214" t="str">
        <f ca="1">IF($C259="","",IF(OR(AND($H259&lt;=Z$6,$I259&gt;=Z$6),AND($H259&gt;=Z$6,$H259&lt;AA$6)),IF(OR($J259=1,COUNTIF($L259:Y259,"&gt;0")&lt;$K259),3,IF(OR(AND(MONTH($H259)=MONTH(TODAY()),$J259=0),AND(TODAY()&lt;Z$6)),1,IF($L259="כן",2,4))),""))</f>
        <v/>
      </c>
      <c r="AA259" s="214" t="str">
        <f ca="1">IF($C259="","",IF(OR(AND($H259&lt;=AA$6,$I259&gt;=AA$6),AND($H259&gt;=AA$6,$H259&lt;AB$6)),IF(OR($J259=1,COUNTIF($L259:Z259,"&gt;0")&lt;$K259),3,IF(OR(AND(MONTH($H259)=MONTH(TODAY()),$J259=0),AND(TODAY()&lt;AA$6)),1,IF($L259="כן",2,4))),""))</f>
        <v/>
      </c>
      <c r="AB259" s="214" t="str">
        <f ca="1">IF($C259="","",IF(OR(AND($H259&lt;=AB$6,$I259&gt;=AB$6),AND($H259&gt;=AB$6,$H259&lt;AC$6)),IF(OR($J259=1,COUNTIF($L259:AA259,"&gt;0")&lt;$K259),3,IF(OR(AND(MONTH($H259)=MONTH(TODAY()),$J259=0),AND(TODAY()&lt;AB$6)),1,IF($L259="כן",2,4))),""))</f>
        <v/>
      </c>
      <c r="AC259" s="214" t="str">
        <f ca="1">IF($C259="","",IF(OR(AND($H259&lt;=AC$6,$I259&gt;=AC$6),AND($H259&gt;=AC$6,$H259&lt;AD$6)),IF(OR($J259=1,COUNTIF($L259:AB259,"&gt;0")&lt;$K259),3,IF(OR(AND(MONTH($H259)=MONTH(TODAY()),$J259=0),AND(TODAY()&lt;AC$6)),1,IF($L259="כן",2,4))),""))</f>
        <v/>
      </c>
      <c r="AD259" s="214" t="str">
        <f ca="1">IF($C259="","",IF(OR(AND($H259&lt;=AD$6,$I259&gt;=AD$6),AND($H259&gt;=AD$6,$H259&lt;AE$6)),IF(OR($J259=1,COUNTIF($L259:AC259,"&gt;0")&lt;$K259),3,IF(OR(AND(MONTH($H259)=MONTH(TODAY()),$J259=0),AND(TODAY()&lt;AD$6)),1,IF($L259="כן",2,4))),""))</f>
        <v/>
      </c>
      <c r="AE259" s="214" t="str">
        <f ca="1">IF($C259="","",IF(OR(AND($H259&lt;=AE$6,$I259&gt;=AE$6),AND($H259&gt;=AE$6,$H259&lt;AF$6)),IF(OR($J259=1,COUNTIF($L259:AD259,"&gt;0")&lt;$K259),3,IF(OR(AND(MONTH($H259)=MONTH(TODAY()),$J259=0),AND(TODAY()&lt;AE$6)),1,IF($L259="כן",2,4))),""))</f>
        <v/>
      </c>
      <c r="AF259" s="214" t="str">
        <f ca="1">IF($C259="","",IF(OR(AND($H259&lt;=AF$6,$I259&gt;=AF$6),AND($H259&gt;=AF$6,$H259&lt;AG$6)),IF(OR($J259=1,COUNTIF($L259:AE259,"&gt;0")&lt;$K259),3,IF(OR(AND(MONTH($H259)=MONTH(TODAY()),$J259=0),AND(TODAY()&lt;AF$6)),1,IF($L259="כן",2,4))),""))</f>
        <v/>
      </c>
      <c r="AG259" s="214" t="str">
        <f t="shared" ca="1" si="14"/>
        <v/>
      </c>
      <c r="AH259" s="199" t="s">
        <v>224</v>
      </c>
    </row>
    <row r="260" spans="2:34" s="195" customFormat="1" ht="21" customHeight="1">
      <c r="B260" s="196" t="str">
        <f>IFERROR(INDEX('תוצרים לפרויקטים'!$G$8:$G$507,MATCH(ROWS($B$6:B259),דירוג_גאנט,0)),"")</f>
        <v/>
      </c>
      <c r="C260" s="197" t="str">
        <f>IF($B260="","",INDEX('תוצרים לפרויקטים'!$H$8:$H$507,MATCH($B260,'תוצרים לפרויקטים'!$G$8:$G$507,0)))</f>
        <v/>
      </c>
      <c r="D260" s="198" t="str">
        <f>IF($B260="","",INDEX('תוצרים לפרויקטים'!$E$8:$E$507,MATCH($B260,'תוצרים לפרויקטים'!$G$8:$G$507,0)))</f>
        <v/>
      </c>
      <c r="E260" s="198" t="str">
        <f>IF($B260="","",IF(INDEX('תוצרים לפרויקטים'!$J$8:$J$507,MATCH($B260,'תוצרים לפרויקטים'!$G$8:$G$507,0))="","",INDEX('תוצרים לפרויקטים'!$J$8:$J$507,MATCH($B260,'תוצרים לפרויקטים'!$G$8:$G$507,0))))</f>
        <v/>
      </c>
      <c r="F260" s="198" t="str">
        <f>IF($B260="","",IF(INDEX('תוצרים לפרויקטים'!$K$8:$K$507,MATCH($B260,'תוצרים לפרויקטים'!$G$8:$G$507,0))="","",INDEX('תוצרים לפרויקטים'!$K$8:$K$507,MATCH($B260,'תוצרים לפרויקטים'!$G$8:$G$507,0))))</f>
        <v/>
      </c>
      <c r="G260" s="198" t="str">
        <f>IF($B260="","",IF(INDEX('תוצרים לפרויקטים'!$R$8:$R$507,MATCH($B260,'תוצרים לפרויקטים'!$G$8:$G$507,0))="","",INDEX('תוצרים לפרויקטים'!$R$8:$R$507,MATCH($B260,'תוצרים לפרויקטים'!$G$8:$G$507,0))))</f>
        <v/>
      </c>
      <c r="H260" s="199" t="str">
        <f>IF($B260="","",IF(INDEX('תוצרים לפרויקטים'!P$8:P$507,MATCH($B260,'תוצרים לפרויקטים'!$G$8:$G$507,0))="","",INDEX('תוצרים לפרויקטים'!P$8:P$507,MATCH($B260,'תוצרים לפרויקטים'!$G$8:$G$507,0))))</f>
        <v/>
      </c>
      <c r="I260" s="199" t="str">
        <f>IF($B260="","",IF(INDEX('תוצרים לפרויקטים'!Q$8:Q$507,MATCH($B260,'תוצרים לפרויקטים'!$G$8:$G$507,0))="","",INDEX('תוצרים לפרויקטים'!Q$8:Q$507,MATCH($B260,'תוצרים לפרויקטים'!$G$8:$G$507,0))))</f>
        <v/>
      </c>
      <c r="J260" s="200" t="str">
        <f>IF($B260="","",INDEX('תוצרים לפרויקטים'!$S$8:$S$507,MATCH($B260,'תוצרים לפרויקטים'!$G$8:$G$507,0)))</f>
        <v/>
      </c>
      <c r="K260" s="201" t="str">
        <f t="shared" si="12"/>
        <v/>
      </c>
      <c r="L260" s="200" t="str">
        <f t="shared" ca="1" si="13"/>
        <v/>
      </c>
      <c r="M260" s="214" t="str">
        <f ca="1">IF($C260="","",IF(OR(AND($H260&lt;=M$6,$I260&gt;=M$6),AND($H260&gt;=M$6,$H260&lt;N$6)),IF(OR($J260=1,COUNTIF($L260:L260,"&gt;0")&lt;$K260),3,IF(OR(AND(MONTH($H260)=MONTH(TODAY()),$J260=0),AND(TODAY()&lt;M$6)),1,IF($L260="כן",2,4))),""))</f>
        <v/>
      </c>
      <c r="N260" s="214" t="str">
        <f ca="1">IF($C260="","",IF(OR(AND($H260&lt;=N$6,$I260&gt;=N$6),AND($H260&gt;=N$6,$H260&lt;O$6)),IF(OR($J260=1,COUNTIF($L260:M260,"&gt;0")&lt;$K260),3,IF(OR(AND(MONTH($H260)=MONTH(TODAY()),$J260=0),AND(TODAY()&lt;N$6)),1,IF($L260="כן",2,4))),""))</f>
        <v/>
      </c>
      <c r="O260" s="214" t="str">
        <f ca="1">IF($C260="","",IF(OR(AND($H260&lt;=O$6,$I260&gt;=O$6),AND($H260&gt;=O$6,$H260&lt;P$6)),IF(OR($J260=1,COUNTIF($L260:N260,"&gt;0")&lt;$K260),3,IF(OR(AND(MONTH($H260)=MONTH(TODAY()),$J260=0),AND(TODAY()&lt;O$6)),1,IF($L260="כן",2,4))),""))</f>
        <v/>
      </c>
      <c r="P260" s="214" t="str">
        <f ca="1">IF($C260="","",IF(OR(AND($H260&lt;=P$6,$I260&gt;=P$6),AND($H260&gt;=P$6,$H260&lt;Q$6)),IF(OR($J260=1,COUNTIF($L260:O260,"&gt;0")&lt;$K260),3,IF(OR(AND(MONTH($H260)=MONTH(TODAY()),$J260=0),AND(TODAY()&lt;P$6)),1,IF($L260="כן",2,4))),""))</f>
        <v/>
      </c>
      <c r="Q260" s="214" t="str">
        <f ca="1">IF($C260="","",IF(OR(AND($H260&lt;=Q$6,$I260&gt;=Q$6),AND($H260&gt;=Q$6,$H260&lt;R$6)),IF(OR($J260=1,COUNTIF($L260:P260,"&gt;0")&lt;$K260),3,IF(OR(AND(MONTH($H260)=MONTH(TODAY()),$J260=0),AND(TODAY()&lt;Q$6)),1,IF($L260="כן",2,4))),""))</f>
        <v/>
      </c>
      <c r="R260" s="214" t="str">
        <f ca="1">IF($C260="","",IF(OR(AND($H260&lt;=R$6,$I260&gt;=R$6),AND($H260&gt;=R$6,$H260&lt;S$6)),IF(OR($J260=1,COUNTIF($L260:Q260,"&gt;0")&lt;$K260),3,IF(OR(AND(MONTH($H260)=MONTH(TODAY()),$J260=0),AND(TODAY()&lt;R$6)),1,IF($L260="כן",2,4))),""))</f>
        <v/>
      </c>
      <c r="S260" s="214" t="str">
        <f ca="1">IF($C260="","",IF(OR(AND($H260&lt;=S$6,$I260&gt;=S$6),AND($H260&gt;=S$6,$H260&lt;T$6)),IF(OR($J260=1,COUNTIF($L260:R260,"&gt;0")&lt;$K260),3,IF(OR(AND(MONTH($H260)=MONTH(TODAY()),$J260=0),AND(TODAY()&lt;S$6)),1,IF($L260="כן",2,4))),""))</f>
        <v/>
      </c>
      <c r="T260" s="214" t="str">
        <f ca="1">IF($C260="","",IF(OR(AND($H260&lt;=T$6,$I260&gt;=T$6),AND($H260&gt;=T$6,$H260&lt;U$6)),IF(OR($J260=1,COUNTIF($L260:S260,"&gt;0")&lt;$K260),3,IF(OR(AND(MONTH($H260)=MONTH(TODAY()),$J260=0),AND(TODAY()&lt;T$6)),1,IF($L260="כן",2,4))),""))</f>
        <v/>
      </c>
      <c r="U260" s="214" t="str">
        <f ca="1">IF($C260="","",IF(OR(AND($H260&lt;=U$6,$I260&gt;=U$6),AND($H260&gt;=U$6,$H260&lt;V$6)),IF(OR($J260=1,COUNTIF($L260:T260,"&gt;0")&lt;$K260),3,IF(OR(AND(MONTH($H260)=MONTH(TODAY()),$J260=0),AND(TODAY()&lt;U$6)),1,IF($L260="כן",2,4))),""))</f>
        <v/>
      </c>
      <c r="V260" s="214" t="str">
        <f ca="1">IF($C260="","",IF(OR(AND($H260&lt;=V$6,$I260&gt;=V$6),AND($H260&gt;=V$6,$H260&lt;W$6)),IF(OR($J260=1,COUNTIF($L260:U260,"&gt;0")&lt;$K260),3,IF(OR(AND(MONTH($H260)=MONTH(TODAY()),$J260=0),AND(TODAY()&lt;V$6)),1,IF($L260="כן",2,4))),""))</f>
        <v/>
      </c>
      <c r="W260" s="214" t="str">
        <f ca="1">IF($C260="","",IF(OR(AND($H260&lt;=W$6,$I260&gt;=W$6),AND($H260&gt;=W$6,$H260&lt;X$6)),IF(OR($J260=1,COUNTIF($L260:V260,"&gt;0")&lt;$K260),3,IF(OR(AND(MONTH($H260)=MONTH(TODAY()),$J260=0),AND(TODAY()&lt;W$6)),1,IF($L260="כן",2,4))),""))</f>
        <v/>
      </c>
      <c r="X260" s="214" t="str">
        <f ca="1">IF($C260="","",IF(OR(AND($H260&lt;=X$6,$I260&gt;=X$6),AND($H260&gt;=X$6,$H260&lt;Y$6)),IF(OR($J260=1,COUNTIF($L260:W260,"&gt;0")&lt;$K260),3,IF(OR(AND(MONTH($H260)=MONTH(TODAY()),$J260=0),AND(TODAY()&lt;X$6)),1,IF($L260="כן",2,4))),""))</f>
        <v/>
      </c>
      <c r="Y260" s="214" t="str">
        <f ca="1">IF($C260="","",IF(OR(AND($H260&lt;=Y$6,$I260&gt;=Y$6),AND($H260&gt;=Y$6,$H260&lt;Z$6)),IF(OR($J260=1,COUNTIF($L260:X260,"&gt;0")&lt;$K260),3,IF(OR(AND(MONTH($H260)=MONTH(TODAY()),$J260=0),AND(TODAY()&lt;Y$6)),1,IF($L260="כן",2,4))),""))</f>
        <v/>
      </c>
      <c r="Z260" s="214" t="str">
        <f ca="1">IF($C260="","",IF(OR(AND($H260&lt;=Z$6,$I260&gt;=Z$6),AND($H260&gt;=Z$6,$H260&lt;AA$6)),IF(OR($J260=1,COUNTIF($L260:Y260,"&gt;0")&lt;$K260),3,IF(OR(AND(MONTH($H260)=MONTH(TODAY()),$J260=0),AND(TODAY()&lt;Z$6)),1,IF($L260="כן",2,4))),""))</f>
        <v/>
      </c>
      <c r="AA260" s="214" t="str">
        <f ca="1">IF($C260="","",IF(OR(AND($H260&lt;=AA$6,$I260&gt;=AA$6),AND($H260&gt;=AA$6,$H260&lt;AB$6)),IF(OR($J260=1,COUNTIF($L260:Z260,"&gt;0")&lt;$K260),3,IF(OR(AND(MONTH($H260)=MONTH(TODAY()),$J260=0),AND(TODAY()&lt;AA$6)),1,IF($L260="כן",2,4))),""))</f>
        <v/>
      </c>
      <c r="AB260" s="214" t="str">
        <f ca="1">IF($C260="","",IF(OR(AND($H260&lt;=AB$6,$I260&gt;=AB$6),AND($H260&gt;=AB$6,$H260&lt;AC$6)),IF(OR($J260=1,COUNTIF($L260:AA260,"&gt;0")&lt;$K260),3,IF(OR(AND(MONTH($H260)=MONTH(TODAY()),$J260=0),AND(TODAY()&lt;AB$6)),1,IF($L260="כן",2,4))),""))</f>
        <v/>
      </c>
      <c r="AC260" s="214" t="str">
        <f ca="1">IF($C260="","",IF(OR(AND($H260&lt;=AC$6,$I260&gt;=AC$6),AND($H260&gt;=AC$6,$H260&lt;AD$6)),IF(OR($J260=1,COUNTIF($L260:AB260,"&gt;0")&lt;$K260),3,IF(OR(AND(MONTH($H260)=MONTH(TODAY()),$J260=0),AND(TODAY()&lt;AC$6)),1,IF($L260="כן",2,4))),""))</f>
        <v/>
      </c>
      <c r="AD260" s="214" t="str">
        <f ca="1">IF($C260="","",IF(OR(AND($H260&lt;=AD$6,$I260&gt;=AD$6),AND($H260&gt;=AD$6,$H260&lt;AE$6)),IF(OR($J260=1,COUNTIF($L260:AC260,"&gt;0")&lt;$K260),3,IF(OR(AND(MONTH($H260)=MONTH(TODAY()),$J260=0),AND(TODAY()&lt;AD$6)),1,IF($L260="כן",2,4))),""))</f>
        <v/>
      </c>
      <c r="AE260" s="214" t="str">
        <f ca="1">IF($C260="","",IF(OR(AND($H260&lt;=AE$6,$I260&gt;=AE$6),AND($H260&gt;=AE$6,$H260&lt;AF$6)),IF(OR($J260=1,COUNTIF($L260:AD260,"&gt;0")&lt;$K260),3,IF(OR(AND(MONTH($H260)=MONTH(TODAY()),$J260=0),AND(TODAY()&lt;AE$6)),1,IF($L260="כן",2,4))),""))</f>
        <v/>
      </c>
      <c r="AF260" s="214" t="str">
        <f ca="1">IF($C260="","",IF(OR(AND($H260&lt;=AF$6,$I260&gt;=AF$6),AND($H260&gt;=AF$6,$H260&lt;AG$6)),IF(OR($J260=1,COUNTIF($L260:AE260,"&gt;0")&lt;$K260),3,IF(OR(AND(MONTH($H260)=MONTH(TODAY()),$J260=0),AND(TODAY()&lt;AF$6)),1,IF($L260="כן",2,4))),""))</f>
        <v/>
      </c>
      <c r="AG260" s="214" t="str">
        <f t="shared" ca="1" si="14"/>
        <v/>
      </c>
      <c r="AH260" s="199" t="s">
        <v>224</v>
      </c>
    </row>
    <row r="261" spans="2:34" s="195" customFormat="1" ht="21" customHeight="1">
      <c r="B261" s="196" t="str">
        <f>IFERROR(INDEX('תוצרים לפרויקטים'!$G$8:$G$507,MATCH(ROWS($B$6:B260),דירוג_גאנט,0)),"")</f>
        <v/>
      </c>
      <c r="C261" s="197" t="str">
        <f>IF($B261="","",INDEX('תוצרים לפרויקטים'!$H$8:$H$507,MATCH($B261,'תוצרים לפרויקטים'!$G$8:$G$507,0)))</f>
        <v/>
      </c>
      <c r="D261" s="198" t="str">
        <f>IF($B261="","",INDEX('תוצרים לפרויקטים'!$E$8:$E$507,MATCH($B261,'תוצרים לפרויקטים'!$G$8:$G$507,0)))</f>
        <v/>
      </c>
      <c r="E261" s="198" t="str">
        <f>IF($B261="","",IF(INDEX('תוצרים לפרויקטים'!$J$8:$J$507,MATCH($B261,'תוצרים לפרויקטים'!$G$8:$G$507,0))="","",INDEX('תוצרים לפרויקטים'!$J$8:$J$507,MATCH($B261,'תוצרים לפרויקטים'!$G$8:$G$507,0))))</f>
        <v/>
      </c>
      <c r="F261" s="198" t="str">
        <f>IF($B261="","",IF(INDEX('תוצרים לפרויקטים'!$K$8:$K$507,MATCH($B261,'תוצרים לפרויקטים'!$G$8:$G$507,0))="","",INDEX('תוצרים לפרויקטים'!$K$8:$K$507,MATCH($B261,'תוצרים לפרויקטים'!$G$8:$G$507,0))))</f>
        <v/>
      </c>
      <c r="G261" s="198" t="str">
        <f>IF($B261="","",IF(INDEX('תוצרים לפרויקטים'!$R$8:$R$507,MATCH($B261,'תוצרים לפרויקטים'!$G$8:$G$507,0))="","",INDEX('תוצרים לפרויקטים'!$R$8:$R$507,MATCH($B261,'תוצרים לפרויקטים'!$G$8:$G$507,0))))</f>
        <v/>
      </c>
      <c r="H261" s="199" t="str">
        <f>IF($B261="","",IF(INDEX('תוצרים לפרויקטים'!P$8:P$507,MATCH($B261,'תוצרים לפרויקטים'!$G$8:$G$507,0))="","",INDEX('תוצרים לפרויקטים'!P$8:P$507,MATCH($B261,'תוצרים לפרויקטים'!$G$8:$G$507,0))))</f>
        <v/>
      </c>
      <c r="I261" s="199" t="str">
        <f>IF($B261="","",IF(INDEX('תוצרים לפרויקטים'!Q$8:Q$507,MATCH($B261,'תוצרים לפרויקטים'!$G$8:$G$507,0))="","",INDEX('תוצרים לפרויקטים'!Q$8:Q$507,MATCH($B261,'תוצרים לפרויקטים'!$G$8:$G$507,0))))</f>
        <v/>
      </c>
      <c r="J261" s="200" t="str">
        <f>IF($B261="","",INDEX('תוצרים לפרויקטים'!$S$8:$S$507,MATCH($B261,'תוצרים לפרויקטים'!$G$8:$G$507,0)))</f>
        <v/>
      </c>
      <c r="K261" s="201" t="str">
        <f t="shared" si="12"/>
        <v/>
      </c>
      <c r="L261" s="200" t="str">
        <f t="shared" ca="1" si="13"/>
        <v/>
      </c>
      <c r="M261" s="214" t="str">
        <f ca="1">IF($C261="","",IF(OR(AND($H261&lt;=M$6,$I261&gt;=M$6),AND($H261&gt;=M$6,$H261&lt;N$6)),IF(OR($J261=1,COUNTIF($L261:L261,"&gt;0")&lt;$K261),3,IF(OR(AND(MONTH($H261)=MONTH(TODAY()),$J261=0),AND(TODAY()&lt;M$6)),1,IF($L261="כן",2,4))),""))</f>
        <v/>
      </c>
      <c r="N261" s="214" t="str">
        <f ca="1">IF($C261="","",IF(OR(AND($H261&lt;=N$6,$I261&gt;=N$6),AND($H261&gt;=N$6,$H261&lt;O$6)),IF(OR($J261=1,COUNTIF($L261:M261,"&gt;0")&lt;$K261),3,IF(OR(AND(MONTH($H261)=MONTH(TODAY()),$J261=0),AND(TODAY()&lt;N$6)),1,IF($L261="כן",2,4))),""))</f>
        <v/>
      </c>
      <c r="O261" s="214" t="str">
        <f ca="1">IF($C261="","",IF(OR(AND($H261&lt;=O$6,$I261&gt;=O$6),AND($H261&gt;=O$6,$H261&lt;P$6)),IF(OR($J261=1,COUNTIF($L261:N261,"&gt;0")&lt;$K261),3,IF(OR(AND(MONTH($H261)=MONTH(TODAY()),$J261=0),AND(TODAY()&lt;O$6)),1,IF($L261="כן",2,4))),""))</f>
        <v/>
      </c>
      <c r="P261" s="214" t="str">
        <f ca="1">IF($C261="","",IF(OR(AND($H261&lt;=P$6,$I261&gt;=P$6),AND($H261&gt;=P$6,$H261&lt;Q$6)),IF(OR($J261=1,COUNTIF($L261:O261,"&gt;0")&lt;$K261),3,IF(OR(AND(MONTH($H261)=MONTH(TODAY()),$J261=0),AND(TODAY()&lt;P$6)),1,IF($L261="כן",2,4))),""))</f>
        <v/>
      </c>
      <c r="Q261" s="214" t="str">
        <f ca="1">IF($C261="","",IF(OR(AND($H261&lt;=Q$6,$I261&gt;=Q$6),AND($H261&gt;=Q$6,$H261&lt;R$6)),IF(OR($J261=1,COUNTIF($L261:P261,"&gt;0")&lt;$K261),3,IF(OR(AND(MONTH($H261)=MONTH(TODAY()),$J261=0),AND(TODAY()&lt;Q$6)),1,IF($L261="כן",2,4))),""))</f>
        <v/>
      </c>
      <c r="R261" s="214" t="str">
        <f ca="1">IF($C261="","",IF(OR(AND($H261&lt;=R$6,$I261&gt;=R$6),AND($H261&gt;=R$6,$H261&lt;S$6)),IF(OR($J261=1,COUNTIF($L261:Q261,"&gt;0")&lt;$K261),3,IF(OR(AND(MONTH($H261)=MONTH(TODAY()),$J261=0),AND(TODAY()&lt;R$6)),1,IF($L261="כן",2,4))),""))</f>
        <v/>
      </c>
      <c r="S261" s="214" t="str">
        <f ca="1">IF($C261="","",IF(OR(AND($H261&lt;=S$6,$I261&gt;=S$6),AND($H261&gt;=S$6,$H261&lt;T$6)),IF(OR($J261=1,COUNTIF($L261:R261,"&gt;0")&lt;$K261),3,IF(OR(AND(MONTH($H261)=MONTH(TODAY()),$J261=0),AND(TODAY()&lt;S$6)),1,IF($L261="כן",2,4))),""))</f>
        <v/>
      </c>
      <c r="T261" s="214" t="str">
        <f ca="1">IF($C261="","",IF(OR(AND($H261&lt;=T$6,$I261&gt;=T$6),AND($H261&gt;=T$6,$H261&lt;U$6)),IF(OR($J261=1,COUNTIF($L261:S261,"&gt;0")&lt;$K261),3,IF(OR(AND(MONTH($H261)=MONTH(TODAY()),$J261=0),AND(TODAY()&lt;T$6)),1,IF($L261="כן",2,4))),""))</f>
        <v/>
      </c>
      <c r="U261" s="214" t="str">
        <f ca="1">IF($C261="","",IF(OR(AND($H261&lt;=U$6,$I261&gt;=U$6),AND($H261&gt;=U$6,$H261&lt;V$6)),IF(OR($J261=1,COUNTIF($L261:T261,"&gt;0")&lt;$K261),3,IF(OR(AND(MONTH($H261)=MONTH(TODAY()),$J261=0),AND(TODAY()&lt;U$6)),1,IF($L261="כן",2,4))),""))</f>
        <v/>
      </c>
      <c r="V261" s="214" t="str">
        <f ca="1">IF($C261="","",IF(OR(AND($H261&lt;=V$6,$I261&gt;=V$6),AND($H261&gt;=V$6,$H261&lt;W$6)),IF(OR($J261=1,COUNTIF($L261:U261,"&gt;0")&lt;$K261),3,IF(OR(AND(MONTH($H261)=MONTH(TODAY()),$J261=0),AND(TODAY()&lt;V$6)),1,IF($L261="כן",2,4))),""))</f>
        <v/>
      </c>
      <c r="W261" s="214" t="str">
        <f ca="1">IF($C261="","",IF(OR(AND($H261&lt;=W$6,$I261&gt;=W$6),AND($H261&gt;=W$6,$H261&lt;X$6)),IF(OR($J261=1,COUNTIF($L261:V261,"&gt;0")&lt;$K261),3,IF(OR(AND(MONTH($H261)=MONTH(TODAY()),$J261=0),AND(TODAY()&lt;W$6)),1,IF($L261="כן",2,4))),""))</f>
        <v/>
      </c>
      <c r="X261" s="214" t="str">
        <f ca="1">IF($C261="","",IF(OR(AND($H261&lt;=X$6,$I261&gt;=X$6),AND($H261&gt;=X$6,$H261&lt;Y$6)),IF(OR($J261=1,COUNTIF($L261:W261,"&gt;0")&lt;$K261),3,IF(OR(AND(MONTH($H261)=MONTH(TODAY()),$J261=0),AND(TODAY()&lt;X$6)),1,IF($L261="כן",2,4))),""))</f>
        <v/>
      </c>
      <c r="Y261" s="214" t="str">
        <f ca="1">IF($C261="","",IF(OR(AND($H261&lt;=Y$6,$I261&gt;=Y$6),AND($H261&gt;=Y$6,$H261&lt;Z$6)),IF(OR($J261=1,COUNTIF($L261:X261,"&gt;0")&lt;$K261),3,IF(OR(AND(MONTH($H261)=MONTH(TODAY()),$J261=0),AND(TODAY()&lt;Y$6)),1,IF($L261="כן",2,4))),""))</f>
        <v/>
      </c>
      <c r="Z261" s="214" t="str">
        <f ca="1">IF($C261="","",IF(OR(AND($H261&lt;=Z$6,$I261&gt;=Z$6),AND($H261&gt;=Z$6,$H261&lt;AA$6)),IF(OR($J261=1,COUNTIF($L261:Y261,"&gt;0")&lt;$K261),3,IF(OR(AND(MONTH($H261)=MONTH(TODAY()),$J261=0),AND(TODAY()&lt;Z$6)),1,IF($L261="כן",2,4))),""))</f>
        <v/>
      </c>
      <c r="AA261" s="214" t="str">
        <f ca="1">IF($C261="","",IF(OR(AND($H261&lt;=AA$6,$I261&gt;=AA$6),AND($H261&gt;=AA$6,$H261&lt;AB$6)),IF(OR($J261=1,COUNTIF($L261:Z261,"&gt;0")&lt;$K261),3,IF(OR(AND(MONTH($H261)=MONTH(TODAY()),$J261=0),AND(TODAY()&lt;AA$6)),1,IF($L261="כן",2,4))),""))</f>
        <v/>
      </c>
      <c r="AB261" s="214" t="str">
        <f ca="1">IF($C261="","",IF(OR(AND($H261&lt;=AB$6,$I261&gt;=AB$6),AND($H261&gt;=AB$6,$H261&lt;AC$6)),IF(OR($J261=1,COUNTIF($L261:AA261,"&gt;0")&lt;$K261),3,IF(OR(AND(MONTH($H261)=MONTH(TODAY()),$J261=0),AND(TODAY()&lt;AB$6)),1,IF($L261="כן",2,4))),""))</f>
        <v/>
      </c>
      <c r="AC261" s="214" t="str">
        <f ca="1">IF($C261="","",IF(OR(AND($H261&lt;=AC$6,$I261&gt;=AC$6),AND($H261&gt;=AC$6,$H261&lt;AD$6)),IF(OR($J261=1,COUNTIF($L261:AB261,"&gt;0")&lt;$K261),3,IF(OR(AND(MONTH($H261)=MONTH(TODAY()),$J261=0),AND(TODAY()&lt;AC$6)),1,IF($L261="כן",2,4))),""))</f>
        <v/>
      </c>
      <c r="AD261" s="214" t="str">
        <f ca="1">IF($C261="","",IF(OR(AND($H261&lt;=AD$6,$I261&gt;=AD$6),AND($H261&gt;=AD$6,$H261&lt;AE$6)),IF(OR($J261=1,COUNTIF($L261:AC261,"&gt;0")&lt;$K261),3,IF(OR(AND(MONTH($H261)=MONTH(TODAY()),$J261=0),AND(TODAY()&lt;AD$6)),1,IF($L261="כן",2,4))),""))</f>
        <v/>
      </c>
      <c r="AE261" s="214" t="str">
        <f ca="1">IF($C261="","",IF(OR(AND($H261&lt;=AE$6,$I261&gt;=AE$6),AND($H261&gt;=AE$6,$H261&lt;AF$6)),IF(OR($J261=1,COUNTIF($L261:AD261,"&gt;0")&lt;$K261),3,IF(OR(AND(MONTH($H261)=MONTH(TODAY()),$J261=0),AND(TODAY()&lt;AE$6)),1,IF($L261="כן",2,4))),""))</f>
        <v/>
      </c>
      <c r="AF261" s="214" t="str">
        <f ca="1">IF($C261="","",IF(OR(AND($H261&lt;=AF$6,$I261&gt;=AF$6),AND($H261&gt;=AF$6,$H261&lt;AG$6)),IF(OR($J261=1,COUNTIF($L261:AE261,"&gt;0")&lt;$K261),3,IF(OR(AND(MONTH($H261)=MONTH(TODAY()),$J261=0),AND(TODAY()&lt;AF$6)),1,IF($L261="כן",2,4))),""))</f>
        <v/>
      </c>
      <c r="AG261" s="214" t="str">
        <f t="shared" ca="1" si="14"/>
        <v/>
      </c>
      <c r="AH261" s="199" t="s">
        <v>224</v>
      </c>
    </row>
    <row r="262" spans="2:34" s="195" customFormat="1" ht="21" customHeight="1">
      <c r="B262" s="196" t="str">
        <f>IFERROR(INDEX('תוצרים לפרויקטים'!$G$8:$G$507,MATCH(ROWS($B$6:B261),דירוג_גאנט,0)),"")</f>
        <v/>
      </c>
      <c r="C262" s="197" t="str">
        <f>IF($B262="","",INDEX('תוצרים לפרויקטים'!$H$8:$H$507,MATCH($B262,'תוצרים לפרויקטים'!$G$8:$G$507,0)))</f>
        <v/>
      </c>
      <c r="D262" s="198" t="str">
        <f>IF($B262="","",INDEX('תוצרים לפרויקטים'!$E$8:$E$507,MATCH($B262,'תוצרים לפרויקטים'!$G$8:$G$507,0)))</f>
        <v/>
      </c>
      <c r="E262" s="198" t="str">
        <f>IF($B262="","",IF(INDEX('תוצרים לפרויקטים'!$J$8:$J$507,MATCH($B262,'תוצרים לפרויקטים'!$G$8:$G$507,0))="","",INDEX('תוצרים לפרויקטים'!$J$8:$J$507,MATCH($B262,'תוצרים לפרויקטים'!$G$8:$G$507,0))))</f>
        <v/>
      </c>
      <c r="F262" s="198" t="str">
        <f>IF($B262="","",IF(INDEX('תוצרים לפרויקטים'!$K$8:$K$507,MATCH($B262,'תוצרים לפרויקטים'!$G$8:$G$507,0))="","",INDEX('תוצרים לפרויקטים'!$K$8:$K$507,MATCH($B262,'תוצרים לפרויקטים'!$G$8:$G$507,0))))</f>
        <v/>
      </c>
      <c r="G262" s="198" t="str">
        <f>IF($B262="","",IF(INDEX('תוצרים לפרויקטים'!$R$8:$R$507,MATCH($B262,'תוצרים לפרויקטים'!$G$8:$G$507,0))="","",INDEX('תוצרים לפרויקטים'!$R$8:$R$507,MATCH($B262,'תוצרים לפרויקטים'!$G$8:$G$507,0))))</f>
        <v/>
      </c>
      <c r="H262" s="199" t="str">
        <f>IF($B262="","",IF(INDEX('תוצרים לפרויקטים'!P$8:P$507,MATCH($B262,'תוצרים לפרויקטים'!$G$8:$G$507,0))="","",INDEX('תוצרים לפרויקטים'!P$8:P$507,MATCH($B262,'תוצרים לפרויקטים'!$G$8:$G$507,0))))</f>
        <v/>
      </c>
      <c r="I262" s="199" t="str">
        <f>IF($B262="","",IF(INDEX('תוצרים לפרויקטים'!Q$8:Q$507,MATCH($B262,'תוצרים לפרויקטים'!$G$8:$G$507,0))="","",INDEX('תוצרים לפרויקטים'!Q$8:Q$507,MATCH($B262,'תוצרים לפרויקטים'!$G$8:$G$507,0))))</f>
        <v/>
      </c>
      <c r="J262" s="200" t="str">
        <f>IF($B262="","",INDEX('תוצרים לפרויקטים'!$S$8:$S$507,MATCH($B262,'תוצרים לפרויקטים'!$G$8:$G$507,0)))</f>
        <v/>
      </c>
      <c r="K262" s="201" t="str">
        <f t="shared" si="12"/>
        <v/>
      </c>
      <c r="L262" s="200" t="str">
        <f t="shared" ca="1" si="13"/>
        <v/>
      </c>
      <c r="M262" s="214" t="str">
        <f ca="1">IF($C262="","",IF(OR(AND($H262&lt;=M$6,$I262&gt;=M$6),AND($H262&gt;=M$6,$H262&lt;N$6)),IF(OR($J262=1,COUNTIF($L262:L262,"&gt;0")&lt;$K262),3,IF(OR(AND(MONTH($H262)=MONTH(TODAY()),$J262=0),AND(TODAY()&lt;M$6)),1,IF($L262="כן",2,4))),""))</f>
        <v/>
      </c>
      <c r="N262" s="214" t="str">
        <f ca="1">IF($C262="","",IF(OR(AND($H262&lt;=N$6,$I262&gt;=N$6),AND($H262&gt;=N$6,$H262&lt;O$6)),IF(OR($J262=1,COUNTIF($L262:M262,"&gt;0")&lt;$K262),3,IF(OR(AND(MONTH($H262)=MONTH(TODAY()),$J262=0),AND(TODAY()&lt;N$6)),1,IF($L262="כן",2,4))),""))</f>
        <v/>
      </c>
      <c r="O262" s="214" t="str">
        <f ca="1">IF($C262="","",IF(OR(AND($H262&lt;=O$6,$I262&gt;=O$6),AND($H262&gt;=O$6,$H262&lt;P$6)),IF(OR($J262=1,COUNTIF($L262:N262,"&gt;0")&lt;$K262),3,IF(OR(AND(MONTH($H262)=MONTH(TODAY()),$J262=0),AND(TODAY()&lt;O$6)),1,IF($L262="כן",2,4))),""))</f>
        <v/>
      </c>
      <c r="P262" s="214" t="str">
        <f ca="1">IF($C262="","",IF(OR(AND($H262&lt;=P$6,$I262&gt;=P$6),AND($H262&gt;=P$6,$H262&lt;Q$6)),IF(OR($J262=1,COUNTIF($L262:O262,"&gt;0")&lt;$K262),3,IF(OR(AND(MONTH($H262)=MONTH(TODAY()),$J262=0),AND(TODAY()&lt;P$6)),1,IF($L262="כן",2,4))),""))</f>
        <v/>
      </c>
      <c r="Q262" s="214" t="str">
        <f ca="1">IF($C262="","",IF(OR(AND($H262&lt;=Q$6,$I262&gt;=Q$6),AND($H262&gt;=Q$6,$H262&lt;R$6)),IF(OR($J262=1,COUNTIF($L262:P262,"&gt;0")&lt;$K262),3,IF(OR(AND(MONTH($H262)=MONTH(TODAY()),$J262=0),AND(TODAY()&lt;Q$6)),1,IF($L262="כן",2,4))),""))</f>
        <v/>
      </c>
      <c r="R262" s="214" t="str">
        <f ca="1">IF($C262="","",IF(OR(AND($H262&lt;=R$6,$I262&gt;=R$6),AND($H262&gt;=R$6,$H262&lt;S$6)),IF(OR($J262=1,COUNTIF($L262:Q262,"&gt;0")&lt;$K262),3,IF(OR(AND(MONTH($H262)=MONTH(TODAY()),$J262=0),AND(TODAY()&lt;R$6)),1,IF($L262="כן",2,4))),""))</f>
        <v/>
      </c>
      <c r="S262" s="214" t="str">
        <f ca="1">IF($C262="","",IF(OR(AND($H262&lt;=S$6,$I262&gt;=S$6),AND($H262&gt;=S$6,$H262&lt;T$6)),IF(OR($J262=1,COUNTIF($L262:R262,"&gt;0")&lt;$K262),3,IF(OR(AND(MONTH($H262)=MONTH(TODAY()),$J262=0),AND(TODAY()&lt;S$6)),1,IF($L262="כן",2,4))),""))</f>
        <v/>
      </c>
      <c r="T262" s="214" t="str">
        <f ca="1">IF($C262="","",IF(OR(AND($H262&lt;=T$6,$I262&gt;=T$6),AND($H262&gt;=T$6,$H262&lt;U$6)),IF(OR($J262=1,COUNTIF($L262:S262,"&gt;0")&lt;$K262),3,IF(OR(AND(MONTH($H262)=MONTH(TODAY()),$J262=0),AND(TODAY()&lt;T$6)),1,IF($L262="כן",2,4))),""))</f>
        <v/>
      </c>
      <c r="U262" s="214" t="str">
        <f ca="1">IF($C262="","",IF(OR(AND($H262&lt;=U$6,$I262&gt;=U$6),AND($H262&gt;=U$6,$H262&lt;V$6)),IF(OR($J262=1,COUNTIF($L262:T262,"&gt;0")&lt;$K262),3,IF(OR(AND(MONTH($H262)=MONTH(TODAY()),$J262=0),AND(TODAY()&lt;U$6)),1,IF($L262="כן",2,4))),""))</f>
        <v/>
      </c>
      <c r="V262" s="214" t="str">
        <f ca="1">IF($C262="","",IF(OR(AND($H262&lt;=V$6,$I262&gt;=V$6),AND($H262&gt;=V$6,$H262&lt;W$6)),IF(OR($J262=1,COUNTIF($L262:U262,"&gt;0")&lt;$K262),3,IF(OR(AND(MONTH($H262)=MONTH(TODAY()),$J262=0),AND(TODAY()&lt;V$6)),1,IF($L262="כן",2,4))),""))</f>
        <v/>
      </c>
      <c r="W262" s="214" t="str">
        <f ca="1">IF($C262="","",IF(OR(AND($H262&lt;=W$6,$I262&gt;=W$6),AND($H262&gt;=W$6,$H262&lt;X$6)),IF(OR($J262=1,COUNTIF($L262:V262,"&gt;0")&lt;$K262),3,IF(OR(AND(MONTH($H262)=MONTH(TODAY()),$J262=0),AND(TODAY()&lt;W$6)),1,IF($L262="כן",2,4))),""))</f>
        <v/>
      </c>
      <c r="X262" s="214" t="str">
        <f ca="1">IF($C262="","",IF(OR(AND($H262&lt;=X$6,$I262&gt;=X$6),AND($H262&gt;=X$6,$H262&lt;Y$6)),IF(OR($J262=1,COUNTIF($L262:W262,"&gt;0")&lt;$K262),3,IF(OR(AND(MONTH($H262)=MONTH(TODAY()),$J262=0),AND(TODAY()&lt;X$6)),1,IF($L262="כן",2,4))),""))</f>
        <v/>
      </c>
      <c r="Y262" s="214" t="str">
        <f ca="1">IF($C262="","",IF(OR(AND($H262&lt;=Y$6,$I262&gt;=Y$6),AND($H262&gt;=Y$6,$H262&lt;Z$6)),IF(OR($J262=1,COUNTIF($L262:X262,"&gt;0")&lt;$K262),3,IF(OR(AND(MONTH($H262)=MONTH(TODAY()),$J262=0),AND(TODAY()&lt;Y$6)),1,IF($L262="כן",2,4))),""))</f>
        <v/>
      </c>
      <c r="Z262" s="214" t="str">
        <f ca="1">IF($C262="","",IF(OR(AND($H262&lt;=Z$6,$I262&gt;=Z$6),AND($H262&gt;=Z$6,$H262&lt;AA$6)),IF(OR($J262=1,COUNTIF($L262:Y262,"&gt;0")&lt;$K262),3,IF(OR(AND(MONTH($H262)=MONTH(TODAY()),$J262=0),AND(TODAY()&lt;Z$6)),1,IF($L262="כן",2,4))),""))</f>
        <v/>
      </c>
      <c r="AA262" s="214" t="str">
        <f ca="1">IF($C262="","",IF(OR(AND($H262&lt;=AA$6,$I262&gt;=AA$6),AND($H262&gt;=AA$6,$H262&lt;AB$6)),IF(OR($J262=1,COUNTIF($L262:Z262,"&gt;0")&lt;$K262),3,IF(OR(AND(MONTH($H262)=MONTH(TODAY()),$J262=0),AND(TODAY()&lt;AA$6)),1,IF($L262="כן",2,4))),""))</f>
        <v/>
      </c>
      <c r="AB262" s="214" t="str">
        <f ca="1">IF($C262="","",IF(OR(AND($H262&lt;=AB$6,$I262&gt;=AB$6),AND($H262&gt;=AB$6,$H262&lt;AC$6)),IF(OR($J262=1,COUNTIF($L262:AA262,"&gt;0")&lt;$K262),3,IF(OR(AND(MONTH($H262)=MONTH(TODAY()),$J262=0),AND(TODAY()&lt;AB$6)),1,IF($L262="כן",2,4))),""))</f>
        <v/>
      </c>
      <c r="AC262" s="214" t="str">
        <f ca="1">IF($C262="","",IF(OR(AND($H262&lt;=AC$6,$I262&gt;=AC$6),AND($H262&gt;=AC$6,$H262&lt;AD$6)),IF(OR($J262=1,COUNTIF($L262:AB262,"&gt;0")&lt;$K262),3,IF(OR(AND(MONTH($H262)=MONTH(TODAY()),$J262=0),AND(TODAY()&lt;AC$6)),1,IF($L262="כן",2,4))),""))</f>
        <v/>
      </c>
      <c r="AD262" s="214" t="str">
        <f ca="1">IF($C262="","",IF(OR(AND($H262&lt;=AD$6,$I262&gt;=AD$6),AND($H262&gt;=AD$6,$H262&lt;AE$6)),IF(OR($J262=1,COUNTIF($L262:AC262,"&gt;0")&lt;$K262),3,IF(OR(AND(MONTH($H262)=MONTH(TODAY()),$J262=0),AND(TODAY()&lt;AD$6)),1,IF($L262="כן",2,4))),""))</f>
        <v/>
      </c>
      <c r="AE262" s="214" t="str">
        <f ca="1">IF($C262="","",IF(OR(AND($H262&lt;=AE$6,$I262&gt;=AE$6),AND($H262&gt;=AE$6,$H262&lt;AF$6)),IF(OR($J262=1,COUNTIF($L262:AD262,"&gt;0")&lt;$K262),3,IF(OR(AND(MONTH($H262)=MONTH(TODAY()),$J262=0),AND(TODAY()&lt;AE$6)),1,IF($L262="כן",2,4))),""))</f>
        <v/>
      </c>
      <c r="AF262" s="214" t="str">
        <f ca="1">IF($C262="","",IF(OR(AND($H262&lt;=AF$6,$I262&gt;=AF$6),AND($H262&gt;=AF$6,$H262&lt;AG$6)),IF(OR($J262=1,COUNTIF($L262:AE262,"&gt;0")&lt;$K262),3,IF(OR(AND(MONTH($H262)=MONTH(TODAY()),$J262=0),AND(TODAY()&lt;AF$6)),1,IF($L262="כן",2,4))),""))</f>
        <v/>
      </c>
      <c r="AG262" s="214" t="str">
        <f t="shared" ca="1" si="14"/>
        <v/>
      </c>
      <c r="AH262" s="199" t="s">
        <v>224</v>
      </c>
    </row>
    <row r="263" spans="2:34" s="195" customFormat="1" ht="21" customHeight="1">
      <c r="B263" s="196" t="str">
        <f>IFERROR(INDEX('תוצרים לפרויקטים'!$G$8:$G$507,MATCH(ROWS($B$6:B262),דירוג_גאנט,0)),"")</f>
        <v/>
      </c>
      <c r="C263" s="197" t="str">
        <f>IF($B263="","",INDEX('תוצרים לפרויקטים'!$H$8:$H$507,MATCH($B263,'תוצרים לפרויקטים'!$G$8:$G$507,0)))</f>
        <v/>
      </c>
      <c r="D263" s="198" t="str">
        <f>IF($B263="","",INDEX('תוצרים לפרויקטים'!$E$8:$E$507,MATCH($B263,'תוצרים לפרויקטים'!$G$8:$G$507,0)))</f>
        <v/>
      </c>
      <c r="E263" s="198" t="str">
        <f>IF($B263="","",IF(INDEX('תוצרים לפרויקטים'!$J$8:$J$507,MATCH($B263,'תוצרים לפרויקטים'!$G$8:$G$507,0))="","",INDEX('תוצרים לפרויקטים'!$J$8:$J$507,MATCH($B263,'תוצרים לפרויקטים'!$G$8:$G$507,0))))</f>
        <v/>
      </c>
      <c r="F263" s="198" t="str">
        <f>IF($B263="","",IF(INDEX('תוצרים לפרויקטים'!$K$8:$K$507,MATCH($B263,'תוצרים לפרויקטים'!$G$8:$G$507,0))="","",INDEX('תוצרים לפרויקטים'!$K$8:$K$507,MATCH($B263,'תוצרים לפרויקטים'!$G$8:$G$507,0))))</f>
        <v/>
      </c>
      <c r="G263" s="198" t="str">
        <f>IF($B263="","",IF(INDEX('תוצרים לפרויקטים'!$R$8:$R$507,MATCH($B263,'תוצרים לפרויקטים'!$G$8:$G$507,0))="","",INDEX('תוצרים לפרויקטים'!$R$8:$R$507,MATCH($B263,'תוצרים לפרויקטים'!$G$8:$G$507,0))))</f>
        <v/>
      </c>
      <c r="H263" s="199" t="str">
        <f>IF($B263="","",IF(INDEX('תוצרים לפרויקטים'!P$8:P$507,MATCH($B263,'תוצרים לפרויקטים'!$G$8:$G$507,0))="","",INDEX('תוצרים לפרויקטים'!P$8:P$507,MATCH($B263,'תוצרים לפרויקטים'!$G$8:$G$507,0))))</f>
        <v/>
      </c>
      <c r="I263" s="199" t="str">
        <f>IF($B263="","",IF(INDEX('תוצרים לפרויקטים'!Q$8:Q$507,MATCH($B263,'תוצרים לפרויקטים'!$G$8:$G$507,0))="","",INDEX('תוצרים לפרויקטים'!Q$8:Q$507,MATCH($B263,'תוצרים לפרויקטים'!$G$8:$G$507,0))))</f>
        <v/>
      </c>
      <c r="J263" s="200" t="str">
        <f>IF($B263="","",INDEX('תוצרים לפרויקטים'!$S$8:$S$507,MATCH($B263,'תוצרים לפרויקטים'!$G$8:$G$507,0)))</f>
        <v/>
      </c>
      <c r="K263" s="201" t="str">
        <f t="shared" si="12"/>
        <v/>
      </c>
      <c r="L263" s="200" t="str">
        <f t="shared" ca="1" si="13"/>
        <v/>
      </c>
      <c r="M263" s="214" t="str">
        <f ca="1">IF($C263="","",IF(OR(AND($H263&lt;=M$6,$I263&gt;=M$6),AND($H263&gt;=M$6,$H263&lt;N$6)),IF(OR($J263=1,COUNTIF($L263:L263,"&gt;0")&lt;$K263),3,IF(OR(AND(MONTH($H263)=MONTH(TODAY()),$J263=0),AND(TODAY()&lt;M$6)),1,IF($L263="כן",2,4))),""))</f>
        <v/>
      </c>
      <c r="N263" s="214" t="str">
        <f ca="1">IF($C263="","",IF(OR(AND($H263&lt;=N$6,$I263&gt;=N$6),AND($H263&gt;=N$6,$H263&lt;O$6)),IF(OR($J263=1,COUNTIF($L263:M263,"&gt;0")&lt;$K263),3,IF(OR(AND(MONTH($H263)=MONTH(TODAY()),$J263=0),AND(TODAY()&lt;N$6)),1,IF($L263="כן",2,4))),""))</f>
        <v/>
      </c>
      <c r="O263" s="214" t="str">
        <f ca="1">IF($C263="","",IF(OR(AND($H263&lt;=O$6,$I263&gt;=O$6),AND($H263&gt;=O$6,$H263&lt;P$6)),IF(OR($J263=1,COUNTIF($L263:N263,"&gt;0")&lt;$K263),3,IF(OR(AND(MONTH($H263)=MONTH(TODAY()),$J263=0),AND(TODAY()&lt;O$6)),1,IF($L263="כן",2,4))),""))</f>
        <v/>
      </c>
      <c r="P263" s="214" t="str">
        <f ca="1">IF($C263="","",IF(OR(AND($H263&lt;=P$6,$I263&gt;=P$6),AND($H263&gt;=P$6,$H263&lt;Q$6)),IF(OR($J263=1,COUNTIF($L263:O263,"&gt;0")&lt;$K263),3,IF(OR(AND(MONTH($H263)=MONTH(TODAY()),$J263=0),AND(TODAY()&lt;P$6)),1,IF($L263="כן",2,4))),""))</f>
        <v/>
      </c>
      <c r="Q263" s="214" t="str">
        <f ca="1">IF($C263="","",IF(OR(AND($H263&lt;=Q$6,$I263&gt;=Q$6),AND($H263&gt;=Q$6,$H263&lt;R$6)),IF(OR($J263=1,COUNTIF($L263:P263,"&gt;0")&lt;$K263),3,IF(OR(AND(MONTH($H263)=MONTH(TODAY()),$J263=0),AND(TODAY()&lt;Q$6)),1,IF($L263="כן",2,4))),""))</f>
        <v/>
      </c>
      <c r="R263" s="214" t="str">
        <f ca="1">IF($C263="","",IF(OR(AND($H263&lt;=R$6,$I263&gt;=R$6),AND($H263&gt;=R$6,$H263&lt;S$6)),IF(OR($J263=1,COUNTIF($L263:Q263,"&gt;0")&lt;$K263),3,IF(OR(AND(MONTH($H263)=MONTH(TODAY()),$J263=0),AND(TODAY()&lt;R$6)),1,IF($L263="כן",2,4))),""))</f>
        <v/>
      </c>
      <c r="S263" s="214" t="str">
        <f ca="1">IF($C263="","",IF(OR(AND($H263&lt;=S$6,$I263&gt;=S$6),AND($H263&gt;=S$6,$H263&lt;T$6)),IF(OR($J263=1,COUNTIF($L263:R263,"&gt;0")&lt;$K263),3,IF(OR(AND(MONTH($H263)=MONTH(TODAY()),$J263=0),AND(TODAY()&lt;S$6)),1,IF($L263="כן",2,4))),""))</f>
        <v/>
      </c>
      <c r="T263" s="214" t="str">
        <f ca="1">IF($C263="","",IF(OR(AND($H263&lt;=T$6,$I263&gt;=T$6),AND($H263&gt;=T$6,$H263&lt;U$6)),IF(OR($J263=1,COUNTIF($L263:S263,"&gt;0")&lt;$K263),3,IF(OR(AND(MONTH($H263)=MONTH(TODAY()),$J263=0),AND(TODAY()&lt;T$6)),1,IF($L263="כן",2,4))),""))</f>
        <v/>
      </c>
      <c r="U263" s="214" t="str">
        <f ca="1">IF($C263="","",IF(OR(AND($H263&lt;=U$6,$I263&gt;=U$6),AND($H263&gt;=U$6,$H263&lt;V$6)),IF(OR($J263=1,COUNTIF($L263:T263,"&gt;0")&lt;$K263),3,IF(OR(AND(MONTH($H263)=MONTH(TODAY()),$J263=0),AND(TODAY()&lt;U$6)),1,IF($L263="כן",2,4))),""))</f>
        <v/>
      </c>
      <c r="V263" s="214" t="str">
        <f ca="1">IF($C263="","",IF(OR(AND($H263&lt;=V$6,$I263&gt;=V$6),AND($H263&gt;=V$6,$H263&lt;W$6)),IF(OR($J263=1,COUNTIF($L263:U263,"&gt;0")&lt;$K263),3,IF(OR(AND(MONTH($H263)=MONTH(TODAY()),$J263=0),AND(TODAY()&lt;V$6)),1,IF($L263="כן",2,4))),""))</f>
        <v/>
      </c>
      <c r="W263" s="214" t="str">
        <f ca="1">IF($C263="","",IF(OR(AND($H263&lt;=W$6,$I263&gt;=W$6),AND($H263&gt;=W$6,$H263&lt;X$6)),IF(OR($J263=1,COUNTIF($L263:V263,"&gt;0")&lt;$K263),3,IF(OR(AND(MONTH($H263)=MONTH(TODAY()),$J263=0),AND(TODAY()&lt;W$6)),1,IF($L263="כן",2,4))),""))</f>
        <v/>
      </c>
      <c r="X263" s="214" t="str">
        <f ca="1">IF($C263="","",IF(OR(AND($H263&lt;=X$6,$I263&gt;=X$6),AND($H263&gt;=X$6,$H263&lt;Y$6)),IF(OR($J263=1,COUNTIF($L263:W263,"&gt;0")&lt;$K263),3,IF(OR(AND(MONTH($H263)=MONTH(TODAY()),$J263=0),AND(TODAY()&lt;X$6)),1,IF($L263="כן",2,4))),""))</f>
        <v/>
      </c>
      <c r="Y263" s="214" t="str">
        <f ca="1">IF($C263="","",IF(OR(AND($H263&lt;=Y$6,$I263&gt;=Y$6),AND($H263&gt;=Y$6,$H263&lt;Z$6)),IF(OR($J263=1,COUNTIF($L263:X263,"&gt;0")&lt;$K263),3,IF(OR(AND(MONTH($H263)=MONTH(TODAY()),$J263=0),AND(TODAY()&lt;Y$6)),1,IF($L263="כן",2,4))),""))</f>
        <v/>
      </c>
      <c r="Z263" s="214" t="str">
        <f ca="1">IF($C263="","",IF(OR(AND($H263&lt;=Z$6,$I263&gt;=Z$6),AND($H263&gt;=Z$6,$H263&lt;AA$6)),IF(OR($J263=1,COUNTIF($L263:Y263,"&gt;0")&lt;$K263),3,IF(OR(AND(MONTH($H263)=MONTH(TODAY()),$J263=0),AND(TODAY()&lt;Z$6)),1,IF($L263="כן",2,4))),""))</f>
        <v/>
      </c>
      <c r="AA263" s="214" t="str">
        <f ca="1">IF($C263="","",IF(OR(AND($H263&lt;=AA$6,$I263&gt;=AA$6),AND($H263&gt;=AA$6,$H263&lt;AB$6)),IF(OR($J263=1,COUNTIF($L263:Z263,"&gt;0")&lt;$K263),3,IF(OR(AND(MONTH($H263)=MONTH(TODAY()),$J263=0),AND(TODAY()&lt;AA$6)),1,IF($L263="כן",2,4))),""))</f>
        <v/>
      </c>
      <c r="AB263" s="214" t="str">
        <f ca="1">IF($C263="","",IF(OR(AND($H263&lt;=AB$6,$I263&gt;=AB$6),AND($H263&gt;=AB$6,$H263&lt;AC$6)),IF(OR($J263=1,COUNTIF($L263:AA263,"&gt;0")&lt;$K263),3,IF(OR(AND(MONTH($H263)=MONTH(TODAY()),$J263=0),AND(TODAY()&lt;AB$6)),1,IF($L263="כן",2,4))),""))</f>
        <v/>
      </c>
      <c r="AC263" s="214" t="str">
        <f ca="1">IF($C263="","",IF(OR(AND($H263&lt;=AC$6,$I263&gt;=AC$6),AND($H263&gt;=AC$6,$H263&lt;AD$6)),IF(OR($J263=1,COUNTIF($L263:AB263,"&gt;0")&lt;$K263),3,IF(OR(AND(MONTH($H263)=MONTH(TODAY()),$J263=0),AND(TODAY()&lt;AC$6)),1,IF($L263="כן",2,4))),""))</f>
        <v/>
      </c>
      <c r="AD263" s="214" t="str">
        <f ca="1">IF($C263="","",IF(OR(AND($H263&lt;=AD$6,$I263&gt;=AD$6),AND($H263&gt;=AD$6,$H263&lt;AE$6)),IF(OR($J263=1,COUNTIF($L263:AC263,"&gt;0")&lt;$K263),3,IF(OR(AND(MONTH($H263)=MONTH(TODAY()),$J263=0),AND(TODAY()&lt;AD$6)),1,IF($L263="כן",2,4))),""))</f>
        <v/>
      </c>
      <c r="AE263" s="214" t="str">
        <f ca="1">IF($C263="","",IF(OR(AND($H263&lt;=AE$6,$I263&gt;=AE$6),AND($H263&gt;=AE$6,$H263&lt;AF$6)),IF(OR($J263=1,COUNTIF($L263:AD263,"&gt;0")&lt;$K263),3,IF(OR(AND(MONTH($H263)=MONTH(TODAY()),$J263=0),AND(TODAY()&lt;AE$6)),1,IF($L263="כן",2,4))),""))</f>
        <v/>
      </c>
      <c r="AF263" s="214" t="str">
        <f ca="1">IF($C263="","",IF(OR(AND($H263&lt;=AF$6,$I263&gt;=AF$6),AND($H263&gt;=AF$6,$H263&lt;AG$6)),IF(OR($J263=1,COUNTIF($L263:AE263,"&gt;0")&lt;$K263),3,IF(OR(AND(MONTH($H263)=MONTH(TODAY()),$J263=0),AND(TODAY()&lt;AF$6)),1,IF($L263="כן",2,4))),""))</f>
        <v/>
      </c>
      <c r="AG263" s="214" t="str">
        <f t="shared" ca="1" si="14"/>
        <v/>
      </c>
      <c r="AH263" s="199" t="s">
        <v>224</v>
      </c>
    </row>
  </sheetData>
  <sheetProtection algorithmName="SHA-512" hashValue="IlqS7NAt88gkSN8tivnuxbFFwEznIPjAHwfPjv14sjBhH3TYv6tZaZn2xxjgg2mr0SkVrO1TUe/7qktIm90FRQ==" saltValue="RDnLk+W5hRCK5+A1oiDvig==" spinCount="100000" sheet="1" objects="1" scenarios="1" formatCells="0" formatColumns="0" formatRows="0" autoFilter="0"/>
  <autoFilter ref="B6:J263"/>
  <conditionalFormatting sqref="M6:R6">
    <cfRule type="expression" dxfId="128" priority="68">
      <formula>"and(J1&lt;=today(),k1&gt;today())"</formula>
    </cfRule>
  </conditionalFormatting>
  <conditionalFormatting sqref="H264:I300">
    <cfRule type="expression" dxfId="127" priority="78">
      <formula>H264&lt;#REF!</formula>
    </cfRule>
    <cfRule type="expression" dxfId="126" priority="79">
      <formula>H264&gt;#REF!</formula>
    </cfRule>
  </conditionalFormatting>
  <conditionalFormatting sqref="S6:AC6">
    <cfRule type="expression" dxfId="125" priority="51">
      <formula>"and(J1&lt;=today(),k1&gt;today())"</formula>
    </cfRule>
  </conditionalFormatting>
  <conditionalFormatting sqref="AD6:AG6">
    <cfRule type="expression" dxfId="124" priority="36">
      <formula>"and(J1&lt;=today(),k1&gt;today())"</formula>
    </cfRule>
  </conditionalFormatting>
  <conditionalFormatting sqref="AG7:AG263">
    <cfRule type="cellIs" dxfId="123" priority="11" operator="equal">
      <formula>2</formula>
    </cfRule>
  </conditionalFormatting>
  <conditionalFormatting sqref="B7:L263">
    <cfRule type="expression" dxfId="122" priority="8">
      <formula>$C7&lt;&gt;""</formula>
    </cfRule>
  </conditionalFormatting>
  <conditionalFormatting sqref="M7:AF263">
    <cfRule type="expression" dxfId="121" priority="3">
      <formula>AND(M$6&lt;=TODAY(),N$6&gt;TODAY(),$C7&lt;&gt;"")</formula>
    </cfRule>
    <cfRule type="cellIs" dxfId="120" priority="4" operator="equal">
      <formula>4</formula>
    </cfRule>
    <cfRule type="expression" dxfId="119" priority="5">
      <formula>$C7&lt;&gt;""</formula>
    </cfRule>
    <cfRule type="cellIs" dxfId="118" priority="6" operator="equal">
      <formula>3</formula>
    </cfRule>
    <cfRule type="cellIs" dxfId="117" priority="7" operator="equal">
      <formula>1</formula>
    </cfRule>
  </conditionalFormatting>
  <conditionalFormatting sqref="M7:W263">
    <cfRule type="cellIs" dxfId="116" priority="2" operator="equal">
      <formula>2</formula>
    </cfRule>
  </conditionalFormatting>
  <conditionalFormatting sqref="H7:I263">
    <cfRule type="expression" dxfId="115" priority="9">
      <formula>H7&lt;#REF!</formula>
    </cfRule>
    <cfRule type="expression" dxfId="114" priority="10">
      <formula>H7&gt;#REF!</formula>
    </cfRule>
  </conditionalFormatting>
  <conditionalFormatting sqref="X7:AF263">
    <cfRule type="cellIs" dxfId="113" priority="1" operator="equal">
      <formula>2</formula>
    </cfRule>
  </conditionalFormatting>
  <dataValidations count="2">
    <dataValidation type="list" allowBlank="1" showInputMessage="1" showErrorMessage="1" sqref="D4">
      <formula1>סינון_תוצרים</formula1>
    </dataValidation>
    <dataValidation type="list" allowBlank="1" showInputMessage="1" showErrorMessage="1" sqref="I4">
      <formula1>חודש_גאנט</formula1>
    </dataValidation>
  </dataValidations>
  <pageMargins left="0.70866141732283472" right="0.70866141732283472" top="0.74803149606299213" bottom="0.74803149606299213" header="0.31496062992125984" footer="0.31496062992125984"/>
  <pageSetup paperSize="9" scale="71" fitToHeight="0" orientation="landscape" r:id="rId1"/>
  <headerFooter>
    <oddHeader>&amp;C&amp;"Arial Unicode MS,רגיל"&amp;K002060עמוד &amp;P מתוך &amp;N עמודים</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7">
    <tabColor rgb="FF7030A0"/>
    <pageSetUpPr fitToPage="1"/>
  </sheetPr>
  <dimension ref="A1:Q350"/>
  <sheetViews>
    <sheetView showGridLines="0" rightToLeft="1" workbookViewId="0">
      <pane xSplit="4" ySplit="7" topLeftCell="E8" activePane="bottomRight" state="frozen"/>
      <selection activeCell="C8" sqref="C8"/>
      <selection pane="topRight" activeCell="C8" sqref="C8"/>
      <selection pane="bottomLeft" activeCell="C8" sqref="C8"/>
      <selection pane="bottomRight" activeCell="A3" sqref="A3"/>
    </sheetView>
  </sheetViews>
  <sheetFormatPr defaultColWidth="0" defaultRowHeight="16.5"/>
  <cols>
    <col min="1" max="1" width="13.75" style="19" customWidth="1"/>
    <col min="2" max="2" width="4.25" style="19" bestFit="1" customWidth="1"/>
    <col min="3" max="4" width="17.75" style="19" customWidth="1"/>
    <col min="5" max="5" width="10.875" style="19" customWidth="1"/>
    <col min="6" max="6" width="12.375" style="19" bestFit="1" customWidth="1"/>
    <col min="7" max="7" width="12.75" style="19" customWidth="1"/>
    <col min="8" max="9" width="10.75" style="19" customWidth="1"/>
    <col min="10" max="10" width="9" style="3" customWidth="1"/>
    <col min="11" max="11" width="8.75" style="19" customWidth="1"/>
    <col min="12" max="12" width="10.375" style="19" customWidth="1"/>
    <col min="13" max="15" width="10.75" style="19" customWidth="1"/>
    <col min="16" max="16" width="9" style="19" customWidth="1"/>
    <col min="17" max="17" width="8.125" style="19" hidden="1" customWidth="1"/>
    <col min="18" max="16384" width="9" style="19" hidden="1"/>
  </cols>
  <sheetData>
    <row r="1" spans="1:17" ht="39" customHeight="1">
      <c r="A1" s="47"/>
      <c r="B1" s="47"/>
      <c r="C1" s="1"/>
      <c r="D1" s="1"/>
      <c r="E1" s="1" t="s">
        <v>209</v>
      </c>
      <c r="F1" s="1"/>
      <c r="G1" s="1"/>
      <c r="H1" s="1"/>
      <c r="I1" s="1"/>
      <c r="J1" s="1"/>
      <c r="K1" s="1"/>
      <c r="L1" s="1"/>
      <c r="M1" s="1"/>
      <c r="N1" s="1"/>
      <c r="O1" s="1"/>
      <c r="P1" s="47"/>
    </row>
    <row r="2" spans="1:17" ht="6" customHeight="1" thickBot="1">
      <c r="A2" s="48"/>
      <c r="B2" s="48"/>
      <c r="C2" s="48"/>
      <c r="D2" s="48"/>
      <c r="E2" s="48"/>
      <c r="F2" s="48"/>
      <c r="G2" s="48"/>
      <c r="H2" s="48"/>
      <c r="I2" s="48"/>
      <c r="J2" s="48"/>
      <c r="K2" s="48"/>
      <c r="L2" s="48"/>
      <c r="M2" s="48"/>
      <c r="N2" s="48"/>
      <c r="O2" s="48"/>
      <c r="P2" s="48"/>
    </row>
    <row r="3" spans="1:17" s="127" customFormat="1" ht="27.75" thickBot="1">
      <c r="A3" s="151" t="s">
        <v>226</v>
      </c>
      <c r="C3" s="133" t="s">
        <v>213</v>
      </c>
      <c r="D3" s="134"/>
      <c r="F3" s="439" t="s">
        <v>215</v>
      </c>
      <c r="G3" s="440"/>
      <c r="H3" s="135">
        <v>220</v>
      </c>
      <c r="I3" s="23"/>
      <c r="J3" s="23"/>
      <c r="K3" s="23"/>
      <c r="L3" s="23"/>
      <c r="M3" s="23"/>
      <c r="N3" s="23"/>
      <c r="O3" s="23"/>
      <c r="P3" s="23"/>
    </row>
    <row r="4" spans="1:17">
      <c r="J4" s="19"/>
      <c r="K4" s="19" t="s">
        <v>223</v>
      </c>
      <c r="L4" s="19" t="s">
        <v>196</v>
      </c>
      <c r="M4" s="19" t="s">
        <v>196</v>
      </c>
      <c r="N4" s="19" t="s">
        <v>196</v>
      </c>
      <c r="O4" s="19" t="s">
        <v>196</v>
      </c>
    </row>
    <row r="5" spans="1:17" ht="17.25" thickBot="1">
      <c r="B5" s="438" t="s">
        <v>222</v>
      </c>
      <c r="C5" s="438"/>
      <c r="D5" s="438"/>
      <c r="E5" s="438"/>
      <c r="F5" s="438"/>
      <c r="G5" s="438"/>
      <c r="H5" s="438"/>
      <c r="I5" s="437" t="s">
        <v>221</v>
      </c>
      <c r="J5" s="437"/>
      <c r="K5" s="435" t="s">
        <v>220</v>
      </c>
      <c r="L5" s="435"/>
      <c r="M5" s="435"/>
      <c r="N5" s="435"/>
      <c r="O5" s="436"/>
    </row>
    <row r="6" spans="1:17" ht="17.25" thickBot="1">
      <c r="H6" s="136">
        <f>SUBTOTAL(9,'ניהול משאבים'!$H$8:$H$8)</f>
        <v>0</v>
      </c>
      <c r="I6" s="136">
        <f>SUBTOTAL(9,'ניהול משאבים'!$I$8:$I$8)</f>
        <v>0</v>
      </c>
      <c r="J6" s="137" t="str">
        <f>IFERROR(I6/H6,"")</f>
        <v/>
      </c>
      <c r="K6" s="138">
        <f>SUBTOTAL(9,'ניהול משאבים'!$K$8:$K$8)</f>
        <v>0</v>
      </c>
      <c r="L6" s="129">
        <f>SUBTOTAL(9,'ניהול משאבים'!$L$8:$L$8)</f>
        <v>0</v>
      </c>
      <c r="M6" s="130">
        <f>SUBTOTAL(9,'ניהול משאבים'!$M$8:$M$8)</f>
        <v>0</v>
      </c>
      <c r="N6" s="130">
        <f>SUBTOTAL(9,'ניהול משאבים'!$N$8:$N$8)</f>
        <v>0</v>
      </c>
      <c r="O6" s="131">
        <f>SUBTOTAL(9,'ניהול משאבים'!$O$8:$O$8)</f>
        <v>0</v>
      </c>
    </row>
    <row r="7" spans="1:17" s="35" customFormat="1" ht="48" customHeight="1">
      <c r="B7" s="366" t="s">
        <v>4</v>
      </c>
      <c r="C7" s="367" t="s">
        <v>194</v>
      </c>
      <c r="D7" s="367" t="s">
        <v>191</v>
      </c>
      <c r="E7" s="367" t="s">
        <v>192</v>
      </c>
      <c r="F7" s="367" t="s">
        <v>193</v>
      </c>
      <c r="G7" s="367" t="s">
        <v>208</v>
      </c>
      <c r="H7" s="367" t="s">
        <v>217</v>
      </c>
      <c r="I7" s="367" t="s">
        <v>216</v>
      </c>
      <c r="J7" s="367" t="s">
        <v>218</v>
      </c>
      <c r="K7" s="367" t="s">
        <v>219</v>
      </c>
      <c r="L7" s="367" t="s">
        <v>102</v>
      </c>
      <c r="M7" s="367" t="s">
        <v>103</v>
      </c>
      <c r="N7" s="367" t="s">
        <v>104</v>
      </c>
      <c r="O7" s="368" t="s">
        <v>210</v>
      </c>
      <c r="Q7" s="19"/>
    </row>
    <row r="8" spans="1:17">
      <c r="A8" s="139" t="str">
        <f>IF(AND(C8="",MAX($B$7:$B$1465)&lt;ROWS($B$8:$B8),MAX($B$7:$B$1465)+1&gt;=ROWS($B$8:$B8)),"הזנת שם -&gt;","")</f>
        <v>הזנת שם -&gt;</v>
      </c>
      <c r="B8" s="369" t="str">
        <f>IF(AND(B7="#",C8=""),"",COUNTA($B$7:$B7))</f>
        <v/>
      </c>
      <c r="C8" s="378"/>
      <c r="D8" s="378"/>
      <c r="E8" s="378"/>
      <c r="F8" s="379"/>
      <c r="G8" s="379"/>
      <c r="H8" s="370" t="str">
        <f>IF($C8="","",IF($H$3="","",IF('ניהול משאבים'!$F8="",1,'ניהול משאבים'!$F8)*IF('ניהול משאבים'!$G8="",1,'ניהול משאבים'!$G8)*$H$3))</f>
        <v/>
      </c>
      <c r="I8" s="371" t="str">
        <f>IF($C8="","",SUMIFS('טבלת משאבים תוצרים'!$E:$E,'טבלת משאבים תוצרים'!$D:$D,$C8,'טבלת משאבים תוצרים'!$J:$J,"&lt;&gt;בוטל"))</f>
        <v/>
      </c>
      <c r="J8" s="372" t="str">
        <f>IF($C8="","",IFERROR('ניהול משאבים'!$I8/'ניהול משאבים'!$H8,""))</f>
        <v/>
      </c>
      <c r="K8" s="373" t="str">
        <f>IF($C8="","",COUNTIFS('טבלת משאבים תוצרים'!$D:$D,$C8,'טבלת משאבים תוצרים'!$J:$J,"&lt;&gt;בוטל"))</f>
        <v/>
      </c>
      <c r="L8" s="374" t="str">
        <f>IF($C8="","",SUMIFS('טבלת משאבים תוצרים'!$E:$E,'טבלת משאבים תוצרים'!$D:$D,$C8,'טבלת משאבים תוצרים'!$J:$J,'ניהול משאבים'!$L$7))</f>
        <v/>
      </c>
      <c r="M8" s="374" t="str">
        <f>IF($C8="","",SUMIFS('טבלת משאבים תוצרים'!$E:$E,'טבלת משאבים תוצרים'!$D:$D,$C8,'טבלת משאבים תוצרים'!$J:$J,'ניהול משאבים'!$M$7))</f>
        <v/>
      </c>
      <c r="N8" s="374" t="str">
        <f>IF($C8="","",SUMIFS('טבלת משאבים תוצרים'!$E:$E,'טבלת משאבים תוצרים'!$D:$D,$C8,'טבלת משאבים תוצרים'!$J:$J,'ניהול משאבים'!$N$7))</f>
        <v/>
      </c>
      <c r="O8" s="374" t="str">
        <f>IF($C8="","",I8-SUM(L8:N8))</f>
        <v/>
      </c>
    </row>
    <row r="9" spans="1:17">
      <c r="A9" s="139" t="str">
        <f>IF(AND(C9="",MAX($B$7:$B$1465)&lt;ROWS($B$8:$B9),MAX($B$7:$B$1465)+1&gt;=ROWS($B$8:$B9)),"הזנת שם -&gt;","")</f>
        <v/>
      </c>
      <c r="B9" s="369" t="str">
        <f>IF(AND(C9=""),"",COUNTA($B$7:$B8))</f>
        <v/>
      </c>
      <c r="C9" s="378"/>
      <c r="D9" s="378"/>
      <c r="E9" s="378"/>
      <c r="F9" s="379"/>
      <c r="G9" s="379"/>
      <c r="H9" s="370" t="str">
        <f>IF($C9="","",IF($H$3="","",IF('ניהול משאבים'!$F9="",1,'ניהול משאבים'!$F9)*IF('ניהול משאבים'!$G9="",1,'ניהול משאבים'!$G9)*$H$3))</f>
        <v/>
      </c>
      <c r="I9" s="371" t="str">
        <f>IF($C9="","",SUMIFS('טבלת משאבים תוצרים'!$E:$E,'טבלת משאבים תוצרים'!$D:$D,$C9,'טבלת משאבים תוצרים'!$J:$J,"&lt;&gt;בוטל"))</f>
        <v/>
      </c>
      <c r="J9" s="372" t="str">
        <f>IF($C9="","",IFERROR('ניהול משאבים'!$I9/'ניהול משאבים'!$H9,""))</f>
        <v/>
      </c>
      <c r="K9" s="373" t="str">
        <f>IF($C9="","",COUNTIFS('טבלת משאבים תוצרים'!$D:$D,$C9,'טבלת משאבים תוצרים'!$J:$J,"&lt;&gt;בוטל"))</f>
        <v/>
      </c>
      <c r="L9" s="374" t="str">
        <f>IF($C9="","",SUMIFS('טבלת משאבים תוצרים'!$E:$E,'טבלת משאבים תוצרים'!$D:$D,$C9,'טבלת משאבים תוצרים'!$J:$J,'ניהול משאבים'!$L$7))</f>
        <v/>
      </c>
      <c r="M9" s="374" t="str">
        <f>IF($C9="","",SUMIFS('טבלת משאבים תוצרים'!$E:$E,'טבלת משאבים תוצרים'!$D:$D,$C9,'טבלת משאבים תוצרים'!$J:$J,'ניהול משאבים'!$M$7))</f>
        <v/>
      </c>
      <c r="N9" s="374" t="str">
        <f>IF($C9="","",SUMIFS('טבלת משאבים תוצרים'!$E:$E,'טבלת משאבים תוצרים'!$D:$D,$C9,'טבלת משאבים תוצרים'!$J:$J,'ניהול משאבים'!$N$7))</f>
        <v/>
      </c>
      <c r="O9" s="374" t="str">
        <f t="shared" ref="O9:O72" si="0">IF($C9="","",I9-SUM(L9:N9))</f>
        <v/>
      </c>
    </row>
    <row r="10" spans="1:17">
      <c r="A10" s="139" t="str">
        <f>IF(AND(C10="",MAX($B$7:$B$1465)&lt;ROWS($B$8:$B10),MAX($B$7:$B$1465)+1&gt;=ROWS($B$8:$B10)),"הזנת שם -&gt;","")</f>
        <v/>
      </c>
      <c r="B10" s="369" t="str">
        <f>IF(AND(C10=""),"",COUNTA($B$7:$B9))</f>
        <v/>
      </c>
      <c r="C10" s="378"/>
      <c r="D10" s="378"/>
      <c r="E10" s="378"/>
      <c r="F10" s="379"/>
      <c r="G10" s="379"/>
      <c r="H10" s="370" t="str">
        <f>IF($C10="","",IF($H$3="","",IF('ניהול משאבים'!$F10="",1,'ניהול משאבים'!$F10)*IF('ניהול משאבים'!$G10="",1,'ניהול משאבים'!$G10)*$H$3))</f>
        <v/>
      </c>
      <c r="I10" s="371" t="str">
        <f>IF($C10="","",SUMIFS('טבלת משאבים תוצרים'!$E:$E,'טבלת משאבים תוצרים'!$D:$D,$C10,'טבלת משאבים תוצרים'!$J:$J,"&lt;&gt;בוטל"))</f>
        <v/>
      </c>
      <c r="J10" s="372" t="str">
        <f>IF($C10="","",IFERROR('ניהול משאבים'!$I10/'ניהול משאבים'!$H10,""))</f>
        <v/>
      </c>
      <c r="K10" s="373" t="str">
        <f>IF($C10="","",COUNTIFS('טבלת משאבים תוצרים'!$D:$D,$C10,'טבלת משאבים תוצרים'!$J:$J,"&lt;&gt;בוטל"))</f>
        <v/>
      </c>
      <c r="L10" s="374" t="str">
        <f>IF($C10="","",SUMIFS('טבלת משאבים תוצרים'!$E:$E,'טבלת משאבים תוצרים'!$D:$D,$C10,'טבלת משאבים תוצרים'!$J:$J,'ניהול משאבים'!$L$7))</f>
        <v/>
      </c>
      <c r="M10" s="374" t="str">
        <f>IF($C10="","",SUMIFS('טבלת משאבים תוצרים'!$E:$E,'טבלת משאבים תוצרים'!$D:$D,$C10,'טבלת משאבים תוצרים'!$J:$J,'ניהול משאבים'!$M$7))</f>
        <v/>
      </c>
      <c r="N10" s="374" t="str">
        <f>IF($C10="","",SUMIFS('טבלת משאבים תוצרים'!$E:$E,'טבלת משאבים תוצרים'!$D:$D,$C10,'טבלת משאבים תוצרים'!$J:$J,'ניהול משאבים'!$N$7))</f>
        <v/>
      </c>
      <c r="O10" s="374" t="str">
        <f t="shared" si="0"/>
        <v/>
      </c>
    </row>
    <row r="11" spans="1:17">
      <c r="A11" s="139" t="str">
        <f>IF(AND(C11="",MAX($B$7:$B$1465)&lt;ROWS($B$8:$B11),MAX($B$7:$B$1465)+1&gt;=ROWS($B$8:$B11)),"הזנת שם -&gt;","")</f>
        <v/>
      </c>
      <c r="B11" s="369" t="str">
        <f>IF(AND(C11=""),"",COUNTA($B$7:$B10))</f>
        <v/>
      </c>
      <c r="C11" s="378"/>
      <c r="D11" s="378"/>
      <c r="E11" s="378"/>
      <c r="F11" s="379"/>
      <c r="G11" s="379"/>
      <c r="H11" s="370" t="str">
        <f>IF($C11="","",IF($H$3="","",IF('ניהול משאבים'!$F11="",1,'ניהול משאבים'!$F11)*IF('ניהול משאבים'!$G11="",1,'ניהול משאבים'!$G11)*$H$3))</f>
        <v/>
      </c>
      <c r="I11" s="371" t="str">
        <f>IF($C11="","",SUMIFS('טבלת משאבים תוצרים'!$E:$E,'טבלת משאבים תוצרים'!$D:$D,$C11,'טבלת משאבים תוצרים'!$J:$J,"&lt;&gt;בוטל"))</f>
        <v/>
      </c>
      <c r="J11" s="372" t="str">
        <f>IF($C11="","",IFERROR('ניהול משאבים'!$I11/'ניהול משאבים'!$H11,""))</f>
        <v/>
      </c>
      <c r="K11" s="373" t="str">
        <f>IF($C11="","",COUNTIFS('טבלת משאבים תוצרים'!$D:$D,$C11,'טבלת משאבים תוצרים'!$J:$J,"&lt;&gt;בוטל"))</f>
        <v/>
      </c>
      <c r="L11" s="374" t="str">
        <f>IF($C11="","",SUMIFS('טבלת משאבים תוצרים'!$E:$E,'טבלת משאבים תוצרים'!$D:$D,$C11,'טבלת משאבים תוצרים'!$J:$J,'ניהול משאבים'!$L$7))</f>
        <v/>
      </c>
      <c r="M11" s="374" t="str">
        <f>IF($C11="","",SUMIFS('טבלת משאבים תוצרים'!$E:$E,'טבלת משאבים תוצרים'!$D:$D,$C11,'טבלת משאבים תוצרים'!$J:$J,'ניהול משאבים'!$M$7))</f>
        <v/>
      </c>
      <c r="N11" s="374" t="str">
        <f>IF($C11="","",SUMIFS('טבלת משאבים תוצרים'!$E:$E,'טבלת משאבים תוצרים'!$D:$D,$C11,'טבלת משאבים תוצרים'!$J:$J,'ניהול משאבים'!$N$7))</f>
        <v/>
      </c>
      <c r="O11" s="374" t="str">
        <f t="shared" si="0"/>
        <v/>
      </c>
    </row>
    <row r="12" spans="1:17">
      <c r="A12" s="139" t="str">
        <f>IF(AND(C12="",MAX($B$7:$B$1465)&lt;ROWS($B$8:$B12),MAX($B$7:$B$1465)+1&gt;=ROWS($B$8:$B12)),"הזנת שם -&gt;","")</f>
        <v/>
      </c>
      <c r="B12" s="369" t="str">
        <f>IF(AND(C12=""),"",COUNTA($B$7:$B11))</f>
        <v/>
      </c>
      <c r="C12" s="378"/>
      <c r="D12" s="378"/>
      <c r="E12" s="378"/>
      <c r="F12" s="379"/>
      <c r="G12" s="379"/>
      <c r="H12" s="370" t="str">
        <f>IF($C12="","",IF($H$3="","",IF('ניהול משאבים'!$F12="",1,'ניהול משאבים'!$F12)*IF('ניהול משאבים'!$G12="",1,'ניהול משאבים'!$G12)*$H$3))</f>
        <v/>
      </c>
      <c r="I12" s="371" t="str">
        <f>IF($C12="","",SUMIFS('טבלת משאבים תוצרים'!$E:$E,'טבלת משאבים תוצרים'!$D:$D,$C12,'טבלת משאבים תוצרים'!$J:$J,"&lt;&gt;בוטל"))</f>
        <v/>
      </c>
      <c r="J12" s="372" t="str">
        <f>IF($C12="","",IFERROR('ניהול משאבים'!$I12/'ניהול משאבים'!$H12,""))</f>
        <v/>
      </c>
      <c r="K12" s="373" t="str">
        <f>IF($C12="","",COUNTIFS('טבלת משאבים תוצרים'!$D:$D,$C12,'טבלת משאבים תוצרים'!$J:$J,"&lt;&gt;בוטל"))</f>
        <v/>
      </c>
      <c r="L12" s="374" t="str">
        <f>IF($C12="","",SUMIFS('טבלת משאבים תוצרים'!$E:$E,'טבלת משאבים תוצרים'!$D:$D,$C12,'טבלת משאבים תוצרים'!$J:$J,'ניהול משאבים'!$L$7))</f>
        <v/>
      </c>
      <c r="M12" s="374" t="str">
        <f>IF($C12="","",SUMIFS('טבלת משאבים תוצרים'!$E:$E,'טבלת משאבים תוצרים'!$D:$D,$C12,'טבלת משאבים תוצרים'!$J:$J,'ניהול משאבים'!$M$7))</f>
        <v/>
      </c>
      <c r="N12" s="374" t="str">
        <f>IF($C12="","",SUMIFS('טבלת משאבים תוצרים'!$E:$E,'טבלת משאבים תוצרים'!$D:$D,$C12,'טבלת משאבים תוצרים'!$J:$J,'ניהול משאבים'!$N$7))</f>
        <v/>
      </c>
      <c r="O12" s="374" t="str">
        <f t="shared" si="0"/>
        <v/>
      </c>
    </row>
    <row r="13" spans="1:17">
      <c r="A13" s="139" t="str">
        <f>IF(AND(C13="",MAX($B$7:$B$1465)&lt;ROWS($B$8:$B13),MAX($B$7:$B$1465)+1&gt;=ROWS($B$8:$B13)),"הזנת שם -&gt;","")</f>
        <v/>
      </c>
      <c r="B13" s="369" t="str">
        <f>IF(AND(C13=""),"",COUNTA($B$7:$B12))</f>
        <v/>
      </c>
      <c r="C13" s="378"/>
      <c r="D13" s="378"/>
      <c r="E13" s="378"/>
      <c r="F13" s="379"/>
      <c r="G13" s="379"/>
      <c r="H13" s="370" t="str">
        <f>IF($C13="","",IF($H$3="","",IF('ניהול משאבים'!$F13="",1,'ניהול משאבים'!$F13)*IF('ניהול משאבים'!$G13="",1,'ניהול משאבים'!$G13)*$H$3))</f>
        <v/>
      </c>
      <c r="I13" s="371" t="str">
        <f>IF($C13="","",SUMIFS('טבלת משאבים תוצרים'!$E:$E,'טבלת משאבים תוצרים'!$D:$D,$C13,'טבלת משאבים תוצרים'!$J:$J,"&lt;&gt;בוטל"))</f>
        <v/>
      </c>
      <c r="J13" s="372" t="str">
        <f>IF($C13="","",IFERROR('ניהול משאבים'!$I13/'ניהול משאבים'!$H13,""))</f>
        <v/>
      </c>
      <c r="K13" s="373" t="str">
        <f>IF($C13="","",COUNTIFS('טבלת משאבים תוצרים'!$D:$D,$C13,'טבלת משאבים תוצרים'!$J:$J,"&lt;&gt;בוטל"))</f>
        <v/>
      </c>
      <c r="L13" s="374" t="str">
        <f>IF($C13="","",SUMIFS('טבלת משאבים תוצרים'!$E:$E,'טבלת משאבים תוצרים'!$D:$D,$C13,'טבלת משאבים תוצרים'!$J:$J,'ניהול משאבים'!$L$7))</f>
        <v/>
      </c>
      <c r="M13" s="374" t="str">
        <f>IF($C13="","",SUMIFS('טבלת משאבים תוצרים'!$E:$E,'טבלת משאבים תוצרים'!$D:$D,$C13,'טבלת משאבים תוצרים'!$J:$J,'ניהול משאבים'!$M$7))</f>
        <v/>
      </c>
      <c r="N13" s="374" t="str">
        <f>IF($C13="","",SUMIFS('טבלת משאבים תוצרים'!$E:$E,'טבלת משאבים תוצרים'!$D:$D,$C13,'טבלת משאבים תוצרים'!$J:$J,'ניהול משאבים'!$N$7))</f>
        <v/>
      </c>
      <c r="O13" s="374" t="str">
        <f t="shared" si="0"/>
        <v/>
      </c>
    </row>
    <row r="14" spans="1:17">
      <c r="A14" s="139" t="str">
        <f>IF(AND(C14="",MAX($B$7:$B$1465)&lt;ROWS($B$8:$B14),MAX($B$7:$B$1465)+1&gt;=ROWS($B$8:$B14)),"הזנת שם -&gt;","")</f>
        <v/>
      </c>
      <c r="B14" s="369" t="str">
        <f>IF(AND(C14=""),"",COUNTA($B$7:$B13))</f>
        <v/>
      </c>
      <c r="C14" s="378"/>
      <c r="D14" s="378"/>
      <c r="E14" s="378"/>
      <c r="F14" s="379"/>
      <c r="G14" s="379"/>
      <c r="H14" s="370" t="str">
        <f>IF($C14="","",IF($H$3="","",IF('ניהול משאבים'!$F14="",1,'ניהול משאבים'!$F14)*IF('ניהול משאבים'!$G14="",1,'ניהול משאבים'!$G14)*$H$3))</f>
        <v/>
      </c>
      <c r="I14" s="371" t="str">
        <f>IF($C14="","",SUMIFS('טבלת משאבים תוצרים'!$E:$E,'טבלת משאבים תוצרים'!$D:$D,$C14,'טבלת משאבים תוצרים'!$J:$J,"&lt;&gt;בוטל"))</f>
        <v/>
      </c>
      <c r="J14" s="372" t="str">
        <f>IF($C14="","",IFERROR('ניהול משאבים'!$I14/'ניהול משאבים'!$H14,""))</f>
        <v/>
      </c>
      <c r="K14" s="373" t="str">
        <f>IF($C14="","",COUNTIFS('טבלת משאבים תוצרים'!$D:$D,$C14,'טבלת משאבים תוצרים'!$J:$J,"&lt;&gt;בוטל"))</f>
        <v/>
      </c>
      <c r="L14" s="374" t="str">
        <f>IF($C14="","",SUMIFS('טבלת משאבים תוצרים'!$E:$E,'טבלת משאבים תוצרים'!$D:$D,$C14,'טבלת משאבים תוצרים'!$J:$J,'ניהול משאבים'!$L$7))</f>
        <v/>
      </c>
      <c r="M14" s="374" t="str">
        <f>IF($C14="","",SUMIFS('טבלת משאבים תוצרים'!$E:$E,'טבלת משאבים תוצרים'!$D:$D,$C14,'טבלת משאבים תוצרים'!$J:$J,'ניהול משאבים'!$M$7))</f>
        <v/>
      </c>
      <c r="N14" s="374" t="str">
        <f>IF($C14="","",SUMIFS('טבלת משאבים תוצרים'!$E:$E,'טבלת משאבים תוצרים'!$D:$D,$C14,'טבלת משאבים תוצרים'!$J:$J,'ניהול משאבים'!$N$7))</f>
        <v/>
      </c>
      <c r="O14" s="374" t="str">
        <f t="shared" si="0"/>
        <v/>
      </c>
    </row>
    <row r="15" spans="1:17">
      <c r="A15" s="139" t="str">
        <f>IF(AND(C15="",MAX($B$7:$B$1465)&lt;ROWS($B$8:$B15),MAX($B$7:$B$1465)+1&gt;=ROWS($B$8:$B15)),"הזנת שם -&gt;","")</f>
        <v/>
      </c>
      <c r="B15" s="369" t="str">
        <f>IF(AND(C15=""),"",COUNTA($B$7:$B14))</f>
        <v/>
      </c>
      <c r="C15" s="378"/>
      <c r="D15" s="378"/>
      <c r="E15" s="378"/>
      <c r="F15" s="379"/>
      <c r="G15" s="379"/>
      <c r="H15" s="370" t="str">
        <f>IF($C15="","",IF($H$3="","",IF('ניהול משאבים'!$F15="",1,'ניהול משאבים'!$F15)*IF('ניהול משאבים'!$G15="",1,'ניהול משאבים'!$G15)*$H$3))</f>
        <v/>
      </c>
      <c r="I15" s="371" t="str">
        <f>IF($C15="","",SUMIFS('טבלת משאבים תוצרים'!$E:$E,'טבלת משאבים תוצרים'!$D:$D,$C15,'טבלת משאבים תוצרים'!$J:$J,"&lt;&gt;בוטל"))</f>
        <v/>
      </c>
      <c r="J15" s="372" t="str">
        <f>IF($C15="","",IFERROR('ניהול משאבים'!$I15/'ניהול משאבים'!$H15,""))</f>
        <v/>
      </c>
      <c r="K15" s="373" t="str">
        <f>IF($C15="","",COUNTIFS('טבלת משאבים תוצרים'!$D:$D,$C15,'טבלת משאבים תוצרים'!$J:$J,"&lt;&gt;בוטל"))</f>
        <v/>
      </c>
      <c r="L15" s="374" t="str">
        <f>IF($C15="","",SUMIFS('טבלת משאבים תוצרים'!$E:$E,'טבלת משאבים תוצרים'!$D:$D,$C15,'טבלת משאבים תוצרים'!$J:$J,'ניהול משאבים'!$L$7))</f>
        <v/>
      </c>
      <c r="M15" s="374" t="str">
        <f>IF($C15="","",SUMIFS('טבלת משאבים תוצרים'!$E:$E,'טבלת משאבים תוצרים'!$D:$D,$C15,'טבלת משאבים תוצרים'!$J:$J,'ניהול משאבים'!$M$7))</f>
        <v/>
      </c>
      <c r="N15" s="374" t="str">
        <f>IF($C15="","",SUMIFS('טבלת משאבים תוצרים'!$E:$E,'טבלת משאבים תוצרים'!$D:$D,$C15,'טבלת משאבים תוצרים'!$J:$J,'ניהול משאבים'!$N$7))</f>
        <v/>
      </c>
      <c r="O15" s="374" t="str">
        <f t="shared" si="0"/>
        <v/>
      </c>
    </row>
    <row r="16" spans="1:17">
      <c r="A16" s="139" t="str">
        <f>IF(AND(C16="",MAX($B$7:$B$1465)&lt;ROWS($B$8:$B16),MAX($B$7:$B$1465)+1&gt;=ROWS($B$8:$B16)),"הזנת שם -&gt;","")</f>
        <v/>
      </c>
      <c r="B16" s="369" t="str">
        <f>IF(AND(C16=""),"",COUNTA($B$7:$B15))</f>
        <v/>
      </c>
      <c r="C16" s="378"/>
      <c r="D16" s="378"/>
      <c r="E16" s="378"/>
      <c r="F16" s="379"/>
      <c r="G16" s="379"/>
      <c r="H16" s="370" t="str">
        <f>IF($C16="","",IF($H$3="","",IF('ניהול משאבים'!$F16="",1,'ניהול משאבים'!$F16)*IF('ניהול משאבים'!$G16="",1,'ניהול משאבים'!$G16)*$H$3))</f>
        <v/>
      </c>
      <c r="I16" s="371" t="str">
        <f>IF($C16="","",SUMIFS('טבלת משאבים תוצרים'!$E:$E,'טבלת משאבים תוצרים'!$D:$D,$C16,'טבלת משאבים תוצרים'!$J:$J,"&lt;&gt;בוטל"))</f>
        <v/>
      </c>
      <c r="J16" s="372" t="str">
        <f>IF($C16="","",IFERROR('ניהול משאבים'!$I16/'ניהול משאבים'!$H16,""))</f>
        <v/>
      </c>
      <c r="K16" s="373" t="str">
        <f>IF($C16="","",COUNTIFS('טבלת משאבים תוצרים'!$D:$D,$C16,'טבלת משאבים תוצרים'!$J:$J,"&lt;&gt;בוטל"))</f>
        <v/>
      </c>
      <c r="L16" s="374" t="str">
        <f>IF($C16="","",SUMIFS('טבלת משאבים תוצרים'!$E:$E,'טבלת משאבים תוצרים'!$D:$D,$C16,'טבלת משאבים תוצרים'!$J:$J,'ניהול משאבים'!$L$7))</f>
        <v/>
      </c>
      <c r="M16" s="374" t="str">
        <f>IF($C16="","",SUMIFS('טבלת משאבים תוצרים'!$E:$E,'טבלת משאבים תוצרים'!$D:$D,$C16,'טבלת משאבים תוצרים'!$J:$J,'ניהול משאבים'!$M$7))</f>
        <v/>
      </c>
      <c r="N16" s="374" t="str">
        <f>IF($C16="","",SUMIFS('טבלת משאבים תוצרים'!$E:$E,'טבלת משאבים תוצרים'!$D:$D,$C16,'טבלת משאבים תוצרים'!$J:$J,'ניהול משאבים'!$N$7))</f>
        <v/>
      </c>
      <c r="O16" s="374" t="str">
        <f t="shared" si="0"/>
        <v/>
      </c>
    </row>
    <row r="17" spans="1:15">
      <c r="A17" s="139" t="str">
        <f>IF(AND(C17="",MAX($B$7:$B$1465)&lt;ROWS($B$8:$B17),MAX($B$7:$B$1465)+1&gt;=ROWS($B$8:$B17)),"הזנת שם -&gt;","")</f>
        <v/>
      </c>
      <c r="B17" s="369" t="str">
        <f>IF(AND(C17=""),"",COUNTA($B$7:$B16))</f>
        <v/>
      </c>
      <c r="C17" s="378"/>
      <c r="D17" s="378"/>
      <c r="E17" s="378"/>
      <c r="F17" s="379"/>
      <c r="G17" s="379"/>
      <c r="H17" s="370" t="str">
        <f>IF($C17="","",IF($H$3="","",IF('ניהול משאבים'!$F17="",1,'ניהול משאבים'!$F17)*IF('ניהול משאבים'!$G17="",1,'ניהול משאבים'!$G17)*$H$3))</f>
        <v/>
      </c>
      <c r="I17" s="371" t="str">
        <f>IF($C17="","",SUMIFS('טבלת משאבים תוצרים'!$E:$E,'טבלת משאבים תוצרים'!$D:$D,$C17,'טבלת משאבים תוצרים'!$J:$J,"&lt;&gt;בוטל"))</f>
        <v/>
      </c>
      <c r="J17" s="372" t="str">
        <f>IF($C17="","",IFERROR('ניהול משאבים'!$I17/'ניהול משאבים'!$H17,""))</f>
        <v/>
      </c>
      <c r="K17" s="373" t="str">
        <f>IF($C17="","",COUNTIFS('טבלת משאבים תוצרים'!$D:$D,$C17,'טבלת משאבים תוצרים'!$J:$J,"&lt;&gt;בוטל"))</f>
        <v/>
      </c>
      <c r="L17" s="374" t="str">
        <f>IF($C17="","",SUMIFS('טבלת משאבים תוצרים'!$E:$E,'טבלת משאבים תוצרים'!$D:$D,$C17,'טבלת משאבים תוצרים'!$J:$J,'ניהול משאבים'!$L$7))</f>
        <v/>
      </c>
      <c r="M17" s="374" t="str">
        <f>IF($C17="","",SUMIFS('טבלת משאבים תוצרים'!$E:$E,'טבלת משאבים תוצרים'!$D:$D,$C17,'טבלת משאבים תוצרים'!$J:$J,'ניהול משאבים'!$M$7))</f>
        <v/>
      </c>
      <c r="N17" s="374" t="str">
        <f>IF($C17="","",SUMIFS('טבלת משאבים תוצרים'!$E:$E,'טבלת משאבים תוצרים'!$D:$D,$C17,'טבלת משאבים תוצרים'!$J:$J,'ניהול משאבים'!$N$7))</f>
        <v/>
      </c>
      <c r="O17" s="374" t="str">
        <f t="shared" si="0"/>
        <v/>
      </c>
    </row>
    <row r="18" spans="1:15">
      <c r="A18" s="139" t="str">
        <f>IF(AND(C18="",MAX($B$7:$B$1465)&lt;ROWS($B$8:$B18),MAX($B$7:$B$1465)+1&gt;=ROWS($B$8:$B18)),"הזנת שם -&gt;","")</f>
        <v/>
      </c>
      <c r="B18" s="369" t="str">
        <f>IF(AND(C18=""),"",COUNTA($B$7:$B17))</f>
        <v/>
      </c>
      <c r="C18" s="378"/>
      <c r="D18" s="378"/>
      <c r="E18" s="378"/>
      <c r="F18" s="379"/>
      <c r="G18" s="379"/>
      <c r="H18" s="370" t="str">
        <f>IF($C18="","",IF($H$3="","",IF('ניהול משאבים'!$F18="",1,'ניהול משאבים'!$F18)*IF('ניהול משאבים'!$G18="",1,'ניהול משאבים'!$G18)*$H$3))</f>
        <v/>
      </c>
      <c r="I18" s="371" t="str">
        <f>IF($C18="","",SUMIFS('טבלת משאבים תוצרים'!$E:$E,'טבלת משאבים תוצרים'!$D:$D,$C18,'טבלת משאבים תוצרים'!$J:$J,"&lt;&gt;בוטל"))</f>
        <v/>
      </c>
      <c r="J18" s="372" t="str">
        <f>IF($C18="","",IFERROR('ניהול משאבים'!$I18/'ניהול משאבים'!$H18,""))</f>
        <v/>
      </c>
      <c r="K18" s="373" t="str">
        <f>IF($C18="","",COUNTIFS('טבלת משאבים תוצרים'!$D:$D,$C18,'טבלת משאבים תוצרים'!$J:$J,"&lt;&gt;בוטל"))</f>
        <v/>
      </c>
      <c r="L18" s="374" t="str">
        <f>IF($C18="","",SUMIFS('טבלת משאבים תוצרים'!$E:$E,'טבלת משאבים תוצרים'!$D:$D,$C18,'טבלת משאבים תוצרים'!$J:$J,'ניהול משאבים'!$L$7))</f>
        <v/>
      </c>
      <c r="M18" s="374" t="str">
        <f>IF($C18="","",SUMIFS('טבלת משאבים תוצרים'!$E:$E,'טבלת משאבים תוצרים'!$D:$D,$C18,'טבלת משאבים תוצרים'!$J:$J,'ניהול משאבים'!$M$7))</f>
        <v/>
      </c>
      <c r="N18" s="374" t="str">
        <f>IF($C18="","",SUMIFS('טבלת משאבים תוצרים'!$E:$E,'טבלת משאבים תוצרים'!$D:$D,$C18,'טבלת משאבים תוצרים'!$J:$J,'ניהול משאבים'!$N$7))</f>
        <v/>
      </c>
      <c r="O18" s="374" t="str">
        <f t="shared" si="0"/>
        <v/>
      </c>
    </row>
    <row r="19" spans="1:15">
      <c r="A19" s="139" t="str">
        <f>IF(AND(C19="",MAX($B$7:$B$1465)&lt;ROWS($B$8:$B19),MAX($B$7:$B$1465)+1&gt;=ROWS($B$8:$B19)),"הזנת שם -&gt;","")</f>
        <v/>
      </c>
      <c r="B19" s="369" t="str">
        <f>IF(AND(C19=""),"",COUNTA($B$7:$B18))</f>
        <v/>
      </c>
      <c r="C19" s="378"/>
      <c r="D19" s="378"/>
      <c r="E19" s="378"/>
      <c r="F19" s="379"/>
      <c r="G19" s="379"/>
      <c r="H19" s="370" t="str">
        <f>IF($C19="","",IF($H$3="","",IF('ניהול משאבים'!$F19="",1,'ניהול משאבים'!$F19)*IF('ניהול משאבים'!$G19="",1,'ניהול משאבים'!$G19)*$H$3))</f>
        <v/>
      </c>
      <c r="I19" s="371" t="str">
        <f>IF($C19="","",SUMIFS('טבלת משאבים תוצרים'!$E:$E,'טבלת משאבים תוצרים'!$D:$D,$C19,'טבלת משאבים תוצרים'!$J:$J,"&lt;&gt;בוטל"))</f>
        <v/>
      </c>
      <c r="J19" s="372" t="str">
        <f>IF($C19="","",IFERROR('ניהול משאבים'!$I19/'ניהול משאבים'!$H19,""))</f>
        <v/>
      </c>
      <c r="K19" s="373" t="str">
        <f>IF($C19="","",COUNTIFS('טבלת משאבים תוצרים'!$D:$D,$C19,'טבלת משאבים תוצרים'!$J:$J,"&lt;&gt;בוטל"))</f>
        <v/>
      </c>
      <c r="L19" s="374" t="str">
        <f>IF($C19="","",SUMIFS('טבלת משאבים תוצרים'!$E:$E,'טבלת משאבים תוצרים'!$D:$D,$C19,'טבלת משאבים תוצרים'!$J:$J,'ניהול משאבים'!$L$7))</f>
        <v/>
      </c>
      <c r="M19" s="374" t="str">
        <f>IF($C19="","",SUMIFS('טבלת משאבים תוצרים'!$E:$E,'טבלת משאבים תוצרים'!$D:$D,$C19,'טבלת משאבים תוצרים'!$J:$J,'ניהול משאבים'!$M$7))</f>
        <v/>
      </c>
      <c r="N19" s="374" t="str">
        <f>IF($C19="","",SUMIFS('טבלת משאבים תוצרים'!$E:$E,'טבלת משאבים תוצרים'!$D:$D,$C19,'טבלת משאבים תוצרים'!$J:$J,'ניהול משאבים'!$N$7))</f>
        <v/>
      </c>
      <c r="O19" s="374" t="str">
        <f t="shared" si="0"/>
        <v/>
      </c>
    </row>
    <row r="20" spans="1:15">
      <c r="A20" s="139" t="str">
        <f>IF(AND(C20="",MAX($B$7:$B$1465)&lt;ROWS($B$8:$B20),MAX($B$7:$B$1465)+1&gt;=ROWS($B$8:$B20)),"הזנת שם -&gt;","")</f>
        <v/>
      </c>
      <c r="B20" s="369" t="str">
        <f>IF(AND(C20=""),"",COUNTA($B$7:$B19))</f>
        <v/>
      </c>
      <c r="C20" s="378"/>
      <c r="D20" s="378"/>
      <c r="E20" s="378"/>
      <c r="F20" s="379"/>
      <c r="G20" s="379"/>
      <c r="H20" s="370" t="str">
        <f>IF($C20="","",IF($H$3="","",IF('ניהול משאבים'!$F20="",1,'ניהול משאבים'!$F20)*IF('ניהול משאבים'!$G20="",1,'ניהול משאבים'!$G20)*$H$3))</f>
        <v/>
      </c>
      <c r="I20" s="371" t="str">
        <f>IF($C20="","",SUMIFS('טבלת משאבים תוצרים'!$E:$E,'טבלת משאבים תוצרים'!$D:$D,$C20,'טבלת משאבים תוצרים'!$J:$J,"&lt;&gt;בוטל"))</f>
        <v/>
      </c>
      <c r="J20" s="372" t="str">
        <f>IF($C20="","",IFERROR('ניהול משאבים'!$I20/'ניהול משאבים'!$H20,""))</f>
        <v/>
      </c>
      <c r="K20" s="373" t="str">
        <f>IF($C20="","",COUNTIFS('טבלת משאבים תוצרים'!$D:$D,$C20,'טבלת משאבים תוצרים'!$J:$J,"&lt;&gt;בוטל"))</f>
        <v/>
      </c>
      <c r="L20" s="374" t="str">
        <f>IF($C20="","",SUMIFS('טבלת משאבים תוצרים'!$E:$E,'טבלת משאבים תוצרים'!$D:$D,$C20,'טבלת משאבים תוצרים'!$J:$J,'ניהול משאבים'!$L$7))</f>
        <v/>
      </c>
      <c r="M20" s="374" t="str">
        <f>IF($C20="","",SUMIFS('טבלת משאבים תוצרים'!$E:$E,'טבלת משאבים תוצרים'!$D:$D,$C20,'טבלת משאבים תוצרים'!$J:$J,'ניהול משאבים'!$M$7))</f>
        <v/>
      </c>
      <c r="N20" s="374" t="str">
        <f>IF($C20="","",SUMIFS('טבלת משאבים תוצרים'!$E:$E,'טבלת משאבים תוצרים'!$D:$D,$C20,'טבלת משאבים תוצרים'!$J:$J,'ניהול משאבים'!$N$7))</f>
        <v/>
      </c>
      <c r="O20" s="374" t="str">
        <f t="shared" si="0"/>
        <v/>
      </c>
    </row>
    <row r="21" spans="1:15">
      <c r="A21" s="139" t="str">
        <f>IF(AND(C21="",MAX($B$7:$B$1465)&lt;ROWS($B$8:$B21),MAX($B$7:$B$1465)+1&gt;=ROWS($B$8:$B21)),"הזנת שם -&gt;","")</f>
        <v/>
      </c>
      <c r="B21" s="369" t="str">
        <f>IF(AND(C21=""),"",COUNTA($B$7:$B20))</f>
        <v/>
      </c>
      <c r="C21" s="378"/>
      <c r="D21" s="378"/>
      <c r="E21" s="378"/>
      <c r="F21" s="379"/>
      <c r="G21" s="379"/>
      <c r="H21" s="370" t="str">
        <f>IF($C21="","",IF($H$3="","",IF('ניהול משאבים'!$F21="",1,'ניהול משאבים'!$F21)*IF('ניהול משאבים'!$G21="",1,'ניהול משאבים'!$G21)*$H$3))</f>
        <v/>
      </c>
      <c r="I21" s="371" t="str">
        <f>IF($C21="","",SUMIFS('טבלת משאבים תוצרים'!$E:$E,'טבלת משאבים תוצרים'!$D:$D,$C21,'טבלת משאבים תוצרים'!$J:$J,"&lt;&gt;בוטל"))</f>
        <v/>
      </c>
      <c r="J21" s="372" t="str">
        <f>IF($C21="","",IFERROR('ניהול משאבים'!$I21/'ניהול משאבים'!$H21,""))</f>
        <v/>
      </c>
      <c r="K21" s="373" t="str">
        <f>IF($C21="","",COUNTIFS('טבלת משאבים תוצרים'!$D:$D,$C21,'טבלת משאבים תוצרים'!$J:$J,"&lt;&gt;בוטל"))</f>
        <v/>
      </c>
      <c r="L21" s="374" t="str">
        <f>IF($C21="","",SUMIFS('טבלת משאבים תוצרים'!$E:$E,'טבלת משאבים תוצרים'!$D:$D,$C21,'טבלת משאבים תוצרים'!$J:$J,'ניהול משאבים'!$L$7))</f>
        <v/>
      </c>
      <c r="M21" s="374" t="str">
        <f>IF($C21="","",SUMIFS('טבלת משאבים תוצרים'!$E:$E,'טבלת משאבים תוצרים'!$D:$D,$C21,'טבלת משאבים תוצרים'!$J:$J,'ניהול משאבים'!$M$7))</f>
        <v/>
      </c>
      <c r="N21" s="374" t="str">
        <f>IF($C21="","",SUMIFS('טבלת משאבים תוצרים'!$E:$E,'טבלת משאבים תוצרים'!$D:$D,$C21,'טבלת משאבים תוצרים'!$J:$J,'ניהול משאבים'!$N$7))</f>
        <v/>
      </c>
      <c r="O21" s="374" t="str">
        <f t="shared" si="0"/>
        <v/>
      </c>
    </row>
    <row r="22" spans="1:15">
      <c r="A22" s="139" t="str">
        <f>IF(AND(C22="",MAX($B$7:$B$1465)&lt;ROWS($B$8:$B22),MAX($B$7:$B$1465)+1&gt;=ROWS($B$8:$B22)),"הזנת שם -&gt;","")</f>
        <v/>
      </c>
      <c r="B22" s="369" t="str">
        <f>IF(AND(C22=""),"",COUNTA($B$7:$B21))</f>
        <v/>
      </c>
      <c r="C22" s="378"/>
      <c r="D22" s="378"/>
      <c r="E22" s="378"/>
      <c r="F22" s="379"/>
      <c r="G22" s="379"/>
      <c r="H22" s="370" t="str">
        <f>IF($C22="","",IF($H$3="","",IF('ניהול משאבים'!$F22="",1,'ניהול משאבים'!$F22)*IF('ניהול משאבים'!$G22="",1,'ניהול משאבים'!$G22)*$H$3))</f>
        <v/>
      </c>
      <c r="I22" s="371" t="str">
        <f>IF($C22="","",SUMIFS('טבלת משאבים תוצרים'!$E:$E,'טבלת משאבים תוצרים'!$D:$D,$C22,'טבלת משאבים תוצרים'!$J:$J,"&lt;&gt;בוטל"))</f>
        <v/>
      </c>
      <c r="J22" s="372" t="str">
        <f>IF($C22="","",IFERROR('ניהול משאבים'!$I22/'ניהול משאבים'!$H22,""))</f>
        <v/>
      </c>
      <c r="K22" s="373" t="str">
        <f>IF($C22="","",COUNTIFS('טבלת משאבים תוצרים'!$D:$D,$C22,'טבלת משאבים תוצרים'!$J:$J,"&lt;&gt;בוטל"))</f>
        <v/>
      </c>
      <c r="L22" s="374" t="str">
        <f>IF($C22="","",SUMIFS('טבלת משאבים תוצרים'!$E:$E,'טבלת משאבים תוצרים'!$D:$D,$C22,'טבלת משאבים תוצרים'!$J:$J,'ניהול משאבים'!$L$7))</f>
        <v/>
      </c>
      <c r="M22" s="374" t="str">
        <f>IF($C22="","",SUMIFS('טבלת משאבים תוצרים'!$E:$E,'טבלת משאבים תוצרים'!$D:$D,$C22,'טבלת משאבים תוצרים'!$J:$J,'ניהול משאבים'!$M$7))</f>
        <v/>
      </c>
      <c r="N22" s="374" t="str">
        <f>IF($C22="","",SUMIFS('טבלת משאבים תוצרים'!$E:$E,'טבלת משאבים תוצרים'!$D:$D,$C22,'טבלת משאבים תוצרים'!$J:$J,'ניהול משאבים'!$N$7))</f>
        <v/>
      </c>
      <c r="O22" s="374" t="str">
        <f t="shared" si="0"/>
        <v/>
      </c>
    </row>
    <row r="23" spans="1:15">
      <c r="A23" s="139" t="str">
        <f>IF(AND(C23="",MAX($B$7:$B$1465)&lt;ROWS($B$8:$B23),MAX($B$7:$B$1465)+1&gt;=ROWS($B$8:$B23)),"הזנת שם -&gt;","")</f>
        <v/>
      </c>
      <c r="B23" s="369" t="str">
        <f>IF(AND(C23=""),"",COUNTA($B$7:$B22))</f>
        <v/>
      </c>
      <c r="C23" s="378"/>
      <c r="D23" s="378"/>
      <c r="E23" s="378"/>
      <c r="F23" s="379"/>
      <c r="G23" s="379"/>
      <c r="H23" s="370" t="str">
        <f>IF($C23="","",IF($H$3="","",IF('ניהול משאבים'!$F23="",1,'ניהול משאבים'!$F23)*IF('ניהול משאבים'!$G23="",1,'ניהול משאבים'!$G23)*$H$3))</f>
        <v/>
      </c>
      <c r="I23" s="371" t="str">
        <f>IF($C23="","",SUMIFS('טבלת משאבים תוצרים'!$E:$E,'טבלת משאבים תוצרים'!$D:$D,$C23,'טבלת משאבים תוצרים'!$J:$J,"&lt;&gt;בוטל"))</f>
        <v/>
      </c>
      <c r="J23" s="372" t="str">
        <f>IF($C23="","",IFERROR('ניהול משאבים'!$I23/'ניהול משאבים'!$H23,""))</f>
        <v/>
      </c>
      <c r="K23" s="373" t="str">
        <f>IF($C23="","",COUNTIFS('טבלת משאבים תוצרים'!$D:$D,$C23,'טבלת משאבים תוצרים'!$J:$J,"&lt;&gt;בוטל"))</f>
        <v/>
      </c>
      <c r="L23" s="374" t="str">
        <f>IF($C23="","",SUMIFS('טבלת משאבים תוצרים'!$E:$E,'טבלת משאבים תוצרים'!$D:$D,$C23,'טבלת משאבים תוצרים'!$J:$J,'ניהול משאבים'!$L$7))</f>
        <v/>
      </c>
      <c r="M23" s="374" t="str">
        <f>IF($C23="","",SUMIFS('טבלת משאבים תוצרים'!$E:$E,'טבלת משאבים תוצרים'!$D:$D,$C23,'טבלת משאבים תוצרים'!$J:$J,'ניהול משאבים'!$M$7))</f>
        <v/>
      </c>
      <c r="N23" s="374" t="str">
        <f>IF($C23="","",SUMIFS('טבלת משאבים תוצרים'!$E:$E,'טבלת משאבים תוצרים'!$D:$D,$C23,'טבלת משאבים תוצרים'!$J:$J,'ניהול משאבים'!$N$7))</f>
        <v/>
      </c>
      <c r="O23" s="374" t="str">
        <f t="shared" si="0"/>
        <v/>
      </c>
    </row>
    <row r="24" spans="1:15">
      <c r="A24" s="139" t="str">
        <f>IF(AND(C24="",MAX($B$7:$B$1465)&lt;ROWS($B$8:$B24),MAX($B$7:$B$1465)+1&gt;=ROWS($B$8:$B24)),"הזנת שם -&gt;","")</f>
        <v/>
      </c>
      <c r="B24" s="369" t="str">
        <f>IF(AND(C24=""),"",COUNTA($B$7:$B23))</f>
        <v/>
      </c>
      <c r="C24" s="378"/>
      <c r="D24" s="378"/>
      <c r="E24" s="378"/>
      <c r="F24" s="379"/>
      <c r="G24" s="379"/>
      <c r="H24" s="370" t="str">
        <f>IF($C24="","",IF($H$3="","",IF('ניהול משאבים'!$F24="",1,'ניהול משאבים'!$F24)*IF('ניהול משאבים'!$G24="",1,'ניהול משאבים'!$G24)*$H$3))</f>
        <v/>
      </c>
      <c r="I24" s="371" t="str">
        <f>IF($C24="","",SUMIFS('טבלת משאבים תוצרים'!$E:$E,'טבלת משאבים תוצרים'!$D:$D,$C24,'טבלת משאבים תוצרים'!$J:$J,"&lt;&gt;בוטל"))</f>
        <v/>
      </c>
      <c r="J24" s="372" t="str">
        <f>IF($C24="","",IFERROR('ניהול משאבים'!$I24/'ניהול משאבים'!$H24,""))</f>
        <v/>
      </c>
      <c r="K24" s="373" t="str">
        <f>IF($C24="","",COUNTIFS('טבלת משאבים תוצרים'!$D:$D,$C24,'טבלת משאבים תוצרים'!$J:$J,"&lt;&gt;בוטל"))</f>
        <v/>
      </c>
      <c r="L24" s="374" t="str">
        <f>IF($C24="","",SUMIFS('טבלת משאבים תוצרים'!$E:$E,'טבלת משאבים תוצרים'!$D:$D,$C24,'טבלת משאבים תוצרים'!$J:$J,'ניהול משאבים'!$L$7))</f>
        <v/>
      </c>
      <c r="M24" s="374" t="str">
        <f>IF($C24="","",SUMIFS('טבלת משאבים תוצרים'!$E:$E,'טבלת משאבים תוצרים'!$D:$D,$C24,'טבלת משאבים תוצרים'!$J:$J,'ניהול משאבים'!$M$7))</f>
        <v/>
      </c>
      <c r="N24" s="374" t="str">
        <f>IF($C24="","",SUMIFS('טבלת משאבים תוצרים'!$E:$E,'טבלת משאבים תוצרים'!$D:$D,$C24,'טבלת משאבים תוצרים'!$J:$J,'ניהול משאבים'!$N$7))</f>
        <v/>
      </c>
      <c r="O24" s="374" t="str">
        <f t="shared" si="0"/>
        <v/>
      </c>
    </row>
    <row r="25" spans="1:15">
      <c r="A25" s="139" t="str">
        <f>IF(AND(C25="",MAX($B$7:$B$1465)&lt;ROWS($B$8:$B25),MAX($B$7:$B$1465)+1&gt;=ROWS($B$8:$B25)),"הזנת שם -&gt;","")</f>
        <v/>
      </c>
      <c r="B25" s="369" t="str">
        <f>IF(AND(C25=""),"",COUNTA($B$7:$B24))</f>
        <v/>
      </c>
      <c r="C25" s="378"/>
      <c r="D25" s="378"/>
      <c r="E25" s="378"/>
      <c r="F25" s="379"/>
      <c r="G25" s="379"/>
      <c r="H25" s="370" t="str">
        <f>IF($C25="","",IF($H$3="","",IF('ניהול משאבים'!$F25="",1,'ניהול משאבים'!$F25)*IF('ניהול משאבים'!$G25="",1,'ניהול משאבים'!$G25)*$H$3))</f>
        <v/>
      </c>
      <c r="I25" s="371" t="str">
        <f>IF($C25="","",SUMIFS('טבלת משאבים תוצרים'!$E:$E,'טבלת משאבים תוצרים'!$D:$D,$C25,'טבלת משאבים תוצרים'!$J:$J,"&lt;&gt;בוטל"))</f>
        <v/>
      </c>
      <c r="J25" s="372" t="str">
        <f>IF($C25="","",IFERROR('ניהול משאבים'!$I25/'ניהול משאבים'!$H25,""))</f>
        <v/>
      </c>
      <c r="K25" s="373" t="str">
        <f>IF($C25="","",COUNTIFS('טבלת משאבים תוצרים'!$D:$D,$C25,'טבלת משאבים תוצרים'!$J:$J,"&lt;&gt;בוטל"))</f>
        <v/>
      </c>
      <c r="L25" s="374" t="str">
        <f>IF($C25="","",SUMIFS('טבלת משאבים תוצרים'!$E:$E,'טבלת משאבים תוצרים'!$D:$D,$C25,'טבלת משאבים תוצרים'!$J:$J,'ניהול משאבים'!$L$7))</f>
        <v/>
      </c>
      <c r="M25" s="374" t="str">
        <f>IF($C25="","",SUMIFS('טבלת משאבים תוצרים'!$E:$E,'טבלת משאבים תוצרים'!$D:$D,$C25,'טבלת משאבים תוצרים'!$J:$J,'ניהול משאבים'!$M$7))</f>
        <v/>
      </c>
      <c r="N25" s="374" t="str">
        <f>IF($C25="","",SUMIFS('טבלת משאבים תוצרים'!$E:$E,'טבלת משאבים תוצרים'!$D:$D,$C25,'טבלת משאבים תוצרים'!$J:$J,'ניהול משאבים'!$N$7))</f>
        <v/>
      </c>
      <c r="O25" s="374" t="str">
        <f t="shared" si="0"/>
        <v/>
      </c>
    </row>
    <row r="26" spans="1:15">
      <c r="A26" s="139" t="str">
        <f>IF(AND(C26="",MAX($B$7:$B$1465)&lt;ROWS($B$8:$B26),MAX($B$7:$B$1465)+1&gt;=ROWS($B$8:$B26)),"הזנת שם -&gt;","")</f>
        <v/>
      </c>
      <c r="B26" s="369" t="str">
        <f>IF(AND(C26=""),"",COUNTA($B$7:$B25))</f>
        <v/>
      </c>
      <c r="C26" s="378"/>
      <c r="D26" s="378"/>
      <c r="E26" s="378"/>
      <c r="F26" s="379"/>
      <c r="G26" s="379"/>
      <c r="H26" s="370" t="str">
        <f>IF($C26="","",IF($H$3="","",IF('ניהול משאבים'!$F26="",1,'ניהול משאבים'!$F26)*IF('ניהול משאבים'!$G26="",1,'ניהול משאבים'!$G26)*$H$3))</f>
        <v/>
      </c>
      <c r="I26" s="371" t="str">
        <f>IF($C26="","",SUMIFS('טבלת משאבים תוצרים'!$E:$E,'טבלת משאבים תוצרים'!$D:$D,$C26,'טבלת משאבים תוצרים'!$J:$J,"&lt;&gt;בוטל"))</f>
        <v/>
      </c>
      <c r="J26" s="372" t="str">
        <f>IF($C26="","",IFERROR('ניהול משאבים'!$I26/'ניהול משאבים'!$H26,""))</f>
        <v/>
      </c>
      <c r="K26" s="373" t="str">
        <f>IF($C26="","",COUNTIFS('טבלת משאבים תוצרים'!$D:$D,$C26,'טבלת משאבים תוצרים'!$J:$J,"&lt;&gt;בוטל"))</f>
        <v/>
      </c>
      <c r="L26" s="374" t="str">
        <f>IF($C26="","",SUMIFS('טבלת משאבים תוצרים'!$E:$E,'טבלת משאבים תוצרים'!$D:$D,$C26,'טבלת משאבים תוצרים'!$J:$J,'ניהול משאבים'!$L$7))</f>
        <v/>
      </c>
      <c r="M26" s="374" t="str">
        <f>IF($C26="","",SUMIFS('טבלת משאבים תוצרים'!$E:$E,'טבלת משאבים תוצרים'!$D:$D,$C26,'טבלת משאבים תוצרים'!$J:$J,'ניהול משאבים'!$M$7))</f>
        <v/>
      </c>
      <c r="N26" s="374" t="str">
        <f>IF($C26="","",SUMIFS('טבלת משאבים תוצרים'!$E:$E,'טבלת משאבים תוצרים'!$D:$D,$C26,'טבלת משאבים תוצרים'!$J:$J,'ניהול משאבים'!$N$7))</f>
        <v/>
      </c>
      <c r="O26" s="374" t="str">
        <f t="shared" si="0"/>
        <v/>
      </c>
    </row>
    <row r="27" spans="1:15">
      <c r="A27" s="139" t="str">
        <f>IF(AND(C27="",MAX($B$7:$B$1465)&lt;ROWS($B$8:$B27),MAX($B$7:$B$1465)+1&gt;=ROWS($B$8:$B27)),"הזנת שם -&gt;","")</f>
        <v/>
      </c>
      <c r="B27" s="369" t="str">
        <f>IF(AND(C27=""),"",COUNTA($B$7:$B26))</f>
        <v/>
      </c>
      <c r="C27" s="378"/>
      <c r="D27" s="378"/>
      <c r="E27" s="378"/>
      <c r="F27" s="379"/>
      <c r="G27" s="379"/>
      <c r="H27" s="370" t="str">
        <f>IF($C27="","",IF($H$3="","",IF('ניהול משאבים'!$F27="",1,'ניהול משאבים'!$F27)*IF('ניהול משאבים'!$G27="",1,'ניהול משאבים'!$G27)*$H$3))</f>
        <v/>
      </c>
      <c r="I27" s="371" t="str">
        <f>IF($C27="","",SUMIFS('טבלת משאבים תוצרים'!$E:$E,'טבלת משאבים תוצרים'!$D:$D,$C27,'טבלת משאבים תוצרים'!$J:$J,"&lt;&gt;בוטל"))</f>
        <v/>
      </c>
      <c r="J27" s="372" t="str">
        <f>IF($C27="","",IFERROR('ניהול משאבים'!$I27/'ניהול משאבים'!$H27,""))</f>
        <v/>
      </c>
      <c r="K27" s="373" t="str">
        <f>IF($C27="","",COUNTIFS('טבלת משאבים תוצרים'!$D:$D,$C27,'טבלת משאבים תוצרים'!$J:$J,"&lt;&gt;בוטל"))</f>
        <v/>
      </c>
      <c r="L27" s="374" t="str">
        <f>IF($C27="","",SUMIFS('טבלת משאבים תוצרים'!$E:$E,'טבלת משאבים תוצרים'!$D:$D,$C27,'טבלת משאבים תוצרים'!$J:$J,'ניהול משאבים'!$L$7))</f>
        <v/>
      </c>
      <c r="M27" s="374" t="str">
        <f>IF($C27="","",SUMIFS('טבלת משאבים תוצרים'!$E:$E,'טבלת משאבים תוצרים'!$D:$D,$C27,'טבלת משאבים תוצרים'!$J:$J,'ניהול משאבים'!$M$7))</f>
        <v/>
      </c>
      <c r="N27" s="374" t="str">
        <f>IF($C27="","",SUMIFS('טבלת משאבים תוצרים'!$E:$E,'טבלת משאבים תוצרים'!$D:$D,$C27,'טבלת משאבים תוצרים'!$J:$J,'ניהול משאבים'!$N$7))</f>
        <v/>
      </c>
      <c r="O27" s="374" t="str">
        <f t="shared" si="0"/>
        <v/>
      </c>
    </row>
    <row r="28" spans="1:15">
      <c r="A28" s="139" t="str">
        <f>IF(AND(C28="",MAX($B$7:$B$1465)&lt;ROWS($B$8:$B28),MAX($B$7:$B$1465)+1&gt;=ROWS($B$8:$B28)),"הזנת שם -&gt;","")</f>
        <v/>
      </c>
      <c r="B28" s="369" t="str">
        <f>IF(AND(C28=""),"",COUNTA($B$7:$B27))</f>
        <v/>
      </c>
      <c r="C28" s="378"/>
      <c r="D28" s="378"/>
      <c r="E28" s="378"/>
      <c r="F28" s="379"/>
      <c r="G28" s="379"/>
      <c r="H28" s="370" t="str">
        <f>IF($C28="","",IF($H$3="","",IF('ניהול משאבים'!$F28="",1,'ניהול משאבים'!$F28)*IF('ניהול משאבים'!$G28="",1,'ניהול משאבים'!$G28)*$H$3))</f>
        <v/>
      </c>
      <c r="I28" s="371" t="str">
        <f>IF($C28="","",SUMIFS('טבלת משאבים תוצרים'!$E:$E,'טבלת משאבים תוצרים'!$D:$D,$C28,'טבלת משאבים תוצרים'!$J:$J,"&lt;&gt;בוטל"))</f>
        <v/>
      </c>
      <c r="J28" s="372" t="str">
        <f>IF($C28="","",IFERROR('ניהול משאבים'!$I28/'ניהול משאבים'!$H28,""))</f>
        <v/>
      </c>
      <c r="K28" s="373" t="str">
        <f>IF($C28="","",COUNTIFS('טבלת משאבים תוצרים'!$D:$D,$C28,'טבלת משאבים תוצרים'!$J:$J,"&lt;&gt;בוטל"))</f>
        <v/>
      </c>
      <c r="L28" s="374" t="str">
        <f>IF($C28="","",SUMIFS('טבלת משאבים תוצרים'!$E:$E,'טבלת משאבים תוצרים'!$D:$D,$C28,'טבלת משאבים תוצרים'!$J:$J,'ניהול משאבים'!$L$7))</f>
        <v/>
      </c>
      <c r="M28" s="374" t="str">
        <f>IF($C28="","",SUMIFS('טבלת משאבים תוצרים'!$E:$E,'טבלת משאבים תוצרים'!$D:$D,$C28,'טבלת משאבים תוצרים'!$J:$J,'ניהול משאבים'!$M$7))</f>
        <v/>
      </c>
      <c r="N28" s="374" t="str">
        <f>IF($C28="","",SUMIFS('טבלת משאבים תוצרים'!$E:$E,'טבלת משאבים תוצרים'!$D:$D,$C28,'טבלת משאבים תוצרים'!$J:$J,'ניהול משאבים'!$N$7))</f>
        <v/>
      </c>
      <c r="O28" s="374" t="str">
        <f t="shared" si="0"/>
        <v/>
      </c>
    </row>
    <row r="29" spans="1:15">
      <c r="A29" s="139" t="str">
        <f>IF(AND(C29="",MAX($B$7:$B$1465)&lt;ROWS($B$8:$B29),MAX($B$7:$B$1465)+1&gt;=ROWS($B$8:$B29)),"הזנת שם -&gt;","")</f>
        <v/>
      </c>
      <c r="B29" s="369" t="str">
        <f>IF(AND(C29=""),"",COUNTA($B$7:$B28))</f>
        <v/>
      </c>
      <c r="C29" s="378"/>
      <c r="D29" s="378"/>
      <c r="E29" s="378"/>
      <c r="F29" s="379"/>
      <c r="G29" s="379"/>
      <c r="H29" s="370" t="str">
        <f>IF($C29="","",IF($H$3="","",IF('ניהול משאבים'!$F29="",1,'ניהול משאבים'!$F29)*IF('ניהול משאבים'!$G29="",1,'ניהול משאבים'!$G29)*$H$3))</f>
        <v/>
      </c>
      <c r="I29" s="371" t="str">
        <f>IF($C29="","",SUMIFS('טבלת משאבים תוצרים'!$E:$E,'טבלת משאבים תוצרים'!$D:$D,$C29,'טבלת משאבים תוצרים'!$J:$J,"&lt;&gt;בוטל"))</f>
        <v/>
      </c>
      <c r="J29" s="372" t="str">
        <f>IF($C29="","",IFERROR('ניהול משאבים'!$I29/'ניהול משאבים'!$H29,""))</f>
        <v/>
      </c>
      <c r="K29" s="373" t="str">
        <f>IF($C29="","",COUNTIFS('טבלת משאבים תוצרים'!$D:$D,$C29,'טבלת משאבים תוצרים'!$J:$J,"&lt;&gt;בוטל"))</f>
        <v/>
      </c>
      <c r="L29" s="374" t="str">
        <f>IF($C29="","",SUMIFS('טבלת משאבים תוצרים'!$E:$E,'טבלת משאבים תוצרים'!$D:$D,$C29,'טבלת משאבים תוצרים'!$J:$J,'ניהול משאבים'!$L$7))</f>
        <v/>
      </c>
      <c r="M29" s="374" t="str">
        <f>IF($C29="","",SUMIFS('טבלת משאבים תוצרים'!$E:$E,'טבלת משאבים תוצרים'!$D:$D,$C29,'טבלת משאבים תוצרים'!$J:$J,'ניהול משאבים'!$M$7))</f>
        <v/>
      </c>
      <c r="N29" s="374" t="str">
        <f>IF($C29="","",SUMIFS('טבלת משאבים תוצרים'!$E:$E,'טבלת משאבים תוצרים'!$D:$D,$C29,'טבלת משאבים תוצרים'!$J:$J,'ניהול משאבים'!$N$7))</f>
        <v/>
      </c>
      <c r="O29" s="374" t="str">
        <f t="shared" si="0"/>
        <v/>
      </c>
    </row>
    <row r="30" spans="1:15">
      <c r="A30" s="139" t="str">
        <f>IF(AND(C30="",MAX($B$7:$B$1465)&lt;ROWS($B$8:$B30),MAX($B$7:$B$1465)+1&gt;=ROWS($B$8:$B30)),"הזנת שם -&gt;","")</f>
        <v/>
      </c>
      <c r="B30" s="369" t="str">
        <f>IF(AND(C30=""),"",COUNTA($B$7:$B29))</f>
        <v/>
      </c>
      <c r="C30" s="378"/>
      <c r="D30" s="378"/>
      <c r="E30" s="378"/>
      <c r="F30" s="379"/>
      <c r="G30" s="379"/>
      <c r="H30" s="370" t="str">
        <f>IF($C30="","",IF($H$3="","",IF('ניהול משאבים'!$F30="",1,'ניהול משאבים'!$F30)*IF('ניהול משאבים'!$G30="",1,'ניהול משאבים'!$G30)*$H$3))</f>
        <v/>
      </c>
      <c r="I30" s="371" t="str">
        <f>IF($C30="","",SUMIFS('טבלת משאבים תוצרים'!$E:$E,'טבלת משאבים תוצרים'!$D:$D,$C30,'טבלת משאבים תוצרים'!$J:$J,"&lt;&gt;בוטל"))</f>
        <v/>
      </c>
      <c r="J30" s="372" t="str">
        <f>IF($C30="","",IFERROR('ניהול משאבים'!$I30/'ניהול משאבים'!$H30,""))</f>
        <v/>
      </c>
      <c r="K30" s="373" t="str">
        <f>IF($C30="","",COUNTIFS('טבלת משאבים תוצרים'!$D:$D,$C30,'טבלת משאבים תוצרים'!$J:$J,"&lt;&gt;בוטל"))</f>
        <v/>
      </c>
      <c r="L30" s="374" t="str">
        <f>IF($C30="","",SUMIFS('טבלת משאבים תוצרים'!$E:$E,'טבלת משאבים תוצרים'!$D:$D,$C30,'טבלת משאבים תוצרים'!$J:$J,'ניהול משאבים'!$L$7))</f>
        <v/>
      </c>
      <c r="M30" s="374" t="str">
        <f>IF($C30="","",SUMIFS('טבלת משאבים תוצרים'!$E:$E,'טבלת משאבים תוצרים'!$D:$D,$C30,'טבלת משאבים תוצרים'!$J:$J,'ניהול משאבים'!$M$7))</f>
        <v/>
      </c>
      <c r="N30" s="374" t="str">
        <f>IF($C30="","",SUMIFS('טבלת משאבים תוצרים'!$E:$E,'טבלת משאבים תוצרים'!$D:$D,$C30,'טבלת משאבים תוצרים'!$J:$J,'ניהול משאבים'!$N$7))</f>
        <v/>
      </c>
      <c r="O30" s="374" t="str">
        <f t="shared" si="0"/>
        <v/>
      </c>
    </row>
    <row r="31" spans="1:15">
      <c r="A31" s="139" t="str">
        <f>IF(AND(C31="",MAX($B$7:$B$1465)&lt;ROWS($B$8:$B31),MAX($B$7:$B$1465)+1&gt;=ROWS($B$8:$B31)),"הזנת שם -&gt;","")</f>
        <v/>
      </c>
      <c r="B31" s="369" t="str">
        <f>IF(AND(C31=""),"",COUNTA($B$7:$B30))</f>
        <v/>
      </c>
      <c r="C31" s="378"/>
      <c r="D31" s="378"/>
      <c r="E31" s="378"/>
      <c r="F31" s="379"/>
      <c r="G31" s="379"/>
      <c r="H31" s="370" t="str">
        <f>IF($C31="","",IF($H$3="","",IF('ניהול משאבים'!$F31="",1,'ניהול משאבים'!$F31)*IF('ניהול משאבים'!$G31="",1,'ניהול משאבים'!$G31)*$H$3))</f>
        <v/>
      </c>
      <c r="I31" s="371" t="str">
        <f>IF($C31="","",SUMIFS('טבלת משאבים תוצרים'!$E:$E,'טבלת משאבים תוצרים'!$D:$D,$C31,'טבלת משאבים תוצרים'!$J:$J,"&lt;&gt;בוטל"))</f>
        <v/>
      </c>
      <c r="J31" s="372" t="str">
        <f>IF($C31="","",IFERROR('ניהול משאבים'!$I31/'ניהול משאבים'!$H31,""))</f>
        <v/>
      </c>
      <c r="K31" s="373" t="str">
        <f>IF($C31="","",COUNTIFS('טבלת משאבים תוצרים'!$D:$D,$C31,'טבלת משאבים תוצרים'!$J:$J,"&lt;&gt;בוטל"))</f>
        <v/>
      </c>
      <c r="L31" s="374" t="str">
        <f>IF($C31="","",SUMIFS('טבלת משאבים תוצרים'!$E:$E,'טבלת משאבים תוצרים'!$D:$D,$C31,'טבלת משאבים תוצרים'!$J:$J,'ניהול משאבים'!$L$7))</f>
        <v/>
      </c>
      <c r="M31" s="374" t="str">
        <f>IF($C31="","",SUMIFS('טבלת משאבים תוצרים'!$E:$E,'טבלת משאבים תוצרים'!$D:$D,$C31,'טבלת משאבים תוצרים'!$J:$J,'ניהול משאבים'!$M$7))</f>
        <v/>
      </c>
      <c r="N31" s="374" t="str">
        <f>IF($C31="","",SUMIFS('טבלת משאבים תוצרים'!$E:$E,'טבלת משאבים תוצרים'!$D:$D,$C31,'טבלת משאבים תוצרים'!$J:$J,'ניהול משאבים'!$N$7))</f>
        <v/>
      </c>
      <c r="O31" s="374" t="str">
        <f t="shared" si="0"/>
        <v/>
      </c>
    </row>
    <row r="32" spans="1:15">
      <c r="A32" s="139" t="str">
        <f>IF(AND(C32="",MAX($B$7:$B$1465)&lt;ROWS($B$8:$B32),MAX($B$7:$B$1465)+1&gt;=ROWS($B$8:$B32)),"הזנת שם -&gt;","")</f>
        <v/>
      </c>
      <c r="B32" s="369" t="str">
        <f>IF(AND(C32=""),"",COUNTA($B$7:$B31))</f>
        <v/>
      </c>
      <c r="C32" s="378"/>
      <c r="D32" s="378"/>
      <c r="E32" s="378"/>
      <c r="F32" s="379"/>
      <c r="G32" s="379"/>
      <c r="H32" s="370" t="str">
        <f>IF($C32="","",IF($H$3="","",IF('ניהול משאבים'!$F32="",1,'ניהול משאבים'!$F32)*IF('ניהול משאבים'!$G32="",1,'ניהול משאבים'!$G32)*$H$3))</f>
        <v/>
      </c>
      <c r="I32" s="371" t="str">
        <f>IF($C32="","",SUMIFS('טבלת משאבים תוצרים'!$E:$E,'טבלת משאבים תוצרים'!$D:$D,$C32,'טבלת משאבים תוצרים'!$J:$J,"&lt;&gt;בוטל"))</f>
        <v/>
      </c>
      <c r="J32" s="372" t="str">
        <f>IF($C32="","",IFERROR('ניהול משאבים'!$I32/'ניהול משאבים'!$H32,""))</f>
        <v/>
      </c>
      <c r="K32" s="373" t="str">
        <f>IF($C32="","",COUNTIFS('טבלת משאבים תוצרים'!$D:$D,$C32,'טבלת משאבים תוצרים'!$J:$J,"&lt;&gt;בוטל"))</f>
        <v/>
      </c>
      <c r="L32" s="374" t="str">
        <f>IF($C32="","",SUMIFS('טבלת משאבים תוצרים'!$E:$E,'טבלת משאבים תוצרים'!$D:$D,$C32,'טבלת משאבים תוצרים'!$J:$J,'ניהול משאבים'!$L$7))</f>
        <v/>
      </c>
      <c r="M32" s="374" t="str">
        <f>IF($C32="","",SUMIFS('טבלת משאבים תוצרים'!$E:$E,'טבלת משאבים תוצרים'!$D:$D,$C32,'טבלת משאבים תוצרים'!$J:$J,'ניהול משאבים'!$M$7))</f>
        <v/>
      </c>
      <c r="N32" s="374" t="str">
        <f>IF($C32="","",SUMIFS('טבלת משאבים תוצרים'!$E:$E,'טבלת משאבים תוצרים'!$D:$D,$C32,'טבלת משאבים תוצרים'!$J:$J,'ניהול משאבים'!$N$7))</f>
        <v/>
      </c>
      <c r="O32" s="374" t="str">
        <f t="shared" si="0"/>
        <v/>
      </c>
    </row>
    <row r="33" spans="1:15">
      <c r="A33" s="139" t="str">
        <f>IF(AND(C33="",MAX($B$7:$B$1465)&lt;ROWS($B$8:$B33),MAX($B$7:$B$1465)+1&gt;=ROWS($B$8:$B33)),"הזנת שם -&gt;","")</f>
        <v/>
      </c>
      <c r="B33" s="369" t="str">
        <f>IF(AND(C33=""),"",COUNTA($B$7:$B32))</f>
        <v/>
      </c>
      <c r="C33" s="378"/>
      <c r="D33" s="378"/>
      <c r="E33" s="378"/>
      <c r="F33" s="379"/>
      <c r="G33" s="379"/>
      <c r="H33" s="370" t="str">
        <f>IF($C33="","",IF($H$3="","",IF('ניהול משאבים'!$F33="",1,'ניהול משאבים'!$F33)*IF('ניהול משאבים'!$G33="",1,'ניהול משאבים'!$G33)*$H$3))</f>
        <v/>
      </c>
      <c r="I33" s="371" t="str">
        <f>IF($C33="","",SUMIFS('טבלת משאבים תוצרים'!$E:$E,'טבלת משאבים תוצרים'!$D:$D,$C33,'טבלת משאבים תוצרים'!$J:$J,"&lt;&gt;בוטל"))</f>
        <v/>
      </c>
      <c r="J33" s="372" t="str">
        <f>IF($C33="","",IFERROR('ניהול משאבים'!$I33/'ניהול משאבים'!$H33,""))</f>
        <v/>
      </c>
      <c r="K33" s="373" t="str">
        <f>IF($C33="","",COUNTIFS('טבלת משאבים תוצרים'!$D:$D,$C33,'טבלת משאבים תוצרים'!$J:$J,"&lt;&gt;בוטל"))</f>
        <v/>
      </c>
      <c r="L33" s="374" t="str">
        <f>IF($C33="","",SUMIFS('טבלת משאבים תוצרים'!$E:$E,'טבלת משאבים תוצרים'!$D:$D,$C33,'טבלת משאבים תוצרים'!$J:$J,'ניהול משאבים'!$L$7))</f>
        <v/>
      </c>
      <c r="M33" s="374" t="str">
        <f>IF($C33="","",SUMIFS('טבלת משאבים תוצרים'!$E:$E,'טבלת משאבים תוצרים'!$D:$D,$C33,'טבלת משאבים תוצרים'!$J:$J,'ניהול משאבים'!$M$7))</f>
        <v/>
      </c>
      <c r="N33" s="374" t="str">
        <f>IF($C33="","",SUMIFS('טבלת משאבים תוצרים'!$E:$E,'טבלת משאבים תוצרים'!$D:$D,$C33,'טבלת משאבים תוצרים'!$J:$J,'ניהול משאבים'!$N$7))</f>
        <v/>
      </c>
      <c r="O33" s="374" t="str">
        <f t="shared" si="0"/>
        <v/>
      </c>
    </row>
    <row r="34" spans="1:15">
      <c r="A34" s="139" t="str">
        <f>IF(AND(C34="",MAX($B$7:$B$1465)&lt;ROWS($B$8:$B34),MAX($B$7:$B$1465)+1&gt;=ROWS($B$8:$B34)),"הזנת שם -&gt;","")</f>
        <v/>
      </c>
      <c r="B34" s="369" t="str">
        <f>IF(AND(C34=""),"",COUNTA($B$7:$B33))</f>
        <v/>
      </c>
      <c r="C34" s="378"/>
      <c r="D34" s="378"/>
      <c r="E34" s="378"/>
      <c r="F34" s="379"/>
      <c r="G34" s="379"/>
      <c r="H34" s="370" t="str">
        <f>IF($C34="","",IF($H$3="","",IF('ניהול משאבים'!$F34="",1,'ניהול משאבים'!$F34)*IF('ניהול משאבים'!$G34="",1,'ניהול משאבים'!$G34)*$H$3))</f>
        <v/>
      </c>
      <c r="I34" s="371" t="str">
        <f>IF($C34="","",SUMIFS('טבלת משאבים תוצרים'!$E:$E,'טבלת משאבים תוצרים'!$D:$D,$C34,'טבלת משאבים תוצרים'!$J:$J,"&lt;&gt;בוטל"))</f>
        <v/>
      </c>
      <c r="J34" s="372" t="str">
        <f>IF($C34="","",IFERROR('ניהול משאבים'!$I34/'ניהול משאבים'!$H34,""))</f>
        <v/>
      </c>
      <c r="K34" s="373" t="str">
        <f>IF($C34="","",COUNTIFS('טבלת משאבים תוצרים'!$D:$D,$C34,'טבלת משאבים תוצרים'!$J:$J,"&lt;&gt;בוטל"))</f>
        <v/>
      </c>
      <c r="L34" s="374" t="str">
        <f>IF($C34="","",SUMIFS('טבלת משאבים תוצרים'!$E:$E,'טבלת משאבים תוצרים'!$D:$D,$C34,'טבלת משאבים תוצרים'!$J:$J,'ניהול משאבים'!$L$7))</f>
        <v/>
      </c>
      <c r="M34" s="374" t="str">
        <f>IF($C34="","",SUMIFS('טבלת משאבים תוצרים'!$E:$E,'טבלת משאבים תוצרים'!$D:$D,$C34,'טבלת משאבים תוצרים'!$J:$J,'ניהול משאבים'!$M$7))</f>
        <v/>
      </c>
      <c r="N34" s="374" t="str">
        <f>IF($C34="","",SUMIFS('טבלת משאבים תוצרים'!$E:$E,'טבלת משאבים תוצרים'!$D:$D,$C34,'טבלת משאבים תוצרים'!$J:$J,'ניהול משאבים'!$N$7))</f>
        <v/>
      </c>
      <c r="O34" s="374" t="str">
        <f t="shared" si="0"/>
        <v/>
      </c>
    </row>
    <row r="35" spans="1:15">
      <c r="A35" s="139" t="str">
        <f>IF(AND(C35="",MAX($B$7:$B$1465)&lt;ROWS($B$8:$B35),MAX($B$7:$B$1465)+1&gt;=ROWS($B$8:$B35)),"הזנת שם -&gt;","")</f>
        <v/>
      </c>
      <c r="B35" s="369" t="str">
        <f>IF(AND(C35=""),"",COUNTA($B$7:$B34))</f>
        <v/>
      </c>
      <c r="C35" s="378"/>
      <c r="D35" s="378"/>
      <c r="E35" s="378"/>
      <c r="F35" s="379"/>
      <c r="G35" s="379"/>
      <c r="H35" s="370" t="str">
        <f>IF($C35="","",IF($H$3="","",IF('ניהול משאבים'!$F35="",1,'ניהול משאבים'!$F35)*IF('ניהול משאבים'!$G35="",1,'ניהול משאבים'!$G35)*$H$3))</f>
        <v/>
      </c>
      <c r="I35" s="371" t="str">
        <f>IF($C35="","",SUMIFS('טבלת משאבים תוצרים'!$E:$E,'טבלת משאבים תוצרים'!$D:$D,$C35,'טבלת משאבים תוצרים'!$J:$J,"&lt;&gt;בוטל"))</f>
        <v/>
      </c>
      <c r="J35" s="372" t="str">
        <f>IF($C35="","",IFERROR('ניהול משאבים'!$I35/'ניהול משאבים'!$H35,""))</f>
        <v/>
      </c>
      <c r="K35" s="373" t="str">
        <f>IF($C35="","",COUNTIFS('טבלת משאבים תוצרים'!$D:$D,$C35,'טבלת משאבים תוצרים'!$J:$J,"&lt;&gt;בוטל"))</f>
        <v/>
      </c>
      <c r="L35" s="374" t="str">
        <f>IF($C35="","",SUMIFS('טבלת משאבים תוצרים'!$E:$E,'טבלת משאבים תוצרים'!$D:$D,$C35,'טבלת משאבים תוצרים'!$J:$J,'ניהול משאבים'!$L$7))</f>
        <v/>
      </c>
      <c r="M35" s="374" t="str">
        <f>IF($C35="","",SUMIFS('טבלת משאבים תוצרים'!$E:$E,'טבלת משאבים תוצרים'!$D:$D,$C35,'טבלת משאבים תוצרים'!$J:$J,'ניהול משאבים'!$M$7))</f>
        <v/>
      </c>
      <c r="N35" s="374" t="str">
        <f>IF($C35="","",SUMIFS('טבלת משאבים תוצרים'!$E:$E,'טבלת משאבים תוצרים'!$D:$D,$C35,'טבלת משאבים תוצרים'!$J:$J,'ניהול משאבים'!$N$7))</f>
        <v/>
      </c>
      <c r="O35" s="374" t="str">
        <f t="shared" si="0"/>
        <v/>
      </c>
    </row>
    <row r="36" spans="1:15">
      <c r="A36" s="139" t="str">
        <f>IF(AND(C36="",MAX($B$7:$B$1465)&lt;ROWS($B$8:$B36),MAX($B$7:$B$1465)+1&gt;=ROWS($B$8:$B36)),"הזנת שם -&gt;","")</f>
        <v/>
      </c>
      <c r="B36" s="369" t="str">
        <f>IF(AND(C36=""),"",COUNTA($B$7:$B35))</f>
        <v/>
      </c>
      <c r="C36" s="378"/>
      <c r="D36" s="378"/>
      <c r="E36" s="378"/>
      <c r="F36" s="379"/>
      <c r="G36" s="379"/>
      <c r="H36" s="370" t="str">
        <f>IF($C36="","",IF($H$3="","",IF('ניהול משאבים'!$F36="",1,'ניהול משאבים'!$F36)*IF('ניהול משאבים'!$G36="",1,'ניהול משאבים'!$G36)*$H$3))</f>
        <v/>
      </c>
      <c r="I36" s="371" t="str">
        <f>IF($C36="","",SUMIFS('טבלת משאבים תוצרים'!$E:$E,'טבלת משאבים תוצרים'!$D:$D,$C36,'טבלת משאבים תוצרים'!$J:$J,"&lt;&gt;בוטל"))</f>
        <v/>
      </c>
      <c r="J36" s="372" t="str">
        <f>IF($C36="","",IFERROR('ניהול משאבים'!$I36/'ניהול משאבים'!$H36,""))</f>
        <v/>
      </c>
      <c r="K36" s="373" t="str">
        <f>IF($C36="","",COUNTIFS('טבלת משאבים תוצרים'!$D:$D,$C36,'טבלת משאבים תוצרים'!$J:$J,"&lt;&gt;בוטל"))</f>
        <v/>
      </c>
      <c r="L36" s="374" t="str">
        <f>IF($C36="","",SUMIFS('טבלת משאבים תוצרים'!$E:$E,'טבלת משאבים תוצרים'!$D:$D,$C36,'טבלת משאבים תוצרים'!$J:$J,'ניהול משאבים'!$L$7))</f>
        <v/>
      </c>
      <c r="M36" s="374" t="str">
        <f>IF($C36="","",SUMIFS('טבלת משאבים תוצרים'!$E:$E,'טבלת משאבים תוצרים'!$D:$D,$C36,'טבלת משאבים תוצרים'!$J:$J,'ניהול משאבים'!$M$7))</f>
        <v/>
      </c>
      <c r="N36" s="374" t="str">
        <f>IF($C36="","",SUMIFS('טבלת משאבים תוצרים'!$E:$E,'טבלת משאבים תוצרים'!$D:$D,$C36,'טבלת משאבים תוצרים'!$J:$J,'ניהול משאבים'!$N$7))</f>
        <v/>
      </c>
      <c r="O36" s="374" t="str">
        <f t="shared" si="0"/>
        <v/>
      </c>
    </row>
    <row r="37" spans="1:15">
      <c r="A37" s="139" t="str">
        <f>IF(AND(C37="",MAX($B$7:$B$1465)&lt;ROWS($B$8:$B37),MAX($B$7:$B$1465)+1&gt;=ROWS($B$8:$B37)),"הזנת שם -&gt;","")</f>
        <v/>
      </c>
      <c r="B37" s="369" t="str">
        <f>IF(AND(C37=""),"",COUNTA($B$7:$B36))</f>
        <v/>
      </c>
      <c r="C37" s="378"/>
      <c r="D37" s="378"/>
      <c r="E37" s="378"/>
      <c r="F37" s="379"/>
      <c r="G37" s="379"/>
      <c r="H37" s="370" t="str">
        <f>IF($C37="","",IF($H$3="","",IF('ניהול משאבים'!$F37="",1,'ניהול משאבים'!$F37)*IF('ניהול משאבים'!$G37="",1,'ניהול משאבים'!$G37)*$H$3))</f>
        <v/>
      </c>
      <c r="I37" s="371" t="str">
        <f>IF($C37="","",SUMIFS('טבלת משאבים תוצרים'!$E:$E,'טבלת משאבים תוצרים'!$D:$D,$C37,'טבלת משאבים תוצרים'!$J:$J,"&lt;&gt;בוטל"))</f>
        <v/>
      </c>
      <c r="J37" s="372" t="str">
        <f>IF($C37="","",IFERROR('ניהול משאבים'!$I37/'ניהול משאבים'!$H37,""))</f>
        <v/>
      </c>
      <c r="K37" s="373" t="str">
        <f>IF($C37="","",COUNTIFS('טבלת משאבים תוצרים'!$D:$D,$C37,'טבלת משאבים תוצרים'!$J:$J,"&lt;&gt;בוטל"))</f>
        <v/>
      </c>
      <c r="L37" s="374" t="str">
        <f>IF($C37="","",SUMIFS('טבלת משאבים תוצרים'!$E:$E,'טבלת משאבים תוצרים'!$D:$D,$C37,'טבלת משאבים תוצרים'!$J:$J,'ניהול משאבים'!$L$7))</f>
        <v/>
      </c>
      <c r="M37" s="374" t="str">
        <f>IF($C37="","",SUMIFS('טבלת משאבים תוצרים'!$E:$E,'טבלת משאבים תוצרים'!$D:$D,$C37,'טבלת משאבים תוצרים'!$J:$J,'ניהול משאבים'!$M$7))</f>
        <v/>
      </c>
      <c r="N37" s="374" t="str">
        <f>IF($C37="","",SUMIFS('טבלת משאבים תוצרים'!$E:$E,'טבלת משאבים תוצרים'!$D:$D,$C37,'טבלת משאבים תוצרים'!$J:$J,'ניהול משאבים'!$N$7))</f>
        <v/>
      </c>
      <c r="O37" s="374" t="str">
        <f t="shared" si="0"/>
        <v/>
      </c>
    </row>
    <row r="38" spans="1:15">
      <c r="A38" s="139" t="str">
        <f>IF(AND(C38="",MAX($B$7:$B$1465)&lt;ROWS($B$8:$B38),MAX($B$7:$B$1465)+1&gt;=ROWS($B$8:$B38)),"הזנת שם -&gt;","")</f>
        <v/>
      </c>
      <c r="B38" s="369" t="str">
        <f>IF(AND(C38=""),"",COUNTA($B$7:$B37))</f>
        <v/>
      </c>
      <c r="C38" s="378"/>
      <c r="D38" s="378"/>
      <c r="E38" s="378"/>
      <c r="F38" s="379"/>
      <c r="G38" s="379"/>
      <c r="H38" s="370" t="str">
        <f>IF($C38="","",IF($H$3="","",IF('ניהול משאבים'!$F38="",1,'ניהול משאבים'!$F38)*IF('ניהול משאבים'!$G38="",1,'ניהול משאבים'!$G38)*$H$3))</f>
        <v/>
      </c>
      <c r="I38" s="371" t="str">
        <f>IF($C38="","",SUMIFS('טבלת משאבים תוצרים'!$E:$E,'טבלת משאבים תוצרים'!$D:$D,$C38,'טבלת משאבים תוצרים'!$J:$J,"&lt;&gt;בוטל"))</f>
        <v/>
      </c>
      <c r="J38" s="372" t="str">
        <f>IF($C38="","",IFERROR('ניהול משאבים'!$I38/'ניהול משאבים'!$H38,""))</f>
        <v/>
      </c>
      <c r="K38" s="373" t="str">
        <f>IF($C38="","",COUNTIFS('טבלת משאבים תוצרים'!$D:$D,$C38,'טבלת משאבים תוצרים'!$J:$J,"&lt;&gt;בוטל"))</f>
        <v/>
      </c>
      <c r="L38" s="374" t="str">
        <f>IF($C38="","",SUMIFS('טבלת משאבים תוצרים'!$E:$E,'טבלת משאבים תוצרים'!$D:$D,$C38,'טבלת משאבים תוצרים'!$J:$J,'ניהול משאבים'!$L$7))</f>
        <v/>
      </c>
      <c r="M38" s="374" t="str">
        <f>IF($C38="","",SUMIFS('טבלת משאבים תוצרים'!$E:$E,'טבלת משאבים תוצרים'!$D:$D,$C38,'טבלת משאבים תוצרים'!$J:$J,'ניהול משאבים'!$M$7))</f>
        <v/>
      </c>
      <c r="N38" s="374" t="str">
        <f>IF($C38="","",SUMIFS('טבלת משאבים תוצרים'!$E:$E,'טבלת משאבים תוצרים'!$D:$D,$C38,'טבלת משאבים תוצרים'!$J:$J,'ניהול משאבים'!$N$7))</f>
        <v/>
      </c>
      <c r="O38" s="374" t="str">
        <f t="shared" si="0"/>
        <v/>
      </c>
    </row>
    <row r="39" spans="1:15">
      <c r="A39" s="139" t="str">
        <f>IF(AND(C39="",MAX($B$7:$B$1465)&lt;ROWS($B$8:$B39),MAX($B$7:$B$1465)+1&gt;=ROWS($B$8:$B39)),"הזנת שם -&gt;","")</f>
        <v/>
      </c>
      <c r="B39" s="369" t="str">
        <f>IF(AND(C39=""),"",COUNTA($B$7:$B38))</f>
        <v/>
      </c>
      <c r="C39" s="378"/>
      <c r="D39" s="378"/>
      <c r="E39" s="378"/>
      <c r="F39" s="379"/>
      <c r="G39" s="379"/>
      <c r="H39" s="370" t="str">
        <f>IF($C39="","",IF($H$3="","",IF('ניהול משאבים'!$F39="",1,'ניהול משאבים'!$F39)*IF('ניהול משאבים'!$G39="",1,'ניהול משאבים'!$G39)*$H$3))</f>
        <v/>
      </c>
      <c r="I39" s="371" t="str">
        <f>IF($C39="","",SUMIFS('טבלת משאבים תוצרים'!$E:$E,'טבלת משאבים תוצרים'!$D:$D,$C39,'טבלת משאבים תוצרים'!$J:$J,"&lt;&gt;בוטל"))</f>
        <v/>
      </c>
      <c r="J39" s="372" t="str">
        <f>IF($C39="","",IFERROR('ניהול משאבים'!$I39/'ניהול משאבים'!$H39,""))</f>
        <v/>
      </c>
      <c r="K39" s="373" t="str">
        <f>IF($C39="","",COUNTIFS('טבלת משאבים תוצרים'!$D:$D,$C39,'טבלת משאבים תוצרים'!$J:$J,"&lt;&gt;בוטל"))</f>
        <v/>
      </c>
      <c r="L39" s="374" t="str">
        <f>IF($C39="","",SUMIFS('טבלת משאבים תוצרים'!$E:$E,'טבלת משאבים תוצרים'!$D:$D,$C39,'טבלת משאבים תוצרים'!$J:$J,'ניהול משאבים'!$L$7))</f>
        <v/>
      </c>
      <c r="M39" s="374" t="str">
        <f>IF($C39="","",SUMIFS('טבלת משאבים תוצרים'!$E:$E,'טבלת משאבים תוצרים'!$D:$D,$C39,'טבלת משאבים תוצרים'!$J:$J,'ניהול משאבים'!$M$7))</f>
        <v/>
      </c>
      <c r="N39" s="374" t="str">
        <f>IF($C39="","",SUMIFS('טבלת משאבים תוצרים'!$E:$E,'טבלת משאבים תוצרים'!$D:$D,$C39,'טבלת משאבים תוצרים'!$J:$J,'ניהול משאבים'!$N$7))</f>
        <v/>
      </c>
      <c r="O39" s="374" t="str">
        <f t="shared" si="0"/>
        <v/>
      </c>
    </row>
    <row r="40" spans="1:15">
      <c r="A40" s="139" t="str">
        <f>IF(AND(C40="",MAX($B$7:$B$1465)&lt;ROWS($B$8:$B40),MAX($B$7:$B$1465)+1&gt;=ROWS($B$8:$B40)),"הזנת שם -&gt;","")</f>
        <v/>
      </c>
      <c r="B40" s="369" t="str">
        <f>IF(AND(C40=""),"",COUNTA($B$7:$B39))</f>
        <v/>
      </c>
      <c r="C40" s="378"/>
      <c r="D40" s="378"/>
      <c r="E40" s="378"/>
      <c r="F40" s="379"/>
      <c r="G40" s="379"/>
      <c r="H40" s="370" t="str">
        <f>IF($C40="","",IF($H$3="","",IF('ניהול משאבים'!$F40="",1,'ניהול משאבים'!$F40)*IF('ניהול משאבים'!$G40="",1,'ניהול משאבים'!$G40)*$H$3))</f>
        <v/>
      </c>
      <c r="I40" s="371" t="str">
        <f>IF($C40="","",SUMIFS('טבלת משאבים תוצרים'!$E:$E,'טבלת משאבים תוצרים'!$D:$D,$C40,'טבלת משאבים תוצרים'!$J:$J,"&lt;&gt;בוטל"))</f>
        <v/>
      </c>
      <c r="J40" s="372" t="str">
        <f>IF($C40="","",IFERROR('ניהול משאבים'!$I40/'ניהול משאבים'!$H40,""))</f>
        <v/>
      </c>
      <c r="K40" s="373" t="str">
        <f>IF($C40="","",COUNTIFS('טבלת משאבים תוצרים'!$D:$D,$C40,'טבלת משאבים תוצרים'!$J:$J,"&lt;&gt;בוטל"))</f>
        <v/>
      </c>
      <c r="L40" s="374" t="str">
        <f>IF($C40="","",SUMIFS('טבלת משאבים תוצרים'!$E:$E,'טבלת משאבים תוצרים'!$D:$D,$C40,'טבלת משאבים תוצרים'!$J:$J,'ניהול משאבים'!$L$7))</f>
        <v/>
      </c>
      <c r="M40" s="374" t="str">
        <f>IF($C40="","",SUMIFS('טבלת משאבים תוצרים'!$E:$E,'טבלת משאבים תוצרים'!$D:$D,$C40,'טבלת משאבים תוצרים'!$J:$J,'ניהול משאבים'!$M$7))</f>
        <v/>
      </c>
      <c r="N40" s="374" t="str">
        <f>IF($C40="","",SUMIFS('טבלת משאבים תוצרים'!$E:$E,'טבלת משאבים תוצרים'!$D:$D,$C40,'טבלת משאבים תוצרים'!$J:$J,'ניהול משאבים'!$N$7))</f>
        <v/>
      </c>
      <c r="O40" s="374" t="str">
        <f t="shared" si="0"/>
        <v/>
      </c>
    </row>
    <row r="41" spans="1:15">
      <c r="A41" s="139" t="str">
        <f>IF(AND(C41="",MAX($B$7:$B$1465)&lt;ROWS($B$8:$B41),MAX($B$7:$B$1465)+1&gt;=ROWS($B$8:$B41)),"הזנת שם -&gt;","")</f>
        <v/>
      </c>
      <c r="B41" s="369" t="str">
        <f>IF(AND(C41=""),"",COUNTA($B$7:$B40))</f>
        <v/>
      </c>
      <c r="C41" s="378"/>
      <c r="D41" s="378"/>
      <c r="E41" s="378"/>
      <c r="F41" s="379"/>
      <c r="G41" s="379"/>
      <c r="H41" s="370" t="str">
        <f>IF($C41="","",IF($H$3="","",IF('ניהול משאבים'!$F41="",1,'ניהול משאבים'!$F41)*IF('ניהול משאבים'!$G41="",1,'ניהול משאבים'!$G41)*$H$3))</f>
        <v/>
      </c>
      <c r="I41" s="371" t="str">
        <f>IF($C41="","",SUMIFS('טבלת משאבים תוצרים'!$E:$E,'טבלת משאבים תוצרים'!$D:$D,$C41,'טבלת משאבים תוצרים'!$J:$J,"&lt;&gt;בוטל"))</f>
        <v/>
      </c>
      <c r="J41" s="372" t="str">
        <f>IF($C41="","",IFERROR('ניהול משאבים'!$I41/'ניהול משאבים'!$H41,""))</f>
        <v/>
      </c>
      <c r="K41" s="373" t="str">
        <f>IF($C41="","",COUNTIFS('טבלת משאבים תוצרים'!$D:$D,$C41,'טבלת משאבים תוצרים'!$J:$J,"&lt;&gt;בוטל"))</f>
        <v/>
      </c>
      <c r="L41" s="374" t="str">
        <f>IF($C41="","",SUMIFS('טבלת משאבים תוצרים'!$E:$E,'טבלת משאבים תוצרים'!$D:$D,$C41,'טבלת משאבים תוצרים'!$J:$J,'ניהול משאבים'!$L$7))</f>
        <v/>
      </c>
      <c r="M41" s="374" t="str">
        <f>IF($C41="","",SUMIFS('טבלת משאבים תוצרים'!$E:$E,'טבלת משאבים תוצרים'!$D:$D,$C41,'טבלת משאבים תוצרים'!$J:$J,'ניהול משאבים'!$M$7))</f>
        <v/>
      </c>
      <c r="N41" s="374" t="str">
        <f>IF($C41="","",SUMIFS('טבלת משאבים תוצרים'!$E:$E,'טבלת משאבים תוצרים'!$D:$D,$C41,'טבלת משאבים תוצרים'!$J:$J,'ניהול משאבים'!$N$7))</f>
        <v/>
      </c>
      <c r="O41" s="374" t="str">
        <f t="shared" si="0"/>
        <v/>
      </c>
    </row>
    <row r="42" spans="1:15">
      <c r="A42" s="139" t="str">
        <f>IF(AND(C42="",MAX($B$7:$B$1465)&lt;ROWS($B$8:$B42),MAX($B$7:$B$1465)+1&gt;=ROWS($B$8:$B42)),"הזנת שם -&gt;","")</f>
        <v/>
      </c>
      <c r="B42" s="369" t="str">
        <f>IF(AND(C42=""),"",COUNTA($B$7:$B41))</f>
        <v/>
      </c>
      <c r="C42" s="378"/>
      <c r="D42" s="378"/>
      <c r="E42" s="378"/>
      <c r="F42" s="379"/>
      <c r="G42" s="379"/>
      <c r="H42" s="370" t="str">
        <f>IF($C42="","",IF($H$3="","",IF('ניהול משאבים'!$F42="",1,'ניהול משאבים'!$F42)*IF('ניהול משאבים'!$G42="",1,'ניהול משאבים'!$G42)*$H$3))</f>
        <v/>
      </c>
      <c r="I42" s="371" t="str">
        <f>IF($C42="","",SUMIFS('טבלת משאבים תוצרים'!$E:$E,'טבלת משאבים תוצרים'!$D:$D,$C42,'טבלת משאבים תוצרים'!$J:$J,"&lt;&gt;בוטל"))</f>
        <v/>
      </c>
      <c r="J42" s="372" t="str">
        <f>IF($C42="","",IFERROR('ניהול משאבים'!$I42/'ניהול משאבים'!$H42,""))</f>
        <v/>
      </c>
      <c r="K42" s="373" t="str">
        <f>IF($C42="","",COUNTIFS('טבלת משאבים תוצרים'!$D:$D,$C42,'טבלת משאבים תוצרים'!$J:$J,"&lt;&gt;בוטל"))</f>
        <v/>
      </c>
      <c r="L42" s="374" t="str">
        <f>IF($C42="","",SUMIFS('טבלת משאבים תוצרים'!$E:$E,'טבלת משאבים תוצרים'!$D:$D,$C42,'טבלת משאבים תוצרים'!$J:$J,'ניהול משאבים'!$L$7))</f>
        <v/>
      </c>
      <c r="M42" s="374" t="str">
        <f>IF($C42="","",SUMIFS('טבלת משאבים תוצרים'!$E:$E,'טבלת משאבים תוצרים'!$D:$D,$C42,'טבלת משאבים תוצרים'!$J:$J,'ניהול משאבים'!$M$7))</f>
        <v/>
      </c>
      <c r="N42" s="374" t="str">
        <f>IF($C42="","",SUMIFS('טבלת משאבים תוצרים'!$E:$E,'טבלת משאבים תוצרים'!$D:$D,$C42,'טבלת משאבים תוצרים'!$J:$J,'ניהול משאבים'!$N$7))</f>
        <v/>
      </c>
      <c r="O42" s="374" t="str">
        <f t="shared" si="0"/>
        <v/>
      </c>
    </row>
    <row r="43" spans="1:15">
      <c r="A43" s="139" t="str">
        <f>IF(AND(C43="",MAX($B$7:$B$1465)&lt;ROWS($B$8:$B43),MAX($B$7:$B$1465)+1&gt;=ROWS($B$8:$B43)),"הזנת שם -&gt;","")</f>
        <v/>
      </c>
      <c r="B43" s="369" t="str">
        <f>IF(AND(C43=""),"",COUNTA($B$7:$B42))</f>
        <v/>
      </c>
      <c r="C43" s="378"/>
      <c r="D43" s="378"/>
      <c r="E43" s="378"/>
      <c r="F43" s="379"/>
      <c r="G43" s="379"/>
      <c r="H43" s="370" t="str">
        <f>IF($C43="","",IF($H$3="","",IF('ניהול משאבים'!$F43="",1,'ניהול משאבים'!$F43)*IF('ניהול משאבים'!$G43="",1,'ניהול משאבים'!$G43)*$H$3))</f>
        <v/>
      </c>
      <c r="I43" s="371" t="str">
        <f>IF($C43="","",SUMIFS('טבלת משאבים תוצרים'!$E:$E,'טבלת משאבים תוצרים'!$D:$D,$C43,'טבלת משאבים תוצרים'!$J:$J,"&lt;&gt;בוטל"))</f>
        <v/>
      </c>
      <c r="J43" s="372" t="str">
        <f>IF($C43="","",IFERROR('ניהול משאבים'!$I43/'ניהול משאבים'!$H43,""))</f>
        <v/>
      </c>
      <c r="K43" s="373" t="str">
        <f>IF($C43="","",COUNTIFS('טבלת משאבים תוצרים'!$D:$D,$C43,'טבלת משאבים תוצרים'!$J:$J,"&lt;&gt;בוטל"))</f>
        <v/>
      </c>
      <c r="L43" s="374" t="str">
        <f>IF($C43="","",SUMIFS('טבלת משאבים תוצרים'!$E:$E,'טבלת משאבים תוצרים'!$D:$D,$C43,'טבלת משאבים תוצרים'!$J:$J,'ניהול משאבים'!$L$7))</f>
        <v/>
      </c>
      <c r="M43" s="374" t="str">
        <f>IF($C43="","",SUMIFS('טבלת משאבים תוצרים'!$E:$E,'טבלת משאבים תוצרים'!$D:$D,$C43,'טבלת משאבים תוצרים'!$J:$J,'ניהול משאבים'!$M$7))</f>
        <v/>
      </c>
      <c r="N43" s="374" t="str">
        <f>IF($C43="","",SUMIFS('טבלת משאבים תוצרים'!$E:$E,'טבלת משאבים תוצרים'!$D:$D,$C43,'טבלת משאבים תוצרים'!$J:$J,'ניהול משאבים'!$N$7))</f>
        <v/>
      </c>
      <c r="O43" s="374" t="str">
        <f t="shared" si="0"/>
        <v/>
      </c>
    </row>
    <row r="44" spans="1:15">
      <c r="A44" s="139" t="str">
        <f>IF(AND(C44="",MAX($B$7:$B$1465)&lt;ROWS($B$8:$B44),MAX($B$7:$B$1465)+1&gt;=ROWS($B$8:$B44)),"הזנת שם -&gt;","")</f>
        <v/>
      </c>
      <c r="B44" s="369" t="str">
        <f>IF(AND(C44=""),"",COUNTA($B$7:$B43))</f>
        <v/>
      </c>
      <c r="C44" s="378"/>
      <c r="D44" s="378"/>
      <c r="E44" s="378"/>
      <c r="F44" s="379"/>
      <c r="G44" s="379"/>
      <c r="H44" s="370" t="str">
        <f>IF($C44="","",IF($H$3="","",IF('ניהול משאבים'!$F44="",1,'ניהול משאבים'!$F44)*IF('ניהול משאבים'!$G44="",1,'ניהול משאבים'!$G44)*$H$3))</f>
        <v/>
      </c>
      <c r="I44" s="371" t="str">
        <f>IF($C44="","",SUMIFS('טבלת משאבים תוצרים'!$E:$E,'טבלת משאבים תוצרים'!$D:$D,$C44,'טבלת משאבים תוצרים'!$J:$J,"&lt;&gt;בוטל"))</f>
        <v/>
      </c>
      <c r="J44" s="372" t="str">
        <f>IF($C44="","",IFERROR('ניהול משאבים'!$I44/'ניהול משאבים'!$H44,""))</f>
        <v/>
      </c>
      <c r="K44" s="373" t="str">
        <f>IF($C44="","",COUNTIFS('טבלת משאבים תוצרים'!$D:$D,$C44,'טבלת משאבים תוצרים'!$J:$J,"&lt;&gt;בוטל"))</f>
        <v/>
      </c>
      <c r="L44" s="374" t="str">
        <f>IF($C44="","",SUMIFS('טבלת משאבים תוצרים'!$E:$E,'טבלת משאבים תוצרים'!$D:$D,$C44,'טבלת משאבים תוצרים'!$J:$J,'ניהול משאבים'!$L$7))</f>
        <v/>
      </c>
      <c r="M44" s="374" t="str">
        <f>IF($C44="","",SUMIFS('טבלת משאבים תוצרים'!$E:$E,'טבלת משאבים תוצרים'!$D:$D,$C44,'טבלת משאבים תוצרים'!$J:$J,'ניהול משאבים'!$M$7))</f>
        <v/>
      </c>
      <c r="N44" s="374" t="str">
        <f>IF($C44="","",SUMIFS('טבלת משאבים תוצרים'!$E:$E,'טבלת משאבים תוצרים'!$D:$D,$C44,'טבלת משאבים תוצרים'!$J:$J,'ניהול משאבים'!$N$7))</f>
        <v/>
      </c>
      <c r="O44" s="374" t="str">
        <f t="shared" si="0"/>
        <v/>
      </c>
    </row>
    <row r="45" spans="1:15">
      <c r="A45" s="139" t="str">
        <f>IF(AND(C45="",MAX($B$7:$B$1465)&lt;ROWS($B$8:$B45),MAX($B$7:$B$1465)+1&gt;=ROWS($B$8:$B45)),"הזנת שם -&gt;","")</f>
        <v/>
      </c>
      <c r="B45" s="369" t="str">
        <f>IF(AND(C45=""),"",COUNTA($B$7:$B44))</f>
        <v/>
      </c>
      <c r="C45" s="378"/>
      <c r="D45" s="378"/>
      <c r="E45" s="378"/>
      <c r="F45" s="379"/>
      <c r="G45" s="379"/>
      <c r="H45" s="370" t="str">
        <f>IF($C45="","",IF($H$3="","",IF('ניהול משאבים'!$F45="",1,'ניהול משאבים'!$F45)*IF('ניהול משאבים'!$G45="",1,'ניהול משאבים'!$G45)*$H$3))</f>
        <v/>
      </c>
      <c r="I45" s="371" t="str">
        <f>IF($C45="","",SUMIFS('טבלת משאבים תוצרים'!$E:$E,'טבלת משאבים תוצרים'!$D:$D,$C45,'טבלת משאבים תוצרים'!$J:$J,"&lt;&gt;בוטל"))</f>
        <v/>
      </c>
      <c r="J45" s="372" t="str">
        <f>IF($C45="","",IFERROR('ניהול משאבים'!$I45/'ניהול משאבים'!$H45,""))</f>
        <v/>
      </c>
      <c r="K45" s="373" t="str">
        <f>IF($C45="","",COUNTIFS('טבלת משאבים תוצרים'!$D:$D,$C45,'טבלת משאבים תוצרים'!$J:$J,"&lt;&gt;בוטל"))</f>
        <v/>
      </c>
      <c r="L45" s="374" t="str">
        <f>IF($C45="","",SUMIFS('טבלת משאבים תוצרים'!$E:$E,'טבלת משאבים תוצרים'!$D:$D,$C45,'טבלת משאבים תוצרים'!$J:$J,'ניהול משאבים'!$L$7))</f>
        <v/>
      </c>
      <c r="M45" s="374" t="str">
        <f>IF($C45="","",SUMIFS('טבלת משאבים תוצרים'!$E:$E,'טבלת משאבים תוצרים'!$D:$D,$C45,'טבלת משאבים תוצרים'!$J:$J,'ניהול משאבים'!$M$7))</f>
        <v/>
      </c>
      <c r="N45" s="374" t="str">
        <f>IF($C45="","",SUMIFS('טבלת משאבים תוצרים'!$E:$E,'טבלת משאבים תוצרים'!$D:$D,$C45,'טבלת משאבים תוצרים'!$J:$J,'ניהול משאבים'!$N$7))</f>
        <v/>
      </c>
      <c r="O45" s="374" t="str">
        <f t="shared" si="0"/>
        <v/>
      </c>
    </row>
    <row r="46" spans="1:15">
      <c r="A46" s="139" t="str">
        <f>IF(AND(C46="",MAX($B$7:$B$1465)&lt;ROWS($B$8:$B46),MAX($B$7:$B$1465)+1&gt;=ROWS($B$8:$B46)),"הזנת שם -&gt;","")</f>
        <v/>
      </c>
      <c r="B46" s="369" t="str">
        <f>IF(AND(C46=""),"",COUNTA($B$7:$B45))</f>
        <v/>
      </c>
      <c r="C46" s="378"/>
      <c r="D46" s="378"/>
      <c r="E46" s="378"/>
      <c r="F46" s="379"/>
      <c r="G46" s="379"/>
      <c r="H46" s="370" t="str">
        <f>IF($C46="","",IF($H$3="","",IF('ניהול משאבים'!$F46="",1,'ניהול משאבים'!$F46)*IF('ניהול משאבים'!$G46="",1,'ניהול משאבים'!$G46)*$H$3))</f>
        <v/>
      </c>
      <c r="I46" s="371" t="str">
        <f>IF($C46="","",SUMIFS('טבלת משאבים תוצרים'!$E:$E,'טבלת משאבים תוצרים'!$D:$D,$C46,'טבלת משאבים תוצרים'!$J:$J,"&lt;&gt;בוטל"))</f>
        <v/>
      </c>
      <c r="J46" s="372" t="str">
        <f>IF($C46="","",IFERROR('ניהול משאבים'!$I46/'ניהול משאבים'!$H46,""))</f>
        <v/>
      </c>
      <c r="K46" s="373" t="str">
        <f>IF($C46="","",COUNTIFS('טבלת משאבים תוצרים'!$D:$D,$C46,'טבלת משאבים תוצרים'!$J:$J,"&lt;&gt;בוטל"))</f>
        <v/>
      </c>
      <c r="L46" s="374" t="str">
        <f>IF($C46="","",SUMIFS('טבלת משאבים תוצרים'!$E:$E,'טבלת משאבים תוצרים'!$D:$D,$C46,'טבלת משאבים תוצרים'!$J:$J,'ניהול משאבים'!$L$7))</f>
        <v/>
      </c>
      <c r="M46" s="374" t="str">
        <f>IF($C46="","",SUMIFS('טבלת משאבים תוצרים'!$E:$E,'טבלת משאבים תוצרים'!$D:$D,$C46,'טבלת משאבים תוצרים'!$J:$J,'ניהול משאבים'!$M$7))</f>
        <v/>
      </c>
      <c r="N46" s="374" t="str">
        <f>IF($C46="","",SUMIFS('טבלת משאבים תוצרים'!$E:$E,'טבלת משאבים תוצרים'!$D:$D,$C46,'טבלת משאבים תוצרים'!$J:$J,'ניהול משאבים'!$N$7))</f>
        <v/>
      </c>
      <c r="O46" s="374" t="str">
        <f t="shared" si="0"/>
        <v/>
      </c>
    </row>
    <row r="47" spans="1:15">
      <c r="A47" s="139" t="str">
        <f>IF(AND(C47="",MAX($B$7:$B$1465)&lt;ROWS($B$8:$B47),MAX($B$7:$B$1465)+1&gt;=ROWS($B$8:$B47)),"הזנת שם -&gt;","")</f>
        <v/>
      </c>
      <c r="B47" s="369" t="str">
        <f>IF(AND(C47=""),"",COUNTA($B$7:$B46))</f>
        <v/>
      </c>
      <c r="C47" s="378"/>
      <c r="D47" s="378"/>
      <c r="E47" s="378"/>
      <c r="F47" s="379"/>
      <c r="G47" s="379"/>
      <c r="H47" s="370" t="str">
        <f>IF($C47="","",IF($H$3="","",IF('ניהול משאבים'!$F47="",1,'ניהול משאבים'!$F47)*IF('ניהול משאבים'!$G47="",1,'ניהול משאבים'!$G47)*$H$3))</f>
        <v/>
      </c>
      <c r="I47" s="371" t="str">
        <f>IF($C47="","",SUMIFS('טבלת משאבים תוצרים'!$E:$E,'טבלת משאבים תוצרים'!$D:$D,$C47,'טבלת משאבים תוצרים'!$J:$J,"&lt;&gt;בוטל"))</f>
        <v/>
      </c>
      <c r="J47" s="372" t="str">
        <f>IF($C47="","",IFERROR('ניהול משאבים'!$I47/'ניהול משאבים'!$H47,""))</f>
        <v/>
      </c>
      <c r="K47" s="373" t="str">
        <f>IF($C47="","",COUNTIFS('טבלת משאבים תוצרים'!$D:$D,$C47,'טבלת משאבים תוצרים'!$J:$J,"&lt;&gt;בוטל"))</f>
        <v/>
      </c>
      <c r="L47" s="374" t="str">
        <f>IF($C47="","",SUMIFS('טבלת משאבים תוצרים'!$E:$E,'טבלת משאבים תוצרים'!$D:$D,$C47,'טבלת משאבים תוצרים'!$J:$J,'ניהול משאבים'!$L$7))</f>
        <v/>
      </c>
      <c r="M47" s="374" t="str">
        <f>IF($C47="","",SUMIFS('טבלת משאבים תוצרים'!$E:$E,'טבלת משאבים תוצרים'!$D:$D,$C47,'טבלת משאבים תוצרים'!$J:$J,'ניהול משאבים'!$M$7))</f>
        <v/>
      </c>
      <c r="N47" s="374" t="str">
        <f>IF($C47="","",SUMIFS('טבלת משאבים תוצרים'!$E:$E,'טבלת משאבים תוצרים'!$D:$D,$C47,'טבלת משאבים תוצרים'!$J:$J,'ניהול משאבים'!$N$7))</f>
        <v/>
      </c>
      <c r="O47" s="374" t="str">
        <f t="shared" si="0"/>
        <v/>
      </c>
    </row>
    <row r="48" spans="1:15">
      <c r="A48" s="139" t="str">
        <f>IF(AND(C48="",MAX($B$7:$B$1465)&lt;ROWS($B$8:$B48),MAX($B$7:$B$1465)+1&gt;=ROWS($B$8:$B48)),"הזנת שם -&gt;","")</f>
        <v/>
      </c>
      <c r="B48" s="369" t="str">
        <f>IF(AND(C48=""),"",COUNTA($B$7:$B47))</f>
        <v/>
      </c>
      <c r="C48" s="378"/>
      <c r="D48" s="378"/>
      <c r="E48" s="378"/>
      <c r="F48" s="379"/>
      <c r="G48" s="379"/>
      <c r="H48" s="370" t="str">
        <f>IF($C48="","",IF($H$3="","",IF('ניהול משאבים'!$F48="",1,'ניהול משאבים'!$F48)*IF('ניהול משאבים'!$G48="",1,'ניהול משאבים'!$G48)*$H$3))</f>
        <v/>
      </c>
      <c r="I48" s="371" t="str">
        <f>IF($C48="","",SUMIFS('טבלת משאבים תוצרים'!$E:$E,'טבלת משאבים תוצרים'!$D:$D,$C48,'טבלת משאבים תוצרים'!$J:$J,"&lt;&gt;בוטל"))</f>
        <v/>
      </c>
      <c r="J48" s="372" t="str">
        <f>IF($C48="","",IFERROR('ניהול משאבים'!$I48/'ניהול משאבים'!$H48,""))</f>
        <v/>
      </c>
      <c r="K48" s="373" t="str">
        <f>IF($C48="","",COUNTIFS('טבלת משאבים תוצרים'!$D:$D,$C48,'טבלת משאבים תוצרים'!$J:$J,"&lt;&gt;בוטל"))</f>
        <v/>
      </c>
      <c r="L48" s="374" t="str">
        <f>IF($C48="","",SUMIFS('טבלת משאבים תוצרים'!$E:$E,'טבלת משאבים תוצרים'!$D:$D,$C48,'טבלת משאבים תוצרים'!$J:$J,'ניהול משאבים'!$L$7))</f>
        <v/>
      </c>
      <c r="M48" s="374" t="str">
        <f>IF($C48="","",SUMIFS('טבלת משאבים תוצרים'!$E:$E,'טבלת משאבים תוצרים'!$D:$D,$C48,'טבלת משאבים תוצרים'!$J:$J,'ניהול משאבים'!$M$7))</f>
        <v/>
      </c>
      <c r="N48" s="374" t="str">
        <f>IF($C48="","",SUMIFS('טבלת משאבים תוצרים'!$E:$E,'טבלת משאבים תוצרים'!$D:$D,$C48,'טבלת משאבים תוצרים'!$J:$J,'ניהול משאבים'!$N$7))</f>
        <v/>
      </c>
      <c r="O48" s="374" t="str">
        <f t="shared" si="0"/>
        <v/>
      </c>
    </row>
    <row r="49" spans="1:15">
      <c r="A49" s="139" t="str">
        <f>IF(AND(C49="",MAX($B$7:$B$1465)&lt;ROWS($B$8:$B49),MAX($B$7:$B$1465)+1&gt;=ROWS($B$8:$B49)),"הזנת שם -&gt;","")</f>
        <v/>
      </c>
      <c r="B49" s="369" t="str">
        <f>IF(AND(C49=""),"",COUNTA($B$7:$B48))</f>
        <v/>
      </c>
      <c r="C49" s="378"/>
      <c r="D49" s="378"/>
      <c r="E49" s="378"/>
      <c r="F49" s="379"/>
      <c r="G49" s="379"/>
      <c r="H49" s="370" t="str">
        <f>IF($C49="","",IF($H$3="","",IF('ניהול משאבים'!$F49="",1,'ניהול משאבים'!$F49)*IF('ניהול משאבים'!$G49="",1,'ניהול משאבים'!$G49)*$H$3))</f>
        <v/>
      </c>
      <c r="I49" s="371" t="str">
        <f>IF($C49="","",SUMIFS('טבלת משאבים תוצרים'!$E:$E,'טבלת משאבים תוצרים'!$D:$D,$C49,'טבלת משאבים תוצרים'!$J:$J,"&lt;&gt;בוטל"))</f>
        <v/>
      </c>
      <c r="J49" s="372" t="str">
        <f>IF($C49="","",IFERROR('ניהול משאבים'!$I49/'ניהול משאבים'!$H49,""))</f>
        <v/>
      </c>
      <c r="K49" s="373" t="str">
        <f>IF($C49="","",COUNTIFS('טבלת משאבים תוצרים'!$D:$D,$C49,'טבלת משאבים תוצרים'!$J:$J,"&lt;&gt;בוטל"))</f>
        <v/>
      </c>
      <c r="L49" s="374" t="str">
        <f>IF($C49="","",SUMIFS('טבלת משאבים תוצרים'!$E:$E,'טבלת משאבים תוצרים'!$D:$D,$C49,'טבלת משאבים תוצרים'!$J:$J,'ניהול משאבים'!$L$7))</f>
        <v/>
      </c>
      <c r="M49" s="374" t="str">
        <f>IF($C49="","",SUMIFS('טבלת משאבים תוצרים'!$E:$E,'טבלת משאבים תוצרים'!$D:$D,$C49,'טבלת משאבים תוצרים'!$J:$J,'ניהול משאבים'!$M$7))</f>
        <v/>
      </c>
      <c r="N49" s="374" t="str">
        <f>IF($C49="","",SUMIFS('טבלת משאבים תוצרים'!$E:$E,'טבלת משאבים תוצרים'!$D:$D,$C49,'טבלת משאבים תוצרים'!$J:$J,'ניהול משאבים'!$N$7))</f>
        <v/>
      </c>
      <c r="O49" s="374" t="str">
        <f t="shared" si="0"/>
        <v/>
      </c>
    </row>
    <row r="50" spans="1:15">
      <c r="A50" s="139" t="str">
        <f>IF(AND(C50="",MAX($B$7:$B$1465)&lt;ROWS($B$8:$B50),MAX($B$7:$B$1465)+1&gt;=ROWS($B$8:$B50)),"הזנת שם -&gt;","")</f>
        <v/>
      </c>
      <c r="B50" s="369" t="str">
        <f>IF(AND(C50=""),"",COUNTA($B$7:$B49))</f>
        <v/>
      </c>
      <c r="C50" s="378"/>
      <c r="D50" s="378"/>
      <c r="E50" s="378"/>
      <c r="F50" s="379"/>
      <c r="G50" s="379"/>
      <c r="H50" s="370" t="str">
        <f>IF($C50="","",IF($H$3="","",IF('ניהול משאבים'!$F50="",1,'ניהול משאבים'!$F50)*IF('ניהול משאבים'!$G50="",1,'ניהול משאבים'!$G50)*$H$3))</f>
        <v/>
      </c>
      <c r="I50" s="371" t="str">
        <f>IF($C50="","",SUMIFS('טבלת משאבים תוצרים'!$E:$E,'טבלת משאבים תוצרים'!$D:$D,$C50,'טבלת משאבים תוצרים'!$J:$J,"&lt;&gt;בוטל"))</f>
        <v/>
      </c>
      <c r="J50" s="372" t="str">
        <f>IF($C50="","",IFERROR('ניהול משאבים'!$I50/'ניהול משאבים'!$H50,""))</f>
        <v/>
      </c>
      <c r="K50" s="373" t="str">
        <f>IF($C50="","",COUNTIFS('טבלת משאבים תוצרים'!$D:$D,$C50,'טבלת משאבים תוצרים'!$J:$J,"&lt;&gt;בוטל"))</f>
        <v/>
      </c>
      <c r="L50" s="374" t="str">
        <f>IF($C50="","",SUMIFS('טבלת משאבים תוצרים'!$E:$E,'טבלת משאבים תוצרים'!$D:$D,$C50,'טבלת משאבים תוצרים'!$J:$J,'ניהול משאבים'!$L$7))</f>
        <v/>
      </c>
      <c r="M50" s="374" t="str">
        <f>IF($C50="","",SUMIFS('טבלת משאבים תוצרים'!$E:$E,'טבלת משאבים תוצרים'!$D:$D,$C50,'טבלת משאבים תוצרים'!$J:$J,'ניהול משאבים'!$M$7))</f>
        <v/>
      </c>
      <c r="N50" s="374" t="str">
        <f>IF($C50="","",SUMIFS('טבלת משאבים תוצרים'!$E:$E,'טבלת משאבים תוצרים'!$D:$D,$C50,'טבלת משאבים תוצרים'!$J:$J,'ניהול משאבים'!$N$7))</f>
        <v/>
      </c>
      <c r="O50" s="374" t="str">
        <f t="shared" si="0"/>
        <v/>
      </c>
    </row>
    <row r="51" spans="1:15">
      <c r="A51" s="139" t="str">
        <f>IF(AND(C51="",MAX($B$7:$B$1465)&lt;ROWS($B$8:$B51),MAX($B$7:$B$1465)+1&gt;=ROWS($B$8:$B51)),"הזנת שם -&gt;","")</f>
        <v/>
      </c>
      <c r="B51" s="369" t="str">
        <f>IF(AND(C51=""),"",COUNTA($B$7:$B50))</f>
        <v/>
      </c>
      <c r="C51" s="378"/>
      <c r="D51" s="378"/>
      <c r="E51" s="378"/>
      <c r="F51" s="379"/>
      <c r="G51" s="379"/>
      <c r="H51" s="370" t="str">
        <f>IF($C51="","",IF($H$3="","",IF('ניהול משאבים'!$F51="",1,'ניהול משאבים'!$F51)*IF('ניהול משאבים'!$G51="",1,'ניהול משאבים'!$G51)*$H$3))</f>
        <v/>
      </c>
      <c r="I51" s="371" t="str">
        <f>IF($C51="","",SUMIFS('טבלת משאבים תוצרים'!$E:$E,'טבלת משאבים תוצרים'!$D:$D,$C51,'טבלת משאבים תוצרים'!$J:$J,"&lt;&gt;בוטל"))</f>
        <v/>
      </c>
      <c r="J51" s="372" t="str">
        <f>IF($C51="","",IFERROR('ניהול משאבים'!$I51/'ניהול משאבים'!$H51,""))</f>
        <v/>
      </c>
      <c r="K51" s="373" t="str">
        <f>IF($C51="","",COUNTIFS('טבלת משאבים תוצרים'!$D:$D,$C51,'טבלת משאבים תוצרים'!$J:$J,"&lt;&gt;בוטל"))</f>
        <v/>
      </c>
      <c r="L51" s="374" t="str">
        <f>IF($C51="","",SUMIFS('טבלת משאבים תוצרים'!$E:$E,'טבלת משאבים תוצרים'!$D:$D,$C51,'טבלת משאבים תוצרים'!$J:$J,'ניהול משאבים'!$L$7))</f>
        <v/>
      </c>
      <c r="M51" s="374" t="str">
        <f>IF($C51="","",SUMIFS('טבלת משאבים תוצרים'!$E:$E,'טבלת משאבים תוצרים'!$D:$D,$C51,'טבלת משאבים תוצרים'!$J:$J,'ניהול משאבים'!$M$7))</f>
        <v/>
      </c>
      <c r="N51" s="374" t="str">
        <f>IF($C51="","",SUMIFS('טבלת משאבים תוצרים'!$E:$E,'טבלת משאבים תוצרים'!$D:$D,$C51,'טבלת משאבים תוצרים'!$J:$J,'ניהול משאבים'!$N$7))</f>
        <v/>
      </c>
      <c r="O51" s="374" t="str">
        <f t="shared" si="0"/>
        <v/>
      </c>
    </row>
    <row r="52" spans="1:15">
      <c r="A52" s="139" t="str">
        <f>IF(AND(C52="",MAX($B$7:$B$1465)&lt;ROWS($B$8:$B52),MAX($B$7:$B$1465)+1&gt;=ROWS($B$8:$B52)),"הזנת שם -&gt;","")</f>
        <v/>
      </c>
      <c r="B52" s="369" t="str">
        <f>IF(AND(C52=""),"",COUNTA($B$7:$B51))</f>
        <v/>
      </c>
      <c r="C52" s="378"/>
      <c r="D52" s="378"/>
      <c r="E52" s="378"/>
      <c r="F52" s="379"/>
      <c r="G52" s="379"/>
      <c r="H52" s="370" t="str">
        <f>IF($C52="","",IF($H$3="","",IF('ניהול משאבים'!$F52="",1,'ניהול משאבים'!$F52)*IF('ניהול משאבים'!$G52="",1,'ניהול משאבים'!$G52)*$H$3))</f>
        <v/>
      </c>
      <c r="I52" s="371" t="str">
        <f>IF($C52="","",SUMIFS('טבלת משאבים תוצרים'!$E:$E,'טבלת משאבים תוצרים'!$D:$D,$C52,'טבלת משאבים תוצרים'!$J:$J,"&lt;&gt;בוטל"))</f>
        <v/>
      </c>
      <c r="J52" s="372" t="str">
        <f>IF($C52="","",IFERROR('ניהול משאבים'!$I52/'ניהול משאבים'!$H52,""))</f>
        <v/>
      </c>
      <c r="K52" s="373" t="str">
        <f>IF($C52="","",COUNTIFS('טבלת משאבים תוצרים'!$D:$D,$C52,'טבלת משאבים תוצרים'!$J:$J,"&lt;&gt;בוטל"))</f>
        <v/>
      </c>
      <c r="L52" s="374" t="str">
        <f>IF($C52="","",SUMIFS('טבלת משאבים תוצרים'!$E:$E,'טבלת משאבים תוצרים'!$D:$D,$C52,'טבלת משאבים תוצרים'!$J:$J,'ניהול משאבים'!$L$7))</f>
        <v/>
      </c>
      <c r="M52" s="374" t="str">
        <f>IF($C52="","",SUMIFS('טבלת משאבים תוצרים'!$E:$E,'טבלת משאבים תוצרים'!$D:$D,$C52,'טבלת משאבים תוצרים'!$J:$J,'ניהול משאבים'!$M$7))</f>
        <v/>
      </c>
      <c r="N52" s="374" t="str">
        <f>IF($C52="","",SUMIFS('טבלת משאבים תוצרים'!$E:$E,'טבלת משאבים תוצרים'!$D:$D,$C52,'טבלת משאבים תוצרים'!$J:$J,'ניהול משאבים'!$N$7))</f>
        <v/>
      </c>
      <c r="O52" s="374" t="str">
        <f t="shared" si="0"/>
        <v/>
      </c>
    </row>
    <row r="53" spans="1:15">
      <c r="A53" s="139" t="str">
        <f>IF(AND(C53="",MAX($B$7:$B$1465)&lt;ROWS($B$8:$B53),MAX($B$7:$B$1465)+1&gt;=ROWS($B$8:$B53)),"הזנת שם -&gt;","")</f>
        <v/>
      </c>
      <c r="B53" s="369" t="str">
        <f>IF(AND(C53=""),"",COUNTA($B$7:$B52))</f>
        <v/>
      </c>
      <c r="C53" s="378"/>
      <c r="D53" s="378"/>
      <c r="E53" s="378"/>
      <c r="F53" s="379"/>
      <c r="G53" s="379"/>
      <c r="H53" s="370" t="str">
        <f>IF($C53="","",IF($H$3="","",IF('ניהול משאבים'!$F53="",1,'ניהול משאבים'!$F53)*IF('ניהול משאבים'!$G53="",1,'ניהול משאבים'!$G53)*$H$3))</f>
        <v/>
      </c>
      <c r="I53" s="371" t="str">
        <f>IF($C53="","",SUMIFS('טבלת משאבים תוצרים'!$E:$E,'טבלת משאבים תוצרים'!$D:$D,$C53,'טבלת משאבים תוצרים'!$J:$J,"&lt;&gt;בוטל"))</f>
        <v/>
      </c>
      <c r="J53" s="372" t="str">
        <f>IF($C53="","",IFERROR('ניהול משאבים'!$I53/'ניהול משאבים'!$H53,""))</f>
        <v/>
      </c>
      <c r="K53" s="373" t="str">
        <f>IF($C53="","",COUNTIFS('טבלת משאבים תוצרים'!$D:$D,$C53,'טבלת משאבים תוצרים'!$J:$J,"&lt;&gt;בוטל"))</f>
        <v/>
      </c>
      <c r="L53" s="374" t="str">
        <f>IF($C53="","",SUMIFS('טבלת משאבים תוצרים'!$E:$E,'טבלת משאבים תוצרים'!$D:$D,$C53,'טבלת משאבים תוצרים'!$J:$J,'ניהול משאבים'!$L$7))</f>
        <v/>
      </c>
      <c r="M53" s="374" t="str">
        <f>IF($C53="","",SUMIFS('טבלת משאבים תוצרים'!$E:$E,'טבלת משאבים תוצרים'!$D:$D,$C53,'טבלת משאבים תוצרים'!$J:$J,'ניהול משאבים'!$M$7))</f>
        <v/>
      </c>
      <c r="N53" s="374" t="str">
        <f>IF($C53="","",SUMIFS('טבלת משאבים תוצרים'!$E:$E,'טבלת משאבים תוצרים'!$D:$D,$C53,'טבלת משאבים תוצרים'!$J:$J,'ניהול משאבים'!$N$7))</f>
        <v/>
      </c>
      <c r="O53" s="374" t="str">
        <f t="shared" si="0"/>
        <v/>
      </c>
    </row>
    <row r="54" spans="1:15">
      <c r="A54" s="139" t="str">
        <f>IF(AND(C54="",MAX($B$7:$B$1465)&lt;ROWS($B$8:$B54),MAX($B$7:$B$1465)+1&gt;=ROWS($B$8:$B54)),"הזנת שם -&gt;","")</f>
        <v/>
      </c>
      <c r="B54" s="369" t="str">
        <f>IF(AND(C54=""),"",COUNTA($B$7:$B53))</f>
        <v/>
      </c>
      <c r="C54" s="378"/>
      <c r="D54" s="378"/>
      <c r="E54" s="378"/>
      <c r="F54" s="379"/>
      <c r="G54" s="379"/>
      <c r="H54" s="370" t="str">
        <f>IF($C54="","",IF($H$3="","",IF('ניהול משאבים'!$F54="",1,'ניהול משאבים'!$F54)*IF('ניהול משאבים'!$G54="",1,'ניהול משאבים'!$G54)*$H$3))</f>
        <v/>
      </c>
      <c r="I54" s="371" t="str">
        <f>IF($C54="","",SUMIFS('טבלת משאבים תוצרים'!$E:$E,'טבלת משאבים תוצרים'!$D:$D,$C54,'טבלת משאבים תוצרים'!$J:$J,"&lt;&gt;בוטל"))</f>
        <v/>
      </c>
      <c r="J54" s="372" t="str">
        <f>IF($C54="","",IFERROR('ניהול משאבים'!$I54/'ניהול משאבים'!$H54,""))</f>
        <v/>
      </c>
      <c r="K54" s="373" t="str">
        <f>IF($C54="","",COUNTIFS('טבלת משאבים תוצרים'!$D:$D,$C54,'טבלת משאבים תוצרים'!$J:$J,"&lt;&gt;בוטל"))</f>
        <v/>
      </c>
      <c r="L54" s="374" t="str">
        <f>IF($C54="","",SUMIFS('טבלת משאבים תוצרים'!$E:$E,'טבלת משאבים תוצרים'!$D:$D,$C54,'טבלת משאבים תוצרים'!$J:$J,'ניהול משאבים'!$L$7))</f>
        <v/>
      </c>
      <c r="M54" s="374" t="str">
        <f>IF($C54="","",SUMIFS('טבלת משאבים תוצרים'!$E:$E,'טבלת משאבים תוצרים'!$D:$D,$C54,'טבלת משאבים תוצרים'!$J:$J,'ניהול משאבים'!$M$7))</f>
        <v/>
      </c>
      <c r="N54" s="374" t="str">
        <f>IF($C54="","",SUMIFS('טבלת משאבים תוצרים'!$E:$E,'טבלת משאבים תוצרים'!$D:$D,$C54,'טבלת משאבים תוצרים'!$J:$J,'ניהול משאבים'!$N$7))</f>
        <v/>
      </c>
      <c r="O54" s="374" t="str">
        <f t="shared" si="0"/>
        <v/>
      </c>
    </row>
    <row r="55" spans="1:15">
      <c r="A55" s="139" t="str">
        <f>IF(AND(C55="",MAX($B$7:$B$1465)&lt;ROWS($B$8:$B55),MAX($B$7:$B$1465)+1&gt;=ROWS($B$8:$B55)),"הזנת שם -&gt;","")</f>
        <v/>
      </c>
      <c r="B55" s="369" t="str">
        <f>IF(AND(C55=""),"",COUNTA($B$7:$B54))</f>
        <v/>
      </c>
      <c r="C55" s="378"/>
      <c r="D55" s="378"/>
      <c r="E55" s="378"/>
      <c r="F55" s="379"/>
      <c r="G55" s="379"/>
      <c r="H55" s="370" t="str">
        <f>IF($C55="","",IF($H$3="","",IF('ניהול משאבים'!$F55="",1,'ניהול משאבים'!$F55)*IF('ניהול משאבים'!$G55="",1,'ניהול משאבים'!$G55)*$H$3))</f>
        <v/>
      </c>
      <c r="I55" s="371" t="str">
        <f>IF($C55="","",SUMIFS('טבלת משאבים תוצרים'!$E:$E,'טבלת משאבים תוצרים'!$D:$D,$C55,'טבלת משאבים תוצרים'!$J:$J,"&lt;&gt;בוטל"))</f>
        <v/>
      </c>
      <c r="J55" s="372" t="str">
        <f>IF($C55="","",IFERROR('ניהול משאבים'!$I55/'ניהול משאבים'!$H55,""))</f>
        <v/>
      </c>
      <c r="K55" s="373" t="str">
        <f>IF($C55="","",COUNTIFS('טבלת משאבים תוצרים'!$D:$D,$C55,'טבלת משאבים תוצרים'!$J:$J,"&lt;&gt;בוטל"))</f>
        <v/>
      </c>
      <c r="L55" s="374" t="str">
        <f>IF($C55="","",SUMIFS('טבלת משאבים תוצרים'!$E:$E,'טבלת משאבים תוצרים'!$D:$D,$C55,'טבלת משאבים תוצרים'!$J:$J,'ניהול משאבים'!$L$7))</f>
        <v/>
      </c>
      <c r="M55" s="374" t="str">
        <f>IF($C55="","",SUMIFS('טבלת משאבים תוצרים'!$E:$E,'טבלת משאבים תוצרים'!$D:$D,$C55,'טבלת משאבים תוצרים'!$J:$J,'ניהול משאבים'!$M$7))</f>
        <v/>
      </c>
      <c r="N55" s="374" t="str">
        <f>IF($C55="","",SUMIFS('טבלת משאבים תוצרים'!$E:$E,'טבלת משאבים תוצרים'!$D:$D,$C55,'טבלת משאבים תוצרים'!$J:$J,'ניהול משאבים'!$N$7))</f>
        <v/>
      </c>
      <c r="O55" s="374" t="str">
        <f t="shared" si="0"/>
        <v/>
      </c>
    </row>
    <row r="56" spans="1:15">
      <c r="A56" s="139" t="str">
        <f>IF(AND(C56="",MAX($B$7:$B$1465)&lt;ROWS($B$8:$B56),MAX($B$7:$B$1465)+1&gt;=ROWS($B$8:$B56)),"הזנת שם -&gt;","")</f>
        <v/>
      </c>
      <c r="B56" s="369" t="str">
        <f>IF(AND(C56=""),"",COUNTA($B$7:$B55))</f>
        <v/>
      </c>
      <c r="C56" s="378"/>
      <c r="D56" s="378"/>
      <c r="E56" s="378"/>
      <c r="F56" s="379"/>
      <c r="G56" s="379"/>
      <c r="H56" s="370" t="str">
        <f>IF($C56="","",IF($H$3="","",IF('ניהול משאבים'!$F56="",1,'ניהול משאבים'!$F56)*IF('ניהול משאבים'!$G56="",1,'ניהול משאבים'!$G56)*$H$3))</f>
        <v/>
      </c>
      <c r="I56" s="371" t="str">
        <f>IF($C56="","",SUMIFS('טבלת משאבים תוצרים'!$E:$E,'טבלת משאבים תוצרים'!$D:$D,$C56,'טבלת משאבים תוצרים'!$J:$J,"&lt;&gt;בוטל"))</f>
        <v/>
      </c>
      <c r="J56" s="372" t="str">
        <f>IF($C56="","",IFERROR('ניהול משאבים'!$I56/'ניהול משאבים'!$H56,""))</f>
        <v/>
      </c>
      <c r="K56" s="373" t="str">
        <f>IF($C56="","",COUNTIFS('טבלת משאבים תוצרים'!$D:$D,$C56,'טבלת משאבים תוצרים'!$J:$J,"&lt;&gt;בוטל"))</f>
        <v/>
      </c>
      <c r="L56" s="374" t="str">
        <f>IF($C56="","",SUMIFS('טבלת משאבים תוצרים'!$E:$E,'טבלת משאבים תוצרים'!$D:$D,$C56,'טבלת משאבים תוצרים'!$J:$J,'ניהול משאבים'!$L$7))</f>
        <v/>
      </c>
      <c r="M56" s="374" t="str">
        <f>IF($C56="","",SUMIFS('טבלת משאבים תוצרים'!$E:$E,'טבלת משאבים תוצרים'!$D:$D,$C56,'טבלת משאבים תוצרים'!$J:$J,'ניהול משאבים'!$M$7))</f>
        <v/>
      </c>
      <c r="N56" s="374" t="str">
        <f>IF($C56="","",SUMIFS('טבלת משאבים תוצרים'!$E:$E,'טבלת משאבים תוצרים'!$D:$D,$C56,'טבלת משאבים תוצרים'!$J:$J,'ניהול משאבים'!$N$7))</f>
        <v/>
      </c>
      <c r="O56" s="374" t="str">
        <f t="shared" si="0"/>
        <v/>
      </c>
    </row>
    <row r="57" spans="1:15">
      <c r="A57" s="139" t="str">
        <f>IF(AND(C57="",MAX($B$7:$B$1465)&lt;ROWS($B$8:$B57),MAX($B$7:$B$1465)+1&gt;=ROWS($B$8:$B57)),"הזנת שם -&gt;","")</f>
        <v/>
      </c>
      <c r="B57" s="369" t="str">
        <f>IF(AND(C57=""),"",COUNTA($B$7:$B56))</f>
        <v/>
      </c>
      <c r="C57" s="378"/>
      <c r="D57" s="378"/>
      <c r="E57" s="378"/>
      <c r="F57" s="379"/>
      <c r="G57" s="379"/>
      <c r="H57" s="370" t="str">
        <f>IF($C57="","",IF($H$3="","",IF('ניהול משאבים'!$F57="",1,'ניהול משאבים'!$F57)*IF('ניהול משאבים'!$G57="",1,'ניהול משאבים'!$G57)*$H$3))</f>
        <v/>
      </c>
      <c r="I57" s="371" t="str">
        <f>IF($C57="","",SUMIFS('טבלת משאבים תוצרים'!$E:$E,'טבלת משאבים תוצרים'!$D:$D,$C57,'טבלת משאבים תוצרים'!$J:$J,"&lt;&gt;בוטל"))</f>
        <v/>
      </c>
      <c r="J57" s="372" t="str">
        <f>IF($C57="","",IFERROR('ניהול משאבים'!$I57/'ניהול משאבים'!$H57,""))</f>
        <v/>
      </c>
      <c r="K57" s="373" t="str">
        <f>IF($C57="","",COUNTIFS('טבלת משאבים תוצרים'!$D:$D,$C57,'טבלת משאבים תוצרים'!$J:$J,"&lt;&gt;בוטל"))</f>
        <v/>
      </c>
      <c r="L57" s="374" t="str">
        <f>IF($C57="","",SUMIFS('טבלת משאבים תוצרים'!$E:$E,'טבלת משאבים תוצרים'!$D:$D,$C57,'טבלת משאבים תוצרים'!$J:$J,'ניהול משאבים'!$L$7))</f>
        <v/>
      </c>
      <c r="M57" s="374" t="str">
        <f>IF($C57="","",SUMIFS('טבלת משאבים תוצרים'!$E:$E,'טבלת משאבים תוצרים'!$D:$D,$C57,'טבלת משאבים תוצרים'!$J:$J,'ניהול משאבים'!$M$7))</f>
        <v/>
      </c>
      <c r="N57" s="374" t="str">
        <f>IF($C57="","",SUMIFS('טבלת משאבים תוצרים'!$E:$E,'טבלת משאבים תוצרים'!$D:$D,$C57,'טבלת משאבים תוצרים'!$J:$J,'ניהול משאבים'!$N$7))</f>
        <v/>
      </c>
      <c r="O57" s="374" t="str">
        <f t="shared" si="0"/>
        <v/>
      </c>
    </row>
    <row r="58" spans="1:15">
      <c r="A58" s="139" t="str">
        <f>IF(AND(C58="",MAX($B$7:$B$1465)&lt;ROWS($B$8:$B58),MAX($B$7:$B$1465)+1&gt;=ROWS($B$8:$B58)),"הזנת שם -&gt;","")</f>
        <v/>
      </c>
      <c r="B58" s="369" t="str">
        <f>IF(AND(C58=""),"",COUNTA($B$7:$B57))</f>
        <v/>
      </c>
      <c r="C58" s="378"/>
      <c r="D58" s="378"/>
      <c r="E58" s="378"/>
      <c r="F58" s="379"/>
      <c r="G58" s="379"/>
      <c r="H58" s="370" t="str">
        <f>IF($C58="","",IF($H$3="","",IF('ניהול משאבים'!$F58="",1,'ניהול משאבים'!$F58)*IF('ניהול משאבים'!$G58="",1,'ניהול משאבים'!$G58)*$H$3))</f>
        <v/>
      </c>
      <c r="I58" s="371" t="str">
        <f>IF($C58="","",SUMIFS('טבלת משאבים תוצרים'!$E:$E,'טבלת משאבים תוצרים'!$D:$D,$C58,'טבלת משאבים תוצרים'!$J:$J,"&lt;&gt;בוטל"))</f>
        <v/>
      </c>
      <c r="J58" s="372" t="str">
        <f>IF($C58="","",IFERROR('ניהול משאבים'!$I58/'ניהול משאבים'!$H58,""))</f>
        <v/>
      </c>
      <c r="K58" s="373" t="str">
        <f>IF($C58="","",COUNTIFS('טבלת משאבים תוצרים'!$D:$D,$C58,'טבלת משאבים תוצרים'!$J:$J,"&lt;&gt;בוטל"))</f>
        <v/>
      </c>
      <c r="L58" s="374" t="str">
        <f>IF($C58="","",SUMIFS('טבלת משאבים תוצרים'!$E:$E,'טבלת משאבים תוצרים'!$D:$D,$C58,'טבלת משאבים תוצרים'!$J:$J,'ניהול משאבים'!$L$7))</f>
        <v/>
      </c>
      <c r="M58" s="374" t="str">
        <f>IF($C58="","",SUMIFS('טבלת משאבים תוצרים'!$E:$E,'טבלת משאבים תוצרים'!$D:$D,$C58,'טבלת משאבים תוצרים'!$J:$J,'ניהול משאבים'!$M$7))</f>
        <v/>
      </c>
      <c r="N58" s="374" t="str">
        <f>IF($C58="","",SUMIFS('טבלת משאבים תוצרים'!$E:$E,'טבלת משאבים תוצרים'!$D:$D,$C58,'טבלת משאבים תוצרים'!$J:$J,'ניהול משאבים'!$N$7))</f>
        <v/>
      </c>
      <c r="O58" s="374" t="str">
        <f t="shared" si="0"/>
        <v/>
      </c>
    </row>
    <row r="59" spans="1:15">
      <c r="A59" s="139" t="str">
        <f>IF(AND(C59="",MAX($B$7:$B$1465)&lt;ROWS($B$8:$B59),MAX($B$7:$B$1465)+1&gt;=ROWS($B$8:$B59)),"הזנת שם -&gt;","")</f>
        <v/>
      </c>
      <c r="B59" s="369" t="str">
        <f>IF(AND(C59=""),"",COUNTA($B$7:$B58))</f>
        <v/>
      </c>
      <c r="C59" s="378"/>
      <c r="D59" s="378"/>
      <c r="E59" s="378"/>
      <c r="F59" s="379"/>
      <c r="G59" s="379"/>
      <c r="H59" s="370" t="str">
        <f>IF($C59="","",IF($H$3="","",IF('ניהול משאבים'!$F59="",1,'ניהול משאבים'!$F59)*IF('ניהול משאבים'!$G59="",1,'ניהול משאבים'!$G59)*$H$3))</f>
        <v/>
      </c>
      <c r="I59" s="371" t="str">
        <f>IF($C59="","",SUMIFS('טבלת משאבים תוצרים'!$E:$E,'טבלת משאבים תוצרים'!$D:$D,$C59,'טבלת משאבים תוצרים'!$J:$J,"&lt;&gt;בוטל"))</f>
        <v/>
      </c>
      <c r="J59" s="372" t="str">
        <f>IF($C59="","",IFERROR('ניהול משאבים'!$I59/'ניהול משאבים'!$H59,""))</f>
        <v/>
      </c>
      <c r="K59" s="373" t="str">
        <f>IF($C59="","",COUNTIFS('טבלת משאבים תוצרים'!$D:$D,$C59,'טבלת משאבים תוצרים'!$J:$J,"&lt;&gt;בוטל"))</f>
        <v/>
      </c>
      <c r="L59" s="374" t="str">
        <f>IF($C59="","",SUMIFS('טבלת משאבים תוצרים'!$E:$E,'טבלת משאבים תוצרים'!$D:$D,$C59,'טבלת משאבים תוצרים'!$J:$J,'ניהול משאבים'!$L$7))</f>
        <v/>
      </c>
      <c r="M59" s="374" t="str">
        <f>IF($C59="","",SUMIFS('טבלת משאבים תוצרים'!$E:$E,'טבלת משאבים תוצרים'!$D:$D,$C59,'טבלת משאבים תוצרים'!$J:$J,'ניהול משאבים'!$M$7))</f>
        <v/>
      </c>
      <c r="N59" s="374" t="str">
        <f>IF($C59="","",SUMIFS('טבלת משאבים תוצרים'!$E:$E,'טבלת משאבים תוצרים'!$D:$D,$C59,'טבלת משאבים תוצרים'!$J:$J,'ניהול משאבים'!$N$7))</f>
        <v/>
      </c>
      <c r="O59" s="374" t="str">
        <f t="shared" si="0"/>
        <v/>
      </c>
    </row>
    <row r="60" spans="1:15">
      <c r="A60" s="139" t="str">
        <f>IF(AND(C60="",MAX($B$7:$B$1465)&lt;ROWS($B$8:$B60),MAX($B$7:$B$1465)+1&gt;=ROWS($B$8:$B60)),"הזנת שם -&gt;","")</f>
        <v/>
      </c>
      <c r="B60" s="369" t="str">
        <f>IF(AND(C60=""),"",COUNTA($B$7:$B59))</f>
        <v/>
      </c>
      <c r="C60" s="378"/>
      <c r="D60" s="378"/>
      <c r="E60" s="378"/>
      <c r="F60" s="379"/>
      <c r="G60" s="379"/>
      <c r="H60" s="370" t="str">
        <f>IF($C60="","",IF($H$3="","",IF('ניהול משאבים'!$F60="",1,'ניהול משאבים'!$F60)*IF('ניהול משאבים'!$G60="",1,'ניהול משאבים'!$G60)*$H$3))</f>
        <v/>
      </c>
      <c r="I60" s="371" t="str">
        <f>IF($C60="","",SUMIFS('טבלת משאבים תוצרים'!$E:$E,'טבלת משאבים תוצרים'!$D:$D,$C60,'טבלת משאבים תוצרים'!$J:$J,"&lt;&gt;בוטל"))</f>
        <v/>
      </c>
      <c r="J60" s="372" t="str">
        <f>IF($C60="","",IFERROR('ניהול משאבים'!$I60/'ניהול משאבים'!$H60,""))</f>
        <v/>
      </c>
      <c r="K60" s="373" t="str">
        <f>IF($C60="","",COUNTIFS('טבלת משאבים תוצרים'!$D:$D,$C60,'טבלת משאבים תוצרים'!$J:$J,"&lt;&gt;בוטל"))</f>
        <v/>
      </c>
      <c r="L60" s="374" t="str">
        <f>IF($C60="","",SUMIFS('טבלת משאבים תוצרים'!$E:$E,'טבלת משאבים תוצרים'!$D:$D,$C60,'טבלת משאבים תוצרים'!$J:$J,'ניהול משאבים'!$L$7))</f>
        <v/>
      </c>
      <c r="M60" s="374" t="str">
        <f>IF($C60="","",SUMIFS('טבלת משאבים תוצרים'!$E:$E,'טבלת משאבים תוצרים'!$D:$D,$C60,'טבלת משאבים תוצרים'!$J:$J,'ניהול משאבים'!$M$7))</f>
        <v/>
      </c>
      <c r="N60" s="374" t="str">
        <f>IF($C60="","",SUMIFS('טבלת משאבים תוצרים'!$E:$E,'טבלת משאבים תוצרים'!$D:$D,$C60,'טבלת משאבים תוצרים'!$J:$J,'ניהול משאבים'!$N$7))</f>
        <v/>
      </c>
      <c r="O60" s="374" t="str">
        <f t="shared" si="0"/>
        <v/>
      </c>
    </row>
    <row r="61" spans="1:15">
      <c r="A61" s="139" t="str">
        <f>IF(AND(C61="",MAX($B$7:$B$1465)&lt;ROWS($B$8:$B61),MAX($B$7:$B$1465)+1&gt;=ROWS($B$8:$B61)),"הזנת שם -&gt;","")</f>
        <v/>
      </c>
      <c r="B61" s="369" t="str">
        <f>IF(AND(C61=""),"",COUNTA($B$7:$B60))</f>
        <v/>
      </c>
      <c r="C61" s="378"/>
      <c r="D61" s="378"/>
      <c r="E61" s="378"/>
      <c r="F61" s="379"/>
      <c r="G61" s="379"/>
      <c r="H61" s="370" t="str">
        <f>IF($C61="","",IF($H$3="","",IF('ניהול משאבים'!$F61="",1,'ניהול משאבים'!$F61)*IF('ניהול משאבים'!$G61="",1,'ניהול משאבים'!$G61)*$H$3))</f>
        <v/>
      </c>
      <c r="I61" s="371" t="str">
        <f>IF($C61="","",SUMIFS('טבלת משאבים תוצרים'!$E:$E,'טבלת משאבים תוצרים'!$D:$D,$C61,'טבלת משאבים תוצרים'!$J:$J,"&lt;&gt;בוטל"))</f>
        <v/>
      </c>
      <c r="J61" s="372" t="str">
        <f>IF($C61="","",IFERROR('ניהול משאבים'!$I61/'ניהול משאבים'!$H61,""))</f>
        <v/>
      </c>
      <c r="K61" s="373" t="str">
        <f>IF($C61="","",COUNTIFS('טבלת משאבים תוצרים'!$D:$D,$C61,'טבלת משאבים תוצרים'!$J:$J,"&lt;&gt;בוטל"))</f>
        <v/>
      </c>
      <c r="L61" s="374" t="str">
        <f>IF($C61="","",SUMIFS('טבלת משאבים תוצרים'!$E:$E,'טבלת משאבים תוצרים'!$D:$D,$C61,'טבלת משאבים תוצרים'!$J:$J,'ניהול משאבים'!$L$7))</f>
        <v/>
      </c>
      <c r="M61" s="374" t="str">
        <f>IF($C61="","",SUMIFS('טבלת משאבים תוצרים'!$E:$E,'טבלת משאבים תוצרים'!$D:$D,$C61,'טבלת משאבים תוצרים'!$J:$J,'ניהול משאבים'!$M$7))</f>
        <v/>
      </c>
      <c r="N61" s="374" t="str">
        <f>IF($C61="","",SUMIFS('טבלת משאבים תוצרים'!$E:$E,'טבלת משאבים תוצרים'!$D:$D,$C61,'טבלת משאבים תוצרים'!$J:$J,'ניהול משאבים'!$N$7))</f>
        <v/>
      </c>
      <c r="O61" s="374" t="str">
        <f t="shared" si="0"/>
        <v/>
      </c>
    </row>
    <row r="62" spans="1:15">
      <c r="A62" s="139" t="str">
        <f>IF(AND(C62="",MAX($B$7:$B$1465)&lt;ROWS($B$8:$B62),MAX($B$7:$B$1465)+1&gt;=ROWS($B$8:$B62)),"הזנת שם -&gt;","")</f>
        <v/>
      </c>
      <c r="B62" s="369" t="str">
        <f>IF(AND(C62=""),"",COUNTA($B$7:$B61))</f>
        <v/>
      </c>
      <c r="C62" s="378"/>
      <c r="D62" s="378"/>
      <c r="E62" s="378"/>
      <c r="F62" s="379"/>
      <c r="G62" s="379"/>
      <c r="H62" s="370" t="str">
        <f>IF($C62="","",IF($H$3="","",IF('ניהול משאבים'!$F62="",1,'ניהול משאבים'!$F62)*IF('ניהול משאבים'!$G62="",1,'ניהול משאבים'!$G62)*$H$3))</f>
        <v/>
      </c>
      <c r="I62" s="371" t="str">
        <f>IF($C62="","",SUMIFS('טבלת משאבים תוצרים'!$E:$E,'טבלת משאבים תוצרים'!$D:$D,$C62,'טבלת משאבים תוצרים'!$J:$J,"&lt;&gt;בוטל"))</f>
        <v/>
      </c>
      <c r="J62" s="372" t="str">
        <f>IF($C62="","",IFERROR('ניהול משאבים'!$I62/'ניהול משאבים'!$H62,""))</f>
        <v/>
      </c>
      <c r="K62" s="373" t="str">
        <f>IF($C62="","",COUNTIFS('טבלת משאבים תוצרים'!$D:$D,$C62,'טבלת משאבים תוצרים'!$J:$J,"&lt;&gt;בוטל"))</f>
        <v/>
      </c>
      <c r="L62" s="374" t="str">
        <f>IF($C62="","",SUMIFS('טבלת משאבים תוצרים'!$E:$E,'טבלת משאבים תוצרים'!$D:$D,$C62,'טבלת משאבים תוצרים'!$J:$J,'ניהול משאבים'!$L$7))</f>
        <v/>
      </c>
      <c r="M62" s="374" t="str">
        <f>IF($C62="","",SUMIFS('טבלת משאבים תוצרים'!$E:$E,'טבלת משאבים תוצרים'!$D:$D,$C62,'טבלת משאבים תוצרים'!$J:$J,'ניהול משאבים'!$M$7))</f>
        <v/>
      </c>
      <c r="N62" s="374" t="str">
        <f>IF($C62="","",SUMIFS('טבלת משאבים תוצרים'!$E:$E,'טבלת משאבים תוצרים'!$D:$D,$C62,'טבלת משאבים תוצרים'!$J:$J,'ניהול משאבים'!$N$7))</f>
        <v/>
      </c>
      <c r="O62" s="374" t="str">
        <f t="shared" si="0"/>
        <v/>
      </c>
    </row>
    <row r="63" spans="1:15">
      <c r="A63" s="139" t="str">
        <f>IF(AND(C63="",MAX($B$7:$B$1465)&lt;ROWS($B$8:$B63),MAX($B$7:$B$1465)+1&gt;=ROWS($B$8:$B63)),"הזנת שם -&gt;","")</f>
        <v/>
      </c>
      <c r="B63" s="369" t="str">
        <f>IF(AND(C63=""),"",COUNTA($B$7:$B62))</f>
        <v/>
      </c>
      <c r="C63" s="378"/>
      <c r="D63" s="378"/>
      <c r="E63" s="378"/>
      <c r="F63" s="379"/>
      <c r="G63" s="379"/>
      <c r="H63" s="370" t="str">
        <f>IF($C63="","",IF($H$3="","",IF('ניהול משאבים'!$F63="",1,'ניהול משאבים'!$F63)*IF('ניהול משאבים'!$G63="",1,'ניהול משאבים'!$G63)*$H$3))</f>
        <v/>
      </c>
      <c r="I63" s="371" t="str">
        <f>IF($C63="","",SUMIFS('טבלת משאבים תוצרים'!$E:$E,'טבלת משאבים תוצרים'!$D:$D,$C63,'טבלת משאבים תוצרים'!$J:$J,"&lt;&gt;בוטל"))</f>
        <v/>
      </c>
      <c r="J63" s="372" t="str">
        <f>IF($C63="","",IFERROR('ניהול משאבים'!$I63/'ניהול משאבים'!$H63,""))</f>
        <v/>
      </c>
      <c r="K63" s="373" t="str">
        <f>IF($C63="","",COUNTIFS('טבלת משאבים תוצרים'!$D:$D,$C63,'טבלת משאבים תוצרים'!$J:$J,"&lt;&gt;בוטל"))</f>
        <v/>
      </c>
      <c r="L63" s="374" t="str">
        <f>IF($C63="","",SUMIFS('טבלת משאבים תוצרים'!$E:$E,'טבלת משאבים תוצרים'!$D:$D,$C63,'טבלת משאבים תוצרים'!$J:$J,'ניהול משאבים'!$L$7))</f>
        <v/>
      </c>
      <c r="M63" s="374" t="str">
        <f>IF($C63="","",SUMIFS('טבלת משאבים תוצרים'!$E:$E,'טבלת משאבים תוצרים'!$D:$D,$C63,'טבלת משאבים תוצרים'!$J:$J,'ניהול משאבים'!$M$7))</f>
        <v/>
      </c>
      <c r="N63" s="374" t="str">
        <f>IF($C63="","",SUMIFS('טבלת משאבים תוצרים'!$E:$E,'טבלת משאבים תוצרים'!$D:$D,$C63,'טבלת משאבים תוצרים'!$J:$J,'ניהול משאבים'!$N$7))</f>
        <v/>
      </c>
      <c r="O63" s="374" t="str">
        <f t="shared" si="0"/>
        <v/>
      </c>
    </row>
    <row r="64" spans="1:15">
      <c r="A64" s="139" t="str">
        <f>IF(AND(C64="",MAX($B$7:$B$1465)&lt;ROWS($B$8:$B64),MAX($B$7:$B$1465)+1&gt;=ROWS($B$8:$B64)),"הזנת שם -&gt;","")</f>
        <v/>
      </c>
      <c r="B64" s="369" t="str">
        <f>IF(AND(C64=""),"",COUNTA($B$7:$B63))</f>
        <v/>
      </c>
      <c r="C64" s="378"/>
      <c r="D64" s="378"/>
      <c r="E64" s="378"/>
      <c r="F64" s="379"/>
      <c r="G64" s="379"/>
      <c r="H64" s="370" t="str">
        <f>IF($C64="","",IF($H$3="","",IF('ניהול משאבים'!$F64="",1,'ניהול משאבים'!$F64)*IF('ניהול משאבים'!$G64="",1,'ניהול משאבים'!$G64)*$H$3))</f>
        <v/>
      </c>
      <c r="I64" s="371" t="str">
        <f>IF($C64="","",SUMIFS('טבלת משאבים תוצרים'!$E:$E,'טבלת משאבים תוצרים'!$D:$D,$C64,'טבלת משאבים תוצרים'!$J:$J,"&lt;&gt;בוטל"))</f>
        <v/>
      </c>
      <c r="J64" s="372" t="str">
        <f>IF($C64="","",IFERROR('ניהול משאבים'!$I64/'ניהול משאבים'!$H64,""))</f>
        <v/>
      </c>
      <c r="K64" s="373" t="str">
        <f>IF($C64="","",COUNTIFS('טבלת משאבים תוצרים'!$D:$D,$C64,'טבלת משאבים תוצרים'!$J:$J,"&lt;&gt;בוטל"))</f>
        <v/>
      </c>
      <c r="L64" s="374" t="str">
        <f>IF($C64="","",SUMIFS('טבלת משאבים תוצרים'!$E:$E,'טבלת משאבים תוצרים'!$D:$D,$C64,'טבלת משאבים תוצרים'!$J:$J,'ניהול משאבים'!$L$7))</f>
        <v/>
      </c>
      <c r="M64" s="374" t="str">
        <f>IF($C64="","",SUMIFS('טבלת משאבים תוצרים'!$E:$E,'טבלת משאבים תוצרים'!$D:$D,$C64,'טבלת משאבים תוצרים'!$J:$J,'ניהול משאבים'!$M$7))</f>
        <v/>
      </c>
      <c r="N64" s="374" t="str">
        <f>IF($C64="","",SUMIFS('טבלת משאבים תוצרים'!$E:$E,'טבלת משאבים תוצרים'!$D:$D,$C64,'טבלת משאבים תוצרים'!$J:$J,'ניהול משאבים'!$N$7))</f>
        <v/>
      </c>
      <c r="O64" s="374" t="str">
        <f t="shared" si="0"/>
        <v/>
      </c>
    </row>
    <row r="65" spans="1:15">
      <c r="A65" s="139" t="str">
        <f>IF(AND(C65="",MAX($B$7:$B$1465)&lt;ROWS($B$8:$B65),MAX($B$7:$B$1465)+1&gt;=ROWS($B$8:$B65)),"הזנת שם -&gt;","")</f>
        <v/>
      </c>
      <c r="B65" s="369" t="str">
        <f>IF(AND(C65=""),"",COUNTA($B$7:$B64))</f>
        <v/>
      </c>
      <c r="C65" s="378"/>
      <c r="D65" s="378"/>
      <c r="E65" s="378"/>
      <c r="F65" s="379"/>
      <c r="G65" s="379"/>
      <c r="H65" s="370" t="str">
        <f>IF($C65="","",IF($H$3="","",IF('ניהול משאבים'!$F65="",1,'ניהול משאבים'!$F65)*IF('ניהול משאבים'!$G65="",1,'ניהול משאבים'!$G65)*$H$3))</f>
        <v/>
      </c>
      <c r="I65" s="371" t="str">
        <f>IF($C65="","",SUMIFS('טבלת משאבים תוצרים'!$E:$E,'טבלת משאבים תוצרים'!$D:$D,$C65,'טבלת משאבים תוצרים'!$J:$J,"&lt;&gt;בוטל"))</f>
        <v/>
      </c>
      <c r="J65" s="372" t="str">
        <f>IF($C65="","",IFERROR('ניהול משאבים'!$I65/'ניהול משאבים'!$H65,""))</f>
        <v/>
      </c>
      <c r="K65" s="373" t="str">
        <f>IF($C65="","",COUNTIFS('טבלת משאבים תוצרים'!$D:$D,$C65,'טבלת משאבים תוצרים'!$J:$J,"&lt;&gt;בוטל"))</f>
        <v/>
      </c>
      <c r="L65" s="374" t="str">
        <f>IF($C65="","",SUMIFS('טבלת משאבים תוצרים'!$E:$E,'טבלת משאבים תוצרים'!$D:$D,$C65,'טבלת משאבים תוצרים'!$J:$J,'ניהול משאבים'!$L$7))</f>
        <v/>
      </c>
      <c r="M65" s="374" t="str">
        <f>IF($C65="","",SUMIFS('טבלת משאבים תוצרים'!$E:$E,'טבלת משאבים תוצרים'!$D:$D,$C65,'טבלת משאבים תוצרים'!$J:$J,'ניהול משאבים'!$M$7))</f>
        <v/>
      </c>
      <c r="N65" s="374" t="str">
        <f>IF($C65="","",SUMIFS('טבלת משאבים תוצרים'!$E:$E,'טבלת משאבים תוצרים'!$D:$D,$C65,'טבלת משאבים תוצרים'!$J:$J,'ניהול משאבים'!$N$7))</f>
        <v/>
      </c>
      <c r="O65" s="374" t="str">
        <f t="shared" si="0"/>
        <v/>
      </c>
    </row>
    <row r="66" spans="1:15">
      <c r="A66" s="139" t="str">
        <f>IF(AND(C66="",MAX($B$7:$B$1465)&lt;ROWS($B$8:$B66),MAX($B$7:$B$1465)+1&gt;=ROWS($B$8:$B66)),"הזנת שם -&gt;","")</f>
        <v/>
      </c>
      <c r="B66" s="369" t="str">
        <f>IF(AND(C66=""),"",COUNTA($B$7:$B65))</f>
        <v/>
      </c>
      <c r="C66" s="378"/>
      <c r="D66" s="378"/>
      <c r="E66" s="378"/>
      <c r="F66" s="379"/>
      <c r="G66" s="379"/>
      <c r="H66" s="370" t="str">
        <f>IF($C66="","",IF($H$3="","",IF('ניהול משאבים'!$F66="",1,'ניהול משאבים'!$F66)*IF('ניהול משאבים'!$G66="",1,'ניהול משאבים'!$G66)*$H$3))</f>
        <v/>
      </c>
      <c r="I66" s="371" t="str">
        <f>IF($C66="","",SUMIFS('טבלת משאבים תוצרים'!$E:$E,'טבלת משאבים תוצרים'!$D:$D,$C66,'טבלת משאבים תוצרים'!$J:$J,"&lt;&gt;בוטל"))</f>
        <v/>
      </c>
      <c r="J66" s="372" t="str">
        <f>IF($C66="","",IFERROR('ניהול משאבים'!$I66/'ניהול משאבים'!$H66,""))</f>
        <v/>
      </c>
      <c r="K66" s="373" t="str">
        <f>IF($C66="","",COUNTIFS('טבלת משאבים תוצרים'!$D:$D,$C66,'טבלת משאבים תוצרים'!$J:$J,"&lt;&gt;בוטל"))</f>
        <v/>
      </c>
      <c r="L66" s="374" t="str">
        <f>IF($C66="","",SUMIFS('טבלת משאבים תוצרים'!$E:$E,'טבלת משאבים תוצרים'!$D:$D,$C66,'טבלת משאבים תוצרים'!$J:$J,'ניהול משאבים'!$L$7))</f>
        <v/>
      </c>
      <c r="M66" s="374" t="str">
        <f>IF($C66="","",SUMIFS('טבלת משאבים תוצרים'!$E:$E,'טבלת משאבים תוצרים'!$D:$D,$C66,'טבלת משאבים תוצרים'!$J:$J,'ניהול משאבים'!$M$7))</f>
        <v/>
      </c>
      <c r="N66" s="374" t="str">
        <f>IF($C66="","",SUMIFS('טבלת משאבים תוצרים'!$E:$E,'טבלת משאבים תוצרים'!$D:$D,$C66,'טבלת משאבים תוצרים'!$J:$J,'ניהול משאבים'!$N$7))</f>
        <v/>
      </c>
      <c r="O66" s="374" t="str">
        <f t="shared" si="0"/>
        <v/>
      </c>
    </row>
    <row r="67" spans="1:15">
      <c r="A67" s="139" t="str">
        <f>IF(AND(C67="",MAX($B$7:$B$1465)&lt;ROWS($B$8:$B67),MAX($B$7:$B$1465)+1&gt;=ROWS($B$8:$B67)),"הזנת שם -&gt;","")</f>
        <v/>
      </c>
      <c r="B67" s="369" t="str">
        <f>IF(AND(C67=""),"",COUNTA($B$7:$B66))</f>
        <v/>
      </c>
      <c r="C67" s="378"/>
      <c r="D67" s="378"/>
      <c r="E67" s="378"/>
      <c r="F67" s="379"/>
      <c r="G67" s="379"/>
      <c r="H67" s="370" t="str">
        <f>IF($C67="","",IF($H$3="","",IF('ניהול משאבים'!$F67="",1,'ניהול משאבים'!$F67)*IF('ניהול משאבים'!$G67="",1,'ניהול משאבים'!$G67)*$H$3))</f>
        <v/>
      </c>
      <c r="I67" s="371" t="str">
        <f>IF($C67="","",SUMIFS('טבלת משאבים תוצרים'!$E:$E,'טבלת משאבים תוצרים'!$D:$D,$C67,'טבלת משאבים תוצרים'!$J:$J,"&lt;&gt;בוטל"))</f>
        <v/>
      </c>
      <c r="J67" s="372" t="str">
        <f>IF($C67="","",IFERROR('ניהול משאבים'!$I67/'ניהול משאבים'!$H67,""))</f>
        <v/>
      </c>
      <c r="K67" s="373" t="str">
        <f>IF($C67="","",COUNTIFS('טבלת משאבים תוצרים'!$D:$D,$C67,'טבלת משאבים תוצרים'!$J:$J,"&lt;&gt;בוטל"))</f>
        <v/>
      </c>
      <c r="L67" s="374" t="str">
        <f>IF($C67="","",SUMIFS('טבלת משאבים תוצרים'!$E:$E,'טבלת משאבים תוצרים'!$D:$D,$C67,'טבלת משאבים תוצרים'!$J:$J,'ניהול משאבים'!$L$7))</f>
        <v/>
      </c>
      <c r="M67" s="374" t="str">
        <f>IF($C67="","",SUMIFS('טבלת משאבים תוצרים'!$E:$E,'טבלת משאבים תוצרים'!$D:$D,$C67,'טבלת משאבים תוצרים'!$J:$J,'ניהול משאבים'!$M$7))</f>
        <v/>
      </c>
      <c r="N67" s="374" t="str">
        <f>IF($C67="","",SUMIFS('טבלת משאבים תוצרים'!$E:$E,'טבלת משאבים תוצרים'!$D:$D,$C67,'טבלת משאבים תוצרים'!$J:$J,'ניהול משאבים'!$N$7))</f>
        <v/>
      </c>
      <c r="O67" s="374" t="str">
        <f t="shared" si="0"/>
        <v/>
      </c>
    </row>
    <row r="68" spans="1:15">
      <c r="A68" s="139" t="str">
        <f>IF(AND(C68="",MAX($B$7:$B$1465)&lt;ROWS($B$8:$B68),MAX($B$7:$B$1465)+1&gt;=ROWS($B$8:$B68)),"הזנת שם -&gt;","")</f>
        <v/>
      </c>
      <c r="B68" s="369" t="str">
        <f>IF(AND(C68=""),"",COUNTA($B$7:$B67))</f>
        <v/>
      </c>
      <c r="C68" s="378"/>
      <c r="D68" s="378"/>
      <c r="E68" s="378"/>
      <c r="F68" s="379"/>
      <c r="G68" s="379"/>
      <c r="H68" s="370" t="str">
        <f>IF($C68="","",IF($H$3="","",IF('ניהול משאבים'!$F68="",1,'ניהול משאבים'!$F68)*IF('ניהול משאבים'!$G68="",1,'ניהול משאבים'!$G68)*$H$3))</f>
        <v/>
      </c>
      <c r="I68" s="371" t="str">
        <f>IF($C68="","",SUMIFS('טבלת משאבים תוצרים'!$E:$E,'טבלת משאבים תוצרים'!$D:$D,$C68,'טבלת משאבים תוצרים'!$J:$J,"&lt;&gt;בוטל"))</f>
        <v/>
      </c>
      <c r="J68" s="372" t="str">
        <f>IF($C68="","",IFERROR('ניהול משאבים'!$I68/'ניהול משאבים'!$H68,""))</f>
        <v/>
      </c>
      <c r="K68" s="373" t="str">
        <f>IF($C68="","",COUNTIFS('טבלת משאבים תוצרים'!$D:$D,$C68,'טבלת משאבים תוצרים'!$J:$J,"&lt;&gt;בוטל"))</f>
        <v/>
      </c>
      <c r="L68" s="374" t="str">
        <f>IF($C68="","",SUMIFS('טבלת משאבים תוצרים'!$E:$E,'טבלת משאבים תוצרים'!$D:$D,$C68,'טבלת משאבים תוצרים'!$J:$J,'ניהול משאבים'!$L$7))</f>
        <v/>
      </c>
      <c r="M68" s="374" t="str">
        <f>IF($C68="","",SUMIFS('טבלת משאבים תוצרים'!$E:$E,'טבלת משאבים תוצרים'!$D:$D,$C68,'טבלת משאבים תוצרים'!$J:$J,'ניהול משאבים'!$M$7))</f>
        <v/>
      </c>
      <c r="N68" s="374" t="str">
        <f>IF($C68="","",SUMIFS('טבלת משאבים תוצרים'!$E:$E,'טבלת משאבים תוצרים'!$D:$D,$C68,'טבלת משאבים תוצרים'!$J:$J,'ניהול משאבים'!$N$7))</f>
        <v/>
      </c>
      <c r="O68" s="374" t="str">
        <f t="shared" si="0"/>
        <v/>
      </c>
    </row>
    <row r="69" spans="1:15">
      <c r="A69" s="139" t="str">
        <f>IF(AND(C69="",MAX($B$7:$B$1465)&lt;ROWS($B$8:$B69),MAX($B$7:$B$1465)+1&gt;=ROWS($B$8:$B69)),"הזנת שם -&gt;","")</f>
        <v/>
      </c>
      <c r="B69" s="369" t="str">
        <f>IF(AND(C69=""),"",COUNTA($B$7:$B68))</f>
        <v/>
      </c>
      <c r="C69" s="378"/>
      <c r="D69" s="378"/>
      <c r="E69" s="378"/>
      <c r="F69" s="379"/>
      <c r="G69" s="379"/>
      <c r="H69" s="370" t="str">
        <f>IF($C69="","",IF($H$3="","",IF('ניהול משאבים'!$F69="",1,'ניהול משאבים'!$F69)*IF('ניהול משאבים'!$G69="",1,'ניהול משאבים'!$G69)*$H$3))</f>
        <v/>
      </c>
      <c r="I69" s="371" t="str">
        <f>IF($C69="","",SUMIFS('טבלת משאבים תוצרים'!$E:$E,'טבלת משאבים תוצרים'!$D:$D,$C69,'טבלת משאבים תוצרים'!$J:$J,"&lt;&gt;בוטל"))</f>
        <v/>
      </c>
      <c r="J69" s="372" t="str">
        <f>IF($C69="","",IFERROR('ניהול משאבים'!$I69/'ניהול משאבים'!$H69,""))</f>
        <v/>
      </c>
      <c r="K69" s="373" t="str">
        <f>IF($C69="","",COUNTIFS('טבלת משאבים תוצרים'!$D:$D,$C69,'טבלת משאבים תוצרים'!$J:$J,"&lt;&gt;בוטל"))</f>
        <v/>
      </c>
      <c r="L69" s="374" t="str">
        <f>IF($C69="","",SUMIFS('טבלת משאבים תוצרים'!$E:$E,'טבלת משאבים תוצרים'!$D:$D,$C69,'טבלת משאבים תוצרים'!$J:$J,'ניהול משאבים'!$L$7))</f>
        <v/>
      </c>
      <c r="M69" s="374" t="str">
        <f>IF($C69="","",SUMIFS('טבלת משאבים תוצרים'!$E:$E,'טבלת משאבים תוצרים'!$D:$D,$C69,'טבלת משאבים תוצרים'!$J:$J,'ניהול משאבים'!$M$7))</f>
        <v/>
      </c>
      <c r="N69" s="374" t="str">
        <f>IF($C69="","",SUMIFS('טבלת משאבים תוצרים'!$E:$E,'טבלת משאבים תוצרים'!$D:$D,$C69,'טבלת משאבים תוצרים'!$J:$J,'ניהול משאבים'!$N$7))</f>
        <v/>
      </c>
      <c r="O69" s="374" t="str">
        <f t="shared" si="0"/>
        <v/>
      </c>
    </row>
    <row r="70" spans="1:15">
      <c r="A70" s="139" t="str">
        <f>IF(AND(C70="",MAX($B$7:$B$1465)&lt;ROWS($B$8:$B70),MAX($B$7:$B$1465)+1&gt;=ROWS($B$8:$B70)),"הזנת שם -&gt;","")</f>
        <v/>
      </c>
      <c r="B70" s="369" t="str">
        <f>IF(AND(C70=""),"",COUNTA($B$7:$B69))</f>
        <v/>
      </c>
      <c r="C70" s="378"/>
      <c r="D70" s="378"/>
      <c r="E70" s="378"/>
      <c r="F70" s="379"/>
      <c r="G70" s="379"/>
      <c r="H70" s="370" t="str">
        <f>IF($C70="","",IF($H$3="","",IF('ניהול משאבים'!$F70="",1,'ניהול משאבים'!$F70)*IF('ניהול משאבים'!$G70="",1,'ניהול משאבים'!$G70)*$H$3))</f>
        <v/>
      </c>
      <c r="I70" s="371" t="str">
        <f>IF($C70="","",SUMIFS('טבלת משאבים תוצרים'!$E:$E,'טבלת משאבים תוצרים'!$D:$D,$C70,'טבלת משאבים תוצרים'!$J:$J,"&lt;&gt;בוטל"))</f>
        <v/>
      </c>
      <c r="J70" s="372" t="str">
        <f>IF($C70="","",IFERROR('ניהול משאבים'!$I70/'ניהול משאבים'!$H70,""))</f>
        <v/>
      </c>
      <c r="K70" s="373" t="str">
        <f>IF($C70="","",COUNTIFS('טבלת משאבים תוצרים'!$D:$D,$C70,'טבלת משאבים תוצרים'!$J:$J,"&lt;&gt;בוטל"))</f>
        <v/>
      </c>
      <c r="L70" s="374" t="str">
        <f>IF($C70="","",SUMIFS('טבלת משאבים תוצרים'!$E:$E,'טבלת משאבים תוצרים'!$D:$D,$C70,'טבלת משאבים תוצרים'!$J:$J,'ניהול משאבים'!$L$7))</f>
        <v/>
      </c>
      <c r="M70" s="374" t="str">
        <f>IF($C70="","",SUMIFS('טבלת משאבים תוצרים'!$E:$E,'טבלת משאבים תוצרים'!$D:$D,$C70,'טבלת משאבים תוצרים'!$J:$J,'ניהול משאבים'!$M$7))</f>
        <v/>
      </c>
      <c r="N70" s="374" t="str">
        <f>IF($C70="","",SUMIFS('טבלת משאבים תוצרים'!$E:$E,'טבלת משאבים תוצרים'!$D:$D,$C70,'טבלת משאבים תוצרים'!$J:$J,'ניהול משאבים'!$N$7))</f>
        <v/>
      </c>
      <c r="O70" s="374" t="str">
        <f t="shared" si="0"/>
        <v/>
      </c>
    </row>
    <row r="71" spans="1:15">
      <c r="A71" s="139" t="str">
        <f>IF(AND(C71="",MAX($B$7:$B$1465)&lt;ROWS($B$8:$B71),MAX($B$7:$B$1465)+1&gt;=ROWS($B$8:$B71)),"הזנת שם -&gt;","")</f>
        <v/>
      </c>
      <c r="B71" s="369" t="str">
        <f>IF(AND(C71=""),"",COUNTA($B$7:$B70))</f>
        <v/>
      </c>
      <c r="C71" s="378"/>
      <c r="D71" s="378"/>
      <c r="E71" s="378"/>
      <c r="F71" s="379"/>
      <c r="G71" s="379"/>
      <c r="H71" s="370" t="str">
        <f>IF($C71="","",IF($H$3="","",IF('ניהול משאבים'!$F71="",1,'ניהול משאבים'!$F71)*IF('ניהול משאבים'!$G71="",1,'ניהול משאבים'!$G71)*$H$3))</f>
        <v/>
      </c>
      <c r="I71" s="371" t="str">
        <f>IF($C71="","",SUMIFS('טבלת משאבים תוצרים'!$E:$E,'טבלת משאבים תוצרים'!$D:$D,$C71,'טבלת משאבים תוצרים'!$J:$J,"&lt;&gt;בוטל"))</f>
        <v/>
      </c>
      <c r="J71" s="372" t="str">
        <f>IF($C71="","",IFERROR('ניהול משאבים'!$I71/'ניהול משאבים'!$H71,""))</f>
        <v/>
      </c>
      <c r="K71" s="373" t="str">
        <f>IF($C71="","",COUNTIFS('טבלת משאבים תוצרים'!$D:$D,$C71,'טבלת משאבים תוצרים'!$J:$J,"&lt;&gt;בוטל"))</f>
        <v/>
      </c>
      <c r="L71" s="374" t="str">
        <f>IF($C71="","",SUMIFS('טבלת משאבים תוצרים'!$E:$E,'טבלת משאבים תוצרים'!$D:$D,$C71,'טבלת משאבים תוצרים'!$J:$J,'ניהול משאבים'!$L$7))</f>
        <v/>
      </c>
      <c r="M71" s="374" t="str">
        <f>IF($C71="","",SUMIFS('טבלת משאבים תוצרים'!$E:$E,'טבלת משאבים תוצרים'!$D:$D,$C71,'טבלת משאבים תוצרים'!$J:$J,'ניהול משאבים'!$M$7))</f>
        <v/>
      </c>
      <c r="N71" s="374" t="str">
        <f>IF($C71="","",SUMIFS('טבלת משאבים תוצרים'!$E:$E,'טבלת משאבים תוצרים'!$D:$D,$C71,'טבלת משאבים תוצרים'!$J:$J,'ניהול משאבים'!$N$7))</f>
        <v/>
      </c>
      <c r="O71" s="374" t="str">
        <f t="shared" si="0"/>
        <v/>
      </c>
    </row>
    <row r="72" spans="1:15">
      <c r="A72" s="139" t="str">
        <f>IF(AND(C72="",MAX($B$7:$B$1465)&lt;ROWS($B$8:$B72),MAX($B$7:$B$1465)+1&gt;=ROWS($B$8:$B72)),"הזנת שם -&gt;","")</f>
        <v/>
      </c>
      <c r="B72" s="369" t="str">
        <f>IF(AND(C72=""),"",COUNTA($B$7:$B71))</f>
        <v/>
      </c>
      <c r="C72" s="378"/>
      <c r="D72" s="378"/>
      <c r="E72" s="378"/>
      <c r="F72" s="379"/>
      <c r="G72" s="379"/>
      <c r="H72" s="370" t="str">
        <f>IF($C72="","",IF($H$3="","",IF('ניהול משאבים'!$F72="",1,'ניהול משאבים'!$F72)*IF('ניהול משאבים'!$G72="",1,'ניהול משאבים'!$G72)*$H$3))</f>
        <v/>
      </c>
      <c r="I72" s="371" t="str">
        <f>IF($C72="","",SUMIFS('טבלת משאבים תוצרים'!$E:$E,'טבלת משאבים תוצרים'!$D:$D,$C72,'טבלת משאבים תוצרים'!$J:$J,"&lt;&gt;בוטל"))</f>
        <v/>
      </c>
      <c r="J72" s="372" t="str">
        <f>IF($C72="","",IFERROR('ניהול משאבים'!$I72/'ניהול משאבים'!$H72,""))</f>
        <v/>
      </c>
      <c r="K72" s="373" t="str">
        <f>IF($C72="","",COUNTIFS('טבלת משאבים תוצרים'!$D:$D,$C72,'טבלת משאבים תוצרים'!$J:$J,"&lt;&gt;בוטל"))</f>
        <v/>
      </c>
      <c r="L72" s="374" t="str">
        <f>IF($C72="","",SUMIFS('טבלת משאבים תוצרים'!$E:$E,'טבלת משאבים תוצרים'!$D:$D,$C72,'טבלת משאבים תוצרים'!$J:$J,'ניהול משאבים'!$L$7))</f>
        <v/>
      </c>
      <c r="M72" s="374" t="str">
        <f>IF($C72="","",SUMIFS('טבלת משאבים תוצרים'!$E:$E,'טבלת משאבים תוצרים'!$D:$D,$C72,'טבלת משאבים תוצרים'!$J:$J,'ניהול משאבים'!$M$7))</f>
        <v/>
      </c>
      <c r="N72" s="374" t="str">
        <f>IF($C72="","",SUMIFS('טבלת משאבים תוצרים'!$E:$E,'טבלת משאבים תוצרים'!$D:$D,$C72,'טבלת משאבים תוצרים'!$J:$J,'ניהול משאבים'!$N$7))</f>
        <v/>
      </c>
      <c r="O72" s="374" t="str">
        <f t="shared" si="0"/>
        <v/>
      </c>
    </row>
    <row r="73" spans="1:15">
      <c r="A73" s="139" t="str">
        <f>IF(AND(C73="",MAX($B$7:$B$1465)&lt;ROWS($B$8:$B73),MAX($B$7:$B$1465)+1&gt;=ROWS($B$8:$B73)),"הזנת שם -&gt;","")</f>
        <v/>
      </c>
      <c r="B73" s="369" t="str">
        <f>IF(AND(C73=""),"",COUNTA($B$7:$B72))</f>
        <v/>
      </c>
      <c r="C73" s="378"/>
      <c r="D73" s="378"/>
      <c r="E73" s="378"/>
      <c r="F73" s="379"/>
      <c r="G73" s="379"/>
      <c r="H73" s="370" t="str">
        <f>IF($C73="","",IF($H$3="","",IF('ניהול משאבים'!$F73="",1,'ניהול משאבים'!$F73)*IF('ניהול משאבים'!$G73="",1,'ניהול משאבים'!$G73)*$H$3))</f>
        <v/>
      </c>
      <c r="I73" s="371" t="str">
        <f>IF($C73="","",SUMIFS('טבלת משאבים תוצרים'!$E:$E,'טבלת משאבים תוצרים'!$D:$D,$C73,'טבלת משאבים תוצרים'!$J:$J,"&lt;&gt;בוטל"))</f>
        <v/>
      </c>
      <c r="J73" s="372" t="str">
        <f>IF($C73="","",IFERROR('ניהול משאבים'!$I73/'ניהול משאבים'!$H73,""))</f>
        <v/>
      </c>
      <c r="K73" s="373" t="str">
        <f>IF($C73="","",COUNTIFS('טבלת משאבים תוצרים'!$D:$D,$C73,'טבלת משאבים תוצרים'!$J:$J,"&lt;&gt;בוטל"))</f>
        <v/>
      </c>
      <c r="L73" s="374" t="str">
        <f>IF($C73="","",SUMIFS('טבלת משאבים תוצרים'!$E:$E,'טבלת משאבים תוצרים'!$D:$D,$C73,'טבלת משאבים תוצרים'!$J:$J,'ניהול משאבים'!$L$7))</f>
        <v/>
      </c>
      <c r="M73" s="374" t="str">
        <f>IF($C73="","",SUMIFS('טבלת משאבים תוצרים'!$E:$E,'טבלת משאבים תוצרים'!$D:$D,$C73,'טבלת משאבים תוצרים'!$J:$J,'ניהול משאבים'!$M$7))</f>
        <v/>
      </c>
      <c r="N73" s="374" t="str">
        <f>IF($C73="","",SUMIFS('טבלת משאבים תוצרים'!$E:$E,'טבלת משאבים תוצרים'!$D:$D,$C73,'טבלת משאבים תוצרים'!$J:$J,'ניהול משאבים'!$N$7))</f>
        <v/>
      </c>
      <c r="O73" s="374" t="str">
        <f t="shared" ref="O73:O78" si="1">IF($C73="","",I73-SUM(L73:N73))</f>
        <v/>
      </c>
    </row>
    <row r="74" spans="1:15">
      <c r="A74" s="139" t="str">
        <f>IF(AND(C74="",MAX($B$7:$B$1465)&lt;ROWS($B$8:$B74),MAX($B$7:$B$1465)+1&gt;=ROWS($B$8:$B74)),"הזנת שם -&gt;","")</f>
        <v/>
      </c>
      <c r="B74" s="369" t="str">
        <f>IF(AND(C74=""),"",COUNTA($B$7:$B73))</f>
        <v/>
      </c>
      <c r="C74" s="378"/>
      <c r="D74" s="378"/>
      <c r="E74" s="378"/>
      <c r="F74" s="379"/>
      <c r="G74" s="379"/>
      <c r="H74" s="370" t="str">
        <f>IF($C74="","",IF($H$3="","",IF('ניהול משאבים'!$F74="",1,'ניהול משאבים'!$F74)*IF('ניהול משאבים'!$G74="",1,'ניהול משאבים'!$G74)*$H$3))</f>
        <v/>
      </c>
      <c r="I74" s="371" t="str">
        <f>IF($C74="","",SUMIFS('טבלת משאבים תוצרים'!$E:$E,'טבלת משאבים תוצרים'!$D:$D,$C74,'טבלת משאבים תוצרים'!$J:$J,"&lt;&gt;בוטל"))</f>
        <v/>
      </c>
      <c r="J74" s="372" t="str">
        <f>IF($C74="","",IFERROR('ניהול משאבים'!$I74/'ניהול משאבים'!$H74,""))</f>
        <v/>
      </c>
      <c r="K74" s="373" t="str">
        <f>IF($C74="","",COUNTIFS('טבלת משאבים תוצרים'!$D:$D,$C74,'טבלת משאבים תוצרים'!$J:$J,"&lt;&gt;בוטל"))</f>
        <v/>
      </c>
      <c r="L74" s="374" t="str">
        <f>IF($C74="","",SUMIFS('טבלת משאבים תוצרים'!$E:$E,'טבלת משאבים תוצרים'!$D:$D,$C74,'טבלת משאבים תוצרים'!$J:$J,'ניהול משאבים'!$L$7))</f>
        <v/>
      </c>
      <c r="M74" s="374" t="str">
        <f>IF($C74="","",SUMIFS('טבלת משאבים תוצרים'!$E:$E,'טבלת משאבים תוצרים'!$D:$D,$C74,'טבלת משאבים תוצרים'!$J:$J,'ניהול משאבים'!$M$7))</f>
        <v/>
      </c>
      <c r="N74" s="374" t="str">
        <f>IF($C74="","",SUMIFS('טבלת משאבים תוצרים'!$E:$E,'טבלת משאבים תוצרים'!$D:$D,$C74,'טבלת משאבים תוצרים'!$J:$J,'ניהול משאבים'!$N$7))</f>
        <v/>
      </c>
      <c r="O74" s="374" t="str">
        <f t="shared" si="1"/>
        <v/>
      </c>
    </row>
    <row r="75" spans="1:15">
      <c r="A75" s="139" t="str">
        <f>IF(AND(C75="",MAX($B$7:$B$1465)&lt;ROWS($B$8:$B75),MAX($B$7:$B$1465)+1&gt;=ROWS($B$8:$B75)),"הזנת שם -&gt;","")</f>
        <v/>
      </c>
      <c r="B75" s="369" t="str">
        <f>IF(AND(C75=""),"",COUNTA($B$7:$B74))</f>
        <v/>
      </c>
      <c r="C75" s="378"/>
      <c r="D75" s="378"/>
      <c r="E75" s="378"/>
      <c r="F75" s="379"/>
      <c r="G75" s="379"/>
      <c r="H75" s="370" t="str">
        <f>IF($C75="","",IF($H$3="","",IF('ניהול משאבים'!$F75="",1,'ניהול משאבים'!$F75)*IF('ניהול משאבים'!$G75="",1,'ניהול משאבים'!$G75)*$H$3))</f>
        <v/>
      </c>
      <c r="I75" s="371" t="str">
        <f>IF($C75="","",SUMIFS('טבלת משאבים תוצרים'!$E:$E,'טבלת משאבים תוצרים'!$D:$D,$C75,'טבלת משאבים תוצרים'!$J:$J,"&lt;&gt;בוטל"))</f>
        <v/>
      </c>
      <c r="J75" s="372" t="str">
        <f>IF($C75="","",IFERROR('ניהול משאבים'!$I75/'ניהול משאבים'!$H75,""))</f>
        <v/>
      </c>
      <c r="K75" s="373" t="str">
        <f>IF($C75="","",COUNTIFS('טבלת משאבים תוצרים'!$D:$D,$C75,'טבלת משאבים תוצרים'!$J:$J,"&lt;&gt;בוטל"))</f>
        <v/>
      </c>
      <c r="L75" s="374" t="str">
        <f>IF($C75="","",SUMIFS('טבלת משאבים תוצרים'!$E:$E,'טבלת משאבים תוצרים'!$D:$D,$C75,'טבלת משאבים תוצרים'!$J:$J,'ניהול משאבים'!$L$7))</f>
        <v/>
      </c>
      <c r="M75" s="374" t="str">
        <f>IF($C75="","",SUMIFS('טבלת משאבים תוצרים'!$E:$E,'טבלת משאבים תוצרים'!$D:$D,$C75,'טבלת משאבים תוצרים'!$J:$J,'ניהול משאבים'!$M$7))</f>
        <v/>
      </c>
      <c r="N75" s="374" t="str">
        <f>IF($C75="","",SUMIFS('טבלת משאבים תוצרים'!$E:$E,'טבלת משאבים תוצרים'!$D:$D,$C75,'טבלת משאבים תוצרים'!$J:$J,'ניהול משאבים'!$N$7))</f>
        <v/>
      </c>
      <c r="O75" s="374" t="str">
        <f t="shared" si="1"/>
        <v/>
      </c>
    </row>
    <row r="76" spans="1:15">
      <c r="A76" s="139" t="str">
        <f>IF(AND(C76="",MAX($B$7:$B$1465)&lt;ROWS($B$8:$B76),MAX($B$7:$B$1465)+1&gt;=ROWS($B$8:$B76)),"הזנת שם -&gt;","")</f>
        <v/>
      </c>
      <c r="B76" s="369" t="str">
        <f>IF(AND(C76=""),"",COUNTA($B$7:$B75))</f>
        <v/>
      </c>
      <c r="C76" s="378"/>
      <c r="D76" s="378"/>
      <c r="E76" s="378"/>
      <c r="F76" s="379"/>
      <c r="G76" s="379"/>
      <c r="H76" s="370" t="str">
        <f>IF($C76="","",IF($H$3="","",IF('ניהול משאבים'!$F76="",1,'ניהול משאבים'!$F76)*IF('ניהול משאבים'!$G76="",1,'ניהול משאבים'!$G76)*$H$3))</f>
        <v/>
      </c>
      <c r="I76" s="371" t="str">
        <f>IF($C76="","",SUMIFS('טבלת משאבים תוצרים'!$E:$E,'טבלת משאבים תוצרים'!$D:$D,$C76,'טבלת משאבים תוצרים'!$J:$J,"&lt;&gt;בוטל"))</f>
        <v/>
      </c>
      <c r="J76" s="372" t="str">
        <f>IF($C76="","",IFERROR('ניהול משאבים'!$I76/'ניהול משאבים'!$H76,""))</f>
        <v/>
      </c>
      <c r="K76" s="373" t="str">
        <f>IF($C76="","",COUNTIFS('טבלת משאבים תוצרים'!$D:$D,$C76,'טבלת משאבים תוצרים'!$J:$J,"&lt;&gt;בוטל"))</f>
        <v/>
      </c>
      <c r="L76" s="374" t="str">
        <f>IF($C76="","",SUMIFS('טבלת משאבים תוצרים'!$E:$E,'טבלת משאבים תוצרים'!$D:$D,$C76,'טבלת משאבים תוצרים'!$J:$J,'ניהול משאבים'!$L$7))</f>
        <v/>
      </c>
      <c r="M76" s="374" t="str">
        <f>IF($C76="","",SUMIFS('טבלת משאבים תוצרים'!$E:$E,'טבלת משאבים תוצרים'!$D:$D,$C76,'טבלת משאבים תוצרים'!$J:$J,'ניהול משאבים'!$M$7))</f>
        <v/>
      </c>
      <c r="N76" s="374" t="str">
        <f>IF($C76="","",SUMIFS('טבלת משאבים תוצרים'!$E:$E,'טבלת משאבים תוצרים'!$D:$D,$C76,'טבלת משאבים תוצרים'!$J:$J,'ניהול משאבים'!$N$7))</f>
        <v/>
      </c>
      <c r="O76" s="374" t="str">
        <f t="shared" si="1"/>
        <v/>
      </c>
    </row>
    <row r="77" spans="1:15">
      <c r="A77" s="139" t="str">
        <f>IF(AND(C77="",MAX($B$7:$B$1465)&lt;ROWS($B$8:$B77),MAX($B$7:$B$1465)+1&gt;=ROWS($B$8:$B77)),"הזנת שם -&gt;","")</f>
        <v/>
      </c>
      <c r="B77" s="369" t="str">
        <f>IF(AND(C77=""),"",COUNTA($B$7:$B76))</f>
        <v/>
      </c>
      <c r="C77" s="378"/>
      <c r="D77" s="378"/>
      <c r="E77" s="378"/>
      <c r="F77" s="379"/>
      <c r="G77" s="379"/>
      <c r="H77" s="370" t="str">
        <f>IF($C77="","",IF($H$3="","",IF('ניהול משאבים'!$F77="",1,'ניהול משאבים'!$F77)*IF('ניהול משאבים'!$G77="",1,'ניהול משאבים'!$G77)*$H$3))</f>
        <v/>
      </c>
      <c r="I77" s="371" t="str">
        <f>IF($C77="","",SUMIFS('טבלת משאבים תוצרים'!$E:$E,'טבלת משאבים תוצרים'!$D:$D,$C77,'טבלת משאבים תוצרים'!$J:$J,"&lt;&gt;בוטל"))</f>
        <v/>
      </c>
      <c r="J77" s="372" t="str">
        <f>IF($C77="","",IFERROR('ניהול משאבים'!$I77/'ניהול משאבים'!$H77,""))</f>
        <v/>
      </c>
      <c r="K77" s="373" t="str">
        <f>IF($C77="","",COUNTIFS('טבלת משאבים תוצרים'!$D:$D,$C77,'טבלת משאבים תוצרים'!$J:$J,"&lt;&gt;בוטל"))</f>
        <v/>
      </c>
      <c r="L77" s="374" t="str">
        <f>IF($C77="","",SUMIFS('טבלת משאבים תוצרים'!$E:$E,'טבלת משאבים תוצרים'!$D:$D,$C77,'טבלת משאבים תוצרים'!$J:$J,'ניהול משאבים'!$L$7))</f>
        <v/>
      </c>
      <c r="M77" s="374" t="str">
        <f>IF($C77="","",SUMIFS('טבלת משאבים תוצרים'!$E:$E,'טבלת משאבים תוצרים'!$D:$D,$C77,'טבלת משאבים תוצרים'!$J:$J,'ניהול משאבים'!$M$7))</f>
        <v/>
      </c>
      <c r="N77" s="374" t="str">
        <f>IF($C77="","",SUMIFS('טבלת משאבים תוצרים'!$E:$E,'טבלת משאבים תוצרים'!$D:$D,$C77,'טבלת משאבים תוצרים'!$J:$J,'ניהול משאבים'!$N$7))</f>
        <v/>
      </c>
      <c r="O77" s="374" t="str">
        <f t="shared" si="1"/>
        <v/>
      </c>
    </row>
    <row r="78" spans="1:15">
      <c r="A78" s="139" t="str">
        <f>IF(AND(C78="",MAX($B$7:$B$1465)&lt;ROWS($B$8:$B78),MAX($B$7:$B$1465)+1&gt;=ROWS($B$8:$B78)),"הזנת שם -&gt;","")</f>
        <v/>
      </c>
      <c r="B78" s="369" t="str">
        <f>IF(AND(C78=""),"",COUNTA($B$7:$B77))</f>
        <v/>
      </c>
      <c r="C78" s="378"/>
      <c r="D78" s="378"/>
      <c r="E78" s="378"/>
      <c r="F78" s="379"/>
      <c r="G78" s="379"/>
      <c r="H78" s="370" t="str">
        <f>IF($C78="","",IF($H$3="","",IF('ניהול משאבים'!$F78="",1,'ניהול משאבים'!$F78)*IF('ניהול משאבים'!$G78="",1,'ניהול משאבים'!$G78)*$H$3))</f>
        <v/>
      </c>
      <c r="I78" s="371" t="str">
        <f>IF($C78="","",SUMIFS('טבלת משאבים תוצרים'!$E:$E,'טבלת משאבים תוצרים'!$D:$D,$C78,'טבלת משאבים תוצרים'!$J:$J,"&lt;&gt;בוטל"))</f>
        <v/>
      </c>
      <c r="J78" s="372" t="str">
        <f>IF($C78="","",IFERROR('ניהול משאבים'!$I78/'ניהול משאבים'!$H78,""))</f>
        <v/>
      </c>
      <c r="K78" s="373" t="str">
        <f>IF($C78="","",COUNTIFS('טבלת משאבים תוצרים'!$D:$D,$C78,'טבלת משאבים תוצרים'!$J:$J,"&lt;&gt;בוטל"))</f>
        <v/>
      </c>
      <c r="L78" s="374" t="str">
        <f>IF($C78="","",SUMIFS('טבלת משאבים תוצרים'!$E:$E,'טבלת משאבים תוצרים'!$D:$D,$C78,'טבלת משאבים תוצרים'!$J:$J,'ניהול משאבים'!$L$7))</f>
        <v/>
      </c>
      <c r="M78" s="374" t="str">
        <f>IF($C78="","",SUMIFS('טבלת משאבים תוצרים'!$E:$E,'טבלת משאבים תוצרים'!$D:$D,$C78,'טבלת משאבים תוצרים'!$J:$J,'ניהול משאבים'!$M$7))</f>
        <v/>
      </c>
      <c r="N78" s="374" t="str">
        <f>IF($C78="","",SUMIFS('טבלת משאבים תוצרים'!$E:$E,'טבלת משאבים תוצרים'!$D:$D,$C78,'טבלת משאבים תוצרים'!$J:$J,'ניהול משאבים'!$N$7))</f>
        <v/>
      </c>
      <c r="O78" s="374" t="str">
        <f t="shared" si="1"/>
        <v/>
      </c>
    </row>
    <row r="79" spans="1:15">
      <c r="A79" s="139" t="str">
        <f>IF(AND(C79="",MAX($B$7:$B$1465)&lt;ROWS($B$8:$B79),MAX($B$7:$B$1465)+1&gt;=ROWS($B$8:$B79)),"הזנת שם -&gt;","")</f>
        <v/>
      </c>
      <c r="B79" s="375"/>
      <c r="C79" s="380"/>
      <c r="D79" s="380"/>
      <c r="E79" s="380"/>
      <c r="F79" s="380"/>
      <c r="G79" s="380"/>
      <c r="H79" s="375"/>
      <c r="I79" s="375"/>
      <c r="J79" s="376"/>
      <c r="K79" s="375"/>
      <c r="L79" s="375"/>
      <c r="M79" s="375"/>
      <c r="N79" s="375"/>
      <c r="O79" s="375"/>
    </row>
    <row r="80" spans="1:15">
      <c r="A80" s="139" t="str">
        <f>IF(AND(C80="",MAX($B$7:$B$1465)&lt;ROWS($B$8:$B80),MAX($B$7:$B$1465)+1&gt;=ROWS($B$8:$B80)),"הזנת שם -&gt;","")</f>
        <v/>
      </c>
      <c r="B80" s="375"/>
      <c r="C80" s="380"/>
      <c r="D80" s="380"/>
      <c r="E80" s="380"/>
      <c r="F80" s="380"/>
      <c r="G80" s="380"/>
      <c r="H80" s="375"/>
      <c r="I80" s="375"/>
      <c r="J80" s="376"/>
      <c r="K80" s="375"/>
      <c r="L80" s="375"/>
      <c r="M80" s="375"/>
      <c r="N80" s="375"/>
      <c r="O80" s="375"/>
    </row>
    <row r="81" spans="1:15">
      <c r="A81" s="139" t="str">
        <f>IF(AND(C81="",MAX($B$7:$B$1465)&lt;ROWS($B$8:$B81),MAX($B$7:$B$1465)+1&gt;=ROWS($B$8:$B81)),"הזנת שם -&gt;","")</f>
        <v/>
      </c>
      <c r="B81" s="375"/>
      <c r="C81" s="380"/>
      <c r="D81" s="380"/>
      <c r="E81" s="380"/>
      <c r="F81" s="380"/>
      <c r="G81" s="380"/>
      <c r="H81" s="375"/>
      <c r="I81" s="375"/>
      <c r="J81" s="376"/>
      <c r="K81" s="375"/>
      <c r="L81" s="375"/>
      <c r="M81" s="375"/>
      <c r="N81" s="375"/>
      <c r="O81" s="375"/>
    </row>
    <row r="82" spans="1:15">
      <c r="A82" s="139" t="str">
        <f>IF(AND(C82="",MAX($B$7:$B$1465)&lt;ROWS($B$8:$B82),MAX($B$7:$B$1465)+1&gt;=ROWS($B$8:$B82)),"הזנת שם -&gt;","")</f>
        <v/>
      </c>
      <c r="B82" s="375"/>
      <c r="C82" s="380"/>
      <c r="D82" s="380"/>
      <c r="E82" s="380"/>
      <c r="F82" s="380"/>
      <c r="G82" s="380"/>
      <c r="H82" s="375"/>
      <c r="I82" s="375"/>
      <c r="J82" s="376"/>
      <c r="K82" s="375"/>
      <c r="L82" s="375"/>
      <c r="M82" s="375"/>
      <c r="N82" s="375"/>
      <c r="O82" s="375"/>
    </row>
    <row r="83" spans="1:15">
      <c r="A83" s="139" t="str">
        <f>IF(AND(C83="",MAX($B$7:$B$1465)&lt;ROWS($B$8:$B83),MAX($B$7:$B$1465)+1&gt;=ROWS($B$8:$B83)),"הזנת שם -&gt;","")</f>
        <v/>
      </c>
      <c r="B83" s="375"/>
      <c r="C83" s="380"/>
      <c r="D83" s="380"/>
      <c r="E83" s="380"/>
      <c r="F83" s="380"/>
      <c r="G83" s="380"/>
      <c r="H83" s="375"/>
      <c r="I83" s="375"/>
      <c r="J83" s="376"/>
      <c r="K83" s="375"/>
      <c r="L83" s="375"/>
      <c r="M83" s="375"/>
      <c r="N83" s="375"/>
      <c r="O83" s="375"/>
    </row>
    <row r="84" spans="1:15">
      <c r="A84" s="139" t="str">
        <f>IF(AND(C84="",MAX($B$7:$B$1465)&lt;ROWS($B$8:$B84),MAX($B$7:$B$1465)+1&gt;=ROWS($B$8:$B84)),"הזנת שם -&gt;","")</f>
        <v/>
      </c>
      <c r="B84" s="375"/>
      <c r="C84" s="380"/>
      <c r="D84" s="380"/>
      <c r="E84" s="380"/>
      <c r="F84" s="380"/>
      <c r="G84" s="380"/>
      <c r="H84" s="375"/>
      <c r="I84" s="375"/>
      <c r="J84" s="376"/>
      <c r="K84" s="375"/>
      <c r="L84" s="375"/>
      <c r="M84" s="375"/>
      <c r="N84" s="375"/>
      <c r="O84" s="375"/>
    </row>
    <row r="85" spans="1:15">
      <c r="A85" s="139" t="str">
        <f>IF(AND(C85="",MAX($B$7:$B$1465)&lt;ROWS($B$8:$B85),MAX($B$7:$B$1465)+1&gt;=ROWS($B$8:$B85)),"הזנת שם -&gt;","")</f>
        <v/>
      </c>
      <c r="B85" s="375"/>
      <c r="C85" s="380"/>
      <c r="D85" s="380"/>
      <c r="E85" s="380"/>
      <c r="F85" s="380"/>
      <c r="G85" s="380"/>
      <c r="H85" s="375"/>
      <c r="I85" s="375"/>
      <c r="J85" s="376"/>
      <c r="K85" s="375"/>
      <c r="L85" s="375"/>
      <c r="M85" s="375"/>
      <c r="N85" s="375"/>
      <c r="O85" s="375"/>
    </row>
    <row r="86" spans="1:15">
      <c r="A86" s="139" t="str">
        <f>IF(AND(C86="",MAX($B$7:$B$1465)&lt;ROWS($B$8:$B86),MAX($B$7:$B$1465)+1&gt;=ROWS($B$8:$B86)),"הזנת שם -&gt;","")</f>
        <v/>
      </c>
      <c r="B86" s="375"/>
      <c r="C86" s="380"/>
      <c r="D86" s="380"/>
      <c r="E86" s="380"/>
      <c r="F86" s="380"/>
      <c r="G86" s="380"/>
      <c r="H86" s="375"/>
      <c r="I86" s="375"/>
      <c r="J86" s="376"/>
      <c r="K86" s="375"/>
      <c r="L86" s="375"/>
      <c r="M86" s="375"/>
      <c r="N86" s="375"/>
      <c r="O86" s="375"/>
    </row>
    <row r="87" spans="1:15">
      <c r="A87" s="139" t="str">
        <f>IF(AND(C87="",MAX($B$7:$B$1465)&lt;ROWS($B$8:$B87),MAX($B$7:$B$1465)+1&gt;=ROWS($B$8:$B87)),"הזנת שם -&gt;","")</f>
        <v/>
      </c>
      <c r="B87" s="375"/>
      <c r="C87" s="380"/>
      <c r="D87" s="380"/>
      <c r="E87" s="380"/>
      <c r="F87" s="380"/>
      <c r="G87" s="380"/>
      <c r="H87" s="375"/>
      <c r="I87" s="375"/>
      <c r="J87" s="376"/>
      <c r="K87" s="375"/>
      <c r="L87" s="375"/>
      <c r="M87" s="375"/>
      <c r="N87" s="375"/>
      <c r="O87" s="375"/>
    </row>
    <row r="88" spans="1:15">
      <c r="A88" s="139" t="str">
        <f>IF(AND(C88="",MAX($B$7:$B$1465)&lt;ROWS($B$8:$B88),MAX($B$7:$B$1465)+1&gt;=ROWS($B$8:$B88)),"הזנת שם -&gt;","")</f>
        <v/>
      </c>
      <c r="B88" s="375"/>
      <c r="C88" s="380"/>
      <c r="D88" s="380"/>
      <c r="E88" s="380"/>
      <c r="F88" s="380"/>
      <c r="G88" s="380"/>
      <c r="H88" s="375"/>
      <c r="I88" s="375"/>
      <c r="J88" s="376"/>
      <c r="K88" s="375"/>
      <c r="L88" s="375"/>
      <c r="M88" s="375"/>
      <c r="N88" s="375"/>
      <c r="O88" s="375"/>
    </row>
    <row r="89" spans="1:15">
      <c r="A89" s="139" t="str">
        <f>IF(AND(C89="",MAX($B$7:$B$1465)&lt;ROWS($B$8:$B89),MAX($B$7:$B$1465)+1&gt;=ROWS($B$8:$B89)),"הזנת שם -&gt;","")</f>
        <v/>
      </c>
      <c r="B89" s="375"/>
      <c r="C89" s="380"/>
      <c r="D89" s="380"/>
      <c r="E89" s="380"/>
      <c r="F89" s="380"/>
      <c r="G89" s="380"/>
      <c r="H89" s="375"/>
      <c r="I89" s="375"/>
      <c r="J89" s="376"/>
      <c r="K89" s="375"/>
      <c r="L89" s="375"/>
      <c r="M89" s="375"/>
      <c r="N89" s="375"/>
      <c r="O89" s="375"/>
    </row>
    <row r="90" spans="1:15">
      <c r="A90" s="139" t="str">
        <f>IF(AND(C90="",MAX($B$7:$B$1465)&lt;ROWS($B$8:$B90),MAX($B$7:$B$1465)+1&gt;=ROWS($B$8:$B90)),"הזנת שם -&gt;","")</f>
        <v/>
      </c>
      <c r="B90" s="375"/>
      <c r="C90" s="380"/>
      <c r="D90" s="380"/>
      <c r="E90" s="380"/>
      <c r="F90" s="380"/>
      <c r="G90" s="380"/>
      <c r="H90" s="375"/>
      <c r="I90" s="375"/>
      <c r="J90" s="376"/>
      <c r="K90" s="375"/>
      <c r="L90" s="375"/>
      <c r="M90" s="375"/>
      <c r="N90" s="375"/>
      <c r="O90" s="375"/>
    </row>
    <row r="91" spans="1:15">
      <c r="A91" s="139" t="str">
        <f>IF(AND(C91="",MAX($B$7:$B$1465)&lt;ROWS($B$8:$B91),MAX($B$7:$B$1465)+1&gt;=ROWS($B$8:$B91)),"הזנת שם -&gt;","")</f>
        <v/>
      </c>
      <c r="B91" s="375"/>
      <c r="C91" s="380"/>
      <c r="D91" s="380"/>
      <c r="E91" s="380"/>
      <c r="F91" s="380"/>
      <c r="G91" s="380"/>
      <c r="H91" s="375"/>
      <c r="I91" s="375"/>
      <c r="J91" s="376"/>
      <c r="K91" s="375"/>
      <c r="L91" s="375"/>
      <c r="M91" s="375"/>
      <c r="N91" s="375"/>
      <c r="O91" s="375"/>
    </row>
    <row r="92" spans="1:15">
      <c r="A92" s="139" t="str">
        <f>IF(AND(C92="",MAX($B$7:$B$1465)&lt;ROWS($B$8:$B92),MAX($B$7:$B$1465)+1&gt;=ROWS($B$8:$B92)),"הזנת שם -&gt;","")</f>
        <v/>
      </c>
      <c r="B92" s="375"/>
      <c r="C92" s="380"/>
      <c r="D92" s="380"/>
      <c r="E92" s="380"/>
      <c r="F92" s="380"/>
      <c r="G92" s="380"/>
      <c r="H92" s="375"/>
      <c r="I92" s="375"/>
      <c r="J92" s="376"/>
      <c r="K92" s="375"/>
      <c r="L92" s="375"/>
      <c r="M92" s="375"/>
      <c r="N92" s="375"/>
      <c r="O92" s="375"/>
    </row>
    <row r="93" spans="1:15">
      <c r="A93" s="139" t="str">
        <f>IF(AND(C93="",MAX($B$7:$B$1465)&lt;ROWS($B$8:$B93),MAX($B$7:$B$1465)+1&gt;=ROWS($B$8:$B93)),"הזנת שם -&gt;","")</f>
        <v/>
      </c>
      <c r="B93" s="375"/>
      <c r="C93" s="380"/>
      <c r="D93" s="380"/>
      <c r="E93" s="380"/>
      <c r="F93" s="380"/>
      <c r="G93" s="380"/>
      <c r="H93" s="375"/>
      <c r="I93" s="375"/>
      <c r="J93" s="376"/>
      <c r="K93" s="375"/>
      <c r="L93" s="375"/>
      <c r="M93" s="375"/>
      <c r="N93" s="375"/>
      <c r="O93" s="375"/>
    </row>
    <row r="94" spans="1:15">
      <c r="A94" s="139" t="str">
        <f>IF(AND(C94="",MAX($B$7:$B$1465)&lt;ROWS($B$8:$B94),MAX($B$7:$B$1465)+1&gt;=ROWS($B$8:$B94)),"הזנת שם -&gt;","")</f>
        <v/>
      </c>
      <c r="B94" s="375"/>
      <c r="C94" s="380"/>
      <c r="D94" s="380"/>
      <c r="E94" s="380"/>
      <c r="F94" s="380"/>
      <c r="G94" s="380"/>
      <c r="H94" s="375"/>
      <c r="I94" s="375"/>
      <c r="J94" s="376"/>
      <c r="K94" s="375"/>
      <c r="L94" s="375"/>
      <c r="M94" s="375"/>
      <c r="N94" s="375"/>
      <c r="O94" s="375"/>
    </row>
    <row r="95" spans="1:15">
      <c r="A95" s="139" t="str">
        <f>IF(AND(C95="",MAX($B$7:$B$1465)&lt;ROWS($B$8:$B95),MAX($B$7:$B$1465)+1&gt;=ROWS($B$8:$B95)),"הזנת שם -&gt;","")</f>
        <v/>
      </c>
      <c r="B95" s="375"/>
      <c r="C95" s="380"/>
      <c r="D95" s="380"/>
      <c r="E95" s="380"/>
      <c r="F95" s="380"/>
      <c r="G95" s="380"/>
      <c r="H95" s="375"/>
      <c r="I95" s="375"/>
      <c r="J95" s="376"/>
      <c r="K95" s="375"/>
      <c r="L95" s="375"/>
      <c r="M95" s="375"/>
      <c r="N95" s="375"/>
      <c r="O95" s="375"/>
    </row>
    <row r="96" spans="1:15">
      <c r="A96" s="139" t="str">
        <f>IF(AND(C96="",MAX($B$7:$B$1465)&lt;ROWS($B$8:$B96),MAX($B$7:$B$1465)+1&gt;=ROWS($B$8:$B96)),"הזנת שם -&gt;","")</f>
        <v/>
      </c>
      <c r="B96" s="375"/>
      <c r="C96" s="380"/>
      <c r="D96" s="380"/>
      <c r="E96" s="380"/>
      <c r="F96" s="380"/>
      <c r="G96" s="380"/>
      <c r="H96" s="375"/>
      <c r="I96" s="375"/>
      <c r="J96" s="376"/>
      <c r="K96" s="375"/>
      <c r="L96" s="375"/>
      <c r="M96" s="375"/>
      <c r="N96" s="375"/>
      <c r="O96" s="375"/>
    </row>
    <row r="97" spans="1:15">
      <c r="A97" s="139" t="str">
        <f>IF(AND(C97="",MAX($B$7:$B$1465)&lt;ROWS($B$8:$B97),MAX($B$7:$B$1465)+1&gt;=ROWS($B$8:$B97)),"הזנת שם -&gt;","")</f>
        <v/>
      </c>
      <c r="B97" s="375"/>
      <c r="C97" s="380"/>
      <c r="D97" s="380"/>
      <c r="E97" s="380"/>
      <c r="F97" s="380"/>
      <c r="G97" s="380"/>
      <c r="H97" s="375"/>
      <c r="I97" s="375"/>
      <c r="J97" s="376"/>
      <c r="K97" s="375"/>
      <c r="L97" s="375"/>
      <c r="M97" s="375"/>
      <c r="N97" s="375"/>
      <c r="O97" s="375"/>
    </row>
    <row r="98" spans="1:15">
      <c r="A98" s="139" t="str">
        <f>IF(AND(C98="",MAX($B$7:$B$1465)&lt;ROWS($B$8:$B98),MAX($B$7:$B$1465)+1&gt;=ROWS($B$8:$B98)),"הזנת שם -&gt;","")</f>
        <v/>
      </c>
      <c r="B98" s="375"/>
      <c r="C98" s="380"/>
      <c r="D98" s="380"/>
      <c r="E98" s="380"/>
      <c r="F98" s="380"/>
      <c r="G98" s="380"/>
      <c r="H98" s="375"/>
      <c r="I98" s="375"/>
      <c r="J98" s="376"/>
      <c r="K98" s="375"/>
      <c r="L98" s="375"/>
      <c r="M98" s="375"/>
      <c r="N98" s="375"/>
      <c r="O98" s="375"/>
    </row>
    <row r="99" spans="1:15">
      <c r="A99" s="139" t="str">
        <f>IF(AND(C99="",MAX($B$7:$B$1465)&lt;ROWS($B$8:$B99),MAX($B$7:$B$1465)+1&gt;=ROWS($B$8:$B99)),"הזנת שם -&gt;","")</f>
        <v/>
      </c>
      <c r="B99" s="375"/>
      <c r="C99" s="380"/>
      <c r="D99" s="380"/>
      <c r="E99" s="380"/>
      <c r="F99" s="380"/>
      <c r="G99" s="380"/>
      <c r="H99" s="375"/>
      <c r="I99" s="375"/>
      <c r="J99" s="376"/>
      <c r="K99" s="375"/>
      <c r="L99" s="375"/>
      <c r="M99" s="375"/>
      <c r="N99" s="375"/>
      <c r="O99" s="375"/>
    </row>
    <row r="100" spans="1:15">
      <c r="A100" s="139" t="str">
        <f>IF(AND(C100="",MAX($B$7:$B$1465)&lt;ROWS($B$8:$B100),MAX($B$7:$B$1465)+1&gt;=ROWS($B$8:$B100)),"הזנת שם -&gt;","")</f>
        <v/>
      </c>
      <c r="B100" s="375"/>
      <c r="C100" s="380"/>
      <c r="D100" s="380"/>
      <c r="E100" s="380"/>
      <c r="F100" s="380"/>
      <c r="G100" s="380"/>
      <c r="H100" s="375"/>
      <c r="I100" s="375"/>
      <c r="J100" s="376"/>
      <c r="K100" s="375"/>
      <c r="L100" s="375"/>
      <c r="M100" s="375"/>
      <c r="N100" s="375"/>
      <c r="O100" s="375"/>
    </row>
    <row r="101" spans="1:15">
      <c r="A101" s="139" t="str">
        <f>IF(AND(C101="",MAX($B$7:$B$1465)&lt;ROWS($B$8:$B101),MAX($B$7:$B$1465)+1&gt;=ROWS($B$8:$B101)),"הזנת שם -&gt;","")</f>
        <v/>
      </c>
      <c r="B101" s="375"/>
      <c r="C101" s="380"/>
      <c r="D101" s="380"/>
      <c r="E101" s="380"/>
      <c r="F101" s="380"/>
      <c r="G101" s="380"/>
      <c r="H101" s="375"/>
      <c r="I101" s="375"/>
      <c r="J101" s="376"/>
      <c r="K101" s="375"/>
      <c r="L101" s="375"/>
      <c r="M101" s="375"/>
      <c r="N101" s="375"/>
      <c r="O101" s="375"/>
    </row>
    <row r="102" spans="1:15">
      <c r="A102" s="139" t="str">
        <f>IF(AND(C102="",MAX($B$7:$B$1465)&lt;ROWS($B$8:$B102),MAX($B$7:$B$1465)+1&gt;=ROWS($B$8:$B102)),"הזנת שם -&gt;","")</f>
        <v/>
      </c>
      <c r="B102" s="375"/>
      <c r="C102" s="380"/>
      <c r="D102" s="380"/>
      <c r="E102" s="380"/>
      <c r="F102" s="380"/>
      <c r="G102" s="380"/>
      <c r="H102" s="375"/>
      <c r="I102" s="375"/>
      <c r="J102" s="376"/>
      <c r="K102" s="375"/>
      <c r="L102" s="375"/>
      <c r="M102" s="375"/>
      <c r="N102" s="375"/>
      <c r="O102" s="375"/>
    </row>
    <row r="103" spans="1:15">
      <c r="A103" s="139" t="str">
        <f>IF(AND(C103="",MAX($B$7:$B$1465)&lt;ROWS($B$8:$B103),MAX($B$7:$B$1465)+1&gt;=ROWS($B$8:$B103)),"הזנת שם -&gt;","")</f>
        <v/>
      </c>
      <c r="B103" s="375"/>
      <c r="C103" s="380"/>
      <c r="D103" s="380"/>
      <c r="E103" s="380"/>
      <c r="F103" s="380"/>
      <c r="G103" s="380"/>
      <c r="H103" s="375"/>
      <c r="I103" s="375"/>
      <c r="J103" s="376"/>
      <c r="K103" s="375"/>
      <c r="L103" s="375"/>
      <c r="M103" s="375"/>
      <c r="N103" s="375"/>
      <c r="O103" s="375"/>
    </row>
    <row r="104" spans="1:15">
      <c r="A104" s="139" t="str">
        <f>IF(AND(C104="",MAX($B$7:$B$1465)&lt;ROWS($B$8:$B104),MAX($B$7:$B$1465)+1&gt;=ROWS($B$8:$B104)),"הזנת שם -&gt;","")</f>
        <v/>
      </c>
      <c r="B104" s="375"/>
      <c r="C104" s="380"/>
      <c r="D104" s="380"/>
      <c r="E104" s="380"/>
      <c r="F104" s="380"/>
      <c r="G104" s="380"/>
      <c r="H104" s="375"/>
      <c r="I104" s="375"/>
      <c r="J104" s="376"/>
      <c r="K104" s="375"/>
      <c r="L104" s="375"/>
      <c r="M104" s="375"/>
      <c r="N104" s="375"/>
      <c r="O104" s="375"/>
    </row>
    <row r="105" spans="1:15">
      <c r="A105" s="139" t="str">
        <f>IF(AND(C105="",MAX($B$7:$B$1465)&lt;ROWS($B$8:$B105),MAX($B$7:$B$1465)+1&gt;=ROWS($B$8:$B105)),"הזנת שם -&gt;","")</f>
        <v/>
      </c>
      <c r="B105" s="375"/>
      <c r="C105" s="380"/>
      <c r="D105" s="380"/>
      <c r="E105" s="380"/>
      <c r="F105" s="380"/>
      <c r="G105" s="380"/>
      <c r="H105" s="375"/>
      <c r="I105" s="375"/>
      <c r="J105" s="376"/>
      <c r="K105" s="375"/>
      <c r="L105" s="375"/>
      <c r="M105" s="375"/>
      <c r="N105" s="375"/>
      <c r="O105" s="375"/>
    </row>
    <row r="106" spans="1:15">
      <c r="A106" s="139" t="str">
        <f>IF(AND(C106="",MAX($B$7:$B$1465)&lt;ROWS($B$8:$B106),MAX($B$7:$B$1465)+1&gt;=ROWS($B$8:$B106)),"הזנת שם -&gt;","")</f>
        <v/>
      </c>
      <c r="B106" s="375"/>
      <c r="C106" s="380"/>
      <c r="D106" s="380"/>
      <c r="E106" s="380"/>
      <c r="F106" s="380"/>
      <c r="G106" s="380"/>
      <c r="H106" s="375"/>
      <c r="I106" s="375"/>
      <c r="J106" s="376"/>
      <c r="K106" s="375"/>
      <c r="L106" s="375"/>
      <c r="M106" s="375"/>
      <c r="N106" s="375"/>
      <c r="O106" s="375"/>
    </row>
    <row r="107" spans="1:15">
      <c r="A107" s="139" t="str">
        <f>IF(AND(C107="",MAX($B$7:$B$1465)&lt;ROWS($B$8:$B107),MAX($B$7:$B$1465)+1&gt;=ROWS($B$8:$B107)),"הזנת שם -&gt;","")</f>
        <v/>
      </c>
      <c r="B107" s="375"/>
      <c r="C107" s="380"/>
      <c r="D107" s="380"/>
      <c r="E107" s="380"/>
      <c r="F107" s="380"/>
      <c r="G107" s="380"/>
      <c r="H107" s="375"/>
      <c r="I107" s="375"/>
      <c r="J107" s="376"/>
      <c r="K107" s="375"/>
      <c r="L107" s="375"/>
      <c r="M107" s="375"/>
      <c r="N107" s="375"/>
      <c r="O107" s="375"/>
    </row>
    <row r="108" spans="1:15">
      <c r="A108" s="139" t="str">
        <f>IF(AND(C108="",MAX($B$7:$B$1465)&lt;ROWS($B$8:$B108),MAX($B$7:$B$1465)+1&gt;=ROWS($B$8:$B108)),"הזנת שם -&gt;","")</f>
        <v/>
      </c>
      <c r="B108" s="375"/>
      <c r="C108" s="380"/>
      <c r="D108" s="380"/>
      <c r="E108" s="380"/>
      <c r="F108" s="380"/>
      <c r="G108" s="380"/>
      <c r="H108" s="375"/>
      <c r="I108" s="375"/>
      <c r="J108" s="376"/>
      <c r="K108" s="375"/>
      <c r="L108" s="375"/>
      <c r="M108" s="375"/>
      <c r="N108" s="375"/>
      <c r="O108" s="375"/>
    </row>
    <row r="109" spans="1:15">
      <c r="A109" s="139" t="str">
        <f>IF(AND(C109="",MAX($B$7:$B$1465)&lt;ROWS($B$8:$B109),MAX($B$7:$B$1465)+1&gt;=ROWS($B$8:$B109)),"הזנת שם -&gt;","")</f>
        <v/>
      </c>
      <c r="B109" s="375"/>
      <c r="C109" s="380"/>
      <c r="D109" s="380"/>
      <c r="E109" s="380"/>
      <c r="F109" s="380"/>
      <c r="G109" s="380"/>
      <c r="H109" s="375"/>
      <c r="I109" s="375"/>
      <c r="J109" s="376"/>
      <c r="K109" s="375"/>
      <c r="L109" s="375"/>
      <c r="M109" s="375"/>
      <c r="N109" s="375"/>
      <c r="O109" s="375"/>
    </row>
    <row r="110" spans="1:15">
      <c r="A110" s="139" t="str">
        <f>IF(AND(C110="",MAX($B$7:$B$1465)&lt;ROWS($B$8:$B110),MAX($B$7:$B$1465)+1&gt;=ROWS($B$8:$B110)),"הזנת שם -&gt;","")</f>
        <v/>
      </c>
      <c r="B110" s="375"/>
      <c r="C110" s="380"/>
      <c r="D110" s="380"/>
      <c r="E110" s="380"/>
      <c r="F110" s="380"/>
      <c r="G110" s="380"/>
      <c r="H110" s="375"/>
      <c r="I110" s="375"/>
      <c r="J110" s="376"/>
      <c r="K110" s="375"/>
      <c r="L110" s="375"/>
      <c r="M110" s="375"/>
      <c r="N110" s="375"/>
      <c r="O110" s="375"/>
    </row>
    <row r="111" spans="1:15">
      <c r="A111" s="139" t="str">
        <f>IF(AND(C111="",MAX($B$7:$B$1465)&lt;ROWS($B$8:$B111),MAX($B$7:$B$1465)+1&gt;=ROWS($B$8:$B111)),"הזנת שם -&gt;","")</f>
        <v/>
      </c>
      <c r="B111" s="375"/>
      <c r="C111" s="380"/>
      <c r="D111" s="380"/>
      <c r="E111" s="380"/>
      <c r="F111" s="380"/>
      <c r="G111" s="380"/>
      <c r="H111" s="375"/>
      <c r="I111" s="375"/>
      <c r="J111" s="376"/>
      <c r="K111" s="375"/>
      <c r="L111" s="375"/>
      <c r="M111" s="375"/>
      <c r="N111" s="375"/>
      <c r="O111" s="375"/>
    </row>
    <row r="112" spans="1:15">
      <c r="A112" s="139" t="str">
        <f>IF(AND(C112="",MAX($B$7:$B$1465)&lt;ROWS($B$8:$B112),MAX($B$7:$B$1465)+1&gt;=ROWS($B$8:$B112)),"הזנת שם -&gt;","")</f>
        <v/>
      </c>
      <c r="B112" s="375"/>
      <c r="C112" s="380"/>
      <c r="D112" s="380"/>
      <c r="E112" s="380"/>
      <c r="F112" s="380"/>
      <c r="G112" s="380"/>
      <c r="H112" s="375"/>
      <c r="I112" s="375"/>
      <c r="J112" s="376"/>
      <c r="K112" s="375"/>
      <c r="L112" s="375"/>
      <c r="M112" s="375"/>
      <c r="N112" s="375"/>
      <c r="O112" s="375"/>
    </row>
    <row r="113" spans="1:15">
      <c r="A113" s="139" t="str">
        <f>IF(AND(C113="",MAX($B$7:$B$1465)&lt;ROWS($B$8:$B113),MAX($B$7:$B$1465)+1&gt;=ROWS($B$8:$B113)),"הזנת שם -&gt;","")</f>
        <v/>
      </c>
      <c r="B113" s="375"/>
      <c r="C113" s="380"/>
      <c r="D113" s="380"/>
      <c r="E113" s="380"/>
      <c r="F113" s="380"/>
      <c r="G113" s="380"/>
      <c r="H113" s="375"/>
      <c r="I113" s="375"/>
      <c r="J113" s="376"/>
      <c r="K113" s="375"/>
      <c r="L113" s="375"/>
      <c r="M113" s="375"/>
      <c r="N113" s="375"/>
      <c r="O113" s="375"/>
    </row>
    <row r="114" spans="1:15">
      <c r="A114" s="139" t="str">
        <f>IF(AND(C114="",MAX($B$7:$B$1465)&lt;ROWS($B$8:$B114),MAX($B$7:$B$1465)+1&gt;=ROWS($B$8:$B114)),"הזנת שם -&gt;","")</f>
        <v/>
      </c>
      <c r="B114" s="375"/>
      <c r="C114" s="380"/>
      <c r="D114" s="380"/>
      <c r="E114" s="380"/>
      <c r="F114" s="380"/>
      <c r="G114" s="380"/>
      <c r="H114" s="375"/>
      <c r="I114" s="375"/>
      <c r="J114" s="376"/>
      <c r="K114" s="375"/>
      <c r="L114" s="375"/>
      <c r="M114" s="375"/>
      <c r="N114" s="375"/>
      <c r="O114" s="375"/>
    </row>
    <row r="115" spans="1:15">
      <c r="A115" s="139" t="str">
        <f>IF(AND(C115="",MAX($B$7:$B$1465)&lt;ROWS($B$8:$B115),MAX($B$7:$B$1465)+1&gt;=ROWS($B$8:$B115)),"הזנת שם -&gt;","")</f>
        <v/>
      </c>
      <c r="B115" s="375"/>
      <c r="C115" s="380"/>
      <c r="D115" s="380"/>
      <c r="E115" s="380"/>
      <c r="F115" s="380"/>
      <c r="G115" s="380"/>
      <c r="H115" s="375"/>
      <c r="I115" s="375"/>
      <c r="J115" s="376"/>
      <c r="K115" s="375"/>
      <c r="L115" s="375"/>
      <c r="M115" s="375"/>
      <c r="N115" s="375"/>
      <c r="O115" s="375"/>
    </row>
    <row r="116" spans="1:15">
      <c r="A116" s="139" t="str">
        <f>IF(AND(C116="",MAX($B$7:$B$1465)&lt;ROWS($B$8:$B116),MAX($B$7:$B$1465)+1&gt;=ROWS($B$8:$B116)),"הזנת שם -&gt;","")</f>
        <v/>
      </c>
      <c r="B116" s="375"/>
      <c r="C116" s="380"/>
      <c r="D116" s="380"/>
      <c r="E116" s="380"/>
      <c r="F116" s="380"/>
      <c r="G116" s="380"/>
      <c r="H116" s="375"/>
      <c r="I116" s="375"/>
      <c r="J116" s="376"/>
      <c r="K116" s="375"/>
      <c r="L116" s="375"/>
      <c r="M116" s="375"/>
      <c r="N116" s="375"/>
      <c r="O116" s="375"/>
    </row>
    <row r="117" spans="1:15">
      <c r="A117" s="139" t="str">
        <f>IF(AND(C117="",MAX($B$7:$B$1465)&lt;ROWS($B$8:$B117),MAX($B$7:$B$1465)+1&gt;=ROWS($B$8:$B117)),"הזנת שם -&gt;","")</f>
        <v/>
      </c>
      <c r="B117" s="375"/>
      <c r="C117" s="380"/>
      <c r="D117" s="380"/>
      <c r="E117" s="380"/>
      <c r="F117" s="380"/>
      <c r="G117" s="380"/>
      <c r="H117" s="375"/>
      <c r="I117" s="375"/>
      <c r="J117" s="376"/>
      <c r="K117" s="375"/>
      <c r="L117" s="375"/>
      <c r="M117" s="375"/>
      <c r="N117" s="375"/>
      <c r="O117" s="375"/>
    </row>
    <row r="118" spans="1:15">
      <c r="A118" s="139" t="str">
        <f>IF(AND(C118="",MAX($B$7:$B$1465)&lt;ROWS($B$8:$B118),MAX($B$7:$B$1465)+1&gt;=ROWS($B$8:$B118)),"הזנת שם -&gt;","")</f>
        <v/>
      </c>
      <c r="B118" s="375"/>
      <c r="C118" s="380"/>
      <c r="D118" s="380"/>
      <c r="E118" s="380"/>
      <c r="F118" s="380"/>
      <c r="G118" s="380"/>
      <c r="H118" s="375"/>
      <c r="I118" s="375"/>
      <c r="J118" s="376"/>
      <c r="K118" s="375"/>
      <c r="L118" s="375"/>
      <c r="M118" s="375"/>
      <c r="N118" s="375"/>
      <c r="O118" s="375"/>
    </row>
    <row r="119" spans="1:15">
      <c r="A119" s="139" t="str">
        <f>IF(AND(C119="",MAX($B$7:$B$1465)&lt;ROWS($B$8:$B119),MAX($B$7:$B$1465)+1&gt;=ROWS($B$8:$B119)),"הזנת שם -&gt;","")</f>
        <v/>
      </c>
      <c r="B119" s="375"/>
      <c r="C119" s="380"/>
      <c r="D119" s="380"/>
      <c r="E119" s="380"/>
      <c r="F119" s="380"/>
      <c r="G119" s="380"/>
      <c r="H119" s="375"/>
      <c r="I119" s="375"/>
      <c r="J119" s="376"/>
      <c r="K119" s="375"/>
      <c r="L119" s="375"/>
      <c r="M119" s="375"/>
      <c r="N119" s="375"/>
      <c r="O119" s="375"/>
    </row>
    <row r="120" spans="1:15">
      <c r="A120" s="139" t="str">
        <f>IF(AND(C120="",MAX($B$7:$B$1465)&lt;ROWS($B$8:$B120),MAX($B$7:$B$1465)+1&gt;=ROWS($B$8:$B120)),"הזנת שם -&gt;","")</f>
        <v/>
      </c>
      <c r="B120" s="375"/>
      <c r="C120" s="380"/>
      <c r="D120" s="380"/>
      <c r="E120" s="380"/>
      <c r="F120" s="380"/>
      <c r="G120" s="380"/>
      <c r="H120" s="375"/>
      <c r="I120" s="375"/>
      <c r="J120" s="376"/>
      <c r="K120" s="375"/>
      <c r="L120" s="375"/>
      <c r="M120" s="375"/>
      <c r="N120" s="375"/>
      <c r="O120" s="375"/>
    </row>
    <row r="121" spans="1:15">
      <c r="A121" s="139" t="str">
        <f>IF(AND(C121="",MAX($B$7:$B$1465)&lt;ROWS($B$8:$B121),MAX($B$7:$B$1465)+1&gt;=ROWS($B$8:$B121)),"הזנת שם -&gt;","")</f>
        <v/>
      </c>
      <c r="B121" s="375"/>
      <c r="C121" s="380"/>
      <c r="D121" s="380"/>
      <c r="E121" s="380"/>
      <c r="F121" s="380"/>
      <c r="G121" s="380"/>
      <c r="H121" s="375"/>
      <c r="I121" s="375"/>
      <c r="J121" s="376"/>
      <c r="K121" s="375"/>
      <c r="L121" s="375"/>
      <c r="M121" s="375"/>
      <c r="N121" s="375"/>
      <c r="O121" s="375"/>
    </row>
    <row r="122" spans="1:15">
      <c r="A122" s="139" t="str">
        <f>IF(AND(C122="",MAX($B$7:$B$1465)&lt;ROWS($B$8:$B122),MAX($B$7:$B$1465)+1&gt;=ROWS($B$8:$B122)),"הזנת שם -&gt;","")</f>
        <v/>
      </c>
      <c r="B122" s="375"/>
      <c r="C122" s="380"/>
      <c r="D122" s="380"/>
      <c r="E122" s="380"/>
      <c r="F122" s="380"/>
      <c r="G122" s="380"/>
      <c r="H122" s="375"/>
      <c r="I122" s="375"/>
      <c r="J122" s="376"/>
      <c r="K122" s="375"/>
      <c r="L122" s="375"/>
      <c r="M122" s="375"/>
      <c r="N122" s="375"/>
      <c r="O122" s="375"/>
    </row>
    <row r="123" spans="1:15">
      <c r="A123" s="139" t="str">
        <f>IF(AND(C123="",MAX($B$7:$B$1465)&lt;ROWS($B$8:$B123),MAX($B$7:$B$1465)+1&gt;=ROWS($B$8:$B123)),"הזנת שם -&gt;","")</f>
        <v/>
      </c>
      <c r="B123" s="375"/>
      <c r="C123" s="380"/>
      <c r="D123" s="380"/>
      <c r="E123" s="380"/>
      <c r="F123" s="380"/>
      <c r="G123" s="380"/>
      <c r="H123" s="375"/>
      <c r="I123" s="375"/>
      <c r="J123" s="376"/>
      <c r="K123" s="375"/>
      <c r="L123" s="375"/>
      <c r="M123" s="375"/>
      <c r="N123" s="375"/>
      <c r="O123" s="375"/>
    </row>
    <row r="124" spans="1:15">
      <c r="A124" s="139" t="str">
        <f>IF(AND(C124="",MAX($B$7:$B$1465)&lt;ROWS($B$8:$B124),MAX($B$7:$B$1465)+1&gt;=ROWS($B$8:$B124)),"הזנת שם -&gt;","")</f>
        <v/>
      </c>
      <c r="B124" s="375"/>
      <c r="C124" s="380"/>
      <c r="D124" s="380"/>
      <c r="E124" s="380"/>
      <c r="F124" s="380"/>
      <c r="G124" s="380"/>
      <c r="H124" s="375"/>
      <c r="I124" s="375"/>
      <c r="J124" s="376"/>
      <c r="K124" s="375"/>
      <c r="L124" s="375"/>
      <c r="M124" s="375"/>
      <c r="N124" s="375"/>
      <c r="O124" s="375"/>
    </row>
    <row r="125" spans="1:15">
      <c r="A125" s="139" t="str">
        <f>IF(AND(C125="",MAX($B$7:$B$1465)&lt;ROWS($B$8:$B125),MAX($B$7:$B$1465)+1&gt;=ROWS($B$8:$B125)),"הזנת שם -&gt;","")</f>
        <v/>
      </c>
      <c r="B125" s="375"/>
      <c r="C125" s="380"/>
      <c r="D125" s="380"/>
      <c r="E125" s="380"/>
      <c r="F125" s="380"/>
      <c r="G125" s="380"/>
      <c r="H125" s="375"/>
      <c r="I125" s="375"/>
      <c r="J125" s="376"/>
      <c r="K125" s="375"/>
      <c r="L125" s="375"/>
      <c r="M125" s="375"/>
      <c r="N125" s="375"/>
      <c r="O125" s="375"/>
    </row>
    <row r="126" spans="1:15">
      <c r="A126" s="139" t="str">
        <f>IF(AND(C126="",MAX($B$7:$B$1465)&lt;ROWS($B$8:$B126),MAX($B$7:$B$1465)+1&gt;=ROWS($B$8:$B126)),"הזנת שם -&gt;","")</f>
        <v/>
      </c>
      <c r="B126" s="375"/>
      <c r="C126" s="380"/>
      <c r="D126" s="380"/>
      <c r="E126" s="380"/>
      <c r="F126" s="380"/>
      <c r="G126" s="380"/>
      <c r="H126" s="375"/>
      <c r="I126" s="375"/>
      <c r="J126" s="376"/>
      <c r="K126" s="375"/>
      <c r="L126" s="375"/>
      <c r="M126" s="375"/>
      <c r="N126" s="375"/>
      <c r="O126" s="375"/>
    </row>
    <row r="127" spans="1:15">
      <c r="A127" s="139" t="str">
        <f>IF(AND(C127="",MAX($B$7:$B$1465)&lt;ROWS($B$8:$B127),MAX($B$7:$B$1465)+1&gt;=ROWS($B$8:$B127)),"הזנת שם -&gt;","")</f>
        <v/>
      </c>
      <c r="B127" s="375"/>
      <c r="C127" s="380"/>
      <c r="D127" s="380"/>
      <c r="E127" s="380"/>
      <c r="F127" s="380"/>
      <c r="G127" s="380"/>
      <c r="H127" s="375"/>
      <c r="I127" s="375"/>
      <c r="J127" s="376"/>
      <c r="K127" s="375"/>
      <c r="L127" s="375"/>
      <c r="M127" s="375"/>
      <c r="N127" s="375"/>
      <c r="O127" s="375"/>
    </row>
    <row r="128" spans="1:15">
      <c r="A128" s="139" t="str">
        <f>IF(AND(C128="",MAX($B$7:$B$1465)&lt;ROWS($B$8:$B128),MAX($B$7:$B$1465)+1&gt;=ROWS($B$8:$B128)),"הזנת שם -&gt;","")</f>
        <v/>
      </c>
      <c r="B128" s="375"/>
      <c r="C128" s="380"/>
      <c r="D128" s="380"/>
      <c r="E128" s="380"/>
      <c r="F128" s="380"/>
      <c r="G128" s="380"/>
      <c r="H128" s="375"/>
      <c r="I128" s="375"/>
      <c r="J128" s="376"/>
      <c r="K128" s="375"/>
      <c r="L128" s="375"/>
      <c r="M128" s="375"/>
      <c r="N128" s="375"/>
      <c r="O128" s="375"/>
    </row>
    <row r="129" spans="1:15">
      <c r="A129" s="139" t="str">
        <f>IF(AND(C129="",MAX($B$7:$B$1465)&lt;ROWS($B$8:$B129),MAX($B$7:$B$1465)+1&gt;=ROWS($B$8:$B129)),"הזנת שם -&gt;","")</f>
        <v/>
      </c>
      <c r="B129" s="375"/>
      <c r="C129" s="380"/>
      <c r="D129" s="380"/>
      <c r="E129" s="380"/>
      <c r="F129" s="380"/>
      <c r="G129" s="380"/>
      <c r="H129" s="375"/>
      <c r="I129" s="375"/>
      <c r="J129" s="376"/>
      <c r="K129" s="375"/>
      <c r="L129" s="375"/>
      <c r="M129" s="375"/>
      <c r="N129" s="375"/>
      <c r="O129" s="375"/>
    </row>
    <row r="130" spans="1:15">
      <c r="A130" s="139" t="str">
        <f>IF(AND(C130="",MAX($B$7:$B$1465)&lt;ROWS($B$8:$B130),MAX($B$7:$B$1465)+1&gt;=ROWS($B$8:$B130)),"הזנת שם -&gt;","")</f>
        <v/>
      </c>
      <c r="B130" s="375"/>
      <c r="C130" s="380"/>
      <c r="D130" s="380"/>
      <c r="E130" s="380"/>
      <c r="F130" s="380"/>
      <c r="G130" s="380"/>
      <c r="H130" s="375"/>
      <c r="I130" s="375"/>
      <c r="J130" s="376"/>
      <c r="K130" s="375"/>
      <c r="L130" s="375"/>
      <c r="M130" s="375"/>
      <c r="N130" s="375"/>
      <c r="O130" s="375"/>
    </row>
    <row r="131" spans="1:15">
      <c r="A131" s="139" t="str">
        <f>IF(AND(C131="",MAX($B$7:$B$1465)&lt;ROWS($B$8:$B131),MAX($B$7:$B$1465)+1&gt;=ROWS($B$8:$B131)),"הזנת שם -&gt;","")</f>
        <v/>
      </c>
      <c r="B131" s="375"/>
      <c r="C131" s="380"/>
      <c r="D131" s="380"/>
      <c r="E131" s="380"/>
      <c r="F131" s="380"/>
      <c r="G131" s="380"/>
      <c r="H131" s="375"/>
      <c r="I131" s="375"/>
      <c r="J131" s="376"/>
      <c r="K131" s="375"/>
      <c r="L131" s="375"/>
      <c r="M131" s="375"/>
      <c r="N131" s="375"/>
      <c r="O131" s="375"/>
    </row>
    <row r="132" spans="1:15">
      <c r="A132" s="139" t="str">
        <f>IF(AND(C132="",MAX($B$7:$B$1465)&lt;ROWS($B$8:$B132),MAX($B$7:$B$1465)+1&gt;=ROWS($B$8:$B132)),"הזנת שם -&gt;","")</f>
        <v/>
      </c>
      <c r="B132" s="375"/>
      <c r="C132" s="380"/>
      <c r="D132" s="380"/>
      <c r="E132" s="380"/>
      <c r="F132" s="380"/>
      <c r="G132" s="380"/>
      <c r="H132" s="375"/>
      <c r="I132" s="375"/>
      <c r="J132" s="376"/>
      <c r="K132" s="375"/>
      <c r="L132" s="375"/>
      <c r="M132" s="375"/>
      <c r="N132" s="375"/>
      <c r="O132" s="375"/>
    </row>
    <row r="133" spans="1:15">
      <c r="A133" s="139" t="str">
        <f>IF(AND(C133="",MAX($B$7:$B$1465)&lt;ROWS($B$8:$B133),MAX($B$7:$B$1465)+1&gt;=ROWS($B$8:$B133)),"הזנת שם -&gt;","")</f>
        <v/>
      </c>
      <c r="B133" s="375"/>
      <c r="C133" s="380"/>
      <c r="D133" s="380"/>
      <c r="E133" s="380"/>
      <c r="F133" s="380"/>
      <c r="G133" s="380"/>
      <c r="H133" s="375"/>
      <c r="I133" s="375"/>
      <c r="J133" s="376"/>
      <c r="K133" s="375"/>
      <c r="L133" s="375"/>
      <c r="M133" s="375"/>
      <c r="N133" s="375"/>
      <c r="O133" s="375"/>
    </row>
    <row r="134" spans="1:15">
      <c r="A134" s="139" t="str">
        <f>IF(AND(C134="",MAX($B$7:$B$1465)&lt;ROWS($B$8:$B134),MAX($B$7:$B$1465)+1&gt;=ROWS($B$8:$B134)),"הזנת שם -&gt;","")</f>
        <v/>
      </c>
      <c r="B134" s="375"/>
      <c r="C134" s="380"/>
      <c r="D134" s="380"/>
      <c r="E134" s="380"/>
      <c r="F134" s="380"/>
      <c r="G134" s="380"/>
      <c r="H134" s="375"/>
      <c r="I134" s="375"/>
      <c r="J134" s="376"/>
      <c r="K134" s="375"/>
      <c r="L134" s="375"/>
      <c r="M134" s="375"/>
      <c r="N134" s="375"/>
      <c r="O134" s="375"/>
    </row>
    <row r="135" spans="1:15">
      <c r="A135" s="139" t="str">
        <f>IF(AND(C135="",MAX($B$7:$B$1465)&lt;ROWS($B$8:$B135),MAX($B$7:$B$1465)+1&gt;=ROWS($B$8:$B135)),"הזנת שם -&gt;","")</f>
        <v/>
      </c>
      <c r="B135" s="375"/>
      <c r="C135" s="380"/>
      <c r="D135" s="380"/>
      <c r="E135" s="380"/>
      <c r="F135" s="380"/>
      <c r="G135" s="380"/>
      <c r="H135" s="375"/>
      <c r="I135" s="375"/>
      <c r="J135" s="376"/>
      <c r="K135" s="375"/>
      <c r="L135" s="375"/>
      <c r="M135" s="375"/>
      <c r="N135" s="375"/>
      <c r="O135" s="375"/>
    </row>
    <row r="136" spans="1:15">
      <c r="A136" s="139" t="str">
        <f>IF(AND(C136="",MAX($B$7:$B$1465)&lt;ROWS($B$8:$B136),MAX($B$7:$B$1465)+1&gt;=ROWS($B$8:$B136)),"הזנת שם -&gt;","")</f>
        <v/>
      </c>
      <c r="B136" s="375"/>
      <c r="C136" s="380"/>
      <c r="D136" s="380"/>
      <c r="E136" s="380"/>
      <c r="F136" s="380"/>
      <c r="G136" s="380"/>
      <c r="H136" s="375"/>
      <c r="I136" s="375"/>
      <c r="J136" s="376"/>
      <c r="K136" s="375"/>
      <c r="L136" s="375"/>
      <c r="M136" s="375"/>
      <c r="N136" s="375"/>
      <c r="O136" s="375"/>
    </row>
    <row r="137" spans="1:15">
      <c r="A137" s="139" t="str">
        <f>IF(AND(C137="",MAX($B$7:$B$1465)&lt;ROWS($B$8:$B137),MAX($B$7:$B$1465)+1&gt;=ROWS($B$8:$B137)),"הזנת שם -&gt;","")</f>
        <v/>
      </c>
      <c r="B137" s="375"/>
      <c r="C137" s="380"/>
      <c r="D137" s="380"/>
      <c r="E137" s="380"/>
      <c r="F137" s="380"/>
      <c r="G137" s="380"/>
      <c r="H137" s="375"/>
      <c r="I137" s="375"/>
      <c r="J137" s="376"/>
      <c r="K137" s="375"/>
      <c r="L137" s="375"/>
      <c r="M137" s="375"/>
      <c r="N137" s="375"/>
      <c r="O137" s="375"/>
    </row>
    <row r="138" spans="1:15">
      <c r="A138" s="139" t="str">
        <f>IF(AND(C138="",MAX($B$7:$B$1465)&lt;ROWS($B$8:$B138),MAX($B$7:$B$1465)+1&gt;=ROWS($B$8:$B138)),"הזנת שם -&gt;","")</f>
        <v/>
      </c>
      <c r="B138" s="375"/>
      <c r="C138" s="380"/>
      <c r="D138" s="380"/>
      <c r="E138" s="380"/>
      <c r="F138" s="380"/>
      <c r="G138" s="380"/>
      <c r="H138" s="375"/>
      <c r="I138" s="375"/>
      <c r="J138" s="376"/>
      <c r="K138" s="375"/>
      <c r="L138" s="375"/>
      <c r="M138" s="375"/>
      <c r="N138" s="375"/>
      <c r="O138" s="375"/>
    </row>
    <row r="139" spans="1:15">
      <c r="A139" s="139" t="str">
        <f>IF(AND(C139="",MAX($B$7:$B$1465)&lt;ROWS($B$8:$B139),MAX($B$7:$B$1465)+1&gt;=ROWS($B$8:$B139)),"הזנת שם -&gt;","")</f>
        <v/>
      </c>
      <c r="B139" s="375"/>
      <c r="C139" s="380"/>
      <c r="D139" s="380"/>
      <c r="E139" s="380"/>
      <c r="F139" s="380"/>
      <c r="G139" s="380"/>
      <c r="H139" s="375"/>
      <c r="I139" s="375"/>
      <c r="J139" s="376"/>
      <c r="K139" s="375"/>
      <c r="L139" s="375"/>
      <c r="M139" s="375"/>
      <c r="N139" s="375"/>
      <c r="O139" s="375"/>
    </row>
    <row r="140" spans="1:15">
      <c r="A140" s="139" t="str">
        <f>IF(AND(C140="",MAX($B$7:$B$1465)&lt;ROWS($B$8:$B140),MAX($B$7:$B$1465)+1&gt;=ROWS($B$8:$B140)),"הזנת שם -&gt;","")</f>
        <v/>
      </c>
      <c r="B140" s="375"/>
      <c r="C140" s="380"/>
      <c r="D140" s="380"/>
      <c r="E140" s="380"/>
      <c r="F140" s="380"/>
      <c r="G140" s="380"/>
      <c r="H140" s="375"/>
      <c r="I140" s="375"/>
      <c r="J140" s="376"/>
      <c r="K140" s="375"/>
      <c r="L140" s="375"/>
      <c r="M140" s="375"/>
      <c r="N140" s="375"/>
      <c r="O140" s="375"/>
    </row>
    <row r="141" spans="1:15">
      <c r="A141" s="139" t="str">
        <f>IF(AND(C141="",MAX($B$7:$B$1465)&lt;ROWS($B$8:$B141),MAX($B$7:$B$1465)+1&gt;=ROWS($B$8:$B141)),"הזנת שם -&gt;","")</f>
        <v/>
      </c>
      <c r="B141" s="375"/>
      <c r="C141" s="380"/>
      <c r="D141" s="380"/>
      <c r="E141" s="380"/>
      <c r="F141" s="380"/>
      <c r="G141" s="380"/>
      <c r="H141" s="375"/>
      <c r="I141" s="375"/>
      <c r="J141" s="376"/>
      <c r="K141" s="375"/>
      <c r="L141" s="375"/>
      <c r="M141" s="375"/>
      <c r="N141" s="375"/>
      <c r="O141" s="375"/>
    </row>
    <row r="142" spans="1:15">
      <c r="A142" s="139" t="str">
        <f>IF(AND(C142="",MAX($B$7:$B$1465)&lt;ROWS($B$8:$B142),MAX($B$7:$B$1465)+1&gt;=ROWS($B$8:$B142)),"הזנת שם -&gt;","")</f>
        <v/>
      </c>
      <c r="B142" s="375"/>
      <c r="C142" s="380"/>
      <c r="D142" s="380"/>
      <c r="E142" s="380"/>
      <c r="F142" s="380"/>
      <c r="G142" s="380"/>
      <c r="H142" s="375"/>
      <c r="I142" s="375"/>
      <c r="J142" s="376"/>
      <c r="K142" s="375"/>
      <c r="L142" s="375"/>
      <c r="M142" s="375"/>
      <c r="N142" s="375"/>
      <c r="O142" s="375"/>
    </row>
    <row r="143" spans="1:15">
      <c r="A143" s="139" t="str">
        <f>IF(AND(C143="",MAX($B$7:$B$1465)&lt;ROWS($B$8:$B143),MAX($B$7:$B$1465)+1&gt;=ROWS($B$8:$B143)),"הזנת שם -&gt;","")</f>
        <v/>
      </c>
      <c r="B143" s="375"/>
      <c r="C143" s="380"/>
      <c r="D143" s="380"/>
      <c r="E143" s="380"/>
      <c r="F143" s="380"/>
      <c r="G143" s="380"/>
      <c r="H143" s="375"/>
      <c r="I143" s="375"/>
      <c r="J143" s="376"/>
      <c r="K143" s="375"/>
      <c r="L143" s="375"/>
      <c r="M143" s="375"/>
      <c r="N143" s="375"/>
      <c r="O143" s="375"/>
    </row>
    <row r="144" spans="1:15">
      <c r="A144" s="139" t="str">
        <f>IF(AND(C144="",MAX($B$7:$B$1465)&lt;ROWS($B$8:$B144),MAX($B$7:$B$1465)+1&gt;=ROWS($B$8:$B144)),"הזנת שם -&gt;","")</f>
        <v/>
      </c>
      <c r="B144" s="375"/>
      <c r="C144" s="380"/>
      <c r="D144" s="380"/>
      <c r="E144" s="380"/>
      <c r="F144" s="380"/>
      <c r="G144" s="380"/>
      <c r="H144" s="375"/>
      <c r="I144" s="375"/>
      <c r="J144" s="376"/>
      <c r="K144" s="375"/>
      <c r="L144" s="375"/>
      <c r="M144" s="375"/>
      <c r="N144" s="375"/>
      <c r="O144" s="375"/>
    </row>
    <row r="145" spans="1:15">
      <c r="A145" s="139" t="str">
        <f>IF(AND(C145="",MAX($B$7:$B$1465)&lt;ROWS($B$8:$B145),MAX($B$7:$B$1465)+1&gt;=ROWS($B$8:$B145)),"הזנת שם -&gt;","")</f>
        <v/>
      </c>
      <c r="B145" s="375"/>
      <c r="C145" s="380"/>
      <c r="D145" s="380"/>
      <c r="E145" s="380"/>
      <c r="F145" s="380"/>
      <c r="G145" s="380"/>
      <c r="H145" s="375"/>
      <c r="I145" s="375"/>
      <c r="J145" s="376"/>
      <c r="K145" s="375"/>
      <c r="L145" s="375"/>
      <c r="M145" s="375"/>
      <c r="N145" s="375"/>
      <c r="O145" s="375"/>
    </row>
    <row r="146" spans="1:15">
      <c r="A146" s="139" t="str">
        <f>IF(AND(C146="",MAX($B$7:$B$1465)&lt;ROWS($B$8:$B146),MAX($B$7:$B$1465)+1&gt;=ROWS($B$8:$B146)),"הזנת שם -&gt;","")</f>
        <v/>
      </c>
      <c r="B146" s="375"/>
      <c r="C146" s="380"/>
      <c r="D146" s="380"/>
      <c r="E146" s="380"/>
      <c r="F146" s="380"/>
      <c r="G146" s="380"/>
      <c r="H146" s="375"/>
      <c r="I146" s="375"/>
      <c r="J146" s="376"/>
      <c r="K146" s="375"/>
      <c r="L146" s="375"/>
      <c r="M146" s="375"/>
      <c r="N146" s="375"/>
      <c r="O146" s="375"/>
    </row>
    <row r="147" spans="1:15">
      <c r="A147" s="139" t="str">
        <f>IF(AND(C147="",MAX($B$7:$B$1465)&lt;ROWS($B$8:$B147),MAX($B$7:$B$1465)+1&gt;=ROWS($B$8:$B147)),"הזנת שם -&gt;","")</f>
        <v/>
      </c>
      <c r="B147" s="375"/>
      <c r="C147" s="380"/>
      <c r="D147" s="380"/>
      <c r="E147" s="380"/>
      <c r="F147" s="380"/>
      <c r="G147" s="380"/>
      <c r="H147" s="375"/>
      <c r="I147" s="375"/>
      <c r="J147" s="376"/>
      <c r="K147" s="375"/>
      <c r="L147" s="375"/>
      <c r="M147" s="375"/>
      <c r="N147" s="375"/>
      <c r="O147" s="375"/>
    </row>
    <row r="148" spans="1:15">
      <c r="A148" s="139" t="str">
        <f>IF(AND(C148="",MAX($B$7:$B$1465)&lt;ROWS($B$8:$B148),MAX($B$7:$B$1465)+1&gt;=ROWS($B$8:$B148)),"הזנת שם -&gt;","")</f>
        <v/>
      </c>
      <c r="B148" s="375"/>
      <c r="C148" s="380"/>
      <c r="D148" s="380"/>
      <c r="E148" s="380"/>
      <c r="F148" s="380"/>
      <c r="G148" s="380"/>
      <c r="H148" s="375"/>
      <c r="I148" s="375"/>
      <c r="J148" s="376"/>
      <c r="K148" s="375"/>
      <c r="L148" s="375"/>
      <c r="M148" s="375"/>
      <c r="N148" s="375"/>
      <c r="O148" s="375"/>
    </row>
    <row r="149" spans="1:15">
      <c r="A149" s="139" t="str">
        <f>IF(AND(C149="",MAX($B$7:$B$1465)&lt;ROWS($B$8:$B149),MAX($B$7:$B$1465)+1&gt;=ROWS($B$8:$B149)),"הזנת שם -&gt;","")</f>
        <v/>
      </c>
      <c r="B149" s="375"/>
      <c r="C149" s="380"/>
      <c r="D149" s="380"/>
      <c r="E149" s="380"/>
      <c r="F149" s="380"/>
      <c r="G149" s="380"/>
      <c r="H149" s="375"/>
      <c r="I149" s="375"/>
      <c r="J149" s="376"/>
      <c r="K149" s="375"/>
      <c r="L149" s="375"/>
      <c r="M149" s="375"/>
      <c r="N149" s="375"/>
      <c r="O149" s="375"/>
    </row>
    <row r="150" spans="1:15">
      <c r="A150" s="139" t="str">
        <f>IF(AND(C150="",MAX($B$7:$B$1465)&lt;ROWS($B$8:$B150),MAX($B$7:$B$1465)+1&gt;=ROWS($B$8:$B150)),"הזנת שם -&gt;","")</f>
        <v/>
      </c>
      <c r="B150" s="375"/>
      <c r="C150" s="380"/>
      <c r="D150" s="380"/>
      <c r="E150" s="380"/>
      <c r="F150" s="380"/>
      <c r="G150" s="380"/>
      <c r="H150" s="375"/>
      <c r="I150" s="375"/>
      <c r="J150" s="376"/>
      <c r="K150" s="375"/>
      <c r="L150" s="375"/>
      <c r="M150" s="375"/>
      <c r="N150" s="375"/>
      <c r="O150" s="375"/>
    </row>
    <row r="151" spans="1:15">
      <c r="A151" s="139" t="str">
        <f>IF(AND(C151="",MAX($B$7:$B$1465)&lt;ROWS($B$8:$B151),MAX($B$7:$B$1465)+1&gt;=ROWS($B$8:$B151)),"הזנת שם -&gt;","")</f>
        <v/>
      </c>
      <c r="B151" s="375"/>
      <c r="C151" s="380"/>
      <c r="D151" s="380"/>
      <c r="E151" s="380"/>
      <c r="F151" s="380"/>
      <c r="G151" s="380"/>
      <c r="H151" s="375"/>
      <c r="I151" s="375"/>
      <c r="J151" s="376"/>
      <c r="K151" s="375"/>
      <c r="L151" s="375"/>
      <c r="M151" s="375"/>
      <c r="N151" s="375"/>
      <c r="O151" s="375"/>
    </row>
    <row r="152" spans="1:15">
      <c r="A152" s="139" t="str">
        <f>IF(AND(C152="",MAX($B$7:$B$1465)&lt;ROWS($B$8:$B152),MAX($B$7:$B$1465)+1&gt;=ROWS($B$8:$B152)),"הזנת שם -&gt;","")</f>
        <v/>
      </c>
      <c r="B152" s="375"/>
      <c r="C152" s="380"/>
      <c r="D152" s="380"/>
      <c r="E152" s="380"/>
      <c r="F152" s="380"/>
      <c r="G152" s="380"/>
      <c r="H152" s="375"/>
      <c r="I152" s="375"/>
      <c r="J152" s="376"/>
      <c r="K152" s="375"/>
      <c r="L152" s="375"/>
      <c r="M152" s="375"/>
      <c r="N152" s="375"/>
      <c r="O152" s="375"/>
    </row>
    <row r="153" spans="1:15">
      <c r="A153" s="139" t="str">
        <f>IF(AND(C153="",MAX($B$7:$B$1465)&lt;ROWS($B$8:$B153),MAX($B$7:$B$1465)+1&gt;=ROWS($B$8:$B153)),"הזנת שם -&gt;","")</f>
        <v/>
      </c>
      <c r="B153" s="375"/>
      <c r="C153" s="380"/>
      <c r="D153" s="380"/>
      <c r="E153" s="380"/>
      <c r="F153" s="380"/>
      <c r="G153" s="380"/>
      <c r="H153" s="375"/>
      <c r="I153" s="375"/>
      <c r="J153" s="376"/>
      <c r="K153" s="375"/>
      <c r="L153" s="375"/>
      <c r="M153" s="375"/>
      <c r="N153" s="375"/>
      <c r="O153" s="375"/>
    </row>
    <row r="154" spans="1:15">
      <c r="A154" s="139" t="str">
        <f>IF(AND(C154="",MAX($B$7:$B$1465)&lt;ROWS($B$8:$B154),MAX($B$7:$B$1465)+1&gt;=ROWS($B$8:$B154)),"הזנת שם -&gt;","")</f>
        <v/>
      </c>
      <c r="B154" s="375"/>
      <c r="C154" s="380"/>
      <c r="D154" s="380"/>
      <c r="E154" s="380"/>
      <c r="F154" s="380"/>
      <c r="G154" s="380"/>
      <c r="H154" s="375"/>
      <c r="I154" s="375"/>
      <c r="J154" s="376"/>
      <c r="K154" s="375"/>
      <c r="L154" s="375"/>
      <c r="M154" s="375"/>
      <c r="N154" s="375"/>
      <c r="O154" s="375"/>
    </row>
    <row r="155" spans="1:15">
      <c r="A155" s="139" t="str">
        <f>IF(AND(C155="",MAX($B$7:$B$1465)&lt;ROWS($B$8:$B155),MAX($B$7:$B$1465)+1&gt;=ROWS($B$8:$B155)),"הזנת שם -&gt;","")</f>
        <v/>
      </c>
      <c r="B155" s="375"/>
      <c r="C155" s="380"/>
      <c r="D155" s="380"/>
      <c r="E155" s="380"/>
      <c r="F155" s="380"/>
      <c r="G155" s="380"/>
      <c r="H155" s="375"/>
      <c r="I155" s="375"/>
      <c r="J155" s="376"/>
      <c r="K155" s="375"/>
      <c r="L155" s="375"/>
      <c r="M155" s="375"/>
      <c r="N155" s="375"/>
      <c r="O155" s="375"/>
    </row>
    <row r="156" spans="1:15">
      <c r="A156" s="139" t="str">
        <f>IF(AND(C156="",MAX($B$7:$B$1465)&lt;ROWS($B$8:$B156),MAX($B$7:$B$1465)+1&gt;=ROWS($B$8:$B156)),"הזנת שם -&gt;","")</f>
        <v/>
      </c>
      <c r="B156" s="375"/>
      <c r="C156" s="380"/>
      <c r="D156" s="380"/>
      <c r="E156" s="380"/>
      <c r="F156" s="380"/>
      <c r="G156" s="380"/>
      <c r="H156" s="375"/>
      <c r="I156" s="375"/>
      <c r="J156" s="376"/>
      <c r="K156" s="375"/>
      <c r="L156" s="375"/>
      <c r="M156" s="375"/>
      <c r="N156" s="375"/>
      <c r="O156" s="375"/>
    </row>
    <row r="157" spans="1:15">
      <c r="A157" s="139" t="str">
        <f>IF(AND(C157="",MAX($B$7:$B$1465)&lt;ROWS($B$8:$B157),MAX($B$7:$B$1465)+1&gt;=ROWS($B$8:$B157)),"הזנת שם -&gt;","")</f>
        <v/>
      </c>
      <c r="B157" s="375"/>
      <c r="C157" s="380"/>
      <c r="D157" s="380"/>
      <c r="E157" s="380"/>
      <c r="F157" s="380"/>
      <c r="G157" s="380"/>
      <c r="H157" s="375"/>
      <c r="I157" s="375"/>
      <c r="J157" s="376"/>
      <c r="K157" s="375"/>
      <c r="L157" s="375"/>
      <c r="M157" s="375"/>
      <c r="N157" s="375"/>
      <c r="O157" s="375"/>
    </row>
    <row r="158" spans="1:15">
      <c r="A158" s="139" t="str">
        <f>IF(AND(C158="",MAX($B$7:$B$1465)&lt;ROWS($B$8:$B158),MAX($B$7:$B$1465)+1&gt;=ROWS($B$8:$B158)),"הזנת שם -&gt;","")</f>
        <v/>
      </c>
      <c r="B158" s="375"/>
      <c r="C158" s="380"/>
      <c r="D158" s="380"/>
      <c r="E158" s="380"/>
      <c r="F158" s="380"/>
      <c r="G158" s="380"/>
      <c r="H158" s="375"/>
      <c r="I158" s="375"/>
      <c r="J158" s="376"/>
      <c r="K158" s="375"/>
      <c r="L158" s="375"/>
      <c r="M158" s="375"/>
      <c r="N158" s="375"/>
      <c r="O158" s="375"/>
    </row>
    <row r="159" spans="1:15">
      <c r="A159" s="139" t="str">
        <f>IF(AND(C159="",MAX($B$7:$B$1465)&lt;ROWS($B$8:$B159),MAX($B$7:$B$1465)+1&gt;=ROWS($B$8:$B159)),"הזנת שם -&gt;","")</f>
        <v/>
      </c>
      <c r="B159" s="375"/>
      <c r="C159" s="380"/>
      <c r="D159" s="380"/>
      <c r="E159" s="380"/>
      <c r="F159" s="380"/>
      <c r="G159" s="380"/>
      <c r="H159" s="375"/>
      <c r="I159" s="375"/>
      <c r="J159" s="376"/>
      <c r="K159" s="375"/>
      <c r="L159" s="375"/>
      <c r="M159" s="375"/>
      <c r="N159" s="375"/>
      <c r="O159" s="375"/>
    </row>
    <row r="160" spans="1:15">
      <c r="A160" s="139" t="str">
        <f>IF(AND(C160="",MAX($B$7:$B$1465)&lt;ROWS($B$8:$B160),MAX($B$7:$B$1465)+1&gt;=ROWS($B$8:$B160)),"הזנת שם -&gt;","")</f>
        <v/>
      </c>
      <c r="B160" s="375"/>
      <c r="C160" s="380"/>
      <c r="D160" s="380"/>
      <c r="E160" s="380"/>
      <c r="F160" s="380"/>
      <c r="G160" s="380"/>
      <c r="H160" s="375"/>
      <c r="I160" s="375"/>
      <c r="J160" s="376"/>
      <c r="K160" s="375"/>
      <c r="L160" s="375"/>
      <c r="M160" s="375"/>
      <c r="N160" s="375"/>
      <c r="O160" s="375"/>
    </row>
    <row r="161" spans="1:15">
      <c r="A161" s="139" t="str">
        <f>IF(AND(C161="",MAX($B$7:$B$1465)&lt;ROWS($B$8:$B161),MAX($B$7:$B$1465)+1&gt;=ROWS($B$8:$B161)),"הזנת שם -&gt;","")</f>
        <v/>
      </c>
      <c r="B161" s="375"/>
      <c r="C161" s="380"/>
      <c r="D161" s="380"/>
      <c r="E161" s="380"/>
      <c r="F161" s="380"/>
      <c r="G161" s="380"/>
      <c r="H161" s="375"/>
      <c r="I161" s="375"/>
      <c r="J161" s="376"/>
      <c r="K161" s="375"/>
      <c r="L161" s="375"/>
      <c r="M161" s="375"/>
      <c r="N161" s="375"/>
      <c r="O161" s="375"/>
    </row>
    <row r="162" spans="1:15">
      <c r="A162" s="139" t="str">
        <f>IF(AND(C162="",MAX($B$7:$B$1465)&lt;ROWS($B$8:$B162),MAX($B$7:$B$1465)+1&gt;=ROWS($B$8:$B162)),"הזנת שם -&gt;","")</f>
        <v/>
      </c>
      <c r="B162" s="375"/>
      <c r="C162" s="380"/>
      <c r="D162" s="380"/>
      <c r="E162" s="380"/>
      <c r="F162" s="380"/>
      <c r="G162" s="380"/>
      <c r="H162" s="375"/>
      <c r="I162" s="375"/>
      <c r="J162" s="376"/>
      <c r="K162" s="375"/>
      <c r="L162" s="375"/>
      <c r="M162" s="375"/>
      <c r="N162" s="375"/>
      <c r="O162" s="375"/>
    </row>
    <row r="163" spans="1:15">
      <c r="A163" s="139" t="str">
        <f>IF(AND(C163="",MAX($B$7:$B$1465)&lt;ROWS($B$8:$B163),MAX($B$7:$B$1465)+1&gt;=ROWS($B$8:$B163)),"הזנת שם -&gt;","")</f>
        <v/>
      </c>
      <c r="B163" s="375"/>
      <c r="C163" s="380"/>
      <c r="D163" s="380"/>
      <c r="E163" s="380"/>
      <c r="F163" s="380"/>
      <c r="G163" s="380"/>
      <c r="H163" s="375"/>
      <c r="I163" s="375"/>
      <c r="J163" s="376"/>
      <c r="K163" s="375"/>
      <c r="L163" s="375"/>
      <c r="M163" s="375"/>
      <c r="N163" s="375"/>
      <c r="O163" s="375"/>
    </row>
    <row r="164" spans="1:15">
      <c r="A164" s="139" t="str">
        <f>IF(AND(C164="",MAX($B$7:$B$1465)&lt;ROWS($B$8:$B164),MAX($B$7:$B$1465)+1&gt;=ROWS($B$8:$B164)),"הזנת שם -&gt;","")</f>
        <v/>
      </c>
      <c r="B164" s="375"/>
      <c r="C164" s="380"/>
      <c r="D164" s="380"/>
      <c r="E164" s="380"/>
      <c r="F164" s="380"/>
      <c r="G164" s="380"/>
      <c r="H164" s="375"/>
      <c r="I164" s="375"/>
      <c r="J164" s="376"/>
      <c r="K164" s="375"/>
      <c r="L164" s="375"/>
      <c r="M164" s="375"/>
      <c r="N164" s="375"/>
      <c r="O164" s="375"/>
    </row>
    <row r="165" spans="1:15">
      <c r="A165" s="139" t="str">
        <f>IF(AND(C165="",MAX($B$7:$B$1465)&lt;ROWS($B$8:$B165),MAX($B$7:$B$1465)+1&gt;=ROWS($B$8:$B165)),"הזנת שם -&gt;","")</f>
        <v/>
      </c>
      <c r="B165" s="375"/>
      <c r="C165" s="380"/>
      <c r="D165" s="380"/>
      <c r="E165" s="380"/>
      <c r="F165" s="380"/>
      <c r="G165" s="380"/>
      <c r="H165" s="375"/>
      <c r="I165" s="375"/>
      <c r="J165" s="376"/>
      <c r="K165" s="375"/>
      <c r="L165" s="375"/>
      <c r="M165" s="375"/>
      <c r="N165" s="375"/>
      <c r="O165" s="375"/>
    </row>
    <row r="166" spans="1:15">
      <c r="A166" s="139" t="str">
        <f>IF(AND(C166="",MAX($B$7:$B$1465)&lt;ROWS($B$8:$B166),MAX($B$7:$B$1465)+1&gt;=ROWS($B$8:$B166)),"הזנת שם -&gt;","")</f>
        <v/>
      </c>
      <c r="B166" s="375"/>
      <c r="C166" s="380"/>
      <c r="D166" s="380"/>
      <c r="E166" s="380"/>
      <c r="F166" s="380"/>
      <c r="G166" s="380"/>
      <c r="H166" s="375"/>
      <c r="I166" s="375"/>
      <c r="J166" s="376"/>
      <c r="K166" s="375"/>
      <c r="L166" s="375"/>
      <c r="M166" s="375"/>
      <c r="N166" s="375"/>
      <c r="O166" s="375"/>
    </row>
    <row r="167" spans="1:15">
      <c r="A167" s="139" t="str">
        <f>IF(AND(C167="",MAX($B$7:$B$1465)&lt;ROWS($B$8:$B167),MAX($B$7:$B$1465)+1&gt;=ROWS($B$8:$B167)),"הזנת שם -&gt;","")</f>
        <v/>
      </c>
      <c r="B167" s="375"/>
      <c r="C167" s="380"/>
      <c r="D167" s="380"/>
      <c r="E167" s="380"/>
      <c r="F167" s="380"/>
      <c r="G167" s="380"/>
      <c r="H167" s="375"/>
      <c r="I167" s="375"/>
      <c r="J167" s="376"/>
      <c r="K167" s="375"/>
      <c r="L167" s="375"/>
      <c r="M167" s="375"/>
      <c r="N167" s="375"/>
      <c r="O167" s="375"/>
    </row>
    <row r="168" spans="1:15">
      <c r="A168" s="139" t="str">
        <f>IF(AND(C168="",MAX($B$7:$B$1465)&lt;ROWS($B$8:$B168),MAX($B$7:$B$1465)+1&gt;=ROWS($B$8:$B168)),"הזנת שם -&gt;","")</f>
        <v/>
      </c>
      <c r="B168" s="375"/>
      <c r="C168" s="380"/>
      <c r="D168" s="380"/>
      <c r="E168" s="380"/>
      <c r="F168" s="380"/>
      <c r="G168" s="380"/>
      <c r="H168" s="375"/>
      <c r="I168" s="375"/>
      <c r="J168" s="376"/>
      <c r="K168" s="375"/>
      <c r="L168" s="375"/>
      <c r="M168" s="375"/>
      <c r="N168" s="375"/>
      <c r="O168" s="375"/>
    </row>
    <row r="169" spans="1:15">
      <c r="A169" s="139" t="str">
        <f>IF(AND(C169="",MAX($B$7:$B$1465)&lt;ROWS($B$8:$B169),MAX($B$7:$B$1465)+1&gt;=ROWS($B$8:$B169)),"הזנת שם -&gt;","")</f>
        <v/>
      </c>
      <c r="B169" s="375"/>
      <c r="C169" s="380"/>
      <c r="D169" s="380"/>
      <c r="E169" s="380"/>
      <c r="F169" s="380"/>
      <c r="G169" s="380"/>
      <c r="H169" s="375"/>
      <c r="I169" s="375"/>
      <c r="J169" s="376"/>
      <c r="K169" s="375"/>
      <c r="L169" s="375"/>
      <c r="M169" s="375"/>
      <c r="N169" s="375"/>
      <c r="O169" s="375"/>
    </row>
    <row r="170" spans="1:15">
      <c r="A170" s="139" t="str">
        <f>IF(AND(C170="",MAX($B$7:$B$1465)&lt;ROWS($B$8:$B170),MAX($B$7:$B$1465)+1&gt;=ROWS($B$8:$B170)),"הזנת שם -&gt;","")</f>
        <v/>
      </c>
      <c r="B170" s="375"/>
      <c r="C170" s="380"/>
      <c r="D170" s="380"/>
      <c r="E170" s="380"/>
      <c r="F170" s="380"/>
      <c r="G170" s="380"/>
      <c r="H170" s="375"/>
      <c r="I170" s="375"/>
      <c r="J170" s="376"/>
      <c r="K170" s="375"/>
      <c r="L170" s="375"/>
      <c r="M170" s="375"/>
      <c r="N170" s="375"/>
      <c r="O170" s="375"/>
    </row>
    <row r="171" spans="1:15">
      <c r="A171" s="139" t="str">
        <f>IF(AND(C171="",MAX($B$7:$B$1465)&lt;ROWS($B$8:$B171),MAX($B$7:$B$1465)+1&gt;=ROWS($B$8:$B171)),"הזנת שם -&gt;","")</f>
        <v/>
      </c>
      <c r="B171" s="375"/>
      <c r="C171" s="380"/>
      <c r="D171" s="380"/>
      <c r="E171" s="380"/>
      <c r="F171" s="380"/>
      <c r="G171" s="380"/>
      <c r="H171" s="375"/>
      <c r="I171" s="375"/>
      <c r="J171" s="376"/>
      <c r="K171" s="375"/>
      <c r="L171" s="375"/>
      <c r="M171" s="375"/>
      <c r="N171" s="375"/>
      <c r="O171" s="375"/>
    </row>
    <row r="172" spans="1:15">
      <c r="A172" s="139" t="str">
        <f>IF(AND(C172="",MAX($B$7:$B$1465)&lt;ROWS($B$8:$B172),MAX($B$7:$B$1465)+1&gt;=ROWS($B$8:$B172)),"הזנת שם -&gt;","")</f>
        <v/>
      </c>
      <c r="B172" s="375"/>
      <c r="C172" s="380"/>
      <c r="D172" s="380"/>
      <c r="E172" s="380"/>
      <c r="F172" s="380"/>
      <c r="G172" s="380"/>
      <c r="H172" s="375"/>
      <c r="I172" s="375"/>
      <c r="J172" s="376"/>
      <c r="K172" s="375"/>
      <c r="L172" s="375"/>
      <c r="M172" s="375"/>
      <c r="N172" s="375"/>
      <c r="O172" s="375"/>
    </row>
    <row r="173" spans="1:15">
      <c r="A173" s="139" t="str">
        <f>IF(AND(C173="",MAX($B$7:$B$1465)&lt;ROWS($B$8:$B173),MAX($B$7:$B$1465)+1&gt;=ROWS($B$8:$B173)),"הזנת שם -&gt;","")</f>
        <v/>
      </c>
      <c r="B173" s="375"/>
      <c r="C173" s="380"/>
      <c r="D173" s="380"/>
      <c r="E173" s="380"/>
      <c r="F173" s="380"/>
      <c r="G173" s="380"/>
      <c r="H173" s="375"/>
      <c r="I173" s="375"/>
      <c r="J173" s="376"/>
      <c r="K173" s="375"/>
      <c r="L173" s="375"/>
      <c r="M173" s="375"/>
      <c r="N173" s="375"/>
      <c r="O173" s="375"/>
    </row>
    <row r="174" spans="1:15">
      <c r="A174" s="139" t="str">
        <f>IF(AND(C174="",MAX($B$7:$B$1465)&lt;ROWS($B$8:$B174),MAX($B$7:$B$1465)+1&gt;=ROWS($B$8:$B174)),"הזנת שם -&gt;","")</f>
        <v/>
      </c>
      <c r="B174" s="375"/>
      <c r="C174" s="380"/>
      <c r="D174" s="380"/>
      <c r="E174" s="380"/>
      <c r="F174" s="380"/>
      <c r="G174" s="380"/>
      <c r="H174" s="375"/>
      <c r="I174" s="375"/>
      <c r="J174" s="376"/>
      <c r="K174" s="375"/>
      <c r="L174" s="375"/>
      <c r="M174" s="375"/>
      <c r="N174" s="375"/>
      <c r="O174" s="375"/>
    </row>
    <row r="175" spans="1:15">
      <c r="A175" s="139" t="str">
        <f>IF(AND(C175="",MAX($B$7:$B$1465)&lt;ROWS($B$8:$B175),MAX($B$7:$B$1465)+1&gt;=ROWS($B$8:$B175)),"הזנת שם -&gt;","")</f>
        <v/>
      </c>
      <c r="B175" s="375"/>
      <c r="C175" s="380"/>
      <c r="D175" s="380"/>
      <c r="E175" s="380"/>
      <c r="F175" s="380"/>
      <c r="G175" s="380"/>
      <c r="H175" s="375"/>
      <c r="I175" s="375"/>
      <c r="J175" s="376"/>
      <c r="K175" s="375"/>
      <c r="L175" s="375"/>
      <c r="M175" s="375"/>
      <c r="N175" s="375"/>
      <c r="O175" s="375"/>
    </row>
    <row r="176" spans="1:15">
      <c r="A176" s="139" t="str">
        <f>IF(AND(C176="",MAX($B$7:$B$1465)&lt;ROWS($B$8:$B176),MAX($B$7:$B$1465)+1&gt;=ROWS($B$8:$B176)),"הזנת שם -&gt;","")</f>
        <v/>
      </c>
      <c r="B176" s="375"/>
      <c r="C176" s="380"/>
      <c r="D176" s="380"/>
      <c r="E176" s="380"/>
      <c r="F176" s="380"/>
      <c r="G176" s="380"/>
      <c r="H176" s="375"/>
      <c r="I176" s="375"/>
      <c r="J176" s="376"/>
      <c r="K176" s="375"/>
      <c r="L176" s="375"/>
      <c r="M176" s="375"/>
      <c r="N176" s="375"/>
      <c r="O176" s="375"/>
    </row>
    <row r="177" spans="1:15">
      <c r="A177" s="139" t="str">
        <f>IF(AND(C177="",MAX($B$7:$B$1465)&lt;ROWS($B$8:$B177),MAX($B$7:$B$1465)+1&gt;=ROWS($B$8:$B177)),"הזנת שם -&gt;","")</f>
        <v/>
      </c>
      <c r="B177" s="375"/>
      <c r="C177" s="380"/>
      <c r="D177" s="380"/>
      <c r="E177" s="380"/>
      <c r="F177" s="380"/>
      <c r="G177" s="380"/>
      <c r="H177" s="375"/>
      <c r="I177" s="375"/>
      <c r="J177" s="376"/>
      <c r="K177" s="375"/>
      <c r="L177" s="375"/>
      <c r="M177" s="375"/>
      <c r="N177" s="375"/>
      <c r="O177" s="375"/>
    </row>
    <row r="178" spans="1:15">
      <c r="A178" s="139" t="str">
        <f>IF(AND(C178="",MAX($B$7:$B$1465)&lt;ROWS($B$8:$B178),MAX($B$7:$B$1465)+1&gt;=ROWS($B$8:$B178)),"הזנת שם -&gt;","")</f>
        <v/>
      </c>
      <c r="B178" s="375"/>
      <c r="C178" s="380"/>
      <c r="D178" s="380"/>
      <c r="E178" s="380"/>
      <c r="F178" s="380"/>
      <c r="G178" s="380"/>
      <c r="H178" s="375"/>
      <c r="I178" s="375"/>
      <c r="J178" s="376"/>
      <c r="K178" s="375"/>
      <c r="L178" s="375"/>
      <c r="M178" s="375"/>
      <c r="N178" s="375"/>
      <c r="O178" s="375"/>
    </row>
    <row r="179" spans="1:15">
      <c r="A179" s="139" t="str">
        <f>IF(AND(C179="",MAX($B$7:$B$1465)&lt;ROWS($B$8:$B179),MAX($B$7:$B$1465)+1&gt;=ROWS($B$8:$B179)),"הזנת שם -&gt;","")</f>
        <v/>
      </c>
      <c r="B179" s="375"/>
      <c r="C179" s="380"/>
      <c r="D179" s="380"/>
      <c r="E179" s="380"/>
      <c r="F179" s="380"/>
      <c r="G179" s="380"/>
      <c r="H179" s="375"/>
      <c r="I179" s="375"/>
      <c r="J179" s="376"/>
      <c r="K179" s="375"/>
      <c r="L179" s="375"/>
      <c r="M179" s="375"/>
      <c r="N179" s="375"/>
      <c r="O179" s="375"/>
    </row>
    <row r="180" spans="1:15">
      <c r="A180" s="139" t="str">
        <f>IF(AND(C180="",MAX($B$7:$B$1465)&lt;ROWS($B$8:$B180),MAX($B$7:$B$1465)+1&gt;=ROWS($B$8:$B180)),"הזנת שם -&gt;","")</f>
        <v/>
      </c>
      <c r="B180" s="375"/>
      <c r="C180" s="380"/>
      <c r="D180" s="380"/>
      <c r="E180" s="380"/>
      <c r="F180" s="380"/>
      <c r="G180" s="380"/>
      <c r="H180" s="375"/>
      <c r="I180" s="375"/>
      <c r="J180" s="376"/>
      <c r="K180" s="375"/>
      <c r="L180" s="375"/>
      <c r="M180" s="375"/>
      <c r="N180" s="375"/>
      <c r="O180" s="375"/>
    </row>
    <row r="181" spans="1:15">
      <c r="A181" s="139" t="str">
        <f>IF(AND(C181="",MAX($B$7:$B$1465)&lt;ROWS($B$8:$B181),MAX($B$7:$B$1465)+1&gt;=ROWS($B$8:$B181)),"הזנת שם -&gt;","")</f>
        <v/>
      </c>
      <c r="B181" s="375"/>
      <c r="C181" s="380"/>
      <c r="D181" s="380"/>
      <c r="E181" s="380"/>
      <c r="F181" s="380"/>
      <c r="G181" s="380"/>
      <c r="H181" s="375"/>
      <c r="I181" s="375"/>
      <c r="J181" s="376"/>
      <c r="K181" s="375"/>
      <c r="L181" s="375"/>
      <c r="M181" s="375"/>
      <c r="N181" s="375"/>
      <c r="O181" s="375"/>
    </row>
    <row r="182" spans="1:15">
      <c r="A182" s="139" t="str">
        <f>IF(AND(C182="",MAX($B$7:$B$1465)&lt;ROWS($B$8:$B182),MAX($B$7:$B$1465)+1&gt;=ROWS($B$8:$B182)),"הזנת שם -&gt;","")</f>
        <v/>
      </c>
      <c r="B182" s="375"/>
      <c r="C182" s="380"/>
      <c r="D182" s="380"/>
      <c r="E182" s="380"/>
      <c r="F182" s="380"/>
      <c r="G182" s="380"/>
      <c r="H182" s="375"/>
      <c r="I182" s="375"/>
      <c r="J182" s="376"/>
      <c r="K182" s="375"/>
      <c r="L182" s="375"/>
      <c r="M182" s="375"/>
      <c r="N182" s="375"/>
      <c r="O182" s="375"/>
    </row>
    <row r="183" spans="1:15">
      <c r="A183" s="139" t="str">
        <f>IF(AND(C183="",MAX($B$7:$B$1465)&lt;ROWS($B$8:$B183),MAX($B$7:$B$1465)+1&gt;=ROWS($B$8:$B183)),"הזנת שם -&gt;","")</f>
        <v/>
      </c>
      <c r="B183" s="375"/>
      <c r="C183" s="380"/>
      <c r="D183" s="380"/>
      <c r="E183" s="380"/>
      <c r="F183" s="380"/>
      <c r="G183" s="380"/>
      <c r="H183" s="375"/>
      <c r="I183" s="375"/>
      <c r="J183" s="376"/>
      <c r="K183" s="375"/>
      <c r="L183" s="375"/>
      <c r="M183" s="375"/>
      <c r="N183" s="375"/>
      <c r="O183" s="375"/>
    </row>
    <row r="184" spans="1:15">
      <c r="A184" s="139" t="str">
        <f>IF(AND(C184="",MAX($B$7:$B$1465)&lt;ROWS($B$8:$B184),MAX($B$7:$B$1465)+1&gt;=ROWS($B$8:$B184)),"הזנת שם -&gt;","")</f>
        <v/>
      </c>
      <c r="B184" s="375"/>
      <c r="C184" s="380"/>
      <c r="D184" s="380"/>
      <c r="E184" s="380"/>
      <c r="F184" s="380"/>
      <c r="G184" s="380"/>
      <c r="H184" s="375"/>
      <c r="I184" s="375"/>
      <c r="J184" s="376"/>
      <c r="K184" s="375"/>
      <c r="L184" s="375"/>
      <c r="M184" s="375"/>
      <c r="N184" s="375"/>
      <c r="O184" s="375"/>
    </row>
    <row r="185" spans="1:15">
      <c r="A185" s="139" t="str">
        <f>IF(AND(C185="",MAX($B$7:$B$1465)&lt;ROWS($B$8:$B185),MAX($B$7:$B$1465)+1&gt;=ROWS($B$8:$B185)),"הזנת שם -&gt;","")</f>
        <v/>
      </c>
      <c r="B185" s="375"/>
      <c r="C185" s="380"/>
      <c r="D185" s="380"/>
      <c r="E185" s="380"/>
      <c r="F185" s="380"/>
      <c r="G185" s="380"/>
      <c r="H185" s="375"/>
      <c r="I185" s="375"/>
      <c r="J185" s="376"/>
      <c r="K185" s="375"/>
      <c r="L185" s="375"/>
      <c r="M185" s="375"/>
      <c r="N185" s="375"/>
      <c r="O185" s="375"/>
    </row>
    <row r="186" spans="1:15">
      <c r="A186" s="139" t="str">
        <f>IF(AND(C186="",MAX($B$7:$B$1465)&lt;ROWS($B$8:$B186),MAX($B$7:$B$1465)+1&gt;=ROWS($B$8:$B186)),"הזנת שם -&gt;","")</f>
        <v/>
      </c>
      <c r="B186" s="375"/>
      <c r="C186" s="380"/>
      <c r="D186" s="380"/>
      <c r="E186" s="380"/>
      <c r="F186" s="380"/>
      <c r="G186" s="380"/>
      <c r="H186" s="375"/>
      <c r="I186" s="375"/>
      <c r="J186" s="376"/>
      <c r="K186" s="375"/>
      <c r="L186" s="375"/>
      <c r="M186" s="375"/>
      <c r="N186" s="375"/>
      <c r="O186" s="375"/>
    </row>
    <row r="187" spans="1:15">
      <c r="A187" s="139" t="str">
        <f>IF(AND(C187="",MAX($B$7:$B$1465)&lt;ROWS($B$8:$B187),MAX($B$7:$B$1465)+1&gt;=ROWS($B$8:$B187)),"הזנת שם -&gt;","")</f>
        <v/>
      </c>
      <c r="B187" s="375"/>
      <c r="C187" s="380"/>
      <c r="D187" s="380"/>
      <c r="E187" s="380"/>
      <c r="F187" s="380"/>
      <c r="G187" s="380"/>
      <c r="H187" s="375"/>
      <c r="I187" s="375"/>
      <c r="J187" s="376"/>
      <c r="K187" s="375"/>
      <c r="L187" s="375"/>
      <c r="M187" s="375"/>
      <c r="N187" s="375"/>
      <c r="O187" s="375"/>
    </row>
    <row r="188" spans="1:15">
      <c r="A188" s="139" t="str">
        <f>IF(AND(C188="",MAX($B$7:$B$1465)&lt;ROWS($B$8:$B188),MAX($B$7:$B$1465)+1&gt;=ROWS($B$8:$B188)),"הזנת שם -&gt;","")</f>
        <v/>
      </c>
      <c r="B188" s="375"/>
      <c r="C188" s="380"/>
      <c r="D188" s="380"/>
      <c r="E188" s="380"/>
      <c r="F188" s="380"/>
      <c r="G188" s="380"/>
      <c r="H188" s="375"/>
      <c r="I188" s="375"/>
      <c r="J188" s="376"/>
      <c r="K188" s="375"/>
      <c r="L188" s="375"/>
      <c r="M188" s="375"/>
      <c r="N188" s="375"/>
      <c r="O188" s="375"/>
    </row>
    <row r="189" spans="1:15">
      <c r="A189" s="139" t="str">
        <f>IF(AND(C189="",MAX($B$7:$B$1465)&lt;ROWS($B$8:$B189),MAX($B$7:$B$1465)+1&gt;=ROWS($B$8:$B189)),"הזנת שם -&gt;","")</f>
        <v/>
      </c>
      <c r="B189" s="375"/>
      <c r="C189" s="380"/>
      <c r="D189" s="380"/>
      <c r="E189" s="380"/>
      <c r="F189" s="380"/>
      <c r="G189" s="380"/>
      <c r="H189" s="375"/>
      <c r="I189" s="375"/>
      <c r="J189" s="376"/>
      <c r="K189" s="375"/>
      <c r="L189" s="375"/>
      <c r="M189" s="375"/>
      <c r="N189" s="375"/>
      <c r="O189" s="375"/>
    </row>
    <row r="190" spans="1:15">
      <c r="A190" s="139" t="str">
        <f>IF(AND(C190="",MAX($B$7:$B$1465)&lt;ROWS($B$8:$B190),MAX($B$7:$B$1465)+1&gt;=ROWS($B$8:$B190)),"הזנת שם -&gt;","")</f>
        <v/>
      </c>
      <c r="B190" s="375"/>
      <c r="C190" s="380"/>
      <c r="D190" s="380"/>
      <c r="E190" s="380"/>
      <c r="F190" s="380"/>
      <c r="G190" s="380"/>
      <c r="H190" s="375"/>
      <c r="I190" s="375"/>
      <c r="J190" s="376"/>
      <c r="K190" s="375"/>
      <c r="L190" s="375"/>
      <c r="M190" s="375"/>
      <c r="N190" s="375"/>
      <c r="O190" s="375"/>
    </row>
    <row r="191" spans="1:15">
      <c r="A191" s="139" t="str">
        <f>IF(AND(C191="",MAX($B$7:$B$1465)&lt;ROWS($B$8:$B191),MAX($B$7:$B$1465)+1&gt;=ROWS($B$8:$B191)),"הזנת שם -&gt;","")</f>
        <v/>
      </c>
      <c r="B191" s="375"/>
      <c r="C191" s="380"/>
      <c r="D191" s="380"/>
      <c r="E191" s="380"/>
      <c r="F191" s="380"/>
      <c r="G191" s="380"/>
      <c r="H191" s="375"/>
      <c r="I191" s="375"/>
      <c r="J191" s="376"/>
      <c r="K191" s="375"/>
      <c r="L191" s="375"/>
      <c r="M191" s="375"/>
      <c r="N191" s="375"/>
      <c r="O191" s="375"/>
    </row>
    <row r="192" spans="1:15">
      <c r="A192" s="139" t="str">
        <f>IF(AND(C192="",MAX($B$7:$B$1465)&lt;ROWS($B$8:$B192),MAX($B$7:$B$1465)+1&gt;=ROWS($B$8:$B192)),"הזנת שם -&gt;","")</f>
        <v/>
      </c>
      <c r="B192" s="375"/>
      <c r="C192" s="380"/>
      <c r="D192" s="380"/>
      <c r="E192" s="380"/>
      <c r="F192" s="380"/>
      <c r="G192" s="380"/>
      <c r="H192" s="375"/>
      <c r="I192" s="375"/>
      <c r="J192" s="376"/>
      <c r="K192" s="375"/>
      <c r="L192" s="375"/>
      <c r="M192" s="375"/>
      <c r="N192" s="375"/>
      <c r="O192" s="375"/>
    </row>
    <row r="193" spans="1:15">
      <c r="A193" s="139" t="str">
        <f>IF(AND(C193="",MAX($B$7:$B$1465)&lt;ROWS($B$8:$B193),MAX($B$7:$B$1465)+1&gt;=ROWS($B$8:$B193)),"הזנת שם -&gt;","")</f>
        <v/>
      </c>
      <c r="B193" s="375"/>
      <c r="C193" s="380"/>
      <c r="D193" s="380"/>
      <c r="E193" s="380"/>
      <c r="F193" s="380"/>
      <c r="G193" s="380"/>
      <c r="H193" s="375"/>
      <c r="I193" s="375"/>
      <c r="J193" s="376"/>
      <c r="K193" s="375"/>
      <c r="L193" s="375"/>
      <c r="M193" s="375"/>
      <c r="N193" s="375"/>
      <c r="O193" s="375"/>
    </row>
    <row r="194" spans="1:15">
      <c r="A194" s="139" t="str">
        <f>IF(AND(C194="",MAX($B$7:$B$1465)&lt;ROWS($B$8:$B194),MAX($B$7:$B$1465)+1&gt;=ROWS($B$8:$B194)),"הזנת שם -&gt;","")</f>
        <v/>
      </c>
      <c r="B194" s="375"/>
      <c r="C194" s="380"/>
      <c r="D194" s="380"/>
      <c r="E194" s="380"/>
      <c r="F194" s="380"/>
      <c r="G194" s="380"/>
      <c r="H194" s="375"/>
      <c r="I194" s="375"/>
      <c r="J194" s="376"/>
      <c r="K194" s="375"/>
      <c r="L194" s="375"/>
      <c r="M194" s="375"/>
      <c r="N194" s="375"/>
      <c r="O194" s="375"/>
    </row>
    <row r="195" spans="1:15">
      <c r="A195" s="139" t="str">
        <f>IF(AND(C195="",MAX($B$7:$B$1465)&lt;ROWS($B$8:$B195),MAX($B$7:$B$1465)+1&gt;=ROWS($B$8:$B195)),"הזנת שם -&gt;","")</f>
        <v/>
      </c>
      <c r="B195" s="375"/>
      <c r="C195" s="380"/>
      <c r="D195" s="380"/>
      <c r="E195" s="380"/>
      <c r="F195" s="380"/>
      <c r="G195" s="380"/>
      <c r="H195" s="375"/>
      <c r="I195" s="375"/>
      <c r="J195" s="376"/>
      <c r="K195" s="375"/>
      <c r="L195" s="375"/>
      <c r="M195" s="375"/>
      <c r="N195" s="375"/>
      <c r="O195" s="375"/>
    </row>
    <row r="196" spans="1:15">
      <c r="A196" s="139" t="str">
        <f>IF(AND(C196="",MAX($B$7:$B$1465)&lt;ROWS($B$8:$B196),MAX($B$7:$B$1465)+1&gt;=ROWS($B$8:$B196)),"הזנת שם -&gt;","")</f>
        <v/>
      </c>
      <c r="B196" s="375"/>
      <c r="C196" s="380"/>
      <c r="D196" s="380"/>
      <c r="E196" s="380"/>
      <c r="F196" s="380"/>
      <c r="G196" s="380"/>
      <c r="H196" s="375"/>
      <c r="I196" s="375"/>
      <c r="J196" s="376"/>
      <c r="K196" s="375"/>
      <c r="L196" s="375"/>
      <c r="M196" s="375"/>
      <c r="N196" s="375"/>
      <c r="O196" s="375"/>
    </row>
    <row r="197" spans="1:15">
      <c r="A197" s="139" t="str">
        <f>IF(AND(C197="",MAX($B$7:$B$1465)&lt;ROWS($B$8:$B197),MAX($B$7:$B$1465)+1&gt;=ROWS($B$8:$B197)),"הזנת שם -&gt;","")</f>
        <v/>
      </c>
      <c r="B197" s="375"/>
      <c r="C197" s="380"/>
      <c r="D197" s="380"/>
      <c r="E197" s="380"/>
      <c r="F197" s="380"/>
      <c r="G197" s="380"/>
      <c r="H197" s="375"/>
      <c r="I197" s="375"/>
      <c r="J197" s="376"/>
      <c r="K197" s="375"/>
      <c r="L197" s="375"/>
      <c r="M197" s="375"/>
      <c r="N197" s="375"/>
      <c r="O197" s="375"/>
    </row>
    <row r="198" spans="1:15">
      <c r="A198" s="139" t="str">
        <f>IF(AND(C198="",MAX($B$7:$B$1465)&lt;ROWS($B$8:$B198),MAX($B$7:$B$1465)+1&gt;=ROWS($B$8:$B198)),"הזנת שם -&gt;","")</f>
        <v/>
      </c>
      <c r="B198" s="375"/>
      <c r="C198" s="380"/>
      <c r="D198" s="380"/>
      <c r="E198" s="380"/>
      <c r="F198" s="380"/>
      <c r="G198" s="380"/>
      <c r="H198" s="375"/>
      <c r="I198" s="375"/>
      <c r="J198" s="376"/>
      <c r="K198" s="375"/>
      <c r="L198" s="375"/>
      <c r="M198" s="375"/>
      <c r="N198" s="375"/>
      <c r="O198" s="375"/>
    </row>
    <row r="199" spans="1:15">
      <c r="A199" s="139" t="str">
        <f>IF(AND(C199="",MAX($B$7:$B$1465)&lt;ROWS($B$8:$B199),MAX($B$7:$B$1465)+1&gt;=ROWS($B$8:$B199)),"הזנת שם -&gt;","")</f>
        <v/>
      </c>
      <c r="B199" s="375"/>
      <c r="C199" s="380"/>
      <c r="D199" s="380"/>
      <c r="E199" s="380"/>
      <c r="F199" s="380"/>
      <c r="G199" s="380"/>
      <c r="H199" s="375"/>
      <c r="I199" s="375"/>
      <c r="J199" s="376"/>
      <c r="K199" s="375"/>
      <c r="L199" s="375"/>
      <c r="M199" s="375"/>
      <c r="N199" s="375"/>
      <c r="O199" s="375"/>
    </row>
    <row r="200" spans="1:15">
      <c r="A200" s="139" t="str">
        <f>IF(AND(C200="",MAX($B$7:$B$1465)&lt;ROWS($B$8:$B200),MAX($B$7:$B$1465)+1&gt;=ROWS($B$8:$B200)),"הזנת שם -&gt;","")</f>
        <v/>
      </c>
      <c r="B200" s="375"/>
      <c r="C200" s="380"/>
      <c r="D200" s="380"/>
      <c r="E200" s="380"/>
      <c r="F200" s="380"/>
      <c r="G200" s="380"/>
      <c r="H200" s="375"/>
      <c r="I200" s="375"/>
      <c r="J200" s="376"/>
      <c r="K200" s="375"/>
      <c r="L200" s="375"/>
      <c r="M200" s="375"/>
      <c r="N200" s="375"/>
      <c r="O200" s="375"/>
    </row>
    <row r="201" spans="1:15">
      <c r="A201" s="139" t="str">
        <f>IF(AND(C201="",MAX($B$7:$B$1465)&lt;ROWS($B$8:$B201),MAX($B$7:$B$1465)+1&gt;=ROWS($B$8:$B201)),"הזנת שם -&gt;","")</f>
        <v/>
      </c>
      <c r="B201" s="375"/>
      <c r="C201" s="380"/>
      <c r="D201" s="380"/>
      <c r="E201" s="380"/>
      <c r="F201" s="380"/>
      <c r="G201" s="380"/>
      <c r="H201" s="375"/>
      <c r="I201" s="375"/>
      <c r="J201" s="376"/>
      <c r="K201" s="375"/>
      <c r="L201" s="375"/>
      <c r="M201" s="375"/>
      <c r="N201" s="375"/>
      <c r="O201" s="375"/>
    </row>
    <row r="202" spans="1:15">
      <c r="A202" s="139" t="str">
        <f>IF(AND(C202="",MAX($B$7:$B$1465)&lt;ROWS($B$8:$B202),MAX($B$7:$B$1465)+1&gt;=ROWS($B$8:$B202)),"הזנת שם -&gt;","")</f>
        <v/>
      </c>
      <c r="B202" s="375"/>
      <c r="C202" s="380"/>
      <c r="D202" s="380"/>
      <c r="E202" s="380"/>
      <c r="F202" s="380"/>
      <c r="G202" s="380"/>
      <c r="H202" s="375"/>
      <c r="I202" s="375"/>
      <c r="J202" s="376"/>
      <c r="K202" s="375"/>
      <c r="L202" s="375"/>
      <c r="M202" s="375"/>
      <c r="N202" s="375"/>
      <c r="O202" s="375"/>
    </row>
    <row r="203" spans="1:15">
      <c r="A203" s="139" t="str">
        <f>IF(AND(C203="",MAX($B$7:$B$1465)&lt;ROWS($B$8:$B203),MAX($B$7:$B$1465)+1&gt;=ROWS($B$8:$B203)),"הזנת שם -&gt;","")</f>
        <v/>
      </c>
      <c r="B203" s="375"/>
      <c r="C203" s="380"/>
      <c r="D203" s="380"/>
      <c r="E203" s="380"/>
      <c r="F203" s="380"/>
      <c r="G203" s="380"/>
      <c r="H203" s="375"/>
      <c r="I203" s="375"/>
      <c r="J203" s="376"/>
      <c r="K203" s="375"/>
      <c r="L203" s="375"/>
      <c r="M203" s="375"/>
      <c r="N203" s="375"/>
      <c r="O203" s="375"/>
    </row>
    <row r="204" spans="1:15">
      <c r="A204" s="139" t="str">
        <f>IF(AND(C204="",MAX($B$7:$B$1465)&lt;ROWS($B$8:$B204),MAX($B$7:$B$1465)+1&gt;=ROWS($B$8:$B204)),"הזנת שם -&gt;","")</f>
        <v/>
      </c>
      <c r="B204" s="375"/>
      <c r="C204" s="380"/>
      <c r="D204" s="380"/>
      <c r="E204" s="380"/>
      <c r="F204" s="380"/>
      <c r="G204" s="380"/>
      <c r="H204" s="375"/>
      <c r="I204" s="375"/>
      <c r="J204" s="376"/>
      <c r="K204" s="375"/>
      <c r="L204" s="375"/>
      <c r="M204" s="375"/>
      <c r="N204" s="375"/>
      <c r="O204" s="375"/>
    </row>
    <row r="205" spans="1:15">
      <c r="A205" s="139" t="str">
        <f>IF(AND(C205="",MAX($B$7:$B$1465)&lt;ROWS($B$8:$B205),MAX($B$7:$B$1465)+1&gt;=ROWS($B$8:$B205)),"הזנת שם -&gt;","")</f>
        <v/>
      </c>
      <c r="B205" s="375"/>
      <c r="C205" s="380"/>
      <c r="D205" s="380"/>
      <c r="E205" s="380"/>
      <c r="F205" s="380"/>
      <c r="G205" s="380"/>
      <c r="H205" s="375"/>
      <c r="I205" s="375"/>
      <c r="J205" s="376"/>
      <c r="K205" s="375"/>
      <c r="L205" s="375"/>
      <c r="M205" s="375"/>
      <c r="N205" s="375"/>
      <c r="O205" s="375"/>
    </row>
    <row r="206" spans="1:15">
      <c r="A206" s="139" t="str">
        <f>IF(AND(C206="",MAX($B$7:$B$1465)&lt;ROWS($B$8:$B206),MAX($B$7:$B$1465)+1&gt;=ROWS($B$8:$B206)),"הזנת שם -&gt;","")</f>
        <v/>
      </c>
      <c r="B206" s="375"/>
      <c r="C206" s="380"/>
      <c r="D206" s="380"/>
      <c r="E206" s="380"/>
      <c r="F206" s="380"/>
      <c r="G206" s="380"/>
      <c r="H206" s="375"/>
      <c r="I206" s="375"/>
      <c r="J206" s="376"/>
      <c r="K206" s="375"/>
      <c r="L206" s="375"/>
      <c r="M206" s="375"/>
      <c r="N206" s="375"/>
      <c r="O206" s="375"/>
    </row>
    <row r="207" spans="1:15">
      <c r="A207" s="139" t="str">
        <f>IF(AND(C207="",MAX($B$7:$B$1465)&lt;ROWS($B$8:$B207),MAX($B$7:$B$1465)+1&gt;=ROWS($B$8:$B207)),"הזנת שם -&gt;","")</f>
        <v/>
      </c>
      <c r="B207" s="375"/>
      <c r="C207" s="380"/>
      <c r="D207" s="380"/>
      <c r="E207" s="380"/>
      <c r="F207" s="380"/>
      <c r="G207" s="380"/>
      <c r="H207" s="375"/>
      <c r="I207" s="375"/>
      <c r="J207" s="376"/>
      <c r="K207" s="375"/>
      <c r="L207" s="375"/>
      <c r="M207" s="375"/>
      <c r="N207" s="375"/>
      <c r="O207" s="375"/>
    </row>
    <row r="208" spans="1:15">
      <c r="A208" s="139" t="str">
        <f>IF(AND(C208="",MAX($B$7:$B$1465)&lt;ROWS($B$8:$B208),MAX($B$7:$B$1465)+1&gt;=ROWS($B$8:$B208)),"הזנת שם -&gt;","")</f>
        <v/>
      </c>
      <c r="B208" s="375"/>
      <c r="C208" s="380"/>
      <c r="D208" s="380"/>
      <c r="E208" s="380"/>
      <c r="F208" s="380"/>
      <c r="G208" s="380"/>
      <c r="H208" s="375"/>
      <c r="I208" s="375"/>
      <c r="J208" s="376"/>
      <c r="K208" s="375"/>
      <c r="L208" s="375"/>
      <c r="M208" s="375"/>
      <c r="N208" s="375"/>
      <c r="O208" s="375"/>
    </row>
    <row r="209" spans="1:15">
      <c r="A209" s="139" t="str">
        <f>IF(AND(C209="",MAX($B$7:$B$1465)&lt;ROWS($B$8:$B209),MAX($B$7:$B$1465)+1&gt;=ROWS($B$8:$B209)),"הזנת שם -&gt;","")</f>
        <v/>
      </c>
      <c r="B209" s="375"/>
      <c r="C209" s="380"/>
      <c r="D209" s="380"/>
      <c r="E209" s="380"/>
      <c r="F209" s="380"/>
      <c r="G209" s="380"/>
      <c r="H209" s="375"/>
      <c r="I209" s="375"/>
      <c r="J209" s="376"/>
      <c r="K209" s="375"/>
      <c r="L209" s="375"/>
      <c r="M209" s="375"/>
      <c r="N209" s="375"/>
      <c r="O209" s="375"/>
    </row>
    <row r="210" spans="1:15">
      <c r="A210" s="139" t="str">
        <f>IF(AND(C210="",MAX($B$7:$B$1465)&lt;ROWS($B$8:$B210),MAX($B$7:$B$1465)+1&gt;=ROWS($B$8:$B210)),"הזנת שם -&gt;","")</f>
        <v/>
      </c>
      <c r="B210" s="375"/>
      <c r="C210" s="380"/>
      <c r="D210" s="380"/>
      <c r="E210" s="380"/>
      <c r="F210" s="380"/>
      <c r="G210" s="380"/>
      <c r="H210" s="375"/>
      <c r="I210" s="375"/>
      <c r="J210" s="376"/>
      <c r="K210" s="375"/>
      <c r="L210" s="375"/>
      <c r="M210" s="375"/>
      <c r="N210" s="375"/>
      <c r="O210" s="375"/>
    </row>
    <row r="211" spans="1:15">
      <c r="A211" s="139" t="str">
        <f>IF(AND(C211="",MAX($B$7:$B$1465)&lt;ROWS($B$8:$B211),MAX($B$7:$B$1465)+1&gt;=ROWS($B$8:$B211)),"הזנת שם -&gt;","")</f>
        <v/>
      </c>
      <c r="B211" s="375"/>
      <c r="C211" s="380"/>
      <c r="D211" s="380"/>
      <c r="E211" s="380"/>
      <c r="F211" s="380"/>
      <c r="G211" s="380"/>
      <c r="H211" s="375"/>
      <c r="I211" s="375"/>
      <c r="J211" s="376"/>
      <c r="K211" s="375"/>
      <c r="L211" s="375"/>
      <c r="M211" s="375"/>
      <c r="N211" s="375"/>
      <c r="O211" s="375"/>
    </row>
    <row r="212" spans="1:15">
      <c r="A212" s="139" t="str">
        <f>IF(AND(C212="",MAX($B$7:$B$1465)&lt;ROWS($B$8:$B212),MAX($B$7:$B$1465)+1&gt;=ROWS($B$8:$B212)),"הזנת שם -&gt;","")</f>
        <v/>
      </c>
      <c r="B212" s="375"/>
      <c r="C212" s="380"/>
      <c r="D212" s="380"/>
      <c r="E212" s="380"/>
      <c r="F212" s="380"/>
      <c r="G212" s="380"/>
      <c r="H212" s="375"/>
      <c r="I212" s="375"/>
      <c r="J212" s="376"/>
      <c r="K212" s="375"/>
      <c r="L212" s="375"/>
      <c r="M212" s="375"/>
      <c r="N212" s="375"/>
      <c r="O212" s="375"/>
    </row>
    <row r="213" spans="1:15">
      <c r="A213" s="139" t="str">
        <f>IF(AND(C213="",MAX($B$7:$B$1465)&lt;ROWS($B$8:$B213),MAX($B$7:$B$1465)+1&gt;=ROWS($B$8:$B213)),"הזנת שם -&gt;","")</f>
        <v/>
      </c>
      <c r="B213" s="375"/>
      <c r="C213" s="380"/>
      <c r="D213" s="380"/>
      <c r="E213" s="380"/>
      <c r="F213" s="380"/>
      <c r="G213" s="380"/>
      <c r="H213" s="375"/>
      <c r="I213" s="375"/>
      <c r="J213" s="376"/>
      <c r="K213" s="375"/>
      <c r="L213" s="375"/>
      <c r="M213" s="375"/>
      <c r="N213" s="375"/>
      <c r="O213" s="375"/>
    </row>
    <row r="214" spans="1:15">
      <c r="A214" s="139" t="str">
        <f>IF(AND(C214="",MAX($B$7:$B$1465)&lt;ROWS($B$8:$B214),MAX($B$7:$B$1465)+1&gt;=ROWS($B$8:$B214)),"הזנת שם -&gt;","")</f>
        <v/>
      </c>
      <c r="B214" s="375"/>
      <c r="C214" s="380"/>
      <c r="D214" s="380"/>
      <c r="E214" s="380"/>
      <c r="F214" s="380"/>
      <c r="G214" s="380"/>
      <c r="H214" s="375"/>
      <c r="I214" s="375"/>
      <c r="J214" s="376"/>
      <c r="K214" s="375"/>
      <c r="L214" s="375"/>
      <c r="M214" s="375"/>
      <c r="N214" s="375"/>
      <c r="O214" s="375"/>
    </row>
    <row r="215" spans="1:15">
      <c r="A215" s="139" t="str">
        <f>IF(AND(C215="",MAX($B$7:$B$1465)&lt;ROWS($B$8:$B215),MAX($B$7:$B$1465)+1&gt;=ROWS($B$8:$B215)),"הזנת שם -&gt;","")</f>
        <v/>
      </c>
      <c r="B215" s="375"/>
      <c r="C215" s="380"/>
      <c r="D215" s="380"/>
      <c r="E215" s="380"/>
      <c r="F215" s="380"/>
      <c r="G215" s="380"/>
      <c r="H215" s="375"/>
      <c r="I215" s="375"/>
      <c r="J215" s="376"/>
      <c r="K215" s="375"/>
      <c r="L215" s="375"/>
      <c r="M215" s="375"/>
      <c r="N215" s="375"/>
      <c r="O215" s="375"/>
    </row>
    <row r="216" spans="1:15">
      <c r="A216" s="139" t="str">
        <f>IF(AND(C216="",MAX($B$7:$B$1465)&lt;ROWS($B$8:$B216),MAX($B$7:$B$1465)+1&gt;=ROWS($B$8:$B216)),"הזנת שם -&gt;","")</f>
        <v/>
      </c>
      <c r="B216" s="375"/>
      <c r="C216" s="380"/>
      <c r="D216" s="380"/>
      <c r="E216" s="380"/>
      <c r="F216" s="380"/>
      <c r="G216" s="380"/>
      <c r="H216" s="375"/>
      <c r="I216" s="375"/>
      <c r="J216" s="376"/>
      <c r="K216" s="375"/>
      <c r="L216" s="375"/>
      <c r="M216" s="375"/>
      <c r="N216" s="375"/>
      <c r="O216" s="375"/>
    </row>
    <row r="217" spans="1:15">
      <c r="A217" s="139" t="str">
        <f>IF(AND(C217="",MAX($B$7:$B$1465)&lt;ROWS($B$8:$B217),MAX($B$7:$B$1465)+1&gt;=ROWS($B$8:$B217)),"הזנת שם -&gt;","")</f>
        <v/>
      </c>
      <c r="B217" s="375"/>
      <c r="C217" s="380"/>
      <c r="D217" s="380"/>
      <c r="E217" s="380"/>
      <c r="F217" s="380"/>
      <c r="G217" s="380"/>
      <c r="H217" s="375"/>
      <c r="I217" s="375"/>
      <c r="J217" s="376"/>
      <c r="K217" s="375"/>
      <c r="L217" s="375"/>
      <c r="M217" s="375"/>
      <c r="N217" s="375"/>
      <c r="O217" s="375"/>
    </row>
    <row r="218" spans="1:15">
      <c r="A218" s="139" t="str">
        <f>IF(AND(C218="",MAX($B$7:$B$1465)&lt;ROWS($B$8:$B218),MAX($B$7:$B$1465)+1&gt;=ROWS($B$8:$B218)),"הזנת שם -&gt;","")</f>
        <v/>
      </c>
      <c r="B218" s="375"/>
      <c r="C218" s="380"/>
      <c r="D218" s="380"/>
      <c r="E218" s="380"/>
      <c r="F218" s="380"/>
      <c r="G218" s="380"/>
      <c r="H218" s="375"/>
      <c r="I218" s="375"/>
      <c r="J218" s="376"/>
      <c r="K218" s="375"/>
      <c r="L218" s="375"/>
      <c r="M218" s="375"/>
      <c r="N218" s="375"/>
      <c r="O218" s="375"/>
    </row>
    <row r="219" spans="1:15">
      <c r="A219" s="139" t="str">
        <f>IF(AND(C219="",MAX($B$7:$B$1465)&lt;ROWS($B$8:$B219),MAX($B$7:$B$1465)+1&gt;=ROWS($B$8:$B219)),"הזנת שם -&gt;","")</f>
        <v/>
      </c>
      <c r="B219" s="375"/>
      <c r="C219" s="380"/>
      <c r="D219" s="380"/>
      <c r="E219" s="380"/>
      <c r="F219" s="380"/>
      <c r="G219" s="380"/>
      <c r="H219" s="375"/>
      <c r="I219" s="375"/>
      <c r="J219" s="376"/>
      <c r="K219" s="375"/>
      <c r="L219" s="375"/>
      <c r="M219" s="375"/>
      <c r="N219" s="375"/>
      <c r="O219" s="375"/>
    </row>
    <row r="220" spans="1:15">
      <c r="A220" s="139" t="str">
        <f>IF(AND(C220="",MAX($B$7:$B$1465)&lt;ROWS($B$8:$B220),MAX($B$7:$B$1465)+1&gt;=ROWS($B$8:$B220)),"הזנת שם -&gt;","")</f>
        <v/>
      </c>
      <c r="B220" s="375"/>
      <c r="C220" s="380"/>
      <c r="D220" s="380"/>
      <c r="E220" s="380"/>
      <c r="F220" s="380"/>
      <c r="G220" s="380"/>
      <c r="H220" s="375"/>
      <c r="I220" s="375"/>
      <c r="J220" s="376"/>
      <c r="K220" s="375"/>
      <c r="L220" s="375"/>
      <c r="M220" s="375"/>
      <c r="N220" s="375"/>
      <c r="O220" s="375"/>
    </row>
    <row r="221" spans="1:15">
      <c r="A221" s="139" t="str">
        <f>IF(AND(C221="",MAX($B$7:$B$1465)&lt;ROWS($B$8:$B221),MAX($B$7:$B$1465)+1&gt;=ROWS($B$8:$B221)),"הזנת שם -&gt;","")</f>
        <v/>
      </c>
      <c r="B221" s="375"/>
      <c r="C221" s="380"/>
      <c r="D221" s="380"/>
      <c r="E221" s="380"/>
      <c r="F221" s="380"/>
      <c r="G221" s="380"/>
      <c r="H221" s="375"/>
      <c r="I221" s="375"/>
      <c r="J221" s="376"/>
      <c r="K221" s="375"/>
      <c r="L221" s="375"/>
      <c r="M221" s="375"/>
      <c r="N221" s="375"/>
      <c r="O221" s="375"/>
    </row>
    <row r="222" spans="1:15">
      <c r="A222" s="139" t="str">
        <f>IF(AND(C222="",MAX($B$7:$B$1465)&lt;ROWS($B$8:$B222),MAX($B$7:$B$1465)+1&gt;=ROWS($B$8:$B222)),"הזנת שם -&gt;","")</f>
        <v/>
      </c>
      <c r="B222" s="375"/>
      <c r="C222" s="380"/>
      <c r="D222" s="380"/>
      <c r="E222" s="380"/>
      <c r="F222" s="380"/>
      <c r="G222" s="380"/>
      <c r="H222" s="375"/>
      <c r="I222" s="375"/>
      <c r="J222" s="376"/>
      <c r="K222" s="375"/>
      <c r="L222" s="375"/>
      <c r="M222" s="375"/>
      <c r="N222" s="375"/>
      <c r="O222" s="375"/>
    </row>
    <row r="223" spans="1:15">
      <c r="A223" s="139" t="str">
        <f>IF(AND(C223="",MAX($B$7:$B$1465)&lt;ROWS($B$8:$B223),MAX($B$7:$B$1465)+1&gt;=ROWS($B$8:$B223)),"הזנת שם -&gt;","")</f>
        <v/>
      </c>
      <c r="B223" s="375"/>
      <c r="C223" s="380"/>
      <c r="D223" s="380"/>
      <c r="E223" s="380"/>
      <c r="F223" s="380"/>
      <c r="G223" s="380"/>
      <c r="H223" s="375"/>
      <c r="I223" s="375"/>
      <c r="J223" s="376"/>
      <c r="K223" s="375"/>
      <c r="L223" s="375"/>
      <c r="M223" s="375"/>
      <c r="N223" s="375"/>
      <c r="O223" s="375"/>
    </row>
    <row r="224" spans="1:15">
      <c r="A224" s="139" t="str">
        <f>IF(AND(C224="",MAX($B$7:$B$1465)&lt;ROWS($B$8:$B224),MAX($B$7:$B$1465)+1&gt;=ROWS($B$8:$B224)),"הזנת שם -&gt;","")</f>
        <v/>
      </c>
      <c r="B224" s="375"/>
      <c r="C224" s="380"/>
      <c r="D224" s="380"/>
      <c r="E224" s="380"/>
      <c r="F224" s="380"/>
      <c r="G224" s="380"/>
      <c r="H224" s="375"/>
      <c r="I224" s="375"/>
      <c r="J224" s="376"/>
      <c r="K224" s="375"/>
      <c r="L224" s="375"/>
      <c r="M224" s="375"/>
      <c r="N224" s="375"/>
      <c r="O224" s="375"/>
    </row>
    <row r="225" spans="1:15">
      <c r="A225" s="139" t="str">
        <f>IF(AND(C225="",MAX($B$7:$B$1465)&lt;ROWS($B$8:$B225),MAX($B$7:$B$1465)+1&gt;=ROWS($B$8:$B225)),"הזנת שם -&gt;","")</f>
        <v/>
      </c>
      <c r="B225" s="375"/>
      <c r="C225" s="380"/>
      <c r="D225" s="380"/>
      <c r="E225" s="380"/>
      <c r="F225" s="380"/>
      <c r="G225" s="380"/>
      <c r="H225" s="375"/>
      <c r="I225" s="375"/>
      <c r="J225" s="376"/>
      <c r="K225" s="375"/>
      <c r="L225" s="375"/>
      <c r="M225" s="375"/>
      <c r="N225" s="375"/>
      <c r="O225" s="375"/>
    </row>
    <row r="226" spans="1:15">
      <c r="A226" s="139" t="str">
        <f>IF(AND(C226="",MAX($B$7:$B$1465)&lt;ROWS($B$8:$B226),MAX($B$7:$B$1465)+1&gt;=ROWS($B$8:$B226)),"הזנת שם -&gt;","")</f>
        <v/>
      </c>
      <c r="B226" s="375"/>
      <c r="C226" s="380"/>
      <c r="D226" s="380"/>
      <c r="E226" s="380"/>
      <c r="F226" s="380"/>
      <c r="G226" s="380"/>
      <c r="H226" s="375"/>
      <c r="I226" s="375"/>
      <c r="J226" s="376"/>
      <c r="K226" s="375"/>
      <c r="L226" s="375"/>
      <c r="M226" s="375"/>
      <c r="N226" s="375"/>
      <c r="O226" s="375"/>
    </row>
    <row r="227" spans="1:15">
      <c r="A227" s="139" t="str">
        <f>IF(AND(C227="",MAX($B$7:$B$1465)&lt;ROWS($B$8:$B227),MAX($B$7:$B$1465)+1&gt;=ROWS($B$8:$B227)),"הזנת שם -&gt;","")</f>
        <v/>
      </c>
      <c r="B227" s="375"/>
      <c r="C227" s="380"/>
      <c r="D227" s="380"/>
      <c r="E227" s="380"/>
      <c r="F227" s="380"/>
      <c r="G227" s="380"/>
      <c r="H227" s="375"/>
      <c r="I227" s="375"/>
      <c r="J227" s="376"/>
      <c r="K227" s="375"/>
      <c r="L227" s="375"/>
      <c r="M227" s="375"/>
      <c r="N227" s="375"/>
      <c r="O227" s="375"/>
    </row>
    <row r="228" spans="1:15">
      <c r="A228" s="139" t="str">
        <f>IF(AND(C228="",MAX($B$7:$B$1465)&lt;ROWS($B$8:$B228),MAX($B$7:$B$1465)+1&gt;=ROWS($B$8:$B228)),"הזנת שם -&gt;","")</f>
        <v/>
      </c>
      <c r="B228" s="375"/>
      <c r="C228" s="380"/>
      <c r="D228" s="380"/>
      <c r="E228" s="380"/>
      <c r="F228" s="380"/>
      <c r="G228" s="380"/>
      <c r="H228" s="375"/>
      <c r="I228" s="375"/>
      <c r="J228" s="376"/>
      <c r="K228" s="375"/>
      <c r="L228" s="375"/>
      <c r="M228" s="375"/>
      <c r="N228" s="375"/>
      <c r="O228" s="375"/>
    </row>
    <row r="229" spans="1:15">
      <c r="A229" s="139" t="str">
        <f>IF(AND(C229="",MAX($B$7:$B$1465)&lt;ROWS($B$8:$B229),MAX($B$7:$B$1465)+1&gt;=ROWS($B$8:$B229)),"הזנת שם -&gt;","")</f>
        <v/>
      </c>
      <c r="B229" s="375"/>
      <c r="C229" s="380"/>
      <c r="D229" s="380"/>
      <c r="E229" s="380"/>
      <c r="F229" s="380"/>
      <c r="G229" s="380"/>
      <c r="H229" s="375"/>
      <c r="I229" s="375"/>
      <c r="J229" s="376"/>
      <c r="K229" s="375"/>
      <c r="L229" s="375"/>
      <c r="M229" s="375"/>
      <c r="N229" s="375"/>
      <c r="O229" s="375"/>
    </row>
    <row r="230" spans="1:15">
      <c r="A230" s="139" t="str">
        <f>IF(AND(C230="",MAX($B$7:$B$1465)&lt;ROWS($B$8:$B230),MAX($B$7:$B$1465)+1&gt;=ROWS($B$8:$B230)),"הזנת שם -&gt;","")</f>
        <v/>
      </c>
      <c r="B230" s="375"/>
      <c r="C230" s="380"/>
      <c r="D230" s="380"/>
      <c r="E230" s="380"/>
      <c r="F230" s="380"/>
      <c r="G230" s="380"/>
      <c r="H230" s="375"/>
      <c r="I230" s="375"/>
      <c r="J230" s="376"/>
      <c r="K230" s="375"/>
      <c r="L230" s="375"/>
      <c r="M230" s="375"/>
      <c r="N230" s="375"/>
      <c r="O230" s="375"/>
    </row>
    <row r="231" spans="1:15">
      <c r="A231" s="139" t="str">
        <f>IF(AND(C231="",MAX($B$7:$B$1465)&lt;ROWS($B$8:$B231),MAX($B$7:$B$1465)+1&gt;=ROWS($B$8:$B231)),"הזנת שם -&gt;","")</f>
        <v/>
      </c>
      <c r="B231" s="375"/>
      <c r="C231" s="380"/>
      <c r="D231" s="380"/>
      <c r="E231" s="380"/>
      <c r="F231" s="380"/>
      <c r="G231" s="380"/>
      <c r="H231" s="375"/>
      <c r="I231" s="375"/>
      <c r="J231" s="376"/>
      <c r="K231" s="375"/>
      <c r="L231" s="375"/>
      <c r="M231" s="375"/>
      <c r="N231" s="375"/>
      <c r="O231" s="375"/>
    </row>
    <row r="232" spans="1:15">
      <c r="A232" s="139" t="str">
        <f>IF(AND(C232="",MAX($B$7:$B$1465)&lt;ROWS($B$8:$B232),MAX($B$7:$B$1465)+1&gt;=ROWS($B$8:$B232)),"הזנת שם -&gt;","")</f>
        <v/>
      </c>
      <c r="B232" s="375"/>
      <c r="C232" s="380"/>
      <c r="D232" s="380"/>
      <c r="E232" s="380"/>
      <c r="F232" s="380"/>
      <c r="G232" s="380"/>
      <c r="H232" s="375"/>
      <c r="I232" s="375"/>
      <c r="J232" s="376"/>
      <c r="K232" s="375"/>
      <c r="L232" s="375"/>
      <c r="M232" s="375"/>
      <c r="N232" s="375"/>
      <c r="O232" s="375"/>
    </row>
    <row r="233" spans="1:15">
      <c r="A233" s="139" t="str">
        <f>IF(AND(C233="",MAX($B$7:$B$1465)&lt;ROWS($B$8:$B233),MAX($B$7:$B$1465)+1&gt;=ROWS($B$8:$B233)),"הזנת שם -&gt;","")</f>
        <v/>
      </c>
      <c r="B233" s="375"/>
      <c r="C233" s="380"/>
      <c r="D233" s="380"/>
      <c r="E233" s="380"/>
      <c r="F233" s="380"/>
      <c r="G233" s="380"/>
      <c r="H233" s="375"/>
      <c r="I233" s="375"/>
      <c r="J233" s="376"/>
      <c r="K233" s="375"/>
      <c r="L233" s="375"/>
      <c r="M233" s="375"/>
      <c r="N233" s="375"/>
      <c r="O233" s="375"/>
    </row>
    <row r="234" spans="1:15">
      <c r="A234" s="139" t="str">
        <f>IF(AND(C234="",MAX($B$7:$B$1465)&lt;ROWS($B$8:$B234),MAX($B$7:$B$1465)+1&gt;=ROWS($B$8:$B234)),"הזנת שם -&gt;","")</f>
        <v/>
      </c>
      <c r="B234" s="375"/>
      <c r="C234" s="380"/>
      <c r="D234" s="380"/>
      <c r="E234" s="380"/>
      <c r="F234" s="380"/>
      <c r="G234" s="380"/>
      <c r="H234" s="375"/>
      <c r="I234" s="375"/>
      <c r="J234" s="376"/>
      <c r="K234" s="375"/>
      <c r="L234" s="375"/>
      <c r="M234" s="375"/>
      <c r="N234" s="375"/>
      <c r="O234" s="375"/>
    </row>
    <row r="235" spans="1:15">
      <c r="A235" s="139" t="str">
        <f>IF(AND(C235="",MAX($B$7:$B$1465)&lt;ROWS($B$8:$B235),MAX($B$7:$B$1465)+1&gt;=ROWS($B$8:$B235)),"הזנת שם -&gt;","")</f>
        <v/>
      </c>
      <c r="B235" s="375"/>
      <c r="C235" s="380"/>
      <c r="D235" s="380"/>
      <c r="E235" s="380"/>
      <c r="F235" s="380"/>
      <c r="G235" s="380"/>
      <c r="H235" s="375"/>
      <c r="I235" s="375"/>
      <c r="J235" s="376"/>
      <c r="K235" s="375"/>
      <c r="L235" s="375"/>
      <c r="M235" s="375"/>
      <c r="N235" s="375"/>
      <c r="O235" s="375"/>
    </row>
    <row r="236" spans="1:15">
      <c r="A236" s="139" t="str">
        <f>IF(AND(C236="",MAX($B$7:$B$1465)&lt;ROWS($B$8:$B236),MAX($B$7:$B$1465)+1&gt;=ROWS($B$8:$B236)),"הזנת שם -&gt;","")</f>
        <v/>
      </c>
      <c r="B236" s="375"/>
      <c r="C236" s="380"/>
      <c r="D236" s="380"/>
      <c r="E236" s="380"/>
      <c r="F236" s="380"/>
      <c r="G236" s="380"/>
      <c r="H236" s="375"/>
      <c r="I236" s="375"/>
      <c r="J236" s="376"/>
      <c r="K236" s="375"/>
      <c r="L236" s="375"/>
      <c r="M236" s="375"/>
      <c r="N236" s="375"/>
      <c r="O236" s="375"/>
    </row>
    <row r="237" spans="1:15">
      <c r="A237" s="139" t="str">
        <f>IF(AND(C237="",MAX($B$7:$B$1465)&lt;ROWS($B$8:$B237),MAX($B$7:$B$1465)+1&gt;=ROWS($B$8:$B237)),"הזנת שם -&gt;","")</f>
        <v/>
      </c>
      <c r="B237" s="375"/>
      <c r="C237" s="380"/>
      <c r="D237" s="380"/>
      <c r="E237" s="380"/>
      <c r="F237" s="380"/>
      <c r="G237" s="380"/>
      <c r="H237" s="375"/>
      <c r="I237" s="375"/>
      <c r="J237" s="376"/>
      <c r="K237" s="375"/>
      <c r="L237" s="375"/>
      <c r="M237" s="375"/>
      <c r="N237" s="375"/>
      <c r="O237" s="375"/>
    </row>
    <row r="238" spans="1:15">
      <c r="A238" s="139" t="str">
        <f>IF(AND(C238="",MAX($B$7:$B$1465)&lt;ROWS($B$8:$B238),MAX($B$7:$B$1465)+1&gt;=ROWS($B$8:$B238)),"הזנת שם -&gt;","")</f>
        <v/>
      </c>
      <c r="B238" s="375"/>
      <c r="C238" s="380"/>
      <c r="D238" s="380"/>
      <c r="E238" s="380"/>
      <c r="F238" s="380"/>
      <c r="G238" s="380"/>
      <c r="H238" s="375"/>
      <c r="I238" s="375"/>
      <c r="J238" s="376"/>
      <c r="K238" s="375"/>
      <c r="L238" s="375"/>
      <c r="M238" s="375"/>
      <c r="N238" s="375"/>
      <c r="O238" s="375"/>
    </row>
    <row r="239" spans="1:15">
      <c r="A239" s="139" t="str">
        <f>IF(AND(C239="",MAX($B$7:$B$1465)&lt;ROWS($B$8:$B239),MAX($B$7:$B$1465)+1&gt;=ROWS($B$8:$B239)),"הזנת שם -&gt;","")</f>
        <v/>
      </c>
      <c r="B239" s="375"/>
      <c r="C239" s="380"/>
      <c r="D239" s="380"/>
      <c r="E239" s="380"/>
      <c r="F239" s="380"/>
      <c r="G239" s="380"/>
      <c r="H239" s="375"/>
      <c r="I239" s="375"/>
      <c r="J239" s="376"/>
      <c r="K239" s="375"/>
      <c r="L239" s="375"/>
      <c r="M239" s="375"/>
      <c r="N239" s="375"/>
      <c r="O239" s="375"/>
    </row>
    <row r="240" spans="1:15">
      <c r="A240" s="139" t="str">
        <f>IF(AND(C240="",MAX($B$7:$B$1465)&lt;ROWS($B$8:$B240),MAX($B$7:$B$1465)+1&gt;=ROWS($B$8:$B240)),"הזנת שם -&gt;","")</f>
        <v/>
      </c>
      <c r="B240" s="375"/>
      <c r="C240" s="380"/>
      <c r="D240" s="380"/>
      <c r="E240" s="380"/>
      <c r="F240" s="380"/>
      <c r="G240" s="380"/>
      <c r="H240" s="375"/>
      <c r="I240" s="375"/>
      <c r="J240" s="376"/>
      <c r="K240" s="375"/>
      <c r="L240" s="375"/>
      <c r="M240" s="375"/>
      <c r="N240" s="375"/>
      <c r="O240" s="375"/>
    </row>
    <row r="241" spans="1:15">
      <c r="A241" s="139" t="str">
        <f>IF(AND(C241="",MAX($B$7:$B$1465)&lt;ROWS($B$8:$B241),MAX($B$7:$B$1465)+1&gt;=ROWS($B$8:$B241)),"הזנת שם -&gt;","")</f>
        <v/>
      </c>
      <c r="B241" s="375"/>
      <c r="C241" s="380"/>
      <c r="D241" s="380"/>
      <c r="E241" s="380"/>
      <c r="F241" s="380"/>
      <c r="G241" s="380"/>
      <c r="H241" s="375"/>
      <c r="I241" s="375"/>
      <c r="J241" s="376"/>
      <c r="K241" s="375"/>
      <c r="L241" s="375"/>
      <c r="M241" s="375"/>
      <c r="N241" s="375"/>
      <c r="O241" s="375"/>
    </row>
    <row r="242" spans="1:15">
      <c r="A242" s="139" t="str">
        <f>IF(AND(C242="",MAX($B$7:$B$1465)&lt;ROWS($B$8:$B242),MAX($B$7:$B$1465)+1&gt;=ROWS($B$8:$B242)),"הזנת שם -&gt;","")</f>
        <v/>
      </c>
      <c r="B242" s="375"/>
      <c r="C242" s="380"/>
      <c r="D242" s="380"/>
      <c r="E242" s="380"/>
      <c r="F242" s="380"/>
      <c r="G242" s="380"/>
      <c r="H242" s="375"/>
      <c r="I242" s="375"/>
      <c r="J242" s="376"/>
      <c r="K242" s="375"/>
      <c r="L242" s="375"/>
      <c r="M242" s="375"/>
      <c r="N242" s="375"/>
      <c r="O242" s="375"/>
    </row>
    <row r="243" spans="1:15">
      <c r="A243" s="139" t="str">
        <f>IF(AND(C243="",MAX($B$7:$B$1465)&lt;ROWS($B$8:$B243),MAX($B$7:$B$1465)+1&gt;=ROWS($B$8:$B243)),"הזנת שם -&gt;","")</f>
        <v/>
      </c>
      <c r="B243" s="375"/>
      <c r="C243" s="380"/>
      <c r="D243" s="380"/>
      <c r="E243" s="380"/>
      <c r="F243" s="380"/>
      <c r="G243" s="380"/>
      <c r="H243" s="375"/>
      <c r="I243" s="375"/>
      <c r="J243" s="376"/>
      <c r="K243" s="375"/>
      <c r="L243" s="375"/>
      <c r="M243" s="375"/>
      <c r="N243" s="375"/>
      <c r="O243" s="375"/>
    </row>
    <row r="244" spans="1:15">
      <c r="A244" s="139" t="str">
        <f>IF(AND(C244="",MAX($B$7:$B$1465)&lt;ROWS($B$8:$B244),MAX($B$7:$B$1465)+1&gt;=ROWS($B$8:$B244)),"הזנת שם -&gt;","")</f>
        <v/>
      </c>
      <c r="B244" s="375"/>
      <c r="C244" s="380"/>
      <c r="D244" s="380"/>
      <c r="E244" s="380"/>
      <c r="F244" s="380"/>
      <c r="G244" s="380"/>
      <c r="H244" s="375"/>
      <c r="I244" s="375"/>
      <c r="J244" s="376"/>
      <c r="K244" s="375"/>
      <c r="L244" s="375"/>
      <c r="M244" s="375"/>
      <c r="N244" s="375"/>
      <c r="O244" s="375"/>
    </row>
    <row r="245" spans="1:15">
      <c r="A245" s="139" t="str">
        <f>IF(AND(C245="",MAX($B$7:$B$1465)&lt;ROWS($B$8:$B245),MAX($B$7:$B$1465)+1&gt;=ROWS($B$8:$B245)),"הזנת שם -&gt;","")</f>
        <v/>
      </c>
      <c r="B245" s="375"/>
      <c r="C245" s="380"/>
      <c r="D245" s="380"/>
      <c r="E245" s="380"/>
      <c r="F245" s="380"/>
      <c r="G245" s="380"/>
      <c r="H245" s="375"/>
      <c r="I245" s="375"/>
      <c r="J245" s="376"/>
      <c r="K245" s="375"/>
      <c r="L245" s="375"/>
      <c r="M245" s="375"/>
      <c r="N245" s="375"/>
      <c r="O245" s="375"/>
    </row>
    <row r="246" spans="1:15">
      <c r="A246" s="139" t="str">
        <f>IF(AND(C246="",MAX($B$7:$B$1465)&lt;ROWS($B$8:$B246),MAX($B$7:$B$1465)+1&gt;=ROWS($B$8:$B246)),"הזנת שם -&gt;","")</f>
        <v/>
      </c>
      <c r="B246" s="375"/>
      <c r="C246" s="380"/>
      <c r="D246" s="380"/>
      <c r="E246" s="380"/>
      <c r="F246" s="380"/>
      <c r="G246" s="380"/>
      <c r="H246" s="375"/>
      <c r="I246" s="375"/>
      <c r="J246" s="376"/>
      <c r="K246" s="375"/>
      <c r="L246" s="375"/>
      <c r="M246" s="375"/>
      <c r="N246" s="375"/>
      <c r="O246" s="375"/>
    </row>
    <row r="247" spans="1:15">
      <c r="A247" s="139" t="str">
        <f>IF(AND(C247="",MAX($B$7:$B$1465)&lt;ROWS($B$8:$B247),MAX($B$7:$B$1465)+1&gt;=ROWS($B$8:$B247)),"הזנת שם -&gt;","")</f>
        <v/>
      </c>
      <c r="B247" s="375"/>
      <c r="C247" s="380"/>
      <c r="D247" s="380"/>
      <c r="E247" s="380"/>
      <c r="F247" s="380"/>
      <c r="G247" s="380"/>
      <c r="H247" s="375"/>
      <c r="I247" s="375"/>
      <c r="J247" s="376"/>
      <c r="K247" s="375"/>
      <c r="L247" s="375"/>
      <c r="M247" s="375"/>
      <c r="N247" s="375"/>
      <c r="O247" s="375"/>
    </row>
    <row r="248" spans="1:15">
      <c r="A248" s="139" t="str">
        <f>IF(AND(C248="",MAX($B$7:$B$1465)&lt;ROWS($B$8:$B248),MAX($B$7:$B$1465)+1&gt;=ROWS($B$8:$B248)),"הזנת שם -&gt;","")</f>
        <v/>
      </c>
      <c r="B248" s="375"/>
      <c r="C248" s="380"/>
      <c r="D248" s="380"/>
      <c r="E248" s="380"/>
      <c r="F248" s="380"/>
      <c r="G248" s="380"/>
      <c r="H248" s="375"/>
      <c r="I248" s="375"/>
      <c r="J248" s="376"/>
      <c r="K248" s="375"/>
      <c r="L248" s="375"/>
      <c r="M248" s="375"/>
      <c r="N248" s="375"/>
      <c r="O248" s="375"/>
    </row>
    <row r="249" spans="1:15">
      <c r="A249" s="139" t="str">
        <f>IF(AND(C249="",MAX($B$7:$B$1465)&lt;ROWS($B$8:$B249),MAX($B$7:$B$1465)+1&gt;=ROWS($B$8:$B249)),"הזנת שם -&gt;","")</f>
        <v/>
      </c>
      <c r="B249" s="375"/>
      <c r="C249" s="380"/>
      <c r="D249" s="380"/>
      <c r="E249" s="380"/>
      <c r="F249" s="380"/>
      <c r="G249" s="380"/>
      <c r="H249" s="375"/>
      <c r="I249" s="375"/>
      <c r="J249" s="376"/>
      <c r="K249" s="375"/>
      <c r="L249" s="375"/>
      <c r="M249" s="375"/>
      <c r="N249" s="375"/>
      <c r="O249" s="375"/>
    </row>
    <row r="250" spans="1:15">
      <c r="A250" s="139" t="str">
        <f>IF(AND(C250="",MAX($B$7:$B$1465)&lt;ROWS($B$8:$B250),MAX($B$7:$B$1465)+1&gt;=ROWS($B$8:$B250)),"הזנת שם -&gt;","")</f>
        <v/>
      </c>
      <c r="B250" s="375"/>
      <c r="C250" s="380"/>
      <c r="D250" s="380"/>
      <c r="E250" s="380"/>
      <c r="F250" s="380"/>
      <c r="G250" s="380"/>
      <c r="H250" s="375"/>
      <c r="I250" s="375"/>
      <c r="J250" s="376"/>
      <c r="K250" s="375"/>
      <c r="L250" s="375"/>
      <c r="M250" s="375"/>
      <c r="N250" s="375"/>
      <c r="O250" s="375"/>
    </row>
    <row r="251" spans="1:15">
      <c r="A251" s="139" t="str">
        <f>IF(AND(C251="",MAX($B$7:$B$1465)&lt;ROWS($B$8:$B251),MAX($B$7:$B$1465)+1&gt;=ROWS($B$8:$B251)),"הזנת שם -&gt;","")</f>
        <v/>
      </c>
      <c r="B251" s="375"/>
      <c r="C251" s="380"/>
      <c r="D251" s="380"/>
      <c r="E251" s="380"/>
      <c r="F251" s="380"/>
      <c r="G251" s="380"/>
      <c r="H251" s="375"/>
      <c r="I251" s="375"/>
      <c r="J251" s="376"/>
      <c r="K251" s="375"/>
      <c r="L251" s="375"/>
      <c r="M251" s="375"/>
      <c r="N251" s="375"/>
      <c r="O251" s="375"/>
    </row>
    <row r="252" spans="1:15">
      <c r="A252" s="139" t="str">
        <f>IF(AND(C252="",MAX($B$7:$B$1465)&lt;ROWS($B$8:$B252),MAX($B$7:$B$1465)+1&gt;=ROWS($B$8:$B252)),"הזנת שם -&gt;","")</f>
        <v/>
      </c>
      <c r="B252" s="375"/>
      <c r="C252" s="380"/>
      <c r="D252" s="380"/>
      <c r="E252" s="380"/>
      <c r="F252" s="380"/>
      <c r="G252" s="380"/>
      <c r="H252" s="375"/>
      <c r="I252" s="375"/>
      <c r="J252" s="376"/>
      <c r="K252" s="375"/>
      <c r="L252" s="375"/>
      <c r="M252" s="375"/>
      <c r="N252" s="375"/>
      <c r="O252" s="375"/>
    </row>
    <row r="253" spans="1:15">
      <c r="A253" s="139" t="str">
        <f>IF(AND(C253="",MAX($B$7:$B$1465)&lt;ROWS($B$8:$B253),MAX($B$7:$B$1465)+1&gt;=ROWS($B$8:$B253)),"הזנת שם -&gt;","")</f>
        <v/>
      </c>
      <c r="B253" s="375"/>
      <c r="C253" s="380"/>
      <c r="D253" s="380"/>
      <c r="E253" s="380"/>
      <c r="F253" s="380"/>
      <c r="G253" s="380"/>
      <c r="H253" s="375"/>
      <c r="I253" s="375"/>
      <c r="J253" s="376"/>
      <c r="K253" s="375"/>
      <c r="L253" s="375"/>
      <c r="M253" s="375"/>
      <c r="N253" s="375"/>
      <c r="O253" s="375"/>
    </row>
    <row r="254" spans="1:15">
      <c r="A254" s="139" t="str">
        <f>IF(AND(C254="",MAX($B$7:$B$1465)&lt;ROWS($B$8:$B254),MAX($B$7:$B$1465)+1&gt;=ROWS($B$8:$B254)),"הזנת שם -&gt;","")</f>
        <v/>
      </c>
      <c r="B254" s="375"/>
      <c r="C254" s="380"/>
      <c r="D254" s="380"/>
      <c r="E254" s="380"/>
      <c r="F254" s="380"/>
      <c r="G254" s="380"/>
      <c r="H254" s="375"/>
      <c r="I254" s="375"/>
      <c r="J254" s="376"/>
      <c r="K254" s="375"/>
      <c r="L254" s="375"/>
      <c r="M254" s="375"/>
      <c r="N254" s="375"/>
      <c r="O254" s="375"/>
    </row>
    <row r="255" spans="1:15">
      <c r="A255" s="139" t="str">
        <f>IF(AND(C255="",MAX($B$7:$B$1465)&lt;ROWS($B$8:$B255),MAX($B$7:$B$1465)+1&gt;=ROWS($B$8:$B255)),"הזנת שם -&gt;","")</f>
        <v/>
      </c>
      <c r="B255" s="375"/>
      <c r="C255" s="380"/>
      <c r="D255" s="380"/>
      <c r="E255" s="380"/>
      <c r="F255" s="380"/>
      <c r="G255" s="380"/>
      <c r="H255" s="375"/>
      <c r="I255" s="375"/>
      <c r="J255" s="376"/>
      <c r="K255" s="375"/>
      <c r="L255" s="375"/>
      <c r="M255" s="375"/>
      <c r="N255" s="375"/>
      <c r="O255" s="375"/>
    </row>
    <row r="256" spans="1:15">
      <c r="A256" s="139" t="str">
        <f>IF(AND(C256="",MAX($B$7:$B$1465)&lt;ROWS($B$8:$B256),MAX($B$7:$B$1465)+1&gt;=ROWS($B$8:$B256)),"הזנת שם -&gt;","")</f>
        <v/>
      </c>
      <c r="B256" s="375"/>
      <c r="C256" s="380"/>
      <c r="D256" s="380"/>
      <c r="E256" s="380"/>
      <c r="F256" s="380"/>
      <c r="G256" s="380"/>
      <c r="H256" s="375"/>
      <c r="I256" s="375"/>
      <c r="J256" s="376"/>
      <c r="K256" s="375"/>
      <c r="L256" s="375"/>
      <c r="M256" s="375"/>
      <c r="N256" s="375"/>
      <c r="O256" s="375"/>
    </row>
    <row r="257" spans="1:15">
      <c r="A257" s="139" t="str">
        <f>IF(AND(C257="",MAX($B$7:$B$1465)&lt;ROWS($B$8:$B257),MAX($B$7:$B$1465)+1&gt;=ROWS($B$8:$B257)),"הזנת שם -&gt;","")</f>
        <v/>
      </c>
      <c r="B257" s="375"/>
      <c r="C257" s="380"/>
      <c r="D257" s="380"/>
      <c r="E257" s="380"/>
      <c r="F257" s="380"/>
      <c r="G257" s="380"/>
      <c r="H257" s="375"/>
      <c r="I257" s="375"/>
      <c r="J257" s="376"/>
      <c r="K257" s="375"/>
      <c r="L257" s="375"/>
      <c r="M257" s="375"/>
      <c r="N257" s="375"/>
      <c r="O257" s="375"/>
    </row>
    <row r="258" spans="1:15">
      <c r="A258" s="139" t="str">
        <f>IF(AND(C258="",MAX($B$7:$B$1465)&lt;ROWS($B$8:$B258),MAX($B$7:$B$1465)+1&gt;=ROWS($B$8:$B258)),"הזנת שם -&gt;","")</f>
        <v/>
      </c>
      <c r="B258" s="375"/>
      <c r="C258" s="380"/>
      <c r="D258" s="380"/>
      <c r="E258" s="380"/>
      <c r="F258" s="380"/>
      <c r="G258" s="380"/>
      <c r="H258" s="375"/>
      <c r="I258" s="375"/>
      <c r="J258" s="376"/>
      <c r="K258" s="375"/>
      <c r="L258" s="375"/>
      <c r="M258" s="375"/>
      <c r="N258" s="375"/>
      <c r="O258" s="375"/>
    </row>
    <row r="259" spans="1:15">
      <c r="A259" s="139" t="str">
        <f>IF(AND(C259="",MAX($B$7:$B$1465)&lt;ROWS($B$8:$B259),MAX($B$7:$B$1465)+1&gt;=ROWS($B$8:$B259)),"הזנת שם -&gt;","")</f>
        <v/>
      </c>
      <c r="B259" s="375"/>
      <c r="C259" s="380"/>
      <c r="D259" s="380"/>
      <c r="E259" s="380"/>
      <c r="F259" s="380"/>
      <c r="G259" s="380"/>
      <c r="H259" s="375"/>
      <c r="I259" s="375"/>
      <c r="J259" s="376"/>
      <c r="K259" s="375"/>
      <c r="L259" s="375"/>
      <c r="M259" s="375"/>
      <c r="N259" s="375"/>
      <c r="O259" s="375"/>
    </row>
    <row r="260" spans="1:15">
      <c r="A260" s="139" t="str">
        <f>IF(AND(C260="",MAX($B$7:$B$1465)&lt;ROWS($B$8:$B260),MAX($B$7:$B$1465)+1&gt;=ROWS($B$8:$B260)),"הזנת שם -&gt;","")</f>
        <v/>
      </c>
      <c r="B260" s="375"/>
      <c r="C260" s="380"/>
      <c r="D260" s="380"/>
      <c r="E260" s="380"/>
      <c r="F260" s="380"/>
      <c r="G260" s="380"/>
      <c r="H260" s="375"/>
      <c r="I260" s="375"/>
      <c r="J260" s="376"/>
      <c r="K260" s="375"/>
      <c r="L260" s="375"/>
      <c r="M260" s="375"/>
      <c r="N260" s="375"/>
      <c r="O260" s="375"/>
    </row>
    <row r="261" spans="1:15">
      <c r="A261" s="139" t="str">
        <f>IF(AND(C261="",MAX($B$7:$B$1465)&lt;ROWS($B$8:$B261),MAX($B$7:$B$1465)+1&gt;=ROWS($B$8:$B261)),"הזנת שם -&gt;","")</f>
        <v/>
      </c>
      <c r="B261" s="375"/>
      <c r="C261" s="380"/>
      <c r="D261" s="380"/>
      <c r="E261" s="380"/>
      <c r="F261" s="380"/>
      <c r="G261" s="380"/>
      <c r="H261" s="375"/>
      <c r="I261" s="375"/>
      <c r="J261" s="376"/>
      <c r="K261" s="375"/>
      <c r="L261" s="375"/>
      <c r="M261" s="375"/>
      <c r="N261" s="375"/>
      <c r="O261" s="375"/>
    </row>
    <row r="262" spans="1:15">
      <c r="A262" s="139" t="str">
        <f>IF(AND(C262="",MAX($B$7:$B$1465)&lt;ROWS($B$8:$B262),MAX($B$7:$B$1465)+1&gt;=ROWS($B$8:$B262)),"הזנת שם -&gt;","")</f>
        <v/>
      </c>
      <c r="B262" s="375"/>
      <c r="C262" s="380"/>
      <c r="D262" s="380"/>
      <c r="E262" s="380"/>
      <c r="F262" s="380"/>
      <c r="G262" s="380"/>
      <c r="H262" s="375"/>
      <c r="I262" s="375"/>
      <c r="J262" s="376"/>
      <c r="K262" s="375"/>
      <c r="L262" s="375"/>
      <c r="M262" s="375"/>
      <c r="N262" s="375"/>
      <c r="O262" s="375"/>
    </row>
    <row r="263" spans="1:15">
      <c r="A263" s="139" t="str">
        <f>IF(AND(C263="",MAX($B$7:$B$1465)&lt;ROWS($B$8:$B263),MAX($B$7:$B$1465)+1&gt;=ROWS($B$8:$B263)),"הזנת שם -&gt;","")</f>
        <v/>
      </c>
      <c r="B263" s="375"/>
      <c r="C263" s="380"/>
      <c r="D263" s="380"/>
      <c r="E263" s="380"/>
      <c r="F263" s="380"/>
      <c r="G263" s="380"/>
      <c r="H263" s="375"/>
      <c r="I263" s="375"/>
      <c r="J263" s="376"/>
      <c r="K263" s="375"/>
      <c r="L263" s="375"/>
      <c r="M263" s="375"/>
      <c r="N263" s="375"/>
      <c r="O263" s="375"/>
    </row>
    <row r="264" spans="1:15">
      <c r="A264" s="139" t="str">
        <f>IF(AND(C264="",MAX($B$7:$B$1465)&lt;ROWS($B$8:$B264),MAX($B$7:$B$1465)+1&gt;=ROWS($B$8:$B264)),"הזנת שם -&gt;","")</f>
        <v/>
      </c>
      <c r="B264" s="375"/>
      <c r="C264" s="380"/>
      <c r="D264" s="380"/>
      <c r="E264" s="380"/>
      <c r="F264" s="380"/>
      <c r="G264" s="380"/>
      <c r="H264" s="375"/>
      <c r="I264" s="375"/>
      <c r="J264" s="376"/>
      <c r="K264" s="375"/>
      <c r="L264" s="375"/>
      <c r="M264" s="375"/>
      <c r="N264" s="375"/>
      <c r="O264" s="375"/>
    </row>
    <row r="265" spans="1:15">
      <c r="A265" s="139" t="str">
        <f>IF(AND(C265="",MAX($B$7:$B$1465)&lt;ROWS($B$8:$B265),MAX($B$7:$B$1465)+1&gt;=ROWS($B$8:$B265)),"הזנת שם -&gt;","")</f>
        <v/>
      </c>
      <c r="B265" s="375"/>
      <c r="C265" s="380"/>
      <c r="D265" s="380"/>
      <c r="E265" s="380"/>
      <c r="F265" s="380"/>
      <c r="G265" s="380"/>
      <c r="H265" s="375"/>
      <c r="I265" s="375"/>
      <c r="J265" s="376"/>
      <c r="K265" s="375"/>
      <c r="L265" s="375"/>
      <c r="M265" s="375"/>
      <c r="N265" s="375"/>
      <c r="O265" s="375"/>
    </row>
    <row r="266" spans="1:15">
      <c r="A266" s="139" t="str">
        <f>IF(AND(C266="",MAX($B$7:$B$1465)&lt;ROWS($B$8:$B266),MAX($B$7:$B$1465)+1&gt;=ROWS($B$8:$B266)),"הזנת שם -&gt;","")</f>
        <v/>
      </c>
      <c r="B266" s="375"/>
      <c r="C266" s="380"/>
      <c r="D266" s="380"/>
      <c r="E266" s="380"/>
      <c r="F266" s="380"/>
      <c r="G266" s="380"/>
      <c r="H266" s="375"/>
      <c r="I266" s="375"/>
      <c r="J266" s="376"/>
      <c r="K266" s="375"/>
      <c r="L266" s="375"/>
      <c r="M266" s="375"/>
      <c r="N266" s="375"/>
      <c r="O266" s="375"/>
    </row>
    <row r="267" spans="1:15">
      <c r="A267" s="139" t="str">
        <f>IF(AND(C267="",MAX($B$7:$B$1465)&lt;ROWS($B$8:$B267),MAX($B$7:$B$1465)+1&gt;=ROWS($B$8:$B267)),"הזנת שם -&gt;","")</f>
        <v/>
      </c>
      <c r="B267" s="375"/>
      <c r="C267" s="380"/>
      <c r="D267" s="380"/>
      <c r="E267" s="380"/>
      <c r="F267" s="380"/>
      <c r="G267" s="380"/>
      <c r="H267" s="375"/>
      <c r="I267" s="375"/>
      <c r="J267" s="376"/>
      <c r="K267" s="375"/>
      <c r="L267" s="375"/>
      <c r="M267" s="375"/>
      <c r="N267" s="375"/>
      <c r="O267" s="375"/>
    </row>
    <row r="268" spans="1:15">
      <c r="A268" s="139" t="str">
        <f>IF(AND(C268="",MAX($B$7:$B$1465)&lt;ROWS($B$8:$B268),MAX($B$7:$B$1465)+1&gt;=ROWS($B$8:$B268)),"הזנת שם -&gt;","")</f>
        <v/>
      </c>
      <c r="B268" s="375"/>
      <c r="C268" s="380"/>
      <c r="D268" s="380"/>
      <c r="E268" s="380"/>
      <c r="F268" s="380"/>
      <c r="G268" s="380"/>
      <c r="H268" s="375"/>
      <c r="I268" s="375"/>
      <c r="J268" s="376"/>
      <c r="K268" s="375"/>
      <c r="L268" s="375"/>
      <c r="M268" s="375"/>
      <c r="N268" s="375"/>
      <c r="O268" s="375"/>
    </row>
    <row r="269" spans="1:15">
      <c r="A269" s="139" t="str">
        <f>IF(AND(C269="",MAX($B$7:$B$1465)&lt;ROWS($B$8:$B269),MAX($B$7:$B$1465)+1&gt;=ROWS($B$8:$B269)),"הזנת שם -&gt;","")</f>
        <v/>
      </c>
      <c r="B269" s="375"/>
      <c r="C269" s="380"/>
      <c r="D269" s="380"/>
      <c r="E269" s="380"/>
      <c r="F269" s="380"/>
      <c r="G269" s="380"/>
      <c r="H269" s="375"/>
      <c r="I269" s="375"/>
      <c r="J269" s="376"/>
      <c r="K269" s="375"/>
      <c r="L269" s="375"/>
      <c r="M269" s="375"/>
      <c r="N269" s="375"/>
      <c r="O269" s="375"/>
    </row>
    <row r="270" spans="1:15">
      <c r="A270" s="139" t="str">
        <f>IF(AND(C270="",MAX($B$7:$B$1465)&lt;ROWS($B$8:$B270),MAX($B$7:$B$1465)+1&gt;=ROWS($B$8:$B270)),"הזנת שם -&gt;","")</f>
        <v/>
      </c>
      <c r="B270" s="375"/>
      <c r="C270" s="380"/>
      <c r="D270" s="380"/>
      <c r="E270" s="380"/>
      <c r="F270" s="380"/>
      <c r="G270" s="380"/>
      <c r="H270" s="375"/>
      <c r="I270" s="375"/>
      <c r="J270" s="376"/>
      <c r="K270" s="375"/>
      <c r="L270" s="375"/>
      <c r="M270" s="375"/>
      <c r="N270" s="375"/>
      <c r="O270" s="375"/>
    </row>
    <row r="271" spans="1:15">
      <c r="A271" s="139" t="str">
        <f>IF(AND(C271="",MAX($B$7:$B$1465)&lt;ROWS($B$8:$B271),MAX($B$7:$B$1465)+1&gt;=ROWS($B$8:$B271)),"הזנת שם -&gt;","")</f>
        <v/>
      </c>
      <c r="B271" s="375"/>
      <c r="C271" s="380"/>
      <c r="D271" s="380"/>
      <c r="E271" s="380"/>
      <c r="F271" s="380"/>
      <c r="G271" s="380"/>
      <c r="H271" s="375"/>
      <c r="I271" s="375"/>
      <c r="J271" s="376"/>
      <c r="K271" s="375"/>
      <c r="L271" s="375"/>
      <c r="M271" s="375"/>
      <c r="N271" s="375"/>
      <c r="O271" s="375"/>
    </row>
    <row r="272" spans="1:15">
      <c r="A272" s="139" t="str">
        <f>IF(AND(C272="",MAX($B$7:$B$1465)&lt;ROWS($B$8:$B272),MAX($B$7:$B$1465)+1&gt;=ROWS($B$8:$B272)),"הזנת שם -&gt;","")</f>
        <v/>
      </c>
      <c r="B272" s="375"/>
      <c r="C272" s="380"/>
      <c r="D272" s="380"/>
      <c r="E272" s="380"/>
      <c r="F272" s="380"/>
      <c r="G272" s="380"/>
      <c r="H272" s="375"/>
      <c r="I272" s="375"/>
      <c r="J272" s="376"/>
      <c r="K272" s="375"/>
      <c r="L272" s="375"/>
      <c r="M272" s="375"/>
      <c r="N272" s="375"/>
      <c r="O272" s="375"/>
    </row>
    <row r="273" spans="1:15">
      <c r="A273" s="139" t="str">
        <f>IF(AND(C273="",MAX($B$7:$B$1465)&lt;ROWS($B$8:$B273),MAX($B$7:$B$1465)+1&gt;=ROWS($B$8:$B273)),"הזנת שם -&gt;","")</f>
        <v/>
      </c>
      <c r="B273" s="375"/>
      <c r="C273" s="380"/>
      <c r="D273" s="380"/>
      <c r="E273" s="380"/>
      <c r="F273" s="380"/>
      <c r="G273" s="380"/>
      <c r="H273" s="375"/>
      <c r="I273" s="375"/>
      <c r="J273" s="376"/>
      <c r="K273" s="375"/>
      <c r="L273" s="375"/>
      <c r="M273" s="375"/>
      <c r="N273" s="375"/>
      <c r="O273" s="375"/>
    </row>
    <row r="274" spans="1:15">
      <c r="A274" s="139" t="str">
        <f>IF(AND(C274="",MAX($B$7:$B$1465)&lt;ROWS($B$8:$B274),MAX($B$7:$B$1465)+1&gt;=ROWS($B$8:$B274)),"הזנת שם -&gt;","")</f>
        <v/>
      </c>
      <c r="B274" s="375"/>
      <c r="C274" s="380"/>
      <c r="D274" s="380"/>
      <c r="E274" s="380"/>
      <c r="F274" s="380"/>
      <c r="G274" s="380"/>
      <c r="H274" s="375"/>
      <c r="I274" s="375"/>
      <c r="J274" s="376"/>
      <c r="K274" s="375"/>
      <c r="L274" s="375"/>
      <c r="M274" s="375"/>
      <c r="N274" s="375"/>
      <c r="O274" s="375"/>
    </row>
    <row r="275" spans="1:15">
      <c r="A275" s="139" t="str">
        <f>IF(AND(C275="",MAX($B$7:$B$1465)&lt;ROWS($B$8:$B275),MAX($B$7:$B$1465)+1&gt;=ROWS($B$8:$B275)),"הזנת שם -&gt;","")</f>
        <v/>
      </c>
      <c r="B275" s="375"/>
      <c r="C275" s="380"/>
      <c r="D275" s="380"/>
      <c r="E275" s="380"/>
      <c r="F275" s="380"/>
      <c r="G275" s="380"/>
      <c r="H275" s="375"/>
      <c r="I275" s="375"/>
      <c r="J275" s="376"/>
      <c r="K275" s="375"/>
      <c r="L275" s="375"/>
      <c r="M275" s="375"/>
      <c r="N275" s="375"/>
      <c r="O275" s="375"/>
    </row>
    <row r="276" spans="1:15">
      <c r="A276" s="139" t="str">
        <f>IF(AND(C276="",MAX($B$7:$B$1465)&lt;ROWS($B$8:$B276),MAX($B$7:$B$1465)+1&gt;=ROWS($B$8:$B276)),"הזנת שם -&gt;","")</f>
        <v/>
      </c>
      <c r="B276" s="375"/>
      <c r="C276" s="380"/>
      <c r="D276" s="380"/>
      <c r="E276" s="380"/>
      <c r="F276" s="380"/>
      <c r="G276" s="380"/>
      <c r="H276" s="375"/>
      <c r="I276" s="375"/>
      <c r="J276" s="376"/>
      <c r="K276" s="375"/>
      <c r="L276" s="375"/>
      <c r="M276" s="375"/>
      <c r="N276" s="375"/>
      <c r="O276" s="375"/>
    </row>
    <row r="277" spans="1:15">
      <c r="A277" s="139" t="str">
        <f>IF(AND(C277="",MAX($B$7:$B$1465)&lt;ROWS($B$8:$B277),MAX($B$7:$B$1465)+1&gt;=ROWS($B$8:$B277)),"הזנת שם -&gt;","")</f>
        <v/>
      </c>
      <c r="B277" s="375"/>
      <c r="C277" s="380"/>
      <c r="D277" s="380"/>
      <c r="E277" s="380"/>
      <c r="F277" s="380"/>
      <c r="G277" s="380"/>
      <c r="H277" s="375"/>
      <c r="I277" s="375"/>
      <c r="J277" s="376"/>
      <c r="K277" s="375"/>
      <c r="L277" s="375"/>
      <c r="M277" s="375"/>
      <c r="N277" s="375"/>
      <c r="O277" s="375"/>
    </row>
    <row r="278" spans="1:15">
      <c r="A278" s="139" t="str">
        <f>IF(AND(C278="",MAX($B$7:$B$1465)&lt;ROWS($B$8:$B278),MAX($B$7:$B$1465)+1&gt;=ROWS($B$8:$B278)),"הזנת שם -&gt;","")</f>
        <v/>
      </c>
      <c r="B278" s="375"/>
      <c r="C278" s="380"/>
      <c r="D278" s="380"/>
      <c r="E278" s="380"/>
      <c r="F278" s="380"/>
      <c r="G278" s="380"/>
      <c r="H278" s="375"/>
      <c r="I278" s="375"/>
      <c r="J278" s="376"/>
      <c r="K278" s="375"/>
      <c r="L278" s="375"/>
      <c r="M278" s="375"/>
      <c r="N278" s="375"/>
      <c r="O278" s="375"/>
    </row>
    <row r="279" spans="1:15">
      <c r="A279" s="139" t="str">
        <f>IF(AND(C279="",MAX($B$7:$B$1465)&lt;ROWS($B$8:$B279),MAX($B$7:$B$1465)+1&gt;=ROWS($B$8:$B279)),"הזנת שם -&gt;","")</f>
        <v/>
      </c>
      <c r="B279" s="375"/>
      <c r="C279" s="380"/>
      <c r="D279" s="380"/>
      <c r="E279" s="380"/>
      <c r="F279" s="380"/>
      <c r="G279" s="380"/>
      <c r="H279" s="375"/>
      <c r="I279" s="375"/>
      <c r="J279" s="376"/>
      <c r="K279" s="375"/>
      <c r="L279" s="375"/>
      <c r="M279" s="375"/>
      <c r="N279" s="375"/>
      <c r="O279" s="375"/>
    </row>
    <row r="280" spans="1:15">
      <c r="A280" s="139" t="str">
        <f>IF(AND(C280="",MAX($B$7:$B$1465)&lt;ROWS($B$8:$B280),MAX($B$7:$B$1465)+1&gt;=ROWS($B$8:$B280)),"הזנת שם -&gt;","")</f>
        <v/>
      </c>
      <c r="B280" s="375"/>
      <c r="C280" s="380"/>
      <c r="D280" s="380"/>
      <c r="E280" s="380"/>
      <c r="F280" s="380"/>
      <c r="G280" s="380"/>
      <c r="H280" s="375"/>
      <c r="I280" s="375"/>
      <c r="J280" s="376"/>
      <c r="K280" s="375"/>
      <c r="L280" s="375"/>
      <c r="M280" s="375"/>
      <c r="N280" s="375"/>
      <c r="O280" s="375"/>
    </row>
    <row r="281" spans="1:15">
      <c r="A281" s="139" t="str">
        <f>IF(AND(C281="",MAX($B$7:$B$1465)&lt;ROWS($B$8:$B281),MAX($B$7:$B$1465)+1&gt;=ROWS($B$8:$B281)),"הזנת שם -&gt;","")</f>
        <v/>
      </c>
      <c r="B281" s="375"/>
      <c r="C281" s="380"/>
      <c r="D281" s="380"/>
      <c r="E281" s="380"/>
      <c r="F281" s="380"/>
      <c r="G281" s="380"/>
      <c r="H281" s="375"/>
      <c r="I281" s="375"/>
      <c r="J281" s="376"/>
      <c r="K281" s="375"/>
      <c r="L281" s="375"/>
      <c r="M281" s="375"/>
      <c r="N281" s="375"/>
      <c r="O281" s="375"/>
    </row>
    <row r="282" spans="1:15">
      <c r="A282" s="139" t="str">
        <f>IF(AND(C282="",MAX($B$7:$B$1465)&lt;ROWS($B$8:$B282),MAX($B$7:$B$1465)+1&gt;=ROWS($B$8:$B282)),"הזנת שם -&gt;","")</f>
        <v/>
      </c>
      <c r="B282" s="375"/>
      <c r="C282" s="380"/>
      <c r="D282" s="380"/>
      <c r="E282" s="380"/>
      <c r="F282" s="380"/>
      <c r="G282" s="380"/>
      <c r="H282" s="375"/>
      <c r="I282" s="375"/>
      <c r="J282" s="376"/>
      <c r="K282" s="375"/>
      <c r="L282" s="375"/>
      <c r="M282" s="375"/>
      <c r="N282" s="375"/>
      <c r="O282" s="375"/>
    </row>
    <row r="283" spans="1:15">
      <c r="A283" s="139" t="str">
        <f>IF(AND(C283="",MAX($B$7:$B$1465)&lt;ROWS($B$8:$B283),MAX($B$7:$B$1465)+1&gt;=ROWS($B$8:$B283)),"הזנת שם -&gt;","")</f>
        <v/>
      </c>
      <c r="B283" s="375"/>
      <c r="C283" s="380"/>
      <c r="D283" s="380"/>
      <c r="E283" s="380"/>
      <c r="F283" s="380"/>
      <c r="G283" s="380"/>
      <c r="H283" s="375"/>
      <c r="I283" s="375"/>
      <c r="J283" s="376"/>
      <c r="K283" s="375"/>
      <c r="L283" s="375"/>
      <c r="M283" s="375"/>
      <c r="N283" s="375"/>
      <c r="O283" s="375"/>
    </row>
    <row r="284" spans="1:15">
      <c r="A284" s="139" t="str">
        <f>IF(AND(C284="",MAX($B$7:$B$1465)&lt;ROWS($B$8:$B284),MAX($B$7:$B$1465)+1&gt;=ROWS($B$8:$B284)),"הזנת שם -&gt;","")</f>
        <v/>
      </c>
      <c r="B284" s="375"/>
      <c r="C284" s="380"/>
      <c r="D284" s="380"/>
      <c r="E284" s="380"/>
      <c r="F284" s="380"/>
      <c r="G284" s="380"/>
      <c r="H284" s="375"/>
      <c r="I284" s="375"/>
      <c r="J284" s="376"/>
      <c r="K284" s="375"/>
      <c r="L284" s="375"/>
      <c r="M284" s="375"/>
      <c r="N284" s="375"/>
      <c r="O284" s="375"/>
    </row>
    <row r="285" spans="1:15">
      <c r="A285" s="139" t="str">
        <f>IF(AND(C285="",MAX($B$7:$B$1465)&lt;ROWS($B$8:$B285),MAX($B$7:$B$1465)+1&gt;=ROWS($B$8:$B285)),"הזנת שם -&gt;","")</f>
        <v/>
      </c>
      <c r="B285" s="375"/>
      <c r="C285" s="380"/>
      <c r="D285" s="380"/>
      <c r="E285" s="380"/>
      <c r="F285" s="380"/>
      <c r="G285" s="380"/>
      <c r="H285" s="375"/>
      <c r="I285" s="375"/>
      <c r="J285" s="376"/>
      <c r="K285" s="375"/>
      <c r="L285" s="375"/>
      <c r="M285" s="375"/>
      <c r="N285" s="375"/>
      <c r="O285" s="375"/>
    </row>
    <row r="286" spans="1:15">
      <c r="A286" s="139" t="str">
        <f>IF(AND(C286="",MAX($B$7:$B$1465)&lt;ROWS($B$8:$B286),MAX($B$7:$B$1465)+1&gt;=ROWS($B$8:$B286)),"הזנת שם -&gt;","")</f>
        <v/>
      </c>
      <c r="B286" s="375"/>
      <c r="C286" s="380"/>
      <c r="D286" s="380"/>
      <c r="E286" s="380"/>
      <c r="F286" s="380"/>
      <c r="G286" s="380"/>
      <c r="H286" s="375"/>
      <c r="I286" s="375"/>
      <c r="J286" s="376"/>
      <c r="K286" s="375"/>
      <c r="L286" s="375"/>
      <c r="M286" s="375"/>
      <c r="N286" s="375"/>
      <c r="O286" s="375"/>
    </row>
    <row r="287" spans="1:15">
      <c r="A287" s="139" t="str">
        <f>IF(AND(C287="",MAX($B$7:$B$1465)&lt;ROWS($B$8:$B287),MAX($B$7:$B$1465)+1&gt;=ROWS($B$8:$B287)),"הזנת שם -&gt;","")</f>
        <v/>
      </c>
      <c r="B287" s="375"/>
      <c r="C287" s="380"/>
      <c r="D287" s="380"/>
      <c r="E287" s="380"/>
      <c r="F287" s="380"/>
      <c r="G287" s="380"/>
      <c r="H287" s="375"/>
      <c r="I287" s="375"/>
      <c r="J287" s="376"/>
      <c r="K287" s="375"/>
      <c r="L287" s="375"/>
      <c r="M287" s="375"/>
      <c r="N287" s="375"/>
      <c r="O287" s="375"/>
    </row>
    <row r="288" spans="1:15">
      <c r="A288" s="139" t="str">
        <f>IF(AND(C288="",MAX($B$7:$B$1465)&lt;ROWS($B$8:$B288),MAX($B$7:$B$1465)+1&gt;=ROWS($B$8:$B288)),"הזנת שם -&gt;","")</f>
        <v/>
      </c>
      <c r="B288" s="375"/>
      <c r="C288" s="380"/>
      <c r="D288" s="380"/>
      <c r="E288" s="380"/>
      <c r="F288" s="380"/>
      <c r="G288" s="380"/>
      <c r="H288" s="375"/>
      <c r="I288" s="375"/>
      <c r="J288" s="376"/>
      <c r="K288" s="375"/>
      <c r="L288" s="375"/>
      <c r="M288" s="375"/>
      <c r="N288" s="375"/>
      <c r="O288" s="375"/>
    </row>
    <row r="289" spans="1:15">
      <c r="A289" s="139" t="str">
        <f>IF(AND(C289="",MAX($B$7:$B$1465)&lt;ROWS($B$8:$B289),MAX($B$7:$B$1465)+1&gt;=ROWS($B$8:$B289)),"הזנת שם -&gt;","")</f>
        <v/>
      </c>
      <c r="B289" s="375"/>
      <c r="C289" s="380"/>
      <c r="D289" s="380"/>
      <c r="E289" s="380"/>
      <c r="F289" s="380"/>
      <c r="G289" s="380"/>
      <c r="H289" s="375"/>
      <c r="I289" s="375"/>
      <c r="J289" s="376"/>
      <c r="K289" s="375"/>
      <c r="L289" s="375"/>
      <c r="M289" s="375"/>
      <c r="N289" s="375"/>
      <c r="O289" s="375"/>
    </row>
    <row r="290" spans="1:15">
      <c r="A290" s="139" t="str">
        <f>IF(AND(C290="",MAX($B$7:$B$1465)&lt;ROWS($B$8:$B290),MAX($B$7:$B$1465)+1&gt;=ROWS($B$8:$B290)),"הזנת שם -&gt;","")</f>
        <v/>
      </c>
      <c r="B290" s="375"/>
      <c r="C290" s="380"/>
      <c r="D290" s="380"/>
      <c r="E290" s="380"/>
      <c r="F290" s="380"/>
      <c r="G290" s="380"/>
      <c r="H290" s="375"/>
      <c r="I290" s="375"/>
      <c r="J290" s="376"/>
      <c r="K290" s="375"/>
      <c r="L290" s="375"/>
      <c r="M290" s="375"/>
      <c r="N290" s="375"/>
      <c r="O290" s="375"/>
    </row>
    <row r="291" spans="1:15">
      <c r="A291" s="139" t="str">
        <f>IF(AND(C291="",MAX($B$7:$B$1465)&lt;ROWS($B$8:$B291),MAX($B$7:$B$1465)+1&gt;=ROWS($B$8:$B291)),"הזנת שם -&gt;","")</f>
        <v/>
      </c>
      <c r="B291" s="375"/>
      <c r="C291" s="380"/>
      <c r="D291" s="380"/>
      <c r="E291" s="380"/>
      <c r="F291" s="380"/>
      <c r="G291" s="380"/>
      <c r="H291" s="375"/>
      <c r="I291" s="375"/>
      <c r="J291" s="376"/>
      <c r="K291" s="375"/>
      <c r="L291" s="375"/>
      <c r="M291" s="375"/>
      <c r="N291" s="375"/>
      <c r="O291" s="375"/>
    </row>
    <row r="292" spans="1:15">
      <c r="A292" s="139" t="str">
        <f>IF(AND(C292="",MAX($B$7:$B$1465)&lt;ROWS($B$8:$B292),MAX($B$7:$B$1465)+1&gt;=ROWS($B$8:$B292)),"הזנת שם -&gt;","")</f>
        <v/>
      </c>
      <c r="B292" s="375"/>
      <c r="C292" s="380"/>
      <c r="D292" s="380"/>
      <c r="E292" s="380"/>
      <c r="F292" s="380"/>
      <c r="G292" s="380"/>
      <c r="H292" s="375"/>
      <c r="I292" s="375"/>
      <c r="J292" s="376"/>
      <c r="K292" s="375"/>
      <c r="L292" s="375"/>
      <c r="M292" s="375"/>
      <c r="N292" s="375"/>
      <c r="O292" s="375"/>
    </row>
    <row r="293" spans="1:15">
      <c r="A293" s="139" t="str">
        <f>IF(AND(C293="",MAX($B$7:$B$1465)&lt;ROWS($B$8:$B293),MAX($B$7:$B$1465)+1&gt;=ROWS($B$8:$B293)),"הזנת שם -&gt;","")</f>
        <v/>
      </c>
      <c r="B293" s="375"/>
      <c r="C293" s="380"/>
      <c r="D293" s="380"/>
      <c r="E293" s="380"/>
      <c r="F293" s="380"/>
      <c r="G293" s="380"/>
      <c r="H293" s="375"/>
      <c r="I293" s="375"/>
      <c r="J293" s="376"/>
      <c r="K293" s="375"/>
      <c r="L293" s="375"/>
      <c r="M293" s="375"/>
      <c r="N293" s="375"/>
      <c r="O293" s="375"/>
    </row>
    <row r="294" spans="1:15">
      <c r="A294" s="139" t="str">
        <f>IF(AND(C294="",MAX($B$7:$B$1465)&lt;ROWS($B$8:$B294),MAX($B$7:$B$1465)+1&gt;=ROWS($B$8:$B294)),"הזנת שם -&gt;","")</f>
        <v/>
      </c>
      <c r="B294" s="375"/>
      <c r="C294" s="380"/>
      <c r="D294" s="380"/>
      <c r="E294" s="380"/>
      <c r="F294" s="380"/>
      <c r="G294" s="380"/>
      <c r="H294" s="375"/>
      <c r="I294" s="375"/>
      <c r="J294" s="376"/>
      <c r="K294" s="375"/>
      <c r="L294" s="375"/>
      <c r="M294" s="375"/>
      <c r="N294" s="375"/>
      <c r="O294" s="375"/>
    </row>
    <row r="295" spans="1:15">
      <c r="A295" s="139" t="str">
        <f>IF(AND(C295="",MAX($B$7:$B$1465)&lt;ROWS($B$8:$B295),MAX($B$7:$B$1465)+1&gt;=ROWS($B$8:$B295)),"הזנת שם -&gt;","")</f>
        <v/>
      </c>
      <c r="B295" s="375"/>
      <c r="C295" s="380"/>
      <c r="D295" s="380"/>
      <c r="E295" s="380"/>
      <c r="F295" s="380"/>
      <c r="G295" s="380"/>
      <c r="H295" s="375"/>
      <c r="I295" s="375"/>
      <c r="J295" s="376"/>
      <c r="K295" s="375"/>
      <c r="L295" s="375"/>
      <c r="M295" s="375"/>
      <c r="N295" s="375"/>
      <c r="O295" s="375"/>
    </row>
    <row r="296" spans="1:15">
      <c r="A296" s="139" t="str">
        <f>IF(AND(C296="",MAX($B$7:$B$1465)&lt;ROWS($B$8:$B296),MAX($B$7:$B$1465)+1&gt;=ROWS($B$8:$B296)),"הזנת שם -&gt;","")</f>
        <v/>
      </c>
      <c r="B296" s="375"/>
      <c r="C296" s="380"/>
      <c r="D296" s="380"/>
      <c r="E296" s="380"/>
      <c r="F296" s="380"/>
      <c r="G296" s="380"/>
      <c r="H296" s="375"/>
      <c r="I296" s="375"/>
      <c r="J296" s="376"/>
      <c r="K296" s="375"/>
      <c r="L296" s="375"/>
      <c r="M296" s="375"/>
      <c r="N296" s="375"/>
      <c r="O296" s="375"/>
    </row>
    <row r="297" spans="1:15">
      <c r="A297" s="139" t="str">
        <f>IF(AND(C297="",MAX($B$7:$B$1465)&lt;ROWS($B$8:$B297),MAX($B$7:$B$1465)+1&gt;=ROWS($B$8:$B297)),"הזנת שם -&gt;","")</f>
        <v/>
      </c>
      <c r="B297" s="375"/>
      <c r="C297" s="380"/>
      <c r="D297" s="380"/>
      <c r="E297" s="380"/>
      <c r="F297" s="380"/>
      <c r="G297" s="380"/>
      <c r="H297" s="375"/>
      <c r="I297" s="375"/>
      <c r="J297" s="376"/>
      <c r="K297" s="375"/>
      <c r="L297" s="375"/>
      <c r="M297" s="375"/>
      <c r="N297" s="375"/>
      <c r="O297" s="375"/>
    </row>
    <row r="298" spans="1:15">
      <c r="A298" s="139" t="str">
        <f>IF(AND(C298="",MAX($B$7:$B$1465)&lt;ROWS($B$8:$B298),MAX($B$7:$B$1465)+1&gt;=ROWS($B$8:$B298)),"הזנת שם -&gt;","")</f>
        <v/>
      </c>
      <c r="B298" s="375"/>
      <c r="C298" s="380"/>
      <c r="D298" s="380"/>
      <c r="E298" s="380"/>
      <c r="F298" s="380"/>
      <c r="G298" s="380"/>
      <c r="H298" s="375"/>
      <c r="I298" s="375"/>
      <c r="J298" s="376"/>
      <c r="K298" s="375"/>
      <c r="L298" s="375"/>
      <c r="M298" s="375"/>
      <c r="N298" s="375"/>
      <c r="O298" s="375"/>
    </row>
    <row r="299" spans="1:15">
      <c r="A299" s="139" t="str">
        <f>IF(AND(C299="",MAX($B$7:$B$1465)&lt;ROWS($B$8:$B299),MAX($B$7:$B$1465)+1&gt;=ROWS($B$8:$B299)),"הזנת שם -&gt;","")</f>
        <v/>
      </c>
      <c r="B299" s="375"/>
      <c r="C299" s="380"/>
      <c r="D299" s="380"/>
      <c r="E299" s="380"/>
      <c r="F299" s="380"/>
      <c r="G299" s="380"/>
      <c r="H299" s="375"/>
      <c r="I299" s="375"/>
      <c r="J299" s="376"/>
      <c r="K299" s="375"/>
      <c r="L299" s="375"/>
      <c r="M299" s="375"/>
      <c r="N299" s="375"/>
      <c r="O299" s="375"/>
    </row>
    <row r="300" spans="1:15">
      <c r="A300" s="139" t="str">
        <f>IF(AND(C300="",MAX($B$7:$B$1465)&lt;ROWS($B$8:$B300),MAX($B$7:$B$1465)+1&gt;=ROWS($B$8:$B300)),"הזנת שם -&gt;","")</f>
        <v/>
      </c>
      <c r="B300" s="375"/>
      <c r="C300" s="380"/>
      <c r="D300" s="380"/>
      <c r="E300" s="380"/>
      <c r="F300" s="380"/>
      <c r="G300" s="380"/>
      <c r="H300" s="375"/>
      <c r="I300" s="375"/>
      <c r="J300" s="376"/>
      <c r="K300" s="375"/>
      <c r="L300" s="375"/>
      <c r="M300" s="375"/>
      <c r="N300" s="375"/>
      <c r="O300" s="375"/>
    </row>
    <row r="301" spans="1:15">
      <c r="A301" s="139" t="str">
        <f>IF(AND(C301="",MAX($B$7:$B$1465)&lt;ROWS($B$8:$B301),MAX($B$7:$B$1465)+1&gt;=ROWS($B$8:$B301)),"הזנת שם -&gt;","")</f>
        <v/>
      </c>
    </row>
    <row r="302" spans="1:15">
      <c r="A302" s="139" t="str">
        <f>IF(AND(C302="",MAX($B$7:$B$1465)&lt;ROWS($B$8:$B302),MAX($B$7:$B$1465)+1&gt;=ROWS($B$8:$B302)),"הזנת שם -&gt;","")</f>
        <v/>
      </c>
    </row>
    <row r="303" spans="1:15">
      <c r="A303" s="139" t="str">
        <f>IF(AND(C303="",MAX($B$7:$B$1465)&lt;ROWS($B$8:$B303),MAX($B$7:$B$1465)+1&gt;=ROWS($B$8:$B303)),"הזנת שם -&gt;","")</f>
        <v/>
      </c>
    </row>
    <row r="304" spans="1:15">
      <c r="A304" s="139" t="str">
        <f>IF(AND(C304="",MAX($B$7:$B$1465)&lt;ROWS($B$8:$B304),MAX($B$7:$B$1465)+1&gt;=ROWS($B$8:$B304)),"הזנת שם -&gt;","")</f>
        <v/>
      </c>
    </row>
    <row r="305" spans="1:1">
      <c r="A305" s="139" t="str">
        <f>IF(AND(C305="",MAX($B$7:$B$1465)&lt;ROWS($B$8:$B305),MAX($B$7:$B$1465)+1&gt;=ROWS($B$8:$B305)),"הזנת שם -&gt;","")</f>
        <v/>
      </c>
    </row>
    <row r="306" spans="1:1">
      <c r="A306" s="139" t="str">
        <f>IF(AND(C306="",MAX($B$7:$B$1465)&lt;ROWS($B$8:$B306),MAX($B$7:$B$1465)+1&gt;=ROWS($B$8:$B306)),"הזנת שם -&gt;","")</f>
        <v/>
      </c>
    </row>
    <row r="307" spans="1:1">
      <c r="A307" s="139" t="str">
        <f>IF(AND(C307="",MAX($B$7:$B$1465)&lt;ROWS($B$8:$B307),MAX($B$7:$B$1465)+1&gt;=ROWS($B$8:$B307)),"הזנת שם -&gt;","")</f>
        <v/>
      </c>
    </row>
    <row r="308" spans="1:1">
      <c r="A308" s="139" t="str">
        <f>IF(AND(C308="",MAX($B$7:$B$1465)&lt;ROWS($B$8:$B308),MAX($B$7:$B$1465)+1&gt;=ROWS($B$8:$B308)),"הזנת שם -&gt;","")</f>
        <v/>
      </c>
    </row>
    <row r="309" spans="1:1">
      <c r="A309" s="139" t="str">
        <f>IF(AND(C309="",MAX($B$7:$B$1465)&lt;ROWS($B$8:$B309),MAX($B$7:$B$1465)+1&gt;=ROWS($B$8:$B309)),"הזנת שם -&gt;","")</f>
        <v/>
      </c>
    </row>
    <row r="310" spans="1:1">
      <c r="A310" s="139" t="str">
        <f>IF(AND(C310="",MAX($B$7:$B$1465)&lt;ROWS($B$8:$B310),MAX($B$7:$B$1465)+1&gt;=ROWS($B$8:$B310)),"הזנת שם -&gt;","")</f>
        <v/>
      </c>
    </row>
    <row r="311" spans="1:1">
      <c r="A311" s="139" t="str">
        <f>IF(AND(C311="",MAX($B$7:$B$1465)&lt;ROWS($B$8:$B311),MAX($B$7:$B$1465)+1&gt;=ROWS($B$8:$B311)),"הזנת שם -&gt;","")</f>
        <v/>
      </c>
    </row>
    <row r="312" spans="1:1">
      <c r="A312" s="139" t="str">
        <f>IF(AND(C312="",MAX($B$7:$B$1465)&lt;ROWS($B$8:$B312),MAX($B$7:$B$1465)+1&gt;=ROWS($B$8:$B312)),"הזנת שם -&gt;","")</f>
        <v/>
      </c>
    </row>
    <row r="313" spans="1:1">
      <c r="A313" s="139" t="str">
        <f>IF(AND(C313="",MAX($B$7:$B$1465)&lt;ROWS($B$8:$B313),MAX($B$7:$B$1465)+1&gt;=ROWS($B$8:$B313)),"הזנת שם -&gt;","")</f>
        <v/>
      </c>
    </row>
    <row r="314" spans="1:1">
      <c r="A314" s="139" t="str">
        <f>IF(AND(C314="",MAX($B$7:$B$1465)&lt;ROWS($B$8:$B314),MAX($B$7:$B$1465)+1&gt;=ROWS($B$8:$B314)),"הזנת שם -&gt;","")</f>
        <v/>
      </c>
    </row>
    <row r="315" spans="1:1">
      <c r="A315" s="139" t="str">
        <f>IF(AND(C315="",MAX($B$7:$B$1465)&lt;ROWS($B$8:$B315),MAX($B$7:$B$1465)+1&gt;=ROWS($B$8:$B315)),"הזנת שם -&gt;","")</f>
        <v/>
      </c>
    </row>
    <row r="316" spans="1:1">
      <c r="A316" s="139" t="str">
        <f>IF(AND(C316="",MAX($B$7:$B$1465)&lt;ROWS($B$8:$B316),MAX($B$7:$B$1465)+1&gt;=ROWS($B$8:$B316)),"הזנת שם -&gt;","")</f>
        <v/>
      </c>
    </row>
    <row r="317" spans="1:1">
      <c r="A317" s="139" t="str">
        <f>IF(AND(C317="",MAX($B$7:$B$1465)&lt;ROWS($B$8:$B317),MAX($B$7:$B$1465)+1&gt;=ROWS($B$8:$B317)),"הזנת שם -&gt;","")</f>
        <v/>
      </c>
    </row>
    <row r="318" spans="1:1">
      <c r="A318" s="139" t="str">
        <f>IF(AND(C318="",MAX($B$7:$B$1465)&lt;ROWS($B$8:$B318),MAX($B$7:$B$1465)+1&gt;=ROWS($B$8:$B318)),"הזנת שם -&gt;","")</f>
        <v/>
      </c>
    </row>
    <row r="319" spans="1:1">
      <c r="A319" s="139" t="str">
        <f>IF(AND(C319="",MAX($B$7:$B$1465)&lt;ROWS($B$8:$B319),MAX($B$7:$B$1465)+1&gt;=ROWS($B$8:$B319)),"הזנת שם -&gt;","")</f>
        <v/>
      </c>
    </row>
    <row r="320" spans="1:1">
      <c r="A320" s="139" t="str">
        <f>IF(AND(C320="",MAX($B$7:$B$1465)&lt;ROWS($B$8:$B320),MAX($B$7:$B$1465)+1&gt;=ROWS($B$8:$B320)),"הזנת שם -&gt;","")</f>
        <v/>
      </c>
    </row>
    <row r="321" spans="1:1">
      <c r="A321" s="139" t="str">
        <f>IF(AND(C321="",MAX($B$7:$B$1465)&lt;ROWS($B$8:$B321),MAX($B$7:$B$1465)+1&gt;=ROWS($B$8:$B321)),"הזנת שם -&gt;","")</f>
        <v/>
      </c>
    </row>
    <row r="322" spans="1:1">
      <c r="A322" s="139" t="str">
        <f>IF(AND(C322="",MAX($B$7:$B$1465)&lt;ROWS($B$8:$B322),MAX($B$7:$B$1465)+1&gt;=ROWS($B$8:$B322)),"הזנת שם -&gt;","")</f>
        <v/>
      </c>
    </row>
    <row r="323" spans="1:1">
      <c r="A323" s="139" t="str">
        <f>IF(AND(C323="",MAX($B$7:$B$1465)&lt;ROWS($B$8:$B323),MAX($B$7:$B$1465)+1&gt;=ROWS($B$8:$B323)),"הזנת שם -&gt;","")</f>
        <v/>
      </c>
    </row>
    <row r="324" spans="1:1">
      <c r="A324" s="139" t="str">
        <f>IF(AND(C324="",MAX($B$7:$B$1465)&lt;ROWS($B$8:$B324),MAX($B$7:$B$1465)+1&gt;=ROWS($B$8:$B324)),"הזנת שם -&gt;","")</f>
        <v/>
      </c>
    </row>
    <row r="325" spans="1:1">
      <c r="A325" s="139" t="str">
        <f>IF(AND(C325="",MAX($B$7:$B$1465)&lt;ROWS($B$8:$B325),MAX($B$7:$B$1465)+1&gt;=ROWS($B$8:$B325)),"הזנת שם -&gt;","")</f>
        <v/>
      </c>
    </row>
    <row r="326" spans="1:1">
      <c r="A326" s="139" t="str">
        <f>IF(AND(C326="",MAX($B$7:$B$1465)&lt;ROWS($B$8:$B326),MAX($B$7:$B$1465)+1&gt;=ROWS($B$8:$B326)),"הזנת שם -&gt;","")</f>
        <v/>
      </c>
    </row>
    <row r="327" spans="1:1">
      <c r="A327" s="139" t="str">
        <f>IF(AND(C327="",MAX($B$7:$B$1465)&lt;ROWS($B$8:$B327),MAX($B$7:$B$1465)+1&gt;=ROWS($B$8:$B327)),"הזנת שם -&gt;","")</f>
        <v/>
      </c>
    </row>
    <row r="328" spans="1:1">
      <c r="A328" s="139" t="str">
        <f>IF(AND(C328="",MAX($B$7:$B$1465)&lt;ROWS($B$8:$B328),MAX($B$7:$B$1465)+1&gt;=ROWS($B$8:$B328)),"הזנת שם -&gt;","")</f>
        <v/>
      </c>
    </row>
    <row r="329" spans="1:1">
      <c r="A329" s="139" t="str">
        <f>IF(AND(C329="",MAX($B$7:$B$1465)&lt;ROWS($B$8:$B329),MAX($B$7:$B$1465)+1&gt;=ROWS($B$8:$B329)),"הזנת שם -&gt;","")</f>
        <v/>
      </c>
    </row>
    <row r="330" spans="1:1">
      <c r="A330" s="139" t="str">
        <f>IF(AND(C330="",MAX($B$7:$B$1465)&lt;ROWS($B$8:$B330),MAX($B$7:$B$1465)+1&gt;=ROWS($B$8:$B330)),"הזנת שם -&gt;","")</f>
        <v/>
      </c>
    </row>
    <row r="331" spans="1:1">
      <c r="A331" s="139" t="str">
        <f>IF(AND(C331="",MAX($B$7:$B$1465)&lt;ROWS($B$8:$B331),MAX($B$7:$B$1465)+1&gt;=ROWS($B$8:$B331)),"הזנת שם -&gt;","")</f>
        <v/>
      </c>
    </row>
    <row r="332" spans="1:1">
      <c r="A332" s="139" t="str">
        <f>IF(AND(C332="",MAX($B$7:$B$1465)&lt;ROWS($B$8:$B332),MAX($B$7:$B$1465)+1&gt;=ROWS($B$8:$B332)),"הזנת שם -&gt;","")</f>
        <v/>
      </c>
    </row>
    <row r="333" spans="1:1">
      <c r="A333" s="139" t="str">
        <f>IF(AND(C333="",MAX($B$7:$B$1465)&lt;ROWS($B$8:$B333),MAX($B$7:$B$1465)+1&gt;=ROWS($B$8:$B333)),"הזנת שם -&gt;","")</f>
        <v/>
      </c>
    </row>
    <row r="334" spans="1:1">
      <c r="A334" s="139" t="str">
        <f>IF(AND(C334="",MAX($B$7:$B$1465)&lt;ROWS($B$8:$B334),MAX($B$7:$B$1465)+1&gt;=ROWS($B$8:$B334)),"הזנת שם -&gt;","")</f>
        <v/>
      </c>
    </row>
    <row r="335" spans="1:1">
      <c r="A335" s="139" t="str">
        <f>IF(AND(C335="",MAX($B$7:$B$1465)&lt;ROWS($B$8:$B335),MAX($B$7:$B$1465)+1&gt;=ROWS($B$8:$B335)),"הזנת שם -&gt;","")</f>
        <v/>
      </c>
    </row>
    <row r="336" spans="1:1">
      <c r="A336" s="139" t="str">
        <f>IF(AND(C336="",MAX($B$7:$B$1465)&lt;ROWS($B$8:$B336),MAX($B$7:$B$1465)+1&gt;=ROWS($B$8:$B336)),"הזנת שם -&gt;","")</f>
        <v/>
      </c>
    </row>
    <row r="337" spans="1:1">
      <c r="A337" s="139" t="str">
        <f>IF(AND(C337="",MAX($B$7:$B$1465)&lt;ROWS($B$8:$B337),MAX($B$7:$B$1465)+1&gt;=ROWS($B$8:$B337)),"הזנת שם -&gt;","")</f>
        <v/>
      </c>
    </row>
    <row r="338" spans="1:1">
      <c r="A338" s="139" t="str">
        <f>IF(AND(C338="",MAX($B$7:$B$1465)&lt;ROWS($B$8:$B338),MAX($B$7:$B$1465)+1&gt;=ROWS($B$8:$B338)),"הזנת שם -&gt;","")</f>
        <v/>
      </c>
    </row>
    <row r="339" spans="1:1">
      <c r="A339" s="139" t="str">
        <f>IF(AND(C339="",MAX($B$7:$B$1465)&lt;ROWS($B$8:$B339),MAX($B$7:$B$1465)+1&gt;=ROWS($B$8:$B339)),"הזנת שם -&gt;","")</f>
        <v/>
      </c>
    </row>
    <row r="340" spans="1:1">
      <c r="A340" s="139" t="str">
        <f>IF(AND(C340="",MAX($B$7:$B$1465)&lt;ROWS($B$8:$B340),MAX($B$7:$B$1465)+1&gt;=ROWS($B$8:$B340)),"הזנת שם -&gt;","")</f>
        <v/>
      </c>
    </row>
    <row r="341" spans="1:1">
      <c r="A341" s="139" t="str">
        <f>IF(AND(C341="",MAX($B$7:$B$1465)&lt;ROWS($B$8:$B341),MAX($B$7:$B$1465)+1&gt;=ROWS($B$8:$B341)),"הזנת שם -&gt;","")</f>
        <v/>
      </c>
    </row>
    <row r="342" spans="1:1">
      <c r="A342" s="139" t="str">
        <f>IF(AND(C342="",MAX($B$7:$B$1465)&lt;ROWS($B$8:$B342),MAX($B$7:$B$1465)+1&gt;=ROWS($B$8:$B342)),"הזנת שם -&gt;","")</f>
        <v/>
      </c>
    </row>
    <row r="343" spans="1:1">
      <c r="A343" s="139" t="str">
        <f>IF(AND(C343="",MAX($B$7:$B$1465)&lt;ROWS($B$8:$B343),MAX($B$7:$B$1465)+1&gt;=ROWS($B$8:$B343)),"הזנת שם -&gt;","")</f>
        <v/>
      </c>
    </row>
    <row r="344" spans="1:1">
      <c r="A344" s="139" t="str">
        <f>IF(AND(C344="",MAX($B$7:$B$1465)&lt;ROWS($B$8:$B344),MAX($B$7:$B$1465)+1&gt;=ROWS($B$8:$B344)),"הזנת שם -&gt;","")</f>
        <v/>
      </c>
    </row>
    <row r="345" spans="1:1">
      <c r="A345" s="139" t="str">
        <f>IF(AND(C345="",MAX($B$7:$B$1465)&lt;ROWS($B$8:$B345),MAX($B$7:$B$1465)+1&gt;=ROWS($B$8:$B345)),"הזנת שם -&gt;","")</f>
        <v/>
      </c>
    </row>
    <row r="346" spans="1:1">
      <c r="A346" s="139" t="str">
        <f>IF(AND(C346="",MAX($B$7:$B$1465)&lt;ROWS($B$8:$B346),MAX($B$7:$B$1465)+1&gt;=ROWS($B$8:$B346)),"הזנת שם -&gt;","")</f>
        <v/>
      </c>
    </row>
    <row r="347" spans="1:1">
      <c r="A347" s="139" t="str">
        <f>IF(AND(C347="",MAX($B$7:$B$1465)&lt;ROWS($B$8:$B347),MAX($B$7:$B$1465)+1&gt;=ROWS($B$8:$B347)),"הזנת שם -&gt;","")</f>
        <v/>
      </c>
    </row>
    <row r="348" spans="1:1">
      <c r="A348" s="139" t="str">
        <f>IF(AND(C348="",MAX($B$7:$B$1465)&lt;ROWS($B$8:$B348),MAX($B$7:$B$1465)+1&gt;=ROWS($B$8:$B348)),"הזנת שם -&gt;","")</f>
        <v/>
      </c>
    </row>
    <row r="349" spans="1:1">
      <c r="A349" s="139" t="str">
        <f>IF(AND(C349="",MAX($B$7:$B$1465)&lt;ROWS($B$8:$B349),MAX($B$7:$B$1465)+1&gt;=ROWS($B$8:$B349)),"הזנת שם -&gt;","")</f>
        <v/>
      </c>
    </row>
    <row r="350" spans="1:1">
      <c r="A350" s="139" t="str">
        <f>IF(AND(C350="",MAX($B$7:$B$1465)&lt;ROWS($B$8:$B350),MAX($B$7:$B$1465)+1&gt;=ROWS($B$8:$B350)),"הזנת שם -&gt;","")</f>
        <v/>
      </c>
    </row>
  </sheetData>
  <sheetProtection formatCells="0" formatColumns="0" formatRows="0" autoFilter="0"/>
  <autoFilter ref="B7:O7"/>
  <mergeCells count="4">
    <mergeCell ref="K5:O5"/>
    <mergeCell ref="I5:J5"/>
    <mergeCell ref="B5:H5"/>
    <mergeCell ref="F3:G3"/>
  </mergeCells>
  <conditionalFormatting sqref="A8:A350">
    <cfRule type="cellIs" dxfId="112" priority="7" operator="notEqual">
      <formula>""</formula>
    </cfRule>
  </conditionalFormatting>
  <conditionalFormatting sqref="C8:C300">
    <cfRule type="expression" dxfId="111" priority="2">
      <formula>AND($C8="",$A8&lt;&gt;"")</formula>
    </cfRule>
  </conditionalFormatting>
  <conditionalFormatting sqref="C79:C1482">
    <cfRule type="expression" dxfId="110" priority="20">
      <formula>AND(C79="",A79&lt;&gt;"")</formula>
    </cfRule>
  </conditionalFormatting>
  <conditionalFormatting sqref="B79:O300 B8:K78">
    <cfRule type="expression" dxfId="109" priority="3">
      <formula>$C8=""</formula>
    </cfRule>
  </conditionalFormatting>
  <conditionalFormatting sqref="L8:O78">
    <cfRule type="expression" dxfId="108" priority="1">
      <formula>$C8=""</formula>
    </cfRule>
  </conditionalFormatting>
  <hyperlinks>
    <hyperlink ref="A3" location="'ניתוח משאבים'!A1" tooltip="מעבר לגיליון ניתוח משאבים" display="לניתוח המשאבים"/>
  </hyperlinks>
  <pageMargins left="0.70866141732283472" right="0.70866141732283472" top="0.74803149606299213" bottom="0.74803149606299213" header="0.31496062992125984" footer="0.31496062992125984"/>
  <pageSetup paperSize="9" scale="66" fitToHeight="0" pageOrder="overThenDown" orientation="landscape" r:id="rId1"/>
  <headerFooter>
    <oddFooter>&amp;C&amp;"Arial Unicode MS,רגיל"&amp;K002060עמוד &amp;P מתוך &amp;N עמודים</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8">
    <tabColor rgb="FFFFFF00"/>
  </sheetPr>
  <dimension ref="A1:Q29"/>
  <sheetViews>
    <sheetView showGridLines="0" rightToLeft="1" workbookViewId="0">
      <pane xSplit="3" ySplit="12" topLeftCell="D13" activePane="bottomRight" state="frozen"/>
      <selection activeCell="C8" sqref="C8"/>
      <selection pane="topRight" activeCell="C8" sqref="C8"/>
      <selection pane="bottomLeft" activeCell="C8" sqref="C8"/>
      <selection pane="bottomRight" activeCell="B19" sqref="B19"/>
    </sheetView>
  </sheetViews>
  <sheetFormatPr defaultColWidth="9" defaultRowHeight="16.5"/>
  <cols>
    <col min="1" max="1" width="4.75" style="132" customWidth="1"/>
    <col min="2" max="2" width="41.75" style="132" bestFit="1" customWidth="1"/>
    <col min="3" max="3" width="10.75" style="132" bestFit="1" customWidth="1"/>
    <col min="4" max="4" width="13.75" style="132" bestFit="1" customWidth="1"/>
    <col min="5" max="5" width="11.5" style="132" customWidth="1"/>
    <col min="6" max="6" width="10.5" style="132" customWidth="1"/>
    <col min="7" max="7" width="8.375" style="132" customWidth="1"/>
    <col min="8" max="8" width="10.375" style="132" customWidth="1"/>
    <col min="9" max="10" width="8.375" style="132" customWidth="1"/>
    <col min="11" max="11" width="10.375" style="132" customWidth="1"/>
    <col min="12" max="13" width="10.375" style="132" bestFit="1" customWidth="1"/>
    <col min="14" max="14" width="8.375" style="132" customWidth="1"/>
    <col min="15" max="16384" width="9" style="132"/>
  </cols>
  <sheetData>
    <row r="1" spans="1:17" s="19" customFormat="1" ht="39" customHeight="1">
      <c r="A1" s="47"/>
      <c r="B1" s="47"/>
      <c r="C1" s="1"/>
      <c r="D1" s="1"/>
      <c r="E1" s="1" t="s">
        <v>225</v>
      </c>
      <c r="F1" s="1"/>
      <c r="G1" s="1"/>
      <c r="H1" s="1"/>
      <c r="I1" s="441" t="s">
        <v>213</v>
      </c>
      <c r="J1" s="441"/>
      <c r="K1" s="441"/>
      <c r="L1" s="441"/>
      <c r="M1" s="1"/>
      <c r="N1" s="1"/>
      <c r="O1" s="1"/>
      <c r="P1" s="1"/>
      <c r="Q1" s="47"/>
    </row>
    <row r="2" spans="1:17" s="19" customFormat="1" ht="6" customHeight="1">
      <c r="A2" s="48"/>
      <c r="B2" s="48"/>
      <c r="C2" s="48"/>
      <c r="D2" s="48"/>
      <c r="E2" s="48"/>
      <c r="F2" s="48"/>
      <c r="G2" s="48"/>
      <c r="H2" s="48"/>
      <c r="I2" s="48"/>
      <c r="J2" s="48"/>
      <c r="K2" s="48"/>
      <c r="L2" s="48"/>
      <c r="M2" s="48"/>
      <c r="N2" s="48"/>
      <c r="O2" s="48"/>
      <c r="P2" s="48"/>
      <c r="Q2" s="48"/>
    </row>
    <row r="3" spans="1:17" s="127" customFormat="1" ht="8.25" customHeight="1">
      <c r="F3" s="23"/>
      <c r="G3" s="23"/>
      <c r="H3" s="23"/>
      <c r="I3" s="23"/>
      <c r="J3" s="23"/>
      <c r="K3" s="23"/>
      <c r="L3" s="23"/>
      <c r="M3" s="23"/>
      <c r="N3" s="23"/>
      <c r="O3" s="23"/>
      <c r="P3" s="23"/>
      <c r="Q3" s="23"/>
    </row>
    <row r="10" spans="1:17" ht="23.25" customHeight="1"/>
    <row r="11" spans="1:17">
      <c r="B11" s="391" t="s">
        <v>214</v>
      </c>
      <c r="C11" s="392"/>
      <c r="D11" s="392"/>
      <c r="E11" s="392"/>
      <c r="F11" s="391" t="s">
        <v>194</v>
      </c>
      <c r="G11" s="392"/>
      <c r="H11"/>
      <c r="I11"/>
      <c r="J11"/>
      <c r="K11" s="3"/>
      <c r="L11" s="3"/>
      <c r="M11" s="3"/>
      <c r="N11" s="3"/>
    </row>
    <row r="12" spans="1:17">
      <c r="B12" s="391" t="s">
        <v>200</v>
      </c>
      <c r="C12" s="391" t="s">
        <v>199</v>
      </c>
      <c r="D12" s="391" t="s">
        <v>178</v>
      </c>
      <c r="E12" s="391" t="s">
        <v>179</v>
      </c>
      <c r="F12" s="392">
        <v>0</v>
      </c>
      <c r="G12" s="392" t="s">
        <v>498</v>
      </c>
      <c r="H12"/>
      <c r="I12"/>
      <c r="J12"/>
      <c r="K12" s="3"/>
      <c r="L12" s="3"/>
      <c r="M12" s="3"/>
      <c r="N12" s="3"/>
    </row>
    <row r="13" spans="1:17">
      <c r="B13" s="392" t="s">
        <v>224</v>
      </c>
      <c r="C13" s="392" t="s">
        <v>224</v>
      </c>
      <c r="D13" s="392" t="s">
        <v>224</v>
      </c>
      <c r="E13" s="392"/>
      <c r="F13" s="393">
        <v>0</v>
      </c>
      <c r="G13" s="393">
        <v>0</v>
      </c>
      <c r="H13"/>
      <c r="I13"/>
      <c r="J13"/>
      <c r="K13" s="3"/>
      <c r="L13" s="3"/>
      <c r="M13" s="3"/>
      <c r="N13" s="3"/>
    </row>
    <row r="14" spans="1:17">
      <c r="B14" s="392" t="s">
        <v>734</v>
      </c>
      <c r="C14" s="392"/>
      <c r="D14" s="392"/>
      <c r="E14" s="392"/>
      <c r="F14" s="393">
        <v>0</v>
      </c>
      <c r="G14" s="393">
        <v>0</v>
      </c>
      <c r="H14"/>
      <c r="I14"/>
      <c r="J14"/>
      <c r="K14" s="3"/>
      <c r="L14" s="3"/>
      <c r="M14" s="3"/>
      <c r="N14" s="3"/>
    </row>
    <row r="15" spans="1:17">
      <c r="B15" s="392" t="s">
        <v>498</v>
      </c>
      <c r="C15" s="392"/>
      <c r="D15" s="392"/>
      <c r="E15" s="392"/>
      <c r="F15" s="393">
        <v>0</v>
      </c>
      <c r="G15" s="393">
        <v>0</v>
      </c>
      <c r="H15"/>
      <c r="I15"/>
      <c r="J15"/>
      <c r="K15" s="3"/>
      <c r="L15" s="3"/>
      <c r="M15" s="3"/>
      <c r="N15" s="3"/>
    </row>
    <row r="16" spans="1:17">
      <c r="B16"/>
      <c r="C16"/>
      <c r="D16"/>
      <c r="E16"/>
      <c r="F16"/>
      <c r="G16"/>
      <c r="H16"/>
      <c r="I16"/>
      <c r="J16"/>
      <c r="K16" s="3"/>
      <c r="L16" s="3"/>
      <c r="M16" s="3"/>
      <c r="N16" s="3"/>
    </row>
    <row r="17" spans="2:14">
      <c r="B17"/>
      <c r="C17"/>
      <c r="D17"/>
      <c r="E17"/>
      <c r="F17"/>
      <c r="G17"/>
      <c r="H17"/>
      <c r="I17"/>
      <c r="J17"/>
      <c r="K17" s="3"/>
      <c r="L17" s="3"/>
      <c r="M17" s="3"/>
      <c r="N17" s="3"/>
    </row>
    <row r="18" spans="2:14">
      <c r="B18"/>
      <c r="C18"/>
      <c r="D18"/>
      <c r="E18"/>
      <c r="F18"/>
      <c r="G18"/>
      <c r="H18"/>
      <c r="I18"/>
      <c r="J18"/>
      <c r="K18" s="3"/>
      <c r="L18" s="3"/>
      <c r="M18" s="3"/>
      <c r="N18" s="3"/>
    </row>
    <row r="19" spans="2:14">
      <c r="B19"/>
      <c r="C19"/>
      <c r="D19"/>
      <c r="E19"/>
      <c r="F19"/>
      <c r="G19"/>
      <c r="H19"/>
      <c r="I19"/>
      <c r="J19"/>
      <c r="K19" s="3"/>
      <c r="L19" s="3"/>
      <c r="M19" s="3"/>
      <c r="N19" s="3"/>
    </row>
    <row r="20" spans="2:14">
      <c r="B20" s="3"/>
      <c r="C20" s="3"/>
      <c r="D20" s="3"/>
      <c r="E20" s="3"/>
      <c r="F20" s="3"/>
      <c r="G20" s="3"/>
      <c r="H20" s="3"/>
      <c r="I20" s="3"/>
      <c r="J20" s="3"/>
      <c r="K20" s="3"/>
      <c r="L20" s="3"/>
      <c r="M20" s="3"/>
      <c r="N20" s="3"/>
    </row>
    <row r="21" spans="2:14">
      <c r="B21" s="3"/>
      <c r="C21" s="3"/>
      <c r="D21" s="3"/>
      <c r="E21" s="3"/>
      <c r="F21" s="3"/>
      <c r="G21" s="3"/>
      <c r="H21" s="3"/>
      <c r="I21" s="3"/>
      <c r="J21" s="3"/>
      <c r="K21" s="3"/>
      <c r="L21" s="3"/>
      <c r="M21" s="3"/>
      <c r="N21" s="3"/>
    </row>
    <row r="22" spans="2:14">
      <c r="B22" s="3"/>
      <c r="C22" s="3"/>
      <c r="D22" s="3"/>
      <c r="E22" s="3"/>
      <c r="F22" s="3"/>
      <c r="G22" s="3"/>
      <c r="H22" s="3"/>
      <c r="I22" s="3"/>
      <c r="J22" s="3"/>
      <c r="K22" s="3"/>
      <c r="L22" s="3"/>
      <c r="M22" s="3"/>
      <c r="N22" s="3"/>
    </row>
    <row r="23" spans="2:14">
      <c r="B23" s="3"/>
      <c r="C23" s="3"/>
      <c r="D23" s="3"/>
      <c r="E23" s="3"/>
      <c r="F23" s="3"/>
      <c r="G23" s="3"/>
      <c r="H23" s="3"/>
      <c r="I23" s="3"/>
      <c r="J23" s="3"/>
      <c r="K23" s="3"/>
      <c r="L23" s="3"/>
      <c r="M23" s="3"/>
      <c r="N23" s="3"/>
    </row>
    <row r="24" spans="2:14">
      <c r="B24" s="3"/>
      <c r="C24" s="3"/>
      <c r="D24" s="3"/>
      <c r="E24" s="3"/>
      <c r="F24" s="3"/>
      <c r="G24" s="3"/>
      <c r="H24" s="3"/>
      <c r="I24" s="3"/>
      <c r="J24" s="3"/>
      <c r="K24" s="3"/>
      <c r="L24" s="3"/>
      <c r="M24" s="3"/>
      <c r="N24" s="3"/>
    </row>
    <row r="25" spans="2:14">
      <c r="B25" s="3"/>
      <c r="C25" s="3"/>
      <c r="D25" s="3"/>
      <c r="E25" s="3"/>
      <c r="F25" s="3"/>
      <c r="G25" s="3"/>
      <c r="H25" s="3"/>
      <c r="I25" s="3"/>
      <c r="J25" s="3"/>
      <c r="K25" s="3"/>
      <c r="L25" s="3"/>
      <c r="M25" s="3"/>
      <c r="N25" s="3"/>
    </row>
    <row r="26" spans="2:14">
      <c r="B26" s="3"/>
      <c r="C26" s="3"/>
      <c r="D26" s="3"/>
      <c r="E26" s="3"/>
      <c r="F26" s="3"/>
      <c r="G26" s="3"/>
      <c r="H26" s="3"/>
      <c r="I26" s="3"/>
      <c r="J26" s="3"/>
      <c r="K26" s="3"/>
      <c r="L26" s="3"/>
      <c r="M26" s="3"/>
      <c r="N26" s="3"/>
    </row>
    <row r="27" spans="2:14">
      <c r="B27" s="3"/>
      <c r="C27" s="3"/>
      <c r="D27" s="3"/>
      <c r="E27" s="3"/>
      <c r="F27" s="3"/>
      <c r="G27" s="3"/>
      <c r="H27" s="3"/>
      <c r="I27" s="3"/>
      <c r="J27" s="3"/>
      <c r="K27" s="3"/>
      <c r="L27" s="3"/>
      <c r="M27" s="3"/>
      <c r="N27" s="3"/>
    </row>
    <row r="28" spans="2:14">
      <c r="B28" s="3"/>
      <c r="C28" s="3"/>
      <c r="D28" s="3"/>
      <c r="E28" s="3"/>
      <c r="F28" s="3"/>
      <c r="G28" s="3"/>
      <c r="H28" s="3"/>
      <c r="I28" s="3"/>
      <c r="J28" s="3"/>
      <c r="K28" s="3"/>
      <c r="L28" s="3"/>
      <c r="M28" s="3"/>
      <c r="N28" s="3"/>
    </row>
    <row r="29" spans="2:14">
      <c r="B29" s="3"/>
      <c r="C29" s="3"/>
      <c r="D29" s="3"/>
      <c r="E29" s="3"/>
      <c r="F29" s="3"/>
      <c r="G29" s="3"/>
      <c r="H29" s="3"/>
      <c r="I29" s="3"/>
      <c r="J29" s="3"/>
      <c r="K29" s="3"/>
      <c r="L29" s="3"/>
      <c r="M29" s="3"/>
      <c r="N29" s="3"/>
    </row>
  </sheetData>
  <mergeCells count="1">
    <mergeCell ref="I1:L1"/>
  </mergeCells>
  <pageMargins left="0.7" right="0.7" top="0.75" bottom="0.75"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64188F395132C84088F14838590C92EF" ma:contentTypeVersion="0" ma:contentTypeDescription="צור מסמך חדש." ma:contentTypeScope="" ma:versionID="7de8e25cf550f6308998e04b53158157">
  <xsd:schema xmlns:xsd="http://www.w3.org/2001/XMLSchema" xmlns:xs="http://www.w3.org/2001/XMLSchema" xmlns:p="http://schemas.microsoft.com/office/2006/metadata/properties" xmlns:ns2="58911f7b-c181-4a0c-98f7-6c51acc07bb1" targetNamespace="http://schemas.microsoft.com/office/2006/metadata/properties" ma:root="true" ma:fieldsID="58641f6e43197990604b27feb6c50a5c" ns2:_="">
    <xsd:import namespace="58911f7b-c181-4a0c-98f7-6c51acc07bb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11f7b-c181-4a0c-98f7-6c51acc07bb1" elementFormDefault="qualified">
    <xsd:import namespace="http://schemas.microsoft.com/office/2006/documentManagement/types"/>
    <xsd:import namespace="http://schemas.microsoft.com/office/infopath/2007/PartnerControls"/>
    <xsd:element name="_dlc_DocId" ma:index="8" nillable="true" ma:displayName="ערך של מזהה מסמך" ma:description="הערך של מזהה המסמך שהוקצה לפריט זה." ma:internalName="_dlc_DocId" ma:readOnly="true">
      <xsd:simpleType>
        <xsd:restriction base="dms:Text"/>
      </xsd:simpleType>
    </xsd:element>
    <xsd:element name="_dlc_DocIdUrl" ma:index="9"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58911f7b-c181-4a0c-98f7-6c51acc07bb1">VPHAQE6ZRR2U-12-32</_dlc_DocId>
    <_dlc_DocIdUrl xmlns="58911f7b-c181-4a0c-98f7-6c51acc07bb1">
      <Url>https://itg.cio.gov.il/_layouts/15/DocIdRedir.aspx?ID=VPHAQE6ZRR2U-12-32</Url>
      <Description>VPHAQE6ZRR2U-12-32</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3B6922-00B8-4C76-8E29-6F269650E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11f7b-c181-4a0c-98f7-6c51acc07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DFE696-BC1A-4C96-BC57-D0BA2F282A52}">
  <ds:schemaRef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58911f7b-c181-4a0c-98f7-6c51acc07bb1"/>
  </ds:schemaRefs>
</ds:datastoreItem>
</file>

<file path=customXml/itemProps3.xml><?xml version="1.0" encoding="utf-8"?>
<ds:datastoreItem xmlns:ds="http://schemas.openxmlformats.org/officeDocument/2006/customXml" ds:itemID="{CE210C5A-B171-429A-ADBE-9F3CC0D8A422}">
  <ds:schemaRefs>
    <ds:schemaRef ds:uri="http://schemas.microsoft.com/sharepoint/events"/>
  </ds:schemaRefs>
</ds:datastoreItem>
</file>

<file path=customXml/itemProps4.xml><?xml version="1.0" encoding="utf-8"?>
<ds:datastoreItem xmlns:ds="http://schemas.openxmlformats.org/officeDocument/2006/customXml" ds:itemID="{D895FE4F-9251-4949-BED5-84557DF9A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17</vt:i4>
      </vt:variant>
      <vt:variant>
        <vt:lpstr>טווחים בעלי שם</vt:lpstr>
      </vt:variant>
      <vt:variant>
        <vt:i4>78</vt:i4>
      </vt:variant>
    </vt:vector>
  </HeadingPairs>
  <TitlesOfParts>
    <vt:vector size="95" baseType="lpstr">
      <vt:lpstr>הנחיות</vt:lpstr>
      <vt:lpstr>יעדים משרדיים ותקשובים</vt:lpstr>
      <vt:lpstr>קטלוג מערכות משרדי</vt:lpstr>
      <vt:lpstr>פעילויות המשרד</vt:lpstr>
      <vt:lpstr>תוצרים לפרויקטים</vt:lpstr>
      <vt:lpstr>טבלת משאבים תוצרים</vt:lpstr>
      <vt:lpstr>גאנט תוצרים</vt:lpstr>
      <vt:lpstr>ניהול משאבים</vt:lpstr>
      <vt:lpstr>ניתוח משאבים</vt:lpstr>
      <vt:lpstr>כח אדם מחשובי</vt:lpstr>
      <vt:lpstr>קידום יעדי רשות התקשוב הממשלתי</vt:lpstr>
      <vt:lpstr>עמידה בהנחיות רשות התקשוב</vt:lpstr>
      <vt:lpstr>היקף פעילות כספי תקשוב</vt:lpstr>
      <vt:lpstr>שיוך פעילויות ליעדי תקשוב</vt:lpstr>
      <vt:lpstr>טבלת משרדים</vt:lpstr>
      <vt:lpstr>פרמרטים</vt:lpstr>
      <vt:lpstr>רשימות מהSP</vt:lpstr>
      <vt:lpstr>'גאנט תוצרים'!VADOT_VIEW</vt:lpstr>
      <vt:lpstr>'גאנט תוצרים'!WPrint_Area_W</vt:lpstr>
      <vt:lpstr>'היקף פעילות כספי תקשוב'!WPrint_Area_W</vt:lpstr>
      <vt:lpstr>הנחיות!WPrint_Area_W</vt:lpstr>
      <vt:lpstr>'יעדים משרדיים ותקשובים'!WPrint_Area_W</vt:lpstr>
      <vt:lpstr>'כח אדם מחשובי'!WPrint_Area_W</vt:lpstr>
      <vt:lpstr>'ניהול משאבים'!WPrint_Area_W</vt:lpstr>
      <vt:lpstr>'עמידה בהנחיות רשות התקשוב'!WPrint_Area_W</vt:lpstr>
      <vt:lpstr>'פעילויות המשרד'!WPrint_Area_W</vt:lpstr>
      <vt:lpstr>פרמרטים!WPrint_Area_W</vt:lpstr>
      <vt:lpstr>'קטלוג מערכות משרדי'!WPrint_Area_W</vt:lpstr>
      <vt:lpstr>'קידום יעדי רשות התקשוב הממשלתי'!WPrint_Area_W</vt:lpstr>
      <vt:lpstr>'תוצרים לפרויקטים'!WPrint_Area_W</vt:lpstr>
      <vt:lpstr>'גאנט תוצרים'!WPrint_TitlesW</vt:lpstr>
      <vt:lpstr>'היקף פעילות כספי תקשוב'!WPrint_TitlesW</vt:lpstr>
      <vt:lpstr>הנחיות!WPrint_TitlesW</vt:lpstr>
      <vt:lpstr>'יעדים משרדיים ותקשובים'!WPrint_TitlesW</vt:lpstr>
      <vt:lpstr>'ניהול משאבים'!WPrint_TitlesW</vt:lpstr>
      <vt:lpstr>'פעילויות המשרד'!WPrint_TitlesW</vt:lpstr>
      <vt:lpstr>'קטלוג מערכות משרדי'!WPrint_TitlesW</vt:lpstr>
      <vt:lpstr>'קידום יעדי רשות התקשוב הממשלתי'!WPrint_TitlesW</vt:lpstr>
      <vt:lpstr>'תוצרים לפרויקטים'!WPrint_TitlesW</vt:lpstr>
      <vt:lpstr>אינטגרטור_טווח</vt:lpstr>
      <vt:lpstr>ארגון</vt:lpstr>
      <vt:lpstr>בסיס_נתונים</vt:lpstr>
      <vt:lpstr>'תוצרים לפרויקטים'!גורם_מבצע</vt:lpstr>
      <vt:lpstr>גורם_מבצע</vt:lpstr>
      <vt:lpstr>דירוג_גאנט</vt:lpstr>
      <vt:lpstr>ה.אבני_דרך</vt:lpstr>
      <vt:lpstr>ה.יעדי_רשות</vt:lpstr>
      <vt:lpstr>ה.יעדים</vt:lpstr>
      <vt:lpstr>ה.כא</vt:lpstr>
      <vt:lpstr>ה.לוחות_זמנים</vt:lpstr>
      <vt:lpstr>ה.משאבים</vt:lpstr>
      <vt:lpstr>ה.עמידה_הנחיות</vt:lpstr>
      <vt:lpstr>ה.פעילויות</vt:lpstr>
      <vt:lpstr>ה.פרטי_משרד</vt:lpstr>
      <vt:lpstr>ה.קטלוג_מערכות</vt:lpstr>
      <vt:lpstr>ה.תקציב_משרדי</vt:lpstr>
      <vt:lpstr>ה.תקציב_פעילות</vt:lpstr>
      <vt:lpstr>האם_מוצר_מדף?</vt:lpstr>
      <vt:lpstr>'תוצרים לפרויקטים'!המשכיות_פעילות</vt:lpstr>
      <vt:lpstr>המשכיות_פעילות</vt:lpstr>
      <vt:lpstr>המשרד</vt:lpstr>
      <vt:lpstr>ח.לוחות_זמנים</vt:lpstr>
      <vt:lpstr>ח.פעילויות</vt:lpstr>
      <vt:lpstr>ח.תקציב</vt:lpstr>
      <vt:lpstr>חודש_גאנט</vt:lpstr>
      <vt:lpstr>טכנולוגיה</vt:lpstr>
      <vt:lpstr>יצרן_טווח</vt:lpstr>
      <vt:lpstr>כתובת_המשרד</vt:lpstr>
      <vt:lpstr>'תוצרים לפרויקטים'!מאפיין_פרויקט</vt:lpstr>
      <vt:lpstr>מאפיין_פרויקט</vt:lpstr>
      <vt:lpstr>'קידום יעדי רשות התקשוב הממשלתי'!מועד</vt:lpstr>
      <vt:lpstr>'תוצרים לפרויקטים'!מועד</vt:lpstr>
      <vt:lpstr>מועד</vt:lpstr>
      <vt:lpstr>מיקום</vt:lpstr>
      <vt:lpstr>מספר_משתמשים</vt:lpstr>
      <vt:lpstr>מערכת_הפעלה</vt:lpstr>
      <vt:lpstr>'תוצרים לפרויקטים'!מקור</vt:lpstr>
      <vt:lpstr>מקור</vt:lpstr>
      <vt:lpstr>סטטוס_המערכת</vt:lpstr>
      <vt:lpstr>'תוצרים לפרויקטים'!סטטוס_מקטע</vt:lpstr>
      <vt:lpstr>סטטוס_מקטע</vt:lpstr>
      <vt:lpstr>סטטוס_תוצר</vt:lpstr>
      <vt:lpstr>סינון_תוצרים</vt:lpstr>
      <vt:lpstr>ציון_מקטע</vt:lpstr>
      <vt:lpstr>קטגורייה</vt:lpstr>
      <vt:lpstr>'תוצרים לפרויקטים'!קטגוריית_הפעילות</vt:lpstr>
      <vt:lpstr>קטגוריית_הפעילות</vt:lpstr>
      <vt:lpstr>'תוצרים לפרויקטים'!ריבעון_2017</vt:lpstr>
      <vt:lpstr>ריבעון_2017</vt:lpstr>
      <vt:lpstr>שורות</vt:lpstr>
      <vt:lpstr>שיוך_משאב</vt:lpstr>
      <vt:lpstr>'תוצרים לפרויקטים'!שלב_מחזור</vt:lpstr>
      <vt:lpstr>שלב_מחזור</vt:lpstr>
      <vt:lpstr>'גאנט תוצרים'!תאריך_עדכון_תיק</vt:lpstr>
      <vt:lpstr>תדירות_התכנסות</vt:lpstr>
    </vt:vector>
  </TitlesOfParts>
  <Company>רשות התקשוב הממשלתי</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אמיר פז</dc:creator>
  <cp:lastModifiedBy>Eyal Kabriti</cp:lastModifiedBy>
  <cp:lastPrinted>2016-08-16T10:29:32Z</cp:lastPrinted>
  <dcterms:created xsi:type="dcterms:W3CDTF">2016-06-22T05:07:21Z</dcterms:created>
  <dcterms:modified xsi:type="dcterms:W3CDTF">2017-03-22T05:18:28Z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ffice1">
    <vt:lpwstr>PMO</vt:lpwstr>
  </property>
  <property fmtid="{D5CDD505-2E9C-101B-9397-08002B2CF9AE}" pid="3" name="_dlc_DocIdItemGuid">
    <vt:lpwstr>7f99c35e-b1e1-444a-b0fd-92a5bf18a7da</vt:lpwstr>
  </property>
  <property fmtid="{D5CDD505-2E9C-101B-9397-08002B2CF9AE}" pid="4" name="ContentTypeId">
    <vt:lpwstr>0x01010064188F395132C84088F14838590C92EF</vt:lpwstr>
  </property>
  <property fmtid="{D5CDD505-2E9C-101B-9397-08002B2CF9AE}" pid="5" name="Private">
    <vt:bool>true</vt:bool>
  </property>
</Properties>
</file>